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bookViews>
    <workbookView xWindow="0" yWindow="0" windowWidth="20730" windowHeight="10920" tabRatio="794"/>
  </bookViews>
  <sheets>
    <sheet name="ÍNDICE" sheetId="356" r:id="rId1"/>
    <sheet name="10.1" sheetId="2" r:id="rId2"/>
    <sheet name="10.2" sheetId="3" r:id="rId3"/>
    <sheet name="10.3" sheetId="4" r:id="rId4"/>
    <sheet name="10.4" sheetId="5" r:id="rId5"/>
    <sheet name="10.5" sheetId="6" r:id="rId6"/>
    <sheet name="10.6" sheetId="7" r:id="rId7"/>
    <sheet name="10.7" sheetId="8" r:id="rId8"/>
    <sheet name="10.8" sheetId="9" r:id="rId9"/>
    <sheet name="10.9" sheetId="10" r:id="rId10"/>
    <sheet name="10.10" sheetId="11" r:id="rId11"/>
    <sheet name="10.11" sheetId="12" r:id="rId12"/>
    <sheet name="10.12" sheetId="13" r:id="rId13"/>
    <sheet name="10.13" sheetId="14" r:id="rId14"/>
    <sheet name="10.14" sheetId="15" r:id="rId15"/>
    <sheet name="10.15" sheetId="16" r:id="rId16"/>
    <sheet name="10.16" sheetId="17" r:id="rId17"/>
    <sheet name="10.17" sheetId="18" r:id="rId18"/>
    <sheet name="10.18" sheetId="19" r:id="rId19"/>
    <sheet name="10.19" sheetId="20" r:id="rId20"/>
    <sheet name="10.20" sheetId="21" r:id="rId21"/>
    <sheet name="10.21" sheetId="22" r:id="rId22"/>
    <sheet name="10.22_R" sheetId="23" r:id="rId23"/>
    <sheet name="10.22" sheetId="24" r:id="rId24"/>
    <sheet name="10.23_R" sheetId="25" r:id="rId25"/>
    <sheet name="10.23" sheetId="26" r:id="rId26"/>
    <sheet name="10.24" sheetId="27" r:id="rId27"/>
    <sheet name="10.24_R" sheetId="28" r:id="rId28"/>
    <sheet name="10.25" sheetId="29" r:id="rId29"/>
    <sheet name="10.26" sheetId="30" r:id="rId30"/>
    <sheet name="10.27" sheetId="31" r:id="rId31"/>
    <sheet name="10.28" sheetId="32" r:id="rId32"/>
    <sheet name="10.29" sheetId="33" r:id="rId33"/>
    <sheet name="10.30" sheetId="34" r:id="rId34"/>
    <sheet name="10.31" sheetId="35" r:id="rId35"/>
    <sheet name="10.32" sheetId="36" r:id="rId36"/>
    <sheet name="10.33" sheetId="37" r:id="rId37"/>
    <sheet name="10.34" sheetId="38" r:id="rId38"/>
    <sheet name="10.35" sheetId="39" r:id="rId39"/>
    <sheet name="10.36" sheetId="40" r:id="rId40"/>
    <sheet name="10.37" sheetId="41" r:id="rId41"/>
    <sheet name="10.38" sheetId="42" r:id="rId42"/>
    <sheet name="10.39_R" sheetId="43" r:id="rId43"/>
    <sheet name="10.39" sheetId="44" r:id="rId44"/>
    <sheet name="10.40_R" sheetId="45" r:id="rId45"/>
    <sheet name="10.40" sheetId="46" r:id="rId46"/>
    <sheet name="10.41" sheetId="47" r:id="rId47"/>
    <sheet name="10.41_R" sheetId="48" r:id="rId48"/>
    <sheet name="10.42" sheetId="49" r:id="rId49"/>
    <sheet name="10.43" sheetId="50" r:id="rId50"/>
    <sheet name="10.44" sheetId="51" r:id="rId51"/>
    <sheet name="10.45" sheetId="52" r:id="rId52"/>
    <sheet name="10.46" sheetId="53" r:id="rId53"/>
    <sheet name="10.47" sheetId="54" r:id="rId54"/>
    <sheet name="10.48" sheetId="55" r:id="rId55"/>
    <sheet name="10.49" sheetId="56" r:id="rId56"/>
    <sheet name="10.50" sheetId="57" r:id="rId57"/>
    <sheet name="10.51" sheetId="58" r:id="rId58"/>
    <sheet name="10.52" sheetId="59" r:id="rId59"/>
    <sheet name="10.53" sheetId="60" r:id="rId60"/>
    <sheet name="10.54" sheetId="61" r:id="rId61"/>
    <sheet name="10.55" sheetId="62" r:id="rId62"/>
    <sheet name="10.56" sheetId="63" r:id="rId63"/>
    <sheet name="10.57" sheetId="64" r:id="rId64"/>
    <sheet name="10.58" sheetId="65" r:id="rId65"/>
    <sheet name="10.59" sheetId="66" r:id="rId66"/>
    <sheet name="10.60" sheetId="67" r:id="rId67"/>
    <sheet name="10.61" sheetId="68" r:id="rId68"/>
    <sheet name="10.62" sheetId="69" r:id="rId69"/>
    <sheet name="10.63" sheetId="70" r:id="rId70"/>
    <sheet name="10.64" sheetId="71" r:id="rId71"/>
    <sheet name="10.65" sheetId="72" r:id="rId72"/>
    <sheet name="10.66" sheetId="73" r:id="rId73"/>
    <sheet name="10.67" sheetId="74" r:id="rId74"/>
    <sheet name="10.68" sheetId="75" r:id="rId75"/>
    <sheet name="10.69" sheetId="76" r:id="rId76"/>
    <sheet name="10.70" sheetId="77" r:id="rId77"/>
    <sheet name="10.71" sheetId="78" r:id="rId78"/>
    <sheet name="10.72" sheetId="79" r:id="rId79"/>
    <sheet name="10.73" sheetId="80" r:id="rId80"/>
    <sheet name="10.74" sheetId="81" r:id="rId81"/>
    <sheet name="10.75" sheetId="82" r:id="rId82"/>
    <sheet name="10.76" sheetId="83" r:id="rId83"/>
    <sheet name="11.1" sheetId="84" r:id="rId84"/>
    <sheet name="11.2" sheetId="85" r:id="rId85"/>
    <sheet name="11.3" sheetId="86" r:id="rId86"/>
    <sheet name="11.4" sheetId="87" r:id="rId87"/>
    <sheet name="11.5" sheetId="88" r:id="rId88"/>
    <sheet name="12.1" sheetId="89" r:id="rId89"/>
    <sheet name="12.2" sheetId="90" r:id="rId90"/>
    <sheet name="12.3" sheetId="91" r:id="rId91"/>
    <sheet name="12.4" sheetId="92" r:id="rId92"/>
    <sheet name="12.5" sheetId="93" r:id="rId93"/>
    <sheet name="12.6" sheetId="94" r:id="rId94"/>
    <sheet name="12.7" sheetId="95" r:id="rId95"/>
    <sheet name="12.8" sheetId="96" r:id="rId96"/>
    <sheet name="13.1" sheetId="97" r:id="rId97"/>
    <sheet name="13.2" sheetId="98" r:id="rId98"/>
    <sheet name="13.3" sheetId="99" r:id="rId99"/>
    <sheet name="13.4" sheetId="100" r:id="rId100"/>
    <sheet name="13.5" sheetId="101" r:id="rId101"/>
    <sheet name="13.6" sheetId="102" r:id="rId102"/>
    <sheet name="13.7" sheetId="103" r:id="rId103"/>
    <sheet name="13.8" sheetId="104" r:id="rId104"/>
    <sheet name="13.9" sheetId="105" r:id="rId105"/>
    <sheet name="13.10" sheetId="106" r:id="rId106"/>
    <sheet name="13.11" sheetId="107" r:id="rId107"/>
    <sheet name="13.12" sheetId="108" r:id="rId108"/>
    <sheet name="13.13" sheetId="109" r:id="rId109"/>
    <sheet name="13.14" sheetId="110" r:id="rId110"/>
    <sheet name="13.15" sheetId="111" r:id="rId111"/>
    <sheet name="13.16" sheetId="112" r:id="rId112"/>
    <sheet name="13.17" sheetId="113" r:id="rId113"/>
    <sheet name="13.18" sheetId="114" r:id="rId114"/>
    <sheet name="13.19" sheetId="115" r:id="rId115"/>
    <sheet name="13.20" sheetId="116" r:id="rId116"/>
    <sheet name="13.21" sheetId="117" r:id="rId117"/>
    <sheet name="14.1" sheetId="118" r:id="rId118"/>
    <sheet name="14.2" sheetId="119" r:id="rId119"/>
    <sheet name="14.3" sheetId="120" r:id="rId120"/>
    <sheet name="14.4" sheetId="121" r:id="rId121"/>
    <sheet name="14.5" sheetId="122" r:id="rId122"/>
    <sheet name="14.6" sheetId="123" r:id="rId123"/>
    <sheet name="14.7" sheetId="124" r:id="rId124"/>
    <sheet name="14.8" sheetId="125" r:id="rId125"/>
    <sheet name="14.9" sheetId="126" r:id="rId126"/>
    <sheet name="14.10" sheetId="127" r:id="rId127"/>
    <sheet name="14.11" sheetId="128" r:id="rId128"/>
    <sheet name="14.12" sheetId="129" r:id="rId129"/>
    <sheet name="14.13" sheetId="130" r:id="rId130"/>
    <sheet name="14.14" sheetId="131" r:id="rId131"/>
    <sheet name="14.15" sheetId="132" r:id="rId132"/>
    <sheet name="14.16" sheetId="133" r:id="rId133"/>
    <sheet name="14.17" sheetId="134" r:id="rId134"/>
    <sheet name="14.18" sheetId="135" r:id="rId135"/>
    <sheet name="14.19" sheetId="136" r:id="rId136"/>
    <sheet name="14.20" sheetId="137" r:id="rId137"/>
    <sheet name="14.21" sheetId="138" r:id="rId138"/>
    <sheet name="14.22" sheetId="139" r:id="rId139"/>
    <sheet name="14.23" sheetId="140" r:id="rId140"/>
    <sheet name="14.24" sheetId="141" r:id="rId141"/>
    <sheet name="14.25" sheetId="142" r:id="rId142"/>
    <sheet name="14.26" sheetId="143" r:id="rId143"/>
    <sheet name="14.27" sheetId="144" r:id="rId144"/>
    <sheet name="14.28" sheetId="145" r:id="rId145"/>
    <sheet name="14.29" sheetId="146" r:id="rId146"/>
    <sheet name="14.30" sheetId="147" r:id="rId147"/>
    <sheet name="14.31" sheetId="148" r:id="rId148"/>
    <sheet name="14.32" sheetId="149" r:id="rId149"/>
    <sheet name="14.33" sheetId="150" r:id="rId150"/>
    <sheet name="14.34" sheetId="151" r:id="rId151"/>
    <sheet name="14.35" sheetId="152" r:id="rId152"/>
    <sheet name="14.36" sheetId="153" r:id="rId153"/>
    <sheet name="15.1" sheetId="154" r:id="rId154"/>
    <sheet name="15.2" sheetId="155" r:id="rId155"/>
    <sheet name="15.3" sheetId="156" r:id="rId156"/>
    <sheet name="15.4" sheetId="157" r:id="rId157"/>
    <sheet name="15.5" sheetId="158" r:id="rId158"/>
    <sheet name="15.6" sheetId="159" r:id="rId159"/>
    <sheet name="15.7" sheetId="160" r:id="rId160"/>
    <sheet name="15.8" sheetId="161" r:id="rId161"/>
    <sheet name="15.9" sheetId="162" r:id="rId162"/>
    <sheet name="15.10" sheetId="163" r:id="rId163"/>
    <sheet name="15.11" sheetId="164" r:id="rId164"/>
    <sheet name="15.12" sheetId="165" r:id="rId165"/>
    <sheet name="15.13" sheetId="166" r:id="rId166"/>
    <sheet name="15.14" sheetId="167" r:id="rId167"/>
    <sheet name="15.15" sheetId="168" r:id="rId168"/>
    <sheet name="15.16" sheetId="169" r:id="rId169"/>
    <sheet name="15.17" sheetId="170" r:id="rId170"/>
    <sheet name="15.18" sheetId="171" r:id="rId171"/>
    <sheet name="15.19" sheetId="172" r:id="rId172"/>
    <sheet name="15.20" sheetId="173" r:id="rId173"/>
    <sheet name="15.21" sheetId="174" r:id="rId174"/>
    <sheet name="15.22" sheetId="175" r:id="rId175"/>
    <sheet name="15.23" sheetId="176" r:id="rId176"/>
    <sheet name="15.24" sheetId="177" r:id="rId177"/>
    <sheet name="15.25" sheetId="178" r:id="rId178"/>
    <sheet name="15.26" sheetId="179" r:id="rId179"/>
    <sheet name="15.27" sheetId="180" r:id="rId180"/>
    <sheet name="15.28" sheetId="181" r:id="rId181"/>
    <sheet name="15.29" sheetId="182" r:id="rId182"/>
    <sheet name="15.30" sheetId="183" r:id="rId183"/>
    <sheet name="15.31" sheetId="184" r:id="rId184"/>
    <sheet name="15.32" sheetId="185" r:id="rId185"/>
    <sheet name="15.33" sheetId="186" r:id="rId186"/>
    <sheet name="15.34" sheetId="187" r:id="rId187"/>
    <sheet name="15.35" sheetId="188" r:id="rId188"/>
    <sheet name="15.36" sheetId="189" r:id="rId189"/>
    <sheet name="15.37" sheetId="190" r:id="rId190"/>
    <sheet name="15.38" sheetId="191" r:id="rId191"/>
    <sheet name="15.39" sheetId="192" r:id="rId192"/>
    <sheet name="15.40" sheetId="193" r:id="rId193"/>
    <sheet name="15.41" sheetId="194" r:id="rId194"/>
    <sheet name="15.42" sheetId="195" r:id="rId195"/>
    <sheet name="15.43" sheetId="196" r:id="rId196"/>
    <sheet name="15.44" sheetId="197" r:id="rId197"/>
    <sheet name="15.45" sheetId="198" r:id="rId198"/>
    <sheet name="15.46" sheetId="199" r:id="rId199"/>
    <sheet name="15.47" sheetId="200" r:id="rId200"/>
    <sheet name="15.48" sheetId="201" r:id="rId201"/>
    <sheet name="15.49" sheetId="202" r:id="rId202"/>
    <sheet name="15.50" sheetId="203" r:id="rId203"/>
    <sheet name="16.1" sheetId="204" r:id="rId204"/>
    <sheet name="16.2" sheetId="205" r:id="rId205"/>
    <sheet name="16.3" sheetId="206" r:id="rId206"/>
    <sheet name="16.4" sheetId="207" r:id="rId207"/>
    <sheet name="16.5" sheetId="208" r:id="rId208"/>
    <sheet name="16.6" sheetId="209" r:id="rId209"/>
    <sheet name="16.7" sheetId="210" r:id="rId210"/>
    <sheet name="16.8" sheetId="211" r:id="rId211"/>
    <sheet name="16.9" sheetId="213" r:id="rId212"/>
    <sheet name="16.10" sheetId="214" r:id="rId213"/>
    <sheet name="16.11" sheetId="215" r:id="rId214"/>
    <sheet name="16.12" sheetId="216" r:id="rId215"/>
    <sheet name="16.13" sheetId="217" r:id="rId216"/>
    <sheet name="16.14" sheetId="218" r:id="rId217"/>
    <sheet name="16.15" sheetId="219" r:id="rId218"/>
    <sheet name="16.16" sheetId="220" r:id="rId219"/>
    <sheet name="16.17" sheetId="221" r:id="rId220"/>
    <sheet name="16.18" sheetId="222" r:id="rId221"/>
    <sheet name="16.19" sheetId="223" r:id="rId222"/>
    <sheet name="16.20" sheetId="224" r:id="rId223"/>
    <sheet name="16.21" sheetId="225" r:id="rId224"/>
    <sheet name="16.22" sheetId="226" r:id="rId225"/>
    <sheet name="16.23" sheetId="227" r:id="rId226"/>
    <sheet name="16.24" sheetId="228" r:id="rId227"/>
    <sheet name="16.25" sheetId="229" r:id="rId228"/>
    <sheet name="16.26" sheetId="230" r:id="rId229"/>
    <sheet name="16.27" sheetId="231" r:id="rId230"/>
    <sheet name="16.28" sheetId="232" r:id="rId231"/>
    <sheet name="16.29" sheetId="233" r:id="rId232"/>
    <sheet name="16.30" sheetId="234" r:id="rId233"/>
    <sheet name="16.31" sheetId="235" r:id="rId234"/>
    <sheet name="16.32" sheetId="236" r:id="rId235"/>
    <sheet name="16.33" sheetId="237" r:id="rId236"/>
    <sheet name="16.34" sheetId="238" r:id="rId237"/>
    <sheet name="16.35" sheetId="239" r:id="rId238"/>
    <sheet name="16.36" sheetId="240" r:id="rId239"/>
    <sheet name="16.37" sheetId="241" r:id="rId240"/>
    <sheet name="16.38" sheetId="242" r:id="rId241"/>
    <sheet name="16.39" sheetId="243" r:id="rId242"/>
    <sheet name="16.40" sheetId="244" r:id="rId243"/>
    <sheet name="16.41" sheetId="245" r:id="rId244"/>
    <sheet name="16.42" sheetId="246" r:id="rId245"/>
    <sheet name="16.43" sheetId="247" r:id="rId246"/>
    <sheet name="16.44" sheetId="248" r:id="rId247"/>
    <sheet name="16.45" sheetId="249" r:id="rId248"/>
    <sheet name="17.1" sheetId="250" r:id="rId249"/>
    <sheet name="17.1_R" sheetId="251" r:id="rId250"/>
    <sheet name="17.2" sheetId="252" r:id="rId251"/>
    <sheet name="17.3" sheetId="253" r:id="rId252"/>
    <sheet name="17.4" sheetId="254" r:id="rId253"/>
    <sheet name="17.5" sheetId="255" r:id="rId254"/>
    <sheet name="17.6" sheetId="256" r:id="rId255"/>
    <sheet name="17.7" sheetId="257" r:id="rId256"/>
    <sheet name="17.8" sheetId="258" r:id="rId257"/>
    <sheet name="17.9" sheetId="259" r:id="rId258"/>
    <sheet name="18.1" sheetId="260" r:id="rId259"/>
    <sheet name="18.2" sheetId="261" r:id="rId260"/>
    <sheet name="18.3" sheetId="262" r:id="rId261"/>
    <sheet name="18.4" sheetId="263" r:id="rId262"/>
    <sheet name="18.5" sheetId="264" r:id="rId263"/>
    <sheet name="18.6" sheetId="265" r:id="rId264"/>
    <sheet name="18.7" sheetId="266" r:id="rId265"/>
    <sheet name="19.1" sheetId="267" r:id="rId266"/>
    <sheet name="19.2" sheetId="268" r:id="rId267"/>
    <sheet name="19.3" sheetId="269" r:id="rId268"/>
    <sheet name="19.4" sheetId="270" r:id="rId269"/>
    <sheet name="19.5" sheetId="271" r:id="rId270"/>
    <sheet name="19.6" sheetId="272" r:id="rId271"/>
    <sheet name="19.7" sheetId="273" r:id="rId272"/>
    <sheet name="19.8" sheetId="274" r:id="rId273"/>
    <sheet name="19.9" sheetId="275" r:id="rId274"/>
    <sheet name="19.10" sheetId="276" r:id="rId275"/>
    <sheet name="19.11" sheetId="277" r:id="rId276"/>
    <sheet name="20.1" sheetId="278" r:id="rId277"/>
    <sheet name="20.2" sheetId="279" r:id="rId278"/>
    <sheet name="20.3" sheetId="280" r:id="rId279"/>
    <sheet name="20.4" sheetId="281" r:id="rId280"/>
    <sheet name="20.5" sheetId="282" r:id="rId281"/>
    <sheet name="20.6" sheetId="283" r:id="rId282"/>
    <sheet name="20.7" sheetId="284" r:id="rId283"/>
    <sheet name="20.8" sheetId="285" r:id="rId284"/>
    <sheet name="20.9" sheetId="286" r:id="rId285"/>
    <sheet name="20.10" sheetId="287" r:id="rId286"/>
    <sheet name="20.11" sheetId="288" r:id="rId287"/>
    <sheet name="20.12" sheetId="289" r:id="rId288"/>
    <sheet name="20.13" sheetId="290" r:id="rId289"/>
    <sheet name="20.14" sheetId="291" r:id="rId290"/>
    <sheet name="20.15" sheetId="292" r:id="rId291"/>
    <sheet name="20.16" sheetId="293" r:id="rId292"/>
    <sheet name="20.17" sheetId="294" r:id="rId293"/>
    <sheet name="20.18" sheetId="295" r:id="rId294"/>
    <sheet name="20.19" sheetId="296" r:id="rId295"/>
    <sheet name="21.1" sheetId="297" r:id="rId296"/>
    <sheet name="21.2" sheetId="298" r:id="rId297"/>
    <sheet name="21.3" sheetId="299" r:id="rId298"/>
    <sheet name="21.4" sheetId="300" r:id="rId299"/>
    <sheet name="22.1" sheetId="301" r:id="rId300"/>
    <sheet name="22.2" sheetId="302" r:id="rId301"/>
    <sheet name="22.3" sheetId="303" r:id="rId302"/>
    <sheet name="22.4" sheetId="304" r:id="rId303"/>
    <sheet name="22.5" sheetId="305" r:id="rId304"/>
    <sheet name="23.1" sheetId="306" r:id="rId305"/>
    <sheet name="23.2" sheetId="307" r:id="rId306"/>
    <sheet name="23.3" sheetId="308" r:id="rId307"/>
    <sheet name="23.4" sheetId="309" r:id="rId308"/>
    <sheet name="24.1" sheetId="310" r:id="rId309"/>
    <sheet name="24.2" sheetId="311" r:id="rId310"/>
    <sheet name="24.3" sheetId="312" r:id="rId311"/>
    <sheet name="24.4" sheetId="313" r:id="rId312"/>
    <sheet name="24.5" sheetId="314" r:id="rId313"/>
    <sheet name="24.6" sheetId="315" r:id="rId314"/>
    <sheet name="24.7" sheetId="316" r:id="rId315"/>
    <sheet name="24.8" sheetId="317" r:id="rId316"/>
    <sheet name="24.9" sheetId="318" r:id="rId317"/>
    <sheet name="24.10" sheetId="319" r:id="rId318"/>
    <sheet name="24.11" sheetId="320" r:id="rId319"/>
    <sheet name="24.12" sheetId="321" r:id="rId320"/>
    <sheet name="24.13" sheetId="322" r:id="rId321"/>
    <sheet name="24.14" sheetId="334" r:id="rId322"/>
    <sheet name="24.15" sheetId="335" r:id="rId323"/>
    <sheet name="24.16" sheetId="336" r:id="rId324"/>
    <sheet name="24.17" sheetId="337" r:id="rId325"/>
    <sheet name="24.18" sheetId="338" r:id="rId326"/>
    <sheet name="25.1" sheetId="339" r:id="rId327"/>
    <sheet name="25.2" sheetId="340" r:id="rId328"/>
    <sheet name="25.3" sheetId="341" r:id="rId329"/>
    <sheet name="25.4" sheetId="342" r:id="rId330"/>
    <sheet name="25.5" sheetId="343" r:id="rId331"/>
    <sheet name="26.1" sheetId="344" r:id="rId332"/>
    <sheet name="26.2" sheetId="345" r:id="rId333"/>
    <sheet name="26.3" sheetId="346" r:id="rId334"/>
    <sheet name="26.4" sheetId="347" r:id="rId335"/>
    <sheet name="26.5" sheetId="348" r:id="rId336"/>
    <sheet name="26.6" sheetId="349" r:id="rId337"/>
    <sheet name="26.7" sheetId="350" r:id="rId338"/>
    <sheet name="26.8" sheetId="351" r:id="rId339"/>
    <sheet name="26.9" sheetId="352" r:id="rId340"/>
    <sheet name="26.10" sheetId="353" r:id="rId341"/>
    <sheet name="26.11" sheetId="354" r:id="rId342"/>
    <sheet name="26.12" sheetId="323" r:id="rId343"/>
    <sheet name="26.13" sheetId="324" r:id="rId344"/>
    <sheet name="26.14" sheetId="325" r:id="rId345"/>
    <sheet name="26.15" sheetId="326" r:id="rId346"/>
    <sheet name="26.16" sheetId="327" r:id="rId347"/>
    <sheet name="26.17" sheetId="328" r:id="rId348"/>
    <sheet name="26.18" sheetId="329" r:id="rId349"/>
    <sheet name="26.19" sheetId="330" r:id="rId350"/>
    <sheet name="26.20" sheetId="331" r:id="rId351"/>
    <sheet name="26.21" sheetId="332" r:id="rId352"/>
    <sheet name="26.22" sheetId="333" r:id="rId353"/>
  </sheets>
  <definedNames>
    <definedName name="_xlnm._FilterDatabase" localSheetId="26" hidden="1">'10.24'!$A$4:$E$72</definedName>
    <definedName name="_xlnm._FilterDatabase" localSheetId="27" hidden="1">'10.24_R'!$A$4:$E$49</definedName>
    <definedName name="_xlnm._FilterDatabase" localSheetId="49" hidden="1">'10.43'!$A$4:$G$41</definedName>
    <definedName name="_xlnm._FilterDatabase" localSheetId="50" hidden="1">'10.44'!$A$4:$F$54</definedName>
    <definedName name="_xlnm._FilterDatabase" localSheetId="60" hidden="1">'10.54'!$A$5:$M$124</definedName>
    <definedName name="_xlnm._FilterDatabase" localSheetId="68" hidden="1">'10.62'!$A$4:$D$41</definedName>
    <definedName name="_xlnm._FilterDatabase" localSheetId="69" hidden="1">'10.63'!$A$4:$D$34</definedName>
    <definedName name="_xlnm._FilterDatabase" localSheetId="71" hidden="1">'10.65'!#REF!</definedName>
    <definedName name="_xlnm._FilterDatabase" localSheetId="72" hidden="1">'10.66'!#REF!</definedName>
    <definedName name="_xlnm._FilterDatabase" localSheetId="73" hidden="1">'10.67'!$A$4:$B$30</definedName>
    <definedName name="_xlnm._FilterDatabase" localSheetId="169" hidden="1">'15.17'!$D$5:$L$48</definedName>
    <definedName name="_xlnm._FilterDatabase" localSheetId="254" hidden="1">'17.6'!$A$5:$AJ$5</definedName>
    <definedName name="_xlnm._FilterDatabase" localSheetId="340" hidden="1">'26.10'!$A$4:$G$53</definedName>
    <definedName name="_xlnm._FilterDatabase" localSheetId="342" hidden="1">'26.12'!$A$4:$L$48</definedName>
    <definedName name="_xlnm._FilterDatabase" localSheetId="343" hidden="1">'26.13'!$A$4:$G$172</definedName>
    <definedName name="_xlnm._FilterDatabase" localSheetId="346" hidden="1">'26.16'!$A$4:$E$34</definedName>
    <definedName name="_xlnm._FilterDatabase" localSheetId="336" hidden="1">'26.6'!$A$4:$G$89</definedName>
    <definedName name="_xlnm._FilterDatabase" localSheetId="337" hidden="1">'26.7'!$A$4:$G$87</definedName>
    <definedName name="_GoBack" localSheetId="93">'12.6'!#REF!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23" hidden="1">#REF!</definedName>
    <definedName name="_Key1" localSheetId="22" hidden="1">#REF!</definedName>
    <definedName name="_Key1" localSheetId="25" hidden="1">#REF!</definedName>
    <definedName name="_Key1" localSheetId="24" hidden="1">#REF!</definedName>
    <definedName name="_Key1" localSheetId="26" hidden="1">#REF!</definedName>
    <definedName name="_Key1" localSheetId="27" hidden="1">#REF!</definedName>
    <definedName name="_Key1" localSheetId="31" hidden="1">#REF!</definedName>
    <definedName name="_Key1" localSheetId="3" hidden="1">#REF!</definedName>
    <definedName name="_Key1" localSheetId="38" hidden="1">#REF!</definedName>
    <definedName name="_Key1" localSheetId="40" hidden="1">#REF!</definedName>
    <definedName name="_Key1" localSheetId="41" hidden="1">#REF!</definedName>
    <definedName name="_Key1" localSheetId="42" hidden="1">#REF!</definedName>
    <definedName name="_Key1" localSheetId="4" hidden="1">#REF!</definedName>
    <definedName name="_Key1" localSheetId="45" hidden="1">#REF!</definedName>
    <definedName name="_Key1" localSheetId="47" hidden="1">#REF!</definedName>
    <definedName name="_Key1" localSheetId="5" hidden="1">#REF!</definedName>
    <definedName name="_Key1" localSheetId="56" hidden="1">#REF!</definedName>
    <definedName name="_Key1" localSheetId="65" hidden="1">#REF!</definedName>
    <definedName name="_Key1" localSheetId="6" hidden="1">#REF!</definedName>
    <definedName name="_Key1" localSheetId="66" hidden="1">#REF!</definedName>
    <definedName name="_Key1" localSheetId="67" hidden="1">#REF!</definedName>
    <definedName name="_Key1" localSheetId="68" hidden="1">#REF!</definedName>
    <definedName name="_Key1" localSheetId="69" hidden="1">#REF!</definedName>
    <definedName name="_Key1" localSheetId="70" hidden="1">#REF!</definedName>
    <definedName name="_Key1" localSheetId="71" hidden="1">#REF!</definedName>
    <definedName name="_Key1" localSheetId="72" hidden="1">#REF!</definedName>
    <definedName name="_Key1" localSheetId="73" hidden="1">#REF!</definedName>
    <definedName name="_Key1" localSheetId="79" hidden="1">#REF!</definedName>
    <definedName name="_Key1" localSheetId="8" hidden="1">#REF!</definedName>
    <definedName name="_Key1" localSheetId="9" hidden="1">#REF!</definedName>
    <definedName name="_Key1" localSheetId="83" hidden="1">#REF!</definedName>
    <definedName name="_Key1" localSheetId="84" hidden="1">#REF!</definedName>
    <definedName name="_Key1" localSheetId="85" hidden="1">#REF!</definedName>
    <definedName name="_Key1" localSheetId="86" hidden="1">#REF!</definedName>
    <definedName name="_Key1" localSheetId="88" hidden="1">#REF!</definedName>
    <definedName name="_Key1" localSheetId="89" hidden="1">#REF!</definedName>
    <definedName name="_Key1" localSheetId="90" hidden="1">#REF!</definedName>
    <definedName name="_Key1" localSheetId="94" hidden="1">#REF!</definedName>
    <definedName name="_Key1" localSheetId="106" hidden="1">#REF!</definedName>
    <definedName name="_Key1" localSheetId="98" hidden="1">#REF!</definedName>
    <definedName name="_Key1" localSheetId="99" hidden="1">#REF!</definedName>
    <definedName name="_Key1" localSheetId="100" hidden="1">#REF!</definedName>
    <definedName name="_Key1" localSheetId="102" hidden="1">#REF!</definedName>
    <definedName name="_Key1" localSheetId="103" hidden="1">#REF!</definedName>
    <definedName name="_Key1" localSheetId="126" hidden="1">#REF!</definedName>
    <definedName name="_Key1" localSheetId="127" hidden="1">#REF!</definedName>
    <definedName name="_Key1" localSheetId="128" hidden="1">#REF!</definedName>
    <definedName name="_Key1" localSheetId="129" hidden="1">#REF!</definedName>
    <definedName name="_Key1" localSheetId="130" hidden="1">#REF!</definedName>
    <definedName name="_Key1" localSheetId="133" hidden="1">#REF!</definedName>
    <definedName name="_Key1" localSheetId="134" hidden="1">#REF!</definedName>
    <definedName name="_Key1" localSheetId="135" hidden="1">#REF!</definedName>
    <definedName name="_Key1" localSheetId="138" hidden="1">#REF!</definedName>
    <definedName name="_Key1" localSheetId="146" hidden="1">#REF!</definedName>
    <definedName name="_Key1" localSheetId="147" hidden="1">#REF!</definedName>
    <definedName name="_Key1" localSheetId="148" hidden="1">#REF!</definedName>
    <definedName name="_Key1" localSheetId="149" hidden="1">#REF!</definedName>
    <definedName name="_Key1" localSheetId="150" hidden="1">#REF!</definedName>
    <definedName name="_Key1" localSheetId="151" hidden="1">#REF!</definedName>
    <definedName name="_Key1" localSheetId="152" hidden="1">#REF!</definedName>
    <definedName name="_Key1" localSheetId="121" hidden="1">#REF!</definedName>
    <definedName name="_Key1" localSheetId="125" hidden="1">#REF!</definedName>
    <definedName name="_Key1" localSheetId="153" hidden="1">#REF!</definedName>
    <definedName name="_Key1" localSheetId="162" hidden="1">#REF!</definedName>
    <definedName name="_Key1" localSheetId="154" hidden="1">#REF!</definedName>
    <definedName name="_Key1" localSheetId="173" hidden="1">#REF!</definedName>
    <definedName name="_Key1" localSheetId="174" hidden="1">#REF!</definedName>
    <definedName name="_Key1" localSheetId="175" hidden="1">#REF!</definedName>
    <definedName name="_Key1" localSheetId="176" hidden="1">#REF!</definedName>
    <definedName name="_Key1" localSheetId="177" hidden="1">#REF!</definedName>
    <definedName name="_Key1" localSheetId="178" hidden="1">#REF!</definedName>
    <definedName name="_Key1" localSheetId="179" hidden="1">#REF!</definedName>
    <definedName name="_Key1" localSheetId="180" hidden="1">#REF!</definedName>
    <definedName name="_Key1" localSheetId="181" hidden="1">#REF!</definedName>
    <definedName name="_Key1" localSheetId="155" hidden="1">#REF!</definedName>
    <definedName name="_Key1" localSheetId="182" hidden="1">#REF!</definedName>
    <definedName name="_Key1" localSheetId="183" hidden="1">#REF!</definedName>
    <definedName name="_Key1" localSheetId="184" hidden="1">#REF!</definedName>
    <definedName name="_Key1" localSheetId="185" hidden="1">#REF!</definedName>
    <definedName name="_Key1" localSheetId="186" hidden="1">#REF!</definedName>
    <definedName name="_Key1" localSheetId="187" hidden="1">#REF!</definedName>
    <definedName name="_Key1" localSheetId="188" hidden="1">#REF!</definedName>
    <definedName name="_Key1" localSheetId="189" hidden="1">#REF!</definedName>
    <definedName name="_Key1" localSheetId="190" hidden="1">#REF!</definedName>
    <definedName name="_Key1" localSheetId="191" hidden="1">#REF!</definedName>
    <definedName name="_Key1" localSheetId="156" hidden="1">#REF!</definedName>
    <definedName name="_Key1" localSheetId="192" hidden="1">#REF!</definedName>
    <definedName name="_Key1" localSheetId="193" hidden="1">#REF!</definedName>
    <definedName name="_Key1" localSheetId="196" hidden="1">#REF!</definedName>
    <definedName name="_Key1" localSheetId="197" hidden="1">#REF!</definedName>
    <definedName name="_Key1" localSheetId="198" hidden="1">#REF!</definedName>
    <definedName name="_Key1" localSheetId="199" hidden="1">#REF!</definedName>
    <definedName name="_Key1" localSheetId="200" hidden="1">#REF!</definedName>
    <definedName name="_Key1" localSheetId="201" hidden="1">#REF!</definedName>
    <definedName name="_Key1" localSheetId="157" hidden="1">#REF!</definedName>
    <definedName name="_Key1" localSheetId="202" hidden="1">#REF!</definedName>
    <definedName name="_Key1" localSheetId="158" hidden="1">#REF!</definedName>
    <definedName name="_Key1" localSheetId="159" hidden="1">#REF!</definedName>
    <definedName name="_Key1" localSheetId="160" hidden="1">#REF!</definedName>
    <definedName name="_Key1" localSheetId="161" hidden="1">#REF!</definedName>
    <definedName name="_Key1" localSheetId="203" hidden="1">#REF!</definedName>
    <definedName name="_Key1" localSheetId="216" hidden="1">#REF!</definedName>
    <definedName name="_Key1" localSheetId="217" hidden="1">#REF!</definedName>
    <definedName name="_Key1" localSheetId="218" hidden="1">#REF!</definedName>
    <definedName name="_Key1" localSheetId="219" hidden="1">#REF!</definedName>
    <definedName name="_Key1" localSheetId="220" hidden="1">#REF!</definedName>
    <definedName name="_Key1" localSheetId="222" hidden="1">#REF!</definedName>
    <definedName name="_Key1" localSheetId="223" hidden="1">#REF!</definedName>
    <definedName name="_Key1" localSheetId="224" hidden="1">#REF!</definedName>
    <definedName name="_Key1" localSheetId="225" hidden="1">#REF!</definedName>
    <definedName name="_Key1" localSheetId="226" hidden="1">#REF!</definedName>
    <definedName name="_Key1" localSheetId="227" hidden="1">#REF!</definedName>
    <definedName name="_Key1" localSheetId="228" hidden="1">#REF!</definedName>
    <definedName name="_Key1" localSheetId="229" hidden="1">#REF!</definedName>
    <definedName name="_Key1" localSheetId="231" hidden="1">#REF!</definedName>
    <definedName name="_Key1" localSheetId="205" hidden="1">#REF!</definedName>
    <definedName name="_Key1" localSheetId="232" hidden="1">#REF!</definedName>
    <definedName name="_Key1" localSheetId="233" hidden="1">#REF!</definedName>
    <definedName name="_Key1" localSheetId="234" hidden="1">#REF!</definedName>
    <definedName name="_Key1" localSheetId="235" hidden="1">#REF!</definedName>
    <definedName name="_Key1" localSheetId="236" hidden="1">#REF!</definedName>
    <definedName name="_Key1" localSheetId="237" hidden="1">#REF!</definedName>
    <definedName name="_Key1" localSheetId="238" hidden="1">#REF!</definedName>
    <definedName name="_Key1" localSheetId="239" hidden="1">#REF!</definedName>
    <definedName name="_Key1" localSheetId="240" hidden="1">#REF!</definedName>
    <definedName name="_Key1" localSheetId="206" hidden="1">#REF!</definedName>
    <definedName name="_Key1" localSheetId="245" hidden="1">#REF!</definedName>
    <definedName name="_Key1" localSheetId="247" hidden="1">#REF!</definedName>
    <definedName name="_Key1" localSheetId="249" hidden="1">#REF!</definedName>
    <definedName name="_Key1" localSheetId="258" hidden="1">#REF!</definedName>
    <definedName name="_Key1" localSheetId="259" hidden="1">#REF!</definedName>
    <definedName name="_Key1" localSheetId="260" hidden="1">#REF!</definedName>
    <definedName name="_Key1" localSheetId="261" hidden="1">#REF!</definedName>
    <definedName name="_Key1" localSheetId="262" hidden="1">#REF!</definedName>
    <definedName name="_Key1" localSheetId="280" hidden="1">#REF!</definedName>
    <definedName name="_Key1" localSheetId="304" hidden="1">#REF!</definedName>
    <definedName name="_Key1" localSheetId="317" hidden="1">#REF!</definedName>
    <definedName name="_Key1" localSheetId="318" hidden="1">#REF!</definedName>
    <definedName name="_Key1" localSheetId="319" hidden="1">#REF!</definedName>
    <definedName name="_Key1" localSheetId="320" hidden="1">#REF!</definedName>
    <definedName name="_Key1" localSheetId="321" hidden="1">#REF!</definedName>
    <definedName name="_Key1" localSheetId="322" hidden="1">#REF!</definedName>
    <definedName name="_Key1" localSheetId="323" hidden="1">#REF!</definedName>
    <definedName name="_Key1" localSheetId="324" hidden="1">#REF!</definedName>
    <definedName name="_Key1" localSheetId="325" hidden="1">#REF!</definedName>
    <definedName name="_Key1" localSheetId="309" hidden="1">#REF!</definedName>
    <definedName name="_Key1" localSheetId="312" hidden="1">#REF!</definedName>
    <definedName name="_Key1" localSheetId="313" hidden="1">#REF!</definedName>
    <definedName name="_Key1" localSheetId="314" hidden="1">#REF!</definedName>
    <definedName name="_Key1" localSheetId="315" hidden="1">#REF!</definedName>
    <definedName name="_Key1" localSheetId="316" hidden="1">#REF!</definedName>
    <definedName name="_Key1" localSheetId="328" hidden="1">#REF!</definedName>
    <definedName name="_Key1" localSheetId="330" hidden="1">#REF!</definedName>
    <definedName name="_Key1" localSheetId="348" hidden="1">#REF!</definedName>
    <definedName name="_Key1" hidden="1">#REF!</definedName>
    <definedName name="_Key2" localSheetId="10" hidden="1">#REF!</definedName>
    <definedName name="_Key2" localSheetId="11" hidden="1">#REF!</definedName>
    <definedName name="_Key2" localSheetId="12" hidden="1">#REF!</definedName>
    <definedName name="_Key2" localSheetId="13" hidden="1">#REF!</definedName>
    <definedName name="_Key2" localSheetId="15" hidden="1">#REF!</definedName>
    <definedName name="_Key2" localSheetId="16" hidden="1">#REF!</definedName>
    <definedName name="_Key2" localSheetId="23" hidden="1">#REF!</definedName>
    <definedName name="_Key2" localSheetId="22" hidden="1">#REF!</definedName>
    <definedName name="_Key2" localSheetId="25" hidden="1">#REF!</definedName>
    <definedName name="_Key2" localSheetId="24" hidden="1">#REF!</definedName>
    <definedName name="_Key2" localSheetId="26" hidden="1">#REF!</definedName>
    <definedName name="_Key2" localSheetId="27" hidden="1">#REF!</definedName>
    <definedName name="_Key2" localSheetId="31" hidden="1">#REF!</definedName>
    <definedName name="_Key2" localSheetId="3" hidden="1">#REF!</definedName>
    <definedName name="_Key2" localSheetId="38" hidden="1">#REF!</definedName>
    <definedName name="_Key2" localSheetId="40" hidden="1">#REF!</definedName>
    <definedName name="_Key2" localSheetId="41" hidden="1">#REF!</definedName>
    <definedName name="_Key2" localSheetId="42" hidden="1">#REF!</definedName>
    <definedName name="_Key2" localSheetId="4" hidden="1">#REF!</definedName>
    <definedName name="_Key2" localSheetId="45" hidden="1">#REF!</definedName>
    <definedName name="_Key2" localSheetId="47" hidden="1">#REF!</definedName>
    <definedName name="_Key2" localSheetId="5" hidden="1">#REF!</definedName>
    <definedName name="_Key2" localSheetId="56" hidden="1">#REF!</definedName>
    <definedName name="_Key2" localSheetId="65" hidden="1">#REF!</definedName>
    <definedName name="_Key2" localSheetId="6" hidden="1">#REF!</definedName>
    <definedName name="_Key2" localSheetId="66" hidden="1">#REF!</definedName>
    <definedName name="_Key2" localSheetId="67" hidden="1">#REF!</definedName>
    <definedName name="_Key2" localSheetId="68" hidden="1">#REF!</definedName>
    <definedName name="_Key2" localSheetId="69" hidden="1">#REF!</definedName>
    <definedName name="_Key2" localSheetId="70" hidden="1">#REF!</definedName>
    <definedName name="_Key2" localSheetId="71" hidden="1">#REF!</definedName>
    <definedName name="_Key2" localSheetId="72" hidden="1">#REF!</definedName>
    <definedName name="_Key2" localSheetId="73" hidden="1">#REF!</definedName>
    <definedName name="_Key2" localSheetId="79" hidden="1">#REF!</definedName>
    <definedName name="_Key2" localSheetId="8" hidden="1">#REF!</definedName>
    <definedName name="_Key2" localSheetId="9" hidden="1">#REF!</definedName>
    <definedName name="_Key2" localSheetId="83" hidden="1">#REF!</definedName>
    <definedName name="_Key2" localSheetId="84" hidden="1">#REF!</definedName>
    <definedName name="_Key2" localSheetId="85" hidden="1">#REF!</definedName>
    <definedName name="_Key2" localSheetId="86" hidden="1">#REF!</definedName>
    <definedName name="_Key2" localSheetId="88" hidden="1">#REF!</definedName>
    <definedName name="_Key2" localSheetId="89" hidden="1">#REF!</definedName>
    <definedName name="_Key2" localSheetId="90" hidden="1">#REF!</definedName>
    <definedName name="_Key2" localSheetId="94" hidden="1">#REF!</definedName>
    <definedName name="_Key2" localSheetId="106" hidden="1">#REF!</definedName>
    <definedName name="_Key2" localSheetId="98" hidden="1">#REF!</definedName>
    <definedName name="_Key2" localSheetId="99" hidden="1">#REF!</definedName>
    <definedName name="_Key2" localSheetId="100" hidden="1">#REF!</definedName>
    <definedName name="_Key2" localSheetId="102" hidden="1">#REF!</definedName>
    <definedName name="_Key2" localSheetId="103" hidden="1">#REF!</definedName>
    <definedName name="_Key2" localSheetId="133" hidden="1">#REF!</definedName>
    <definedName name="_Key2" localSheetId="134" hidden="1">#REF!</definedName>
    <definedName name="_Key2" localSheetId="135" hidden="1">#REF!</definedName>
    <definedName name="_Key2" localSheetId="138" hidden="1">#REF!</definedName>
    <definedName name="_Key2" localSheetId="146" hidden="1">#REF!</definedName>
    <definedName name="_Key2" localSheetId="147" hidden="1">#REF!</definedName>
    <definedName name="_Key2" localSheetId="148" hidden="1">#REF!</definedName>
    <definedName name="_Key2" localSheetId="149" hidden="1">#REF!</definedName>
    <definedName name="_Key2" localSheetId="150" hidden="1">#REF!</definedName>
    <definedName name="_Key2" localSheetId="151" hidden="1">#REF!</definedName>
    <definedName name="_Key2" localSheetId="152" hidden="1">#REF!</definedName>
    <definedName name="_Key2" localSheetId="121" hidden="1">#REF!</definedName>
    <definedName name="_Key2" localSheetId="125" hidden="1">#REF!</definedName>
    <definedName name="_Key2" localSheetId="153" hidden="1">#REF!</definedName>
    <definedName name="_Key2" localSheetId="162" hidden="1">#REF!</definedName>
    <definedName name="_Key2" localSheetId="154" hidden="1">#REF!</definedName>
    <definedName name="_Key2" localSheetId="173" hidden="1">#REF!</definedName>
    <definedName name="_Key2" localSheetId="174" hidden="1">#REF!</definedName>
    <definedName name="_Key2" localSheetId="175" hidden="1">#REF!</definedName>
    <definedName name="_Key2" localSheetId="176" hidden="1">#REF!</definedName>
    <definedName name="_Key2" localSheetId="177" hidden="1">#REF!</definedName>
    <definedName name="_Key2" localSheetId="178" hidden="1">#REF!</definedName>
    <definedName name="_Key2" localSheetId="179" hidden="1">#REF!</definedName>
    <definedName name="_Key2" localSheetId="180" hidden="1">#REF!</definedName>
    <definedName name="_Key2" localSheetId="181" hidden="1">#REF!</definedName>
    <definedName name="_Key2" localSheetId="155" hidden="1">#REF!</definedName>
    <definedName name="_Key2" localSheetId="182" hidden="1">#REF!</definedName>
    <definedName name="_Key2" localSheetId="183" hidden="1">#REF!</definedName>
    <definedName name="_Key2" localSheetId="184" hidden="1">#REF!</definedName>
    <definedName name="_Key2" localSheetId="185" hidden="1">#REF!</definedName>
    <definedName name="_Key2" localSheetId="186" hidden="1">#REF!</definedName>
    <definedName name="_Key2" localSheetId="187" hidden="1">#REF!</definedName>
    <definedName name="_Key2" localSheetId="188" hidden="1">#REF!</definedName>
    <definedName name="_Key2" localSheetId="189" hidden="1">#REF!</definedName>
    <definedName name="_Key2" localSheetId="190" hidden="1">#REF!</definedName>
    <definedName name="_Key2" localSheetId="191" hidden="1">#REF!</definedName>
    <definedName name="_Key2" localSheetId="156" hidden="1">#REF!</definedName>
    <definedName name="_Key2" localSheetId="192" hidden="1">#REF!</definedName>
    <definedName name="_Key2" localSheetId="193" hidden="1">#REF!</definedName>
    <definedName name="_Key2" localSheetId="196" hidden="1">#REF!</definedName>
    <definedName name="_Key2" localSheetId="197" hidden="1">#REF!</definedName>
    <definedName name="_Key2" localSheetId="198" hidden="1">#REF!</definedName>
    <definedName name="_Key2" localSheetId="199" hidden="1">#REF!</definedName>
    <definedName name="_Key2" localSheetId="200" hidden="1">#REF!</definedName>
    <definedName name="_Key2" localSheetId="201" hidden="1">#REF!</definedName>
    <definedName name="_Key2" localSheetId="157" hidden="1">#REF!</definedName>
    <definedName name="_Key2" localSheetId="202" hidden="1">#REF!</definedName>
    <definedName name="_Key2" localSheetId="158" hidden="1">#REF!</definedName>
    <definedName name="_Key2" localSheetId="159" hidden="1">#REF!</definedName>
    <definedName name="_Key2" localSheetId="160" hidden="1">#REF!</definedName>
    <definedName name="_Key2" localSheetId="161" hidden="1">#REF!</definedName>
    <definedName name="_Key2" localSheetId="203" hidden="1">#REF!</definedName>
    <definedName name="_Key2" localSheetId="216" hidden="1">#REF!</definedName>
    <definedName name="_Key2" localSheetId="217" hidden="1">#REF!</definedName>
    <definedName name="_Key2" localSheetId="218" hidden="1">#REF!</definedName>
    <definedName name="_Key2" localSheetId="219" hidden="1">#REF!</definedName>
    <definedName name="_Key2" localSheetId="220" hidden="1">#REF!</definedName>
    <definedName name="_Key2" localSheetId="222" hidden="1">#REF!</definedName>
    <definedName name="_Key2" localSheetId="223" hidden="1">#REF!</definedName>
    <definedName name="_Key2" localSheetId="224" hidden="1">#REF!</definedName>
    <definedName name="_Key2" localSheetId="225" hidden="1">#REF!</definedName>
    <definedName name="_Key2" localSheetId="226" hidden="1">#REF!</definedName>
    <definedName name="_Key2" localSheetId="227" hidden="1">#REF!</definedName>
    <definedName name="_Key2" localSheetId="228" hidden="1">#REF!</definedName>
    <definedName name="_Key2" localSheetId="229" hidden="1">#REF!</definedName>
    <definedName name="_Key2" localSheetId="231" hidden="1">#REF!</definedName>
    <definedName name="_Key2" localSheetId="205" hidden="1">#REF!</definedName>
    <definedName name="_Key2" localSheetId="232" hidden="1">#REF!</definedName>
    <definedName name="_Key2" localSheetId="233" hidden="1">#REF!</definedName>
    <definedName name="_Key2" localSheetId="234" hidden="1">#REF!</definedName>
    <definedName name="_Key2" localSheetId="235" hidden="1">#REF!</definedName>
    <definedName name="_Key2" localSheetId="236" hidden="1">#REF!</definedName>
    <definedName name="_Key2" localSheetId="237" hidden="1">#REF!</definedName>
    <definedName name="_Key2" localSheetId="238" hidden="1">#REF!</definedName>
    <definedName name="_Key2" localSheetId="239" hidden="1">#REF!</definedName>
    <definedName name="_Key2" localSheetId="240" hidden="1">#REF!</definedName>
    <definedName name="_Key2" localSheetId="206" hidden="1">#REF!</definedName>
    <definedName name="_Key2" localSheetId="245" hidden="1">#REF!</definedName>
    <definedName name="_Key2" localSheetId="247" hidden="1">#REF!</definedName>
    <definedName name="_Key2" localSheetId="249" hidden="1">#REF!</definedName>
    <definedName name="_Key2" localSheetId="258" hidden="1">#REF!</definedName>
    <definedName name="_Key2" localSheetId="259" hidden="1">#REF!</definedName>
    <definedName name="_Key2" localSheetId="260" hidden="1">#REF!</definedName>
    <definedName name="_Key2" localSheetId="261" hidden="1">#REF!</definedName>
    <definedName name="_Key2" localSheetId="262" hidden="1">#REF!</definedName>
    <definedName name="_Key2" localSheetId="280" hidden="1">#REF!</definedName>
    <definedName name="_Key2" localSheetId="304" hidden="1">#REF!</definedName>
    <definedName name="_Key2" localSheetId="317" hidden="1">#REF!</definedName>
    <definedName name="_Key2" localSheetId="318" hidden="1">#REF!</definedName>
    <definedName name="_Key2" localSheetId="319" hidden="1">#REF!</definedName>
    <definedName name="_Key2" localSheetId="320" hidden="1">#REF!</definedName>
    <definedName name="_Key2" localSheetId="321" hidden="1">#REF!</definedName>
    <definedName name="_Key2" localSheetId="322" hidden="1">#REF!</definedName>
    <definedName name="_Key2" localSheetId="323" hidden="1">#REF!</definedName>
    <definedName name="_Key2" localSheetId="324" hidden="1">#REF!</definedName>
    <definedName name="_Key2" localSheetId="325" hidden="1">#REF!</definedName>
    <definedName name="_Key2" localSheetId="309" hidden="1">#REF!</definedName>
    <definedName name="_Key2" localSheetId="312" hidden="1">#REF!</definedName>
    <definedName name="_Key2" localSheetId="313" hidden="1">#REF!</definedName>
    <definedName name="_Key2" localSheetId="314" hidden="1">#REF!</definedName>
    <definedName name="_Key2" localSheetId="315" hidden="1">#REF!</definedName>
    <definedName name="_Key2" localSheetId="316" hidden="1">#REF!</definedName>
    <definedName name="_Key2" localSheetId="328" hidden="1">#REF!</definedName>
    <definedName name="_Key2" localSheetId="330" hidden="1">#REF!</definedName>
    <definedName name="_Key2" localSheetId="348" hidden="1">#REF!</definedName>
    <definedName name="_Key2" hidden="1">#REF!</definedName>
    <definedName name="_Order1" hidden="1">255</definedName>
    <definedName name="_Order2" hidden="1">255</definedName>
    <definedName name="_xlnm.Print_Area" localSheetId="23">'10.22'!$A$1:$F$25</definedName>
    <definedName name="_xlnm.Print_Area" localSheetId="25">'10.23'!#REF!</definedName>
    <definedName name="_xlnm.Print_Area" localSheetId="24">'10.23_R'!#REF!</definedName>
    <definedName name="_xlnm.Print_Area" localSheetId="86">'11.4'!$A$1:$I$28</definedName>
    <definedName name="_xlnm.Print_Area" localSheetId="87">'11.5'!$A$1:$G$25</definedName>
    <definedName name="_xlnm.Print_Area" localSheetId="89">'12.2'!$A$1:$D$25</definedName>
    <definedName name="_xlnm.Print_Area" localSheetId="97">'13.2'!$A$2:$J$26</definedName>
    <definedName name="_xlnm.Print_Area" localSheetId="98">'13.3'!$A$1:$J$27</definedName>
    <definedName name="_xlnm.Print_Area" localSheetId="103">'13.8'!$A$1:$J$26</definedName>
    <definedName name="_xlnm.Print_Area" localSheetId="127">'14.11'!$A$1:$E$24</definedName>
    <definedName name="_xlnm.Print_Area" localSheetId="225">'16.23'!$A$1:$E$29</definedName>
    <definedName name="_xlnm.Print_Area" localSheetId="226">'16.24'!$A$1:$E$29</definedName>
    <definedName name="_xlnm.Print_Area" localSheetId="238">'16.36'!$A$1:$D$25</definedName>
    <definedName name="_xlnm.Print_Area" localSheetId="245">'16.43'!$A$2:$O$27</definedName>
    <definedName name="_xlnm.Print_Area" localSheetId="252">'17.4'!$A$2:$E$64</definedName>
    <definedName name="_xlnm.Print_Area" localSheetId="254">'17.6'!$A$1:$AG$67</definedName>
    <definedName name="_xlnm.Print_Area" localSheetId="265">'19.1'!$A$2:$N$24</definedName>
    <definedName name="_xlnm.Print_Area" localSheetId="299">'22.1'!#REF!</definedName>
    <definedName name="_xlnm.Print_Area" localSheetId="304">'23.1'!$A$2:$E$31</definedName>
    <definedName name="_xlnm.Print_Area" localSheetId="305">'23.2'!$A$2:$E$45</definedName>
    <definedName name="_xlnm.Print_Area" localSheetId="306">'23.3'!$A$2:$E$26</definedName>
    <definedName name="_xlnm.Print_Area" localSheetId="307">'23.4'!$A$2:$H$46</definedName>
    <definedName name="_xlnm.Print_Area" localSheetId="327">'25.2'!#REF!</definedName>
    <definedName name="_xlnm.Print_Area" localSheetId="328">'25.3'!#REF!</definedName>
    <definedName name="_xlnm.Print_Area" localSheetId="329">'25.4'!#REF!</definedName>
    <definedName name="_xlnm.Print_Area" localSheetId="349">'26.19'!$A$1:$M$27</definedName>
    <definedName name="cConcDesde" localSheetId="1">#REF!</definedName>
    <definedName name="cConcDesde" localSheetId="10">#REF!</definedName>
    <definedName name="cConcDesde" localSheetId="11">#REF!</definedName>
    <definedName name="cConcDesde" localSheetId="12">#REF!</definedName>
    <definedName name="cConcDesde" localSheetId="13">#REF!</definedName>
    <definedName name="cConcDesde" localSheetId="14">#REF!</definedName>
    <definedName name="cConcDesde" localSheetId="15">#REF!</definedName>
    <definedName name="cConcDesde" localSheetId="16">#REF!</definedName>
    <definedName name="cConcDesde" localSheetId="17">#REF!</definedName>
    <definedName name="cConcDesde" localSheetId="2">#REF!</definedName>
    <definedName name="cConcDesde" localSheetId="23">#REF!</definedName>
    <definedName name="cConcDesde" localSheetId="22">#REF!</definedName>
    <definedName name="cConcDesde" localSheetId="25">#REF!</definedName>
    <definedName name="cConcDesde" localSheetId="24">#REF!</definedName>
    <definedName name="cConcDesde" localSheetId="26">#REF!</definedName>
    <definedName name="cConcDesde" localSheetId="27">#REF!</definedName>
    <definedName name="cConcDesde" localSheetId="31">#REF!</definedName>
    <definedName name="cConcDesde" localSheetId="3">#REF!</definedName>
    <definedName name="cConcDesde" localSheetId="38">#REF!</definedName>
    <definedName name="cConcDesde" localSheetId="40">#REF!</definedName>
    <definedName name="cConcDesde" localSheetId="41">#REF!</definedName>
    <definedName name="cConcDesde" localSheetId="42">#REF!</definedName>
    <definedName name="cConcDesde" localSheetId="4">#REF!</definedName>
    <definedName name="cConcDesde" localSheetId="45">#REF!</definedName>
    <definedName name="cConcDesde" localSheetId="47">#REF!</definedName>
    <definedName name="cConcDesde" localSheetId="5">#REF!</definedName>
    <definedName name="cConcDesde" localSheetId="56">#REF!</definedName>
    <definedName name="cConcDesde" localSheetId="65">#REF!</definedName>
    <definedName name="cConcDesde" localSheetId="6">#REF!</definedName>
    <definedName name="cConcDesde" localSheetId="66">#REF!</definedName>
    <definedName name="cConcDesde" localSheetId="67">#REF!</definedName>
    <definedName name="cConcDesde" localSheetId="68">#REF!</definedName>
    <definedName name="cConcDesde" localSheetId="69">#REF!</definedName>
    <definedName name="cConcDesde" localSheetId="70">#REF!</definedName>
    <definedName name="cConcDesde" localSheetId="71">#REF!</definedName>
    <definedName name="cConcDesde" localSheetId="72">#REF!</definedName>
    <definedName name="cConcDesde" localSheetId="73">#REF!</definedName>
    <definedName name="cConcDesde" localSheetId="7">#REF!</definedName>
    <definedName name="cConcDesde" localSheetId="79">#REF!</definedName>
    <definedName name="cConcDesde" localSheetId="8">#REF!</definedName>
    <definedName name="cConcDesde" localSheetId="9">#REF!</definedName>
    <definedName name="cConcDesde" localSheetId="83">#REF!</definedName>
    <definedName name="cConcDesde" localSheetId="84">#REF!</definedName>
    <definedName name="cConcDesde" localSheetId="85">#REF!</definedName>
    <definedName name="cConcDesde" localSheetId="86">#REF!</definedName>
    <definedName name="cConcDesde" localSheetId="88">#REF!</definedName>
    <definedName name="cConcDesde" localSheetId="89">#REF!</definedName>
    <definedName name="cConcDesde" localSheetId="90">#REF!</definedName>
    <definedName name="cConcDesde" localSheetId="94">#REF!</definedName>
    <definedName name="cConcDesde" localSheetId="106">#REF!</definedName>
    <definedName name="cConcDesde" localSheetId="98">#REF!</definedName>
    <definedName name="cConcDesde" localSheetId="99">#REF!</definedName>
    <definedName name="cConcDesde" localSheetId="100">#REF!</definedName>
    <definedName name="cConcDesde" localSheetId="102">#REF!</definedName>
    <definedName name="cConcDesde" localSheetId="103">#REF!</definedName>
    <definedName name="cConcDesde" localSheetId="126">#REF!</definedName>
    <definedName name="cConcDesde" localSheetId="127">#REF!</definedName>
    <definedName name="cConcDesde" localSheetId="128">#REF!</definedName>
    <definedName name="cConcDesde" localSheetId="129">#REF!</definedName>
    <definedName name="cConcDesde" localSheetId="130">#REF!</definedName>
    <definedName name="cConcDesde" localSheetId="133">#REF!</definedName>
    <definedName name="cConcDesde" localSheetId="134">#REF!</definedName>
    <definedName name="cConcDesde" localSheetId="135">#REF!</definedName>
    <definedName name="cConcDesde" localSheetId="138">#REF!</definedName>
    <definedName name="cConcDesde" localSheetId="146">#REF!</definedName>
    <definedName name="cConcDesde" localSheetId="147">#REF!</definedName>
    <definedName name="cConcDesde" localSheetId="148">#REF!</definedName>
    <definedName name="cConcDesde" localSheetId="149">#REF!</definedName>
    <definedName name="cConcDesde" localSheetId="150">#REF!</definedName>
    <definedName name="cConcDesde" localSheetId="151">#REF!</definedName>
    <definedName name="cConcDesde" localSheetId="152">#REF!</definedName>
    <definedName name="cConcDesde" localSheetId="121">#REF!</definedName>
    <definedName name="cConcDesde" localSheetId="125">#REF!</definedName>
    <definedName name="cConcDesde" localSheetId="153">#REF!</definedName>
    <definedName name="cConcDesde" localSheetId="162">#REF!</definedName>
    <definedName name="cConcDesde" localSheetId="154">#REF!</definedName>
    <definedName name="cConcDesde" localSheetId="173">#REF!</definedName>
    <definedName name="cConcDesde" localSheetId="174">#REF!</definedName>
    <definedName name="cConcDesde" localSheetId="175">#REF!</definedName>
    <definedName name="cConcDesde" localSheetId="176">#REF!</definedName>
    <definedName name="cConcDesde" localSheetId="177">#REF!</definedName>
    <definedName name="cConcDesde" localSheetId="178">#REF!</definedName>
    <definedName name="cConcDesde" localSheetId="179">#REF!</definedName>
    <definedName name="cConcDesde" localSheetId="180">#REF!</definedName>
    <definedName name="cConcDesde" localSheetId="181">#REF!</definedName>
    <definedName name="cConcDesde" localSheetId="155">#REF!</definedName>
    <definedName name="cConcDesde" localSheetId="182">#REF!</definedName>
    <definedName name="cConcDesde" localSheetId="183">#REF!</definedName>
    <definedName name="cConcDesde" localSheetId="184">#REF!</definedName>
    <definedName name="cConcDesde" localSheetId="185">#REF!</definedName>
    <definedName name="cConcDesde" localSheetId="186">#REF!</definedName>
    <definedName name="cConcDesde" localSheetId="187">#REF!</definedName>
    <definedName name="cConcDesde" localSheetId="188">#REF!</definedName>
    <definedName name="cConcDesde" localSheetId="189">#REF!</definedName>
    <definedName name="cConcDesde" localSheetId="190">#REF!</definedName>
    <definedName name="cConcDesde" localSheetId="191">#REF!</definedName>
    <definedName name="cConcDesde" localSheetId="156">#REF!</definedName>
    <definedName name="cConcDesde" localSheetId="192">#REF!</definedName>
    <definedName name="cConcDesde" localSheetId="193">#REF!</definedName>
    <definedName name="cConcDesde" localSheetId="196">#REF!</definedName>
    <definedName name="cConcDesde" localSheetId="197">#REF!</definedName>
    <definedName name="cConcDesde" localSheetId="198">#REF!</definedName>
    <definedName name="cConcDesde" localSheetId="199">#REF!</definedName>
    <definedName name="cConcDesde" localSheetId="200">#REF!</definedName>
    <definedName name="cConcDesde" localSheetId="201">#REF!</definedName>
    <definedName name="cConcDesde" localSheetId="157">#REF!</definedName>
    <definedName name="cConcDesde" localSheetId="202">#REF!</definedName>
    <definedName name="cConcDesde" localSheetId="158">#REF!</definedName>
    <definedName name="cConcDesde" localSheetId="159">#REF!</definedName>
    <definedName name="cConcDesde" localSheetId="160">#REF!</definedName>
    <definedName name="cConcDesde" localSheetId="161">#REF!</definedName>
    <definedName name="cConcDesde" localSheetId="203">#REF!</definedName>
    <definedName name="cConcDesde" localSheetId="216">#REF!</definedName>
    <definedName name="cConcDesde" localSheetId="217">#REF!</definedName>
    <definedName name="cConcDesde" localSheetId="218">#REF!</definedName>
    <definedName name="cConcDesde" localSheetId="219">#REF!</definedName>
    <definedName name="cConcDesde" localSheetId="220">#REF!</definedName>
    <definedName name="cConcDesde" localSheetId="221">#REF!</definedName>
    <definedName name="cConcDesde" localSheetId="222">#REF!</definedName>
    <definedName name="cConcDesde" localSheetId="223">#REF!</definedName>
    <definedName name="cConcDesde" localSheetId="224">#REF!</definedName>
    <definedName name="cConcDesde" localSheetId="225">#REF!</definedName>
    <definedName name="cConcDesde" localSheetId="226">#REF!</definedName>
    <definedName name="cConcDesde" localSheetId="227">#REF!</definedName>
    <definedName name="cConcDesde" localSheetId="228">#REF!</definedName>
    <definedName name="cConcDesde" localSheetId="229">#REF!</definedName>
    <definedName name="cConcDesde" localSheetId="231">#REF!</definedName>
    <definedName name="cConcDesde" localSheetId="205">#REF!</definedName>
    <definedName name="cConcDesde" localSheetId="232">#REF!</definedName>
    <definedName name="cConcDesde" localSheetId="233">#REF!</definedName>
    <definedName name="cConcDesde" localSheetId="234">#REF!</definedName>
    <definedName name="cConcDesde" localSheetId="235">#REF!</definedName>
    <definedName name="cConcDesde" localSheetId="236">#REF!</definedName>
    <definedName name="cConcDesde" localSheetId="237">#REF!</definedName>
    <definedName name="cConcDesde" localSheetId="238">#REF!</definedName>
    <definedName name="cConcDesde" localSheetId="239">#REF!</definedName>
    <definedName name="cConcDesde" localSheetId="240">#REF!</definedName>
    <definedName name="cConcDesde" localSheetId="206">#REF!</definedName>
    <definedName name="cConcDesde" localSheetId="245">#REF!</definedName>
    <definedName name="cConcDesde" localSheetId="247">#REF!</definedName>
    <definedName name="cConcDesde" localSheetId="249">#REF!</definedName>
    <definedName name="cConcDesde" localSheetId="258">#REF!</definedName>
    <definedName name="cConcDesde" localSheetId="259">#REF!</definedName>
    <definedName name="cConcDesde" localSheetId="260">#REF!</definedName>
    <definedName name="cConcDesde" localSheetId="261">#REF!</definedName>
    <definedName name="cConcDesde" localSheetId="262">#REF!</definedName>
    <definedName name="cConcDesde" localSheetId="280">#REF!</definedName>
    <definedName name="cConcDesde" localSheetId="317">#REF!</definedName>
    <definedName name="cConcDesde" localSheetId="318">#REF!</definedName>
    <definedName name="cConcDesde" localSheetId="319">#REF!</definedName>
    <definedName name="cConcDesde" localSheetId="320">#REF!</definedName>
    <definedName name="cConcDesde" localSheetId="321">#REF!</definedName>
    <definedName name="cConcDesde" localSheetId="322">#REF!</definedName>
    <definedName name="cConcDesde" localSheetId="323">#REF!</definedName>
    <definedName name="cConcDesde" localSheetId="324">#REF!</definedName>
    <definedName name="cConcDesde" localSheetId="325">#REF!</definedName>
    <definedName name="cConcDesde" localSheetId="309">#REF!</definedName>
    <definedName name="cConcDesde" localSheetId="312">#REF!</definedName>
    <definedName name="cConcDesde" localSheetId="313">#REF!</definedName>
    <definedName name="cConcDesde" localSheetId="314">#REF!</definedName>
    <definedName name="cConcDesde" localSheetId="315">#REF!</definedName>
    <definedName name="cConcDesde" localSheetId="316">#REF!</definedName>
    <definedName name="cConcDesde" localSheetId="328">#REF!</definedName>
    <definedName name="cConcDesde" localSheetId="329">#REF!</definedName>
    <definedName name="cConcDesde" localSheetId="330">#REF!</definedName>
    <definedName name="cConcDesde" localSheetId="348">#REF!</definedName>
    <definedName name="cConcDesde">#REF!</definedName>
    <definedName name="cConcHasta" localSheetId="1">#REF!</definedName>
    <definedName name="cConcHasta" localSheetId="10">#REF!</definedName>
    <definedName name="cConcHasta" localSheetId="11">#REF!</definedName>
    <definedName name="cConcHasta" localSheetId="12">#REF!</definedName>
    <definedName name="cConcHasta" localSheetId="13">#REF!</definedName>
    <definedName name="cConcHasta" localSheetId="14">#REF!</definedName>
    <definedName name="cConcHasta" localSheetId="15">#REF!</definedName>
    <definedName name="cConcHasta" localSheetId="16">#REF!</definedName>
    <definedName name="cConcHasta" localSheetId="17">#REF!</definedName>
    <definedName name="cConcHasta" localSheetId="2">#REF!</definedName>
    <definedName name="cConcHasta" localSheetId="23">#REF!</definedName>
    <definedName name="cConcHasta" localSheetId="22">#REF!</definedName>
    <definedName name="cConcHasta" localSheetId="25">#REF!</definedName>
    <definedName name="cConcHasta" localSheetId="24">#REF!</definedName>
    <definedName name="cConcHasta" localSheetId="26">#REF!</definedName>
    <definedName name="cConcHasta" localSheetId="27">#REF!</definedName>
    <definedName name="cConcHasta" localSheetId="31">#REF!</definedName>
    <definedName name="cConcHasta" localSheetId="38">#REF!</definedName>
    <definedName name="cConcHasta" localSheetId="40">#REF!</definedName>
    <definedName name="cConcHasta" localSheetId="41">#REF!</definedName>
    <definedName name="cConcHasta" localSheetId="42">#REF!</definedName>
    <definedName name="cConcHasta" localSheetId="45">#REF!</definedName>
    <definedName name="cConcHasta" localSheetId="47">#REF!</definedName>
    <definedName name="cConcHasta" localSheetId="5">#REF!</definedName>
    <definedName name="cConcHasta" localSheetId="56">#REF!</definedName>
    <definedName name="cConcHasta" localSheetId="65">#REF!</definedName>
    <definedName name="cConcHasta" localSheetId="66">#REF!</definedName>
    <definedName name="cConcHasta" localSheetId="67">#REF!</definedName>
    <definedName name="cConcHasta" localSheetId="68">#REF!</definedName>
    <definedName name="cConcHasta" localSheetId="69">#REF!</definedName>
    <definedName name="cConcHasta" localSheetId="70">#REF!</definedName>
    <definedName name="cConcHasta" localSheetId="71">#REF!</definedName>
    <definedName name="cConcHasta" localSheetId="72">#REF!</definedName>
    <definedName name="cConcHasta" localSheetId="73">#REF!</definedName>
    <definedName name="cConcHasta" localSheetId="7">#REF!</definedName>
    <definedName name="cConcHasta" localSheetId="79">#REF!</definedName>
    <definedName name="cConcHasta" localSheetId="8">#REF!</definedName>
    <definedName name="cConcHasta" localSheetId="9">#REF!</definedName>
    <definedName name="cConcHasta" localSheetId="83">#REF!</definedName>
    <definedName name="cConcHasta" localSheetId="84">#REF!</definedName>
    <definedName name="cConcHasta" localSheetId="85">#REF!</definedName>
    <definedName name="cConcHasta" localSheetId="86">#REF!</definedName>
    <definedName name="cConcHasta" localSheetId="88">#REF!</definedName>
    <definedName name="cConcHasta" localSheetId="89">#REF!</definedName>
    <definedName name="cConcHasta" localSheetId="90">#REF!</definedName>
    <definedName name="cConcHasta" localSheetId="94">#REF!</definedName>
    <definedName name="cConcHasta" localSheetId="106">#REF!</definedName>
    <definedName name="cConcHasta" localSheetId="98">#REF!</definedName>
    <definedName name="cConcHasta" localSheetId="99">#REF!</definedName>
    <definedName name="cConcHasta" localSheetId="100">#REF!</definedName>
    <definedName name="cConcHasta" localSheetId="102">#REF!</definedName>
    <definedName name="cConcHasta" localSheetId="103">#REF!</definedName>
    <definedName name="cConcHasta" localSheetId="133">#REF!</definedName>
    <definedName name="cConcHasta" localSheetId="134">#REF!</definedName>
    <definedName name="cConcHasta" localSheetId="135">#REF!</definedName>
    <definedName name="cConcHasta" localSheetId="138">#REF!</definedName>
    <definedName name="cConcHasta" localSheetId="146">#REF!</definedName>
    <definedName name="cConcHasta" localSheetId="147">#REF!</definedName>
    <definedName name="cConcHasta" localSheetId="148">#REF!</definedName>
    <definedName name="cConcHasta" localSheetId="149">#REF!</definedName>
    <definedName name="cConcHasta" localSheetId="150">#REF!</definedName>
    <definedName name="cConcHasta" localSheetId="151">#REF!</definedName>
    <definedName name="cConcHasta" localSheetId="152">#REF!</definedName>
    <definedName name="cConcHasta" localSheetId="121">#REF!</definedName>
    <definedName name="cConcHasta" localSheetId="125">#REF!</definedName>
    <definedName name="cConcHasta" localSheetId="153">#REF!</definedName>
    <definedName name="cConcHasta" localSheetId="162">#REF!</definedName>
    <definedName name="cConcHasta" localSheetId="154">#REF!</definedName>
    <definedName name="cConcHasta" localSheetId="173">#REF!</definedName>
    <definedName name="cConcHasta" localSheetId="174">#REF!</definedName>
    <definedName name="cConcHasta" localSheetId="175">#REF!</definedName>
    <definedName name="cConcHasta" localSheetId="176">#REF!</definedName>
    <definedName name="cConcHasta" localSheetId="177">#REF!</definedName>
    <definedName name="cConcHasta" localSheetId="178">#REF!</definedName>
    <definedName name="cConcHasta" localSheetId="179">#REF!</definedName>
    <definedName name="cConcHasta" localSheetId="180">#REF!</definedName>
    <definedName name="cConcHasta" localSheetId="181">#REF!</definedName>
    <definedName name="cConcHasta" localSheetId="155">#REF!</definedName>
    <definedName name="cConcHasta" localSheetId="182">#REF!</definedName>
    <definedName name="cConcHasta" localSheetId="183">#REF!</definedName>
    <definedName name="cConcHasta" localSheetId="184">#REF!</definedName>
    <definedName name="cConcHasta" localSheetId="185">#REF!</definedName>
    <definedName name="cConcHasta" localSheetId="186">#REF!</definedName>
    <definedName name="cConcHasta" localSheetId="187">#REF!</definedName>
    <definedName name="cConcHasta" localSheetId="188">#REF!</definedName>
    <definedName name="cConcHasta" localSheetId="189">#REF!</definedName>
    <definedName name="cConcHasta" localSheetId="190">#REF!</definedName>
    <definedName name="cConcHasta" localSheetId="191">#REF!</definedName>
    <definedName name="cConcHasta" localSheetId="156">#REF!</definedName>
    <definedName name="cConcHasta" localSheetId="192">#REF!</definedName>
    <definedName name="cConcHasta" localSheetId="193">#REF!</definedName>
    <definedName name="cConcHasta" localSheetId="196">#REF!</definedName>
    <definedName name="cConcHasta" localSheetId="197">#REF!</definedName>
    <definedName name="cConcHasta" localSheetId="198">#REF!</definedName>
    <definedName name="cConcHasta" localSheetId="199">#REF!</definedName>
    <definedName name="cConcHasta" localSheetId="200">#REF!</definedName>
    <definedName name="cConcHasta" localSheetId="201">#REF!</definedName>
    <definedName name="cConcHasta" localSheetId="157">#REF!</definedName>
    <definedName name="cConcHasta" localSheetId="202">#REF!</definedName>
    <definedName name="cConcHasta" localSheetId="158">#REF!</definedName>
    <definedName name="cConcHasta" localSheetId="159">#REF!</definedName>
    <definedName name="cConcHasta" localSheetId="160">#REF!</definedName>
    <definedName name="cConcHasta" localSheetId="161">#REF!</definedName>
    <definedName name="cConcHasta" localSheetId="203">#REF!</definedName>
    <definedName name="cConcHasta" localSheetId="216">#REF!</definedName>
    <definedName name="cConcHasta" localSheetId="217">#REF!</definedName>
    <definedName name="cConcHasta" localSheetId="218">#REF!</definedName>
    <definedName name="cConcHasta" localSheetId="219">#REF!</definedName>
    <definedName name="cConcHasta" localSheetId="220">#REF!</definedName>
    <definedName name="cConcHasta" localSheetId="222">#REF!</definedName>
    <definedName name="cConcHasta" localSheetId="223">#REF!</definedName>
    <definedName name="cConcHasta" localSheetId="224">#REF!</definedName>
    <definedName name="cConcHasta" localSheetId="225">#REF!</definedName>
    <definedName name="cConcHasta" localSheetId="226">#REF!</definedName>
    <definedName name="cConcHasta" localSheetId="227">#REF!</definedName>
    <definedName name="cConcHasta" localSheetId="228">#REF!</definedName>
    <definedName name="cConcHasta" localSheetId="229">#REF!</definedName>
    <definedName name="cConcHasta" localSheetId="231">#REF!</definedName>
    <definedName name="cConcHasta" localSheetId="205">#REF!</definedName>
    <definedName name="cConcHasta" localSheetId="232">#REF!</definedName>
    <definedName name="cConcHasta" localSheetId="233">#REF!</definedName>
    <definedName name="cConcHasta" localSheetId="234">#REF!</definedName>
    <definedName name="cConcHasta" localSheetId="235">#REF!</definedName>
    <definedName name="cConcHasta" localSheetId="236">#REF!</definedName>
    <definedName name="cConcHasta" localSheetId="237">#REF!</definedName>
    <definedName name="cConcHasta" localSheetId="238">#REF!</definedName>
    <definedName name="cConcHasta" localSheetId="239">#REF!</definedName>
    <definedName name="cConcHasta" localSheetId="240">#REF!</definedName>
    <definedName name="cConcHasta" localSheetId="206">#REF!</definedName>
    <definedName name="cConcHasta" localSheetId="245">#REF!</definedName>
    <definedName name="cConcHasta" localSheetId="247">#REF!</definedName>
    <definedName name="cConcHasta" localSheetId="249">#REF!</definedName>
    <definedName name="cConcHasta" localSheetId="258">#REF!</definedName>
    <definedName name="cConcHasta" localSheetId="259">#REF!</definedName>
    <definedName name="cConcHasta" localSheetId="260">#REF!</definedName>
    <definedName name="cConcHasta" localSheetId="261">#REF!</definedName>
    <definedName name="cConcHasta" localSheetId="262">#REF!</definedName>
    <definedName name="cConcHasta" localSheetId="280">#REF!</definedName>
    <definedName name="cConcHasta" localSheetId="317">#REF!</definedName>
    <definedName name="cConcHasta" localSheetId="318">#REF!</definedName>
    <definedName name="cConcHasta" localSheetId="319">#REF!</definedName>
    <definedName name="cConcHasta" localSheetId="320">#REF!</definedName>
    <definedName name="cConcHasta" localSheetId="321">#REF!</definedName>
    <definedName name="cConcHasta" localSheetId="322">#REF!</definedName>
    <definedName name="cConcHasta" localSheetId="323">#REF!</definedName>
    <definedName name="cConcHasta" localSheetId="324">#REF!</definedName>
    <definedName name="cConcHasta" localSheetId="325">#REF!</definedName>
    <definedName name="cConcHasta" localSheetId="309">#REF!</definedName>
    <definedName name="cConcHasta" localSheetId="312">#REF!</definedName>
    <definedName name="cConcHasta" localSheetId="313">#REF!</definedName>
    <definedName name="cConcHasta" localSheetId="314">#REF!</definedName>
    <definedName name="cConcHasta" localSheetId="315">#REF!</definedName>
    <definedName name="cConcHasta" localSheetId="316">#REF!</definedName>
    <definedName name="cConcHasta" localSheetId="328">#REF!</definedName>
    <definedName name="cConcHasta" localSheetId="329">#REF!</definedName>
    <definedName name="cConcHasta" localSheetId="330">#REF!</definedName>
    <definedName name="cConcHasta" localSheetId="348">#REF!</definedName>
    <definedName name="cConcHasta">#REF!</definedName>
    <definedName name="cFecha" localSheetId="1">#REF!</definedName>
    <definedName name="cFecha" localSheetId="10">#REF!</definedName>
    <definedName name="cFecha" localSheetId="11">#REF!</definedName>
    <definedName name="cFecha" localSheetId="12">#REF!</definedName>
    <definedName name="cFecha" localSheetId="13">#REF!</definedName>
    <definedName name="cFecha" localSheetId="14">#REF!</definedName>
    <definedName name="cFecha" localSheetId="15">#REF!</definedName>
    <definedName name="cFecha" localSheetId="16">#REF!</definedName>
    <definedName name="cFecha" localSheetId="17">#REF!</definedName>
    <definedName name="cFecha" localSheetId="2">#REF!</definedName>
    <definedName name="cFecha" localSheetId="23">#REF!</definedName>
    <definedName name="cFecha" localSheetId="22">#REF!</definedName>
    <definedName name="cFecha" localSheetId="25">#REF!</definedName>
    <definedName name="cFecha" localSheetId="24">#REF!</definedName>
    <definedName name="cFecha" localSheetId="26">#REF!</definedName>
    <definedName name="cFecha" localSheetId="27">#REF!</definedName>
    <definedName name="cFecha" localSheetId="31">#REF!</definedName>
    <definedName name="cFecha" localSheetId="38">#REF!</definedName>
    <definedName name="cFecha" localSheetId="40">#REF!</definedName>
    <definedName name="cFecha" localSheetId="41">#REF!</definedName>
    <definedName name="cFecha" localSheetId="42">#REF!</definedName>
    <definedName name="cFecha" localSheetId="45">#REF!</definedName>
    <definedName name="cFecha" localSheetId="47">#REF!</definedName>
    <definedName name="cFecha" localSheetId="5">#REF!</definedName>
    <definedName name="cFecha" localSheetId="56">#REF!</definedName>
    <definedName name="cFecha" localSheetId="65">#REF!</definedName>
    <definedName name="cFecha" localSheetId="66">#REF!</definedName>
    <definedName name="cFecha" localSheetId="67">#REF!</definedName>
    <definedName name="cFecha" localSheetId="68">#REF!</definedName>
    <definedName name="cFecha" localSheetId="69">#REF!</definedName>
    <definedName name="cFecha" localSheetId="70">#REF!</definedName>
    <definedName name="cFecha" localSheetId="71">#REF!</definedName>
    <definedName name="cFecha" localSheetId="72">#REF!</definedName>
    <definedName name="cFecha" localSheetId="73">#REF!</definedName>
    <definedName name="cFecha" localSheetId="7">#REF!</definedName>
    <definedName name="cFecha" localSheetId="79">#REF!</definedName>
    <definedName name="cFecha" localSheetId="8">#REF!</definedName>
    <definedName name="cFecha" localSheetId="9">#REF!</definedName>
    <definedName name="cFecha" localSheetId="83">#REF!</definedName>
    <definedName name="cFecha" localSheetId="84">#REF!</definedName>
    <definedName name="cFecha" localSheetId="85">#REF!</definedName>
    <definedName name="cFecha" localSheetId="86">#REF!</definedName>
    <definedName name="cFecha" localSheetId="88">#REF!</definedName>
    <definedName name="cFecha" localSheetId="89">#REF!</definedName>
    <definedName name="cFecha" localSheetId="90">#REF!</definedName>
    <definedName name="cFecha" localSheetId="94">#REF!</definedName>
    <definedName name="cFecha" localSheetId="106">#REF!</definedName>
    <definedName name="cFecha" localSheetId="98">#REF!</definedName>
    <definedName name="cFecha" localSheetId="99">#REF!</definedName>
    <definedName name="cFecha" localSheetId="100">#REF!</definedName>
    <definedName name="cFecha" localSheetId="102">#REF!</definedName>
    <definedName name="cFecha" localSheetId="103">#REF!</definedName>
    <definedName name="cFecha" localSheetId="133">#REF!</definedName>
    <definedName name="cFecha" localSheetId="134">#REF!</definedName>
    <definedName name="cFecha" localSheetId="135">#REF!</definedName>
    <definedName name="cFecha" localSheetId="138">#REF!</definedName>
    <definedName name="cFecha" localSheetId="146">#REF!</definedName>
    <definedName name="cFecha" localSheetId="147">#REF!</definedName>
    <definedName name="cFecha" localSheetId="148">#REF!</definedName>
    <definedName name="cFecha" localSheetId="149">#REF!</definedName>
    <definedName name="cFecha" localSheetId="150">#REF!</definedName>
    <definedName name="cFecha" localSheetId="151">#REF!</definedName>
    <definedName name="cFecha" localSheetId="152">#REF!</definedName>
    <definedName name="cFecha" localSheetId="121">#REF!</definedName>
    <definedName name="cFecha" localSheetId="125">#REF!</definedName>
    <definedName name="cFecha" localSheetId="153">#REF!</definedName>
    <definedName name="cFecha" localSheetId="162">#REF!</definedName>
    <definedName name="cFecha" localSheetId="154">#REF!</definedName>
    <definedName name="cFecha" localSheetId="173">#REF!</definedName>
    <definedName name="cFecha" localSheetId="174">#REF!</definedName>
    <definedName name="cFecha" localSheetId="175">#REF!</definedName>
    <definedName name="cFecha" localSheetId="176">#REF!</definedName>
    <definedName name="cFecha" localSheetId="177">#REF!</definedName>
    <definedName name="cFecha" localSheetId="178">#REF!</definedName>
    <definedName name="cFecha" localSheetId="179">#REF!</definedName>
    <definedName name="cFecha" localSheetId="180">#REF!</definedName>
    <definedName name="cFecha" localSheetId="181">#REF!</definedName>
    <definedName name="cFecha" localSheetId="155">#REF!</definedName>
    <definedName name="cFecha" localSheetId="182">#REF!</definedName>
    <definedName name="cFecha" localSheetId="183">#REF!</definedName>
    <definedName name="cFecha" localSheetId="184">#REF!</definedName>
    <definedName name="cFecha" localSheetId="185">#REF!</definedName>
    <definedName name="cFecha" localSheetId="186">#REF!</definedName>
    <definedName name="cFecha" localSheetId="187">#REF!</definedName>
    <definedName name="cFecha" localSheetId="188">#REF!</definedName>
    <definedName name="cFecha" localSheetId="189">#REF!</definedName>
    <definedName name="cFecha" localSheetId="190">#REF!</definedName>
    <definedName name="cFecha" localSheetId="191">#REF!</definedName>
    <definedName name="cFecha" localSheetId="156">#REF!</definedName>
    <definedName name="cFecha" localSheetId="192">#REF!</definedName>
    <definedName name="cFecha" localSheetId="193">#REF!</definedName>
    <definedName name="cFecha" localSheetId="196">#REF!</definedName>
    <definedName name="cFecha" localSheetId="197">#REF!</definedName>
    <definedName name="cFecha" localSheetId="198">#REF!</definedName>
    <definedName name="cFecha" localSheetId="199">#REF!</definedName>
    <definedName name="cFecha" localSheetId="200">#REF!</definedName>
    <definedName name="cFecha" localSheetId="201">#REF!</definedName>
    <definedName name="cFecha" localSheetId="157">#REF!</definedName>
    <definedName name="cFecha" localSheetId="202">#REF!</definedName>
    <definedName name="cFecha" localSheetId="158">#REF!</definedName>
    <definedName name="cFecha" localSheetId="159">#REF!</definedName>
    <definedName name="cFecha" localSheetId="160">#REF!</definedName>
    <definedName name="cFecha" localSheetId="161">#REF!</definedName>
    <definedName name="cFecha" localSheetId="203">#REF!</definedName>
    <definedName name="cFecha" localSheetId="216">#REF!</definedName>
    <definedName name="cFecha" localSheetId="217">#REF!</definedName>
    <definedName name="cFecha" localSheetId="218">#REF!</definedName>
    <definedName name="cFecha" localSheetId="219">#REF!</definedName>
    <definedName name="cFecha" localSheetId="220">#REF!</definedName>
    <definedName name="cFecha" localSheetId="222">#REF!</definedName>
    <definedName name="cFecha" localSheetId="223">#REF!</definedName>
    <definedName name="cFecha" localSheetId="224">#REF!</definedName>
    <definedName name="cFecha" localSheetId="225">#REF!</definedName>
    <definedName name="cFecha" localSheetId="226">#REF!</definedName>
    <definedName name="cFecha" localSheetId="227">#REF!</definedName>
    <definedName name="cFecha" localSheetId="228">#REF!</definedName>
    <definedName name="cFecha" localSheetId="229">#REF!</definedName>
    <definedName name="cFecha" localSheetId="231">#REF!</definedName>
    <definedName name="cFecha" localSheetId="205">#REF!</definedName>
    <definedName name="cFecha" localSheetId="232">#REF!</definedName>
    <definedName name="cFecha" localSheetId="233">#REF!</definedName>
    <definedName name="cFecha" localSheetId="234">#REF!</definedName>
    <definedName name="cFecha" localSheetId="235">#REF!</definedName>
    <definedName name="cFecha" localSheetId="236">#REF!</definedName>
    <definedName name="cFecha" localSheetId="237">#REF!</definedName>
    <definedName name="cFecha" localSheetId="238">#REF!</definedName>
    <definedName name="cFecha" localSheetId="239">#REF!</definedName>
    <definedName name="cFecha" localSheetId="240">#REF!</definedName>
    <definedName name="cFecha" localSheetId="206">#REF!</definedName>
    <definedName name="cFecha" localSheetId="245">#REF!</definedName>
    <definedName name="cFecha" localSheetId="247">#REF!</definedName>
    <definedName name="cFecha" localSheetId="249">#REF!</definedName>
    <definedName name="cFecha" localSheetId="258">#REF!</definedName>
    <definedName name="cFecha" localSheetId="259">#REF!</definedName>
    <definedName name="cFecha" localSheetId="260">#REF!</definedName>
    <definedName name="cFecha" localSheetId="261">#REF!</definedName>
    <definedName name="cFecha" localSheetId="262">#REF!</definedName>
    <definedName name="cFecha" localSheetId="280">#REF!</definedName>
    <definedName name="cFecha" localSheetId="317">#REF!</definedName>
    <definedName name="cFecha" localSheetId="318">#REF!</definedName>
    <definedName name="cFecha" localSheetId="319">#REF!</definedName>
    <definedName name="cFecha" localSheetId="320">#REF!</definedName>
    <definedName name="cFecha" localSheetId="321">#REF!</definedName>
    <definedName name="cFecha" localSheetId="322">#REF!</definedName>
    <definedName name="cFecha" localSheetId="323">#REF!</definedName>
    <definedName name="cFecha" localSheetId="324">#REF!</definedName>
    <definedName name="cFecha" localSheetId="325">#REF!</definedName>
    <definedName name="cFecha" localSheetId="309">#REF!</definedName>
    <definedName name="cFecha" localSheetId="312">#REF!</definedName>
    <definedName name="cFecha" localSheetId="313">#REF!</definedName>
    <definedName name="cFecha" localSheetId="314">#REF!</definedName>
    <definedName name="cFecha" localSheetId="315">#REF!</definedName>
    <definedName name="cFecha" localSheetId="316">#REF!</definedName>
    <definedName name="cFecha" localSheetId="328">#REF!</definedName>
    <definedName name="cFecha" localSheetId="329">#REF!</definedName>
    <definedName name="cFecha" localSheetId="330">#REF!</definedName>
    <definedName name="cFecha" localSheetId="348">#REF!</definedName>
    <definedName name="cFecha">#REF!</definedName>
    <definedName name="CONAF" localSheetId="15" hidden="1">#REF!</definedName>
    <definedName name="CONAF" localSheetId="16" hidden="1">#REF!</definedName>
    <definedName name="CONAF" localSheetId="23" hidden="1">#REF!</definedName>
    <definedName name="CONAF" localSheetId="22" hidden="1">#REF!</definedName>
    <definedName name="CONAF" localSheetId="25" hidden="1">#REF!</definedName>
    <definedName name="CONAF" localSheetId="24" hidden="1">#REF!</definedName>
    <definedName name="CONAF" localSheetId="26" hidden="1">#REF!</definedName>
    <definedName name="CONAF" localSheetId="27" hidden="1">#REF!</definedName>
    <definedName name="CONAF" localSheetId="31" hidden="1">#REF!</definedName>
    <definedName name="CONAF" localSheetId="38" hidden="1">#REF!</definedName>
    <definedName name="CONAF" localSheetId="40" hidden="1">#REF!</definedName>
    <definedName name="CONAF" localSheetId="41" hidden="1">#REF!</definedName>
    <definedName name="CONAF" localSheetId="42" hidden="1">#REF!</definedName>
    <definedName name="CONAF" localSheetId="45" hidden="1">#REF!</definedName>
    <definedName name="CONAF" localSheetId="47" hidden="1">#REF!</definedName>
    <definedName name="CONAF" localSheetId="56" hidden="1">#REF!</definedName>
    <definedName name="CONAF" localSheetId="65" hidden="1">#REF!</definedName>
    <definedName name="CONAF" localSheetId="66" hidden="1">#REF!</definedName>
    <definedName name="CONAF" localSheetId="67" hidden="1">#REF!</definedName>
    <definedName name="CONAF" localSheetId="68" hidden="1">#REF!</definedName>
    <definedName name="CONAF" localSheetId="69" hidden="1">#REF!</definedName>
    <definedName name="CONAF" localSheetId="70" hidden="1">#REF!</definedName>
    <definedName name="CONAF" localSheetId="71" hidden="1">#REF!</definedName>
    <definedName name="CONAF" localSheetId="72" hidden="1">#REF!</definedName>
    <definedName name="CONAF" localSheetId="73" hidden="1">#REF!</definedName>
    <definedName name="CONAF" localSheetId="79" hidden="1">#REF!</definedName>
    <definedName name="CONAF" localSheetId="83" hidden="1">#REF!</definedName>
    <definedName name="CONAF" localSheetId="94" hidden="1">#REF!</definedName>
    <definedName name="CONAF" localSheetId="106" hidden="1">#REF!</definedName>
    <definedName name="CONAF" localSheetId="98" hidden="1">#REF!</definedName>
    <definedName name="CONAF" localSheetId="99" hidden="1">#REF!</definedName>
    <definedName name="CONAF" localSheetId="100" hidden="1">#REF!</definedName>
    <definedName name="CONAF" localSheetId="102" hidden="1">#REF!</definedName>
    <definedName name="CONAF" localSheetId="103" hidden="1">#REF!</definedName>
    <definedName name="CONAF" localSheetId="133" hidden="1">#REF!</definedName>
    <definedName name="CONAF" localSheetId="134" hidden="1">#REF!</definedName>
    <definedName name="CONAF" localSheetId="135" hidden="1">#REF!</definedName>
    <definedName name="CONAF" localSheetId="138" hidden="1">#REF!</definedName>
    <definedName name="CONAF" localSheetId="146" hidden="1">#REF!</definedName>
    <definedName name="CONAF" localSheetId="147" hidden="1">#REF!</definedName>
    <definedName name="CONAF" localSheetId="148" hidden="1">#REF!</definedName>
    <definedName name="CONAF" localSheetId="149" hidden="1">#REF!</definedName>
    <definedName name="CONAF" localSheetId="150" hidden="1">#REF!</definedName>
    <definedName name="CONAF" localSheetId="151" hidden="1">#REF!</definedName>
    <definedName name="CONAF" localSheetId="152" hidden="1">#REF!</definedName>
    <definedName name="CONAF" localSheetId="121" hidden="1">#REF!</definedName>
    <definedName name="CONAF" localSheetId="153" hidden="1">#REF!</definedName>
    <definedName name="CONAF" localSheetId="162" hidden="1">#REF!</definedName>
    <definedName name="CONAF" localSheetId="154" hidden="1">#REF!</definedName>
    <definedName name="CONAF" localSheetId="173" hidden="1">#REF!</definedName>
    <definedName name="CONAF" localSheetId="174" hidden="1">#REF!</definedName>
    <definedName name="CONAF" localSheetId="175" hidden="1">#REF!</definedName>
    <definedName name="CONAF" localSheetId="176" hidden="1">#REF!</definedName>
    <definedName name="CONAF" localSheetId="177" hidden="1">#REF!</definedName>
    <definedName name="CONAF" localSheetId="178" hidden="1">#REF!</definedName>
    <definedName name="CONAF" localSheetId="179" hidden="1">#REF!</definedName>
    <definedName name="CONAF" localSheetId="180" hidden="1">#REF!</definedName>
    <definedName name="CONAF" localSheetId="181" hidden="1">#REF!</definedName>
    <definedName name="CONAF" localSheetId="155" hidden="1">#REF!</definedName>
    <definedName name="CONAF" localSheetId="182" hidden="1">#REF!</definedName>
    <definedName name="CONAF" localSheetId="183" hidden="1">#REF!</definedName>
    <definedName name="CONAF" localSheetId="184" hidden="1">#REF!</definedName>
    <definedName name="CONAF" localSheetId="185" hidden="1">#REF!</definedName>
    <definedName name="CONAF" localSheetId="186" hidden="1">#REF!</definedName>
    <definedName name="CONAF" localSheetId="187" hidden="1">#REF!</definedName>
    <definedName name="CONAF" localSheetId="188" hidden="1">#REF!</definedName>
    <definedName name="CONAF" localSheetId="189" hidden="1">#REF!</definedName>
    <definedName name="CONAF" localSheetId="190" hidden="1">#REF!</definedName>
    <definedName name="CONAF" localSheetId="191" hidden="1">#REF!</definedName>
    <definedName name="CONAF" localSheetId="156" hidden="1">#REF!</definedName>
    <definedName name="CONAF" localSheetId="192" hidden="1">#REF!</definedName>
    <definedName name="CONAF" localSheetId="193" hidden="1">#REF!</definedName>
    <definedName name="CONAF" localSheetId="196" hidden="1">#REF!</definedName>
    <definedName name="CONAF" localSheetId="197" hidden="1">#REF!</definedName>
    <definedName name="CONAF" localSheetId="198" hidden="1">#REF!</definedName>
    <definedName name="CONAF" localSheetId="199" hidden="1">#REF!</definedName>
    <definedName name="CONAF" localSheetId="200" hidden="1">#REF!</definedName>
    <definedName name="CONAF" localSheetId="201" hidden="1">#REF!</definedName>
    <definedName name="CONAF" localSheetId="157" hidden="1">#REF!</definedName>
    <definedName name="CONAF" localSheetId="202" hidden="1">#REF!</definedName>
    <definedName name="CONAF" localSheetId="158" hidden="1">#REF!</definedName>
    <definedName name="CONAF" localSheetId="159" hidden="1">#REF!</definedName>
    <definedName name="CONAF" localSheetId="161" hidden="1">#REF!</definedName>
    <definedName name="CONAF" localSheetId="216" hidden="1">#REF!</definedName>
    <definedName name="CONAF" localSheetId="217" hidden="1">#REF!</definedName>
    <definedName name="CONAF" localSheetId="218" hidden="1">#REF!</definedName>
    <definedName name="CONAF" localSheetId="219" hidden="1">#REF!</definedName>
    <definedName name="CONAF" localSheetId="220" hidden="1">#REF!</definedName>
    <definedName name="CONAF" localSheetId="222" hidden="1">#REF!</definedName>
    <definedName name="CONAF" localSheetId="223" hidden="1">#REF!</definedName>
    <definedName name="CONAF" localSheetId="224" hidden="1">#REF!</definedName>
    <definedName name="CONAF" localSheetId="225" hidden="1">#REF!</definedName>
    <definedName name="CONAF" localSheetId="226" hidden="1">#REF!</definedName>
    <definedName name="CONAF" localSheetId="227" hidden="1">#REF!</definedName>
    <definedName name="CONAF" localSheetId="229" hidden="1">#REF!</definedName>
    <definedName name="CONAF" localSheetId="231" hidden="1">#REF!</definedName>
    <definedName name="CONAF" localSheetId="232" hidden="1">#REF!</definedName>
    <definedName name="CONAF" localSheetId="233" hidden="1">#REF!</definedName>
    <definedName name="CONAF" localSheetId="234" hidden="1">#REF!</definedName>
    <definedName name="CONAF" localSheetId="235" hidden="1">#REF!</definedName>
    <definedName name="CONAF" localSheetId="236" hidden="1">#REF!</definedName>
    <definedName name="CONAF" localSheetId="239" hidden="1">#REF!</definedName>
    <definedName name="CONAF" localSheetId="240" hidden="1">#REF!</definedName>
    <definedName name="CONAF" localSheetId="206" hidden="1">#REF!</definedName>
    <definedName name="CONAF" localSheetId="247" hidden="1">#REF!</definedName>
    <definedName name="CONAF" localSheetId="249" hidden="1">#REF!</definedName>
    <definedName name="CONAF" localSheetId="317" hidden="1">#REF!</definedName>
    <definedName name="CONAF" localSheetId="318" hidden="1">#REF!</definedName>
    <definedName name="CONAF" localSheetId="319" hidden="1">#REF!</definedName>
    <definedName name="CONAF" localSheetId="320" hidden="1">#REF!</definedName>
    <definedName name="CONAF" localSheetId="321" hidden="1">#REF!</definedName>
    <definedName name="CONAF" localSheetId="322" hidden="1">#REF!</definedName>
    <definedName name="CONAF" localSheetId="323" hidden="1">#REF!</definedName>
    <definedName name="CONAF" localSheetId="324" hidden="1">#REF!</definedName>
    <definedName name="CONAF" localSheetId="325" hidden="1">#REF!</definedName>
    <definedName name="CONAF" localSheetId="309" hidden="1">#REF!</definedName>
    <definedName name="CONAF" localSheetId="312" hidden="1">#REF!</definedName>
    <definedName name="CONAF" localSheetId="313" hidden="1">#REF!</definedName>
    <definedName name="CONAF" localSheetId="314" hidden="1">#REF!</definedName>
    <definedName name="CONAF" localSheetId="315" hidden="1">#REF!</definedName>
    <definedName name="CONAF" localSheetId="316" hidden="1">#REF!</definedName>
    <definedName name="CONAF" localSheetId="328" hidden="1">#REF!</definedName>
    <definedName name="CONAF" localSheetId="330" hidden="1">#REF!</definedName>
    <definedName name="CONAF" localSheetId="348" hidden="1">#REF!</definedName>
    <definedName name="CONAF" hidden="1">#REF!</definedName>
    <definedName name="CONAF_2" localSheetId="15" hidden="1">#REF!</definedName>
    <definedName name="CONAF_2" localSheetId="16" hidden="1">#REF!</definedName>
    <definedName name="CONAF_2" localSheetId="23" hidden="1">#REF!</definedName>
    <definedName name="CONAF_2" localSheetId="22" hidden="1">#REF!</definedName>
    <definedName name="CONAF_2" localSheetId="25" hidden="1">#REF!</definedName>
    <definedName name="CONAF_2" localSheetId="24" hidden="1">#REF!</definedName>
    <definedName name="CONAF_2" localSheetId="26" hidden="1">#REF!</definedName>
    <definedName name="CONAF_2" localSheetId="27" hidden="1">#REF!</definedName>
    <definedName name="CONAF_2" localSheetId="31" hidden="1">#REF!</definedName>
    <definedName name="CONAF_2" localSheetId="38" hidden="1">#REF!</definedName>
    <definedName name="CONAF_2" localSheetId="40" hidden="1">#REF!</definedName>
    <definedName name="CONAF_2" localSheetId="41" hidden="1">#REF!</definedName>
    <definedName name="CONAF_2" localSheetId="42" hidden="1">#REF!</definedName>
    <definedName name="CONAF_2" localSheetId="45" hidden="1">#REF!</definedName>
    <definedName name="CONAF_2" localSheetId="47" hidden="1">#REF!</definedName>
    <definedName name="CONAF_2" localSheetId="56" hidden="1">#REF!</definedName>
    <definedName name="CONAF_2" localSheetId="65" hidden="1">#REF!</definedName>
    <definedName name="CONAF_2" localSheetId="66" hidden="1">#REF!</definedName>
    <definedName name="CONAF_2" localSheetId="67" hidden="1">#REF!</definedName>
    <definedName name="CONAF_2" localSheetId="68" hidden="1">#REF!</definedName>
    <definedName name="CONAF_2" localSheetId="69" hidden="1">#REF!</definedName>
    <definedName name="CONAF_2" localSheetId="70" hidden="1">#REF!</definedName>
    <definedName name="CONAF_2" localSheetId="71" hidden="1">#REF!</definedName>
    <definedName name="CONAF_2" localSheetId="72" hidden="1">#REF!</definedName>
    <definedName name="CONAF_2" localSheetId="73" hidden="1">#REF!</definedName>
    <definedName name="CONAF_2" localSheetId="79" hidden="1">#REF!</definedName>
    <definedName name="CONAF_2" localSheetId="83" hidden="1">#REF!</definedName>
    <definedName name="CONAF_2" localSheetId="94" hidden="1">#REF!</definedName>
    <definedName name="CONAF_2" localSheetId="106" hidden="1">#REF!</definedName>
    <definedName name="CONAF_2" localSheetId="98" hidden="1">#REF!</definedName>
    <definedName name="CONAF_2" localSheetId="99" hidden="1">#REF!</definedName>
    <definedName name="CONAF_2" localSheetId="100" hidden="1">#REF!</definedName>
    <definedName name="CONAF_2" localSheetId="102" hidden="1">#REF!</definedName>
    <definedName name="CONAF_2" localSheetId="103" hidden="1">#REF!</definedName>
    <definedName name="CONAF_2" localSheetId="133" hidden="1">#REF!</definedName>
    <definedName name="CONAF_2" localSheetId="134" hidden="1">#REF!</definedName>
    <definedName name="CONAF_2" localSheetId="135" hidden="1">#REF!</definedName>
    <definedName name="CONAF_2" localSheetId="138" hidden="1">#REF!</definedName>
    <definedName name="CONAF_2" localSheetId="146" hidden="1">#REF!</definedName>
    <definedName name="CONAF_2" localSheetId="147" hidden="1">#REF!</definedName>
    <definedName name="CONAF_2" localSheetId="148" hidden="1">#REF!</definedName>
    <definedName name="CONAF_2" localSheetId="149" hidden="1">#REF!</definedName>
    <definedName name="CONAF_2" localSheetId="150" hidden="1">#REF!</definedName>
    <definedName name="CONAF_2" localSheetId="151" hidden="1">#REF!</definedName>
    <definedName name="CONAF_2" localSheetId="152" hidden="1">#REF!</definedName>
    <definedName name="CONAF_2" localSheetId="121" hidden="1">#REF!</definedName>
    <definedName name="CONAF_2" localSheetId="153" hidden="1">#REF!</definedName>
    <definedName name="CONAF_2" localSheetId="162" hidden="1">#REF!</definedName>
    <definedName name="CONAF_2" localSheetId="154" hidden="1">#REF!</definedName>
    <definedName name="CONAF_2" localSheetId="173" hidden="1">#REF!</definedName>
    <definedName name="CONAF_2" localSheetId="174" hidden="1">#REF!</definedName>
    <definedName name="CONAF_2" localSheetId="175" hidden="1">#REF!</definedName>
    <definedName name="CONAF_2" localSheetId="176" hidden="1">#REF!</definedName>
    <definedName name="CONAF_2" localSheetId="177" hidden="1">#REF!</definedName>
    <definedName name="CONAF_2" localSheetId="178" hidden="1">#REF!</definedName>
    <definedName name="CONAF_2" localSheetId="179" hidden="1">#REF!</definedName>
    <definedName name="CONAF_2" localSheetId="180" hidden="1">#REF!</definedName>
    <definedName name="CONAF_2" localSheetId="181" hidden="1">#REF!</definedName>
    <definedName name="CONAF_2" localSheetId="155" hidden="1">#REF!</definedName>
    <definedName name="CONAF_2" localSheetId="182" hidden="1">#REF!</definedName>
    <definedName name="CONAF_2" localSheetId="183" hidden="1">#REF!</definedName>
    <definedName name="CONAF_2" localSheetId="184" hidden="1">#REF!</definedName>
    <definedName name="CONAF_2" localSheetId="185" hidden="1">#REF!</definedName>
    <definedName name="CONAF_2" localSheetId="186" hidden="1">#REF!</definedName>
    <definedName name="CONAF_2" localSheetId="187" hidden="1">#REF!</definedName>
    <definedName name="CONAF_2" localSheetId="188" hidden="1">#REF!</definedName>
    <definedName name="CONAF_2" localSheetId="189" hidden="1">#REF!</definedName>
    <definedName name="CONAF_2" localSheetId="190" hidden="1">#REF!</definedName>
    <definedName name="CONAF_2" localSheetId="191" hidden="1">#REF!</definedName>
    <definedName name="CONAF_2" localSheetId="156" hidden="1">#REF!</definedName>
    <definedName name="CONAF_2" localSheetId="192" hidden="1">#REF!</definedName>
    <definedName name="CONAF_2" localSheetId="193" hidden="1">#REF!</definedName>
    <definedName name="CONAF_2" localSheetId="196" hidden="1">#REF!</definedName>
    <definedName name="CONAF_2" localSheetId="197" hidden="1">#REF!</definedName>
    <definedName name="CONAF_2" localSheetId="198" hidden="1">#REF!</definedName>
    <definedName name="CONAF_2" localSheetId="199" hidden="1">#REF!</definedName>
    <definedName name="CONAF_2" localSheetId="200" hidden="1">#REF!</definedName>
    <definedName name="CONAF_2" localSheetId="201" hidden="1">#REF!</definedName>
    <definedName name="CONAF_2" localSheetId="157" hidden="1">#REF!</definedName>
    <definedName name="CONAF_2" localSheetId="202" hidden="1">#REF!</definedName>
    <definedName name="CONAF_2" localSheetId="158" hidden="1">#REF!</definedName>
    <definedName name="CONAF_2" localSheetId="159" hidden="1">#REF!</definedName>
    <definedName name="CONAF_2" localSheetId="161" hidden="1">#REF!</definedName>
    <definedName name="CONAF_2" localSheetId="216" hidden="1">#REF!</definedName>
    <definedName name="CONAF_2" localSheetId="217" hidden="1">#REF!</definedName>
    <definedName name="CONAF_2" localSheetId="218" hidden="1">#REF!</definedName>
    <definedName name="CONAF_2" localSheetId="219" hidden="1">#REF!</definedName>
    <definedName name="CONAF_2" localSheetId="220" hidden="1">#REF!</definedName>
    <definedName name="CONAF_2" localSheetId="222" hidden="1">#REF!</definedName>
    <definedName name="CONAF_2" localSheetId="223" hidden="1">#REF!</definedName>
    <definedName name="CONAF_2" localSheetId="224" hidden="1">#REF!</definedName>
    <definedName name="CONAF_2" localSheetId="225" hidden="1">#REF!</definedName>
    <definedName name="CONAF_2" localSheetId="226" hidden="1">#REF!</definedName>
    <definedName name="CONAF_2" localSheetId="227" hidden="1">#REF!</definedName>
    <definedName name="CONAF_2" localSheetId="229" hidden="1">#REF!</definedName>
    <definedName name="CONAF_2" localSheetId="231" hidden="1">#REF!</definedName>
    <definedName name="CONAF_2" localSheetId="232" hidden="1">#REF!</definedName>
    <definedName name="CONAF_2" localSheetId="233" hidden="1">#REF!</definedName>
    <definedName name="CONAF_2" localSheetId="234" hidden="1">#REF!</definedName>
    <definedName name="CONAF_2" localSheetId="235" hidden="1">#REF!</definedName>
    <definedName name="CONAF_2" localSheetId="236" hidden="1">#REF!</definedName>
    <definedName name="CONAF_2" localSheetId="239" hidden="1">#REF!</definedName>
    <definedName name="CONAF_2" localSheetId="240" hidden="1">#REF!</definedName>
    <definedName name="CONAF_2" localSheetId="206" hidden="1">#REF!</definedName>
    <definedName name="CONAF_2" localSheetId="247" hidden="1">#REF!</definedName>
    <definedName name="CONAF_2" localSheetId="249" hidden="1">#REF!</definedName>
    <definedName name="CONAF_2" localSheetId="317" hidden="1">#REF!</definedName>
    <definedName name="CONAF_2" localSheetId="318" hidden="1">#REF!</definedName>
    <definedName name="CONAF_2" localSheetId="319" hidden="1">#REF!</definedName>
    <definedName name="CONAF_2" localSheetId="320" hidden="1">#REF!</definedName>
    <definedName name="CONAF_2" localSheetId="321" hidden="1">#REF!</definedName>
    <definedName name="CONAF_2" localSheetId="322" hidden="1">#REF!</definedName>
    <definedName name="CONAF_2" localSheetId="323" hidden="1">#REF!</definedName>
    <definedName name="CONAF_2" localSheetId="324" hidden="1">#REF!</definedName>
    <definedName name="CONAF_2" localSheetId="325" hidden="1">#REF!</definedName>
    <definedName name="CONAF_2" localSheetId="309" hidden="1">#REF!</definedName>
    <definedName name="CONAF_2" localSheetId="312" hidden="1">#REF!</definedName>
    <definedName name="CONAF_2" localSheetId="313" hidden="1">#REF!</definedName>
    <definedName name="CONAF_2" localSheetId="314" hidden="1">#REF!</definedName>
    <definedName name="CONAF_2" localSheetId="315" hidden="1">#REF!</definedName>
    <definedName name="CONAF_2" localSheetId="316" hidden="1">#REF!</definedName>
    <definedName name="CONAF_2" localSheetId="328" hidden="1">#REF!</definedName>
    <definedName name="CONAF_2" localSheetId="330" hidden="1">#REF!</definedName>
    <definedName name="CONAF_2" localSheetId="348" hidden="1">#REF!</definedName>
    <definedName name="CONAF_2" hidden="1">#REF!</definedName>
    <definedName name="CONAF_3" localSheetId="15">#REF!</definedName>
    <definedName name="CONAF_3" localSheetId="16">#REF!</definedName>
    <definedName name="CONAF_3" localSheetId="23">#REF!</definedName>
    <definedName name="CONAF_3" localSheetId="22">#REF!</definedName>
    <definedName name="CONAF_3" localSheetId="25">#REF!</definedName>
    <definedName name="CONAF_3" localSheetId="24">#REF!</definedName>
    <definedName name="CONAF_3" localSheetId="26">#REF!</definedName>
    <definedName name="CONAF_3" localSheetId="27">#REF!</definedName>
    <definedName name="CONAF_3" localSheetId="31">#REF!</definedName>
    <definedName name="CONAF_3" localSheetId="38">#REF!</definedName>
    <definedName name="CONAF_3" localSheetId="40">#REF!</definedName>
    <definedName name="CONAF_3" localSheetId="41">#REF!</definedName>
    <definedName name="CONAF_3" localSheetId="42">#REF!</definedName>
    <definedName name="CONAF_3" localSheetId="45">#REF!</definedName>
    <definedName name="CONAF_3" localSheetId="47">#REF!</definedName>
    <definedName name="CONAF_3" localSheetId="56">#REF!</definedName>
    <definedName name="CONAF_3" localSheetId="65">#REF!</definedName>
    <definedName name="CONAF_3" localSheetId="66">#REF!</definedName>
    <definedName name="CONAF_3" localSheetId="67">#REF!</definedName>
    <definedName name="CONAF_3" localSheetId="68">#REF!</definedName>
    <definedName name="CONAF_3" localSheetId="69">#REF!</definedName>
    <definedName name="CONAF_3" localSheetId="70">#REF!</definedName>
    <definedName name="CONAF_3" localSheetId="71">#REF!</definedName>
    <definedName name="CONAF_3" localSheetId="72">#REF!</definedName>
    <definedName name="CONAF_3" localSheetId="73">#REF!</definedName>
    <definedName name="CONAF_3" localSheetId="79">#REF!</definedName>
    <definedName name="CONAF_3" localSheetId="83">#REF!</definedName>
    <definedName name="CONAF_3" localSheetId="94">#REF!</definedName>
    <definedName name="CONAF_3" localSheetId="106">#REF!</definedName>
    <definedName name="CONAF_3" localSheetId="98">#REF!</definedName>
    <definedName name="CONAF_3" localSheetId="99">#REF!</definedName>
    <definedName name="CONAF_3" localSheetId="100">#REF!</definedName>
    <definedName name="CONAF_3" localSheetId="102">#REF!</definedName>
    <definedName name="CONAF_3" localSheetId="103">#REF!</definedName>
    <definedName name="CONAF_3" localSheetId="133">#REF!</definedName>
    <definedName name="CONAF_3" localSheetId="134">#REF!</definedName>
    <definedName name="CONAF_3" localSheetId="135">#REF!</definedName>
    <definedName name="CONAF_3" localSheetId="138">#REF!</definedName>
    <definedName name="CONAF_3" localSheetId="146">#REF!</definedName>
    <definedName name="CONAF_3" localSheetId="147">#REF!</definedName>
    <definedName name="CONAF_3" localSheetId="148">#REF!</definedName>
    <definedName name="CONAF_3" localSheetId="149">#REF!</definedName>
    <definedName name="CONAF_3" localSheetId="150">#REF!</definedName>
    <definedName name="CONAF_3" localSheetId="151">#REF!</definedName>
    <definedName name="CONAF_3" localSheetId="152">#REF!</definedName>
    <definedName name="CONAF_3" localSheetId="121">#REF!</definedName>
    <definedName name="CONAF_3" localSheetId="153">#REF!</definedName>
    <definedName name="CONAF_3" localSheetId="162">#REF!</definedName>
    <definedName name="CONAF_3" localSheetId="154">#REF!</definedName>
    <definedName name="CONAF_3" localSheetId="173">#REF!</definedName>
    <definedName name="CONAF_3" localSheetId="174">#REF!</definedName>
    <definedName name="CONAF_3" localSheetId="175">#REF!</definedName>
    <definedName name="CONAF_3" localSheetId="176">#REF!</definedName>
    <definedName name="CONAF_3" localSheetId="177">#REF!</definedName>
    <definedName name="CONAF_3" localSheetId="178">#REF!</definedName>
    <definedName name="CONAF_3" localSheetId="179">#REF!</definedName>
    <definedName name="CONAF_3" localSheetId="180">#REF!</definedName>
    <definedName name="CONAF_3" localSheetId="181">#REF!</definedName>
    <definedName name="CONAF_3" localSheetId="155">#REF!</definedName>
    <definedName name="CONAF_3" localSheetId="182">#REF!</definedName>
    <definedName name="CONAF_3" localSheetId="183">#REF!</definedName>
    <definedName name="CONAF_3" localSheetId="184">#REF!</definedName>
    <definedName name="CONAF_3" localSheetId="185">#REF!</definedName>
    <definedName name="CONAF_3" localSheetId="186">#REF!</definedName>
    <definedName name="CONAF_3" localSheetId="187">#REF!</definedName>
    <definedName name="CONAF_3" localSheetId="188">#REF!</definedName>
    <definedName name="CONAF_3" localSheetId="189">#REF!</definedName>
    <definedName name="CONAF_3" localSheetId="190">#REF!</definedName>
    <definedName name="CONAF_3" localSheetId="191">#REF!</definedName>
    <definedName name="CONAF_3" localSheetId="156">#REF!</definedName>
    <definedName name="CONAF_3" localSheetId="192">#REF!</definedName>
    <definedName name="CONAF_3" localSheetId="193">#REF!</definedName>
    <definedName name="CONAF_3" localSheetId="196">#REF!</definedName>
    <definedName name="CONAF_3" localSheetId="197">#REF!</definedName>
    <definedName name="CONAF_3" localSheetId="198">#REF!</definedName>
    <definedName name="CONAF_3" localSheetId="199">#REF!</definedName>
    <definedName name="CONAF_3" localSheetId="200">#REF!</definedName>
    <definedName name="CONAF_3" localSheetId="201">#REF!</definedName>
    <definedName name="CONAF_3" localSheetId="157">#REF!</definedName>
    <definedName name="CONAF_3" localSheetId="202">#REF!</definedName>
    <definedName name="CONAF_3" localSheetId="158">#REF!</definedName>
    <definedName name="CONAF_3" localSheetId="159">#REF!</definedName>
    <definedName name="CONAF_3" localSheetId="161">#REF!</definedName>
    <definedName name="CONAF_3" localSheetId="216">#REF!</definedName>
    <definedName name="CONAF_3" localSheetId="217">#REF!</definedName>
    <definedName name="CONAF_3" localSheetId="218">#REF!</definedName>
    <definedName name="CONAF_3" localSheetId="219">#REF!</definedName>
    <definedName name="CONAF_3" localSheetId="220">#REF!</definedName>
    <definedName name="CONAF_3" localSheetId="222">#REF!</definedName>
    <definedName name="CONAF_3" localSheetId="223">#REF!</definedName>
    <definedName name="CONAF_3" localSheetId="224">#REF!</definedName>
    <definedName name="CONAF_3" localSheetId="225">#REF!</definedName>
    <definedName name="CONAF_3" localSheetId="226">#REF!</definedName>
    <definedName name="CONAF_3" localSheetId="227">#REF!</definedName>
    <definedName name="CONAF_3" localSheetId="229">#REF!</definedName>
    <definedName name="CONAF_3" localSheetId="231">#REF!</definedName>
    <definedName name="CONAF_3" localSheetId="232">#REF!</definedName>
    <definedName name="CONAF_3" localSheetId="233">#REF!</definedName>
    <definedName name="CONAF_3" localSheetId="234">#REF!</definedName>
    <definedName name="CONAF_3" localSheetId="235">#REF!</definedName>
    <definedName name="CONAF_3" localSheetId="236">#REF!</definedName>
    <definedName name="CONAF_3" localSheetId="239">#REF!</definedName>
    <definedName name="CONAF_3" localSheetId="240">#REF!</definedName>
    <definedName name="CONAF_3" localSheetId="206">#REF!</definedName>
    <definedName name="CONAF_3" localSheetId="247">#REF!</definedName>
    <definedName name="CONAF_3" localSheetId="249">#REF!</definedName>
    <definedName name="CONAF_3" localSheetId="317">#REF!</definedName>
    <definedName name="CONAF_3" localSheetId="318">#REF!</definedName>
    <definedName name="CONAF_3" localSheetId="319">#REF!</definedName>
    <definedName name="CONAF_3" localSheetId="320">#REF!</definedName>
    <definedName name="CONAF_3" localSheetId="321">#REF!</definedName>
    <definedName name="CONAF_3" localSheetId="322">#REF!</definedName>
    <definedName name="CONAF_3" localSheetId="323">#REF!</definedName>
    <definedName name="CONAF_3" localSheetId="324">#REF!</definedName>
    <definedName name="CONAF_3" localSheetId="325">#REF!</definedName>
    <definedName name="CONAF_3" localSheetId="309">#REF!</definedName>
    <definedName name="CONAF_3" localSheetId="312">#REF!</definedName>
    <definedName name="CONAF_3" localSheetId="313">#REF!</definedName>
    <definedName name="CONAF_3" localSheetId="314">#REF!</definedName>
    <definedName name="CONAF_3" localSheetId="315">#REF!</definedName>
    <definedName name="CONAF_3" localSheetId="316">#REF!</definedName>
    <definedName name="CONAF_3" localSheetId="328">#REF!</definedName>
    <definedName name="CONAF_3" localSheetId="330">#REF!</definedName>
    <definedName name="CONAF_3" localSheetId="348">#REF!</definedName>
    <definedName name="CONAF_3">#REF!</definedName>
    <definedName name="coni" localSheetId="15">#REF!</definedName>
    <definedName name="coni" localSheetId="16">#REF!</definedName>
    <definedName name="coni" localSheetId="23">#REF!</definedName>
    <definedName name="coni" localSheetId="22">#REF!</definedName>
    <definedName name="coni" localSheetId="25">#REF!</definedName>
    <definedName name="coni" localSheetId="24">#REF!</definedName>
    <definedName name="coni" localSheetId="26">#REF!</definedName>
    <definedName name="coni" localSheetId="27">#REF!</definedName>
    <definedName name="coni" localSheetId="31">#REF!</definedName>
    <definedName name="coni" localSheetId="38">#REF!</definedName>
    <definedName name="coni" localSheetId="40">#REF!</definedName>
    <definedName name="coni" localSheetId="41">#REF!</definedName>
    <definedName name="coni" localSheetId="42">#REF!</definedName>
    <definedName name="coni" localSheetId="45">#REF!</definedName>
    <definedName name="coni" localSheetId="47">#REF!</definedName>
    <definedName name="coni" localSheetId="56">#REF!</definedName>
    <definedName name="coni" localSheetId="65">#REF!</definedName>
    <definedName name="coni" localSheetId="66">#REF!</definedName>
    <definedName name="coni" localSheetId="67">#REF!</definedName>
    <definedName name="coni" localSheetId="68">#REF!</definedName>
    <definedName name="coni" localSheetId="69">#REF!</definedName>
    <definedName name="coni" localSheetId="70">#REF!</definedName>
    <definedName name="coni" localSheetId="71">#REF!</definedName>
    <definedName name="coni" localSheetId="72">#REF!</definedName>
    <definedName name="coni" localSheetId="73">#REF!</definedName>
    <definedName name="coni" localSheetId="79">#REF!</definedName>
    <definedName name="coni" localSheetId="83">#REF!</definedName>
    <definedName name="coni" localSheetId="84">#REF!</definedName>
    <definedName name="coni" localSheetId="85">#REF!</definedName>
    <definedName name="coni" localSheetId="86">#REF!</definedName>
    <definedName name="coni" localSheetId="88">#REF!</definedName>
    <definedName name="coni" localSheetId="89">#REF!</definedName>
    <definedName name="coni" localSheetId="90">#REF!</definedName>
    <definedName name="coni" localSheetId="94">#REF!</definedName>
    <definedName name="coni" localSheetId="106">#REF!</definedName>
    <definedName name="coni" localSheetId="98">#REF!</definedName>
    <definedName name="coni" localSheetId="99">#REF!</definedName>
    <definedName name="coni" localSheetId="100">#REF!</definedName>
    <definedName name="coni" localSheetId="102">#REF!</definedName>
    <definedName name="coni" localSheetId="103">#REF!</definedName>
    <definedName name="coni" localSheetId="133">#REF!</definedName>
    <definedName name="coni" localSheetId="134">#REF!</definedName>
    <definedName name="coni" localSheetId="135">#REF!</definedName>
    <definedName name="coni" localSheetId="138">#REF!</definedName>
    <definedName name="coni" localSheetId="146">#REF!</definedName>
    <definedName name="coni" localSheetId="147">#REF!</definedName>
    <definedName name="coni" localSheetId="148">#REF!</definedName>
    <definedName name="coni" localSheetId="149">#REF!</definedName>
    <definedName name="coni" localSheetId="150">#REF!</definedName>
    <definedName name="coni" localSheetId="151">#REF!</definedName>
    <definedName name="coni" localSheetId="152">#REF!</definedName>
    <definedName name="coni" localSheetId="121">#REF!</definedName>
    <definedName name="coni" localSheetId="153">#REF!</definedName>
    <definedName name="coni" localSheetId="162">#REF!</definedName>
    <definedName name="coni" localSheetId="154">#REF!</definedName>
    <definedName name="coni" localSheetId="173">#REF!</definedName>
    <definedName name="coni" localSheetId="174">#REF!</definedName>
    <definedName name="coni" localSheetId="175">#REF!</definedName>
    <definedName name="coni" localSheetId="176">#REF!</definedName>
    <definedName name="coni" localSheetId="177">#REF!</definedName>
    <definedName name="coni" localSheetId="178">#REF!</definedName>
    <definedName name="coni" localSheetId="179">#REF!</definedName>
    <definedName name="coni" localSheetId="180">#REF!</definedName>
    <definedName name="coni" localSheetId="181">#REF!</definedName>
    <definedName name="coni" localSheetId="155">#REF!</definedName>
    <definedName name="coni" localSheetId="182">#REF!</definedName>
    <definedName name="coni" localSheetId="183">#REF!</definedName>
    <definedName name="coni" localSheetId="184">#REF!</definedName>
    <definedName name="coni" localSheetId="185">#REF!</definedName>
    <definedName name="coni" localSheetId="186">#REF!</definedName>
    <definedName name="coni" localSheetId="187">#REF!</definedName>
    <definedName name="coni" localSheetId="188">#REF!</definedName>
    <definedName name="coni" localSheetId="189">#REF!</definedName>
    <definedName name="coni" localSheetId="190">#REF!</definedName>
    <definedName name="coni" localSheetId="191">#REF!</definedName>
    <definedName name="coni" localSheetId="156">#REF!</definedName>
    <definedName name="coni" localSheetId="192">#REF!</definedName>
    <definedName name="coni" localSheetId="193">#REF!</definedName>
    <definedName name="coni" localSheetId="196">#REF!</definedName>
    <definedName name="coni" localSheetId="197">#REF!</definedName>
    <definedName name="coni" localSheetId="198">#REF!</definedName>
    <definedName name="coni" localSheetId="199">#REF!</definedName>
    <definedName name="coni" localSheetId="200">#REF!</definedName>
    <definedName name="coni" localSheetId="201">#REF!</definedName>
    <definedName name="coni" localSheetId="157">#REF!</definedName>
    <definedName name="coni" localSheetId="202">#REF!</definedName>
    <definedName name="coni" localSheetId="158">#REF!</definedName>
    <definedName name="coni" localSheetId="159">#REF!</definedName>
    <definedName name="coni" localSheetId="161">#REF!</definedName>
    <definedName name="coni" localSheetId="216">#REF!</definedName>
    <definedName name="coni" localSheetId="217">#REF!</definedName>
    <definedName name="coni" localSheetId="218">#REF!</definedName>
    <definedName name="coni" localSheetId="219">#REF!</definedName>
    <definedName name="coni" localSheetId="220">#REF!</definedName>
    <definedName name="coni" localSheetId="222">#REF!</definedName>
    <definedName name="coni" localSheetId="223">#REF!</definedName>
    <definedName name="coni" localSheetId="224">#REF!</definedName>
    <definedName name="coni" localSheetId="225">#REF!</definedName>
    <definedName name="coni" localSheetId="226">#REF!</definedName>
    <definedName name="coni" localSheetId="227">#REF!</definedName>
    <definedName name="coni" localSheetId="229">#REF!</definedName>
    <definedName name="coni" localSheetId="231">#REF!</definedName>
    <definedName name="coni" localSheetId="205">#REF!</definedName>
    <definedName name="coni" localSheetId="232">#REF!</definedName>
    <definedName name="coni" localSheetId="233">#REF!</definedName>
    <definedName name="coni" localSheetId="234">#REF!</definedName>
    <definedName name="coni" localSheetId="235">#REF!</definedName>
    <definedName name="coni" localSheetId="236">#REF!</definedName>
    <definedName name="coni" localSheetId="239">#REF!</definedName>
    <definedName name="coni" localSheetId="240">#REF!</definedName>
    <definedName name="coni" localSheetId="206">#REF!</definedName>
    <definedName name="coni" localSheetId="247">#REF!</definedName>
    <definedName name="coni" localSheetId="249">#REF!</definedName>
    <definedName name="coni" localSheetId="258">#REF!</definedName>
    <definedName name="coni" localSheetId="259">#REF!</definedName>
    <definedName name="coni" localSheetId="260">#REF!</definedName>
    <definedName name="coni" localSheetId="261">#REF!</definedName>
    <definedName name="coni" localSheetId="262">#REF!</definedName>
    <definedName name="coni" localSheetId="317">#REF!</definedName>
    <definedName name="coni" localSheetId="318">#REF!</definedName>
    <definedName name="coni" localSheetId="319">#REF!</definedName>
    <definedName name="coni" localSheetId="320">#REF!</definedName>
    <definedName name="coni" localSheetId="321">#REF!</definedName>
    <definedName name="coni" localSheetId="322">#REF!</definedName>
    <definedName name="coni" localSheetId="323">#REF!</definedName>
    <definedName name="coni" localSheetId="324">#REF!</definedName>
    <definedName name="coni" localSheetId="325">#REF!</definedName>
    <definedName name="coni" localSheetId="309">#REF!</definedName>
    <definedName name="coni" localSheetId="312">#REF!</definedName>
    <definedName name="coni" localSheetId="313">#REF!</definedName>
    <definedName name="coni" localSheetId="314">#REF!</definedName>
    <definedName name="coni" localSheetId="315">#REF!</definedName>
    <definedName name="coni" localSheetId="316">#REF!</definedName>
    <definedName name="coni" localSheetId="328">#REF!</definedName>
    <definedName name="coni" localSheetId="330">#REF!</definedName>
    <definedName name="coni" localSheetId="348">#REF!</definedName>
    <definedName name="coni">#REF!</definedName>
    <definedName name="cURL" localSheetId="15">#REF!</definedName>
    <definedName name="cURL" localSheetId="16">#REF!</definedName>
    <definedName name="cURL" localSheetId="23">#REF!</definedName>
    <definedName name="cURL" localSheetId="22">#REF!</definedName>
    <definedName name="cURL" localSheetId="25">#REF!</definedName>
    <definedName name="cURL" localSheetId="24">#REF!</definedName>
    <definedName name="cURL" localSheetId="26">#REF!</definedName>
    <definedName name="cURL" localSheetId="27">#REF!</definedName>
    <definedName name="cURL" localSheetId="31">#REF!</definedName>
    <definedName name="cURL" localSheetId="38">#REF!</definedName>
    <definedName name="cURL" localSheetId="40">#REF!</definedName>
    <definedName name="cURL" localSheetId="41">#REF!</definedName>
    <definedName name="cURL" localSheetId="42">#REF!</definedName>
    <definedName name="cURL" localSheetId="45">#REF!</definedName>
    <definedName name="cURL" localSheetId="47">#REF!</definedName>
    <definedName name="cURL" localSheetId="56">#REF!</definedName>
    <definedName name="cURL" localSheetId="65">#REF!</definedName>
    <definedName name="cURL" localSheetId="66">#REF!</definedName>
    <definedName name="cURL" localSheetId="67">#REF!</definedName>
    <definedName name="cURL" localSheetId="68">#REF!</definedName>
    <definedName name="cURL" localSheetId="69">#REF!</definedName>
    <definedName name="cURL" localSheetId="70">#REF!</definedName>
    <definedName name="cURL" localSheetId="71">#REF!</definedName>
    <definedName name="cURL" localSheetId="72">#REF!</definedName>
    <definedName name="cURL" localSheetId="73">#REF!</definedName>
    <definedName name="cURL" localSheetId="79">#REF!</definedName>
    <definedName name="cURL" localSheetId="83">#REF!</definedName>
    <definedName name="cURL" localSheetId="84">#REF!</definedName>
    <definedName name="cURL" localSheetId="85">#REF!</definedName>
    <definedName name="cURL" localSheetId="86">#REF!</definedName>
    <definedName name="cURL" localSheetId="88">#REF!</definedName>
    <definedName name="cURL" localSheetId="89">#REF!</definedName>
    <definedName name="cURL" localSheetId="90">#REF!</definedName>
    <definedName name="cURL" localSheetId="94">#REF!</definedName>
    <definedName name="cURL" localSheetId="106">#REF!</definedName>
    <definedName name="cURL" localSheetId="98">#REF!</definedName>
    <definedName name="cURL" localSheetId="99">#REF!</definedName>
    <definedName name="cURL" localSheetId="100">#REF!</definedName>
    <definedName name="cURL" localSheetId="102">#REF!</definedName>
    <definedName name="cURL" localSheetId="103">#REF!</definedName>
    <definedName name="cURL" localSheetId="133">#REF!</definedName>
    <definedName name="cURL" localSheetId="134">#REF!</definedName>
    <definedName name="cURL" localSheetId="135">#REF!</definedName>
    <definedName name="cURL" localSheetId="138">#REF!</definedName>
    <definedName name="cURL" localSheetId="146">#REF!</definedName>
    <definedName name="cURL" localSheetId="147">#REF!</definedName>
    <definedName name="cURL" localSheetId="148">#REF!</definedName>
    <definedName name="cURL" localSheetId="149">#REF!</definedName>
    <definedName name="cURL" localSheetId="150">#REF!</definedName>
    <definedName name="cURL" localSheetId="151">#REF!</definedName>
    <definedName name="cURL" localSheetId="152">#REF!</definedName>
    <definedName name="cURL" localSheetId="121">#REF!</definedName>
    <definedName name="cURL" localSheetId="153">#REF!</definedName>
    <definedName name="cURL" localSheetId="162">#REF!</definedName>
    <definedName name="cURL" localSheetId="154">#REF!</definedName>
    <definedName name="cURL" localSheetId="173">#REF!</definedName>
    <definedName name="cURL" localSheetId="174">#REF!</definedName>
    <definedName name="cURL" localSheetId="175">#REF!</definedName>
    <definedName name="cURL" localSheetId="176">#REF!</definedName>
    <definedName name="cURL" localSheetId="177">#REF!</definedName>
    <definedName name="cURL" localSheetId="178">#REF!</definedName>
    <definedName name="cURL" localSheetId="179">#REF!</definedName>
    <definedName name="cURL" localSheetId="180">#REF!</definedName>
    <definedName name="cURL" localSheetId="181">#REF!</definedName>
    <definedName name="cURL" localSheetId="155">#REF!</definedName>
    <definedName name="cURL" localSheetId="182">#REF!</definedName>
    <definedName name="cURL" localSheetId="183">#REF!</definedName>
    <definedName name="cURL" localSheetId="184">#REF!</definedName>
    <definedName name="cURL" localSheetId="185">#REF!</definedName>
    <definedName name="cURL" localSheetId="186">#REF!</definedName>
    <definedName name="cURL" localSheetId="187">#REF!</definedName>
    <definedName name="cURL" localSheetId="188">#REF!</definedName>
    <definedName name="cURL" localSheetId="189">#REF!</definedName>
    <definedName name="cURL" localSheetId="190">#REF!</definedName>
    <definedName name="cURL" localSheetId="191">#REF!</definedName>
    <definedName name="cURL" localSheetId="156">#REF!</definedName>
    <definedName name="cURL" localSheetId="192">#REF!</definedName>
    <definedName name="cURL" localSheetId="193">#REF!</definedName>
    <definedName name="cURL" localSheetId="196">#REF!</definedName>
    <definedName name="cURL" localSheetId="197">#REF!</definedName>
    <definedName name="cURL" localSheetId="198">#REF!</definedName>
    <definedName name="cURL" localSheetId="199">#REF!</definedName>
    <definedName name="cURL" localSheetId="200">#REF!</definedName>
    <definedName name="cURL" localSheetId="201">#REF!</definedName>
    <definedName name="cURL" localSheetId="157">#REF!</definedName>
    <definedName name="cURL" localSheetId="202">#REF!</definedName>
    <definedName name="cURL" localSheetId="158">#REF!</definedName>
    <definedName name="cURL" localSheetId="159">#REF!</definedName>
    <definedName name="cURL" localSheetId="161">#REF!</definedName>
    <definedName name="cURL" localSheetId="216">#REF!</definedName>
    <definedName name="cURL" localSheetId="217">#REF!</definedName>
    <definedName name="cURL" localSheetId="218">#REF!</definedName>
    <definedName name="cURL" localSheetId="219">#REF!</definedName>
    <definedName name="cURL" localSheetId="220">#REF!</definedName>
    <definedName name="cURL" localSheetId="222">#REF!</definedName>
    <definedName name="cURL" localSheetId="223">#REF!</definedName>
    <definedName name="cURL" localSheetId="224">#REF!</definedName>
    <definedName name="cURL" localSheetId="225">#REF!</definedName>
    <definedName name="cURL" localSheetId="226">#REF!</definedName>
    <definedName name="cURL" localSheetId="227">#REF!</definedName>
    <definedName name="cURL" localSheetId="229">#REF!</definedName>
    <definedName name="cURL" localSheetId="231">#REF!</definedName>
    <definedName name="cURL" localSheetId="205">#REF!</definedName>
    <definedName name="cURL" localSheetId="232">#REF!</definedName>
    <definedName name="cURL" localSheetId="233">#REF!</definedName>
    <definedName name="cURL" localSheetId="234">#REF!</definedName>
    <definedName name="cURL" localSheetId="235">#REF!</definedName>
    <definedName name="cURL" localSheetId="236">#REF!</definedName>
    <definedName name="cURL" localSheetId="239">#REF!</definedName>
    <definedName name="cURL" localSheetId="240">#REF!</definedName>
    <definedName name="cURL" localSheetId="206">#REF!</definedName>
    <definedName name="cURL" localSheetId="247">#REF!</definedName>
    <definedName name="cURL" localSheetId="249">#REF!</definedName>
    <definedName name="cURL" localSheetId="258">#REF!</definedName>
    <definedName name="cURL" localSheetId="259">#REF!</definedName>
    <definedName name="cURL" localSheetId="260">#REF!</definedName>
    <definedName name="cURL" localSheetId="261">#REF!</definedName>
    <definedName name="cURL" localSheetId="262">#REF!</definedName>
    <definedName name="cURL" localSheetId="317">#REF!</definedName>
    <definedName name="cURL" localSheetId="318">#REF!</definedName>
    <definedName name="cURL" localSheetId="319">#REF!</definedName>
    <definedName name="cURL" localSheetId="320">#REF!</definedName>
    <definedName name="cURL" localSheetId="321">#REF!</definedName>
    <definedName name="cURL" localSheetId="322">#REF!</definedName>
    <definedName name="cURL" localSheetId="323">#REF!</definedName>
    <definedName name="cURL" localSheetId="324">#REF!</definedName>
    <definedName name="cURL" localSheetId="325">#REF!</definedName>
    <definedName name="cURL" localSheetId="309">#REF!</definedName>
    <definedName name="cURL" localSheetId="312">#REF!</definedName>
    <definedName name="cURL" localSheetId="313">#REF!</definedName>
    <definedName name="cURL" localSheetId="314">#REF!</definedName>
    <definedName name="cURL" localSheetId="315">#REF!</definedName>
    <definedName name="cURL" localSheetId="316">#REF!</definedName>
    <definedName name="cURL" localSheetId="328">#REF!</definedName>
    <definedName name="cURL" localSheetId="330">#REF!</definedName>
    <definedName name="cURL" localSheetId="348">#REF!</definedName>
    <definedName name="cURL">#REF!</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O" localSheetId="15">#REF!</definedName>
    <definedName name="MO" localSheetId="16">#REF!</definedName>
    <definedName name="MO" localSheetId="23">#REF!</definedName>
    <definedName name="MO" localSheetId="22">#REF!</definedName>
    <definedName name="MO" localSheetId="25">#REF!</definedName>
    <definedName name="MO" localSheetId="24">#REF!</definedName>
    <definedName name="MO" localSheetId="26">#REF!</definedName>
    <definedName name="MO" localSheetId="27">#REF!</definedName>
    <definedName name="MO" localSheetId="31">#REF!</definedName>
    <definedName name="MO" localSheetId="38">#REF!</definedName>
    <definedName name="MO" localSheetId="40">#REF!</definedName>
    <definedName name="MO" localSheetId="41">#REF!</definedName>
    <definedName name="MO" localSheetId="42">#REF!</definedName>
    <definedName name="MO" localSheetId="45">#REF!</definedName>
    <definedName name="MO" localSheetId="47">#REF!</definedName>
    <definedName name="MO" localSheetId="56">#REF!</definedName>
    <definedName name="MO" localSheetId="65">#REF!</definedName>
    <definedName name="MO" localSheetId="66">#REF!</definedName>
    <definedName name="MO" localSheetId="67">#REF!</definedName>
    <definedName name="MO" localSheetId="68">#REF!</definedName>
    <definedName name="MO" localSheetId="69">#REF!</definedName>
    <definedName name="MO" localSheetId="70">#REF!</definedName>
    <definedName name="MO" localSheetId="71">#REF!</definedName>
    <definedName name="MO" localSheetId="72">#REF!</definedName>
    <definedName name="MO" localSheetId="73">#REF!</definedName>
    <definedName name="MO" localSheetId="79">#REF!</definedName>
    <definedName name="MO" localSheetId="83">#REF!</definedName>
    <definedName name="MO" localSheetId="84">#REF!</definedName>
    <definedName name="MO" localSheetId="85">#REF!</definedName>
    <definedName name="MO" localSheetId="86">#REF!</definedName>
    <definedName name="MO" localSheetId="88">#REF!</definedName>
    <definedName name="MO" localSheetId="89">#REF!</definedName>
    <definedName name="MO" localSheetId="90">#REF!</definedName>
    <definedName name="MO" localSheetId="94">#REF!</definedName>
    <definedName name="MO" localSheetId="106">#REF!</definedName>
    <definedName name="MO" localSheetId="98">#REF!</definedName>
    <definedName name="MO" localSheetId="99">#REF!</definedName>
    <definedName name="MO" localSheetId="100">#REF!</definedName>
    <definedName name="MO" localSheetId="102">#REF!</definedName>
    <definedName name="MO" localSheetId="103">#REF!</definedName>
    <definedName name="MO" localSheetId="133">#REF!</definedName>
    <definedName name="MO" localSheetId="134">#REF!</definedName>
    <definedName name="MO" localSheetId="135">#REF!</definedName>
    <definedName name="MO" localSheetId="138">#REF!</definedName>
    <definedName name="MO" localSheetId="146">#REF!</definedName>
    <definedName name="MO" localSheetId="147">#REF!</definedName>
    <definedName name="MO" localSheetId="148">#REF!</definedName>
    <definedName name="MO" localSheetId="149">#REF!</definedName>
    <definedName name="MO" localSheetId="150">#REF!</definedName>
    <definedName name="MO" localSheetId="151">#REF!</definedName>
    <definedName name="MO" localSheetId="152">#REF!</definedName>
    <definedName name="MO" localSheetId="121">#REF!</definedName>
    <definedName name="MO" localSheetId="125">#REF!</definedName>
    <definedName name="MO" localSheetId="153">#REF!</definedName>
    <definedName name="MO" localSheetId="162">#REF!</definedName>
    <definedName name="MO" localSheetId="154">#REF!</definedName>
    <definedName name="MO" localSheetId="173">#REF!</definedName>
    <definedName name="MO" localSheetId="174">#REF!</definedName>
    <definedName name="MO" localSheetId="175">#REF!</definedName>
    <definedName name="MO" localSheetId="176">#REF!</definedName>
    <definedName name="MO" localSheetId="177">#REF!</definedName>
    <definedName name="MO" localSheetId="178">#REF!</definedName>
    <definedName name="MO" localSheetId="179">#REF!</definedName>
    <definedName name="MO" localSheetId="180">#REF!</definedName>
    <definedName name="MO" localSheetId="181">#REF!</definedName>
    <definedName name="MO" localSheetId="155">#REF!</definedName>
    <definedName name="MO" localSheetId="182">#REF!</definedName>
    <definedName name="MO" localSheetId="183">#REF!</definedName>
    <definedName name="MO" localSheetId="184">#REF!</definedName>
    <definedName name="MO" localSheetId="185">#REF!</definedName>
    <definedName name="MO" localSheetId="186">#REF!</definedName>
    <definedName name="MO" localSheetId="187">#REF!</definedName>
    <definedName name="MO" localSheetId="188">#REF!</definedName>
    <definedName name="MO" localSheetId="189">#REF!</definedName>
    <definedName name="MO" localSheetId="190">#REF!</definedName>
    <definedName name="MO" localSheetId="191">#REF!</definedName>
    <definedName name="MO" localSheetId="156">#REF!</definedName>
    <definedName name="MO" localSheetId="192">#REF!</definedName>
    <definedName name="MO" localSheetId="193">#REF!</definedName>
    <definedName name="MO" localSheetId="196">#REF!</definedName>
    <definedName name="MO" localSheetId="197">#REF!</definedName>
    <definedName name="MO" localSheetId="198">#REF!</definedName>
    <definedName name="MO" localSheetId="199">#REF!</definedName>
    <definedName name="MO" localSheetId="200">#REF!</definedName>
    <definedName name="MO" localSheetId="201">#REF!</definedName>
    <definedName name="MO" localSheetId="157">#REF!</definedName>
    <definedName name="MO" localSheetId="202">#REF!</definedName>
    <definedName name="MO" localSheetId="158">#REF!</definedName>
    <definedName name="MO" localSheetId="159">#REF!</definedName>
    <definedName name="MO" localSheetId="160">#REF!</definedName>
    <definedName name="MO" localSheetId="161">#REF!</definedName>
    <definedName name="MO" localSheetId="203">#REF!</definedName>
    <definedName name="MO" localSheetId="216">#REF!</definedName>
    <definedName name="MO" localSheetId="217">#REF!</definedName>
    <definedName name="MO" localSheetId="218">#REF!</definedName>
    <definedName name="MO" localSheetId="219">#REF!</definedName>
    <definedName name="MO" localSheetId="220">#REF!</definedName>
    <definedName name="MO" localSheetId="222">#REF!</definedName>
    <definedName name="MO" localSheetId="223">#REF!</definedName>
    <definedName name="MO" localSheetId="224">#REF!</definedName>
    <definedName name="MO" localSheetId="225">#REF!</definedName>
    <definedName name="MO" localSheetId="226">#REF!</definedName>
    <definedName name="MO" localSheetId="227">#REF!</definedName>
    <definedName name="MO" localSheetId="229">#REF!</definedName>
    <definedName name="MO" localSheetId="231">#REF!</definedName>
    <definedName name="MO" localSheetId="205">#REF!</definedName>
    <definedName name="MO" localSheetId="232">#REF!</definedName>
    <definedName name="MO" localSheetId="233">#REF!</definedName>
    <definedName name="MO" localSheetId="234">#REF!</definedName>
    <definedName name="MO" localSheetId="235">#REF!</definedName>
    <definedName name="MO" localSheetId="236">#REF!</definedName>
    <definedName name="MO" localSheetId="239">#REF!</definedName>
    <definedName name="MO" localSheetId="240">#REF!</definedName>
    <definedName name="MO" localSheetId="206">#REF!</definedName>
    <definedName name="MO" localSheetId="247">#REF!</definedName>
    <definedName name="MO" localSheetId="249">#REF!</definedName>
    <definedName name="MO" localSheetId="258">#REF!</definedName>
    <definedName name="MO" localSheetId="259">#REF!</definedName>
    <definedName name="MO" localSheetId="260">#REF!</definedName>
    <definedName name="MO" localSheetId="261">#REF!</definedName>
    <definedName name="MO" localSheetId="262">#REF!</definedName>
    <definedName name="MO" localSheetId="280">#REF!</definedName>
    <definedName name="MO" localSheetId="304">#REF!</definedName>
    <definedName name="MO" localSheetId="317">#REF!</definedName>
    <definedName name="MO" localSheetId="318">#REF!</definedName>
    <definedName name="MO" localSheetId="319">#REF!</definedName>
    <definedName name="MO" localSheetId="320">#REF!</definedName>
    <definedName name="MO" localSheetId="321">#REF!</definedName>
    <definedName name="MO" localSheetId="322">#REF!</definedName>
    <definedName name="MO" localSheetId="323">#REF!</definedName>
    <definedName name="MO" localSheetId="324">#REF!</definedName>
    <definedName name="MO" localSheetId="325">#REF!</definedName>
    <definedName name="MO" localSheetId="309">#REF!</definedName>
    <definedName name="MO" localSheetId="312">#REF!</definedName>
    <definedName name="MO" localSheetId="313">#REF!</definedName>
    <definedName name="MO" localSheetId="314">#REF!</definedName>
    <definedName name="MO" localSheetId="315">#REF!</definedName>
    <definedName name="MO" localSheetId="316">#REF!</definedName>
    <definedName name="MO" localSheetId="328">#REF!</definedName>
    <definedName name="MO" localSheetId="330">#REF!</definedName>
    <definedName name="MO" localSheetId="348">#REF!</definedName>
    <definedName name="MO">#REF!</definedName>
    <definedName name="OLE_LINK1" localSheetId="305">'23.2'!#REF!</definedName>
    <definedName name="Q_ConsolidadoMutuales_EmpresasCreativas" localSheetId="23">#REF!</definedName>
    <definedName name="Q_ConsolidadoMutuales_EmpresasCreativas" localSheetId="22">#REF!</definedName>
    <definedName name="Q_ConsolidadoMutuales_EmpresasCreativas" localSheetId="25">#REF!</definedName>
    <definedName name="Q_ConsolidadoMutuales_EmpresasCreativas" localSheetId="24">#REF!</definedName>
    <definedName name="Q_ConsolidadoMutuales_EmpresasCreativas" localSheetId="26">#REF!</definedName>
    <definedName name="Q_ConsolidadoMutuales_EmpresasCreativas" localSheetId="27">#REF!</definedName>
    <definedName name="Q_ConsolidadoMutuales_EmpresasCreativas" localSheetId="31">#REF!</definedName>
    <definedName name="Q_ConsolidadoMutuales_EmpresasCreativas" localSheetId="38">#REF!</definedName>
    <definedName name="Q_ConsolidadoMutuales_EmpresasCreativas" localSheetId="40">#REF!</definedName>
    <definedName name="Q_ConsolidadoMutuales_EmpresasCreativas" localSheetId="41">#REF!</definedName>
    <definedName name="Q_ConsolidadoMutuales_EmpresasCreativas" localSheetId="42">#REF!</definedName>
    <definedName name="Q_ConsolidadoMutuales_EmpresasCreativas" localSheetId="45">#REF!</definedName>
    <definedName name="Q_ConsolidadoMutuales_EmpresasCreativas" localSheetId="47">#REF!</definedName>
    <definedName name="Q_ConsolidadoMutuales_EmpresasCreativas" localSheetId="56">#REF!</definedName>
    <definedName name="Q_ConsolidadoMutuales_EmpresasCreativas" localSheetId="65">#REF!</definedName>
    <definedName name="Q_ConsolidadoMutuales_EmpresasCreativas" localSheetId="83">#REF!</definedName>
    <definedName name="Q_ConsolidadoMutuales_EmpresasCreativas" localSheetId="94">#REF!</definedName>
    <definedName name="Q_ConsolidadoMutuales_EmpresasCreativas" localSheetId="99">#REF!</definedName>
    <definedName name="Q_ConsolidadoMutuales_EmpresasCreativas" localSheetId="100">#REF!</definedName>
    <definedName name="Q_ConsolidadoMutuales_EmpresasCreativas" localSheetId="133">#REF!</definedName>
    <definedName name="Q_ConsolidadoMutuales_EmpresasCreativas" localSheetId="134">#REF!</definedName>
    <definedName name="Q_ConsolidadoMutuales_EmpresasCreativas" localSheetId="135">#REF!</definedName>
    <definedName name="Q_ConsolidadoMutuales_EmpresasCreativas" localSheetId="138">#REF!</definedName>
    <definedName name="Q_ConsolidadoMutuales_EmpresasCreativas" localSheetId="146">#REF!</definedName>
    <definedName name="Q_ConsolidadoMutuales_EmpresasCreativas" localSheetId="147">#REF!</definedName>
    <definedName name="Q_ConsolidadoMutuales_EmpresasCreativas" localSheetId="148">#REF!</definedName>
    <definedName name="Q_ConsolidadoMutuales_EmpresasCreativas" localSheetId="149">#REF!</definedName>
    <definedName name="Q_ConsolidadoMutuales_EmpresasCreativas" localSheetId="150">#REF!</definedName>
    <definedName name="Q_ConsolidadoMutuales_EmpresasCreativas" localSheetId="151">#REF!</definedName>
    <definedName name="Q_ConsolidadoMutuales_EmpresasCreativas" localSheetId="152">#REF!</definedName>
    <definedName name="Q_ConsolidadoMutuales_EmpresasCreativas" localSheetId="125">#REF!</definedName>
    <definedName name="Q_ConsolidadoMutuales_EmpresasCreativas" localSheetId="153">#REF!</definedName>
    <definedName name="Q_ConsolidadoMutuales_EmpresasCreativas" localSheetId="162">#REF!</definedName>
    <definedName name="Q_ConsolidadoMutuales_EmpresasCreativas" localSheetId="154">#REF!</definedName>
    <definedName name="Q_ConsolidadoMutuales_EmpresasCreativas" localSheetId="173">#REF!</definedName>
    <definedName name="Q_ConsolidadoMutuales_EmpresasCreativas" localSheetId="155">#REF!</definedName>
    <definedName name="Q_ConsolidadoMutuales_EmpresasCreativas" localSheetId="185">#REF!</definedName>
    <definedName name="Q_ConsolidadoMutuales_EmpresasCreativas" localSheetId="191">#REF!</definedName>
    <definedName name="Q_ConsolidadoMutuales_EmpresasCreativas" localSheetId="156">#REF!</definedName>
    <definedName name="Q_ConsolidadoMutuales_EmpresasCreativas" localSheetId="192">#REF!</definedName>
    <definedName name="Q_ConsolidadoMutuales_EmpresasCreativas" localSheetId="193">#REF!</definedName>
    <definedName name="Q_ConsolidadoMutuales_EmpresasCreativas" localSheetId="196">#REF!</definedName>
    <definedName name="Q_ConsolidadoMutuales_EmpresasCreativas" localSheetId="197">#REF!</definedName>
    <definedName name="Q_ConsolidadoMutuales_EmpresasCreativas" localSheetId="198">#REF!</definedName>
    <definedName name="Q_ConsolidadoMutuales_EmpresasCreativas" localSheetId="199">#REF!</definedName>
    <definedName name="Q_ConsolidadoMutuales_EmpresasCreativas" localSheetId="200">#REF!</definedName>
    <definedName name="Q_ConsolidadoMutuales_EmpresasCreativas" localSheetId="201">#REF!</definedName>
    <definedName name="Q_ConsolidadoMutuales_EmpresasCreativas" localSheetId="157">#REF!</definedName>
    <definedName name="Q_ConsolidadoMutuales_EmpresasCreativas" localSheetId="202">#REF!</definedName>
    <definedName name="Q_ConsolidadoMutuales_EmpresasCreativas" localSheetId="158">#REF!</definedName>
    <definedName name="Q_ConsolidadoMutuales_EmpresasCreativas" localSheetId="159">#REF!</definedName>
    <definedName name="Q_ConsolidadoMutuales_EmpresasCreativas" localSheetId="160">#REF!</definedName>
    <definedName name="Q_ConsolidadoMutuales_EmpresasCreativas" localSheetId="161">#REF!</definedName>
    <definedName name="Q_ConsolidadoMutuales_EmpresasCreativas" localSheetId="203">#REF!</definedName>
    <definedName name="Q_ConsolidadoMutuales_EmpresasCreativas" localSheetId="219">#REF!</definedName>
    <definedName name="Q_ConsolidadoMutuales_EmpresasCreativas" localSheetId="220">#REF!</definedName>
    <definedName name="Q_ConsolidadoMutuales_EmpresasCreativas" localSheetId="229">#REF!</definedName>
    <definedName name="Q_ConsolidadoMutuales_EmpresasCreativas" localSheetId="231">#REF!</definedName>
    <definedName name="Q_ConsolidadoMutuales_EmpresasCreativas" localSheetId="236">#REF!</definedName>
    <definedName name="Q_ConsolidadoMutuales_EmpresasCreativas" localSheetId="239">#REF!</definedName>
    <definedName name="Q_ConsolidadoMutuales_EmpresasCreativas" localSheetId="240">#REF!</definedName>
    <definedName name="Q_ConsolidadoMutuales_EmpresasCreativas" localSheetId="247">#REF!</definedName>
    <definedName name="Q_ConsolidadoMutuales_EmpresasCreativas" localSheetId="280">#REF!</definedName>
    <definedName name="Q_ConsolidadoMutuales_EmpresasCreativas" localSheetId="304">#REF!</definedName>
    <definedName name="Q_ConsolidadoMutuales_EmpresasCreativas" localSheetId="317">#REF!</definedName>
    <definedName name="Q_ConsolidadoMutuales_EmpresasCreativas" localSheetId="318">#REF!</definedName>
    <definedName name="Q_ConsolidadoMutuales_EmpresasCreativas" localSheetId="319">#REF!</definedName>
    <definedName name="Q_ConsolidadoMutuales_EmpresasCreativas" localSheetId="320">#REF!</definedName>
    <definedName name="Q_ConsolidadoMutuales_EmpresasCreativas" localSheetId="321">#REF!</definedName>
    <definedName name="Q_ConsolidadoMutuales_EmpresasCreativas" localSheetId="322">#REF!</definedName>
    <definedName name="Q_ConsolidadoMutuales_EmpresasCreativas" localSheetId="323">#REF!</definedName>
    <definedName name="Q_ConsolidadoMutuales_EmpresasCreativas" localSheetId="324">#REF!</definedName>
    <definedName name="Q_ConsolidadoMutuales_EmpresasCreativas" localSheetId="325">#REF!</definedName>
    <definedName name="Q_ConsolidadoMutuales_EmpresasCreativas" localSheetId="309">#REF!</definedName>
    <definedName name="Q_ConsolidadoMutuales_EmpresasCreativas" localSheetId="312">#REF!</definedName>
    <definedName name="Q_ConsolidadoMutuales_EmpresasCreativas" localSheetId="313">#REF!</definedName>
    <definedName name="Q_ConsolidadoMutuales_EmpresasCreativas" localSheetId="314">#REF!</definedName>
    <definedName name="Q_ConsolidadoMutuales_EmpresasCreativas" localSheetId="315">#REF!</definedName>
    <definedName name="Q_ConsolidadoMutuales_EmpresasCreativas" localSheetId="316">#REF!</definedName>
    <definedName name="Q_ConsolidadoMutuales_EmpresasCreativas" localSheetId="328">#REF!</definedName>
    <definedName name="Q_ConsolidadoMutuales_EmpresasCreativas" localSheetId="330">#REF!</definedName>
    <definedName name="Q_ConsolidadoMutuales_EmpresasCreativas" localSheetId="348">#REF!</definedName>
    <definedName name="Q_ConsolidadoMutuales_EmpresasCreativas">#REF!</definedName>
    <definedName name="rApO" localSheetId="15">#REF!</definedName>
    <definedName name="rApO" localSheetId="16">#REF!</definedName>
    <definedName name="rApO" localSheetId="23">#REF!</definedName>
    <definedName name="rApO" localSheetId="22">#REF!</definedName>
    <definedName name="rApO" localSheetId="25">#REF!</definedName>
    <definedName name="rApO" localSheetId="24">#REF!</definedName>
    <definedName name="rApO" localSheetId="26">#REF!</definedName>
    <definedName name="rApO" localSheetId="27">#REF!</definedName>
    <definedName name="rApO" localSheetId="31">#REF!</definedName>
    <definedName name="rApO" localSheetId="38">#REF!</definedName>
    <definedName name="rApO" localSheetId="40">#REF!</definedName>
    <definedName name="rApO" localSheetId="41">#REF!</definedName>
    <definedName name="rApO" localSheetId="42">#REF!</definedName>
    <definedName name="rApO" localSheetId="45">#REF!</definedName>
    <definedName name="rApO" localSheetId="47">#REF!</definedName>
    <definedName name="rApO" localSheetId="56">#REF!</definedName>
    <definedName name="rApO" localSheetId="65">#REF!</definedName>
    <definedName name="rApO" localSheetId="66">#REF!</definedName>
    <definedName name="rApO" localSheetId="67">#REF!</definedName>
    <definedName name="rApO" localSheetId="68">#REF!</definedName>
    <definedName name="rApO" localSheetId="69">#REF!</definedName>
    <definedName name="rApO" localSheetId="70">#REF!</definedName>
    <definedName name="rApO" localSheetId="71">#REF!</definedName>
    <definedName name="rApO" localSheetId="72">#REF!</definedName>
    <definedName name="rApO" localSheetId="73">#REF!</definedName>
    <definedName name="rApO" localSheetId="79">#REF!</definedName>
    <definedName name="rApO" localSheetId="83">#REF!</definedName>
    <definedName name="rApO" localSheetId="84">#REF!</definedName>
    <definedName name="rApO" localSheetId="85">#REF!</definedName>
    <definedName name="rApO" localSheetId="86">#REF!</definedName>
    <definedName name="rApO" localSheetId="88">#REF!</definedName>
    <definedName name="rApO" localSheetId="89">#REF!</definedName>
    <definedName name="rApO" localSheetId="90">#REF!</definedName>
    <definedName name="rApO" localSheetId="94">#REF!</definedName>
    <definedName name="rApO" localSheetId="106">#REF!</definedName>
    <definedName name="rApO" localSheetId="98">#REF!</definedName>
    <definedName name="rApO" localSheetId="99">#REF!</definedName>
    <definedName name="rApO" localSheetId="100">#REF!</definedName>
    <definedName name="rApO" localSheetId="102">#REF!</definedName>
    <definedName name="rApO" localSheetId="103">#REF!</definedName>
    <definedName name="rApO" localSheetId="133">#REF!</definedName>
    <definedName name="rApO" localSheetId="134">#REF!</definedName>
    <definedName name="rApO" localSheetId="135">#REF!</definedName>
    <definedName name="rApO" localSheetId="138">#REF!</definedName>
    <definedName name="rApO" localSheetId="146">#REF!</definedName>
    <definedName name="rApO" localSheetId="147">#REF!</definedName>
    <definedName name="rApO" localSheetId="148">#REF!</definedName>
    <definedName name="rApO" localSheetId="149">#REF!</definedName>
    <definedName name="rApO" localSheetId="150">#REF!</definedName>
    <definedName name="rApO" localSheetId="151">#REF!</definedName>
    <definedName name="rApO" localSheetId="152">#REF!</definedName>
    <definedName name="rApO" localSheetId="121">#REF!</definedName>
    <definedName name="rApO" localSheetId="125">#REF!</definedName>
    <definedName name="rApO" localSheetId="153">#REF!</definedName>
    <definedName name="rApO" localSheetId="162">#REF!</definedName>
    <definedName name="rApO" localSheetId="154">#REF!</definedName>
    <definedName name="rApO" localSheetId="173">#REF!</definedName>
    <definedName name="rApO" localSheetId="174">#REF!</definedName>
    <definedName name="rApO" localSheetId="175">#REF!</definedName>
    <definedName name="rApO" localSheetId="176">#REF!</definedName>
    <definedName name="rApO" localSheetId="177">#REF!</definedName>
    <definedName name="rApO" localSheetId="178">#REF!</definedName>
    <definedName name="rApO" localSheetId="179">#REF!</definedName>
    <definedName name="rApO" localSheetId="180">#REF!</definedName>
    <definedName name="rApO" localSheetId="181">#REF!</definedName>
    <definedName name="rApO" localSheetId="155">#REF!</definedName>
    <definedName name="rApO" localSheetId="182">#REF!</definedName>
    <definedName name="rApO" localSheetId="183">#REF!</definedName>
    <definedName name="rApO" localSheetId="184">#REF!</definedName>
    <definedName name="rApO" localSheetId="185">#REF!</definedName>
    <definedName name="rApO" localSheetId="186">#REF!</definedName>
    <definedName name="rApO" localSheetId="187">#REF!</definedName>
    <definedName name="rApO" localSheetId="188">#REF!</definedName>
    <definedName name="rApO" localSheetId="189">#REF!</definedName>
    <definedName name="rApO" localSheetId="190">#REF!</definedName>
    <definedName name="rApO" localSheetId="191">#REF!</definedName>
    <definedName name="rApO" localSheetId="156">#REF!</definedName>
    <definedName name="rApO" localSheetId="192">#REF!</definedName>
    <definedName name="rApO" localSheetId="193">#REF!</definedName>
    <definedName name="rApO" localSheetId="196">#REF!</definedName>
    <definedName name="rApO" localSheetId="197">#REF!</definedName>
    <definedName name="rApO" localSheetId="198">#REF!</definedName>
    <definedName name="rApO" localSheetId="199">#REF!</definedName>
    <definedName name="rApO" localSheetId="200">#REF!</definedName>
    <definedName name="rApO" localSheetId="201">#REF!</definedName>
    <definedName name="rApO" localSheetId="157">#REF!</definedName>
    <definedName name="rApO" localSheetId="202">#REF!</definedName>
    <definedName name="rApO" localSheetId="158">#REF!</definedName>
    <definedName name="rApO" localSheetId="159">#REF!</definedName>
    <definedName name="rApO" localSheetId="160">#REF!</definedName>
    <definedName name="rApO" localSheetId="161">#REF!</definedName>
    <definedName name="rApO" localSheetId="203">#REF!</definedName>
    <definedName name="rApO" localSheetId="216">#REF!</definedName>
    <definedName name="rApO" localSheetId="217">#REF!</definedName>
    <definedName name="rApO" localSheetId="218">#REF!</definedName>
    <definedName name="rApO" localSheetId="219">#REF!</definedName>
    <definedName name="rApO" localSheetId="220">#REF!</definedName>
    <definedName name="rApO" localSheetId="222">#REF!</definedName>
    <definedName name="rApO" localSheetId="223">#REF!</definedName>
    <definedName name="rApO" localSheetId="224">#REF!</definedName>
    <definedName name="rApO" localSheetId="225">#REF!</definedName>
    <definedName name="rApO" localSheetId="226">#REF!</definedName>
    <definedName name="rApO" localSheetId="227">#REF!</definedName>
    <definedName name="rApO" localSheetId="229">#REF!</definedName>
    <definedName name="rApO" localSheetId="231">#REF!</definedName>
    <definedName name="rApO" localSheetId="205">#REF!</definedName>
    <definedName name="rApO" localSheetId="232">#REF!</definedName>
    <definedName name="rApO" localSheetId="233">#REF!</definedName>
    <definedName name="rApO" localSheetId="234">#REF!</definedName>
    <definedName name="rApO" localSheetId="235">#REF!</definedName>
    <definedName name="rApO" localSheetId="236">#REF!</definedName>
    <definedName name="rApO" localSheetId="239">#REF!</definedName>
    <definedName name="rApO" localSheetId="240">#REF!</definedName>
    <definedName name="rApO" localSheetId="206">#REF!</definedName>
    <definedName name="rApO" localSheetId="247">#REF!</definedName>
    <definedName name="rApO" localSheetId="249">#REF!</definedName>
    <definedName name="rApO" localSheetId="258">#REF!</definedName>
    <definedName name="rApO" localSheetId="259">#REF!</definedName>
    <definedName name="rApO" localSheetId="260">#REF!</definedName>
    <definedName name="rApO" localSheetId="261">#REF!</definedName>
    <definedName name="rApO" localSheetId="262">#REF!</definedName>
    <definedName name="rApO" localSheetId="280">#REF!</definedName>
    <definedName name="rApO" localSheetId="304">#REF!</definedName>
    <definedName name="rApO" localSheetId="317">#REF!</definedName>
    <definedName name="rApO" localSheetId="318">#REF!</definedName>
    <definedName name="rApO" localSheetId="319">#REF!</definedName>
    <definedName name="rApO" localSheetId="320">#REF!</definedName>
    <definedName name="rApO" localSheetId="321">#REF!</definedName>
    <definedName name="rApO" localSheetId="322">#REF!</definedName>
    <definedName name="rApO" localSheetId="323">#REF!</definedName>
    <definedName name="rApO" localSheetId="324">#REF!</definedName>
    <definedName name="rApO" localSheetId="325">#REF!</definedName>
    <definedName name="rApO" localSheetId="309">#REF!</definedName>
    <definedName name="rApO" localSheetId="312">#REF!</definedName>
    <definedName name="rApO" localSheetId="313">#REF!</definedName>
    <definedName name="rApO" localSheetId="314">#REF!</definedName>
    <definedName name="rApO" localSheetId="315">#REF!</definedName>
    <definedName name="rApO" localSheetId="316">#REF!</definedName>
    <definedName name="rApO" localSheetId="328">#REF!</definedName>
    <definedName name="rApO" localSheetId="330">#REF!</definedName>
    <definedName name="rApO" localSheetId="348">#REF!</definedName>
    <definedName name="rApO">#REF!</definedName>
    <definedName name="rApP" localSheetId="15">#REF!</definedName>
    <definedName name="rApP" localSheetId="16">#REF!</definedName>
    <definedName name="rApP" localSheetId="23">#REF!</definedName>
    <definedName name="rApP" localSheetId="22">#REF!</definedName>
    <definedName name="rApP" localSheetId="25">#REF!</definedName>
    <definedName name="rApP" localSheetId="24">#REF!</definedName>
    <definedName name="rApP" localSheetId="26">#REF!</definedName>
    <definedName name="rApP" localSheetId="27">#REF!</definedName>
    <definedName name="rApP" localSheetId="31">#REF!</definedName>
    <definedName name="rApP" localSheetId="38">#REF!</definedName>
    <definedName name="rApP" localSheetId="40">#REF!</definedName>
    <definedName name="rApP" localSheetId="41">#REF!</definedName>
    <definedName name="rApP" localSheetId="42">#REF!</definedName>
    <definedName name="rApP" localSheetId="45">#REF!</definedName>
    <definedName name="rApP" localSheetId="47">#REF!</definedName>
    <definedName name="rApP" localSheetId="56">#REF!</definedName>
    <definedName name="rApP" localSheetId="65">#REF!</definedName>
    <definedName name="rApP" localSheetId="66">#REF!</definedName>
    <definedName name="rApP" localSheetId="67">#REF!</definedName>
    <definedName name="rApP" localSheetId="68">#REF!</definedName>
    <definedName name="rApP" localSheetId="69">#REF!</definedName>
    <definedName name="rApP" localSheetId="70">#REF!</definedName>
    <definedName name="rApP" localSheetId="71">#REF!</definedName>
    <definedName name="rApP" localSheetId="72">#REF!</definedName>
    <definedName name="rApP" localSheetId="73">#REF!</definedName>
    <definedName name="rApP" localSheetId="79">#REF!</definedName>
    <definedName name="rApP" localSheetId="83">#REF!</definedName>
    <definedName name="rApP" localSheetId="84">#REF!</definedName>
    <definedName name="rApP" localSheetId="85">#REF!</definedName>
    <definedName name="rApP" localSheetId="86">#REF!</definedName>
    <definedName name="rApP" localSheetId="88">#REF!</definedName>
    <definedName name="rApP" localSheetId="89">#REF!</definedName>
    <definedName name="rApP" localSheetId="90">#REF!</definedName>
    <definedName name="rApP" localSheetId="94">#REF!</definedName>
    <definedName name="rApP" localSheetId="106">#REF!</definedName>
    <definedName name="rApP" localSheetId="98">#REF!</definedName>
    <definedName name="rApP" localSheetId="99">#REF!</definedName>
    <definedName name="rApP" localSheetId="100">#REF!</definedName>
    <definedName name="rApP" localSheetId="102">#REF!</definedName>
    <definedName name="rApP" localSheetId="103">#REF!</definedName>
    <definedName name="rApP" localSheetId="133">#REF!</definedName>
    <definedName name="rApP" localSheetId="134">#REF!</definedName>
    <definedName name="rApP" localSheetId="135">#REF!</definedName>
    <definedName name="rApP" localSheetId="138">#REF!</definedName>
    <definedName name="rApP" localSheetId="146">#REF!</definedName>
    <definedName name="rApP" localSheetId="147">#REF!</definedName>
    <definedName name="rApP" localSheetId="148">#REF!</definedName>
    <definedName name="rApP" localSheetId="149">#REF!</definedName>
    <definedName name="rApP" localSheetId="150">#REF!</definedName>
    <definedName name="rApP" localSheetId="151">#REF!</definedName>
    <definedName name="rApP" localSheetId="152">#REF!</definedName>
    <definedName name="rApP" localSheetId="121">#REF!</definedName>
    <definedName name="rApP" localSheetId="153">#REF!</definedName>
    <definedName name="rApP" localSheetId="162">#REF!</definedName>
    <definedName name="rApP" localSheetId="154">#REF!</definedName>
    <definedName name="rApP" localSheetId="173">#REF!</definedName>
    <definedName name="rApP" localSheetId="174">#REF!</definedName>
    <definedName name="rApP" localSheetId="175">#REF!</definedName>
    <definedName name="rApP" localSheetId="176">#REF!</definedName>
    <definedName name="rApP" localSheetId="177">#REF!</definedName>
    <definedName name="rApP" localSheetId="178">#REF!</definedName>
    <definedName name="rApP" localSheetId="179">#REF!</definedName>
    <definedName name="rApP" localSheetId="180">#REF!</definedName>
    <definedName name="rApP" localSheetId="181">#REF!</definedName>
    <definedName name="rApP" localSheetId="155">#REF!</definedName>
    <definedName name="rApP" localSheetId="182">#REF!</definedName>
    <definedName name="rApP" localSheetId="183">#REF!</definedName>
    <definedName name="rApP" localSheetId="184">#REF!</definedName>
    <definedName name="rApP" localSheetId="185">#REF!</definedName>
    <definedName name="rApP" localSheetId="186">#REF!</definedName>
    <definedName name="rApP" localSheetId="187">#REF!</definedName>
    <definedName name="rApP" localSheetId="188">#REF!</definedName>
    <definedName name="rApP" localSheetId="189">#REF!</definedName>
    <definedName name="rApP" localSheetId="190">#REF!</definedName>
    <definedName name="rApP" localSheetId="191">#REF!</definedName>
    <definedName name="rApP" localSheetId="156">#REF!</definedName>
    <definedName name="rApP" localSheetId="192">#REF!</definedName>
    <definedName name="rApP" localSheetId="193">#REF!</definedName>
    <definedName name="rApP" localSheetId="196">#REF!</definedName>
    <definedName name="rApP" localSheetId="197">#REF!</definedName>
    <definedName name="rApP" localSheetId="198">#REF!</definedName>
    <definedName name="rApP" localSheetId="199">#REF!</definedName>
    <definedName name="rApP" localSheetId="200">#REF!</definedName>
    <definedName name="rApP" localSheetId="201">#REF!</definedName>
    <definedName name="rApP" localSheetId="157">#REF!</definedName>
    <definedName name="rApP" localSheetId="202">#REF!</definedName>
    <definedName name="rApP" localSheetId="158">#REF!</definedName>
    <definedName name="rApP" localSheetId="159">#REF!</definedName>
    <definedName name="rApP" localSheetId="161">#REF!</definedName>
    <definedName name="rApP" localSheetId="216">#REF!</definedName>
    <definedName name="rApP" localSheetId="217">#REF!</definedName>
    <definedName name="rApP" localSheetId="218">#REF!</definedName>
    <definedName name="rApP" localSheetId="219">#REF!</definedName>
    <definedName name="rApP" localSheetId="220">#REF!</definedName>
    <definedName name="rApP" localSheetId="222">#REF!</definedName>
    <definedName name="rApP" localSheetId="223">#REF!</definedName>
    <definedName name="rApP" localSheetId="224">#REF!</definedName>
    <definedName name="rApP" localSheetId="225">#REF!</definedName>
    <definedName name="rApP" localSheetId="226">#REF!</definedName>
    <definedName name="rApP" localSheetId="227">#REF!</definedName>
    <definedName name="rApP" localSheetId="229">#REF!</definedName>
    <definedName name="rApP" localSheetId="231">#REF!</definedName>
    <definedName name="rApP" localSheetId="205">#REF!</definedName>
    <definedName name="rApP" localSheetId="232">#REF!</definedName>
    <definedName name="rApP" localSheetId="233">#REF!</definedName>
    <definedName name="rApP" localSheetId="234">#REF!</definedName>
    <definedName name="rApP" localSheetId="235">#REF!</definedName>
    <definedName name="rApP" localSheetId="236">#REF!</definedName>
    <definedName name="rApP" localSheetId="239">#REF!</definedName>
    <definedName name="rApP" localSheetId="240">#REF!</definedName>
    <definedName name="rApP" localSheetId="206">#REF!</definedName>
    <definedName name="rApP" localSheetId="247">#REF!</definedName>
    <definedName name="rApP" localSheetId="249">#REF!</definedName>
    <definedName name="rApP" localSheetId="258">#REF!</definedName>
    <definedName name="rApP" localSheetId="259">#REF!</definedName>
    <definedName name="rApP" localSheetId="260">#REF!</definedName>
    <definedName name="rApP" localSheetId="261">#REF!</definedName>
    <definedName name="rApP" localSheetId="262">#REF!</definedName>
    <definedName name="rApP" localSheetId="317">#REF!</definedName>
    <definedName name="rApP" localSheetId="318">#REF!</definedName>
    <definedName name="rApP" localSheetId="319">#REF!</definedName>
    <definedName name="rApP" localSheetId="320">#REF!</definedName>
    <definedName name="rApP" localSheetId="321">#REF!</definedName>
    <definedName name="rApP" localSheetId="322">#REF!</definedName>
    <definedName name="rApP" localSheetId="323">#REF!</definedName>
    <definedName name="rApP" localSheetId="324">#REF!</definedName>
    <definedName name="rApP" localSheetId="325">#REF!</definedName>
    <definedName name="rApP" localSheetId="309">#REF!</definedName>
    <definedName name="rApP" localSheetId="312">#REF!</definedName>
    <definedName name="rApP" localSheetId="313">#REF!</definedName>
    <definedName name="rApP" localSheetId="314">#REF!</definedName>
    <definedName name="rApP" localSheetId="315">#REF!</definedName>
    <definedName name="rApP" localSheetId="316">#REF!</definedName>
    <definedName name="rApP" localSheetId="328">#REF!</definedName>
    <definedName name="rApP" localSheetId="330">#REF!</definedName>
    <definedName name="rApP" localSheetId="348">#REF!</definedName>
    <definedName name="rApP">#REF!</definedName>
    <definedName name="rDif" localSheetId="15">#REF!</definedName>
    <definedName name="rDif" localSheetId="16">#REF!</definedName>
    <definedName name="rDif" localSheetId="23">#REF!</definedName>
    <definedName name="rDif" localSheetId="22">#REF!</definedName>
    <definedName name="rDif" localSheetId="25">#REF!</definedName>
    <definedName name="rDif" localSheetId="24">#REF!</definedName>
    <definedName name="rDif" localSheetId="26">#REF!</definedName>
    <definedName name="rDif" localSheetId="27">#REF!</definedName>
    <definedName name="rDif" localSheetId="31">#REF!</definedName>
    <definedName name="rDif" localSheetId="38">#REF!</definedName>
    <definedName name="rDif" localSheetId="40">#REF!</definedName>
    <definedName name="rDif" localSheetId="41">#REF!</definedName>
    <definedName name="rDif" localSheetId="42">#REF!</definedName>
    <definedName name="rDif" localSheetId="45">#REF!</definedName>
    <definedName name="rDif" localSheetId="47">#REF!</definedName>
    <definedName name="rDif" localSheetId="56">#REF!</definedName>
    <definedName name="rDif" localSheetId="65">#REF!</definedName>
    <definedName name="rDif" localSheetId="66">#REF!</definedName>
    <definedName name="rDif" localSheetId="67">#REF!</definedName>
    <definedName name="rDif" localSheetId="68">#REF!</definedName>
    <definedName name="rDif" localSheetId="69">#REF!</definedName>
    <definedName name="rDif" localSheetId="70">#REF!</definedName>
    <definedName name="rDif" localSheetId="71">#REF!</definedName>
    <definedName name="rDif" localSheetId="72">#REF!</definedName>
    <definedName name="rDif" localSheetId="73">#REF!</definedName>
    <definedName name="rDif" localSheetId="79">#REF!</definedName>
    <definedName name="rDif" localSheetId="83">#REF!</definedName>
    <definedName name="rDif" localSheetId="84">#REF!</definedName>
    <definedName name="rDif" localSheetId="85">#REF!</definedName>
    <definedName name="rDif" localSheetId="86">#REF!</definedName>
    <definedName name="rDif" localSheetId="88">#REF!</definedName>
    <definedName name="rDif" localSheetId="89">#REF!</definedName>
    <definedName name="rDif" localSheetId="90">#REF!</definedName>
    <definedName name="rDif" localSheetId="94">#REF!</definedName>
    <definedName name="rDif" localSheetId="106">#REF!</definedName>
    <definedName name="rDif" localSheetId="98">#REF!</definedName>
    <definedName name="rDif" localSheetId="99">#REF!</definedName>
    <definedName name="rDif" localSheetId="100">#REF!</definedName>
    <definedName name="rDif" localSheetId="102">#REF!</definedName>
    <definedName name="rDif" localSheetId="103">#REF!</definedName>
    <definedName name="rDif" localSheetId="133">#REF!</definedName>
    <definedName name="rDif" localSheetId="134">#REF!</definedName>
    <definedName name="rDif" localSheetId="135">#REF!</definedName>
    <definedName name="rDif" localSheetId="138">#REF!</definedName>
    <definedName name="rDif" localSheetId="146">#REF!</definedName>
    <definedName name="rDif" localSheetId="147">#REF!</definedName>
    <definedName name="rDif" localSheetId="148">#REF!</definedName>
    <definedName name="rDif" localSheetId="149">#REF!</definedName>
    <definedName name="rDif" localSheetId="150">#REF!</definedName>
    <definedName name="rDif" localSheetId="151">#REF!</definedName>
    <definedName name="rDif" localSheetId="152">#REF!</definedName>
    <definedName name="rDif" localSheetId="121">#REF!</definedName>
    <definedName name="rDif" localSheetId="153">#REF!</definedName>
    <definedName name="rDif" localSheetId="162">#REF!</definedName>
    <definedName name="rDif" localSheetId="154">#REF!</definedName>
    <definedName name="rDif" localSheetId="173">#REF!</definedName>
    <definedName name="rDif" localSheetId="174">#REF!</definedName>
    <definedName name="rDif" localSheetId="175">#REF!</definedName>
    <definedName name="rDif" localSheetId="176">#REF!</definedName>
    <definedName name="rDif" localSheetId="177">#REF!</definedName>
    <definedName name="rDif" localSheetId="178">#REF!</definedName>
    <definedName name="rDif" localSheetId="179">#REF!</definedName>
    <definedName name="rDif" localSheetId="180">#REF!</definedName>
    <definedName name="rDif" localSheetId="181">#REF!</definedName>
    <definedName name="rDif" localSheetId="155">#REF!</definedName>
    <definedName name="rDif" localSheetId="182">#REF!</definedName>
    <definedName name="rDif" localSheetId="183">#REF!</definedName>
    <definedName name="rDif" localSheetId="184">#REF!</definedName>
    <definedName name="rDif" localSheetId="185">#REF!</definedName>
    <definedName name="rDif" localSheetId="186">#REF!</definedName>
    <definedName name="rDif" localSheetId="187">#REF!</definedName>
    <definedName name="rDif" localSheetId="188">#REF!</definedName>
    <definedName name="rDif" localSheetId="189">#REF!</definedName>
    <definedName name="rDif" localSheetId="190">#REF!</definedName>
    <definedName name="rDif" localSheetId="191">#REF!</definedName>
    <definedName name="rDif" localSheetId="156">#REF!</definedName>
    <definedName name="rDif" localSheetId="192">#REF!</definedName>
    <definedName name="rDif" localSheetId="193">#REF!</definedName>
    <definedName name="rDif" localSheetId="196">#REF!</definedName>
    <definedName name="rDif" localSheetId="197">#REF!</definedName>
    <definedName name="rDif" localSheetId="198">#REF!</definedName>
    <definedName name="rDif" localSheetId="199">#REF!</definedName>
    <definedName name="rDif" localSheetId="200">#REF!</definedName>
    <definedName name="rDif" localSheetId="201">#REF!</definedName>
    <definedName name="rDif" localSheetId="157">#REF!</definedName>
    <definedName name="rDif" localSheetId="202">#REF!</definedName>
    <definedName name="rDif" localSheetId="158">#REF!</definedName>
    <definedName name="rDif" localSheetId="159">#REF!</definedName>
    <definedName name="rDif" localSheetId="161">#REF!</definedName>
    <definedName name="rDif" localSheetId="216">#REF!</definedName>
    <definedName name="rDif" localSheetId="217">#REF!</definedName>
    <definedName name="rDif" localSheetId="218">#REF!</definedName>
    <definedName name="rDif" localSheetId="219">#REF!</definedName>
    <definedName name="rDif" localSheetId="220">#REF!</definedName>
    <definedName name="rDif" localSheetId="222">#REF!</definedName>
    <definedName name="rDif" localSheetId="223">#REF!</definedName>
    <definedName name="rDif" localSheetId="224">#REF!</definedName>
    <definedName name="rDif" localSheetId="225">#REF!</definedName>
    <definedName name="rDif" localSheetId="226">#REF!</definedName>
    <definedName name="rDif" localSheetId="227">#REF!</definedName>
    <definedName name="rDif" localSheetId="229">#REF!</definedName>
    <definedName name="rDif" localSheetId="231">#REF!</definedName>
    <definedName name="rDif" localSheetId="205">#REF!</definedName>
    <definedName name="rDif" localSheetId="232">#REF!</definedName>
    <definedName name="rDif" localSheetId="233">#REF!</definedName>
    <definedName name="rDif" localSheetId="234">#REF!</definedName>
    <definedName name="rDif" localSheetId="235">#REF!</definedName>
    <definedName name="rDif" localSheetId="236">#REF!</definedName>
    <definedName name="rDif" localSheetId="239">#REF!</definedName>
    <definedName name="rDif" localSheetId="240">#REF!</definedName>
    <definedName name="rDif" localSheetId="206">#REF!</definedName>
    <definedName name="rDif" localSheetId="247">#REF!</definedName>
    <definedName name="rDif" localSheetId="249">#REF!</definedName>
    <definedName name="rDif" localSheetId="258">#REF!</definedName>
    <definedName name="rDif" localSheetId="259">#REF!</definedName>
    <definedName name="rDif" localSheetId="260">#REF!</definedName>
    <definedName name="rDif" localSheetId="261">#REF!</definedName>
    <definedName name="rDif" localSheetId="262">#REF!</definedName>
    <definedName name="rDif" localSheetId="317">#REF!</definedName>
    <definedName name="rDif" localSheetId="318">#REF!</definedName>
    <definedName name="rDif" localSheetId="319">#REF!</definedName>
    <definedName name="rDif" localSheetId="320">#REF!</definedName>
    <definedName name="rDif" localSheetId="321">#REF!</definedName>
    <definedName name="rDif" localSheetId="322">#REF!</definedName>
    <definedName name="rDif" localSheetId="323">#REF!</definedName>
    <definedName name="rDif" localSheetId="324">#REF!</definedName>
    <definedName name="rDif" localSheetId="325">#REF!</definedName>
    <definedName name="rDif" localSheetId="309">#REF!</definedName>
    <definedName name="rDif" localSheetId="312">#REF!</definedName>
    <definedName name="rDif" localSheetId="313">#REF!</definedName>
    <definedName name="rDif" localSheetId="314">#REF!</definedName>
    <definedName name="rDif" localSheetId="315">#REF!</definedName>
    <definedName name="rDif" localSheetId="316">#REF!</definedName>
    <definedName name="rDif" localSheetId="328">#REF!</definedName>
    <definedName name="rDif" localSheetId="330">#REF!</definedName>
    <definedName name="rDif" localSheetId="348">#REF!</definedName>
    <definedName name="rDif">#REF!</definedName>
    <definedName name="rHon" localSheetId="15">#REF!</definedName>
    <definedName name="rHon" localSheetId="16">#REF!</definedName>
    <definedName name="rHon" localSheetId="23">#REF!</definedName>
    <definedName name="rHon" localSheetId="22">#REF!</definedName>
    <definedName name="rHon" localSheetId="25">#REF!</definedName>
    <definedName name="rHon" localSheetId="24">#REF!</definedName>
    <definedName name="rHon" localSheetId="26">#REF!</definedName>
    <definedName name="rHon" localSheetId="27">#REF!</definedName>
    <definedName name="rHon" localSheetId="31">#REF!</definedName>
    <definedName name="rHon" localSheetId="38">#REF!</definedName>
    <definedName name="rHon" localSheetId="40">#REF!</definedName>
    <definedName name="rHon" localSheetId="41">#REF!</definedName>
    <definedName name="rHon" localSheetId="42">#REF!</definedName>
    <definedName name="rHon" localSheetId="45">#REF!</definedName>
    <definedName name="rHon" localSheetId="47">#REF!</definedName>
    <definedName name="rHon" localSheetId="56">#REF!</definedName>
    <definedName name="rHon" localSheetId="65">#REF!</definedName>
    <definedName name="rHon" localSheetId="66">#REF!</definedName>
    <definedName name="rHon" localSheetId="67">#REF!</definedName>
    <definedName name="rHon" localSheetId="68">#REF!</definedName>
    <definedName name="rHon" localSheetId="69">#REF!</definedName>
    <definedName name="rHon" localSheetId="70">#REF!</definedName>
    <definedName name="rHon" localSheetId="71">#REF!</definedName>
    <definedName name="rHon" localSheetId="72">#REF!</definedName>
    <definedName name="rHon" localSheetId="73">#REF!</definedName>
    <definedName name="rHon" localSheetId="79">#REF!</definedName>
    <definedName name="rHon" localSheetId="83">#REF!</definedName>
    <definedName name="rHon" localSheetId="84">#REF!</definedName>
    <definedName name="rHon" localSheetId="85">#REF!</definedName>
    <definedName name="rHon" localSheetId="86">#REF!</definedName>
    <definedName name="rHon" localSheetId="88">#REF!</definedName>
    <definedName name="rHon" localSheetId="89">#REF!</definedName>
    <definedName name="rHon" localSheetId="90">#REF!</definedName>
    <definedName name="rHon" localSheetId="94">#REF!</definedName>
    <definedName name="rHon" localSheetId="106">#REF!</definedName>
    <definedName name="rHon" localSheetId="98">#REF!</definedName>
    <definedName name="rHon" localSheetId="99">#REF!</definedName>
    <definedName name="rHon" localSheetId="100">#REF!</definedName>
    <definedName name="rHon" localSheetId="102">#REF!</definedName>
    <definedName name="rHon" localSheetId="103">#REF!</definedName>
    <definedName name="rHon" localSheetId="133">#REF!</definedName>
    <definedName name="rHon" localSheetId="134">#REF!</definedName>
    <definedName name="rHon" localSheetId="135">#REF!</definedName>
    <definedName name="rHon" localSheetId="138">#REF!</definedName>
    <definedName name="rHon" localSheetId="146">#REF!</definedName>
    <definedName name="rHon" localSheetId="147">#REF!</definedName>
    <definedName name="rHon" localSheetId="148">#REF!</definedName>
    <definedName name="rHon" localSheetId="149">#REF!</definedName>
    <definedName name="rHon" localSheetId="150">#REF!</definedName>
    <definedName name="rHon" localSheetId="151">#REF!</definedName>
    <definedName name="rHon" localSheetId="152">#REF!</definedName>
    <definedName name="rHon" localSheetId="121">#REF!</definedName>
    <definedName name="rHon" localSheetId="153">#REF!</definedName>
    <definedName name="rHon" localSheetId="162">#REF!</definedName>
    <definedName name="rHon" localSheetId="154">#REF!</definedName>
    <definedName name="rHon" localSheetId="173">#REF!</definedName>
    <definedName name="rHon" localSheetId="174">#REF!</definedName>
    <definedName name="rHon" localSheetId="175">#REF!</definedName>
    <definedName name="rHon" localSheetId="176">#REF!</definedName>
    <definedName name="rHon" localSheetId="177">#REF!</definedName>
    <definedName name="rHon" localSheetId="178">#REF!</definedName>
    <definedName name="rHon" localSheetId="179">#REF!</definedName>
    <definedName name="rHon" localSheetId="180">#REF!</definedName>
    <definedName name="rHon" localSheetId="181">#REF!</definedName>
    <definedName name="rHon" localSheetId="155">#REF!</definedName>
    <definedName name="rHon" localSheetId="182">#REF!</definedName>
    <definedName name="rHon" localSheetId="183">#REF!</definedName>
    <definedName name="rHon" localSheetId="184">#REF!</definedName>
    <definedName name="rHon" localSheetId="185">#REF!</definedName>
    <definedName name="rHon" localSheetId="186">#REF!</definedName>
    <definedName name="rHon" localSheetId="187">#REF!</definedName>
    <definedName name="rHon" localSheetId="188">#REF!</definedName>
    <definedName name="rHon" localSheetId="189">#REF!</definedName>
    <definedName name="rHon" localSheetId="190">#REF!</definedName>
    <definedName name="rHon" localSheetId="191">#REF!</definedName>
    <definedName name="rHon" localSheetId="156">#REF!</definedName>
    <definedName name="rHon" localSheetId="192">#REF!</definedName>
    <definedName name="rHon" localSheetId="193">#REF!</definedName>
    <definedName name="rHon" localSheetId="196">#REF!</definedName>
    <definedName name="rHon" localSheetId="197">#REF!</definedName>
    <definedName name="rHon" localSheetId="198">#REF!</definedName>
    <definedName name="rHon" localSheetId="199">#REF!</definedName>
    <definedName name="rHon" localSheetId="200">#REF!</definedName>
    <definedName name="rHon" localSheetId="201">#REF!</definedName>
    <definedName name="rHon" localSheetId="157">#REF!</definedName>
    <definedName name="rHon" localSheetId="202">#REF!</definedName>
    <definedName name="rHon" localSheetId="158">#REF!</definedName>
    <definedName name="rHon" localSheetId="159">#REF!</definedName>
    <definedName name="rHon" localSheetId="161">#REF!</definedName>
    <definedName name="rHon" localSheetId="216">#REF!</definedName>
    <definedName name="rHon" localSheetId="217">#REF!</definedName>
    <definedName name="rHon" localSheetId="218">#REF!</definedName>
    <definedName name="rHon" localSheetId="219">#REF!</definedName>
    <definedName name="rHon" localSheetId="220">#REF!</definedName>
    <definedName name="rHon" localSheetId="222">#REF!</definedName>
    <definedName name="rHon" localSheetId="223">#REF!</definedName>
    <definedName name="rHon" localSheetId="224">#REF!</definedName>
    <definedName name="rHon" localSheetId="225">#REF!</definedName>
    <definedName name="rHon" localSheetId="226">#REF!</definedName>
    <definedName name="rHon" localSheetId="227">#REF!</definedName>
    <definedName name="rHon" localSheetId="229">#REF!</definedName>
    <definedName name="rHon" localSheetId="231">#REF!</definedName>
    <definedName name="rHon" localSheetId="205">#REF!</definedName>
    <definedName name="rHon" localSheetId="232">#REF!</definedName>
    <definedName name="rHon" localSheetId="233">#REF!</definedName>
    <definedName name="rHon" localSheetId="234">#REF!</definedName>
    <definedName name="rHon" localSheetId="235">#REF!</definedName>
    <definedName name="rHon" localSheetId="236">#REF!</definedName>
    <definedName name="rHon" localSheetId="239">#REF!</definedName>
    <definedName name="rHon" localSheetId="240">#REF!</definedName>
    <definedName name="rHon" localSheetId="206">#REF!</definedName>
    <definedName name="rHon" localSheetId="247">#REF!</definedName>
    <definedName name="rHon" localSheetId="249">#REF!</definedName>
    <definedName name="rHon" localSheetId="258">#REF!</definedName>
    <definedName name="rHon" localSheetId="259">#REF!</definedName>
    <definedName name="rHon" localSheetId="260">#REF!</definedName>
    <definedName name="rHon" localSheetId="261">#REF!</definedName>
    <definedName name="rHon" localSheetId="262">#REF!</definedName>
    <definedName name="rHon" localSheetId="317">#REF!</definedName>
    <definedName name="rHon" localSheetId="318">#REF!</definedName>
    <definedName name="rHon" localSheetId="319">#REF!</definedName>
    <definedName name="rHon" localSheetId="320">#REF!</definedName>
    <definedName name="rHon" localSheetId="321">#REF!</definedName>
    <definedName name="rHon" localSheetId="322">#REF!</definedName>
    <definedName name="rHon" localSheetId="323">#REF!</definedName>
    <definedName name="rHon" localSheetId="324">#REF!</definedName>
    <definedName name="rHon" localSheetId="325">#REF!</definedName>
    <definedName name="rHon" localSheetId="309">#REF!</definedName>
    <definedName name="rHon" localSheetId="312">#REF!</definedName>
    <definedName name="rHon" localSheetId="313">#REF!</definedName>
    <definedName name="rHon" localSheetId="314">#REF!</definedName>
    <definedName name="rHon" localSheetId="315">#REF!</definedName>
    <definedName name="rHon" localSheetId="316">#REF!</definedName>
    <definedName name="rHon" localSheetId="328">#REF!</definedName>
    <definedName name="rHon" localSheetId="330">#REF!</definedName>
    <definedName name="rHon" localSheetId="348">#REF!</definedName>
    <definedName name="rHon">#REF!</definedName>
    <definedName name="rInv" localSheetId="15">#REF!</definedName>
    <definedName name="rInv" localSheetId="16">#REF!</definedName>
    <definedName name="rInv" localSheetId="23">#REF!</definedName>
    <definedName name="rInv" localSheetId="22">#REF!</definedName>
    <definedName name="rInv" localSheetId="25">#REF!</definedName>
    <definedName name="rInv" localSheetId="24">#REF!</definedName>
    <definedName name="rInv" localSheetId="26">#REF!</definedName>
    <definedName name="rInv" localSheetId="27">#REF!</definedName>
    <definedName name="rInv" localSheetId="31">#REF!</definedName>
    <definedName name="rInv" localSheetId="38">#REF!</definedName>
    <definedName name="rInv" localSheetId="40">#REF!</definedName>
    <definedName name="rInv" localSheetId="41">#REF!</definedName>
    <definedName name="rInv" localSheetId="42">#REF!</definedName>
    <definedName name="rInv" localSheetId="45">#REF!</definedName>
    <definedName name="rInv" localSheetId="47">#REF!</definedName>
    <definedName name="rInv" localSheetId="56">#REF!</definedName>
    <definedName name="rInv" localSheetId="65">#REF!</definedName>
    <definedName name="rInv" localSheetId="66">#REF!</definedName>
    <definedName name="rInv" localSheetId="67">#REF!</definedName>
    <definedName name="rInv" localSheetId="68">#REF!</definedName>
    <definedName name="rInv" localSheetId="69">#REF!</definedName>
    <definedName name="rInv" localSheetId="70">#REF!</definedName>
    <definedName name="rInv" localSheetId="71">#REF!</definedName>
    <definedName name="rInv" localSheetId="72">#REF!</definedName>
    <definedName name="rInv" localSheetId="73">#REF!</definedName>
    <definedName name="rInv" localSheetId="79">#REF!</definedName>
    <definedName name="rInv" localSheetId="83">#REF!</definedName>
    <definedName name="rInv" localSheetId="84">#REF!</definedName>
    <definedName name="rInv" localSheetId="85">#REF!</definedName>
    <definedName name="rInv" localSheetId="86">#REF!</definedName>
    <definedName name="rInv" localSheetId="88">#REF!</definedName>
    <definedName name="rInv" localSheetId="89">#REF!</definedName>
    <definedName name="rInv" localSheetId="90">#REF!</definedName>
    <definedName name="rInv" localSheetId="94">#REF!</definedName>
    <definedName name="rInv" localSheetId="106">#REF!</definedName>
    <definedName name="rInv" localSheetId="98">#REF!</definedName>
    <definedName name="rInv" localSheetId="99">#REF!</definedName>
    <definedName name="rInv" localSheetId="100">#REF!</definedName>
    <definedName name="rInv" localSheetId="102">#REF!</definedName>
    <definedName name="rInv" localSheetId="103">#REF!</definedName>
    <definedName name="rInv" localSheetId="133">#REF!</definedName>
    <definedName name="rInv" localSheetId="134">#REF!</definedName>
    <definedName name="rInv" localSheetId="135">#REF!</definedName>
    <definedName name="rInv" localSheetId="138">#REF!</definedName>
    <definedName name="rInv" localSheetId="146">#REF!</definedName>
    <definedName name="rInv" localSheetId="147">#REF!</definedName>
    <definedName name="rInv" localSheetId="148">#REF!</definedName>
    <definedName name="rInv" localSheetId="149">#REF!</definedName>
    <definedName name="rInv" localSheetId="150">#REF!</definedName>
    <definedName name="rInv" localSheetId="151">#REF!</definedName>
    <definedName name="rInv" localSheetId="152">#REF!</definedName>
    <definedName name="rInv" localSheetId="121">#REF!</definedName>
    <definedName name="rInv" localSheetId="153">#REF!</definedName>
    <definedName name="rInv" localSheetId="162">#REF!</definedName>
    <definedName name="rInv" localSheetId="154">#REF!</definedName>
    <definedName name="rInv" localSheetId="173">#REF!</definedName>
    <definedName name="rInv" localSheetId="174">#REF!</definedName>
    <definedName name="rInv" localSheetId="175">#REF!</definedName>
    <definedName name="rInv" localSheetId="176">#REF!</definedName>
    <definedName name="rInv" localSheetId="177">#REF!</definedName>
    <definedName name="rInv" localSheetId="178">#REF!</definedName>
    <definedName name="rInv" localSheetId="179">#REF!</definedName>
    <definedName name="rInv" localSheetId="180">#REF!</definedName>
    <definedName name="rInv" localSheetId="181">#REF!</definedName>
    <definedName name="rInv" localSheetId="155">#REF!</definedName>
    <definedName name="rInv" localSheetId="182">#REF!</definedName>
    <definedName name="rInv" localSheetId="183">#REF!</definedName>
    <definedName name="rInv" localSheetId="184">#REF!</definedName>
    <definedName name="rInv" localSheetId="185">#REF!</definedName>
    <definedName name="rInv" localSheetId="186">#REF!</definedName>
    <definedName name="rInv" localSheetId="187">#REF!</definedName>
    <definedName name="rInv" localSheetId="188">#REF!</definedName>
    <definedName name="rInv" localSheetId="189">#REF!</definedName>
    <definedName name="rInv" localSheetId="190">#REF!</definedName>
    <definedName name="rInv" localSheetId="191">#REF!</definedName>
    <definedName name="rInv" localSheetId="156">#REF!</definedName>
    <definedName name="rInv" localSheetId="192">#REF!</definedName>
    <definedName name="rInv" localSheetId="193">#REF!</definedName>
    <definedName name="rInv" localSheetId="196">#REF!</definedName>
    <definedName name="rInv" localSheetId="197">#REF!</definedName>
    <definedName name="rInv" localSheetId="198">#REF!</definedName>
    <definedName name="rInv" localSheetId="199">#REF!</definedName>
    <definedName name="rInv" localSheetId="200">#REF!</definedName>
    <definedName name="rInv" localSheetId="201">#REF!</definedName>
    <definedName name="rInv" localSheetId="157">#REF!</definedName>
    <definedName name="rInv" localSheetId="202">#REF!</definedName>
    <definedName name="rInv" localSheetId="158">#REF!</definedName>
    <definedName name="rInv" localSheetId="159">#REF!</definedName>
    <definedName name="rInv" localSheetId="161">#REF!</definedName>
    <definedName name="rInv" localSheetId="216">#REF!</definedName>
    <definedName name="rInv" localSheetId="217">#REF!</definedName>
    <definedName name="rInv" localSheetId="218">#REF!</definedName>
    <definedName name="rInv" localSheetId="219">#REF!</definedName>
    <definedName name="rInv" localSheetId="220">#REF!</definedName>
    <definedName name="rInv" localSheetId="222">#REF!</definedName>
    <definedName name="rInv" localSheetId="223">#REF!</definedName>
    <definedName name="rInv" localSheetId="224">#REF!</definedName>
    <definedName name="rInv" localSheetId="225">#REF!</definedName>
    <definedName name="rInv" localSheetId="226">#REF!</definedName>
    <definedName name="rInv" localSheetId="227">#REF!</definedName>
    <definedName name="rInv" localSheetId="229">#REF!</definedName>
    <definedName name="rInv" localSheetId="231">#REF!</definedName>
    <definedName name="rInv" localSheetId="205">#REF!</definedName>
    <definedName name="rInv" localSheetId="232">#REF!</definedName>
    <definedName name="rInv" localSheetId="233">#REF!</definedName>
    <definedName name="rInv" localSheetId="234">#REF!</definedName>
    <definedName name="rInv" localSheetId="235">#REF!</definedName>
    <definedName name="rInv" localSheetId="236">#REF!</definedName>
    <definedName name="rInv" localSheetId="239">#REF!</definedName>
    <definedName name="rInv" localSheetId="240">#REF!</definedName>
    <definedName name="rInv" localSheetId="206">#REF!</definedName>
    <definedName name="rInv" localSheetId="247">#REF!</definedName>
    <definedName name="rInv" localSheetId="249">#REF!</definedName>
    <definedName name="rInv" localSheetId="258">#REF!</definedName>
    <definedName name="rInv" localSheetId="259">#REF!</definedName>
    <definedName name="rInv" localSheetId="260">#REF!</definedName>
    <definedName name="rInv" localSheetId="261">#REF!</definedName>
    <definedName name="rInv" localSheetId="262">#REF!</definedName>
    <definedName name="rInv" localSheetId="317">#REF!</definedName>
    <definedName name="rInv" localSheetId="318">#REF!</definedName>
    <definedName name="rInv" localSheetId="319">#REF!</definedName>
    <definedName name="rInv" localSheetId="320">#REF!</definedName>
    <definedName name="rInv" localSheetId="321">#REF!</definedName>
    <definedName name="rInv" localSheetId="322">#REF!</definedName>
    <definedName name="rInv" localSheetId="323">#REF!</definedName>
    <definedName name="rInv" localSheetId="324">#REF!</definedName>
    <definedName name="rInv" localSheetId="325">#REF!</definedName>
    <definedName name="rInv" localSheetId="309">#REF!</definedName>
    <definedName name="rInv" localSheetId="312">#REF!</definedName>
    <definedName name="rInv" localSheetId="313">#REF!</definedName>
    <definedName name="rInv" localSheetId="314">#REF!</definedName>
    <definedName name="rInv" localSheetId="315">#REF!</definedName>
    <definedName name="rInv" localSheetId="316">#REF!</definedName>
    <definedName name="rInv" localSheetId="328">#REF!</definedName>
    <definedName name="rInv" localSheetId="330">#REF!</definedName>
    <definedName name="rInv" localSheetId="348">#REF!</definedName>
    <definedName name="rInv">#REF!</definedName>
    <definedName name="rOpe" localSheetId="15">#REF!</definedName>
    <definedName name="rOpe" localSheetId="16">#REF!</definedName>
    <definedName name="rOpe" localSheetId="23">#REF!</definedName>
    <definedName name="rOpe" localSheetId="22">#REF!</definedName>
    <definedName name="rOpe" localSheetId="25">#REF!</definedName>
    <definedName name="rOpe" localSheetId="24">#REF!</definedName>
    <definedName name="rOpe" localSheetId="26">#REF!</definedName>
    <definedName name="rOpe" localSheetId="27">#REF!</definedName>
    <definedName name="rOpe" localSheetId="31">#REF!</definedName>
    <definedName name="rOpe" localSheetId="38">#REF!</definedName>
    <definedName name="rOpe" localSheetId="40">#REF!</definedName>
    <definedName name="rOpe" localSheetId="41">#REF!</definedName>
    <definedName name="rOpe" localSheetId="42">#REF!</definedName>
    <definedName name="rOpe" localSheetId="45">#REF!</definedName>
    <definedName name="rOpe" localSheetId="47">#REF!</definedName>
    <definedName name="rOpe" localSheetId="56">#REF!</definedName>
    <definedName name="rOpe" localSheetId="65">#REF!</definedName>
    <definedName name="rOpe" localSheetId="66">#REF!</definedName>
    <definedName name="rOpe" localSheetId="67">#REF!</definedName>
    <definedName name="rOpe" localSheetId="68">#REF!</definedName>
    <definedName name="rOpe" localSheetId="69">#REF!</definedName>
    <definedName name="rOpe" localSheetId="70">#REF!</definedName>
    <definedName name="rOpe" localSheetId="71">#REF!</definedName>
    <definedName name="rOpe" localSheetId="72">#REF!</definedName>
    <definedName name="rOpe" localSheetId="73">#REF!</definedName>
    <definedName name="rOpe" localSheetId="79">#REF!</definedName>
    <definedName name="rOpe" localSheetId="83">#REF!</definedName>
    <definedName name="rOpe" localSheetId="84">#REF!</definedName>
    <definedName name="rOpe" localSheetId="85">#REF!</definedName>
    <definedName name="rOpe" localSheetId="86">#REF!</definedName>
    <definedName name="rOpe" localSheetId="88">#REF!</definedName>
    <definedName name="rOpe" localSheetId="89">#REF!</definedName>
    <definedName name="rOpe" localSheetId="90">#REF!</definedName>
    <definedName name="rOpe" localSheetId="94">#REF!</definedName>
    <definedName name="rOpe" localSheetId="106">#REF!</definedName>
    <definedName name="rOpe" localSheetId="98">#REF!</definedName>
    <definedName name="rOpe" localSheetId="99">#REF!</definedName>
    <definedName name="rOpe" localSheetId="100">#REF!</definedName>
    <definedName name="rOpe" localSheetId="102">#REF!</definedName>
    <definedName name="rOpe" localSheetId="103">#REF!</definedName>
    <definedName name="rOpe" localSheetId="133">#REF!</definedName>
    <definedName name="rOpe" localSheetId="134">#REF!</definedName>
    <definedName name="rOpe" localSheetId="135">#REF!</definedName>
    <definedName name="rOpe" localSheetId="138">#REF!</definedName>
    <definedName name="rOpe" localSheetId="146">#REF!</definedName>
    <definedName name="rOpe" localSheetId="147">#REF!</definedName>
    <definedName name="rOpe" localSheetId="148">#REF!</definedName>
    <definedName name="rOpe" localSheetId="149">#REF!</definedName>
    <definedName name="rOpe" localSheetId="150">#REF!</definedName>
    <definedName name="rOpe" localSheetId="151">#REF!</definedName>
    <definedName name="rOpe" localSheetId="152">#REF!</definedName>
    <definedName name="rOpe" localSheetId="121">#REF!</definedName>
    <definedName name="rOpe" localSheetId="153">#REF!</definedName>
    <definedName name="rOpe" localSheetId="162">#REF!</definedName>
    <definedName name="rOpe" localSheetId="154">#REF!</definedName>
    <definedName name="rOpe" localSheetId="173">#REF!</definedName>
    <definedName name="rOpe" localSheetId="174">#REF!</definedName>
    <definedName name="rOpe" localSheetId="175">#REF!</definedName>
    <definedName name="rOpe" localSheetId="176">#REF!</definedName>
    <definedName name="rOpe" localSheetId="177">#REF!</definedName>
    <definedName name="rOpe" localSheetId="178">#REF!</definedName>
    <definedName name="rOpe" localSheetId="179">#REF!</definedName>
    <definedName name="rOpe" localSheetId="180">#REF!</definedName>
    <definedName name="rOpe" localSheetId="181">#REF!</definedName>
    <definedName name="rOpe" localSheetId="155">#REF!</definedName>
    <definedName name="rOpe" localSheetId="182">#REF!</definedName>
    <definedName name="rOpe" localSheetId="183">#REF!</definedName>
    <definedName name="rOpe" localSheetId="184">#REF!</definedName>
    <definedName name="rOpe" localSheetId="185">#REF!</definedName>
    <definedName name="rOpe" localSheetId="186">#REF!</definedName>
    <definedName name="rOpe" localSheetId="187">#REF!</definedName>
    <definedName name="rOpe" localSheetId="188">#REF!</definedName>
    <definedName name="rOpe" localSheetId="189">#REF!</definedName>
    <definedName name="rOpe" localSheetId="190">#REF!</definedName>
    <definedName name="rOpe" localSheetId="191">#REF!</definedName>
    <definedName name="rOpe" localSheetId="156">#REF!</definedName>
    <definedName name="rOpe" localSheetId="192">#REF!</definedName>
    <definedName name="rOpe" localSheetId="193">#REF!</definedName>
    <definedName name="rOpe" localSheetId="196">#REF!</definedName>
    <definedName name="rOpe" localSheetId="197">#REF!</definedName>
    <definedName name="rOpe" localSheetId="198">#REF!</definedName>
    <definedName name="rOpe" localSheetId="199">#REF!</definedName>
    <definedName name="rOpe" localSheetId="200">#REF!</definedName>
    <definedName name="rOpe" localSheetId="201">#REF!</definedName>
    <definedName name="rOpe" localSheetId="157">#REF!</definedName>
    <definedName name="rOpe" localSheetId="202">#REF!</definedName>
    <definedName name="rOpe" localSheetId="158">#REF!</definedName>
    <definedName name="rOpe" localSheetId="159">#REF!</definedName>
    <definedName name="rOpe" localSheetId="161">#REF!</definedName>
    <definedName name="rOpe" localSheetId="216">#REF!</definedName>
    <definedName name="rOpe" localSheetId="217">#REF!</definedName>
    <definedName name="rOpe" localSheetId="218">#REF!</definedName>
    <definedName name="rOpe" localSheetId="219">#REF!</definedName>
    <definedName name="rOpe" localSheetId="220">#REF!</definedName>
    <definedName name="rOpe" localSheetId="222">#REF!</definedName>
    <definedName name="rOpe" localSheetId="223">#REF!</definedName>
    <definedName name="rOpe" localSheetId="224">#REF!</definedName>
    <definedName name="rOpe" localSheetId="225">#REF!</definedName>
    <definedName name="rOpe" localSheetId="226">#REF!</definedName>
    <definedName name="rOpe" localSheetId="227">#REF!</definedName>
    <definedName name="rOpe" localSheetId="229">#REF!</definedName>
    <definedName name="rOpe" localSheetId="231">#REF!</definedName>
    <definedName name="rOpe" localSheetId="205">#REF!</definedName>
    <definedName name="rOpe" localSheetId="232">#REF!</definedName>
    <definedName name="rOpe" localSheetId="233">#REF!</definedName>
    <definedName name="rOpe" localSheetId="234">#REF!</definedName>
    <definedName name="rOpe" localSheetId="235">#REF!</definedName>
    <definedName name="rOpe" localSheetId="236">#REF!</definedName>
    <definedName name="rOpe" localSheetId="239">#REF!</definedName>
    <definedName name="rOpe" localSheetId="240">#REF!</definedName>
    <definedName name="rOpe" localSheetId="206">#REF!</definedName>
    <definedName name="rOpe" localSheetId="247">#REF!</definedName>
    <definedName name="rOpe" localSheetId="249">#REF!</definedName>
    <definedName name="rOpe" localSheetId="258">#REF!</definedName>
    <definedName name="rOpe" localSheetId="259">#REF!</definedName>
    <definedName name="rOpe" localSheetId="260">#REF!</definedName>
    <definedName name="rOpe" localSheetId="261">#REF!</definedName>
    <definedName name="rOpe" localSheetId="262">#REF!</definedName>
    <definedName name="rOpe" localSheetId="317">#REF!</definedName>
    <definedName name="rOpe" localSheetId="318">#REF!</definedName>
    <definedName name="rOpe" localSheetId="319">#REF!</definedName>
    <definedName name="rOpe" localSheetId="320">#REF!</definedName>
    <definedName name="rOpe" localSheetId="321">#REF!</definedName>
    <definedName name="rOpe" localSheetId="322">#REF!</definedName>
    <definedName name="rOpe" localSheetId="323">#REF!</definedName>
    <definedName name="rOpe" localSheetId="324">#REF!</definedName>
    <definedName name="rOpe" localSheetId="325">#REF!</definedName>
    <definedName name="rOpe" localSheetId="309">#REF!</definedName>
    <definedName name="rOpe" localSheetId="312">#REF!</definedName>
    <definedName name="rOpe" localSheetId="313">#REF!</definedName>
    <definedName name="rOpe" localSheetId="314">#REF!</definedName>
    <definedName name="rOpe" localSheetId="315">#REF!</definedName>
    <definedName name="rOpe" localSheetId="316">#REF!</definedName>
    <definedName name="rOpe" localSheetId="328">#REF!</definedName>
    <definedName name="rOpe" localSheetId="330">#REF!</definedName>
    <definedName name="rOpe" localSheetId="348">#REF!</definedName>
    <definedName name="rOpe">#REF!</definedName>
    <definedName name="_xlnm.Print_Titles" localSheetId="245">'16.43'!$A:$A,'16.43'!$2:$5</definedName>
    <definedName name="yyy" localSheetId="15" hidden="1">#REF!</definedName>
    <definedName name="yyy" localSheetId="16" hidden="1">#REF!</definedName>
    <definedName name="yyy" localSheetId="23" hidden="1">#REF!</definedName>
    <definedName name="yyy" localSheetId="22" hidden="1">#REF!</definedName>
    <definedName name="yyy" localSheetId="25" hidden="1">#REF!</definedName>
    <definedName name="yyy" localSheetId="24" hidden="1">#REF!</definedName>
    <definedName name="yyy" localSheetId="26" hidden="1">#REF!</definedName>
    <definedName name="yyy" localSheetId="27" hidden="1">#REF!</definedName>
    <definedName name="yyy" localSheetId="31" hidden="1">#REF!</definedName>
    <definedName name="yyy" localSheetId="38" hidden="1">#REF!</definedName>
    <definedName name="yyy" localSheetId="40" hidden="1">#REF!</definedName>
    <definedName name="yyy" localSheetId="41" hidden="1">#REF!</definedName>
    <definedName name="yyy" localSheetId="42" hidden="1">#REF!</definedName>
    <definedName name="yyy" localSheetId="45" hidden="1">#REF!</definedName>
    <definedName name="yyy" localSheetId="47" hidden="1">#REF!</definedName>
    <definedName name="yyy" localSheetId="56" hidden="1">#REF!</definedName>
    <definedName name="yyy" localSheetId="65" hidden="1">#REF!</definedName>
    <definedName name="yyy" localSheetId="66" hidden="1">#REF!</definedName>
    <definedName name="yyy" localSheetId="67" hidden="1">#REF!</definedName>
    <definedName name="yyy" localSheetId="68" hidden="1">#REF!</definedName>
    <definedName name="yyy" localSheetId="69" hidden="1">#REF!</definedName>
    <definedName name="yyy" localSheetId="70" hidden="1">#REF!</definedName>
    <definedName name="yyy" localSheetId="71" hidden="1">#REF!</definedName>
    <definedName name="yyy" localSheetId="72" hidden="1">#REF!</definedName>
    <definedName name="yyy" localSheetId="73" hidden="1">#REF!</definedName>
    <definedName name="yyy" localSheetId="79" hidden="1">#REF!</definedName>
    <definedName name="yyy" localSheetId="83" hidden="1">#REF!</definedName>
    <definedName name="yyy" localSheetId="84" hidden="1">#REF!</definedName>
    <definedName name="yyy" localSheetId="85" hidden="1">#REF!</definedName>
    <definedName name="yyy" localSheetId="86" hidden="1">#REF!</definedName>
    <definedName name="yyy" localSheetId="94" hidden="1">#REF!</definedName>
    <definedName name="yyy" localSheetId="106" hidden="1">#REF!</definedName>
    <definedName name="yyy" localSheetId="98" hidden="1">#REF!</definedName>
    <definedName name="yyy" localSheetId="99" hidden="1">#REF!</definedName>
    <definedName name="yyy" localSheetId="100" hidden="1">#REF!</definedName>
    <definedName name="yyy" localSheetId="102" hidden="1">#REF!</definedName>
    <definedName name="yyy" localSheetId="103" hidden="1">#REF!</definedName>
    <definedName name="yyy" localSheetId="133" hidden="1">#REF!</definedName>
    <definedName name="yyy" localSheetId="134" hidden="1">#REF!</definedName>
    <definedName name="yyy" localSheetId="135" hidden="1">#REF!</definedName>
    <definedName name="yyy" localSheetId="138" hidden="1">#REF!</definedName>
    <definedName name="yyy" localSheetId="146" hidden="1">#REF!</definedName>
    <definedName name="yyy" localSheetId="147" hidden="1">#REF!</definedName>
    <definedName name="yyy" localSheetId="148" hidden="1">#REF!</definedName>
    <definedName name="yyy" localSheetId="149" hidden="1">#REF!</definedName>
    <definedName name="yyy" localSheetId="150" hidden="1">#REF!</definedName>
    <definedName name="yyy" localSheetId="151" hidden="1">#REF!</definedName>
    <definedName name="yyy" localSheetId="152" hidden="1">#REF!</definedName>
    <definedName name="yyy" localSheetId="121" hidden="1">#REF!</definedName>
    <definedName name="yyy" localSheetId="153" hidden="1">#REF!</definedName>
    <definedName name="yyy" localSheetId="162" hidden="1">#REF!</definedName>
    <definedName name="yyy" localSheetId="154" hidden="1">#REF!</definedName>
    <definedName name="yyy" localSheetId="173" hidden="1">#REF!</definedName>
    <definedName name="yyy" localSheetId="174" hidden="1">#REF!</definedName>
    <definedName name="yyy" localSheetId="175" hidden="1">#REF!</definedName>
    <definedName name="yyy" localSheetId="176" hidden="1">#REF!</definedName>
    <definedName name="yyy" localSheetId="177" hidden="1">#REF!</definedName>
    <definedName name="yyy" localSheetId="178" hidden="1">#REF!</definedName>
    <definedName name="yyy" localSheetId="179" hidden="1">#REF!</definedName>
    <definedName name="yyy" localSheetId="180" hidden="1">#REF!</definedName>
    <definedName name="yyy" localSheetId="181" hidden="1">#REF!</definedName>
    <definedName name="yyy" localSheetId="155" hidden="1">#REF!</definedName>
    <definedName name="yyy" localSheetId="182" hidden="1">#REF!</definedName>
    <definedName name="yyy" localSheetId="183" hidden="1">#REF!</definedName>
    <definedName name="yyy" localSheetId="184" hidden="1">#REF!</definedName>
    <definedName name="yyy" localSheetId="185" hidden="1">#REF!</definedName>
    <definedName name="yyy" localSheetId="186" hidden="1">#REF!</definedName>
    <definedName name="yyy" localSheetId="187" hidden="1">#REF!</definedName>
    <definedName name="yyy" localSheetId="188" hidden="1">#REF!</definedName>
    <definedName name="yyy" localSheetId="189" hidden="1">#REF!</definedName>
    <definedName name="yyy" localSheetId="190" hidden="1">#REF!</definedName>
    <definedName name="yyy" localSheetId="191" hidden="1">#REF!</definedName>
    <definedName name="yyy" localSheetId="156" hidden="1">#REF!</definedName>
    <definedName name="yyy" localSheetId="192" hidden="1">#REF!</definedName>
    <definedName name="yyy" localSheetId="193" hidden="1">#REF!</definedName>
    <definedName name="yyy" localSheetId="196" hidden="1">#REF!</definedName>
    <definedName name="yyy" localSheetId="197" hidden="1">#REF!</definedName>
    <definedName name="yyy" localSheetId="198" hidden="1">#REF!</definedName>
    <definedName name="yyy" localSheetId="199" hidden="1">#REF!</definedName>
    <definedName name="yyy" localSheetId="200" hidden="1">#REF!</definedName>
    <definedName name="yyy" localSheetId="201" hidden="1">#REF!</definedName>
    <definedName name="yyy" localSheetId="157" hidden="1">#REF!</definedName>
    <definedName name="yyy" localSheetId="202" hidden="1">#REF!</definedName>
    <definedName name="yyy" localSheetId="158" hidden="1">#REF!</definedName>
    <definedName name="yyy" localSheetId="159" hidden="1">#REF!</definedName>
    <definedName name="yyy" localSheetId="161" hidden="1">#REF!</definedName>
    <definedName name="yyy" localSheetId="216" hidden="1">#REF!</definedName>
    <definedName name="yyy" localSheetId="217" hidden="1">#REF!</definedName>
    <definedName name="yyy" localSheetId="218" hidden="1">#REF!</definedName>
    <definedName name="yyy" localSheetId="219" hidden="1">#REF!</definedName>
    <definedName name="yyy" localSheetId="220" hidden="1">#REF!</definedName>
    <definedName name="yyy" localSheetId="222" hidden="1">#REF!</definedName>
    <definedName name="yyy" localSheetId="223" hidden="1">#REF!</definedName>
    <definedName name="yyy" localSheetId="224" hidden="1">#REF!</definedName>
    <definedName name="yyy" localSheetId="225" hidden="1">#REF!</definedName>
    <definedName name="yyy" localSheetId="226" hidden="1">#REF!</definedName>
    <definedName name="yyy" localSheetId="227" hidden="1">#REF!</definedName>
    <definedName name="yyy" localSheetId="229" hidden="1">#REF!</definedName>
    <definedName name="yyy" localSheetId="231" hidden="1">#REF!</definedName>
    <definedName name="yyy" localSheetId="232" hidden="1">#REF!</definedName>
    <definedName name="yyy" localSheetId="233" hidden="1">#REF!</definedName>
    <definedName name="yyy" localSheetId="234" hidden="1">#REF!</definedName>
    <definedName name="yyy" localSheetId="235" hidden="1">#REF!</definedName>
    <definedName name="yyy" localSheetId="236" hidden="1">#REF!</definedName>
    <definedName name="yyy" localSheetId="237" hidden="1">#REF!</definedName>
    <definedName name="yyy" localSheetId="238" hidden="1">#REF!</definedName>
    <definedName name="yyy" localSheetId="239" hidden="1">#REF!</definedName>
    <definedName name="yyy" localSheetId="240" hidden="1">#REF!</definedName>
    <definedName name="yyy" localSheetId="206" hidden="1">#REF!</definedName>
    <definedName name="yyy" localSheetId="245" hidden="1">#REF!</definedName>
    <definedName name="yyy" localSheetId="247" hidden="1">#REF!</definedName>
    <definedName name="yyy" localSheetId="249" hidden="1">#REF!</definedName>
    <definedName name="yyy" localSheetId="317" hidden="1">#REF!</definedName>
    <definedName name="yyy" localSheetId="318" hidden="1">#REF!</definedName>
    <definedName name="yyy" localSheetId="319" hidden="1">#REF!</definedName>
    <definedName name="yyy" localSheetId="320" hidden="1">#REF!</definedName>
    <definedName name="yyy" localSheetId="321" hidden="1">#REF!</definedName>
    <definedName name="yyy" localSheetId="322" hidden="1">#REF!</definedName>
    <definedName name="yyy" localSheetId="323" hidden="1">#REF!</definedName>
    <definedName name="yyy" localSheetId="324" hidden="1">#REF!</definedName>
    <definedName name="yyy" localSheetId="325" hidden="1">#REF!</definedName>
    <definedName name="yyy" localSheetId="309" hidden="1">#REF!</definedName>
    <definedName name="yyy" localSheetId="312" hidden="1">#REF!</definedName>
    <definedName name="yyy" localSheetId="313" hidden="1">#REF!</definedName>
    <definedName name="yyy" localSheetId="314" hidden="1">#REF!</definedName>
    <definedName name="yyy" localSheetId="315" hidden="1">#REF!</definedName>
    <definedName name="yyy" localSheetId="316" hidden="1">#REF!</definedName>
    <definedName name="yyy" localSheetId="328" hidden="1">#REF!</definedName>
    <definedName name="yyy" localSheetId="330" hidden="1">#REF!</definedName>
    <definedName name="yyy" localSheetId="348" hidden="1">#REF!</definedName>
    <definedName name="yyy" hidden="1">#REF!</definedName>
    <definedName name="Z_51FBA572_2699_42A1_9123_1A6459BBB26F_.wvu.PrintArea" localSheetId="127" hidden="1">'14.11'!$A$2:$C$24</definedName>
    <definedName name="Z_51FBA572_2699_42A1_9123_1A6459BBB26F_.wvu.PrintArea" localSheetId="245" hidden="1">'16.43'!$A$2:$O$21</definedName>
    <definedName name="Z_51FBA572_2699_42A1_9123_1A6459BBB26F_.wvu.PrintArea" localSheetId="260" hidden="1">'18.3'!$A$1:$D$36</definedName>
    <definedName name="Z_51FBA572_2699_42A1_9123_1A6459BBB26F_.wvu.PrintArea" localSheetId="261" hidden="1">'18.4'!$A$1:$F$21</definedName>
    <definedName name="Z_51FBA572_2699_42A1_9123_1A6459BBB26F_.wvu.PrintTitles" localSheetId="245" hidden="1">'16.43'!$A:$A,'16.43'!$2:$5</definedName>
    <definedName name="Z_BE7EB97C_E11C_4B62_A8D0_356ED063A064_.wvu.PrintArea" localSheetId="127" hidden="1">'14.11'!$A$2:$C$24</definedName>
    <definedName name="Z_BE7EB97C_E11C_4B62_A8D0_356ED063A064_.wvu.PrintArea" localSheetId="245" hidden="1">'16.43'!$A$2:$O$21</definedName>
    <definedName name="Z_BE7EB97C_E11C_4B62_A8D0_356ED063A064_.wvu.PrintArea" localSheetId="260" hidden="1">'18.3'!$A$1:$D$36</definedName>
    <definedName name="Z_BE7EB97C_E11C_4B62_A8D0_356ED063A064_.wvu.PrintArea" localSheetId="261" hidden="1">'18.4'!$A$1:$F$21</definedName>
    <definedName name="Z_BE7EB97C_E11C_4B62_A8D0_356ED063A064_.wvu.PrintTitles" localSheetId="245" hidden="1">'16.43'!$A:$A,'16.43'!$2:$5</definedName>
    <definedName name="Z_C24E30C0_020A_4E2D_954B_FCF38865B0E1_.wvu.PrintArea" localSheetId="127" hidden="1">'14.11'!$A$2:$C$24</definedName>
    <definedName name="Z_C24E30C0_020A_4E2D_954B_FCF38865B0E1_.wvu.PrintArea" localSheetId="245" hidden="1">'16.43'!$A$2:$O$21</definedName>
    <definedName name="Z_C24E30C0_020A_4E2D_954B_FCF38865B0E1_.wvu.PrintArea" localSheetId="260" hidden="1">'18.3'!$A$1:$D$36</definedName>
    <definedName name="Z_C24E30C0_020A_4E2D_954B_FCF38865B0E1_.wvu.PrintArea" localSheetId="261" hidden="1">'18.4'!$A$1:$F$21</definedName>
    <definedName name="Z_C24E30C0_020A_4E2D_954B_FCF38865B0E1_.wvu.PrintTitles" localSheetId="245" hidden="1">'16.43'!$A:$A,'16.43'!$2:$5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 i="180" l="1"/>
  <c r="B133" i="354" l="1"/>
  <c r="B132" i="354"/>
  <c r="B131" i="354"/>
  <c r="B130" i="354"/>
  <c r="B129" i="354"/>
  <c r="B128" i="354"/>
  <c r="B127" i="354"/>
  <c r="G126" i="354"/>
  <c r="F126" i="354"/>
  <c r="E126" i="354"/>
  <c r="B126" i="354" s="1"/>
  <c r="D126" i="354"/>
  <c r="C126" i="354"/>
  <c r="B125" i="354"/>
  <c r="B124" i="354"/>
  <c r="B123" i="354"/>
  <c r="B122" i="354"/>
  <c r="B121" i="354"/>
  <c r="B120" i="354"/>
  <c r="B119" i="354"/>
  <c r="G118" i="354"/>
  <c r="F118" i="354"/>
  <c r="E118" i="354"/>
  <c r="D118" i="354"/>
  <c r="B118" i="354" s="1"/>
  <c r="C118" i="354"/>
  <c r="B117" i="354"/>
  <c r="B116" i="354"/>
  <c r="B115" i="354"/>
  <c r="B114" i="354"/>
  <c r="B113" i="354"/>
  <c r="B112" i="354"/>
  <c r="B111" i="354"/>
  <c r="G110" i="354"/>
  <c r="F110" i="354"/>
  <c r="E110" i="354"/>
  <c r="D110" i="354"/>
  <c r="C110" i="354"/>
  <c r="B110" i="354" s="1"/>
  <c r="B109" i="354"/>
  <c r="B108" i="354"/>
  <c r="B107" i="354"/>
  <c r="B106" i="354"/>
  <c r="B105" i="354"/>
  <c r="B104" i="354"/>
  <c r="B103" i="354"/>
  <c r="G102" i="354"/>
  <c r="F102" i="354"/>
  <c r="E102" i="354"/>
  <c r="D102" i="354"/>
  <c r="C102" i="354"/>
  <c r="B102" i="354" s="1"/>
  <c r="B101" i="354"/>
  <c r="B100" i="354"/>
  <c r="B99" i="354"/>
  <c r="B98" i="354"/>
  <c r="B97" i="354"/>
  <c r="B96" i="354"/>
  <c r="B95" i="354"/>
  <c r="G94" i="354"/>
  <c r="F94" i="354"/>
  <c r="E94" i="354"/>
  <c r="D94" i="354"/>
  <c r="C94" i="354"/>
  <c r="B94" i="354" s="1"/>
  <c r="B93" i="354"/>
  <c r="B92" i="354"/>
  <c r="B91" i="354"/>
  <c r="B90" i="354"/>
  <c r="B89" i="354"/>
  <c r="B88" i="354"/>
  <c r="B87" i="354"/>
  <c r="G86" i="354"/>
  <c r="F86" i="354"/>
  <c r="B86" i="354" s="1"/>
  <c r="E86" i="354"/>
  <c r="D86" i="354"/>
  <c r="C86" i="354"/>
  <c r="B85" i="354"/>
  <c r="B84" i="354"/>
  <c r="B83" i="354"/>
  <c r="B82" i="354"/>
  <c r="B81" i="354"/>
  <c r="B80" i="354"/>
  <c r="B79" i="354"/>
  <c r="G78" i="354"/>
  <c r="F78" i="354"/>
  <c r="E78" i="354"/>
  <c r="D78" i="354"/>
  <c r="C78" i="354"/>
  <c r="B78" i="354" s="1"/>
  <c r="B77" i="354"/>
  <c r="B76" i="354"/>
  <c r="B75" i="354"/>
  <c r="B74" i="354"/>
  <c r="B73" i="354"/>
  <c r="B72" i="354"/>
  <c r="B71" i="354"/>
  <c r="G70" i="354"/>
  <c r="F70" i="354"/>
  <c r="E70" i="354"/>
  <c r="D70" i="354"/>
  <c r="C70" i="354"/>
  <c r="B70" i="354"/>
  <c r="B69" i="354"/>
  <c r="B68" i="354"/>
  <c r="B67" i="354"/>
  <c r="B66" i="354"/>
  <c r="B65" i="354"/>
  <c r="B64" i="354"/>
  <c r="B63" i="354"/>
  <c r="G62" i="354"/>
  <c r="F62" i="354"/>
  <c r="E62" i="354"/>
  <c r="B62" i="354" s="1"/>
  <c r="D62" i="354"/>
  <c r="C62" i="354"/>
  <c r="B61" i="354"/>
  <c r="B60" i="354"/>
  <c r="B59" i="354"/>
  <c r="B58" i="354"/>
  <c r="B57" i="354"/>
  <c r="B56" i="354"/>
  <c r="B55" i="354"/>
  <c r="G54" i="354"/>
  <c r="F54" i="354"/>
  <c r="E54" i="354"/>
  <c r="D54" i="354"/>
  <c r="B54" i="354" s="1"/>
  <c r="C54" i="354"/>
  <c r="B53" i="354"/>
  <c r="B52" i="354"/>
  <c r="B51" i="354"/>
  <c r="B50" i="354"/>
  <c r="B49" i="354"/>
  <c r="B48" i="354"/>
  <c r="B47" i="354"/>
  <c r="G46" i="354"/>
  <c r="F46" i="354"/>
  <c r="E46" i="354"/>
  <c r="D46" i="354"/>
  <c r="C46" i="354"/>
  <c r="B46" i="354" s="1"/>
  <c r="B45" i="354"/>
  <c r="B44" i="354"/>
  <c r="B43" i="354"/>
  <c r="B42" i="354"/>
  <c r="B41" i="354"/>
  <c r="B40" i="354"/>
  <c r="B39" i="354"/>
  <c r="G38" i="354"/>
  <c r="F38" i="354"/>
  <c r="E38" i="354"/>
  <c r="D38" i="354"/>
  <c r="C38" i="354"/>
  <c r="B38" i="354" s="1"/>
  <c r="B37" i="354"/>
  <c r="B36" i="354"/>
  <c r="B35" i="354"/>
  <c r="B34" i="354"/>
  <c r="B33" i="354"/>
  <c r="B32" i="354"/>
  <c r="B31" i="354"/>
  <c r="G30" i="354"/>
  <c r="F30" i="354"/>
  <c r="E30" i="354"/>
  <c r="D30" i="354"/>
  <c r="C30" i="354"/>
  <c r="B30" i="354" s="1"/>
  <c r="B29" i="354"/>
  <c r="B28" i="354"/>
  <c r="B27" i="354"/>
  <c r="B26" i="354"/>
  <c r="B25" i="354"/>
  <c r="B24" i="354"/>
  <c r="B23" i="354"/>
  <c r="G22" i="354"/>
  <c r="F22" i="354"/>
  <c r="E22" i="354"/>
  <c r="D22" i="354"/>
  <c r="C22" i="354"/>
  <c r="B22" i="354"/>
  <c r="B21" i="354"/>
  <c r="B20" i="354"/>
  <c r="B19" i="354"/>
  <c r="B18" i="354"/>
  <c r="B17" i="354"/>
  <c r="B16" i="354"/>
  <c r="B15" i="354"/>
  <c r="G14" i="354"/>
  <c r="F14" i="354"/>
  <c r="E14" i="354"/>
  <c r="D14" i="354"/>
  <c r="C14" i="354"/>
  <c r="B14" i="354" s="1"/>
  <c r="G13" i="354"/>
  <c r="F13" i="354"/>
  <c r="E13" i="354"/>
  <c r="D13" i="354"/>
  <c r="C13" i="354"/>
  <c r="B13" i="354" s="1"/>
  <c r="G12" i="354"/>
  <c r="F12" i="354"/>
  <c r="E12" i="354"/>
  <c r="D12" i="354"/>
  <c r="C12" i="354"/>
  <c r="B12" i="354" s="1"/>
  <c r="G11" i="354"/>
  <c r="F11" i="354"/>
  <c r="E11" i="354"/>
  <c r="B11" i="354" s="1"/>
  <c r="D11" i="354"/>
  <c r="C11" i="354"/>
  <c r="G10" i="354"/>
  <c r="F10" i="354"/>
  <c r="E10" i="354"/>
  <c r="E6" i="354" s="1"/>
  <c r="D10" i="354"/>
  <c r="C10" i="354"/>
  <c r="B10" i="354" s="1"/>
  <c r="G9" i="354"/>
  <c r="F9" i="354"/>
  <c r="E9" i="354"/>
  <c r="D9" i="354"/>
  <c r="C9" i="354"/>
  <c r="B9" i="354" s="1"/>
  <c r="G8" i="354"/>
  <c r="F8" i="354"/>
  <c r="E8" i="354"/>
  <c r="D8" i="354"/>
  <c r="D6" i="354" s="1"/>
  <c r="C8" i="354"/>
  <c r="B8" i="354" s="1"/>
  <c r="G7" i="354"/>
  <c r="G6" i="354" s="1"/>
  <c r="F7" i="354"/>
  <c r="F6" i="354" s="1"/>
  <c r="E7" i="354"/>
  <c r="B7" i="354" s="1"/>
  <c r="D7" i="354"/>
  <c r="C7" i="354"/>
  <c r="B53" i="353"/>
  <c r="B52" i="353"/>
  <c r="G51" i="353"/>
  <c r="F51" i="353"/>
  <c r="E51" i="353"/>
  <c r="D51" i="353"/>
  <c r="C51" i="353"/>
  <c r="B51" i="353" s="1"/>
  <c r="B50" i="353"/>
  <c r="B49" i="353"/>
  <c r="G48" i="353"/>
  <c r="F48" i="353"/>
  <c r="E48" i="353"/>
  <c r="D48" i="353"/>
  <c r="C48" i="353"/>
  <c r="B48" i="353" s="1"/>
  <c r="B47" i="353"/>
  <c r="B46" i="353"/>
  <c r="G45" i="353"/>
  <c r="F45" i="353"/>
  <c r="E45" i="353"/>
  <c r="D45" i="353"/>
  <c r="C45" i="353"/>
  <c r="B45" i="353" s="1"/>
  <c r="B44" i="353"/>
  <c r="B43" i="353"/>
  <c r="G42" i="353"/>
  <c r="F42" i="353"/>
  <c r="E42" i="353"/>
  <c r="D42" i="353"/>
  <c r="C42" i="353"/>
  <c r="B42" i="353" s="1"/>
  <c r="B41" i="353"/>
  <c r="B40" i="353"/>
  <c r="G39" i="353"/>
  <c r="F39" i="353"/>
  <c r="E39" i="353"/>
  <c r="D39" i="353"/>
  <c r="C39" i="353"/>
  <c r="B39" i="353" s="1"/>
  <c r="B38" i="353"/>
  <c r="B37" i="353"/>
  <c r="B36" i="353" s="1"/>
  <c r="G36" i="353"/>
  <c r="F36" i="353"/>
  <c r="E36" i="353"/>
  <c r="D36" i="353"/>
  <c r="C36" i="353"/>
  <c r="B35" i="353"/>
  <c r="B34" i="353"/>
  <c r="G33" i="353"/>
  <c r="F33" i="353"/>
  <c r="E33" i="353"/>
  <c r="D33" i="353"/>
  <c r="C33" i="353"/>
  <c r="B33" i="353" s="1"/>
  <c r="B32" i="353"/>
  <c r="B31" i="353"/>
  <c r="G30" i="353"/>
  <c r="F30" i="353"/>
  <c r="E30" i="353"/>
  <c r="D30" i="353"/>
  <c r="C30" i="353"/>
  <c r="B30" i="353" s="1"/>
  <c r="B29" i="353"/>
  <c r="B28" i="353"/>
  <c r="G27" i="353"/>
  <c r="F27" i="353"/>
  <c r="E27" i="353"/>
  <c r="D27" i="353"/>
  <c r="C27" i="353"/>
  <c r="B27" i="353" s="1"/>
  <c r="B26" i="353"/>
  <c r="B25" i="353"/>
  <c r="G24" i="353"/>
  <c r="F24" i="353"/>
  <c r="E24" i="353"/>
  <c r="D24" i="353"/>
  <c r="C24" i="353"/>
  <c r="B24" i="353" s="1"/>
  <c r="B23" i="353"/>
  <c r="B22" i="353"/>
  <c r="G21" i="353"/>
  <c r="F21" i="353"/>
  <c r="E21" i="353"/>
  <c r="D21" i="353"/>
  <c r="C21" i="353"/>
  <c r="B21" i="353" s="1"/>
  <c r="B20" i="353"/>
  <c r="B19" i="353"/>
  <c r="G18" i="353"/>
  <c r="F18" i="353"/>
  <c r="E18" i="353"/>
  <c r="D18" i="353"/>
  <c r="C18" i="353"/>
  <c r="B18" i="353" s="1"/>
  <c r="B17" i="353"/>
  <c r="B16" i="353"/>
  <c r="G15" i="353"/>
  <c r="F15" i="353"/>
  <c r="E15" i="353"/>
  <c r="D15" i="353"/>
  <c r="C15" i="353"/>
  <c r="B15" i="353" s="1"/>
  <c r="B14" i="353"/>
  <c r="B13" i="353"/>
  <c r="G12" i="353"/>
  <c r="F12" i="353"/>
  <c r="E12" i="353"/>
  <c r="D12" i="353"/>
  <c r="C12" i="353"/>
  <c r="B12" i="353" s="1"/>
  <c r="B11" i="353"/>
  <c r="B10" i="353"/>
  <c r="B7" i="353" s="1"/>
  <c r="B6" i="353" s="1"/>
  <c r="G9" i="353"/>
  <c r="F9" i="353"/>
  <c r="E9" i="353"/>
  <c r="D9" i="353"/>
  <c r="C9" i="353"/>
  <c r="B9" i="353" s="1"/>
  <c r="G8" i="353"/>
  <c r="F8" i="353"/>
  <c r="F6" i="353" s="1"/>
  <c r="E8" i="353"/>
  <c r="D8" i="353"/>
  <c r="C8" i="353"/>
  <c r="B8" i="353"/>
  <c r="G7" i="353"/>
  <c r="F7" i="353"/>
  <c r="E7" i="353"/>
  <c r="D7" i="353"/>
  <c r="D6" i="353" s="1"/>
  <c r="C7" i="353"/>
  <c r="C6" i="353" s="1"/>
  <c r="G6" i="353"/>
  <c r="E6" i="353"/>
  <c r="B53" i="352"/>
  <c r="B51" i="352" s="1"/>
  <c r="B52" i="352"/>
  <c r="G51" i="352"/>
  <c r="F51" i="352"/>
  <c r="E51" i="352"/>
  <c r="D51" i="352"/>
  <c r="C51" i="352"/>
  <c r="B50" i="352"/>
  <c r="B48" i="352" s="1"/>
  <c r="B49" i="352"/>
  <c r="G48" i="352"/>
  <c r="F48" i="352"/>
  <c r="E48" i="352"/>
  <c r="D48" i="352"/>
  <c r="C48" i="352"/>
  <c r="B47" i="352"/>
  <c r="B45" i="352" s="1"/>
  <c r="B46" i="352"/>
  <c r="G45" i="352"/>
  <c r="F45" i="352"/>
  <c r="E45" i="352"/>
  <c r="D45" i="352"/>
  <c r="C45" i="352"/>
  <c r="B44" i="352"/>
  <c r="B42" i="352" s="1"/>
  <c r="B43" i="352"/>
  <c r="G42" i="352"/>
  <c r="F42" i="352"/>
  <c r="E42" i="352"/>
  <c r="D42" i="352"/>
  <c r="C42" i="352"/>
  <c r="B41" i="352"/>
  <c r="B39" i="352" s="1"/>
  <c r="B40" i="352"/>
  <c r="G39" i="352"/>
  <c r="F39" i="352"/>
  <c r="E39" i="352"/>
  <c r="D39" i="352"/>
  <c r="C39" i="352"/>
  <c r="B38" i="352"/>
  <c r="B36" i="352" s="1"/>
  <c r="B37" i="352"/>
  <c r="G36" i="352"/>
  <c r="F36" i="352"/>
  <c r="E36" i="352"/>
  <c r="D36" i="352"/>
  <c r="C36" i="352"/>
  <c r="B35" i="352"/>
  <c r="B33" i="352" s="1"/>
  <c r="B34" i="352"/>
  <c r="G33" i="352"/>
  <c r="F33" i="352"/>
  <c r="E33" i="352"/>
  <c r="D33" i="352"/>
  <c r="C33" i="352"/>
  <c r="B32" i="352"/>
  <c r="B30" i="352" s="1"/>
  <c r="B31" i="352"/>
  <c r="G30" i="352"/>
  <c r="F30" i="352"/>
  <c r="E30" i="352"/>
  <c r="D30" i="352"/>
  <c r="C30" i="352"/>
  <c r="B29" i="352"/>
  <c r="B27" i="352" s="1"/>
  <c r="B28" i="352"/>
  <c r="G27" i="352"/>
  <c r="F27" i="352"/>
  <c r="E27" i="352"/>
  <c r="D27" i="352"/>
  <c r="C27" i="352"/>
  <c r="B26" i="352"/>
  <c r="B24" i="352" s="1"/>
  <c r="B25" i="352"/>
  <c r="G24" i="352"/>
  <c r="F24" i="352"/>
  <c r="E24" i="352"/>
  <c r="D24" i="352"/>
  <c r="C24" i="352"/>
  <c r="B23" i="352"/>
  <c r="B21" i="352" s="1"/>
  <c r="B22" i="352"/>
  <c r="G21" i="352"/>
  <c r="F21" i="352"/>
  <c r="E21" i="352"/>
  <c r="D21" i="352"/>
  <c r="C21" i="352"/>
  <c r="B20" i="352"/>
  <c r="B18" i="352" s="1"/>
  <c r="B19" i="352"/>
  <c r="G18" i="352"/>
  <c r="F18" i="352"/>
  <c r="E18" i="352"/>
  <c r="D18" i="352"/>
  <c r="C18" i="352"/>
  <c r="B17" i="352"/>
  <c r="B15" i="352" s="1"/>
  <c r="B16" i="352"/>
  <c r="G15" i="352"/>
  <c r="F15" i="352"/>
  <c r="E15" i="352"/>
  <c r="D15" i="352"/>
  <c r="C15" i="352"/>
  <c r="B14" i="352"/>
  <c r="B12" i="352" s="1"/>
  <c r="B13" i="352"/>
  <c r="G12" i="352"/>
  <c r="F12" i="352"/>
  <c r="E12" i="352"/>
  <c r="D12" i="352"/>
  <c r="C12" i="352"/>
  <c r="B11" i="352"/>
  <c r="B8" i="352" s="1"/>
  <c r="B10" i="352"/>
  <c r="G9" i="352"/>
  <c r="F9" i="352"/>
  <c r="E9" i="352"/>
  <c r="D9" i="352"/>
  <c r="C9" i="352"/>
  <c r="G8" i="352"/>
  <c r="G6" i="352" s="1"/>
  <c r="F8" i="352"/>
  <c r="E8" i="352"/>
  <c r="D8" i="352"/>
  <c r="C8" i="352"/>
  <c r="G7" i="352"/>
  <c r="F7" i="352"/>
  <c r="F6" i="352" s="1"/>
  <c r="E7" i="352"/>
  <c r="E6" i="352" s="1"/>
  <c r="D7" i="352"/>
  <c r="C7" i="352"/>
  <c r="C6" i="352" s="1"/>
  <c r="B7" i="352"/>
  <c r="B6" i="352" s="1"/>
  <c r="D6" i="352"/>
  <c r="B21" i="351"/>
  <c r="B20" i="351"/>
  <c r="B19" i="351"/>
  <c r="B18" i="351"/>
  <c r="B17" i="351"/>
  <c r="B16" i="351"/>
  <c r="B15" i="351"/>
  <c r="B14" i="351"/>
  <c r="B13" i="351"/>
  <c r="B12" i="351"/>
  <c r="B11" i="351"/>
  <c r="B10" i="351"/>
  <c r="B9" i="351"/>
  <c r="B8" i="351"/>
  <c r="B7" i="351"/>
  <c r="B6" i="351" s="1"/>
  <c r="G6" i="351"/>
  <c r="F6" i="351"/>
  <c r="E6" i="351"/>
  <c r="D6" i="351"/>
  <c r="C6" i="351"/>
  <c r="B87" i="350"/>
  <c r="B86" i="350" s="1"/>
  <c r="G86" i="350"/>
  <c r="F86" i="350"/>
  <c r="E86" i="350"/>
  <c r="D86" i="350"/>
  <c r="C86" i="350"/>
  <c r="B85" i="350"/>
  <c r="B84" i="350"/>
  <c r="B83" i="350"/>
  <c r="B82" i="350" s="1"/>
  <c r="B81" i="350"/>
  <c r="B80" i="350" s="1"/>
  <c r="G80" i="350"/>
  <c r="F80" i="350"/>
  <c r="E80" i="350"/>
  <c r="D80" i="350"/>
  <c r="C80" i="350"/>
  <c r="B79" i="350"/>
  <c r="B78" i="350"/>
  <c r="B77" i="350" s="1"/>
  <c r="G77" i="350"/>
  <c r="F77" i="350"/>
  <c r="E77" i="350"/>
  <c r="D77" i="350"/>
  <c r="C77" i="350"/>
  <c r="B76" i="350"/>
  <c r="B75" i="350"/>
  <c r="B72" i="350" s="1"/>
  <c r="B74" i="350"/>
  <c r="B73" i="350"/>
  <c r="G72" i="350"/>
  <c r="F72" i="350"/>
  <c r="E72" i="350"/>
  <c r="D72" i="350"/>
  <c r="C72" i="350"/>
  <c r="B71" i="350"/>
  <c r="B70" i="350"/>
  <c r="B69" i="350"/>
  <c r="B68" i="350"/>
  <c r="B67" i="350"/>
  <c r="B66" i="350"/>
  <c r="B65" i="350" s="1"/>
  <c r="G65" i="350"/>
  <c r="F65" i="350"/>
  <c r="E65" i="350"/>
  <c r="D65" i="350"/>
  <c r="C65" i="350"/>
  <c r="B64" i="350"/>
  <c r="B63" i="350" s="1"/>
  <c r="G63" i="350"/>
  <c r="F63" i="350"/>
  <c r="E63" i="350"/>
  <c r="D63" i="350"/>
  <c r="C63" i="350"/>
  <c r="B62" i="350"/>
  <c r="B61" i="350"/>
  <c r="B60" i="350"/>
  <c r="B58" i="350" s="1"/>
  <c r="B59" i="350"/>
  <c r="G58" i="350"/>
  <c r="F58" i="350"/>
  <c r="E58" i="350"/>
  <c r="D58" i="350"/>
  <c r="C58" i="350"/>
  <c r="B57" i="350"/>
  <c r="B56" i="350"/>
  <c r="B55" i="350"/>
  <c r="B54" i="350"/>
  <c r="B53" i="350"/>
  <c r="B52" i="350"/>
  <c r="B51" i="350"/>
  <c r="B50" i="350"/>
  <c r="B49" i="350"/>
  <c r="B48" i="350"/>
  <c r="B47" i="350"/>
  <c r="B46" i="350"/>
  <c r="B45" i="350"/>
  <c r="B44" i="350"/>
  <c r="B43" i="350"/>
  <c r="B42" i="350"/>
  <c r="B41" i="350"/>
  <c r="B40" i="350"/>
  <c r="B39" i="350"/>
  <c r="B38" i="350" s="1"/>
  <c r="G38" i="350"/>
  <c r="F38" i="350"/>
  <c r="E38" i="350"/>
  <c r="D38" i="350"/>
  <c r="C38" i="350"/>
  <c r="B37" i="350"/>
  <c r="B36" i="350"/>
  <c r="B35" i="350"/>
  <c r="B34" i="350"/>
  <c r="B33" i="350"/>
  <c r="B32" i="350"/>
  <c r="B31" i="350"/>
  <c r="B30" i="350"/>
  <c r="B29" i="350"/>
  <c r="B28" i="350"/>
  <c r="B27" i="350"/>
  <c r="B26" i="350" s="1"/>
  <c r="G26" i="350"/>
  <c r="F26" i="350"/>
  <c r="E26" i="350"/>
  <c r="D26" i="350"/>
  <c r="C26" i="350"/>
  <c r="B25" i="350"/>
  <c r="B24" i="350" s="1"/>
  <c r="G24" i="350"/>
  <c r="F24" i="350"/>
  <c r="E24" i="350"/>
  <c r="D24" i="350"/>
  <c r="C24" i="350"/>
  <c r="B23" i="350"/>
  <c r="G22" i="350"/>
  <c r="F22" i="350"/>
  <c r="E22" i="350"/>
  <c r="D22" i="350"/>
  <c r="C22" i="350"/>
  <c r="B22" i="350"/>
  <c r="B21" i="350"/>
  <c r="B20" i="350"/>
  <c r="B19" i="350"/>
  <c r="B18" i="350" s="1"/>
  <c r="G18" i="350"/>
  <c r="F18" i="350"/>
  <c r="F6" i="350" s="1"/>
  <c r="E18" i="350"/>
  <c r="D18" i="350"/>
  <c r="C18" i="350"/>
  <c r="B17" i="350"/>
  <c r="B16" i="350"/>
  <c r="B15" i="350"/>
  <c r="B14" i="350"/>
  <c r="B13" i="350"/>
  <c r="B12" i="350"/>
  <c r="B11" i="350"/>
  <c r="G10" i="350"/>
  <c r="F10" i="350"/>
  <c r="E10" i="350"/>
  <c r="D10" i="350"/>
  <c r="C10" i="350"/>
  <c r="B10" i="350" s="1"/>
  <c r="B9" i="350"/>
  <c r="B8" i="350"/>
  <c r="B7" i="350" s="1"/>
  <c r="G7" i="350"/>
  <c r="G6" i="350" s="1"/>
  <c r="F7" i="350"/>
  <c r="E7" i="350"/>
  <c r="E6" i="350" s="1"/>
  <c r="D7" i="350"/>
  <c r="D6" i="350" s="1"/>
  <c r="C7" i="350"/>
  <c r="C6" i="350"/>
  <c r="B89" i="349"/>
  <c r="G88" i="349"/>
  <c r="F88" i="349"/>
  <c r="E88" i="349"/>
  <c r="D88" i="349"/>
  <c r="C88" i="349"/>
  <c r="B88" i="349"/>
  <c r="B87" i="349"/>
  <c r="B86" i="349"/>
  <c r="G85" i="349"/>
  <c r="F85" i="349"/>
  <c r="E85" i="349"/>
  <c r="D85" i="349"/>
  <c r="C85" i="349"/>
  <c r="B85" i="349"/>
  <c r="B84" i="349"/>
  <c r="B83" i="349" s="1"/>
  <c r="G83" i="349"/>
  <c r="F83" i="349"/>
  <c r="E83" i="349"/>
  <c r="D83" i="349"/>
  <c r="C83" i="349"/>
  <c r="B82" i="349"/>
  <c r="B81" i="349"/>
  <c r="B80" i="349" s="1"/>
  <c r="G80" i="349"/>
  <c r="F80" i="349"/>
  <c r="E80" i="349"/>
  <c r="D80" i="349"/>
  <c r="C80" i="349"/>
  <c r="B79" i="349"/>
  <c r="B74" i="349" s="1"/>
  <c r="B78" i="349"/>
  <c r="B77" i="349"/>
  <c r="B76" i="349"/>
  <c r="B75" i="349"/>
  <c r="G74" i="349"/>
  <c r="F74" i="349"/>
  <c r="E74" i="349"/>
  <c r="D74" i="349"/>
  <c r="C74" i="349"/>
  <c r="B73" i="349"/>
  <c r="B72" i="349"/>
  <c r="B71" i="349"/>
  <c r="B70" i="349"/>
  <c r="B69" i="349"/>
  <c r="B68" i="349"/>
  <c r="B67" i="349" s="1"/>
  <c r="G67" i="349"/>
  <c r="F67" i="349"/>
  <c r="E67" i="349"/>
  <c r="D67" i="349"/>
  <c r="C67" i="349"/>
  <c r="B66" i="349"/>
  <c r="B65" i="349"/>
  <c r="B64" i="349"/>
  <c r="B63" i="349" s="1"/>
  <c r="G63" i="349"/>
  <c r="F63" i="349"/>
  <c r="E63" i="349"/>
  <c r="D63" i="349"/>
  <c r="C63" i="349"/>
  <c r="B62" i="349"/>
  <c r="B59" i="349" s="1"/>
  <c r="B61" i="349"/>
  <c r="B60" i="349"/>
  <c r="G59" i="349"/>
  <c r="F59" i="349"/>
  <c r="E59" i="349"/>
  <c r="D59" i="349"/>
  <c r="C59" i="349"/>
  <c r="B58" i="349"/>
  <c r="B57" i="349"/>
  <c r="B56" i="349"/>
  <c r="B55" i="349"/>
  <c r="B54" i="349"/>
  <c r="B53" i="349"/>
  <c r="B52" i="349"/>
  <c r="B51" i="349"/>
  <c r="B50" i="349"/>
  <c r="B49" i="349"/>
  <c r="B48" i="349"/>
  <c r="B47" i="349"/>
  <c r="B46" i="349"/>
  <c r="B45" i="349"/>
  <c r="B44" i="349"/>
  <c r="B43" i="349"/>
  <c r="B42" i="349"/>
  <c r="B41" i="349"/>
  <c r="B40" i="349"/>
  <c r="B39" i="349"/>
  <c r="B38" i="349"/>
  <c r="B37" i="349"/>
  <c r="B36" i="349"/>
  <c r="B35" i="349"/>
  <c r="B30" i="349" s="1"/>
  <c r="B34" i="349"/>
  <c r="B33" i="349"/>
  <c r="B32" i="349"/>
  <c r="B31" i="349"/>
  <c r="G30" i="349"/>
  <c r="F30" i="349"/>
  <c r="F6" i="349" s="1"/>
  <c r="E30" i="349"/>
  <c r="D30" i="349"/>
  <c r="C30" i="349"/>
  <c r="B29" i="349"/>
  <c r="B28" i="349"/>
  <c r="B27" i="349"/>
  <c r="B26" i="349"/>
  <c r="B25" i="349"/>
  <c r="B24" i="349"/>
  <c r="B21" i="349" s="1"/>
  <c r="B23" i="349"/>
  <c r="B22" i="349"/>
  <c r="G21" i="349"/>
  <c r="D21" i="349"/>
  <c r="C21" i="349"/>
  <c r="B20" i="349"/>
  <c r="G19" i="349"/>
  <c r="F19" i="349"/>
  <c r="E19" i="349"/>
  <c r="D19" i="349"/>
  <c r="B19" i="349"/>
  <c r="B18" i="349"/>
  <c r="G17" i="349"/>
  <c r="F17" i="349"/>
  <c r="E17" i="349"/>
  <c r="D17" i="349"/>
  <c r="B17" i="349"/>
  <c r="B16" i="349"/>
  <c r="B15" i="349"/>
  <c r="B14" i="349"/>
  <c r="B13" i="349" s="1"/>
  <c r="G13" i="349"/>
  <c r="F13" i="349"/>
  <c r="E13" i="349"/>
  <c r="D13" i="349"/>
  <c r="C13" i="349"/>
  <c r="B12" i="349"/>
  <c r="B11" i="349"/>
  <c r="B10" i="349" s="1"/>
  <c r="G10" i="349"/>
  <c r="F10" i="349"/>
  <c r="E10" i="349"/>
  <c r="D10" i="349"/>
  <c r="C10" i="349"/>
  <c r="B9" i="349"/>
  <c r="B8" i="349"/>
  <c r="B7" i="349" s="1"/>
  <c r="G7" i="349"/>
  <c r="G6" i="349" s="1"/>
  <c r="F7" i="349"/>
  <c r="E7" i="349"/>
  <c r="E6" i="349" s="1"/>
  <c r="D7" i="349"/>
  <c r="D6" i="349" s="1"/>
  <c r="C7" i="349"/>
  <c r="C6" i="349"/>
  <c r="B21" i="348"/>
  <c r="B20" i="348"/>
  <c r="B19" i="348"/>
  <c r="B18" i="348"/>
  <c r="B17" i="348"/>
  <c r="B16" i="348"/>
  <c r="B15" i="348"/>
  <c r="B14" i="348"/>
  <c r="B13" i="348"/>
  <c r="B12" i="348"/>
  <c r="B11" i="348"/>
  <c r="B10" i="348"/>
  <c r="B9" i="348"/>
  <c r="B8" i="348"/>
  <c r="B7" i="348"/>
  <c r="G6" i="348"/>
  <c r="F6" i="348"/>
  <c r="E6" i="348"/>
  <c r="D6" i="348"/>
  <c r="C6" i="348"/>
  <c r="B6" i="348"/>
  <c r="H22" i="347"/>
  <c r="E22" i="347"/>
  <c r="D22" i="347"/>
  <c r="C22" i="347"/>
  <c r="B22" i="347" s="1"/>
  <c r="H21" i="347"/>
  <c r="E21" i="347"/>
  <c r="D21" i="347"/>
  <c r="C21" i="347"/>
  <c r="B21" i="347"/>
  <c r="H20" i="347"/>
  <c r="E20" i="347"/>
  <c r="D20" i="347"/>
  <c r="C20" i="347"/>
  <c r="B20" i="347" s="1"/>
  <c r="H19" i="347"/>
  <c r="E19" i="347"/>
  <c r="D19" i="347"/>
  <c r="B19" i="347" s="1"/>
  <c r="C19" i="347"/>
  <c r="H18" i="347"/>
  <c r="E18" i="347"/>
  <c r="D18" i="347"/>
  <c r="C18" i="347"/>
  <c r="B18" i="347" s="1"/>
  <c r="H17" i="347"/>
  <c r="E17" i="347"/>
  <c r="D17" i="347"/>
  <c r="C17" i="347"/>
  <c r="B17" i="347" s="1"/>
  <c r="H16" i="347"/>
  <c r="E16" i="347"/>
  <c r="D16" i="347"/>
  <c r="C16" i="347"/>
  <c r="B16" i="347" s="1"/>
  <c r="H15" i="347"/>
  <c r="E15" i="347"/>
  <c r="D15" i="347"/>
  <c r="C15" i="347"/>
  <c r="B15" i="347"/>
  <c r="H14" i="347"/>
  <c r="E14" i="347"/>
  <c r="D14" i="347"/>
  <c r="C14" i="347"/>
  <c r="B14" i="347" s="1"/>
  <c r="H13" i="347"/>
  <c r="E13" i="347"/>
  <c r="D13" i="347"/>
  <c r="C13" i="347"/>
  <c r="B13" i="347"/>
  <c r="H12" i="347"/>
  <c r="E12" i="347"/>
  <c r="D12" i="347"/>
  <c r="C12" i="347"/>
  <c r="B12" i="347" s="1"/>
  <c r="H11" i="347"/>
  <c r="E11" i="347"/>
  <c r="D11" i="347"/>
  <c r="B11" i="347" s="1"/>
  <c r="C11" i="347"/>
  <c r="H10" i="347"/>
  <c r="E10" i="347"/>
  <c r="D10" i="347"/>
  <c r="C10" i="347"/>
  <c r="B10" i="347" s="1"/>
  <c r="H9" i="347"/>
  <c r="H7" i="347" s="1"/>
  <c r="E9" i="347"/>
  <c r="D9" i="347"/>
  <c r="C9" i="347"/>
  <c r="B9" i="347" s="1"/>
  <c r="H8" i="347"/>
  <c r="E8" i="347"/>
  <c r="E7" i="347" s="1"/>
  <c r="D8" i="347"/>
  <c r="C8" i="347"/>
  <c r="B8" i="347" s="1"/>
  <c r="J7" i="347"/>
  <c r="I7" i="347"/>
  <c r="G7" i="347"/>
  <c r="F7" i="347"/>
  <c r="C7" i="347" s="1"/>
  <c r="B7" i="347" s="1"/>
  <c r="D7" i="347"/>
  <c r="F21" i="346"/>
  <c r="B21" i="346"/>
  <c r="F20" i="346"/>
  <c r="B20" i="346"/>
  <c r="F19" i="346"/>
  <c r="B19" i="346"/>
  <c r="F18" i="346"/>
  <c r="B18" i="346"/>
  <c r="F17" i="346"/>
  <c r="B17" i="346"/>
  <c r="F16" i="346"/>
  <c r="B16" i="346"/>
  <c r="F15" i="346"/>
  <c r="B15" i="346"/>
  <c r="F14" i="346"/>
  <c r="B14" i="346"/>
  <c r="F13" i="346"/>
  <c r="B13" i="346"/>
  <c r="F12" i="346"/>
  <c r="B12" i="346"/>
  <c r="F11" i="346"/>
  <c r="B11" i="346"/>
  <c r="F10" i="346"/>
  <c r="B10" i="346"/>
  <c r="F9" i="346"/>
  <c r="B9" i="346"/>
  <c r="F8" i="346"/>
  <c r="B8" i="346"/>
  <c r="F7" i="346"/>
  <c r="B7" i="346"/>
  <c r="B6" i="346" s="1"/>
  <c r="I6" i="346"/>
  <c r="H6" i="346"/>
  <c r="G6" i="346"/>
  <c r="F6" i="346"/>
  <c r="E6" i="346"/>
  <c r="D6" i="346"/>
  <c r="C6" i="346"/>
  <c r="G22" i="345"/>
  <c r="C22" i="345"/>
  <c r="B22" i="345" s="1"/>
  <c r="G21" i="345"/>
  <c r="C21" i="345"/>
  <c r="B21" i="345"/>
  <c r="G20" i="345"/>
  <c r="C20" i="345"/>
  <c r="B20" i="345" s="1"/>
  <c r="G19" i="345"/>
  <c r="C19" i="345"/>
  <c r="B19" i="345" s="1"/>
  <c r="G18" i="345"/>
  <c r="C18" i="345"/>
  <c r="B18" i="345" s="1"/>
  <c r="G17" i="345"/>
  <c r="B17" i="345" s="1"/>
  <c r="C17" i="345"/>
  <c r="G16" i="345"/>
  <c r="C16" i="345"/>
  <c r="B16" i="345" s="1"/>
  <c r="G15" i="345"/>
  <c r="C15" i="345"/>
  <c r="B15" i="345"/>
  <c r="G14" i="345"/>
  <c r="C14" i="345"/>
  <c r="B14" i="345" s="1"/>
  <c r="G13" i="345"/>
  <c r="C13" i="345"/>
  <c r="B13" i="345"/>
  <c r="G12" i="345"/>
  <c r="C12" i="345"/>
  <c r="B12" i="345" s="1"/>
  <c r="G11" i="345"/>
  <c r="C11" i="345"/>
  <c r="B11" i="345" s="1"/>
  <c r="G10" i="345"/>
  <c r="C10" i="345"/>
  <c r="C7" i="345" s="1"/>
  <c r="G9" i="345"/>
  <c r="B9" i="345" s="1"/>
  <c r="C9" i="345"/>
  <c r="G8" i="345"/>
  <c r="G7" i="345" s="1"/>
  <c r="C8" i="345"/>
  <c r="J7" i="345"/>
  <c r="I7" i="345"/>
  <c r="H7" i="345"/>
  <c r="F7" i="345"/>
  <c r="E7" i="345"/>
  <c r="D7" i="345"/>
  <c r="B21" i="344"/>
  <c r="B20" i="344"/>
  <c r="B19" i="344"/>
  <c r="B18" i="344"/>
  <c r="B17" i="344"/>
  <c r="B16" i="344"/>
  <c r="B15" i="344"/>
  <c r="B14" i="344"/>
  <c r="B13" i="344"/>
  <c r="B12" i="344"/>
  <c r="B11" i="344"/>
  <c r="B10" i="344"/>
  <c r="B6" i="344" s="1"/>
  <c r="B9" i="344"/>
  <c r="B8" i="344"/>
  <c r="B7" i="344"/>
  <c r="E6" i="344"/>
  <c r="D6" i="344"/>
  <c r="C6" i="344"/>
  <c r="B5" i="343"/>
  <c r="C35" i="342"/>
  <c r="C32" i="342"/>
  <c r="C28" i="342"/>
  <c r="C22" i="342"/>
  <c r="C17" i="342"/>
  <c r="C11" i="342"/>
  <c r="C48" i="341"/>
  <c r="C46" i="341"/>
  <c r="C44" i="341"/>
  <c r="C31" i="341"/>
  <c r="C28" i="341"/>
  <c r="C26" i="341"/>
  <c r="C24" i="341"/>
  <c r="C21" i="341"/>
  <c r="C19" i="341"/>
  <c r="C13" i="341"/>
  <c r="C11" i="340"/>
  <c r="C10" i="340"/>
  <c r="C6" i="340" s="1"/>
  <c r="C7" i="340" s="1"/>
  <c r="C51" i="339"/>
  <c r="C50" i="339"/>
  <c r="C44" i="339"/>
  <c r="C12" i="339"/>
  <c r="J53" i="338"/>
  <c r="I53" i="338"/>
  <c r="H53" i="338"/>
  <c r="G53" i="338"/>
  <c r="F53" i="338"/>
  <c r="E53" i="338"/>
  <c r="D53" i="338"/>
  <c r="D50" i="338" s="1"/>
  <c r="C53" i="338"/>
  <c r="B53" i="338"/>
  <c r="J51" i="338"/>
  <c r="I51" i="338"/>
  <c r="I50" i="338" s="1"/>
  <c r="H51" i="338"/>
  <c r="H50" i="338" s="1"/>
  <c r="G51" i="338"/>
  <c r="G50" i="338" s="1"/>
  <c r="F51" i="338"/>
  <c r="F50" i="338" s="1"/>
  <c r="E51" i="338"/>
  <c r="D51" i="338"/>
  <c r="C51" i="338"/>
  <c r="B51" i="338"/>
  <c r="J50" i="338"/>
  <c r="C50" i="338"/>
  <c r="B50" i="338"/>
  <c r="B49" i="338"/>
  <c r="B48" i="338"/>
  <c r="B47" i="338"/>
  <c r="B46" i="338"/>
  <c r="B45" i="338"/>
  <c r="B44" i="338"/>
  <c r="B43" i="338"/>
  <c r="B42" i="338"/>
  <c r="J41" i="338"/>
  <c r="I41" i="338"/>
  <c r="H41" i="338"/>
  <c r="G41" i="338"/>
  <c r="F41" i="338"/>
  <c r="E41" i="338"/>
  <c r="D41" i="338"/>
  <c r="C41" i="338"/>
  <c r="B40" i="338"/>
  <c r="B39" i="338"/>
  <c r="B38" i="338"/>
  <c r="B37" i="338"/>
  <c r="B36" i="338"/>
  <c r="J35" i="338"/>
  <c r="I35" i="338"/>
  <c r="H35" i="338"/>
  <c r="G35" i="338"/>
  <c r="F35" i="338"/>
  <c r="E35" i="338"/>
  <c r="D35" i="338"/>
  <c r="C35" i="338"/>
  <c r="B34" i="338"/>
  <c r="B33" i="338"/>
  <c r="B32" i="338"/>
  <c r="B31" i="338"/>
  <c r="B30" i="338" s="1"/>
  <c r="J30" i="338"/>
  <c r="I30" i="338"/>
  <c r="H30" i="338"/>
  <c r="H29" i="338" s="1"/>
  <c r="G30" i="338"/>
  <c r="G29" i="338" s="1"/>
  <c r="F30" i="338"/>
  <c r="F29" i="338" s="1"/>
  <c r="E30" i="338"/>
  <c r="E29" i="338" s="1"/>
  <c r="D30" i="338"/>
  <c r="D29" i="338" s="1"/>
  <c r="C30" i="338"/>
  <c r="C29" i="338"/>
  <c r="J25" i="338"/>
  <c r="I25" i="338"/>
  <c r="H25" i="338"/>
  <c r="H18" i="338" s="1"/>
  <c r="G25" i="338"/>
  <c r="F25" i="338"/>
  <c r="E25" i="338"/>
  <c r="D25" i="338"/>
  <c r="C25" i="338"/>
  <c r="B25" i="338"/>
  <c r="J21" i="338"/>
  <c r="I21" i="338"/>
  <c r="H21" i="338"/>
  <c r="G21" i="338"/>
  <c r="F21" i="338"/>
  <c r="E21" i="338"/>
  <c r="D21" i="338"/>
  <c r="C21" i="338"/>
  <c r="B21" i="338"/>
  <c r="J19" i="338"/>
  <c r="I19" i="338"/>
  <c r="H19" i="338"/>
  <c r="G19" i="338"/>
  <c r="F19" i="338"/>
  <c r="F18" i="338" s="1"/>
  <c r="E19" i="338"/>
  <c r="D19" i="338"/>
  <c r="C19" i="338"/>
  <c r="C18" i="338" s="1"/>
  <c r="B19" i="338"/>
  <c r="G18" i="338"/>
  <c r="J15" i="338"/>
  <c r="I15" i="338"/>
  <c r="H15" i="338"/>
  <c r="G15" i="338"/>
  <c r="F15" i="338"/>
  <c r="E15" i="338"/>
  <c r="D15" i="338"/>
  <c r="D10" i="338" s="1"/>
  <c r="C15" i="338"/>
  <c r="B15" i="338"/>
  <c r="J11" i="338"/>
  <c r="I11" i="338"/>
  <c r="I10" i="338" s="1"/>
  <c r="H11" i="338"/>
  <c r="G11" i="338"/>
  <c r="F11" i="338"/>
  <c r="E11" i="338"/>
  <c r="D11" i="338"/>
  <c r="C11" i="338"/>
  <c r="B11" i="338"/>
  <c r="B10" i="338" s="1"/>
  <c r="J10" i="338"/>
  <c r="G10" i="338"/>
  <c r="F10" i="338"/>
  <c r="C10" i="338"/>
  <c r="J8" i="338"/>
  <c r="I8" i="338"/>
  <c r="H8" i="338"/>
  <c r="G8" i="338"/>
  <c r="G7" i="338" s="1"/>
  <c r="F8" i="338"/>
  <c r="E8" i="338"/>
  <c r="D8" i="338"/>
  <c r="C8" i="338"/>
  <c r="C7" i="338" s="1"/>
  <c r="B8" i="338"/>
  <c r="J7" i="338"/>
  <c r="I7" i="338"/>
  <c r="H7" i="338"/>
  <c r="F7" i="338"/>
  <c r="E7" i="338"/>
  <c r="D7" i="338"/>
  <c r="B7" i="338"/>
  <c r="B24" i="337"/>
  <c r="B23" i="337"/>
  <c r="J22" i="337"/>
  <c r="I22" i="337"/>
  <c r="H22" i="337"/>
  <c r="G22" i="337"/>
  <c r="F22" i="337"/>
  <c r="E22" i="337"/>
  <c r="D22" i="337"/>
  <c r="C22" i="337"/>
  <c r="B21" i="337"/>
  <c r="B20" i="337"/>
  <c r="B19" i="337"/>
  <c r="J18" i="337"/>
  <c r="I18" i="337"/>
  <c r="H18" i="337"/>
  <c r="G18" i="337"/>
  <c r="F18" i="337"/>
  <c r="E18" i="337"/>
  <c r="D18" i="337"/>
  <c r="C18" i="337"/>
  <c r="B17" i="337"/>
  <c r="B16" i="337"/>
  <c r="B15" i="337"/>
  <c r="B14" i="337"/>
  <c r="J13" i="337"/>
  <c r="I13" i="337"/>
  <c r="H13" i="337"/>
  <c r="H6" i="337" s="1"/>
  <c r="G13" i="337"/>
  <c r="F13" i="337"/>
  <c r="F6" i="337" s="1"/>
  <c r="E13" i="337"/>
  <c r="D13" i="337"/>
  <c r="C13" i="337"/>
  <c r="B12" i="337"/>
  <c r="B11" i="337"/>
  <c r="B10" i="337"/>
  <c r="J9" i="337"/>
  <c r="J6" i="337" s="1"/>
  <c r="I9" i="337"/>
  <c r="H9" i="337"/>
  <c r="G9" i="337"/>
  <c r="F9" i="337"/>
  <c r="E9" i="337"/>
  <c r="D9" i="337"/>
  <c r="C9" i="337"/>
  <c r="B8" i="337"/>
  <c r="B7" i="337" s="1"/>
  <c r="J7" i="337"/>
  <c r="I7" i="337"/>
  <c r="H7" i="337"/>
  <c r="G7" i="337"/>
  <c r="F7" i="337"/>
  <c r="E7" i="337"/>
  <c r="D7" i="337"/>
  <c r="D6" i="337" s="1"/>
  <c r="C7" i="337"/>
  <c r="C6" i="337" s="1"/>
  <c r="B24" i="336"/>
  <c r="B23" i="336"/>
  <c r="B22" i="336" s="1"/>
  <c r="N22" i="336"/>
  <c r="M22" i="336"/>
  <c r="M6" i="336" s="1"/>
  <c r="L22" i="336"/>
  <c r="K22" i="336"/>
  <c r="J22" i="336"/>
  <c r="I22" i="336"/>
  <c r="H22" i="336"/>
  <c r="G22" i="336"/>
  <c r="F22" i="336"/>
  <c r="E22" i="336"/>
  <c r="D22" i="336"/>
  <c r="C22" i="336"/>
  <c r="B21" i="336"/>
  <c r="B20" i="336"/>
  <c r="B19" i="336"/>
  <c r="N18" i="336"/>
  <c r="M18" i="336"/>
  <c r="L18" i="336"/>
  <c r="K18" i="336"/>
  <c r="J18" i="336"/>
  <c r="I18" i="336"/>
  <c r="H18" i="336"/>
  <c r="G18" i="336"/>
  <c r="F18" i="336"/>
  <c r="E18" i="336"/>
  <c r="D18" i="336"/>
  <c r="C18" i="336"/>
  <c r="B17" i="336"/>
  <c r="B16" i="336"/>
  <c r="B15" i="336"/>
  <c r="B14" i="336"/>
  <c r="N13" i="336"/>
  <c r="M13" i="336"/>
  <c r="L13" i="336"/>
  <c r="K13" i="336"/>
  <c r="J13" i="336"/>
  <c r="I13" i="336"/>
  <c r="H13" i="336"/>
  <c r="G13" i="336"/>
  <c r="F13" i="336"/>
  <c r="E13" i="336"/>
  <c r="D13" i="336"/>
  <c r="C13" i="336"/>
  <c r="B12" i="336"/>
  <c r="B11" i="336"/>
  <c r="B10" i="336"/>
  <c r="N9" i="336"/>
  <c r="M9" i="336"/>
  <c r="L9" i="336"/>
  <c r="K9" i="336"/>
  <c r="K6" i="336" s="1"/>
  <c r="J9" i="336"/>
  <c r="I9" i="336"/>
  <c r="H9" i="336"/>
  <c r="G9" i="336"/>
  <c r="F9" i="336"/>
  <c r="E9" i="336"/>
  <c r="E6" i="336" s="1"/>
  <c r="D9" i="336"/>
  <c r="C9" i="336"/>
  <c r="B8" i="336"/>
  <c r="B7" i="336" s="1"/>
  <c r="N7" i="336"/>
  <c r="M7" i="336"/>
  <c r="L7" i="336"/>
  <c r="K7" i="336"/>
  <c r="J7" i="336"/>
  <c r="I7" i="336"/>
  <c r="I6" i="336" s="1"/>
  <c r="H7" i="336"/>
  <c r="G7" i="336"/>
  <c r="G6" i="336" s="1"/>
  <c r="F7" i="336"/>
  <c r="E7" i="336"/>
  <c r="D7" i="336"/>
  <c r="C7" i="336"/>
  <c r="C6" i="336" s="1"/>
  <c r="B52" i="335"/>
  <c r="B50" i="335"/>
  <c r="B49" i="335"/>
  <c r="B40" i="335"/>
  <c r="B34" i="335"/>
  <c r="B29" i="335"/>
  <c r="B28" i="335" s="1"/>
  <c r="B24" i="335"/>
  <c r="B20" i="335"/>
  <c r="B18" i="335"/>
  <c r="B17" i="335"/>
  <c r="B14" i="335"/>
  <c r="B10" i="335"/>
  <c r="B7" i="335"/>
  <c r="B6" i="335" s="1"/>
  <c r="C22" i="334"/>
  <c r="B22" i="334"/>
  <c r="H22" i="334"/>
  <c r="G22" i="334"/>
  <c r="E22" i="334"/>
  <c r="F17" i="334"/>
  <c r="D17" i="334"/>
  <c r="B17" i="334"/>
  <c r="H17" i="334"/>
  <c r="G12" i="334"/>
  <c r="C12" i="334"/>
  <c r="H12" i="334"/>
  <c r="F8" i="334"/>
  <c r="D8" i="334"/>
  <c r="H8" i="334"/>
  <c r="B8" i="334"/>
  <c r="F6" i="334"/>
  <c r="D6" i="334"/>
  <c r="B6" i="334"/>
  <c r="H6" i="334"/>
  <c r="H5" i="334" s="1"/>
  <c r="G6" i="334"/>
  <c r="E6" i="334"/>
  <c r="C6" i="334"/>
  <c r="E12" i="334" l="1"/>
  <c r="G8" i="334"/>
  <c r="B6" i="349"/>
  <c r="B6" i="350"/>
  <c r="B7" i="345"/>
  <c r="B10" i="345"/>
  <c r="B8" i="345"/>
  <c r="B9" i="352"/>
  <c r="C6" i="354"/>
  <c r="B6" i="354" s="1"/>
  <c r="D6" i="336"/>
  <c r="J6" i="338"/>
  <c r="D12" i="334"/>
  <c r="J6" i="336"/>
  <c r="C8" i="334"/>
  <c r="C5" i="334" s="1"/>
  <c r="E8" i="334"/>
  <c r="E5" i="334" s="1"/>
  <c r="H6" i="336"/>
  <c r="B9" i="336"/>
  <c r="C6" i="338"/>
  <c r="E10" i="338"/>
  <c r="J29" i="338"/>
  <c r="F12" i="334"/>
  <c r="F5" i="334" s="1"/>
  <c r="B5" i="335"/>
  <c r="F6" i="336"/>
  <c r="N6" i="336"/>
  <c r="B13" i="337"/>
  <c r="B18" i="338"/>
  <c r="J18" i="338"/>
  <c r="I18" i="338"/>
  <c r="C11" i="339"/>
  <c r="C10" i="339" s="1"/>
  <c r="C6" i="339" s="1"/>
  <c r="C7" i="339" s="1"/>
  <c r="C10" i="341"/>
  <c r="C6" i="341" s="1"/>
  <c r="C7" i="341" s="1"/>
  <c r="C10" i="342"/>
  <c r="C6" i="342" s="1"/>
  <c r="C7" i="342" s="1"/>
  <c r="C17" i="334"/>
  <c r="E17" i="334"/>
  <c r="B9" i="335"/>
  <c r="I6" i="337"/>
  <c r="B41" i="338"/>
  <c r="E50" i="338"/>
  <c r="B18" i="337"/>
  <c r="G6" i="338"/>
  <c r="H10" i="338"/>
  <c r="H6" i="338" s="1"/>
  <c r="E18" i="338"/>
  <c r="G17" i="334"/>
  <c r="G5" i="334" s="1"/>
  <c r="B18" i="336"/>
  <c r="E6" i="337"/>
  <c r="B9" i="337"/>
  <c r="B6" i="337" s="1"/>
  <c r="B35" i="338"/>
  <c r="B29" i="338" s="1"/>
  <c r="B6" i="338" s="1"/>
  <c r="L6" i="336"/>
  <c r="B12" i="334"/>
  <c r="B5" i="334" s="1"/>
  <c r="D18" i="338"/>
  <c r="D22" i="334"/>
  <c r="F22" i="334"/>
  <c r="B13" i="336"/>
  <c r="G6" i="337"/>
  <c r="B22" i="337"/>
  <c r="I29" i="338"/>
  <c r="I6" i="338" s="1"/>
  <c r="D5" i="334"/>
  <c r="F6" i="338"/>
  <c r="B6" i="336"/>
  <c r="D6" i="338"/>
  <c r="E6" i="338" l="1"/>
  <c r="F6" i="333"/>
  <c r="E6" i="333"/>
  <c r="D6" i="333"/>
  <c r="C6" i="333"/>
  <c r="B6" i="333"/>
  <c r="F5" i="332"/>
  <c r="E5" i="332"/>
  <c r="D5" i="332"/>
  <c r="C5" i="332"/>
  <c r="B5" i="332"/>
  <c r="F5" i="331"/>
  <c r="E5" i="331"/>
  <c r="D5" i="331"/>
  <c r="C5" i="331"/>
  <c r="B5" i="331"/>
  <c r="C23" i="330"/>
  <c r="B23" i="330"/>
  <c r="C22" i="330"/>
  <c r="B22" i="330"/>
  <c r="C21" i="330"/>
  <c r="B21" i="330"/>
  <c r="C20" i="330"/>
  <c r="B20" i="330"/>
  <c r="C19" i="330"/>
  <c r="B19" i="330"/>
  <c r="C18" i="330"/>
  <c r="B18" i="330"/>
  <c r="C17" i="330"/>
  <c r="B17" i="330"/>
  <c r="C16" i="330"/>
  <c r="B16" i="330"/>
  <c r="C15" i="330"/>
  <c r="B15" i="330"/>
  <c r="C14" i="330"/>
  <c r="B14" i="330"/>
  <c r="C13" i="330"/>
  <c r="B13" i="330"/>
  <c r="C12" i="330"/>
  <c r="B12" i="330"/>
  <c r="C11" i="330"/>
  <c r="B11" i="330"/>
  <c r="C10" i="330"/>
  <c r="B10" i="330"/>
  <c r="C9" i="330"/>
  <c r="B9" i="330"/>
  <c r="C8" i="330"/>
  <c r="B8" i="330"/>
  <c r="C7" i="330"/>
  <c r="B7" i="330"/>
  <c r="B6" i="330" s="1"/>
  <c r="M6" i="330"/>
  <c r="L6" i="330"/>
  <c r="K6" i="330"/>
  <c r="J6" i="330"/>
  <c r="I6" i="330"/>
  <c r="H6" i="330"/>
  <c r="G6" i="330"/>
  <c r="F6" i="330"/>
  <c r="E6" i="330"/>
  <c r="D6" i="330"/>
  <c r="B23" i="329"/>
  <c r="B22" i="329"/>
  <c r="B21" i="329"/>
  <c r="B20" i="329"/>
  <c r="B19" i="329"/>
  <c r="B18" i="329"/>
  <c r="B17" i="329"/>
  <c r="B16" i="329"/>
  <c r="B15" i="329"/>
  <c r="B14" i="329"/>
  <c r="B13" i="329"/>
  <c r="B12" i="329"/>
  <c r="B11" i="329"/>
  <c r="B10" i="329"/>
  <c r="B9" i="329"/>
  <c r="B8" i="329"/>
  <c r="B7" i="329"/>
  <c r="B6" i="329" s="1"/>
  <c r="G6" i="329"/>
  <c r="F6" i="329"/>
  <c r="E6" i="329"/>
  <c r="D6" i="329"/>
  <c r="C6" i="329"/>
  <c r="B23" i="328"/>
  <c r="B22" i="328"/>
  <c r="B21" i="328"/>
  <c r="B20" i="328"/>
  <c r="B19" i="328"/>
  <c r="B18" i="328"/>
  <c r="B17" i="328"/>
  <c r="B16" i="328"/>
  <c r="B15" i="328"/>
  <c r="B14" i="328"/>
  <c r="B6" i="328" s="1"/>
  <c r="B13" i="328"/>
  <c r="B12" i="328"/>
  <c r="B11" i="328"/>
  <c r="B10" i="328"/>
  <c r="B9" i="328"/>
  <c r="B8" i="328"/>
  <c r="B7" i="328"/>
  <c r="G6" i="328"/>
  <c r="F6" i="328"/>
  <c r="E6" i="328"/>
  <c r="D6" i="328"/>
  <c r="C6" i="328"/>
  <c r="B34" i="327"/>
  <c r="B33" i="327"/>
  <c r="B32" i="327"/>
  <c r="B31" i="327"/>
  <c r="B30" i="327"/>
  <c r="B29" i="327"/>
  <c r="B28" i="327"/>
  <c r="B27" i="327"/>
  <c r="B26" i="327"/>
  <c r="B25" i="327"/>
  <c r="B24" i="327"/>
  <c r="B6" i="327" s="1"/>
  <c r="B23" i="327"/>
  <c r="B22" i="327"/>
  <c r="B21" i="327"/>
  <c r="B20" i="327"/>
  <c r="B19" i="327"/>
  <c r="B18" i="327"/>
  <c r="B17" i="327"/>
  <c r="B16" i="327"/>
  <c r="B15" i="327"/>
  <c r="B14" i="327"/>
  <c r="B13" i="327"/>
  <c r="B12" i="327"/>
  <c r="B11" i="327"/>
  <c r="B10" i="327"/>
  <c r="B9" i="327"/>
  <c r="B8" i="327"/>
  <c r="B7" i="327"/>
  <c r="E6" i="327"/>
  <c r="D6" i="327"/>
  <c r="C6" i="327"/>
  <c r="B17" i="326"/>
  <c r="B16" i="326"/>
  <c r="B15" i="326"/>
  <c r="B14" i="326"/>
  <c r="B13" i="326"/>
  <c r="B12" i="326"/>
  <c r="B11" i="326"/>
  <c r="B10" i="326"/>
  <c r="B7" i="326" s="1"/>
  <c r="B9" i="326"/>
  <c r="B8" i="326"/>
  <c r="E7" i="326"/>
  <c r="D7" i="326"/>
  <c r="C7" i="326"/>
  <c r="B22" i="325"/>
  <c r="B21" i="325"/>
  <c r="B20" i="325"/>
  <c r="B19" i="325"/>
  <c r="B18" i="325"/>
  <c r="B17" i="325"/>
  <c r="B16" i="325"/>
  <c r="B15" i="325"/>
  <c r="B14" i="325"/>
  <c r="B13" i="325"/>
  <c r="B12" i="325"/>
  <c r="B11" i="325"/>
  <c r="B10" i="325"/>
  <c r="B9" i="325"/>
  <c r="B8" i="325"/>
  <c r="E7" i="325"/>
  <c r="D7" i="325"/>
  <c r="C7" i="325"/>
  <c r="B7" i="325" s="1"/>
  <c r="B172" i="324"/>
  <c r="B171" i="324"/>
  <c r="B170" i="324" s="1"/>
  <c r="G170" i="324"/>
  <c r="F170" i="324"/>
  <c r="E170" i="324"/>
  <c r="D170" i="324"/>
  <c r="C170" i="324"/>
  <c r="B169" i="324"/>
  <c r="B168" i="324"/>
  <c r="B167" i="324" s="1"/>
  <c r="G167" i="324"/>
  <c r="F167" i="324"/>
  <c r="E167" i="324"/>
  <c r="D167" i="324"/>
  <c r="C167" i="324"/>
  <c r="B166" i="324"/>
  <c r="B165" i="324"/>
  <c r="B160" i="324" s="1"/>
  <c r="B164" i="324"/>
  <c r="B163" i="324"/>
  <c r="B162" i="324"/>
  <c r="B161" i="324"/>
  <c r="G160" i="324"/>
  <c r="F160" i="324"/>
  <c r="E160" i="324"/>
  <c r="D160" i="324"/>
  <c r="C160" i="324"/>
  <c r="B159" i="324"/>
  <c r="B158" i="324"/>
  <c r="B157" i="324"/>
  <c r="B156" i="324"/>
  <c r="B155" i="324"/>
  <c r="G154" i="324"/>
  <c r="F154" i="324"/>
  <c r="E154" i="324"/>
  <c r="D154" i="324"/>
  <c r="C154" i="324"/>
  <c r="B154" i="324"/>
  <c r="B153" i="324"/>
  <c r="B152" i="324"/>
  <c r="B151" i="324"/>
  <c r="B150" i="324"/>
  <c r="B149" i="324"/>
  <c r="B148" i="324"/>
  <c r="B147" i="324" s="1"/>
  <c r="G147" i="324"/>
  <c r="F147" i="324"/>
  <c r="E147" i="324"/>
  <c r="D147" i="324"/>
  <c r="C147" i="324"/>
  <c r="B146" i="324"/>
  <c r="B145" i="324"/>
  <c r="B144" i="324"/>
  <c r="B143" i="324"/>
  <c r="B142" i="324"/>
  <c r="B141" i="324"/>
  <c r="B140" i="324"/>
  <c r="B139" i="324"/>
  <c r="B138" i="324"/>
  <c r="G137" i="324"/>
  <c r="F137" i="324"/>
  <c r="E137" i="324"/>
  <c r="D137" i="324"/>
  <c r="C137" i="324"/>
  <c r="B137" i="324"/>
  <c r="B136" i="324"/>
  <c r="B135" i="324"/>
  <c r="B134" i="324"/>
  <c r="B133" i="324"/>
  <c r="B132" i="324"/>
  <c r="B131" i="324"/>
  <c r="B130" i="324"/>
  <c r="B129" i="324"/>
  <c r="B121" i="324" s="1"/>
  <c r="B128" i="324"/>
  <c r="B127" i="324"/>
  <c r="B126" i="324"/>
  <c r="B125" i="324"/>
  <c r="B124" i="324"/>
  <c r="B123" i="324"/>
  <c r="B122" i="324"/>
  <c r="G121" i="324"/>
  <c r="G6" i="324" s="1"/>
  <c r="F121" i="324"/>
  <c r="E121" i="324"/>
  <c r="D121" i="324"/>
  <c r="C121" i="324"/>
  <c r="B120" i="324"/>
  <c r="B119" i="324"/>
  <c r="B118" i="324"/>
  <c r="B117" i="324"/>
  <c r="B116" i="324"/>
  <c r="B115" i="324"/>
  <c r="B114" i="324"/>
  <c r="B113" i="324"/>
  <c r="B112" i="324"/>
  <c r="B111" i="324"/>
  <c r="B110" i="324"/>
  <c r="B102" i="324" s="1"/>
  <c r="B109" i="324"/>
  <c r="B108" i="324"/>
  <c r="B107" i="324"/>
  <c r="B106" i="324"/>
  <c r="B105" i="324"/>
  <c r="B104" i="324"/>
  <c r="B103" i="324"/>
  <c r="G102" i="324"/>
  <c r="F102" i="324"/>
  <c r="E102" i="324"/>
  <c r="D102" i="324"/>
  <c r="C102" i="324"/>
  <c r="B101" i="324"/>
  <c r="B100" i="324"/>
  <c r="B99" i="324"/>
  <c r="B98" i="324"/>
  <c r="B97" i="324"/>
  <c r="B96" i="324"/>
  <c r="B95" i="324"/>
  <c r="B94" i="324"/>
  <c r="B93" i="324"/>
  <c r="B92" i="324"/>
  <c r="B91" i="324"/>
  <c r="B90" i="324"/>
  <c r="B89" i="324"/>
  <c r="B88" i="324"/>
  <c r="B87" i="324"/>
  <c r="B86" i="324"/>
  <c r="B85" i="324"/>
  <c r="B84" i="324"/>
  <c r="B83" i="324"/>
  <c r="B82" i="324"/>
  <c r="B81" i="324"/>
  <c r="B80" i="324"/>
  <c r="B79" i="324"/>
  <c r="B78" i="324"/>
  <c r="B77" i="324"/>
  <c r="B76" i="324"/>
  <c r="B75" i="324"/>
  <c r="B74" i="324"/>
  <c r="B73" i="324"/>
  <c r="B72" i="324"/>
  <c r="B71" i="324"/>
  <c r="B70" i="324"/>
  <c r="B69" i="324"/>
  <c r="B68" i="324"/>
  <c r="B67" i="324"/>
  <c r="B66" i="324"/>
  <c r="B65" i="324"/>
  <c r="B64" i="324"/>
  <c r="B63" i="324"/>
  <c r="B62" i="324"/>
  <c r="B61" i="324"/>
  <c r="B60" i="324"/>
  <c r="B59" i="324"/>
  <c r="B58" i="324"/>
  <c r="B57" i="324"/>
  <c r="G56" i="324"/>
  <c r="F56" i="324"/>
  <c r="E56" i="324"/>
  <c r="D56" i="324"/>
  <c r="C56" i="324"/>
  <c r="B56" i="324"/>
  <c r="B55" i="324"/>
  <c r="B54" i="324"/>
  <c r="B53" i="324"/>
  <c r="B52" i="324"/>
  <c r="B51" i="324"/>
  <c r="B50" i="324"/>
  <c r="B49" i="324"/>
  <c r="B48" i="324"/>
  <c r="B47" i="324"/>
  <c r="B46" i="324"/>
  <c r="B45" i="324"/>
  <c r="B44" i="324"/>
  <c r="B43" i="324"/>
  <c r="B42" i="324"/>
  <c r="B41" i="324"/>
  <c r="B40" i="324"/>
  <c r="B39" i="324"/>
  <c r="B38" i="324"/>
  <c r="B37" i="324"/>
  <c r="G36" i="324"/>
  <c r="F36" i="324"/>
  <c r="E36" i="324"/>
  <c r="D36" i="324"/>
  <c r="C36" i="324"/>
  <c r="C6" i="324" s="1"/>
  <c r="B35" i="324"/>
  <c r="B34" i="324"/>
  <c r="B33" i="324"/>
  <c r="B32" i="324"/>
  <c r="B31" i="324"/>
  <c r="B30" i="324"/>
  <c r="B29" i="324"/>
  <c r="B28" i="324" s="1"/>
  <c r="G28" i="324"/>
  <c r="F28" i="324"/>
  <c r="E28" i="324"/>
  <c r="D28" i="324"/>
  <c r="C28" i="324"/>
  <c r="B27" i="324"/>
  <c r="B26" i="324"/>
  <c r="B24" i="324" s="1"/>
  <c r="B25" i="324"/>
  <c r="G24" i="324"/>
  <c r="F24" i="324"/>
  <c r="E24" i="324"/>
  <c r="D24" i="324"/>
  <c r="C24" i="324"/>
  <c r="B23" i="324"/>
  <c r="B22" i="324"/>
  <c r="B21" i="324"/>
  <c r="G20" i="324"/>
  <c r="F20" i="324"/>
  <c r="E20" i="324"/>
  <c r="D20" i="324"/>
  <c r="C20" i="324"/>
  <c r="B20" i="324"/>
  <c r="B19" i="324"/>
  <c r="B18" i="324"/>
  <c r="B17" i="324"/>
  <c r="B16" i="324"/>
  <c r="G15" i="324"/>
  <c r="F15" i="324"/>
  <c r="E15" i="324"/>
  <c r="D15" i="324"/>
  <c r="D6" i="324" s="1"/>
  <c r="C15" i="324"/>
  <c r="B15" i="324"/>
  <c r="B14" i="324"/>
  <c r="B13" i="324"/>
  <c r="B12" i="324"/>
  <c r="B11" i="324"/>
  <c r="B10" i="324"/>
  <c r="B9" i="324"/>
  <c r="B7" i="324" s="1"/>
  <c r="B8" i="324"/>
  <c r="G7" i="324"/>
  <c r="F7" i="324"/>
  <c r="E7" i="324"/>
  <c r="D7" i="324"/>
  <c r="C7" i="324"/>
  <c r="F6" i="324"/>
  <c r="E6" i="324"/>
  <c r="B48" i="323"/>
  <c r="L47" i="323"/>
  <c r="K47" i="323"/>
  <c r="J47" i="323"/>
  <c r="I47" i="323"/>
  <c r="H47" i="323"/>
  <c r="G47" i="323"/>
  <c r="F47" i="323"/>
  <c r="E47" i="323"/>
  <c r="D47" i="323"/>
  <c r="C47" i="323"/>
  <c r="B47" i="323"/>
  <c r="B46" i="323"/>
  <c r="B45" i="323" s="1"/>
  <c r="L45" i="323"/>
  <c r="K45" i="323"/>
  <c r="J45" i="323"/>
  <c r="I45" i="323"/>
  <c r="H45" i="323"/>
  <c r="G45" i="323"/>
  <c r="G6" i="323" s="1"/>
  <c r="F45" i="323"/>
  <c r="E45" i="323"/>
  <c r="D45" i="323"/>
  <c r="C45" i="323"/>
  <c r="B44" i="323"/>
  <c r="B43" i="323"/>
  <c r="L42" i="323"/>
  <c r="K42" i="323"/>
  <c r="J42" i="323"/>
  <c r="I42" i="323"/>
  <c r="H42" i="323"/>
  <c r="G42" i="323"/>
  <c r="F42" i="323"/>
  <c r="E42" i="323"/>
  <c r="D42" i="323"/>
  <c r="C42" i="323"/>
  <c r="B42" i="323"/>
  <c r="B41" i="323"/>
  <c r="B40" i="323" s="1"/>
  <c r="L40" i="323"/>
  <c r="K40" i="323"/>
  <c r="J40" i="323"/>
  <c r="I40" i="323"/>
  <c r="H40" i="323"/>
  <c r="G40" i="323"/>
  <c r="F40" i="323"/>
  <c r="E40" i="323"/>
  <c r="D40" i="323"/>
  <c r="C40" i="323"/>
  <c r="L38" i="323"/>
  <c r="K38" i="323"/>
  <c r="K6" i="323" s="1"/>
  <c r="J38" i="323"/>
  <c r="I38" i="323"/>
  <c r="H38" i="323"/>
  <c r="G38" i="323"/>
  <c r="F38" i="323"/>
  <c r="E38" i="323"/>
  <c r="D38" i="323"/>
  <c r="C38" i="323"/>
  <c r="C6" i="323" s="1"/>
  <c r="B38" i="323"/>
  <c r="B37" i="323"/>
  <c r="B36" i="323"/>
  <c r="B35" i="323" s="1"/>
  <c r="L35" i="323"/>
  <c r="K35" i="323"/>
  <c r="J35" i="323"/>
  <c r="I35" i="323"/>
  <c r="H35" i="323"/>
  <c r="G35" i="323"/>
  <c r="F35" i="323"/>
  <c r="E35" i="323"/>
  <c r="D35" i="323"/>
  <c r="C35" i="323"/>
  <c r="B34" i="323"/>
  <c r="B33" i="323"/>
  <c r="B32" i="323" s="1"/>
  <c r="L32" i="323"/>
  <c r="K32" i="323"/>
  <c r="J32" i="323"/>
  <c r="I32" i="323"/>
  <c r="H32" i="323"/>
  <c r="G32" i="323"/>
  <c r="F32" i="323"/>
  <c r="E32" i="323"/>
  <c r="E6" i="323" s="1"/>
  <c r="D32" i="323"/>
  <c r="C32" i="323"/>
  <c r="B31" i="323"/>
  <c r="B30" i="323" s="1"/>
  <c r="L30" i="323"/>
  <c r="K30" i="323"/>
  <c r="J30" i="323"/>
  <c r="I30" i="323"/>
  <c r="I6" i="323" s="1"/>
  <c r="H30" i="323"/>
  <c r="G30" i="323"/>
  <c r="F30" i="323"/>
  <c r="E30" i="323"/>
  <c r="D30" i="323"/>
  <c r="C30" i="323"/>
  <c r="B29" i="323"/>
  <c r="B28" i="323"/>
  <c r="B27" i="323"/>
  <c r="B26" i="323"/>
  <c r="B25" i="323" s="1"/>
  <c r="L25" i="323"/>
  <c r="K25" i="323"/>
  <c r="J25" i="323"/>
  <c r="I25" i="323"/>
  <c r="H25" i="323"/>
  <c r="G25" i="323"/>
  <c r="F25" i="323"/>
  <c r="E25" i="323"/>
  <c r="D25" i="323"/>
  <c r="C25" i="323"/>
  <c r="B24" i="323"/>
  <c r="B23" i="323"/>
  <c r="B22" i="323"/>
  <c r="B21" i="323"/>
  <c r="B20" i="323"/>
  <c r="B19" i="323" s="1"/>
  <c r="L19" i="323"/>
  <c r="K19" i="323"/>
  <c r="J19" i="323"/>
  <c r="I19" i="323"/>
  <c r="H19" i="323"/>
  <c r="G19" i="323"/>
  <c r="F19" i="323"/>
  <c r="E19" i="323"/>
  <c r="D19" i="323"/>
  <c r="C19" i="323"/>
  <c r="B18" i="323"/>
  <c r="L17" i="323"/>
  <c r="K17" i="323"/>
  <c r="J17" i="323"/>
  <c r="I17" i="323"/>
  <c r="H17" i="323"/>
  <c r="G17" i="323"/>
  <c r="F17" i="323"/>
  <c r="E17" i="323"/>
  <c r="D17" i="323"/>
  <c r="C17" i="323"/>
  <c r="B17" i="323"/>
  <c r="B16" i="323"/>
  <c r="B15" i="323" s="1"/>
  <c r="L15" i="323"/>
  <c r="K15" i="323"/>
  <c r="J15" i="323"/>
  <c r="I15" i="323"/>
  <c r="H15" i="323"/>
  <c r="G15" i="323"/>
  <c r="F15" i="323"/>
  <c r="E15" i="323"/>
  <c r="D15" i="323"/>
  <c r="C15" i="323"/>
  <c r="B14" i="323"/>
  <c r="L13" i="323"/>
  <c r="K13" i="323"/>
  <c r="J13" i="323"/>
  <c r="I13" i="323"/>
  <c r="H13" i="323"/>
  <c r="G13" i="323"/>
  <c r="F13" i="323"/>
  <c r="E13" i="323"/>
  <c r="D13" i="323"/>
  <c r="C13" i="323"/>
  <c r="B13" i="323"/>
  <c r="B12" i="323"/>
  <c r="B11" i="323"/>
  <c r="B10" i="323"/>
  <c r="L9" i="323"/>
  <c r="K9" i="323"/>
  <c r="J9" i="323"/>
  <c r="J6" i="323" s="1"/>
  <c r="I9" i="323"/>
  <c r="H9" i="323"/>
  <c r="G9" i="323"/>
  <c r="F9" i="323"/>
  <c r="E9" i="323"/>
  <c r="D9" i="323"/>
  <c r="C9" i="323"/>
  <c r="B9" i="323"/>
  <c r="B8" i="323"/>
  <c r="L7" i="323"/>
  <c r="K7" i="323"/>
  <c r="J7" i="323"/>
  <c r="I7" i="323"/>
  <c r="H7" i="323"/>
  <c r="G7" i="323"/>
  <c r="F7" i="323"/>
  <c r="F6" i="323" s="1"/>
  <c r="E7" i="323"/>
  <c r="D7" i="323"/>
  <c r="C7" i="323"/>
  <c r="B7" i="323"/>
  <c r="C22" i="322"/>
  <c r="G6" i="322"/>
  <c r="F6" i="322"/>
  <c r="E6" i="322"/>
  <c r="D6" i="322"/>
  <c r="C6" i="322"/>
  <c r="B6" i="322"/>
  <c r="G22" i="321"/>
  <c r="F22" i="321"/>
  <c r="E22" i="321"/>
  <c r="D22" i="321"/>
  <c r="C22" i="321"/>
  <c r="B22" i="321"/>
  <c r="G17" i="321"/>
  <c r="F17" i="321"/>
  <c r="E17" i="321"/>
  <c r="D17" i="321"/>
  <c r="C17" i="321"/>
  <c r="B17" i="321"/>
  <c r="G12" i="321"/>
  <c r="F12" i="321"/>
  <c r="E12" i="321"/>
  <c r="D12" i="321"/>
  <c r="C12" i="321"/>
  <c r="B12" i="321"/>
  <c r="G8" i="321"/>
  <c r="F8" i="321"/>
  <c r="F5" i="321" s="1"/>
  <c r="E8" i="321"/>
  <c r="D8" i="321"/>
  <c r="C8" i="321"/>
  <c r="B8" i="321"/>
  <c r="G6" i="321"/>
  <c r="F6" i="321"/>
  <c r="E6" i="321"/>
  <c r="D6" i="321"/>
  <c r="D5" i="321" s="1"/>
  <c r="C6" i="321"/>
  <c r="B6" i="321"/>
  <c r="H5" i="321"/>
  <c r="G5" i="321"/>
  <c r="E5" i="321"/>
  <c r="C5" i="321"/>
  <c r="B115" i="320"/>
  <c r="B114" i="320"/>
  <c r="R113" i="320"/>
  <c r="Q113" i="320"/>
  <c r="P113" i="320"/>
  <c r="O113" i="320"/>
  <c r="N113" i="320"/>
  <c r="M113" i="320"/>
  <c r="M112" i="320" s="1"/>
  <c r="L113" i="320"/>
  <c r="K113" i="320"/>
  <c r="J113" i="320"/>
  <c r="I113" i="320"/>
  <c r="H113" i="320"/>
  <c r="G113" i="320"/>
  <c r="F113" i="320"/>
  <c r="E113" i="320"/>
  <c r="E112" i="320" s="1"/>
  <c r="D113" i="320"/>
  <c r="C113" i="320"/>
  <c r="B113" i="320"/>
  <c r="R112" i="320"/>
  <c r="Q112" i="320"/>
  <c r="P112" i="320"/>
  <c r="O112" i="320"/>
  <c r="N112" i="320"/>
  <c r="L112" i="320"/>
  <c r="K112" i="320"/>
  <c r="J112" i="320"/>
  <c r="I112" i="320"/>
  <c r="H112" i="320"/>
  <c r="G112" i="320"/>
  <c r="F112" i="320"/>
  <c r="D112" i="320"/>
  <c r="C112" i="320"/>
  <c r="B112" i="320"/>
  <c r="B111" i="320"/>
  <c r="R110" i="320"/>
  <c r="Q110" i="320"/>
  <c r="P110" i="320"/>
  <c r="P103" i="320" s="1"/>
  <c r="O110" i="320"/>
  <c r="N110" i="320"/>
  <c r="M110" i="320"/>
  <c r="L110" i="320"/>
  <c r="K110" i="320"/>
  <c r="J110" i="320"/>
  <c r="I110" i="320"/>
  <c r="H110" i="320"/>
  <c r="H103" i="320" s="1"/>
  <c r="G110" i="320"/>
  <c r="F110" i="320"/>
  <c r="E110" i="320"/>
  <c r="D110" i="320"/>
  <c r="C110" i="320"/>
  <c r="B110" i="320"/>
  <c r="B109" i="320"/>
  <c r="R108" i="320"/>
  <c r="R103" i="320" s="1"/>
  <c r="R6" i="320" s="1"/>
  <c r="Q108" i="320"/>
  <c r="P108" i="320"/>
  <c r="O108" i="320"/>
  <c r="N108" i="320"/>
  <c r="M108" i="320"/>
  <c r="L108" i="320"/>
  <c r="K108" i="320"/>
  <c r="J108" i="320"/>
  <c r="J103" i="320" s="1"/>
  <c r="J6" i="320" s="1"/>
  <c r="I108" i="320"/>
  <c r="H108" i="320"/>
  <c r="G108" i="320"/>
  <c r="F108" i="320"/>
  <c r="E108" i="320"/>
  <c r="D108" i="320"/>
  <c r="C108" i="320"/>
  <c r="B108" i="320"/>
  <c r="B103" i="320" s="1"/>
  <c r="B107" i="320"/>
  <c r="B106" i="320"/>
  <c r="B105" i="320"/>
  <c r="R104" i="320"/>
  <c r="Q104" i="320"/>
  <c r="P104" i="320"/>
  <c r="O104" i="320"/>
  <c r="N104" i="320"/>
  <c r="N103" i="320" s="1"/>
  <c r="M104" i="320"/>
  <c r="L104" i="320"/>
  <c r="K104" i="320"/>
  <c r="J104" i="320"/>
  <c r="I104" i="320"/>
  <c r="H104" i="320"/>
  <c r="G104" i="320"/>
  <c r="F104" i="320"/>
  <c r="F103" i="320" s="1"/>
  <c r="E104" i="320"/>
  <c r="D104" i="320"/>
  <c r="C104" i="320"/>
  <c r="B104" i="320"/>
  <c r="Q103" i="320"/>
  <c r="O103" i="320"/>
  <c r="M103" i="320"/>
  <c r="L103" i="320"/>
  <c r="K103" i="320"/>
  <c r="I103" i="320"/>
  <c r="G103" i="320"/>
  <c r="E103" i="320"/>
  <c r="D103" i="320"/>
  <c r="C103" i="320"/>
  <c r="B102" i="320"/>
  <c r="B101" i="320"/>
  <c r="B100" i="320"/>
  <c r="B99" i="320" s="1"/>
  <c r="B98" i="320" s="1"/>
  <c r="R99" i="320"/>
  <c r="Q99" i="320"/>
  <c r="P99" i="320"/>
  <c r="O99" i="320"/>
  <c r="N99" i="320"/>
  <c r="M99" i="320"/>
  <c r="L99" i="320"/>
  <c r="K99" i="320"/>
  <c r="K98" i="320" s="1"/>
  <c r="J99" i="320"/>
  <c r="I99" i="320"/>
  <c r="H99" i="320"/>
  <c r="G99" i="320"/>
  <c r="F99" i="320"/>
  <c r="E99" i="320"/>
  <c r="E98" i="320" s="1"/>
  <c r="D99" i="320"/>
  <c r="C99" i="320"/>
  <c r="C98" i="320" s="1"/>
  <c r="R98" i="320"/>
  <c r="Q98" i="320"/>
  <c r="P98" i="320"/>
  <c r="O98" i="320"/>
  <c r="N98" i="320"/>
  <c r="M98" i="320"/>
  <c r="L98" i="320"/>
  <c r="J98" i="320"/>
  <c r="I98" i="320"/>
  <c r="H98" i="320"/>
  <c r="G98" i="320"/>
  <c r="F98" i="320"/>
  <c r="D98" i="320"/>
  <c r="B97" i="320"/>
  <c r="B96" i="320"/>
  <c r="B95" i="320"/>
  <c r="B94" i="320"/>
  <c r="B93" i="320"/>
  <c r="B92" i="320"/>
  <c r="B91" i="320"/>
  <c r="B90" i="320"/>
  <c r="B89" i="320"/>
  <c r="B88" i="320"/>
  <c r="B87" i="320"/>
  <c r="B86" i="320"/>
  <c r="B85" i="320"/>
  <c r="B84" i="320"/>
  <c r="B83" i="320"/>
  <c r="B82" i="320"/>
  <c r="B81" i="320"/>
  <c r="B80" i="320"/>
  <c r="B79" i="320"/>
  <c r="B78" i="320"/>
  <c r="B77" i="320"/>
  <c r="B76" i="320"/>
  <c r="B75" i="320"/>
  <c r="B74" i="320"/>
  <c r="B73" i="320"/>
  <c r="B72" i="320"/>
  <c r="B71" i="320"/>
  <c r="B70" i="320"/>
  <c r="B69" i="320"/>
  <c r="B68" i="320"/>
  <c r="B67" i="320" s="1"/>
  <c r="B66" i="320" s="1"/>
  <c r="R67" i="320"/>
  <c r="Q67" i="320"/>
  <c r="P67" i="320"/>
  <c r="O67" i="320"/>
  <c r="N67" i="320"/>
  <c r="M67" i="320"/>
  <c r="L67" i="320"/>
  <c r="K67" i="320"/>
  <c r="K66" i="320" s="1"/>
  <c r="K6" i="320" s="1"/>
  <c r="J67" i="320"/>
  <c r="I67" i="320"/>
  <c r="H67" i="320"/>
  <c r="G67" i="320"/>
  <c r="F67" i="320"/>
  <c r="E67" i="320"/>
  <c r="D67" i="320"/>
  <c r="C67" i="320"/>
  <c r="C66" i="320" s="1"/>
  <c r="C6" i="320" s="1"/>
  <c r="R66" i="320"/>
  <c r="Q66" i="320"/>
  <c r="P66" i="320"/>
  <c r="O66" i="320"/>
  <c r="N66" i="320"/>
  <c r="M66" i="320"/>
  <c r="L66" i="320"/>
  <c r="J66" i="320"/>
  <c r="I66" i="320"/>
  <c r="H66" i="320"/>
  <c r="G66" i="320"/>
  <c r="F66" i="320"/>
  <c r="E66" i="320"/>
  <c r="D66" i="320"/>
  <c r="B65" i="320"/>
  <c r="B64" i="320"/>
  <c r="B63" i="320"/>
  <c r="B62" i="320"/>
  <c r="B61" i="320"/>
  <c r="B60" i="320"/>
  <c r="B54" i="320" s="1"/>
  <c r="B59" i="320"/>
  <c r="B58" i="320"/>
  <c r="B57" i="320"/>
  <c r="B56" i="320"/>
  <c r="B55" i="320"/>
  <c r="R54" i="320"/>
  <c r="Q54" i="320"/>
  <c r="P54" i="320"/>
  <c r="P46" i="320" s="1"/>
  <c r="O54" i="320"/>
  <c r="N54" i="320"/>
  <c r="M54" i="320"/>
  <c r="L54" i="320"/>
  <c r="K54" i="320"/>
  <c r="J54" i="320"/>
  <c r="I54" i="320"/>
  <c r="H54" i="320"/>
  <c r="H46" i="320" s="1"/>
  <c r="G54" i="320"/>
  <c r="F54" i="320"/>
  <c r="E54" i="320"/>
  <c r="D54" i="320"/>
  <c r="C54" i="320"/>
  <c r="B53" i="320"/>
  <c r="B52" i="320"/>
  <c r="B47" i="320" s="1"/>
  <c r="B51" i="320"/>
  <c r="B50" i="320"/>
  <c r="B49" i="320"/>
  <c r="B48" i="320"/>
  <c r="R47" i="320"/>
  <c r="Q47" i="320"/>
  <c r="P47" i="320"/>
  <c r="O47" i="320"/>
  <c r="O46" i="320" s="1"/>
  <c r="N47" i="320"/>
  <c r="M47" i="320"/>
  <c r="L47" i="320"/>
  <c r="K47" i="320"/>
  <c r="J47" i="320"/>
  <c r="I47" i="320"/>
  <c r="H47" i="320"/>
  <c r="G47" i="320"/>
  <c r="G46" i="320" s="1"/>
  <c r="F47" i="320"/>
  <c r="E47" i="320"/>
  <c r="D47" i="320"/>
  <c r="C47" i="320"/>
  <c r="R46" i="320"/>
  <c r="Q46" i="320"/>
  <c r="N46" i="320"/>
  <c r="M46" i="320"/>
  <c r="L46" i="320"/>
  <c r="K46" i="320"/>
  <c r="J46" i="320"/>
  <c r="I46" i="320"/>
  <c r="F46" i="320"/>
  <c r="E46" i="320"/>
  <c r="D46" i="320"/>
  <c r="C46" i="320"/>
  <c r="B45" i="320"/>
  <c r="B44" i="320"/>
  <c r="B40" i="320" s="1"/>
  <c r="B39" i="320" s="1"/>
  <c r="B43" i="320"/>
  <c r="B42" i="320"/>
  <c r="B41" i="320"/>
  <c r="R40" i="320"/>
  <c r="Q40" i="320"/>
  <c r="P40" i="320"/>
  <c r="O40" i="320"/>
  <c r="N40" i="320"/>
  <c r="N39" i="320" s="1"/>
  <c r="M40" i="320"/>
  <c r="L40" i="320"/>
  <c r="K40" i="320"/>
  <c r="J40" i="320"/>
  <c r="I40" i="320"/>
  <c r="H40" i="320"/>
  <c r="G40" i="320"/>
  <c r="F40" i="320"/>
  <c r="F39" i="320" s="1"/>
  <c r="E40" i="320"/>
  <c r="D40" i="320"/>
  <c r="C40" i="320"/>
  <c r="R39" i="320"/>
  <c r="Q39" i="320"/>
  <c r="P39" i="320"/>
  <c r="O39" i="320"/>
  <c r="M39" i="320"/>
  <c r="L39" i="320"/>
  <c r="K39" i="320"/>
  <c r="J39" i="320"/>
  <c r="I39" i="320"/>
  <c r="H39" i="320"/>
  <c r="G39" i="320"/>
  <c r="E39" i="320"/>
  <c r="D39" i="320"/>
  <c r="C39" i="320"/>
  <c r="B38" i="320"/>
  <c r="B37" i="320"/>
  <c r="B36" i="320"/>
  <c r="B35" i="320"/>
  <c r="B34" i="320"/>
  <c r="B33" i="320"/>
  <c r="B32" i="320"/>
  <c r="B31" i="320"/>
  <c r="B30" i="320"/>
  <c r="B29" i="320"/>
  <c r="B28" i="320"/>
  <c r="B21" i="320" s="1"/>
  <c r="B27" i="320"/>
  <c r="B26" i="320"/>
  <c r="B25" i="320"/>
  <c r="B24" i="320"/>
  <c r="B23" i="320"/>
  <c r="B22" i="320"/>
  <c r="R21" i="320"/>
  <c r="Q21" i="320"/>
  <c r="Q17" i="320" s="1"/>
  <c r="P21" i="320"/>
  <c r="O21" i="320"/>
  <c r="N21" i="320"/>
  <c r="M21" i="320"/>
  <c r="L21" i="320"/>
  <c r="K21" i="320"/>
  <c r="J21" i="320"/>
  <c r="I21" i="320"/>
  <c r="I17" i="320" s="1"/>
  <c r="H21" i="320"/>
  <c r="G21" i="320"/>
  <c r="F21" i="320"/>
  <c r="E21" i="320"/>
  <c r="D21" i="320"/>
  <c r="C21" i="320"/>
  <c r="B20" i="320"/>
  <c r="B18" i="320" s="1"/>
  <c r="B17" i="320" s="1"/>
  <c r="B19" i="320"/>
  <c r="R18" i="320"/>
  <c r="Q18" i="320"/>
  <c r="P18" i="320"/>
  <c r="O18" i="320"/>
  <c r="N18" i="320"/>
  <c r="N17" i="320" s="1"/>
  <c r="M18" i="320"/>
  <c r="L18" i="320"/>
  <c r="L17" i="320" s="1"/>
  <c r="K18" i="320"/>
  <c r="J18" i="320"/>
  <c r="I18" i="320"/>
  <c r="H18" i="320"/>
  <c r="G18" i="320"/>
  <c r="F18" i="320"/>
  <c r="F17" i="320" s="1"/>
  <c r="E18" i="320"/>
  <c r="D18" i="320"/>
  <c r="D17" i="320" s="1"/>
  <c r="C18" i="320"/>
  <c r="R17" i="320"/>
  <c r="P17" i="320"/>
  <c r="O17" i="320"/>
  <c r="M17" i="320"/>
  <c r="M6" i="320" s="1"/>
  <c r="K17" i="320"/>
  <c r="J17" i="320"/>
  <c r="H17" i="320"/>
  <c r="G17" i="320"/>
  <c r="E17" i="320"/>
  <c r="E6" i="320" s="1"/>
  <c r="C17" i="320"/>
  <c r="B16" i="320"/>
  <c r="R15" i="320"/>
  <c r="Q15" i="320"/>
  <c r="Q14" i="320" s="1"/>
  <c r="Q6" i="320" s="1"/>
  <c r="P15" i="320"/>
  <c r="O15" i="320"/>
  <c r="O14" i="320" s="1"/>
  <c r="N15" i="320"/>
  <c r="M15" i="320"/>
  <c r="L15" i="320"/>
  <c r="K15" i="320"/>
  <c r="J15" i="320"/>
  <c r="I15" i="320"/>
  <c r="I14" i="320" s="1"/>
  <c r="I6" i="320" s="1"/>
  <c r="H15" i="320"/>
  <c r="G15" i="320"/>
  <c r="G14" i="320" s="1"/>
  <c r="F15" i="320"/>
  <c r="E15" i="320"/>
  <c r="D15" i="320"/>
  <c r="C15" i="320"/>
  <c r="B15" i="320"/>
  <c r="R14" i="320"/>
  <c r="P14" i="320"/>
  <c r="P6" i="320" s="1"/>
  <c r="N14" i="320"/>
  <c r="M14" i="320"/>
  <c r="L14" i="320"/>
  <c r="K14" i="320"/>
  <c r="J14" i="320"/>
  <c r="H14" i="320"/>
  <c r="F14" i="320"/>
  <c r="E14" i="320"/>
  <c r="D14" i="320"/>
  <c r="C14" i="320"/>
  <c r="B14" i="320"/>
  <c r="B13" i="320"/>
  <c r="B12" i="320"/>
  <c r="B10" i="320" s="1"/>
  <c r="B7" i="320" s="1"/>
  <c r="B11" i="320"/>
  <c r="R10" i="320"/>
  <c r="Q10" i="320"/>
  <c r="P10" i="320"/>
  <c r="O10" i="320"/>
  <c r="N10" i="320"/>
  <c r="M10" i="320"/>
  <c r="L10" i="320"/>
  <c r="L7" i="320" s="1"/>
  <c r="K10" i="320"/>
  <c r="J10" i="320"/>
  <c r="I10" i="320"/>
  <c r="H10" i="320"/>
  <c r="G10" i="320"/>
  <c r="F10" i="320"/>
  <c r="E10" i="320"/>
  <c r="D10" i="320"/>
  <c r="D7" i="320" s="1"/>
  <c r="C10" i="320"/>
  <c r="B9" i="320"/>
  <c r="R8" i="320"/>
  <c r="Q8" i="320"/>
  <c r="P8" i="320"/>
  <c r="O8" i="320"/>
  <c r="N8" i="320"/>
  <c r="N7" i="320" s="1"/>
  <c r="M8" i="320"/>
  <c r="L8" i="320"/>
  <c r="K8" i="320"/>
  <c r="J8" i="320"/>
  <c r="I8" i="320"/>
  <c r="H8" i="320"/>
  <c r="G8" i="320"/>
  <c r="F8" i="320"/>
  <c r="F7" i="320" s="1"/>
  <c r="E8" i="320"/>
  <c r="D8" i="320"/>
  <c r="C8" i="320"/>
  <c r="B8" i="320"/>
  <c r="R7" i="320"/>
  <c r="Q7" i="320"/>
  <c r="P7" i="320"/>
  <c r="O7" i="320"/>
  <c r="M7" i="320"/>
  <c r="K7" i="320"/>
  <c r="J7" i="320"/>
  <c r="I7" i="320"/>
  <c r="H7" i="320"/>
  <c r="G7" i="320"/>
  <c r="E7" i="320"/>
  <c r="C7" i="320"/>
  <c r="H6" i="320"/>
  <c r="B29" i="319"/>
  <c r="R28" i="319"/>
  <c r="Q28" i="319"/>
  <c r="P28" i="319"/>
  <c r="O28" i="319"/>
  <c r="N28" i="319"/>
  <c r="M28" i="319"/>
  <c r="L28" i="319"/>
  <c r="K28" i="319"/>
  <c r="J28" i="319"/>
  <c r="I28" i="319"/>
  <c r="H28" i="319"/>
  <c r="G28" i="319"/>
  <c r="F28" i="319"/>
  <c r="E28" i="319"/>
  <c r="D28" i="319"/>
  <c r="C28" i="319"/>
  <c r="B28" i="319"/>
  <c r="B27" i="319"/>
  <c r="B26" i="319"/>
  <c r="B25" i="319"/>
  <c r="R24" i="319"/>
  <c r="Q24" i="319"/>
  <c r="P24" i="319"/>
  <c r="O24" i="319"/>
  <c r="N24" i="319"/>
  <c r="N6" i="319" s="1"/>
  <c r="M24" i="319"/>
  <c r="L24" i="319"/>
  <c r="K24" i="319"/>
  <c r="J24" i="319"/>
  <c r="I24" i="319"/>
  <c r="H24" i="319"/>
  <c r="G24" i="319"/>
  <c r="F24" i="319"/>
  <c r="F6" i="319" s="1"/>
  <c r="E24" i="319"/>
  <c r="D24" i="319"/>
  <c r="C24" i="319"/>
  <c r="B24" i="319"/>
  <c r="B23" i="319"/>
  <c r="R22" i="319"/>
  <c r="Q22" i="319"/>
  <c r="P22" i="319"/>
  <c r="O22" i="319"/>
  <c r="N22" i="319"/>
  <c r="M22" i="319"/>
  <c r="L22" i="319"/>
  <c r="K22" i="319"/>
  <c r="J22" i="319"/>
  <c r="I22" i="319"/>
  <c r="H22" i="319"/>
  <c r="H6" i="319" s="1"/>
  <c r="G22" i="319"/>
  <c r="F22" i="319"/>
  <c r="E22" i="319"/>
  <c r="D22" i="319"/>
  <c r="C22" i="319"/>
  <c r="B22" i="319"/>
  <c r="B21" i="319"/>
  <c r="R20" i="319"/>
  <c r="Q20" i="319"/>
  <c r="P20" i="319"/>
  <c r="O20" i="319"/>
  <c r="N20" i="319"/>
  <c r="M20" i="319"/>
  <c r="L20" i="319"/>
  <c r="K20" i="319"/>
  <c r="J20" i="319"/>
  <c r="I20" i="319"/>
  <c r="H20" i="319"/>
  <c r="G20" i="319"/>
  <c r="F20" i="319"/>
  <c r="E20" i="319"/>
  <c r="D20" i="319"/>
  <c r="C20" i="319"/>
  <c r="B20" i="319"/>
  <c r="B19" i="319"/>
  <c r="B18" i="319"/>
  <c r="R17" i="319"/>
  <c r="Q17" i="319"/>
  <c r="P17" i="319"/>
  <c r="O17" i="319"/>
  <c r="N17" i="319"/>
  <c r="M17" i="319"/>
  <c r="M6" i="319" s="1"/>
  <c r="L17" i="319"/>
  <c r="K17" i="319"/>
  <c r="J17" i="319"/>
  <c r="I17" i="319"/>
  <c r="H17" i="319"/>
  <c r="G17" i="319"/>
  <c r="F17" i="319"/>
  <c r="E17" i="319"/>
  <c r="E6" i="319" s="1"/>
  <c r="D17" i="319"/>
  <c r="C17" i="319"/>
  <c r="B17" i="319"/>
  <c r="B16" i="319"/>
  <c r="R15" i="319"/>
  <c r="Q15" i="319"/>
  <c r="P15" i="319"/>
  <c r="O15" i="319"/>
  <c r="N15" i="319"/>
  <c r="M15" i="319"/>
  <c r="L15" i="319"/>
  <c r="K15" i="319"/>
  <c r="J15" i="319"/>
  <c r="I15" i="319"/>
  <c r="H15" i="319"/>
  <c r="G15" i="319"/>
  <c r="F15" i="319"/>
  <c r="E15" i="319"/>
  <c r="D15" i="319"/>
  <c r="C15" i="319"/>
  <c r="B15" i="319"/>
  <c r="B14" i="319"/>
  <c r="B13" i="319"/>
  <c r="R12" i="319"/>
  <c r="R6" i="319" s="1"/>
  <c r="Q12" i="319"/>
  <c r="P12" i="319"/>
  <c r="O12" i="319"/>
  <c r="N12" i="319"/>
  <c r="M12" i="319"/>
  <c r="L12" i="319"/>
  <c r="K12" i="319"/>
  <c r="J12" i="319"/>
  <c r="J6" i="319" s="1"/>
  <c r="I12" i="319"/>
  <c r="H12" i="319"/>
  <c r="G12" i="319"/>
  <c r="F12" i="319"/>
  <c r="E12" i="319"/>
  <c r="D12" i="319"/>
  <c r="C12" i="319"/>
  <c r="B12" i="319"/>
  <c r="B6" i="319" s="1"/>
  <c r="B11" i="319"/>
  <c r="R10" i="319"/>
  <c r="Q10" i="319"/>
  <c r="P10" i="319"/>
  <c r="O10" i="319"/>
  <c r="N10" i="319"/>
  <c r="M10" i="319"/>
  <c r="L10" i="319"/>
  <c r="L6" i="319" s="1"/>
  <c r="K10" i="319"/>
  <c r="J10" i="319"/>
  <c r="I10" i="319"/>
  <c r="H10" i="319"/>
  <c r="G10" i="319"/>
  <c r="F10" i="319"/>
  <c r="E10" i="319"/>
  <c r="D10" i="319"/>
  <c r="D6" i="319" s="1"/>
  <c r="C10" i="319"/>
  <c r="B10" i="319"/>
  <c r="B9" i="319"/>
  <c r="B8" i="319"/>
  <c r="R7" i="319"/>
  <c r="Q7" i="319"/>
  <c r="P7" i="319"/>
  <c r="O7" i="319"/>
  <c r="O6" i="319" s="1"/>
  <c r="N7" i="319"/>
  <c r="M7" i="319"/>
  <c r="L7" i="319"/>
  <c r="K7" i="319"/>
  <c r="J7" i="319"/>
  <c r="I7" i="319"/>
  <c r="H7" i="319"/>
  <c r="G7" i="319"/>
  <c r="G6" i="319" s="1"/>
  <c r="F7" i="319"/>
  <c r="E7" i="319"/>
  <c r="D7" i="319"/>
  <c r="C7" i="319"/>
  <c r="B7" i="319"/>
  <c r="Q6" i="319"/>
  <c r="P6" i="319"/>
  <c r="K6" i="319"/>
  <c r="I6" i="319"/>
  <c r="C6" i="319"/>
  <c r="C75" i="318"/>
  <c r="C74" i="318" s="1"/>
  <c r="B75" i="318"/>
  <c r="B74" i="318" s="1"/>
  <c r="C72" i="318"/>
  <c r="B72" i="318"/>
  <c r="C71" i="318"/>
  <c r="B71" i="318"/>
  <c r="C69" i="318"/>
  <c r="C68" i="318" s="1"/>
  <c r="B69" i="318"/>
  <c r="B68" i="318" s="1"/>
  <c r="C44" i="318"/>
  <c r="C43" i="318" s="1"/>
  <c r="B44" i="318"/>
  <c r="B43" i="318" s="1"/>
  <c r="C40" i="318"/>
  <c r="B40" i="318"/>
  <c r="B34" i="318" s="1"/>
  <c r="C35" i="318"/>
  <c r="B35" i="318"/>
  <c r="C34" i="318"/>
  <c r="C31" i="318"/>
  <c r="C30" i="318" s="1"/>
  <c r="B31" i="318"/>
  <c r="B30" i="318"/>
  <c r="C18" i="318"/>
  <c r="B18" i="318"/>
  <c r="C16" i="318"/>
  <c r="C15" i="318" s="1"/>
  <c r="B16" i="318"/>
  <c r="B15" i="318" s="1"/>
  <c r="C13" i="318"/>
  <c r="C12" i="318" s="1"/>
  <c r="B13" i="318"/>
  <c r="B12" i="318" s="1"/>
  <c r="C9" i="318"/>
  <c r="B9" i="318"/>
  <c r="C7" i="318"/>
  <c r="C6" i="318" s="1"/>
  <c r="C5" i="318" s="1"/>
  <c r="B7" i="318"/>
  <c r="B6" i="318"/>
  <c r="B5" i="318" s="1"/>
  <c r="C21" i="317"/>
  <c r="B21" i="317"/>
  <c r="C19" i="317"/>
  <c r="B19" i="317"/>
  <c r="C16" i="317"/>
  <c r="C15" i="317" s="1"/>
  <c r="B16" i="317"/>
  <c r="B15" i="317" s="1"/>
  <c r="B5" i="317" s="1"/>
  <c r="C13" i="317"/>
  <c r="B13" i="317"/>
  <c r="C12" i="317"/>
  <c r="B12" i="317"/>
  <c r="C10" i="317"/>
  <c r="C9" i="317" s="1"/>
  <c r="B10" i="317"/>
  <c r="B9" i="317" s="1"/>
  <c r="C7" i="317"/>
  <c r="B7" i="317"/>
  <c r="C6" i="317"/>
  <c r="C5" i="317" s="1"/>
  <c r="B6" i="317"/>
  <c r="C67" i="316"/>
  <c r="C66" i="316" s="1"/>
  <c r="B67" i="316"/>
  <c r="B66" i="316" s="1"/>
  <c r="C62" i="316"/>
  <c r="C61" i="316" s="1"/>
  <c r="B62" i="316"/>
  <c r="B61" i="316"/>
  <c r="C45" i="316"/>
  <c r="C44" i="316" s="1"/>
  <c r="B45" i="316"/>
  <c r="B44" i="316" s="1"/>
  <c r="C35" i="316"/>
  <c r="B35" i="316"/>
  <c r="C28" i="316"/>
  <c r="B28" i="316"/>
  <c r="B27" i="316" s="1"/>
  <c r="C27" i="316"/>
  <c r="C22" i="316"/>
  <c r="C21" i="316" s="1"/>
  <c r="B22" i="316"/>
  <c r="B21" i="316" s="1"/>
  <c r="C14" i="316"/>
  <c r="B14" i="316"/>
  <c r="C12" i="316"/>
  <c r="C11" i="316" s="1"/>
  <c r="B12" i="316"/>
  <c r="B11" i="316" s="1"/>
  <c r="C9" i="316"/>
  <c r="B9" i="316"/>
  <c r="C7" i="316"/>
  <c r="B7" i="316"/>
  <c r="B6" i="316" s="1"/>
  <c r="C6" i="316"/>
  <c r="B30" i="315"/>
  <c r="O29" i="315"/>
  <c r="N29" i="315"/>
  <c r="M29" i="315"/>
  <c r="L29" i="315"/>
  <c r="K29" i="315"/>
  <c r="J29" i="315"/>
  <c r="I29" i="315"/>
  <c r="H29" i="315"/>
  <c r="G29" i="315"/>
  <c r="F29" i="315"/>
  <c r="E29" i="315"/>
  <c r="D29" i="315"/>
  <c r="C29" i="315"/>
  <c r="B29" i="315"/>
  <c r="B28" i="315"/>
  <c r="B27" i="315"/>
  <c r="B26" i="315"/>
  <c r="O25" i="315"/>
  <c r="N25" i="315"/>
  <c r="N6" i="315" s="1"/>
  <c r="M25" i="315"/>
  <c r="L25" i="315"/>
  <c r="K25" i="315"/>
  <c r="J25" i="315"/>
  <c r="I25" i="315"/>
  <c r="H25" i="315"/>
  <c r="G25" i="315"/>
  <c r="F25" i="315"/>
  <c r="F6" i="315" s="1"/>
  <c r="E25" i="315"/>
  <c r="D25" i="315"/>
  <c r="C25" i="315"/>
  <c r="B25" i="315"/>
  <c r="B24" i="315"/>
  <c r="B23" i="315" s="1"/>
  <c r="O23" i="315"/>
  <c r="N23" i="315"/>
  <c r="M23" i="315"/>
  <c r="M6" i="315" s="1"/>
  <c r="L23" i="315"/>
  <c r="K23" i="315"/>
  <c r="J23" i="315"/>
  <c r="I23" i="315"/>
  <c r="H23" i="315"/>
  <c r="G23" i="315"/>
  <c r="F23" i="315"/>
  <c r="E23" i="315"/>
  <c r="E6" i="315" s="1"/>
  <c r="D23" i="315"/>
  <c r="C23" i="315"/>
  <c r="B22" i="315"/>
  <c r="O21" i="315"/>
  <c r="N21" i="315"/>
  <c r="M21" i="315"/>
  <c r="L21" i="315"/>
  <c r="K21" i="315"/>
  <c r="J21" i="315"/>
  <c r="I21" i="315"/>
  <c r="H21" i="315"/>
  <c r="G21" i="315"/>
  <c r="F21" i="315"/>
  <c r="E21" i="315"/>
  <c r="D21" i="315"/>
  <c r="C21" i="315"/>
  <c r="B21" i="315"/>
  <c r="B20" i="315"/>
  <c r="B19" i="315"/>
  <c r="O18" i="315"/>
  <c r="N18" i="315"/>
  <c r="M18" i="315"/>
  <c r="L18" i="315"/>
  <c r="L6" i="315" s="1"/>
  <c r="K18" i="315"/>
  <c r="J18" i="315"/>
  <c r="I18" i="315"/>
  <c r="H18" i="315"/>
  <c r="G18" i="315"/>
  <c r="F18" i="315"/>
  <c r="E18" i="315"/>
  <c r="D18" i="315"/>
  <c r="D6" i="315" s="1"/>
  <c r="C18" i="315"/>
  <c r="B18" i="315"/>
  <c r="B17" i="315"/>
  <c r="O16" i="315"/>
  <c r="N16" i="315"/>
  <c r="M16" i="315"/>
  <c r="L16" i="315"/>
  <c r="K16" i="315"/>
  <c r="J16" i="315"/>
  <c r="I16" i="315"/>
  <c r="H16" i="315"/>
  <c r="G16" i="315"/>
  <c r="F16" i="315"/>
  <c r="E16" i="315"/>
  <c r="D16" i="315"/>
  <c r="C16" i="315"/>
  <c r="B16" i="315"/>
  <c r="B15" i="315"/>
  <c r="B14" i="315"/>
  <c r="O13" i="315"/>
  <c r="N13" i="315"/>
  <c r="M13" i="315"/>
  <c r="L13" i="315"/>
  <c r="K13" i="315"/>
  <c r="J13" i="315"/>
  <c r="I13" i="315"/>
  <c r="H13" i="315"/>
  <c r="G13" i="315"/>
  <c r="F13" i="315"/>
  <c r="E13" i="315"/>
  <c r="D13" i="315"/>
  <c r="C13" i="315"/>
  <c r="B13" i="315"/>
  <c r="B12" i="315"/>
  <c r="O11" i="315"/>
  <c r="N11" i="315"/>
  <c r="M11" i="315"/>
  <c r="L11" i="315"/>
  <c r="K11" i="315"/>
  <c r="J11" i="315"/>
  <c r="J6" i="315" s="1"/>
  <c r="I11" i="315"/>
  <c r="H11" i="315"/>
  <c r="G11" i="315"/>
  <c r="F11" i="315"/>
  <c r="E11" i="315"/>
  <c r="D11" i="315"/>
  <c r="C11" i="315"/>
  <c r="B11" i="315"/>
  <c r="B6" i="315" s="1"/>
  <c r="B10" i="315"/>
  <c r="B9" i="315"/>
  <c r="B8" i="315"/>
  <c r="O7" i="315"/>
  <c r="N7" i="315"/>
  <c r="M7" i="315"/>
  <c r="L7" i="315"/>
  <c r="K7" i="315"/>
  <c r="K6" i="315" s="1"/>
  <c r="J7" i="315"/>
  <c r="I7" i="315"/>
  <c r="H7" i="315"/>
  <c r="G7" i="315"/>
  <c r="F7" i="315"/>
  <c r="E7" i="315"/>
  <c r="D7" i="315"/>
  <c r="C7" i="315"/>
  <c r="C6" i="315" s="1"/>
  <c r="B7" i="315"/>
  <c r="O6" i="315"/>
  <c r="I6" i="315"/>
  <c r="H6" i="315"/>
  <c r="G6" i="315"/>
  <c r="B29" i="314"/>
  <c r="B28" i="314" s="1"/>
  <c r="O28" i="314"/>
  <c r="N28" i="314"/>
  <c r="M28" i="314"/>
  <c r="L28" i="314"/>
  <c r="K28" i="314"/>
  <c r="J28" i="314"/>
  <c r="I28" i="314"/>
  <c r="H28" i="314"/>
  <c r="G28" i="314"/>
  <c r="F28" i="314"/>
  <c r="E28" i="314"/>
  <c r="D28" i="314"/>
  <c r="C28" i="314"/>
  <c r="B27" i="314"/>
  <c r="B26" i="314"/>
  <c r="B24" i="314" s="1"/>
  <c r="B25" i="314"/>
  <c r="O24" i="314"/>
  <c r="N24" i="314"/>
  <c r="M24" i="314"/>
  <c r="L24" i="314"/>
  <c r="K24" i="314"/>
  <c r="J24" i="314"/>
  <c r="I24" i="314"/>
  <c r="I6" i="314" s="1"/>
  <c r="H24" i="314"/>
  <c r="G24" i="314"/>
  <c r="F24" i="314"/>
  <c r="E24" i="314"/>
  <c r="D24" i="314"/>
  <c r="C24" i="314"/>
  <c r="B23" i="314"/>
  <c r="B22" i="314" s="1"/>
  <c r="O22" i="314"/>
  <c r="N22" i="314"/>
  <c r="M22" i="314"/>
  <c r="L22" i="314"/>
  <c r="K22" i="314"/>
  <c r="J22" i="314"/>
  <c r="I22" i="314"/>
  <c r="H22" i="314"/>
  <c r="H6" i="314" s="1"/>
  <c r="G22" i="314"/>
  <c r="F22" i="314"/>
  <c r="E22" i="314"/>
  <c r="D22" i="314"/>
  <c r="C22" i="314"/>
  <c r="B21" i="314"/>
  <c r="O20" i="314"/>
  <c r="N20" i="314"/>
  <c r="M20" i="314"/>
  <c r="L20" i="314"/>
  <c r="K20" i="314"/>
  <c r="J20" i="314"/>
  <c r="I20" i="314"/>
  <c r="H20" i="314"/>
  <c r="G20" i="314"/>
  <c r="F20" i="314"/>
  <c r="E20" i="314"/>
  <c r="D20" i="314"/>
  <c r="C20" i="314"/>
  <c r="B20" i="314"/>
  <c r="B19" i="314"/>
  <c r="B18" i="314"/>
  <c r="O17" i="314"/>
  <c r="O6" i="314" s="1"/>
  <c r="N17" i="314"/>
  <c r="M17" i="314"/>
  <c r="L17" i="314"/>
  <c r="K17" i="314"/>
  <c r="J17" i="314"/>
  <c r="I17" i="314"/>
  <c r="H17" i="314"/>
  <c r="G17" i="314"/>
  <c r="G6" i="314" s="1"/>
  <c r="F17" i="314"/>
  <c r="E17" i="314"/>
  <c r="D17" i="314"/>
  <c r="C17" i="314"/>
  <c r="B17" i="314"/>
  <c r="B16" i="314"/>
  <c r="N15" i="314"/>
  <c r="M15" i="314"/>
  <c r="M6" i="314" s="1"/>
  <c r="L15" i="314"/>
  <c r="K15" i="314"/>
  <c r="J15" i="314"/>
  <c r="I15" i="314"/>
  <c r="H15" i="314"/>
  <c r="G15" i="314"/>
  <c r="F15" i="314"/>
  <c r="E15" i="314"/>
  <c r="E6" i="314" s="1"/>
  <c r="D15" i="314"/>
  <c r="C15" i="314"/>
  <c r="B15" i="314"/>
  <c r="B14" i="314"/>
  <c r="B13" i="314"/>
  <c r="N12" i="314"/>
  <c r="M12" i="314"/>
  <c r="L12" i="314"/>
  <c r="L6" i="314" s="1"/>
  <c r="K12" i="314"/>
  <c r="J12" i="314"/>
  <c r="I12" i="314"/>
  <c r="H12" i="314"/>
  <c r="G12" i="314"/>
  <c r="F12" i="314"/>
  <c r="E12" i="314"/>
  <c r="D12" i="314"/>
  <c r="D6" i="314" s="1"/>
  <c r="C12" i="314"/>
  <c r="B12" i="314"/>
  <c r="B11" i="314"/>
  <c r="O10" i="314"/>
  <c r="N10" i="314"/>
  <c r="M10" i="314"/>
  <c r="L10" i="314"/>
  <c r="K10" i="314"/>
  <c r="J10" i="314"/>
  <c r="I10" i="314"/>
  <c r="H10" i="314"/>
  <c r="G10" i="314"/>
  <c r="F10" i="314"/>
  <c r="E10" i="314"/>
  <c r="D10" i="314"/>
  <c r="C10" i="314"/>
  <c r="B10" i="314"/>
  <c r="B9" i="314"/>
  <c r="B8" i="314"/>
  <c r="N7" i="314"/>
  <c r="M7" i="314"/>
  <c r="L7" i="314"/>
  <c r="K7" i="314"/>
  <c r="J7" i="314"/>
  <c r="J6" i="314" s="1"/>
  <c r="I7" i="314"/>
  <c r="H7" i="314"/>
  <c r="G7" i="314"/>
  <c r="F7" i="314"/>
  <c r="E7" i="314"/>
  <c r="D7" i="314"/>
  <c r="C7" i="314"/>
  <c r="B7" i="314"/>
  <c r="B6" i="314" s="1"/>
  <c r="N6" i="314"/>
  <c r="K6" i="314"/>
  <c r="F6" i="314"/>
  <c r="C6" i="314"/>
  <c r="I30" i="313"/>
  <c r="I29" i="313" s="1"/>
  <c r="H29" i="312"/>
  <c r="G30" i="313"/>
  <c r="G29" i="313" s="1"/>
  <c r="F30" i="313"/>
  <c r="F29" i="313" s="1"/>
  <c r="E30" i="313"/>
  <c r="E29" i="313" s="1"/>
  <c r="D29" i="312"/>
  <c r="C30" i="313"/>
  <c r="C29" i="313" s="1"/>
  <c r="B30" i="313"/>
  <c r="B29" i="313" s="1"/>
  <c r="I28" i="313"/>
  <c r="G28" i="313"/>
  <c r="F28" i="313"/>
  <c r="E28" i="313"/>
  <c r="D28" i="313"/>
  <c r="C28" i="313"/>
  <c r="B28" i="313"/>
  <c r="I27" i="313"/>
  <c r="H27" i="313"/>
  <c r="G27" i="313"/>
  <c r="F27" i="313"/>
  <c r="E27" i="313"/>
  <c r="D27" i="313"/>
  <c r="C27" i="313"/>
  <c r="B27" i="313"/>
  <c r="I26" i="313"/>
  <c r="H26" i="313"/>
  <c r="G26" i="313"/>
  <c r="G25" i="313" s="1"/>
  <c r="F26" i="313"/>
  <c r="E26" i="313"/>
  <c r="D26" i="313"/>
  <c r="D25" i="313" s="1"/>
  <c r="C26" i="313"/>
  <c r="B26" i="313"/>
  <c r="I24" i="313"/>
  <c r="I23" i="313" s="1"/>
  <c r="H23" i="312"/>
  <c r="G24" i="313"/>
  <c r="G23" i="313" s="1"/>
  <c r="F23" i="312"/>
  <c r="E24" i="313"/>
  <c r="E23" i="313" s="1"/>
  <c r="D24" i="313"/>
  <c r="D23" i="313" s="1"/>
  <c r="C24" i="313"/>
  <c r="C23" i="313" s="1"/>
  <c r="B24" i="313"/>
  <c r="B23" i="313" s="1"/>
  <c r="I22" i="313"/>
  <c r="I21" i="313" s="1"/>
  <c r="G21" i="312"/>
  <c r="F22" i="313"/>
  <c r="F21" i="313" s="1"/>
  <c r="E22" i="313"/>
  <c r="E21" i="313" s="1"/>
  <c r="D22" i="313"/>
  <c r="D21" i="313" s="1"/>
  <c r="C22" i="313"/>
  <c r="C21" i="313" s="1"/>
  <c r="B22" i="313"/>
  <c r="B21" i="313" s="1"/>
  <c r="I20" i="313"/>
  <c r="H20" i="313"/>
  <c r="G20" i="313"/>
  <c r="F20" i="313"/>
  <c r="E20" i="313"/>
  <c r="D20" i="313"/>
  <c r="C20" i="313"/>
  <c r="B20" i="313"/>
  <c r="I19" i="313"/>
  <c r="H19" i="313"/>
  <c r="G19" i="313"/>
  <c r="F19" i="313"/>
  <c r="F18" i="313" s="1"/>
  <c r="E19" i="313"/>
  <c r="E18" i="313" s="1"/>
  <c r="D19" i="313"/>
  <c r="D18" i="313" s="1"/>
  <c r="C19" i="313"/>
  <c r="C18" i="313" s="1"/>
  <c r="B19" i="313"/>
  <c r="B18" i="313" s="1"/>
  <c r="I17" i="313"/>
  <c r="I16" i="313" s="1"/>
  <c r="H17" i="313"/>
  <c r="H16" i="313" s="1"/>
  <c r="G17" i="313"/>
  <c r="G16" i="313" s="1"/>
  <c r="F17" i="313"/>
  <c r="F16" i="313" s="1"/>
  <c r="E17" i="313"/>
  <c r="E16" i="313" s="1"/>
  <c r="D17" i="313"/>
  <c r="D16" i="313" s="1"/>
  <c r="C17" i="313"/>
  <c r="C16" i="313" s="1"/>
  <c r="B17" i="313"/>
  <c r="B16" i="313" s="1"/>
  <c r="I15" i="313"/>
  <c r="H15" i="313"/>
  <c r="G15" i="313"/>
  <c r="F15" i="313"/>
  <c r="E15" i="313"/>
  <c r="D15" i="313"/>
  <c r="C15" i="313"/>
  <c r="B15" i="313"/>
  <c r="I14" i="313"/>
  <c r="G14" i="313"/>
  <c r="G13" i="313" s="1"/>
  <c r="F14" i="313"/>
  <c r="F13" i="313" s="1"/>
  <c r="E14" i="313"/>
  <c r="E13" i="313" s="1"/>
  <c r="D14" i="313"/>
  <c r="D13" i="313" s="1"/>
  <c r="C14" i="313"/>
  <c r="C13" i="313" s="1"/>
  <c r="B14" i="313"/>
  <c r="B13" i="313" s="1"/>
  <c r="I12" i="313"/>
  <c r="I11" i="313" s="1"/>
  <c r="H12" i="313"/>
  <c r="H11" i="313" s="1"/>
  <c r="G12" i="313"/>
  <c r="G11" i="313" s="1"/>
  <c r="F12" i="313"/>
  <c r="F11" i="313" s="1"/>
  <c r="E12" i="313"/>
  <c r="E11" i="313" s="1"/>
  <c r="D12" i="313"/>
  <c r="D11" i="313" s="1"/>
  <c r="C12" i="313"/>
  <c r="C11" i="313" s="1"/>
  <c r="B12" i="313"/>
  <c r="B11" i="313" s="1"/>
  <c r="I10" i="313"/>
  <c r="H10" i="313"/>
  <c r="G10" i="313"/>
  <c r="F10" i="313"/>
  <c r="E10" i="313"/>
  <c r="D10" i="313"/>
  <c r="C10" i="313"/>
  <c r="B10" i="313"/>
  <c r="I9" i="313"/>
  <c r="H9" i="313"/>
  <c r="G9" i="313"/>
  <c r="F9" i="313"/>
  <c r="E9" i="313"/>
  <c r="D9" i="313"/>
  <c r="C9" i="313"/>
  <c r="B9" i="313"/>
  <c r="I8" i="313"/>
  <c r="I7" i="313" s="1"/>
  <c r="H8" i="313"/>
  <c r="H7" i="313" s="1"/>
  <c r="G8" i="313"/>
  <c r="G7" i="313" s="1"/>
  <c r="F8" i="313"/>
  <c r="F7" i="313" s="1"/>
  <c r="E8" i="313"/>
  <c r="E7" i="313" s="1"/>
  <c r="D8" i="313"/>
  <c r="D7" i="313" s="1"/>
  <c r="C8" i="313"/>
  <c r="C7" i="313" s="1"/>
  <c r="B8" i="313"/>
  <c r="B7" i="313" s="1"/>
  <c r="I29" i="312"/>
  <c r="F29" i="312"/>
  <c r="E29" i="312"/>
  <c r="C29" i="312"/>
  <c r="D25" i="312"/>
  <c r="I23" i="312"/>
  <c r="D23" i="312"/>
  <c r="F18" i="312"/>
  <c r="C18" i="312"/>
  <c r="B18" i="312"/>
  <c r="C16" i="312"/>
  <c r="G13" i="312"/>
  <c r="F13" i="312"/>
  <c r="C13" i="312"/>
  <c r="G11" i="312"/>
  <c r="F11" i="312"/>
  <c r="C11" i="312"/>
  <c r="H7" i="312"/>
  <c r="G7" i="312"/>
  <c r="F7" i="312"/>
  <c r="C7" i="312"/>
  <c r="I29" i="311"/>
  <c r="H29" i="311"/>
  <c r="G29" i="311"/>
  <c r="F29" i="311"/>
  <c r="E29" i="311"/>
  <c r="D29" i="311"/>
  <c r="C29" i="311"/>
  <c r="B29" i="311"/>
  <c r="I25" i="311"/>
  <c r="H25" i="311"/>
  <c r="G25" i="311"/>
  <c r="F25" i="311"/>
  <c r="E25" i="311"/>
  <c r="D25" i="311"/>
  <c r="C25" i="311"/>
  <c r="B25" i="311"/>
  <c r="I23" i="311"/>
  <c r="H23" i="311"/>
  <c r="G23" i="311"/>
  <c r="F23" i="311"/>
  <c r="E23" i="311"/>
  <c r="D23" i="311"/>
  <c r="C23" i="311"/>
  <c r="B23" i="311"/>
  <c r="I21" i="311"/>
  <c r="H21" i="311"/>
  <c r="G21" i="311"/>
  <c r="F21" i="311"/>
  <c r="E21" i="311"/>
  <c r="D21" i="311"/>
  <c r="C21" i="311"/>
  <c r="B21" i="311"/>
  <c r="I18" i="311"/>
  <c r="H18" i="311"/>
  <c r="G18" i="311"/>
  <c r="F18" i="311"/>
  <c r="E18" i="311"/>
  <c r="D18" i="311"/>
  <c r="C18" i="311"/>
  <c r="B18" i="311"/>
  <c r="I16" i="311"/>
  <c r="H16" i="311"/>
  <c r="G16" i="311"/>
  <c r="F16" i="311"/>
  <c r="E16" i="311"/>
  <c r="D16" i="311"/>
  <c r="C16" i="311"/>
  <c r="B16" i="311"/>
  <c r="I13" i="311"/>
  <c r="H13" i="311"/>
  <c r="G13" i="311"/>
  <c r="F13" i="311"/>
  <c r="E13" i="311"/>
  <c r="D13" i="311"/>
  <c r="C13" i="311"/>
  <c r="B13" i="311"/>
  <c r="I11" i="311"/>
  <c r="H11" i="311"/>
  <c r="G11" i="311"/>
  <c r="F11" i="311"/>
  <c r="E11" i="311"/>
  <c r="D11" i="311"/>
  <c r="C11" i="311"/>
  <c r="B11" i="311"/>
  <c r="I7" i="311"/>
  <c r="H7" i="311"/>
  <c r="G7" i="311"/>
  <c r="F7" i="311"/>
  <c r="E7" i="311"/>
  <c r="D7" i="311"/>
  <c r="C7" i="311"/>
  <c r="B7" i="311"/>
  <c r="I6" i="311"/>
  <c r="H6" i="311"/>
  <c r="G6" i="311"/>
  <c r="F6" i="311"/>
  <c r="E6" i="311"/>
  <c r="D6" i="311"/>
  <c r="C6" i="311"/>
  <c r="B6" i="311"/>
  <c r="C22" i="310"/>
  <c r="C21" i="310"/>
  <c r="C20" i="310"/>
  <c r="C19" i="310"/>
  <c r="C18" i="310"/>
  <c r="B17" i="310"/>
  <c r="C17" i="310" s="1"/>
  <c r="C16" i="310"/>
  <c r="E15" i="310"/>
  <c r="C15" i="310"/>
  <c r="E14" i="310"/>
  <c r="C14" i="310"/>
  <c r="E13" i="310"/>
  <c r="C13" i="310"/>
  <c r="E12" i="310"/>
  <c r="C12" i="310"/>
  <c r="E11" i="310"/>
  <c r="C11" i="310"/>
  <c r="E10" i="310"/>
  <c r="C10" i="310"/>
  <c r="E9" i="310"/>
  <c r="C9" i="310"/>
  <c r="E8" i="310"/>
  <c r="C8" i="310"/>
  <c r="E7" i="310"/>
  <c r="C7" i="310"/>
  <c r="D6" i="310"/>
  <c r="E6" i="310"/>
  <c r="B6" i="310"/>
  <c r="C6" i="310" s="1"/>
  <c r="E5" i="310"/>
  <c r="C5" i="310"/>
  <c r="D5" i="309"/>
  <c r="F5" i="309" s="1"/>
  <c r="C5" i="309"/>
  <c r="E5" i="309" s="1"/>
  <c r="G5" i="309"/>
  <c r="B5" i="309"/>
  <c r="C5" i="308"/>
  <c r="E5" i="308"/>
  <c r="B5" i="308"/>
  <c r="D5" i="308" s="1"/>
  <c r="C5" i="307"/>
  <c r="B5" i="307"/>
  <c r="E16" i="306"/>
  <c r="C16" i="306"/>
  <c r="E15" i="306"/>
  <c r="C15" i="306"/>
  <c r="E14" i="306"/>
  <c r="C14" i="306"/>
  <c r="E13" i="306"/>
  <c r="C13" i="306"/>
  <c r="E12" i="306"/>
  <c r="C12" i="306"/>
  <c r="E11" i="306"/>
  <c r="C11" i="306"/>
  <c r="E10" i="306"/>
  <c r="C10" i="306"/>
  <c r="E9" i="306"/>
  <c r="C9" i="306"/>
  <c r="E8" i="306"/>
  <c r="C8" i="306"/>
  <c r="E7" i="306"/>
  <c r="C7" i="306"/>
  <c r="D6" i="306"/>
  <c r="E6" i="306" s="1"/>
  <c r="B6" i="306"/>
  <c r="C6" i="306" s="1"/>
  <c r="E5" i="306"/>
  <c r="C5" i="306"/>
  <c r="E42" i="305"/>
  <c r="D42" i="305"/>
  <c r="C42" i="305"/>
  <c r="B42" i="305"/>
  <c r="E41" i="305"/>
  <c r="D41" i="305"/>
  <c r="C41" i="305"/>
  <c r="B41" i="305"/>
  <c r="E40" i="305"/>
  <c r="D40" i="305"/>
  <c r="C40" i="305"/>
  <c r="B40" i="305"/>
  <c r="E39" i="305"/>
  <c r="D39" i="305"/>
  <c r="C39" i="305"/>
  <c r="B39" i="305"/>
  <c r="E38" i="305"/>
  <c r="D38" i="305"/>
  <c r="C38" i="305"/>
  <c r="C37" i="305" s="1"/>
  <c r="B38" i="305"/>
  <c r="M37" i="305"/>
  <c r="L37" i="305"/>
  <c r="K37" i="305"/>
  <c r="J37" i="305"/>
  <c r="I37" i="305"/>
  <c r="H37" i="305"/>
  <c r="G37" i="305"/>
  <c r="F37" i="305"/>
  <c r="E37" i="305"/>
  <c r="D37" i="305"/>
  <c r="B37" i="305"/>
  <c r="E36" i="305"/>
  <c r="D36" i="305"/>
  <c r="C36" i="305"/>
  <c r="B36" i="305"/>
  <c r="E35" i="305"/>
  <c r="D35" i="305"/>
  <c r="C35" i="305"/>
  <c r="B35" i="305"/>
  <c r="E34" i="305"/>
  <c r="D34" i="305"/>
  <c r="C34" i="305"/>
  <c r="B34" i="305"/>
  <c r="E33" i="305"/>
  <c r="D33" i="305"/>
  <c r="C33" i="305"/>
  <c r="B33" i="305"/>
  <c r="E32" i="305"/>
  <c r="D32" i="305"/>
  <c r="C32" i="305"/>
  <c r="C31" i="305" s="1"/>
  <c r="B32" i="305"/>
  <c r="M31" i="305"/>
  <c r="L31" i="305"/>
  <c r="K31" i="305"/>
  <c r="J31" i="305"/>
  <c r="I31" i="305"/>
  <c r="H31" i="305"/>
  <c r="G31" i="305"/>
  <c r="F31" i="305"/>
  <c r="E31" i="305"/>
  <c r="D31" i="305"/>
  <c r="B31" i="305"/>
  <c r="E30" i="305"/>
  <c r="D30" i="305"/>
  <c r="C30" i="305"/>
  <c r="B30" i="305"/>
  <c r="E29" i="305"/>
  <c r="D29" i="305"/>
  <c r="C29" i="305"/>
  <c r="B29" i="305"/>
  <c r="E28" i="305"/>
  <c r="D28" i="305"/>
  <c r="C28" i="305"/>
  <c r="B28" i="305"/>
  <c r="E27" i="305"/>
  <c r="D27" i="305"/>
  <c r="C27" i="305"/>
  <c r="B27" i="305"/>
  <c r="E26" i="305"/>
  <c r="D26" i="305"/>
  <c r="C26" i="305"/>
  <c r="C25" i="305" s="1"/>
  <c r="B26" i="305"/>
  <c r="M25" i="305"/>
  <c r="L25" i="305"/>
  <c r="K25" i="305"/>
  <c r="J25" i="305"/>
  <c r="I25" i="305"/>
  <c r="H25" i="305"/>
  <c r="G25" i="305"/>
  <c r="F25" i="305"/>
  <c r="E25" i="305"/>
  <c r="D25" i="305"/>
  <c r="B25" i="305"/>
  <c r="E24" i="305"/>
  <c r="D24" i="305"/>
  <c r="C24" i="305"/>
  <c r="C12" i="305" s="1"/>
  <c r="B24" i="305"/>
  <c r="E23" i="305"/>
  <c r="D23" i="305"/>
  <c r="C23" i="305"/>
  <c r="B23" i="305"/>
  <c r="E22" i="305"/>
  <c r="D22" i="305"/>
  <c r="C22" i="305"/>
  <c r="C10" i="305" s="1"/>
  <c r="B22" i="305"/>
  <c r="E21" i="305"/>
  <c r="D21" i="305"/>
  <c r="C21" i="305"/>
  <c r="B21" i="305"/>
  <c r="E20" i="305"/>
  <c r="D20" i="305"/>
  <c r="C20" i="305"/>
  <c r="B20" i="305"/>
  <c r="M19" i="305"/>
  <c r="L19" i="305"/>
  <c r="K19" i="305"/>
  <c r="J19" i="305"/>
  <c r="I19" i="305"/>
  <c r="H19" i="305"/>
  <c r="G19" i="305"/>
  <c r="F19" i="305"/>
  <c r="E19" i="305"/>
  <c r="D19" i="305"/>
  <c r="B19" i="305"/>
  <c r="E18" i="305"/>
  <c r="D18" i="305"/>
  <c r="C18" i="305"/>
  <c r="B18" i="305"/>
  <c r="E17" i="305"/>
  <c r="D17" i="305"/>
  <c r="C17" i="305"/>
  <c r="B17" i="305"/>
  <c r="E16" i="305"/>
  <c r="D16" i="305"/>
  <c r="C16" i="305"/>
  <c r="B16" i="305"/>
  <c r="E15" i="305"/>
  <c r="D15" i="305"/>
  <c r="C15" i="305"/>
  <c r="B15" i="305"/>
  <c r="E14" i="305"/>
  <c r="D14" i="305"/>
  <c r="C14" i="305"/>
  <c r="C13" i="305" s="1"/>
  <c r="B14" i="305"/>
  <c r="M13" i="305"/>
  <c r="L13" i="305"/>
  <c r="K13" i="305"/>
  <c r="J13" i="305"/>
  <c r="I13" i="305"/>
  <c r="H13" i="305"/>
  <c r="G13" i="305"/>
  <c r="F13" i="305"/>
  <c r="E13" i="305"/>
  <c r="D13" i="305"/>
  <c r="B13" i="305"/>
  <c r="M12" i="305"/>
  <c r="L12" i="305"/>
  <c r="K12" i="305"/>
  <c r="J12" i="305"/>
  <c r="I12" i="305"/>
  <c r="H12" i="305"/>
  <c r="G12" i="305"/>
  <c r="F12" i="305"/>
  <c r="E12" i="305"/>
  <c r="D12" i="305"/>
  <c r="B12" i="305"/>
  <c r="M11" i="305"/>
  <c r="L11" i="305"/>
  <c r="K11" i="305"/>
  <c r="J11" i="305"/>
  <c r="I11" i="305"/>
  <c r="H11" i="305"/>
  <c r="G11" i="305"/>
  <c r="F11" i="305"/>
  <c r="E11" i="305"/>
  <c r="D11" i="305"/>
  <c r="C11" i="305"/>
  <c r="B11" i="305"/>
  <c r="M10" i="305"/>
  <c r="L10" i="305"/>
  <c r="K10" i="305"/>
  <c r="J10" i="305"/>
  <c r="I10" i="305"/>
  <c r="H10" i="305"/>
  <c r="G10" i="305"/>
  <c r="F10" i="305"/>
  <c r="E10" i="305"/>
  <c r="D10" i="305"/>
  <c r="B10" i="305"/>
  <c r="M9" i="305"/>
  <c r="L9" i="305"/>
  <c r="K9" i="305"/>
  <c r="J9" i="305"/>
  <c r="I9" i="305"/>
  <c r="H9" i="305"/>
  <c r="G9" i="305"/>
  <c r="F9" i="305"/>
  <c r="E9" i="305"/>
  <c r="D9" i="305"/>
  <c r="C9" i="305"/>
  <c r="B9" i="305"/>
  <c r="M8" i="305"/>
  <c r="L8" i="305"/>
  <c r="K8" i="305"/>
  <c r="K7" i="305" s="1"/>
  <c r="J8" i="305"/>
  <c r="I8" i="305"/>
  <c r="H8" i="305"/>
  <c r="G8" i="305"/>
  <c r="F8" i="305"/>
  <c r="E8" i="305"/>
  <c r="E7" i="305" s="1"/>
  <c r="D8" i="305"/>
  <c r="B8" i="305"/>
  <c r="M7" i="305"/>
  <c r="L7" i="305"/>
  <c r="J7" i="305"/>
  <c r="I7" i="305"/>
  <c r="H7" i="305"/>
  <c r="G7" i="305"/>
  <c r="F7" i="305"/>
  <c r="D7" i="305"/>
  <c r="B7" i="305"/>
  <c r="E42" i="304"/>
  <c r="D42" i="304"/>
  <c r="C42" i="304"/>
  <c r="B42" i="304"/>
  <c r="E41" i="304"/>
  <c r="D41" i="304"/>
  <c r="C41" i="304"/>
  <c r="B41" i="304"/>
  <c r="E40" i="304"/>
  <c r="D40" i="304"/>
  <c r="C40" i="304"/>
  <c r="B40" i="304"/>
  <c r="E39" i="304"/>
  <c r="D39" i="304"/>
  <c r="C39" i="304"/>
  <c r="B39" i="304"/>
  <c r="E38" i="304"/>
  <c r="D38" i="304"/>
  <c r="C38" i="304"/>
  <c r="C37" i="304" s="1"/>
  <c r="B38" i="304"/>
  <c r="M37" i="304"/>
  <c r="L37" i="304"/>
  <c r="K37" i="304"/>
  <c r="J37" i="304"/>
  <c r="I37" i="304"/>
  <c r="H37" i="304"/>
  <c r="G37" i="304"/>
  <c r="F37" i="304"/>
  <c r="E37" i="304"/>
  <c r="D37" i="304"/>
  <c r="B37" i="304"/>
  <c r="E36" i="304"/>
  <c r="D36" i="304"/>
  <c r="C36" i="304"/>
  <c r="B36" i="304"/>
  <c r="E35" i="304"/>
  <c r="D35" i="304"/>
  <c r="C35" i="304"/>
  <c r="B35" i="304"/>
  <c r="E34" i="304"/>
  <c r="D34" i="304"/>
  <c r="C34" i="304"/>
  <c r="B34" i="304"/>
  <c r="E33" i="304"/>
  <c r="D33" i="304"/>
  <c r="C33" i="304"/>
  <c r="B33" i="304"/>
  <c r="E32" i="304"/>
  <c r="D32" i="304"/>
  <c r="C32" i="304"/>
  <c r="C31" i="304" s="1"/>
  <c r="B32" i="304"/>
  <c r="M31" i="304"/>
  <c r="L31" i="304"/>
  <c r="K31" i="304"/>
  <c r="J31" i="304"/>
  <c r="I31" i="304"/>
  <c r="H31" i="304"/>
  <c r="G31" i="304"/>
  <c r="F31" i="304"/>
  <c r="E31" i="304"/>
  <c r="D31" i="304"/>
  <c r="B31" i="304"/>
  <c r="E30" i="304"/>
  <c r="D30" i="304"/>
  <c r="C30" i="304"/>
  <c r="B30" i="304"/>
  <c r="E29" i="304"/>
  <c r="D29" i="304"/>
  <c r="C29" i="304"/>
  <c r="B29" i="304"/>
  <c r="E28" i="304"/>
  <c r="D28" i="304"/>
  <c r="C28" i="304"/>
  <c r="B28" i="304"/>
  <c r="E27" i="304"/>
  <c r="D27" i="304"/>
  <c r="C27" i="304"/>
  <c r="B27" i="304"/>
  <c r="E26" i="304"/>
  <c r="D26" i="304"/>
  <c r="C26" i="304"/>
  <c r="C25" i="304" s="1"/>
  <c r="B26" i="304"/>
  <c r="M25" i="304"/>
  <c r="L25" i="304"/>
  <c r="K25" i="304"/>
  <c r="J25" i="304"/>
  <c r="I25" i="304"/>
  <c r="H25" i="304"/>
  <c r="G25" i="304"/>
  <c r="F25" i="304"/>
  <c r="E25" i="304"/>
  <c r="D25" i="304"/>
  <c r="B25" i="304"/>
  <c r="E24" i="304"/>
  <c r="D24" i="304"/>
  <c r="C24" i="304"/>
  <c r="C12" i="304" s="1"/>
  <c r="B24" i="304"/>
  <c r="E23" i="304"/>
  <c r="D23" i="304"/>
  <c r="C23" i="304"/>
  <c r="B23" i="304"/>
  <c r="E22" i="304"/>
  <c r="D22" i="304"/>
  <c r="C22" i="304"/>
  <c r="C10" i="304" s="1"/>
  <c r="B22" i="304"/>
  <c r="E21" i="304"/>
  <c r="D21" i="304"/>
  <c r="C21" i="304"/>
  <c r="B21" i="304"/>
  <c r="E20" i="304"/>
  <c r="D20" i="304"/>
  <c r="C20" i="304"/>
  <c r="B20" i="304"/>
  <c r="M19" i="304"/>
  <c r="L19" i="304"/>
  <c r="K19" i="304"/>
  <c r="J19" i="304"/>
  <c r="I19" i="304"/>
  <c r="H19" i="304"/>
  <c r="G19" i="304"/>
  <c r="F19" i="304"/>
  <c r="E19" i="304"/>
  <c r="D19" i="304"/>
  <c r="B19" i="304"/>
  <c r="E18" i="304"/>
  <c r="D18" i="304"/>
  <c r="C18" i="304"/>
  <c r="B18" i="304"/>
  <c r="E17" i="304"/>
  <c r="D17" i="304"/>
  <c r="C17" i="304"/>
  <c r="B17" i="304"/>
  <c r="E16" i="304"/>
  <c r="D16" i="304"/>
  <c r="C16" i="304"/>
  <c r="B16" i="304"/>
  <c r="E15" i="304"/>
  <c r="D15" i="304"/>
  <c r="C15" i="304"/>
  <c r="B15" i="304"/>
  <c r="E14" i="304"/>
  <c r="D14" i="304"/>
  <c r="C14" i="304"/>
  <c r="C13" i="304" s="1"/>
  <c r="B14" i="304"/>
  <c r="M13" i="304"/>
  <c r="L13" i="304"/>
  <c r="K13" i="304"/>
  <c r="J13" i="304"/>
  <c r="I13" i="304"/>
  <c r="H13" i="304"/>
  <c r="G13" i="304"/>
  <c r="F13" i="304"/>
  <c r="E13" i="304"/>
  <c r="D13" i="304"/>
  <c r="B13" i="304"/>
  <c r="M12" i="304"/>
  <c r="L12" i="304"/>
  <c r="K12" i="304"/>
  <c r="J12" i="304"/>
  <c r="I12" i="304"/>
  <c r="H12" i="304"/>
  <c r="G12" i="304"/>
  <c r="F12" i="304"/>
  <c r="E12" i="304"/>
  <c r="D12" i="304"/>
  <c r="B12" i="304"/>
  <c r="M11" i="304"/>
  <c r="L11" i="304"/>
  <c r="K11" i="304"/>
  <c r="J11" i="304"/>
  <c r="I11" i="304"/>
  <c r="H11" i="304"/>
  <c r="G11" i="304"/>
  <c r="F11" i="304"/>
  <c r="E11" i="304"/>
  <c r="D11" i="304"/>
  <c r="C11" i="304"/>
  <c r="B11" i="304"/>
  <c r="M10" i="304"/>
  <c r="L10" i="304"/>
  <c r="K10" i="304"/>
  <c r="J10" i="304"/>
  <c r="I10" i="304"/>
  <c r="H10" i="304"/>
  <c r="G10" i="304"/>
  <c r="F10" i="304"/>
  <c r="E10" i="304"/>
  <c r="D10" i="304"/>
  <c r="B10" i="304"/>
  <c r="M9" i="304"/>
  <c r="L9" i="304"/>
  <c r="K9" i="304"/>
  <c r="J9" i="304"/>
  <c r="I9" i="304"/>
  <c r="H9" i="304"/>
  <c r="G9" i="304"/>
  <c r="F9" i="304"/>
  <c r="E9" i="304"/>
  <c r="D9" i="304"/>
  <c r="C9" i="304"/>
  <c r="B9" i="304"/>
  <c r="M8" i="304"/>
  <c r="L8" i="304"/>
  <c r="K8" i="304"/>
  <c r="K7" i="304" s="1"/>
  <c r="J8" i="304"/>
  <c r="I8" i="304"/>
  <c r="H8" i="304"/>
  <c r="G8" i="304"/>
  <c r="F8" i="304"/>
  <c r="E8" i="304"/>
  <c r="D8" i="304"/>
  <c r="B8" i="304"/>
  <c r="M7" i="304"/>
  <c r="L7" i="304"/>
  <c r="J7" i="304"/>
  <c r="I7" i="304"/>
  <c r="H7" i="304"/>
  <c r="G7" i="304"/>
  <c r="F7" i="304"/>
  <c r="E7" i="304"/>
  <c r="D7" i="304"/>
  <c r="B7" i="304"/>
  <c r="C21" i="303"/>
  <c r="B21" i="303"/>
  <c r="C20" i="303"/>
  <c r="B20" i="303"/>
  <c r="C19" i="303"/>
  <c r="B19" i="303"/>
  <c r="C18" i="303"/>
  <c r="B18" i="303"/>
  <c r="C17" i="303"/>
  <c r="B17" i="303"/>
  <c r="C16" i="303"/>
  <c r="B16" i="303"/>
  <c r="C15" i="303"/>
  <c r="B15" i="303"/>
  <c r="C14" i="303"/>
  <c r="B14" i="303"/>
  <c r="C13" i="303"/>
  <c r="B13" i="303"/>
  <c r="C12" i="303"/>
  <c r="B12" i="303"/>
  <c r="C11" i="303"/>
  <c r="B11" i="303"/>
  <c r="C10" i="303"/>
  <c r="B10" i="303"/>
  <c r="C9" i="303"/>
  <c r="B9" i="303"/>
  <c r="C8" i="303"/>
  <c r="C6" i="303" s="1"/>
  <c r="B8" i="303"/>
  <c r="C7" i="303"/>
  <c r="B7" i="303"/>
  <c r="U6" i="303"/>
  <c r="T6" i="303"/>
  <c r="S6" i="303"/>
  <c r="R6" i="303"/>
  <c r="Q6" i="303"/>
  <c r="P6" i="303"/>
  <c r="O6" i="303"/>
  <c r="N6" i="303"/>
  <c r="M6" i="303"/>
  <c r="L6" i="303"/>
  <c r="K6" i="303"/>
  <c r="J6" i="303"/>
  <c r="I6" i="303"/>
  <c r="H6" i="303"/>
  <c r="G6" i="303"/>
  <c r="F6" i="303"/>
  <c r="E6" i="303"/>
  <c r="D6" i="303"/>
  <c r="B6" i="303"/>
  <c r="C22" i="302"/>
  <c r="B22" i="302"/>
  <c r="C21" i="302"/>
  <c r="B21" i="302"/>
  <c r="C20" i="302"/>
  <c r="B20" i="302"/>
  <c r="C19" i="302"/>
  <c r="B19" i="302"/>
  <c r="C18" i="302"/>
  <c r="B18" i="302"/>
  <c r="C17" i="302"/>
  <c r="B17" i="302"/>
  <c r="C16" i="302"/>
  <c r="B16" i="302"/>
  <c r="C15" i="302"/>
  <c r="B15" i="302"/>
  <c r="C14" i="302"/>
  <c r="B14" i="302"/>
  <c r="C13" i="302"/>
  <c r="B13" i="302"/>
  <c r="C12" i="302"/>
  <c r="B12" i="302"/>
  <c r="C11" i="302"/>
  <c r="B11" i="302"/>
  <c r="C10" i="302"/>
  <c r="B10" i="302"/>
  <c r="C9" i="302"/>
  <c r="B9" i="302"/>
  <c r="C8" i="302"/>
  <c r="B8" i="302"/>
  <c r="C7" i="302"/>
  <c r="B7" i="302"/>
  <c r="U6" i="302"/>
  <c r="T6" i="302"/>
  <c r="S6" i="302"/>
  <c r="R6" i="302"/>
  <c r="Q6" i="302"/>
  <c r="P6" i="302"/>
  <c r="O6" i="302"/>
  <c r="N6" i="302"/>
  <c r="M6" i="302"/>
  <c r="L6" i="302"/>
  <c r="K6" i="302"/>
  <c r="J6" i="302"/>
  <c r="I6" i="302"/>
  <c r="H6" i="302"/>
  <c r="G6" i="302"/>
  <c r="F6" i="302"/>
  <c r="E6" i="302"/>
  <c r="C6" i="302" s="1"/>
  <c r="D6" i="302"/>
  <c r="B6" i="302" s="1"/>
  <c r="G6" i="301"/>
  <c r="F6" i="301"/>
  <c r="E6" i="301"/>
  <c r="D6" i="301"/>
  <c r="C6" i="301"/>
  <c r="B6" i="301"/>
  <c r="F23" i="300"/>
  <c r="E23" i="300"/>
  <c r="D23" i="300"/>
  <c r="C23" i="300"/>
  <c r="B23" i="300"/>
  <c r="F7" i="300"/>
  <c r="E7" i="300"/>
  <c r="E6" i="300" s="1"/>
  <c r="D7" i="300"/>
  <c r="C7" i="300"/>
  <c r="C6" i="300" s="1"/>
  <c r="B7" i="300"/>
  <c r="F6" i="300"/>
  <c r="D6" i="300"/>
  <c r="B6" i="300"/>
  <c r="F6" i="299"/>
  <c r="E6" i="299"/>
  <c r="D6" i="299"/>
  <c r="C6" i="299"/>
  <c r="B6" i="299"/>
  <c r="F6" i="298"/>
  <c r="E6" i="298"/>
  <c r="D6" i="298"/>
  <c r="C6" i="298"/>
  <c r="B6" i="298"/>
  <c r="B21" i="296"/>
  <c r="B20" i="296"/>
  <c r="B19" i="296"/>
  <c r="B18" i="296"/>
  <c r="B17" i="296"/>
  <c r="B16" i="296"/>
  <c r="B15" i="296"/>
  <c r="B14" i="296"/>
  <c r="B13" i="296"/>
  <c r="B12" i="296"/>
  <c r="B11" i="296"/>
  <c r="B10" i="296"/>
  <c r="B9" i="296"/>
  <c r="B8" i="296"/>
  <c r="B6" i="296" s="1"/>
  <c r="B7" i="296"/>
  <c r="N6" i="296"/>
  <c r="M6" i="296"/>
  <c r="L6" i="296"/>
  <c r="K6" i="296"/>
  <c r="J6" i="296"/>
  <c r="I6" i="296"/>
  <c r="H6" i="296"/>
  <c r="G6" i="296"/>
  <c r="F6" i="296"/>
  <c r="E6" i="296"/>
  <c r="D6" i="296"/>
  <c r="C6" i="296"/>
  <c r="B11" i="295"/>
  <c r="B10" i="295"/>
  <c r="B9" i="295"/>
  <c r="B8" i="295"/>
  <c r="B7" i="295"/>
  <c r="B11" i="294"/>
  <c r="B10" i="294"/>
  <c r="B9" i="294"/>
  <c r="B8" i="294"/>
  <c r="B7" i="294"/>
  <c r="B11" i="293"/>
  <c r="B10" i="293"/>
  <c r="B9" i="293"/>
  <c r="B8" i="293"/>
  <c r="B7" i="293"/>
  <c r="B22" i="292"/>
  <c r="B21" i="292"/>
  <c r="B20" i="292"/>
  <c r="B19" i="292"/>
  <c r="B18" i="292"/>
  <c r="B17" i="292"/>
  <c r="B16" i="292"/>
  <c r="B15" i="292"/>
  <c r="B14" i="292"/>
  <c r="B13" i="292"/>
  <c r="B12" i="292"/>
  <c r="B11" i="292"/>
  <c r="B10" i="292"/>
  <c r="B9" i="292"/>
  <c r="B8" i="292"/>
  <c r="L7" i="292"/>
  <c r="K7" i="292"/>
  <c r="J7" i="292"/>
  <c r="I7" i="292"/>
  <c r="H7" i="292"/>
  <c r="G7" i="292"/>
  <c r="F7" i="292"/>
  <c r="E7" i="292"/>
  <c r="D7" i="292"/>
  <c r="C7" i="292"/>
  <c r="B22" i="291"/>
  <c r="B21" i="291"/>
  <c r="B20" i="291"/>
  <c r="B19" i="291"/>
  <c r="B18" i="291"/>
  <c r="B17" i="291"/>
  <c r="B16" i="291"/>
  <c r="B15" i="291"/>
  <c r="B14" i="291"/>
  <c r="B7" i="291" s="1"/>
  <c r="B13" i="291"/>
  <c r="B12" i="291"/>
  <c r="B11" i="291"/>
  <c r="B10" i="291"/>
  <c r="B9" i="291"/>
  <c r="B8" i="291"/>
  <c r="L7" i="291"/>
  <c r="K7" i="291"/>
  <c r="J7" i="291"/>
  <c r="I7" i="291"/>
  <c r="H7" i="291"/>
  <c r="G7" i="291"/>
  <c r="F7" i="291"/>
  <c r="E7" i="291"/>
  <c r="D7" i="291"/>
  <c r="C7" i="291"/>
  <c r="B22" i="290"/>
  <c r="B21" i="290"/>
  <c r="B20" i="290"/>
  <c r="B19" i="290"/>
  <c r="B18" i="290"/>
  <c r="B17" i="290"/>
  <c r="B16" i="290"/>
  <c r="B15" i="290"/>
  <c r="B14" i="290"/>
  <c r="B13" i="290"/>
  <c r="B12" i="290"/>
  <c r="B11" i="290"/>
  <c r="B10" i="290"/>
  <c r="B9" i="290"/>
  <c r="B8" i="290"/>
  <c r="L7" i="290"/>
  <c r="K7" i="290"/>
  <c r="J7" i="290"/>
  <c r="I7" i="290"/>
  <c r="H7" i="290"/>
  <c r="G7" i="290"/>
  <c r="F7" i="290"/>
  <c r="E7" i="290"/>
  <c r="D7" i="290"/>
  <c r="C7" i="290"/>
  <c r="B7" i="290" s="1"/>
  <c r="B22" i="289"/>
  <c r="B21" i="289"/>
  <c r="B20" i="289"/>
  <c r="B19" i="289"/>
  <c r="B18" i="289"/>
  <c r="B17" i="289"/>
  <c r="B16" i="289"/>
  <c r="B15" i="289"/>
  <c r="B14" i="289"/>
  <c r="B13" i="289"/>
  <c r="B12" i="289"/>
  <c r="B11" i="289"/>
  <c r="B10" i="289"/>
  <c r="B9" i="289"/>
  <c r="B8" i="289"/>
  <c r="L7" i="289"/>
  <c r="K7" i="289"/>
  <c r="J7" i="289"/>
  <c r="I7" i="289"/>
  <c r="H7" i="289"/>
  <c r="G7" i="289"/>
  <c r="F7" i="289"/>
  <c r="E7" i="289"/>
  <c r="D7" i="289"/>
  <c r="C7" i="289"/>
  <c r="B11" i="288"/>
  <c r="B10" i="288"/>
  <c r="B9" i="288"/>
  <c r="B8" i="288"/>
  <c r="B7" i="288"/>
  <c r="D98" i="287"/>
  <c r="C98" i="287"/>
  <c r="B98" i="287"/>
  <c r="D94" i="287"/>
  <c r="C94" i="287"/>
  <c r="B94" i="287"/>
  <c r="D88" i="287"/>
  <c r="C88" i="287"/>
  <c r="B88" i="287"/>
  <c r="D80" i="287"/>
  <c r="C80" i="287"/>
  <c r="B80" i="287"/>
  <c r="D75" i="287"/>
  <c r="C75" i="287"/>
  <c r="C6" i="287" s="1"/>
  <c r="B75" i="287"/>
  <c r="D33" i="287"/>
  <c r="C33" i="287"/>
  <c r="B33" i="287"/>
  <c r="D22" i="287"/>
  <c r="C22" i="287"/>
  <c r="B22" i="287"/>
  <c r="D19" i="287"/>
  <c r="D6" i="287" s="1"/>
  <c r="C19" i="287"/>
  <c r="B19" i="287"/>
  <c r="D13" i="287"/>
  <c r="C13" i="287"/>
  <c r="B13" i="287"/>
  <c r="D11" i="287"/>
  <c r="C11" i="287"/>
  <c r="B11" i="287"/>
  <c r="B6" i="287" s="1"/>
  <c r="D7" i="287"/>
  <c r="C7" i="287"/>
  <c r="B7" i="287"/>
  <c r="F6" i="286"/>
  <c r="E6" i="286"/>
  <c r="D6" i="286"/>
  <c r="C6" i="286"/>
  <c r="B6" i="286"/>
  <c r="D7" i="285"/>
  <c r="F6" i="285"/>
  <c r="E6" i="285"/>
  <c r="D6" i="285"/>
  <c r="C6" i="285"/>
  <c r="B6" i="285"/>
  <c r="F6" i="284"/>
  <c r="E6" i="284"/>
  <c r="D6" i="284"/>
  <c r="C6" i="284"/>
  <c r="B6" i="284"/>
  <c r="D9" i="283"/>
  <c r="B8" i="283"/>
  <c r="B7" i="283"/>
  <c r="B6" i="283" s="1"/>
  <c r="D6" i="283"/>
  <c r="C6" i="283"/>
  <c r="F6" i="282"/>
  <c r="E6" i="282"/>
  <c r="D6" i="282"/>
  <c r="C6" i="282"/>
  <c r="B6" i="282"/>
  <c r="C5" i="280"/>
  <c r="B5" i="280"/>
  <c r="C6" i="279"/>
  <c r="B6" i="279"/>
  <c r="F5" i="278"/>
  <c r="E5" i="278"/>
  <c r="D5" i="278"/>
  <c r="C5" i="278"/>
  <c r="B5" i="278"/>
  <c r="R20" i="277"/>
  <c r="N20" i="277"/>
  <c r="J20" i="277"/>
  <c r="F20" i="277"/>
  <c r="B20" i="277"/>
  <c r="U19" i="277"/>
  <c r="R19" i="277" s="1"/>
  <c r="T19" i="277"/>
  <c r="S19" i="277"/>
  <c r="Q19" i="277"/>
  <c r="P19" i="277"/>
  <c r="O19" i="277"/>
  <c r="N19" i="277"/>
  <c r="M19" i="277"/>
  <c r="J19" i="277" s="1"/>
  <c r="L19" i="277"/>
  <c r="K19" i="277"/>
  <c r="I19" i="277"/>
  <c r="H19" i="277"/>
  <c r="G19" i="277"/>
  <c r="F19" i="277"/>
  <c r="E19" i="277"/>
  <c r="D19" i="277"/>
  <c r="C19" i="277"/>
  <c r="B19" i="277"/>
  <c r="R18" i="277"/>
  <c r="N18" i="277"/>
  <c r="J18" i="277"/>
  <c r="F18" i="277"/>
  <c r="B18" i="277"/>
  <c r="B14" i="277" s="1"/>
  <c r="R17" i="277"/>
  <c r="N17" i="277"/>
  <c r="J17" i="277"/>
  <c r="F17" i="277"/>
  <c r="B17" i="277"/>
  <c r="R16" i="277"/>
  <c r="N16" i="277"/>
  <c r="J16" i="277"/>
  <c r="F16" i="277"/>
  <c r="B16" i="277"/>
  <c r="R15" i="277"/>
  <c r="N15" i="277"/>
  <c r="J15" i="277"/>
  <c r="F15" i="277"/>
  <c r="B15" i="277"/>
  <c r="U14" i="277"/>
  <c r="T14" i="277"/>
  <c r="S14" i="277"/>
  <c r="Q14" i="277"/>
  <c r="P14" i="277"/>
  <c r="O14" i="277"/>
  <c r="N14" i="277" s="1"/>
  <c r="M14" i="277"/>
  <c r="L14" i="277"/>
  <c r="K14" i="277"/>
  <c r="I14" i="277"/>
  <c r="H14" i="277"/>
  <c r="G14" i="277"/>
  <c r="F14" i="277"/>
  <c r="E14" i="277"/>
  <c r="E6" i="277" s="1"/>
  <c r="D14" i="277"/>
  <c r="C14" i="277"/>
  <c r="R13" i="277"/>
  <c r="N13" i="277"/>
  <c r="J13" i="277"/>
  <c r="F13" i="277"/>
  <c r="B13" i="277"/>
  <c r="B12" i="277" s="1"/>
  <c r="B6" i="277" s="1"/>
  <c r="U12" i="277"/>
  <c r="T12" i="277"/>
  <c r="S12" i="277"/>
  <c r="R12" i="277" s="1"/>
  <c r="Q12" i="277"/>
  <c r="P12" i="277"/>
  <c r="O12" i="277"/>
  <c r="N12" i="277"/>
  <c r="M12" i="277"/>
  <c r="L12" i="277"/>
  <c r="K12" i="277"/>
  <c r="J12" i="277" s="1"/>
  <c r="I12" i="277"/>
  <c r="H12" i="277"/>
  <c r="G12" i="277"/>
  <c r="F12" i="277"/>
  <c r="E12" i="277"/>
  <c r="D12" i="277"/>
  <c r="C12" i="277"/>
  <c r="R11" i="277"/>
  <c r="N11" i="277"/>
  <c r="J11" i="277"/>
  <c r="F11" i="277"/>
  <c r="F7" i="277" s="1"/>
  <c r="F6" i="277" s="1"/>
  <c r="B11" i="277"/>
  <c r="R10" i="277"/>
  <c r="N10" i="277"/>
  <c r="J10" i="277"/>
  <c r="F10" i="277"/>
  <c r="B10" i="277"/>
  <c r="R9" i="277"/>
  <c r="N9" i="277"/>
  <c r="J9" i="277"/>
  <c r="F9" i="277"/>
  <c r="B9" i="277"/>
  <c r="R8" i="277"/>
  <c r="N8" i="277"/>
  <c r="J8" i="277"/>
  <c r="F8" i="277"/>
  <c r="B8" i="277"/>
  <c r="B7" i="277" s="1"/>
  <c r="U7" i="277"/>
  <c r="T7" i="277"/>
  <c r="S7" i="277"/>
  <c r="R7" i="277" s="1"/>
  <c r="Q7" i="277"/>
  <c r="P7" i="277"/>
  <c r="O7" i="277"/>
  <c r="N7" i="277"/>
  <c r="M7" i="277"/>
  <c r="L7" i="277"/>
  <c r="K7" i="277"/>
  <c r="J7" i="277" s="1"/>
  <c r="I7" i="277"/>
  <c r="H7" i="277"/>
  <c r="G7" i="277"/>
  <c r="E7" i="277"/>
  <c r="D7" i="277"/>
  <c r="C7" i="277"/>
  <c r="T6" i="277"/>
  <c r="S6" i="277"/>
  <c r="Q6" i="277"/>
  <c r="P6" i="277"/>
  <c r="O6" i="277"/>
  <c r="L6" i="277"/>
  <c r="K6" i="277"/>
  <c r="I6" i="277"/>
  <c r="H6" i="277"/>
  <c r="G6" i="277"/>
  <c r="D6" i="277"/>
  <c r="C6" i="277"/>
  <c r="L6" i="276"/>
  <c r="K6" i="276"/>
  <c r="J6" i="276"/>
  <c r="I6" i="276"/>
  <c r="H6" i="276"/>
  <c r="G6" i="276"/>
  <c r="F6" i="276"/>
  <c r="E6" i="276"/>
  <c r="D6" i="276"/>
  <c r="C6" i="276"/>
  <c r="F42" i="275"/>
  <c r="B42" i="275"/>
  <c r="F41" i="275"/>
  <c r="B41" i="275"/>
  <c r="F40" i="275"/>
  <c r="B40" i="275"/>
  <c r="F39" i="275"/>
  <c r="B39" i="275"/>
  <c r="F38" i="275"/>
  <c r="B38" i="275"/>
  <c r="F37" i="275"/>
  <c r="B37" i="275"/>
  <c r="F36" i="275"/>
  <c r="B36" i="275"/>
  <c r="F35" i="275"/>
  <c r="B35" i="275"/>
  <c r="F34" i="275"/>
  <c r="B34" i="275"/>
  <c r="F33" i="275"/>
  <c r="B33" i="275"/>
  <c r="F32" i="275"/>
  <c r="B32" i="275"/>
  <c r="F31" i="275"/>
  <c r="B31" i="275"/>
  <c r="F30" i="275"/>
  <c r="B30" i="275"/>
  <c r="F29" i="275"/>
  <c r="B29" i="275"/>
  <c r="F28" i="275"/>
  <c r="F27" i="275" s="1"/>
  <c r="B28" i="275"/>
  <c r="B27" i="275" s="1"/>
  <c r="I27" i="275"/>
  <c r="H27" i="275"/>
  <c r="G27" i="275"/>
  <c r="E27" i="275"/>
  <c r="D27" i="275"/>
  <c r="C27" i="275"/>
  <c r="J21" i="275"/>
  <c r="F21" i="275"/>
  <c r="B21" i="275"/>
  <c r="J20" i="275"/>
  <c r="F20" i="275"/>
  <c r="B20" i="275"/>
  <c r="J19" i="275"/>
  <c r="F19" i="275"/>
  <c r="B19" i="275"/>
  <c r="J18" i="275"/>
  <c r="F18" i="275"/>
  <c r="B18" i="275"/>
  <c r="J17" i="275"/>
  <c r="F17" i="275"/>
  <c r="B17" i="275"/>
  <c r="J16" i="275"/>
  <c r="F16" i="275"/>
  <c r="B16" i="275"/>
  <c r="J15" i="275"/>
  <c r="F15" i="275"/>
  <c r="B15" i="275"/>
  <c r="J14" i="275"/>
  <c r="F14" i="275"/>
  <c r="B14" i="275"/>
  <c r="J13" i="275"/>
  <c r="F13" i="275"/>
  <c r="B13" i="275"/>
  <c r="J12" i="275"/>
  <c r="F12" i="275"/>
  <c r="B12" i="275"/>
  <c r="J11" i="275"/>
  <c r="F11" i="275"/>
  <c r="B11" i="275"/>
  <c r="J10" i="275"/>
  <c r="F10" i="275"/>
  <c r="B10" i="275"/>
  <c r="J9" i="275"/>
  <c r="F9" i="275"/>
  <c r="B9" i="275"/>
  <c r="J8" i="275"/>
  <c r="F8" i="275"/>
  <c r="B8" i="275"/>
  <c r="J7" i="275"/>
  <c r="F7" i="275"/>
  <c r="B7" i="275"/>
  <c r="M6" i="275"/>
  <c r="L6" i="275"/>
  <c r="K6" i="275"/>
  <c r="J6" i="275" s="1"/>
  <c r="I6" i="275"/>
  <c r="H6" i="275"/>
  <c r="G6" i="275"/>
  <c r="F6" i="275" s="1"/>
  <c r="E6" i="275"/>
  <c r="D6" i="275"/>
  <c r="C6" i="275"/>
  <c r="B6" i="275" s="1"/>
  <c r="D51" i="274"/>
  <c r="C51" i="274"/>
  <c r="D50" i="274"/>
  <c r="C50" i="274"/>
  <c r="D49" i="274"/>
  <c r="C49" i="274"/>
  <c r="D48" i="274"/>
  <c r="C48" i="274"/>
  <c r="D47" i="274"/>
  <c r="C47" i="274"/>
  <c r="D46" i="274"/>
  <c r="C46" i="274"/>
  <c r="D45" i="274"/>
  <c r="C45" i="274"/>
  <c r="D44" i="274"/>
  <c r="D40" i="274" s="1"/>
  <c r="C44" i="274"/>
  <c r="D43" i="274"/>
  <c r="C43" i="274"/>
  <c r="D42" i="274"/>
  <c r="C42" i="274"/>
  <c r="D41" i="274"/>
  <c r="C41" i="274"/>
  <c r="H40" i="274"/>
  <c r="G40" i="274"/>
  <c r="F40" i="274"/>
  <c r="E40" i="274"/>
  <c r="C40" i="274"/>
  <c r="J34" i="274"/>
  <c r="I34" i="274"/>
  <c r="D34" i="274"/>
  <c r="C34" i="274"/>
  <c r="J33" i="274"/>
  <c r="I33" i="274"/>
  <c r="D33" i="274"/>
  <c r="C33" i="274"/>
  <c r="J32" i="274"/>
  <c r="I32" i="274"/>
  <c r="D32" i="274"/>
  <c r="C32" i="274"/>
  <c r="J31" i="274"/>
  <c r="I31" i="274"/>
  <c r="D31" i="274"/>
  <c r="C31" i="274"/>
  <c r="J30" i="274"/>
  <c r="I30" i="274"/>
  <c r="D30" i="274"/>
  <c r="C30" i="274"/>
  <c r="J29" i="274"/>
  <c r="I29" i="274"/>
  <c r="D29" i="274"/>
  <c r="C29" i="274"/>
  <c r="J28" i="274"/>
  <c r="I28" i="274"/>
  <c r="D28" i="274"/>
  <c r="C28" i="274"/>
  <c r="J27" i="274"/>
  <c r="I27" i="274"/>
  <c r="D27" i="274"/>
  <c r="C27" i="274"/>
  <c r="J26" i="274"/>
  <c r="I26" i="274"/>
  <c r="D26" i="274"/>
  <c r="C26" i="274"/>
  <c r="J25" i="274"/>
  <c r="I25" i="274"/>
  <c r="D25" i="274"/>
  <c r="C25" i="274"/>
  <c r="J24" i="274"/>
  <c r="I24" i="274"/>
  <c r="D24" i="274"/>
  <c r="C24" i="274"/>
  <c r="N23" i="274"/>
  <c r="M23" i="274"/>
  <c r="L23" i="274"/>
  <c r="K23" i="274"/>
  <c r="J23" i="274"/>
  <c r="I23" i="274"/>
  <c r="H23" i="274"/>
  <c r="G23" i="274"/>
  <c r="F23" i="274"/>
  <c r="E23" i="274"/>
  <c r="C23" i="274" s="1"/>
  <c r="J17" i="274"/>
  <c r="I17" i="274"/>
  <c r="D17" i="274"/>
  <c r="C17" i="274"/>
  <c r="J16" i="274"/>
  <c r="I16" i="274"/>
  <c r="D16" i="274"/>
  <c r="C16" i="274"/>
  <c r="J15" i="274"/>
  <c r="I15" i="274"/>
  <c r="D15" i="274"/>
  <c r="C15" i="274"/>
  <c r="J14" i="274"/>
  <c r="I14" i="274"/>
  <c r="D14" i="274"/>
  <c r="C14" i="274"/>
  <c r="J13" i="274"/>
  <c r="I13" i="274"/>
  <c r="D13" i="274"/>
  <c r="C13" i="274"/>
  <c r="J12" i="274"/>
  <c r="I12" i="274"/>
  <c r="D12" i="274"/>
  <c r="C12" i="274"/>
  <c r="J11" i="274"/>
  <c r="I11" i="274"/>
  <c r="D11" i="274"/>
  <c r="C11" i="274"/>
  <c r="J10" i="274"/>
  <c r="I10" i="274"/>
  <c r="D10" i="274"/>
  <c r="C10" i="274"/>
  <c r="J9" i="274"/>
  <c r="I9" i="274"/>
  <c r="D9" i="274"/>
  <c r="C9" i="274"/>
  <c r="J8" i="274"/>
  <c r="I8" i="274"/>
  <c r="D8" i="274"/>
  <c r="C8" i="274"/>
  <c r="J7" i="274"/>
  <c r="I7" i="274"/>
  <c r="D7" i="274"/>
  <c r="D6" i="274" s="1"/>
  <c r="C7" i="274"/>
  <c r="M6" i="274"/>
  <c r="L6" i="274"/>
  <c r="K6" i="274"/>
  <c r="I6" i="274" s="1"/>
  <c r="J6" i="274"/>
  <c r="H6" i="274"/>
  <c r="G6" i="274"/>
  <c r="F6" i="274"/>
  <c r="E6" i="274"/>
  <c r="C6" i="274"/>
  <c r="D51" i="273"/>
  <c r="C51" i="273"/>
  <c r="D50" i="273"/>
  <c r="C50" i="273"/>
  <c r="D49" i="273"/>
  <c r="C49" i="273"/>
  <c r="D48" i="273"/>
  <c r="C48" i="273"/>
  <c r="D47" i="273"/>
  <c r="C47" i="273"/>
  <c r="D46" i="273"/>
  <c r="C46" i="273"/>
  <c r="D45" i="273"/>
  <c r="C45" i="273"/>
  <c r="D44" i="273"/>
  <c r="C44" i="273"/>
  <c r="D43" i="273"/>
  <c r="C43" i="273"/>
  <c r="D42" i="273"/>
  <c r="C42" i="273"/>
  <c r="C40" i="273" s="1"/>
  <c r="D41" i="273"/>
  <c r="C41" i="273"/>
  <c r="J40" i="273"/>
  <c r="I40" i="273"/>
  <c r="H40" i="273"/>
  <c r="G40" i="273"/>
  <c r="F40" i="273"/>
  <c r="E40" i="273"/>
  <c r="D40" i="273"/>
  <c r="L34" i="273"/>
  <c r="K34" i="273"/>
  <c r="D34" i="273"/>
  <c r="C34" i="273"/>
  <c r="L33" i="273"/>
  <c r="K33" i="273"/>
  <c r="D33" i="273"/>
  <c r="C33" i="273"/>
  <c r="L32" i="273"/>
  <c r="K32" i="273"/>
  <c r="D32" i="273"/>
  <c r="C32" i="273"/>
  <c r="L31" i="273"/>
  <c r="K31" i="273"/>
  <c r="D31" i="273"/>
  <c r="C31" i="273"/>
  <c r="L30" i="273"/>
  <c r="K30" i="273"/>
  <c r="D30" i="273"/>
  <c r="C30" i="273"/>
  <c r="L29" i="273"/>
  <c r="K29" i="273"/>
  <c r="D29" i="273"/>
  <c r="C29" i="273"/>
  <c r="L28" i="273"/>
  <c r="K28" i="273"/>
  <c r="D28" i="273"/>
  <c r="C28" i="273"/>
  <c r="L27" i="273"/>
  <c r="K27" i="273"/>
  <c r="D27" i="273"/>
  <c r="C27" i="273"/>
  <c r="L26" i="273"/>
  <c r="K26" i="273"/>
  <c r="D26" i="273"/>
  <c r="C26" i="273"/>
  <c r="L25" i="273"/>
  <c r="K25" i="273"/>
  <c r="D25" i="273"/>
  <c r="C25" i="273"/>
  <c r="L24" i="273"/>
  <c r="K24" i="273"/>
  <c r="D24" i="273"/>
  <c r="C24" i="273"/>
  <c r="R23" i="273"/>
  <c r="Q23" i="273"/>
  <c r="P23" i="273"/>
  <c r="O23" i="273"/>
  <c r="N23" i="273"/>
  <c r="L23" i="273" s="1"/>
  <c r="M23" i="273"/>
  <c r="J23" i="273"/>
  <c r="I23" i="273"/>
  <c r="H23" i="273"/>
  <c r="G23" i="273"/>
  <c r="F23" i="273"/>
  <c r="D23" i="273" s="1"/>
  <c r="E23" i="273"/>
  <c r="C23" i="273" s="1"/>
  <c r="L17" i="273"/>
  <c r="K17" i="273"/>
  <c r="D17" i="273"/>
  <c r="C17" i="273"/>
  <c r="L16" i="273"/>
  <c r="K16" i="273"/>
  <c r="D16" i="273"/>
  <c r="C16" i="273"/>
  <c r="L15" i="273"/>
  <c r="K15" i="273"/>
  <c r="D15" i="273"/>
  <c r="C15" i="273"/>
  <c r="L14" i="273"/>
  <c r="K14" i="273"/>
  <c r="D14" i="273"/>
  <c r="C14" i="273"/>
  <c r="L13" i="273"/>
  <c r="K13" i="273"/>
  <c r="D13" i="273"/>
  <c r="C13" i="273"/>
  <c r="L12" i="273"/>
  <c r="K12" i="273"/>
  <c r="D12" i="273"/>
  <c r="C12" i="273"/>
  <c r="L11" i="273"/>
  <c r="K11" i="273"/>
  <c r="D11" i="273"/>
  <c r="C11" i="273"/>
  <c r="L10" i="273"/>
  <c r="K10" i="273"/>
  <c r="D10" i="273"/>
  <c r="C10" i="273"/>
  <c r="L9" i="273"/>
  <c r="K9" i="273"/>
  <c r="D9" i="273"/>
  <c r="C9" i="273"/>
  <c r="L8" i="273"/>
  <c r="K8" i="273"/>
  <c r="D8" i="273"/>
  <c r="C8" i="273"/>
  <c r="L7" i="273"/>
  <c r="K7" i="273"/>
  <c r="D7" i="273"/>
  <c r="C7" i="273"/>
  <c r="R6" i="273"/>
  <c r="Q6" i="273"/>
  <c r="P6" i="273"/>
  <c r="O6" i="273"/>
  <c r="N6" i="273"/>
  <c r="L6" i="273" s="1"/>
  <c r="M6" i="273"/>
  <c r="K6" i="273" s="1"/>
  <c r="J6" i="273"/>
  <c r="I6" i="273"/>
  <c r="H6" i="273"/>
  <c r="G6" i="273"/>
  <c r="F6" i="273"/>
  <c r="D6" i="273" s="1"/>
  <c r="E6" i="273"/>
  <c r="C6" i="273" s="1"/>
  <c r="N21" i="272"/>
  <c r="K21" i="272"/>
  <c r="H21" i="272"/>
  <c r="E21" i="272"/>
  <c r="B21" i="272"/>
  <c r="N20" i="272"/>
  <c r="K20" i="272"/>
  <c r="H20" i="272"/>
  <c r="E20" i="272"/>
  <c r="B20" i="272"/>
  <c r="N19" i="272"/>
  <c r="K19" i="272"/>
  <c r="H19" i="272"/>
  <c r="E19" i="272"/>
  <c r="B19" i="272"/>
  <c r="N18" i="272"/>
  <c r="K18" i="272"/>
  <c r="H18" i="272"/>
  <c r="E18" i="272"/>
  <c r="B18" i="272"/>
  <c r="N17" i="272"/>
  <c r="K17" i="272"/>
  <c r="H17" i="272"/>
  <c r="E17" i="272"/>
  <c r="B17" i="272"/>
  <c r="N16" i="272"/>
  <c r="K16" i="272"/>
  <c r="H16" i="272"/>
  <c r="E16" i="272"/>
  <c r="B16" i="272"/>
  <c r="N15" i="272"/>
  <c r="K15" i="272"/>
  <c r="H15" i="272"/>
  <c r="E15" i="272"/>
  <c r="B15" i="272"/>
  <c r="N14" i="272"/>
  <c r="K14" i="272"/>
  <c r="H14" i="272"/>
  <c r="H6" i="272" s="1"/>
  <c r="E14" i="272"/>
  <c r="B14" i="272"/>
  <c r="N13" i="272"/>
  <c r="K13" i="272"/>
  <c r="H13" i="272"/>
  <c r="E13" i="272"/>
  <c r="B13" i="272"/>
  <c r="N12" i="272"/>
  <c r="K12" i="272"/>
  <c r="H12" i="272"/>
  <c r="E12" i="272"/>
  <c r="B12" i="272"/>
  <c r="N11" i="272"/>
  <c r="K11" i="272"/>
  <c r="H11" i="272"/>
  <c r="E11" i="272"/>
  <c r="E6" i="272" s="1"/>
  <c r="B11" i="272"/>
  <c r="N10" i="272"/>
  <c r="K10" i="272"/>
  <c r="H10" i="272"/>
  <c r="E10" i="272"/>
  <c r="B10" i="272"/>
  <c r="N9" i="272"/>
  <c r="K9" i="272"/>
  <c r="K6" i="272" s="1"/>
  <c r="H9" i="272"/>
  <c r="E9" i="272"/>
  <c r="B9" i="272"/>
  <c r="N8" i="272"/>
  <c r="K8" i="272"/>
  <c r="H8" i="272"/>
  <c r="E8" i="272"/>
  <c r="B8" i="272"/>
  <c r="B6" i="272" s="1"/>
  <c r="N7" i="272"/>
  <c r="K7" i="272"/>
  <c r="H7" i="272"/>
  <c r="E7" i="272"/>
  <c r="B7" i="272"/>
  <c r="P6" i="272"/>
  <c r="O6" i="272"/>
  <c r="N6" i="272"/>
  <c r="M6" i="272"/>
  <c r="L6" i="272"/>
  <c r="J6" i="272"/>
  <c r="I6" i="272"/>
  <c r="G6" i="272"/>
  <c r="F6" i="272"/>
  <c r="D6" i="272"/>
  <c r="C6" i="272"/>
  <c r="R15" i="271"/>
  <c r="N15" i="271"/>
  <c r="J15" i="271"/>
  <c r="F15" i="271"/>
  <c r="B15" i="271"/>
  <c r="R14" i="271"/>
  <c r="N14" i="271"/>
  <c r="J14" i="271"/>
  <c r="F14" i="271"/>
  <c r="B14" i="271"/>
  <c r="R13" i="271"/>
  <c r="N13" i="271"/>
  <c r="J13" i="271"/>
  <c r="F13" i="271"/>
  <c r="B13" i="271"/>
  <c r="R12" i="271"/>
  <c r="N12" i="271"/>
  <c r="J12" i="271"/>
  <c r="F12" i="271"/>
  <c r="B12" i="271"/>
  <c r="R11" i="271"/>
  <c r="N11" i="271"/>
  <c r="J11" i="271"/>
  <c r="F11" i="271"/>
  <c r="B11" i="271"/>
  <c r="R10" i="271"/>
  <c r="N10" i="271"/>
  <c r="J10" i="271"/>
  <c r="F10" i="271"/>
  <c r="B10" i="271"/>
  <c r="R9" i="271"/>
  <c r="N9" i="271"/>
  <c r="J9" i="271"/>
  <c r="F9" i="271"/>
  <c r="B9" i="271"/>
  <c r="R8" i="271"/>
  <c r="N8" i="271"/>
  <c r="J8" i="271"/>
  <c r="F8" i="271"/>
  <c r="B8" i="271"/>
  <c r="R7" i="271"/>
  <c r="N7" i="271"/>
  <c r="J7" i="271"/>
  <c r="F7" i="271"/>
  <c r="B7" i="271"/>
  <c r="U6" i="271"/>
  <c r="T6" i="271"/>
  <c r="R6" i="271" s="1"/>
  <c r="S6" i="271"/>
  <c r="Q6" i="271"/>
  <c r="P6" i="271"/>
  <c r="O6" i="271"/>
  <c r="N6" i="271" s="1"/>
  <c r="M6" i="271"/>
  <c r="L6" i="271"/>
  <c r="J6" i="271" s="1"/>
  <c r="K6" i="271"/>
  <c r="I6" i="271"/>
  <c r="H6" i="271"/>
  <c r="G6" i="271"/>
  <c r="F6" i="271" s="1"/>
  <c r="E6" i="271"/>
  <c r="D6" i="271"/>
  <c r="C6" i="271"/>
  <c r="B6" i="271"/>
  <c r="F46" i="270"/>
  <c r="B46" i="270"/>
  <c r="F45" i="270"/>
  <c r="B45" i="270"/>
  <c r="F44" i="270"/>
  <c r="B44" i="270"/>
  <c r="F43" i="270"/>
  <c r="B43" i="270"/>
  <c r="F42" i="270"/>
  <c r="B42" i="270"/>
  <c r="F41" i="270"/>
  <c r="B41" i="270"/>
  <c r="F40" i="270"/>
  <c r="B40" i="270"/>
  <c r="F39" i="270"/>
  <c r="B39" i="270"/>
  <c r="F38" i="270"/>
  <c r="B38" i="270"/>
  <c r="F37" i="270"/>
  <c r="B37" i="270"/>
  <c r="F36" i="270"/>
  <c r="B36" i="270"/>
  <c r="F35" i="270"/>
  <c r="B35" i="270"/>
  <c r="F34" i="270"/>
  <c r="B34" i="270"/>
  <c r="F33" i="270"/>
  <c r="B33" i="270"/>
  <c r="F32" i="270"/>
  <c r="B32" i="270"/>
  <c r="I31" i="270"/>
  <c r="H31" i="270"/>
  <c r="G31" i="270"/>
  <c r="F31" i="270" s="1"/>
  <c r="E31" i="270"/>
  <c r="D31" i="270"/>
  <c r="C31" i="270"/>
  <c r="J22" i="270"/>
  <c r="F22" i="270"/>
  <c r="B22" i="270"/>
  <c r="J21" i="270"/>
  <c r="F21" i="270"/>
  <c r="B21" i="270"/>
  <c r="J20" i="270"/>
  <c r="F20" i="270"/>
  <c r="B20" i="270"/>
  <c r="J19" i="270"/>
  <c r="F19" i="270"/>
  <c r="B19" i="270"/>
  <c r="J18" i="270"/>
  <c r="F18" i="270"/>
  <c r="B18" i="270"/>
  <c r="J17" i="270"/>
  <c r="F17" i="270"/>
  <c r="B17" i="270"/>
  <c r="J16" i="270"/>
  <c r="F16" i="270"/>
  <c r="B16" i="270"/>
  <c r="J15" i="270"/>
  <c r="F15" i="270"/>
  <c r="B15" i="270"/>
  <c r="J14" i="270"/>
  <c r="F14" i="270"/>
  <c r="B14" i="270"/>
  <c r="J13" i="270"/>
  <c r="F13" i="270"/>
  <c r="B13" i="270"/>
  <c r="J12" i="270"/>
  <c r="F12" i="270"/>
  <c r="B12" i="270"/>
  <c r="J11" i="270"/>
  <c r="F11" i="270"/>
  <c r="B11" i="270"/>
  <c r="J10" i="270"/>
  <c r="F10" i="270"/>
  <c r="B10" i="270"/>
  <c r="J9" i="270"/>
  <c r="F9" i="270"/>
  <c r="B9" i="270"/>
  <c r="J8" i="270"/>
  <c r="F8" i="270"/>
  <c r="B8" i="270"/>
  <c r="M7" i="270"/>
  <c r="L7" i="270"/>
  <c r="K7" i="270"/>
  <c r="J7" i="270" s="1"/>
  <c r="I7" i="270"/>
  <c r="H7" i="270"/>
  <c r="G7" i="270"/>
  <c r="F7" i="270"/>
  <c r="E7" i="270"/>
  <c r="D7" i="270"/>
  <c r="C7" i="270"/>
  <c r="B7" i="270" s="1"/>
  <c r="I73" i="269"/>
  <c r="F73" i="269"/>
  <c r="C73" i="269"/>
  <c r="B73" i="269"/>
  <c r="I72" i="269"/>
  <c r="F72" i="269"/>
  <c r="C72" i="269"/>
  <c r="B72" i="269" s="1"/>
  <c r="I71" i="269"/>
  <c r="F71" i="269"/>
  <c r="C71" i="269"/>
  <c r="B71" i="269"/>
  <c r="I70" i="269"/>
  <c r="F70" i="269"/>
  <c r="C70" i="269"/>
  <c r="B70" i="269" s="1"/>
  <c r="I69" i="269"/>
  <c r="F69" i="269"/>
  <c r="C69" i="269"/>
  <c r="B69" i="269"/>
  <c r="I68" i="269"/>
  <c r="F68" i="269"/>
  <c r="C68" i="269"/>
  <c r="B68" i="269" s="1"/>
  <c r="I67" i="269"/>
  <c r="F67" i="269"/>
  <c r="C67" i="269"/>
  <c r="B67" i="269"/>
  <c r="I66" i="269"/>
  <c r="F66" i="269"/>
  <c r="C66" i="269"/>
  <c r="B66" i="269" s="1"/>
  <c r="I65" i="269"/>
  <c r="F65" i="269"/>
  <c r="C65" i="269"/>
  <c r="B65" i="269"/>
  <c r="I64" i="269"/>
  <c r="F64" i="269"/>
  <c r="C64" i="269"/>
  <c r="B64" i="269" s="1"/>
  <c r="I63" i="269"/>
  <c r="F63" i="269"/>
  <c r="C63" i="269"/>
  <c r="B63" i="269"/>
  <c r="I62" i="269"/>
  <c r="F62" i="269"/>
  <c r="C62" i="269"/>
  <c r="B62" i="269" s="1"/>
  <c r="I61" i="269"/>
  <c r="F61" i="269"/>
  <c r="C61" i="269"/>
  <c r="B61" i="269"/>
  <c r="I60" i="269"/>
  <c r="F60" i="269"/>
  <c r="C60" i="269"/>
  <c r="B60" i="269" s="1"/>
  <c r="I59" i="269"/>
  <c r="F59" i="269"/>
  <c r="C59" i="269"/>
  <c r="B59" i="269"/>
  <c r="K58" i="269"/>
  <c r="J58" i="269"/>
  <c r="I58" i="269" s="1"/>
  <c r="H58" i="269"/>
  <c r="G58" i="269"/>
  <c r="F58" i="269" s="1"/>
  <c r="E58" i="269"/>
  <c r="D58" i="269"/>
  <c r="C58" i="269" s="1"/>
  <c r="S48" i="269"/>
  <c r="P48" i="269"/>
  <c r="M48" i="269"/>
  <c r="L48" i="269" s="1"/>
  <c r="I48" i="269"/>
  <c r="F48" i="269"/>
  <c r="C48" i="269"/>
  <c r="S47" i="269"/>
  <c r="P47" i="269"/>
  <c r="M47" i="269"/>
  <c r="L47" i="269" s="1"/>
  <c r="I47" i="269"/>
  <c r="F47" i="269"/>
  <c r="C47" i="269"/>
  <c r="B47" i="269" s="1"/>
  <c r="S46" i="269"/>
  <c r="P46" i="269"/>
  <c r="M46" i="269"/>
  <c r="L46" i="269" s="1"/>
  <c r="I46" i="269"/>
  <c r="F46" i="269"/>
  <c r="C46" i="269"/>
  <c r="B46" i="269" s="1"/>
  <c r="S45" i="269"/>
  <c r="P45" i="269"/>
  <c r="M45" i="269"/>
  <c r="L45" i="269" s="1"/>
  <c r="I45" i="269"/>
  <c r="F45" i="269"/>
  <c r="C45" i="269"/>
  <c r="S44" i="269"/>
  <c r="P44" i="269"/>
  <c r="M44" i="269"/>
  <c r="L44" i="269" s="1"/>
  <c r="I44" i="269"/>
  <c r="F44" i="269"/>
  <c r="C44" i="269"/>
  <c r="S43" i="269"/>
  <c r="P43" i="269"/>
  <c r="M43" i="269"/>
  <c r="L43" i="269" s="1"/>
  <c r="I43" i="269"/>
  <c r="F43" i="269"/>
  <c r="C43" i="269"/>
  <c r="B43" i="269" s="1"/>
  <c r="S42" i="269"/>
  <c r="P42" i="269"/>
  <c r="M42" i="269"/>
  <c r="L42" i="269" s="1"/>
  <c r="I42" i="269"/>
  <c r="F42" i="269"/>
  <c r="C42" i="269"/>
  <c r="B42" i="269" s="1"/>
  <c r="S41" i="269"/>
  <c r="P41" i="269"/>
  <c r="M41" i="269"/>
  <c r="L41" i="269" s="1"/>
  <c r="I41" i="269"/>
  <c r="F41" i="269"/>
  <c r="C41" i="269"/>
  <c r="S40" i="269"/>
  <c r="P40" i="269"/>
  <c r="M40" i="269"/>
  <c r="L40" i="269" s="1"/>
  <c r="I40" i="269"/>
  <c r="F40" i="269"/>
  <c r="C40" i="269"/>
  <c r="S39" i="269"/>
  <c r="P39" i="269"/>
  <c r="M39" i="269"/>
  <c r="L39" i="269" s="1"/>
  <c r="I39" i="269"/>
  <c r="F39" i="269"/>
  <c r="B39" i="269" s="1"/>
  <c r="C39" i="269"/>
  <c r="S38" i="269"/>
  <c r="P38" i="269"/>
  <c r="M38" i="269"/>
  <c r="L38" i="269" s="1"/>
  <c r="I38" i="269"/>
  <c r="F38" i="269"/>
  <c r="B38" i="269" s="1"/>
  <c r="C38" i="269"/>
  <c r="S37" i="269"/>
  <c r="P37" i="269"/>
  <c r="M37" i="269"/>
  <c r="L37" i="269" s="1"/>
  <c r="I37" i="269"/>
  <c r="F37" i="269"/>
  <c r="C37" i="269"/>
  <c r="S36" i="269"/>
  <c r="P36" i="269"/>
  <c r="M36" i="269"/>
  <c r="L36" i="269" s="1"/>
  <c r="I36" i="269"/>
  <c r="F36" i="269"/>
  <c r="C36" i="269"/>
  <c r="S35" i="269"/>
  <c r="P35" i="269"/>
  <c r="M35" i="269"/>
  <c r="L35" i="269" s="1"/>
  <c r="I35" i="269"/>
  <c r="F35" i="269"/>
  <c r="C35" i="269"/>
  <c r="B35" i="269" s="1"/>
  <c r="S34" i="269"/>
  <c r="P34" i="269"/>
  <c r="M34" i="269"/>
  <c r="L34" i="269" s="1"/>
  <c r="I34" i="269"/>
  <c r="F34" i="269"/>
  <c r="C34" i="269"/>
  <c r="B34" i="269" s="1"/>
  <c r="U33" i="269"/>
  <c r="T33" i="269"/>
  <c r="S33" i="269" s="1"/>
  <c r="R33" i="269"/>
  <c r="Q33" i="269"/>
  <c r="P33" i="269"/>
  <c r="O33" i="269"/>
  <c r="N33" i="269"/>
  <c r="M33" i="269"/>
  <c r="L33" i="269" s="1"/>
  <c r="K33" i="269"/>
  <c r="J33" i="269"/>
  <c r="I33" i="269" s="1"/>
  <c r="H33" i="269"/>
  <c r="G33" i="269"/>
  <c r="E33" i="269"/>
  <c r="D33" i="269"/>
  <c r="C33" i="269" s="1"/>
  <c r="S23" i="269"/>
  <c r="P23" i="269"/>
  <c r="M23" i="269"/>
  <c r="I23" i="269"/>
  <c r="F23" i="269"/>
  <c r="C23" i="269"/>
  <c r="B23" i="269"/>
  <c r="S22" i="269"/>
  <c r="L22" i="269" s="1"/>
  <c r="P22" i="269"/>
  <c r="M22" i="269"/>
  <c r="I22" i="269"/>
  <c r="F22" i="269"/>
  <c r="C22" i="269"/>
  <c r="B22" i="269"/>
  <c r="S21" i="269"/>
  <c r="L21" i="269" s="1"/>
  <c r="P21" i="269"/>
  <c r="M21" i="269"/>
  <c r="I21" i="269"/>
  <c r="F21" i="269"/>
  <c r="C21" i="269"/>
  <c r="B21" i="269"/>
  <c r="S20" i="269"/>
  <c r="P20" i="269"/>
  <c r="M20" i="269"/>
  <c r="I20" i="269"/>
  <c r="F20" i="269"/>
  <c r="C20" i="269"/>
  <c r="B20" i="269"/>
  <c r="S19" i="269"/>
  <c r="L19" i="269" s="1"/>
  <c r="P19" i="269"/>
  <c r="M19" i="269"/>
  <c r="I19" i="269"/>
  <c r="F19" i="269"/>
  <c r="C19" i="269"/>
  <c r="B19" i="269"/>
  <c r="S18" i="269"/>
  <c r="L18" i="269" s="1"/>
  <c r="P18" i="269"/>
  <c r="M18" i="269"/>
  <c r="I18" i="269"/>
  <c r="F18" i="269"/>
  <c r="C18" i="269"/>
  <c r="B18" i="269"/>
  <c r="S17" i="269"/>
  <c r="P17" i="269"/>
  <c r="M17" i="269"/>
  <c r="I17" i="269"/>
  <c r="F17" i="269"/>
  <c r="C17" i="269"/>
  <c r="B17" i="269"/>
  <c r="S16" i="269"/>
  <c r="L16" i="269" s="1"/>
  <c r="P16" i="269"/>
  <c r="M16" i="269"/>
  <c r="I16" i="269"/>
  <c r="F16" i="269"/>
  <c r="C16" i="269"/>
  <c r="B16" i="269"/>
  <c r="S15" i="269"/>
  <c r="P15" i="269"/>
  <c r="M15" i="269"/>
  <c r="I15" i="269"/>
  <c r="F15" i="269"/>
  <c r="C15" i="269"/>
  <c r="B15" i="269"/>
  <c r="S14" i="269"/>
  <c r="L14" i="269" s="1"/>
  <c r="P14" i="269"/>
  <c r="M14" i="269"/>
  <c r="I14" i="269"/>
  <c r="F14" i="269"/>
  <c r="C14" i="269"/>
  <c r="B14" i="269"/>
  <c r="S13" i="269"/>
  <c r="L13" i="269" s="1"/>
  <c r="P13" i="269"/>
  <c r="M13" i="269"/>
  <c r="I13" i="269"/>
  <c r="F13" i="269"/>
  <c r="C13" i="269"/>
  <c r="B13" i="269"/>
  <c r="S12" i="269"/>
  <c r="P12" i="269"/>
  <c r="M12" i="269"/>
  <c r="I12" i="269"/>
  <c r="F12" i="269"/>
  <c r="C12" i="269"/>
  <c r="B12" i="269"/>
  <c r="S11" i="269"/>
  <c r="L11" i="269" s="1"/>
  <c r="P11" i="269"/>
  <c r="M11" i="269"/>
  <c r="I11" i="269"/>
  <c r="F11" i="269"/>
  <c r="C11" i="269"/>
  <c r="B11" i="269"/>
  <c r="S10" i="269"/>
  <c r="L10" i="269" s="1"/>
  <c r="P10" i="269"/>
  <c r="M10" i="269"/>
  <c r="I10" i="269"/>
  <c r="F10" i="269"/>
  <c r="C10" i="269"/>
  <c r="B10" i="269"/>
  <c r="S9" i="269"/>
  <c r="P9" i="269"/>
  <c r="M9" i="269"/>
  <c r="I9" i="269"/>
  <c r="F9" i="269"/>
  <c r="C9" i="269"/>
  <c r="B9" i="269"/>
  <c r="U8" i="269"/>
  <c r="S8" i="269" s="1"/>
  <c r="L8" i="269" s="1"/>
  <c r="T8" i="269"/>
  <c r="R8" i="269"/>
  <c r="Q8" i="269"/>
  <c r="P8" i="269" s="1"/>
  <c r="O8" i="269"/>
  <c r="N8" i="269"/>
  <c r="M8" i="269" s="1"/>
  <c r="K8" i="269"/>
  <c r="J8" i="269"/>
  <c r="I8" i="269" s="1"/>
  <c r="H8" i="269"/>
  <c r="G8" i="269"/>
  <c r="F8" i="269"/>
  <c r="E8" i="269"/>
  <c r="D8" i="269"/>
  <c r="C8" i="269" s="1"/>
  <c r="J6" i="268"/>
  <c r="K15" i="268" s="1"/>
  <c r="H6" i="268"/>
  <c r="I15" i="268"/>
  <c r="F6" i="268"/>
  <c r="G15" i="268"/>
  <c r="D6" i="268"/>
  <c r="E15" i="268"/>
  <c r="B6" i="268"/>
  <c r="C15" i="268"/>
  <c r="K14" i="268"/>
  <c r="I14" i="268"/>
  <c r="G14" i="268"/>
  <c r="E14" i="268"/>
  <c r="E6" i="268" s="1"/>
  <c r="C14" i="268"/>
  <c r="K13" i="268"/>
  <c r="I13" i="268"/>
  <c r="G13" i="268"/>
  <c r="E13" i="268"/>
  <c r="C13" i="268"/>
  <c r="K12" i="268"/>
  <c r="I12" i="268"/>
  <c r="I6" i="268" s="1"/>
  <c r="G12" i="268"/>
  <c r="E12" i="268"/>
  <c r="C12" i="268"/>
  <c r="K11" i="268"/>
  <c r="I11" i="268"/>
  <c r="G11" i="268"/>
  <c r="E11" i="268"/>
  <c r="C11" i="268"/>
  <c r="C6" i="268" s="1"/>
  <c r="K10" i="268"/>
  <c r="I10" i="268"/>
  <c r="G10" i="268"/>
  <c r="E10" i="268"/>
  <c r="C10" i="268"/>
  <c r="K9" i="268"/>
  <c r="I9" i="268"/>
  <c r="G9" i="268"/>
  <c r="G6" i="268" s="1"/>
  <c r="E9" i="268"/>
  <c r="C9" i="268"/>
  <c r="K8" i="268"/>
  <c r="I8" i="268"/>
  <c r="G8" i="268"/>
  <c r="E8" i="268"/>
  <c r="C8" i="268"/>
  <c r="K7" i="268"/>
  <c r="K6" i="268" s="1"/>
  <c r="I7" i="268"/>
  <c r="G7" i="268"/>
  <c r="E7" i="268"/>
  <c r="C7" i="268"/>
  <c r="K23" i="267"/>
  <c r="H23" i="267"/>
  <c r="E23" i="267"/>
  <c r="B23" i="267"/>
  <c r="K22" i="267"/>
  <c r="H22" i="267"/>
  <c r="E22" i="267"/>
  <c r="B22" i="267"/>
  <c r="K21" i="267"/>
  <c r="H21" i="267"/>
  <c r="E21" i="267"/>
  <c r="B21" i="267"/>
  <c r="K20" i="267"/>
  <c r="H20" i="267"/>
  <c r="E20" i="267"/>
  <c r="B20" i="267"/>
  <c r="K19" i="267"/>
  <c r="H19" i="267"/>
  <c r="E19" i="267"/>
  <c r="B19" i="267"/>
  <c r="K18" i="267"/>
  <c r="H18" i="267"/>
  <c r="E18" i="267"/>
  <c r="B18" i="267"/>
  <c r="K17" i="267"/>
  <c r="H17" i="267"/>
  <c r="E17" i="267"/>
  <c r="B17" i="267"/>
  <c r="K16" i="267"/>
  <c r="H16" i="267"/>
  <c r="E16" i="267"/>
  <c r="B16" i="267"/>
  <c r="K15" i="267"/>
  <c r="H15" i="267"/>
  <c r="E15" i="267"/>
  <c r="B15" i="267"/>
  <c r="K14" i="267"/>
  <c r="H14" i="267"/>
  <c r="E14" i="267"/>
  <c r="B14" i="267"/>
  <c r="K13" i="267"/>
  <c r="H13" i="267"/>
  <c r="E13" i="267"/>
  <c r="B13" i="267"/>
  <c r="K12" i="267"/>
  <c r="H12" i="267"/>
  <c r="E12" i="267"/>
  <c r="B12" i="267"/>
  <c r="K11" i="267"/>
  <c r="H11" i="267"/>
  <c r="E11" i="267"/>
  <c r="B11" i="267"/>
  <c r="K10" i="267"/>
  <c r="H10" i="267"/>
  <c r="E10" i="267"/>
  <c r="B10" i="267"/>
  <c r="K9" i="267"/>
  <c r="H9" i="267"/>
  <c r="E9" i="267"/>
  <c r="B9" i="267"/>
  <c r="K8" i="267"/>
  <c r="H8" i="267"/>
  <c r="E8" i="267"/>
  <c r="B8" i="267"/>
  <c r="M7" i="267"/>
  <c r="L7" i="267"/>
  <c r="K7" i="267"/>
  <c r="J7" i="267"/>
  <c r="I7" i="267"/>
  <c r="H7" i="267"/>
  <c r="G7" i="267"/>
  <c r="E7" i="267" s="1"/>
  <c r="F7" i="267"/>
  <c r="D7" i="267"/>
  <c r="C7" i="267"/>
  <c r="B7" i="267" s="1"/>
  <c r="F6" i="265"/>
  <c r="E6" i="265"/>
  <c r="F6" i="262"/>
  <c r="E6" i="262"/>
  <c r="D6" i="262"/>
  <c r="C6" i="262"/>
  <c r="B6" i="262"/>
  <c r="B22" i="261"/>
  <c r="B21" i="261"/>
  <c r="B20" i="261"/>
  <c r="B19" i="261"/>
  <c r="B18" i="261"/>
  <c r="B17" i="261"/>
  <c r="B16" i="261"/>
  <c r="B15" i="261"/>
  <c r="B14" i="261"/>
  <c r="B13" i="261"/>
  <c r="B12" i="261"/>
  <c r="B11" i="261"/>
  <c r="B10" i="261"/>
  <c r="B9" i="261"/>
  <c r="B8" i="261"/>
  <c r="C7" i="261"/>
  <c r="B7" i="261" s="1"/>
  <c r="C60" i="259"/>
  <c r="B60" i="259"/>
  <c r="C33" i="259"/>
  <c r="B33" i="259"/>
  <c r="C6" i="259"/>
  <c r="C5" i="259" s="1"/>
  <c r="B6" i="259"/>
  <c r="B5" i="259" s="1"/>
  <c r="B113" i="258"/>
  <c r="B112" i="258"/>
  <c r="B111" i="258"/>
  <c r="B110" i="258"/>
  <c r="B109" i="258"/>
  <c r="B108" i="258"/>
  <c r="B107" i="258"/>
  <c r="B106" i="258"/>
  <c r="B105" i="258"/>
  <c r="B104" i="258"/>
  <c r="B103" i="258"/>
  <c r="B102" i="258"/>
  <c r="B101" i="258"/>
  <c r="B100" i="258"/>
  <c r="B99" i="258"/>
  <c r="B98" i="258"/>
  <c r="B97" i="258"/>
  <c r="B96" i="258"/>
  <c r="B95" i="258"/>
  <c r="B94" i="258"/>
  <c r="B93" i="258"/>
  <c r="B92" i="258"/>
  <c r="B91" i="258"/>
  <c r="B90" i="258"/>
  <c r="B89" i="258"/>
  <c r="B88" i="258"/>
  <c r="B87" i="258"/>
  <c r="B86" i="258"/>
  <c r="B85" i="258"/>
  <c r="B84" i="258"/>
  <c r="B83" i="258"/>
  <c r="B82" i="258"/>
  <c r="B81" i="258"/>
  <c r="B80" i="258"/>
  <c r="B79" i="258"/>
  <c r="B78" i="258"/>
  <c r="B77" i="258"/>
  <c r="B76" i="258"/>
  <c r="B75" i="258"/>
  <c r="B74" i="258"/>
  <c r="B73" i="258"/>
  <c r="B72" i="258"/>
  <c r="B71" i="258"/>
  <c r="B70" i="258"/>
  <c r="B69" i="258"/>
  <c r="B68" i="258"/>
  <c r="B67" i="258"/>
  <c r="B66" i="258"/>
  <c r="B65" i="258"/>
  <c r="B64" i="258"/>
  <c r="B63" i="258"/>
  <c r="B62" i="258"/>
  <c r="B61" i="258"/>
  <c r="B60" i="258"/>
  <c r="B59" i="258"/>
  <c r="B58" i="258"/>
  <c r="B57" i="258"/>
  <c r="B56" i="258"/>
  <c r="B55" i="258"/>
  <c r="B54" i="258"/>
  <c r="B53" i="258"/>
  <c r="B52" i="258"/>
  <c r="B51" i="258"/>
  <c r="B50" i="258"/>
  <c r="B49" i="258"/>
  <c r="B48" i="258"/>
  <c r="B47" i="258"/>
  <c r="B46" i="258"/>
  <c r="B45" i="258"/>
  <c r="B44" i="258"/>
  <c r="B43" i="258"/>
  <c r="B42" i="258"/>
  <c r="B41" i="258"/>
  <c r="B40" i="258"/>
  <c r="B39" i="258"/>
  <c r="B38" i="258"/>
  <c r="B37" i="258"/>
  <c r="B36" i="258"/>
  <c r="B35" i="258"/>
  <c r="B34" i="258"/>
  <c r="B33" i="258"/>
  <c r="B32" i="258"/>
  <c r="B31" i="258"/>
  <c r="B30" i="258"/>
  <c r="B29" i="258"/>
  <c r="B28" i="258"/>
  <c r="B27" i="258"/>
  <c r="B26" i="258"/>
  <c r="B25" i="258"/>
  <c r="B24" i="258"/>
  <c r="B23" i="258"/>
  <c r="B22" i="258"/>
  <c r="B21" i="258"/>
  <c r="B20" i="258"/>
  <c r="B19" i="258"/>
  <c r="B18" i="258"/>
  <c r="B17" i="258"/>
  <c r="B16" i="258"/>
  <c r="B15" i="258"/>
  <c r="B14" i="258"/>
  <c r="B13" i="258"/>
  <c r="B12" i="258"/>
  <c r="B11" i="258"/>
  <c r="B10" i="258"/>
  <c r="B9" i="258"/>
  <c r="B8" i="258"/>
  <c r="B7" i="258"/>
  <c r="B6" i="258"/>
  <c r="N5" i="258"/>
  <c r="M5" i="258"/>
  <c r="L5" i="258"/>
  <c r="K5" i="258"/>
  <c r="J5" i="258"/>
  <c r="I5" i="258"/>
  <c r="H5" i="258"/>
  <c r="G5" i="258"/>
  <c r="F5" i="258"/>
  <c r="E5" i="258"/>
  <c r="D5" i="258"/>
  <c r="C5" i="258"/>
  <c r="E56" i="257"/>
  <c r="D56" i="257"/>
  <c r="C56" i="257"/>
  <c r="B56" i="257"/>
  <c r="E50" i="257"/>
  <c r="D50" i="257"/>
  <c r="C50" i="257"/>
  <c r="B50" i="257"/>
  <c r="E46" i="257"/>
  <c r="D46" i="257"/>
  <c r="C46" i="257"/>
  <c r="B46" i="257"/>
  <c r="E44" i="257"/>
  <c r="D44" i="257"/>
  <c r="C44" i="257"/>
  <c r="B44" i="257"/>
  <c r="E39" i="257"/>
  <c r="D39" i="257"/>
  <c r="C39" i="257"/>
  <c r="B39" i="257"/>
  <c r="E30" i="257"/>
  <c r="D30" i="257"/>
  <c r="C30" i="257"/>
  <c r="B30" i="257"/>
  <c r="E28" i="257"/>
  <c r="D28" i="257"/>
  <c r="C28" i="257"/>
  <c r="B28" i="257"/>
  <c r="E25" i="257"/>
  <c r="D25" i="257"/>
  <c r="C25" i="257"/>
  <c r="B25" i="257"/>
  <c r="E20" i="257"/>
  <c r="D20" i="257"/>
  <c r="C20" i="257"/>
  <c r="B20" i="257"/>
  <c r="E17" i="257"/>
  <c r="D17" i="257"/>
  <c r="C17" i="257"/>
  <c r="B17" i="257"/>
  <c r="E12" i="257"/>
  <c r="D12" i="257"/>
  <c r="C12" i="257"/>
  <c r="B12" i="257"/>
  <c r="E6" i="257"/>
  <c r="D6" i="257"/>
  <c r="C6" i="257"/>
  <c r="B6" i="257"/>
  <c r="E5" i="257"/>
  <c r="D5" i="257"/>
  <c r="C5" i="257"/>
  <c r="B5" i="257"/>
  <c r="AG57" i="256"/>
  <c r="AF57" i="256"/>
  <c r="AE57" i="256"/>
  <c r="AD57" i="256"/>
  <c r="AC57" i="256"/>
  <c r="AB57" i="256"/>
  <c r="AA57" i="256"/>
  <c r="Z57" i="256"/>
  <c r="Y57" i="256"/>
  <c r="X57" i="256"/>
  <c r="W57" i="256"/>
  <c r="V57" i="256"/>
  <c r="U57" i="256"/>
  <c r="T57" i="256"/>
  <c r="S57" i="256"/>
  <c r="R57" i="256"/>
  <c r="Q57" i="256"/>
  <c r="P57" i="256"/>
  <c r="O57" i="256"/>
  <c r="N57" i="256"/>
  <c r="M57" i="256"/>
  <c r="L57" i="256"/>
  <c r="K57" i="256"/>
  <c r="J57" i="256"/>
  <c r="I57" i="256"/>
  <c r="H57" i="256"/>
  <c r="G57" i="256"/>
  <c r="F57" i="256"/>
  <c r="E57" i="256"/>
  <c r="D57" i="256"/>
  <c r="C57" i="256"/>
  <c r="B57" i="256"/>
  <c r="AG51" i="256"/>
  <c r="AF51" i="256"/>
  <c r="AE51" i="256"/>
  <c r="AD51" i="256"/>
  <c r="AC51" i="256"/>
  <c r="AB51" i="256"/>
  <c r="AA51" i="256"/>
  <c r="Z51" i="256"/>
  <c r="Y51" i="256"/>
  <c r="X51" i="256"/>
  <c r="W51" i="256"/>
  <c r="V51" i="256"/>
  <c r="U51" i="256"/>
  <c r="T51" i="256"/>
  <c r="S51" i="256"/>
  <c r="R51" i="256"/>
  <c r="Q51" i="256"/>
  <c r="P51" i="256"/>
  <c r="O51" i="256"/>
  <c r="N51" i="256"/>
  <c r="M51" i="256"/>
  <c r="L51" i="256"/>
  <c r="K51" i="256"/>
  <c r="J51" i="256"/>
  <c r="I51" i="256"/>
  <c r="H51" i="256"/>
  <c r="G51" i="256"/>
  <c r="F51" i="256"/>
  <c r="E51" i="256"/>
  <c r="D51" i="256"/>
  <c r="C51" i="256"/>
  <c r="B51" i="256"/>
  <c r="AG47" i="256"/>
  <c r="AF47" i="256"/>
  <c r="AE47" i="256"/>
  <c r="AD47" i="256"/>
  <c r="AC47" i="256"/>
  <c r="AB47" i="256"/>
  <c r="AA47" i="256"/>
  <c r="Z47" i="256"/>
  <c r="Y47" i="256"/>
  <c r="X47" i="256"/>
  <c r="W47" i="256"/>
  <c r="V47" i="256"/>
  <c r="U47" i="256"/>
  <c r="T47" i="256"/>
  <c r="S47" i="256"/>
  <c r="R47" i="256"/>
  <c r="Q47" i="256"/>
  <c r="P47" i="256"/>
  <c r="O47" i="256"/>
  <c r="N47" i="256"/>
  <c r="M47" i="256"/>
  <c r="L47" i="256"/>
  <c r="K47" i="256"/>
  <c r="J47" i="256"/>
  <c r="I47" i="256"/>
  <c r="H47" i="256"/>
  <c r="G47" i="256"/>
  <c r="F47" i="256"/>
  <c r="E47" i="256"/>
  <c r="D47" i="256"/>
  <c r="C47" i="256"/>
  <c r="B47" i="256"/>
  <c r="AG45" i="256"/>
  <c r="AF45" i="256"/>
  <c r="AE45" i="256"/>
  <c r="AD45" i="256"/>
  <c r="AC45" i="256"/>
  <c r="AB45" i="256"/>
  <c r="AA45" i="256"/>
  <c r="Z45" i="256"/>
  <c r="Y45" i="256"/>
  <c r="X45" i="256"/>
  <c r="W45" i="256"/>
  <c r="V45" i="256"/>
  <c r="U45" i="256"/>
  <c r="T45" i="256"/>
  <c r="S45" i="256"/>
  <c r="R45" i="256"/>
  <c r="Q45" i="256"/>
  <c r="P45" i="256"/>
  <c r="O45" i="256"/>
  <c r="N45" i="256"/>
  <c r="M45" i="256"/>
  <c r="L45" i="256"/>
  <c r="K45" i="256"/>
  <c r="J45" i="256"/>
  <c r="I45" i="256"/>
  <c r="H45" i="256"/>
  <c r="G45" i="256"/>
  <c r="F45" i="256"/>
  <c r="E45" i="256"/>
  <c r="D45" i="256"/>
  <c r="C45" i="256"/>
  <c r="B45" i="256"/>
  <c r="AG40" i="256"/>
  <c r="AF40" i="256"/>
  <c r="AE40" i="256"/>
  <c r="AD40" i="256"/>
  <c r="AC40" i="256"/>
  <c r="AB40" i="256"/>
  <c r="AA40" i="256"/>
  <c r="Z40" i="256"/>
  <c r="Y40" i="256"/>
  <c r="X40" i="256"/>
  <c r="W40" i="256"/>
  <c r="V40" i="256"/>
  <c r="U40" i="256"/>
  <c r="T40" i="256"/>
  <c r="S40" i="256"/>
  <c r="R40" i="256"/>
  <c r="Q40" i="256"/>
  <c r="P40" i="256"/>
  <c r="O40" i="256"/>
  <c r="N40" i="256"/>
  <c r="M40" i="256"/>
  <c r="L40" i="256"/>
  <c r="K40" i="256"/>
  <c r="J40" i="256"/>
  <c r="I40" i="256"/>
  <c r="H40" i="256"/>
  <c r="G40" i="256"/>
  <c r="F40" i="256"/>
  <c r="E40" i="256"/>
  <c r="D40" i="256"/>
  <c r="C40" i="256"/>
  <c r="B40" i="256"/>
  <c r="AG31" i="256"/>
  <c r="AF31" i="256"/>
  <c r="AE31" i="256"/>
  <c r="AD31" i="256"/>
  <c r="AC31" i="256"/>
  <c r="AB31" i="256"/>
  <c r="AA31" i="256"/>
  <c r="Z31" i="256"/>
  <c r="Y31" i="256"/>
  <c r="X31" i="256"/>
  <c r="W31" i="256"/>
  <c r="V31" i="256"/>
  <c r="U31" i="256"/>
  <c r="T31" i="256"/>
  <c r="S31" i="256"/>
  <c r="R31" i="256"/>
  <c r="Q31" i="256"/>
  <c r="P31" i="256"/>
  <c r="O31" i="256"/>
  <c r="N31" i="256"/>
  <c r="M31" i="256"/>
  <c r="L31" i="256"/>
  <c r="K31" i="256"/>
  <c r="J31" i="256"/>
  <c r="I31" i="256"/>
  <c r="H31" i="256"/>
  <c r="G31" i="256"/>
  <c r="F31" i="256"/>
  <c r="E31" i="256"/>
  <c r="D31" i="256"/>
  <c r="C31" i="256"/>
  <c r="B31" i="256"/>
  <c r="AG29" i="256"/>
  <c r="AF29" i="256"/>
  <c r="AE29" i="256"/>
  <c r="AD29" i="256"/>
  <c r="AC29" i="256"/>
  <c r="AB29" i="256"/>
  <c r="AA29" i="256"/>
  <c r="Z29" i="256"/>
  <c r="Y29" i="256"/>
  <c r="X29" i="256"/>
  <c r="W29" i="256"/>
  <c r="V29" i="256"/>
  <c r="U29" i="256"/>
  <c r="T29" i="256"/>
  <c r="S29" i="256"/>
  <c r="R29" i="256"/>
  <c r="Q29" i="256"/>
  <c r="P29" i="256"/>
  <c r="O29" i="256"/>
  <c r="N29" i="256"/>
  <c r="M29" i="256"/>
  <c r="L29" i="256"/>
  <c r="K29" i="256"/>
  <c r="J29" i="256"/>
  <c r="I29" i="256"/>
  <c r="H29" i="256"/>
  <c r="G29" i="256"/>
  <c r="F29" i="256"/>
  <c r="E29" i="256"/>
  <c r="D29" i="256"/>
  <c r="C29" i="256"/>
  <c r="B29" i="256"/>
  <c r="AG26" i="256"/>
  <c r="AF26" i="256"/>
  <c r="AE26" i="256"/>
  <c r="AD26" i="256"/>
  <c r="AC26" i="256"/>
  <c r="AB26" i="256"/>
  <c r="AA26" i="256"/>
  <c r="Z26" i="256"/>
  <c r="Y26" i="256"/>
  <c r="X26" i="256"/>
  <c r="W26" i="256"/>
  <c r="V26" i="256"/>
  <c r="U26" i="256"/>
  <c r="T26" i="256"/>
  <c r="S26" i="256"/>
  <c r="R26" i="256"/>
  <c r="Q26" i="256"/>
  <c r="P26" i="256"/>
  <c r="O26" i="256"/>
  <c r="N26" i="256"/>
  <c r="M26" i="256"/>
  <c r="L26" i="256"/>
  <c r="K26" i="256"/>
  <c r="J26" i="256"/>
  <c r="I26" i="256"/>
  <c r="H26" i="256"/>
  <c r="G26" i="256"/>
  <c r="F26" i="256"/>
  <c r="E26" i="256"/>
  <c r="D26" i="256"/>
  <c r="C26" i="256"/>
  <c r="B26" i="256"/>
  <c r="AG21" i="256"/>
  <c r="AF21" i="256"/>
  <c r="AE21" i="256"/>
  <c r="AD21" i="256"/>
  <c r="AC21" i="256"/>
  <c r="AB21" i="256"/>
  <c r="AA21" i="256"/>
  <c r="Z21" i="256"/>
  <c r="Y21" i="256"/>
  <c r="X21" i="256"/>
  <c r="W21" i="256"/>
  <c r="V21" i="256"/>
  <c r="U21" i="256"/>
  <c r="T21" i="256"/>
  <c r="S21" i="256"/>
  <c r="R21" i="256"/>
  <c r="Q21" i="256"/>
  <c r="P21" i="256"/>
  <c r="O21" i="256"/>
  <c r="N21" i="256"/>
  <c r="M21" i="256"/>
  <c r="L21" i="256"/>
  <c r="K21" i="256"/>
  <c r="J21" i="256"/>
  <c r="I21" i="256"/>
  <c r="H21" i="256"/>
  <c r="G21" i="256"/>
  <c r="F21" i="256"/>
  <c r="E21" i="256"/>
  <c r="D21" i="256"/>
  <c r="C21" i="256"/>
  <c r="B21" i="256"/>
  <c r="AG18" i="256"/>
  <c r="AF18" i="256"/>
  <c r="AE18" i="256"/>
  <c r="AD18" i="256"/>
  <c r="AC18" i="256"/>
  <c r="AB18" i="256"/>
  <c r="AA18" i="256"/>
  <c r="Z18" i="256"/>
  <c r="Y18" i="256"/>
  <c r="X18" i="256"/>
  <c r="W18" i="256"/>
  <c r="V18" i="256"/>
  <c r="U18" i="256"/>
  <c r="T18" i="256"/>
  <c r="S18" i="256"/>
  <c r="R18" i="256"/>
  <c r="Q18" i="256"/>
  <c r="P18" i="256"/>
  <c r="O18" i="256"/>
  <c r="N18" i="256"/>
  <c r="M18" i="256"/>
  <c r="L18" i="256"/>
  <c r="K18" i="256"/>
  <c r="J18" i="256"/>
  <c r="I18" i="256"/>
  <c r="H18" i="256"/>
  <c r="G18" i="256"/>
  <c r="F18" i="256"/>
  <c r="E18" i="256"/>
  <c r="D18" i="256"/>
  <c r="C18" i="256"/>
  <c r="B18" i="256"/>
  <c r="AG13" i="256"/>
  <c r="AF13" i="256"/>
  <c r="AE13" i="256"/>
  <c r="AD13" i="256"/>
  <c r="AC13" i="256"/>
  <c r="AB13" i="256"/>
  <c r="AA13" i="256"/>
  <c r="Z13" i="256"/>
  <c r="Y13" i="256"/>
  <c r="X13" i="256"/>
  <c r="W13" i="256"/>
  <c r="V13" i="256"/>
  <c r="U13" i="256"/>
  <c r="T13" i="256"/>
  <c r="S13" i="256"/>
  <c r="R13" i="256"/>
  <c r="Q13" i="256"/>
  <c r="P13" i="256"/>
  <c r="O13" i="256"/>
  <c r="N13" i="256"/>
  <c r="M13" i="256"/>
  <c r="L13" i="256"/>
  <c r="K13" i="256"/>
  <c r="J13" i="256"/>
  <c r="I13" i="256"/>
  <c r="H13" i="256"/>
  <c r="G13" i="256"/>
  <c r="F13" i="256"/>
  <c r="E13" i="256"/>
  <c r="D13" i="256"/>
  <c r="C13" i="256"/>
  <c r="B13" i="256"/>
  <c r="AG7" i="256"/>
  <c r="AF7" i="256"/>
  <c r="AE7" i="256"/>
  <c r="AD7" i="256"/>
  <c r="AC7" i="256"/>
  <c r="AB7" i="256"/>
  <c r="AA7" i="256"/>
  <c r="Z7" i="256"/>
  <c r="Y7" i="256"/>
  <c r="X7" i="256"/>
  <c r="W7" i="256"/>
  <c r="V7" i="256"/>
  <c r="U7" i="256"/>
  <c r="T7" i="256"/>
  <c r="S7" i="256"/>
  <c r="R7" i="256"/>
  <c r="Q7" i="256"/>
  <c r="P7" i="256"/>
  <c r="O7" i="256"/>
  <c r="N7" i="256"/>
  <c r="M7" i="256"/>
  <c r="L7" i="256"/>
  <c r="K7" i="256"/>
  <c r="J7" i="256"/>
  <c r="I7" i="256"/>
  <c r="H7" i="256"/>
  <c r="G7" i="256"/>
  <c r="F7" i="256"/>
  <c r="E7" i="256"/>
  <c r="D7" i="256"/>
  <c r="C7" i="256"/>
  <c r="B7" i="256"/>
  <c r="AG6" i="256"/>
  <c r="AF6" i="256"/>
  <c r="AE6" i="256"/>
  <c r="AD6" i="256"/>
  <c r="AC6" i="256"/>
  <c r="AB6" i="256"/>
  <c r="AA6" i="256"/>
  <c r="Z6" i="256"/>
  <c r="Y6" i="256"/>
  <c r="X6" i="256"/>
  <c r="W6" i="256"/>
  <c r="V6" i="256"/>
  <c r="U6" i="256"/>
  <c r="T6" i="256"/>
  <c r="S6" i="256"/>
  <c r="R6" i="256"/>
  <c r="Q6" i="256"/>
  <c r="P6" i="256"/>
  <c r="O6" i="256"/>
  <c r="N6" i="256"/>
  <c r="M6" i="256"/>
  <c r="L6" i="256"/>
  <c r="K6" i="256"/>
  <c r="J6" i="256"/>
  <c r="I6" i="256"/>
  <c r="H6" i="256"/>
  <c r="G6" i="256"/>
  <c r="F6" i="256"/>
  <c r="E6" i="256"/>
  <c r="D6" i="256"/>
  <c r="C6" i="256"/>
  <c r="B6" i="256"/>
  <c r="D56" i="255"/>
  <c r="C56" i="255"/>
  <c r="B56" i="255"/>
  <c r="D50" i="255"/>
  <c r="C50" i="255"/>
  <c r="B50" i="255"/>
  <c r="D46" i="255"/>
  <c r="C46" i="255"/>
  <c r="B46" i="255"/>
  <c r="D44" i="255"/>
  <c r="C44" i="255"/>
  <c r="B44" i="255"/>
  <c r="D39" i="255"/>
  <c r="C39" i="255"/>
  <c r="C5" i="255" s="1"/>
  <c r="B39" i="255"/>
  <c r="D30" i="255"/>
  <c r="C30" i="255"/>
  <c r="B30" i="255"/>
  <c r="D28" i="255"/>
  <c r="C28" i="255"/>
  <c r="B28" i="255"/>
  <c r="D25" i="255"/>
  <c r="D5" i="255" s="1"/>
  <c r="C25" i="255"/>
  <c r="B25" i="255"/>
  <c r="D20" i="255"/>
  <c r="C20" i="255"/>
  <c r="B20" i="255"/>
  <c r="D17" i="255"/>
  <c r="C17" i="255"/>
  <c r="B17" i="255"/>
  <c r="B5" i="255" s="1"/>
  <c r="D12" i="255"/>
  <c r="C12" i="255"/>
  <c r="B12" i="255"/>
  <c r="D6" i="255"/>
  <c r="C6" i="255"/>
  <c r="B6" i="255"/>
  <c r="B63" i="254"/>
  <c r="B62" i="254"/>
  <c r="B61" i="254"/>
  <c r="B60" i="254"/>
  <c r="B59" i="254"/>
  <c r="E58" i="254"/>
  <c r="D58" i="254"/>
  <c r="C58" i="254"/>
  <c r="B58" i="254"/>
  <c r="B57" i="254"/>
  <c r="B56" i="254"/>
  <c r="B55" i="254"/>
  <c r="B54" i="254"/>
  <c r="B53" i="254"/>
  <c r="E52" i="254"/>
  <c r="D52" i="254"/>
  <c r="C52" i="254"/>
  <c r="B52" i="254"/>
  <c r="B51" i="254"/>
  <c r="B50" i="254"/>
  <c r="B49" i="254"/>
  <c r="B48" i="254" s="1"/>
  <c r="E48" i="254"/>
  <c r="D48" i="254"/>
  <c r="D7" i="254" s="1"/>
  <c r="C48" i="254"/>
  <c r="B47" i="254"/>
  <c r="B46" i="254" s="1"/>
  <c r="E46" i="254"/>
  <c r="D46" i="254"/>
  <c r="C46" i="254"/>
  <c r="B45" i="254"/>
  <c r="B44" i="254"/>
  <c r="B43" i="254"/>
  <c r="B42" i="254"/>
  <c r="B41" i="254" s="1"/>
  <c r="E41" i="254"/>
  <c r="D41" i="254"/>
  <c r="C41" i="254"/>
  <c r="B40" i="254"/>
  <c r="B32" i="254" s="1"/>
  <c r="B39" i="254"/>
  <c r="B38" i="254"/>
  <c r="B37" i="254"/>
  <c r="B36" i="254"/>
  <c r="B35" i="254"/>
  <c r="B34" i="254"/>
  <c r="B33" i="254"/>
  <c r="E32" i="254"/>
  <c r="E7" i="254" s="1"/>
  <c r="D32" i="254"/>
  <c r="C32" i="254"/>
  <c r="B31" i="254"/>
  <c r="E30" i="254"/>
  <c r="D30" i="254"/>
  <c r="C30" i="254"/>
  <c r="B30" i="254"/>
  <c r="B29" i="254"/>
  <c r="B28" i="254"/>
  <c r="E27" i="254"/>
  <c r="D27" i="254"/>
  <c r="C27" i="254"/>
  <c r="B27" i="254"/>
  <c r="B26" i="254"/>
  <c r="B25" i="254"/>
  <c r="B22" i="254" s="1"/>
  <c r="B24" i="254"/>
  <c r="B23" i="254"/>
  <c r="E22" i="254"/>
  <c r="D22" i="254"/>
  <c r="C22" i="254"/>
  <c r="B21" i="254"/>
  <c r="B20" i="254"/>
  <c r="B19" i="254" s="1"/>
  <c r="E19" i="254"/>
  <c r="D19" i="254"/>
  <c r="C19" i="254"/>
  <c r="B18" i="254"/>
  <c r="B17" i="254"/>
  <c r="B16" i="254"/>
  <c r="B15" i="254"/>
  <c r="B14" i="254" s="1"/>
  <c r="E14" i="254"/>
  <c r="D14" i="254"/>
  <c r="C14" i="254"/>
  <c r="B13" i="254"/>
  <c r="B12" i="254"/>
  <c r="B11" i="254"/>
  <c r="B10" i="254"/>
  <c r="B9" i="254"/>
  <c r="B8" i="254" s="1"/>
  <c r="B7" i="254" s="1"/>
  <c r="E8" i="254"/>
  <c r="D8" i="254"/>
  <c r="C8" i="254"/>
  <c r="C7" i="254"/>
  <c r="D6" i="253"/>
  <c r="E8" i="253"/>
  <c r="B6" i="253"/>
  <c r="C8" i="253" s="1"/>
  <c r="E7" i="253"/>
  <c r="C7" i="253"/>
  <c r="E6" i="253"/>
  <c r="C6" i="253"/>
  <c r="B5" i="252"/>
  <c r="C7" i="252" s="1"/>
  <c r="C10" i="252"/>
  <c r="C8" i="252"/>
  <c r="C6" i="252"/>
  <c r="C5" i="252"/>
  <c r="E5" i="251"/>
  <c r="D5" i="251"/>
  <c r="C5" i="251"/>
  <c r="B5" i="251"/>
  <c r="E5" i="250"/>
  <c r="D5" i="250"/>
  <c r="C5" i="250"/>
  <c r="B5" i="250"/>
  <c r="B20" i="247"/>
  <c r="B19" i="247"/>
  <c r="B18" i="247"/>
  <c r="B17" i="247"/>
  <c r="B16" i="247"/>
  <c r="B15" i="247"/>
  <c r="B14" i="247"/>
  <c r="B13" i="247"/>
  <c r="B12" i="247"/>
  <c r="B11" i="247"/>
  <c r="B10" i="247"/>
  <c r="B9" i="247"/>
  <c r="B8" i="247"/>
  <c r="B6" i="247" s="1"/>
  <c r="B7" i="247"/>
  <c r="N6" i="247"/>
  <c r="M6" i="247"/>
  <c r="L6" i="247"/>
  <c r="K6" i="247"/>
  <c r="J6" i="247"/>
  <c r="I6" i="247"/>
  <c r="H6" i="247"/>
  <c r="G6" i="247"/>
  <c r="F6" i="247"/>
  <c r="E6" i="247"/>
  <c r="D6" i="247"/>
  <c r="C6" i="247"/>
  <c r="B21" i="246"/>
  <c r="B20" i="246"/>
  <c r="B19" i="246"/>
  <c r="B18" i="246"/>
  <c r="B17" i="246"/>
  <c r="B16" i="246"/>
  <c r="B15" i="246"/>
  <c r="B14" i="246"/>
  <c r="B13" i="246"/>
  <c r="B12" i="246"/>
  <c r="B11" i="246"/>
  <c r="B10" i="246"/>
  <c r="B9" i="246"/>
  <c r="B8" i="246"/>
  <c r="B7" i="246" s="1"/>
  <c r="F7" i="246"/>
  <c r="E7" i="246"/>
  <c r="D7" i="246"/>
  <c r="C7" i="246"/>
  <c r="B21" i="245"/>
  <c r="B20" i="245"/>
  <c r="B19" i="245"/>
  <c r="B18" i="245"/>
  <c r="B17" i="245"/>
  <c r="B16" i="245"/>
  <c r="B15" i="245"/>
  <c r="B7" i="245" s="1"/>
  <c r="B14" i="245"/>
  <c r="B13" i="245"/>
  <c r="B12" i="245"/>
  <c r="B11" i="245"/>
  <c r="B10" i="245"/>
  <c r="B9" i="245"/>
  <c r="B8" i="245"/>
  <c r="I7" i="245"/>
  <c r="H7" i="245"/>
  <c r="G7" i="245"/>
  <c r="F7" i="245"/>
  <c r="E7" i="245"/>
  <c r="D7" i="245"/>
  <c r="C7" i="245"/>
  <c r="B7" i="244"/>
  <c r="C5" i="243"/>
  <c r="B5" i="243"/>
  <c r="C21" i="242"/>
  <c r="C20" i="242"/>
  <c r="C19" i="242"/>
  <c r="C18" i="242"/>
  <c r="C17" i="242"/>
  <c r="C16" i="242"/>
  <c r="C15" i="242"/>
  <c r="C14" i="242"/>
  <c r="C13" i="242"/>
  <c r="C12" i="242"/>
  <c r="C11" i="242"/>
  <c r="C10" i="242"/>
  <c r="C9" i="242"/>
  <c r="C8" i="242"/>
  <c r="C6" i="242" s="1"/>
  <c r="C7" i="242"/>
  <c r="E6" i="242"/>
  <c r="D6" i="242"/>
  <c r="B6" i="242"/>
  <c r="B5" i="241"/>
  <c r="B22" i="240"/>
  <c r="B21" i="240"/>
  <c r="B20" i="240"/>
  <c r="B19" i="240"/>
  <c r="B18" i="240"/>
  <c r="B17" i="240"/>
  <c r="B16" i="240"/>
  <c r="B15" i="240"/>
  <c r="B14" i="240"/>
  <c r="B13" i="240"/>
  <c r="B12" i="240"/>
  <c r="B11" i="240"/>
  <c r="B10" i="240"/>
  <c r="B9" i="240"/>
  <c r="B8" i="240"/>
  <c r="D7" i="240"/>
  <c r="C7" i="240"/>
  <c r="B7" i="240"/>
  <c r="B21" i="239"/>
  <c r="B20" i="239"/>
  <c r="B19" i="239"/>
  <c r="B18" i="239"/>
  <c r="B17" i="239"/>
  <c r="B16" i="239"/>
  <c r="B15" i="239"/>
  <c r="B14" i="239"/>
  <c r="B13" i="239"/>
  <c r="B12" i="239"/>
  <c r="B11" i="239"/>
  <c r="B10" i="239"/>
  <c r="B9" i="239"/>
  <c r="B8" i="239"/>
  <c r="B7" i="239"/>
  <c r="D6" i="239"/>
  <c r="C6" i="239"/>
  <c r="B6" i="239" s="1"/>
  <c r="B5" i="238"/>
  <c r="D7" i="237"/>
  <c r="E9" i="237" s="1"/>
  <c r="B7" i="237"/>
  <c r="C9" i="237" s="1"/>
  <c r="C7" i="237" s="1"/>
  <c r="E8" i="237"/>
  <c r="E7" i="237" s="1"/>
  <c r="C8" i="237"/>
  <c r="D8" i="236"/>
  <c r="E10" i="236" s="1"/>
  <c r="B8" i="236"/>
  <c r="C9" i="236" s="1"/>
  <c r="E9" i="236"/>
  <c r="B7" i="235"/>
  <c r="C16" i="235" s="1"/>
  <c r="C17" i="235"/>
  <c r="C13" i="235"/>
  <c r="C12" i="235"/>
  <c r="C11" i="235"/>
  <c r="C10" i="235"/>
  <c r="C9" i="235"/>
  <c r="C8" i="235"/>
  <c r="N9" i="233"/>
  <c r="K9" i="233"/>
  <c r="H9" i="233"/>
  <c r="E9" i="233"/>
  <c r="B9" i="233"/>
  <c r="N8" i="233"/>
  <c r="K8" i="233"/>
  <c r="H8" i="233"/>
  <c r="E8" i="233"/>
  <c r="B8" i="233"/>
  <c r="P7" i="233"/>
  <c r="O7" i="233"/>
  <c r="N7" i="233" s="1"/>
  <c r="M7" i="233"/>
  <c r="L7" i="233"/>
  <c r="K7" i="233" s="1"/>
  <c r="J7" i="233"/>
  <c r="I7" i="233"/>
  <c r="H7" i="233" s="1"/>
  <c r="G7" i="233"/>
  <c r="F7" i="233"/>
  <c r="E7" i="233"/>
  <c r="D7" i="233"/>
  <c r="C7" i="233"/>
  <c r="B7" i="233"/>
  <c r="F18" i="232"/>
  <c r="E18" i="232"/>
  <c r="D18" i="232"/>
  <c r="C18" i="232"/>
  <c r="F15" i="232"/>
  <c r="E15" i="232"/>
  <c r="D15" i="232"/>
  <c r="C15" i="232"/>
  <c r="F12" i="232"/>
  <c r="E12" i="232"/>
  <c r="D12" i="232"/>
  <c r="F7" i="232"/>
  <c r="E7" i="232"/>
  <c r="E6" i="232" s="1"/>
  <c r="D7" i="232"/>
  <c r="C7" i="232"/>
  <c r="B7" i="232"/>
  <c r="F6" i="232"/>
  <c r="D6" i="232"/>
  <c r="C6" i="232"/>
  <c r="B6" i="232"/>
  <c r="N16" i="231"/>
  <c r="K16" i="231"/>
  <c r="H16" i="231"/>
  <c r="G16" i="231"/>
  <c r="E16" i="231" s="1"/>
  <c r="B16" i="231"/>
  <c r="N15" i="231"/>
  <c r="K15" i="231"/>
  <c r="H15" i="231"/>
  <c r="G15" i="231"/>
  <c r="E15" i="231" s="1"/>
  <c r="D15" i="231"/>
  <c r="B15" i="231" s="1"/>
  <c r="N14" i="231"/>
  <c r="K14" i="231"/>
  <c r="H14" i="231"/>
  <c r="G14" i="231"/>
  <c r="E14" i="231" s="1"/>
  <c r="D14" i="231"/>
  <c r="B14" i="231" s="1"/>
  <c r="N13" i="231"/>
  <c r="K13" i="231"/>
  <c r="H13" i="231"/>
  <c r="G13" i="231"/>
  <c r="E13" i="231" s="1"/>
  <c r="D13" i="231"/>
  <c r="B13" i="231" s="1"/>
  <c r="N12" i="231"/>
  <c r="K12" i="231"/>
  <c r="H12" i="231"/>
  <c r="G12" i="231"/>
  <c r="E12" i="231"/>
  <c r="D12" i="231"/>
  <c r="B12" i="231" s="1"/>
  <c r="N11" i="231"/>
  <c r="K11" i="231"/>
  <c r="H11" i="231"/>
  <c r="G11" i="231"/>
  <c r="E11" i="231" s="1"/>
  <c r="D11" i="231"/>
  <c r="N10" i="231"/>
  <c r="K10" i="231"/>
  <c r="H10" i="231"/>
  <c r="G10" i="231"/>
  <c r="E10" i="231"/>
  <c r="D10" i="231"/>
  <c r="B10" i="231"/>
  <c r="N9" i="231"/>
  <c r="K9" i="231"/>
  <c r="H9" i="231"/>
  <c r="G9" i="231"/>
  <c r="E9" i="231"/>
  <c r="D9" i="231"/>
  <c r="B9" i="231" s="1"/>
  <c r="N8" i="231"/>
  <c r="N6" i="231" s="1"/>
  <c r="K8" i="231"/>
  <c r="H8" i="231"/>
  <c r="G8" i="231"/>
  <c r="E8" i="231" s="1"/>
  <c r="D8" i="231"/>
  <c r="B8" i="231"/>
  <c r="N7" i="231"/>
  <c r="K7" i="231"/>
  <c r="H7" i="231"/>
  <c r="G7" i="231"/>
  <c r="E7" i="231" s="1"/>
  <c r="D7" i="231"/>
  <c r="B7" i="231"/>
  <c r="P6" i="231"/>
  <c r="O6" i="231"/>
  <c r="M6" i="231"/>
  <c r="L6" i="231"/>
  <c r="K6" i="231" s="1"/>
  <c r="J6" i="231"/>
  <c r="I6" i="231"/>
  <c r="H6" i="231"/>
  <c r="F6" i="231"/>
  <c r="C6" i="231"/>
  <c r="B9" i="230"/>
  <c r="C10" i="230" s="1"/>
  <c r="C11" i="230"/>
  <c r="C9" i="230"/>
  <c r="B6" i="230"/>
  <c r="C8" i="230" s="1"/>
  <c r="D8" i="229"/>
  <c r="E9" i="229" s="1"/>
  <c r="E8" i="229" s="1"/>
  <c r="E10" i="229"/>
  <c r="B8" i="229"/>
  <c r="C9" i="229" s="1"/>
  <c r="C8" i="229" s="1"/>
  <c r="C10" i="229"/>
  <c r="D7" i="228"/>
  <c r="E18" i="228" s="1"/>
  <c r="E19" i="228"/>
  <c r="B7" i="228"/>
  <c r="C18" i="228" s="1"/>
  <c r="C19" i="228"/>
  <c r="E16" i="228"/>
  <c r="C16" i="228"/>
  <c r="E15" i="228"/>
  <c r="C15" i="228"/>
  <c r="E14" i="228"/>
  <c r="C14" i="228"/>
  <c r="E13" i="228"/>
  <c r="C13" i="228"/>
  <c r="E12" i="228"/>
  <c r="C12" i="228"/>
  <c r="E11" i="228"/>
  <c r="C11" i="228"/>
  <c r="E10" i="228"/>
  <c r="C10" i="228"/>
  <c r="E9" i="228"/>
  <c r="C9" i="228"/>
  <c r="E8" i="228"/>
  <c r="C8" i="228"/>
  <c r="D7" i="227"/>
  <c r="E20" i="227" s="1"/>
  <c r="B7" i="227"/>
  <c r="C20" i="227" s="1"/>
  <c r="C18" i="227"/>
  <c r="E17" i="227"/>
  <c r="C17" i="227"/>
  <c r="E16" i="227"/>
  <c r="C16" i="227"/>
  <c r="E15" i="227"/>
  <c r="C15" i="227"/>
  <c r="E14" i="227"/>
  <c r="C14" i="227"/>
  <c r="E13" i="227"/>
  <c r="C13" i="227"/>
  <c r="E12" i="227"/>
  <c r="C12" i="227"/>
  <c r="E11" i="227"/>
  <c r="C11" i="227"/>
  <c r="E10" i="227"/>
  <c r="C10" i="227"/>
  <c r="E9" i="227"/>
  <c r="C9" i="227"/>
  <c r="E8" i="227"/>
  <c r="C8" i="227"/>
  <c r="D7" i="226"/>
  <c r="E8" i="226" s="1"/>
  <c r="E7" i="226" s="1"/>
  <c r="E9" i="226"/>
  <c r="B7" i="226"/>
  <c r="C9" i="226" s="1"/>
  <c r="D7" i="225"/>
  <c r="E19" i="225" s="1"/>
  <c r="E20" i="225"/>
  <c r="B7" i="225"/>
  <c r="C20" i="225" s="1"/>
  <c r="E17" i="225"/>
  <c r="C17" i="225"/>
  <c r="E16" i="225"/>
  <c r="C15" i="225"/>
  <c r="E14" i="225"/>
  <c r="C14" i="225"/>
  <c r="E13" i="225"/>
  <c r="C13" i="225"/>
  <c r="E12" i="225"/>
  <c r="C12" i="225"/>
  <c r="E11" i="225"/>
  <c r="C11" i="225"/>
  <c r="E10" i="225"/>
  <c r="C10" i="225"/>
  <c r="E9" i="225"/>
  <c r="C9" i="225"/>
  <c r="E8" i="225"/>
  <c r="C8" i="225"/>
  <c r="B7" i="224"/>
  <c r="C11" i="224" s="1"/>
  <c r="C9" i="224"/>
  <c r="C8" i="224"/>
  <c r="K6" i="223"/>
  <c r="J6" i="223"/>
  <c r="I6" i="223"/>
  <c r="H6" i="223"/>
  <c r="G6" i="223"/>
  <c r="F6" i="223"/>
  <c r="E6" i="223"/>
  <c r="D6" i="223"/>
  <c r="C6" i="223"/>
  <c r="B6" i="223"/>
  <c r="C6" i="221"/>
  <c r="D5" i="220"/>
  <c r="C5" i="220"/>
  <c r="B5" i="220"/>
  <c r="B5" i="219"/>
  <c r="B5" i="218"/>
  <c r="B24" i="217"/>
  <c r="B23" i="217"/>
  <c r="B22" i="217"/>
  <c r="B21" i="217"/>
  <c r="B20" i="217"/>
  <c r="D19" i="217"/>
  <c r="C19" i="217"/>
  <c r="B19" i="217"/>
  <c r="B18" i="217"/>
  <c r="B17" i="217"/>
  <c r="B16" i="217"/>
  <c r="B15" i="217"/>
  <c r="B14" i="217"/>
  <c r="B13" i="217" s="1"/>
  <c r="D13" i="217"/>
  <c r="C13" i="217"/>
  <c r="D12" i="217"/>
  <c r="C12" i="217"/>
  <c r="B12" i="217"/>
  <c r="D11" i="217"/>
  <c r="C11" i="217"/>
  <c r="B11" i="217"/>
  <c r="D10" i="217"/>
  <c r="C10" i="217"/>
  <c r="B10" i="217"/>
  <c r="D9" i="217"/>
  <c r="C9" i="217"/>
  <c r="B9" i="217"/>
  <c r="D8" i="217"/>
  <c r="C8" i="217"/>
  <c r="C7" i="217" s="1"/>
  <c r="B8" i="217"/>
  <c r="B7" i="217" s="1"/>
  <c r="D7" i="217"/>
  <c r="B6" i="216"/>
  <c r="C14" i="216" s="1"/>
  <c r="C15" i="216"/>
  <c r="C10" i="216"/>
  <c r="C9" i="216"/>
  <c r="C8" i="216"/>
  <c r="C7" i="216"/>
  <c r="B14" i="215"/>
  <c r="B13" i="215"/>
  <c r="B12" i="215"/>
  <c r="B11" i="215"/>
  <c r="B10" i="215"/>
  <c r="B9" i="215"/>
  <c r="B8" i="215"/>
  <c r="B7" i="215" s="1"/>
  <c r="E7" i="215"/>
  <c r="D7" i="215"/>
  <c r="C7" i="215"/>
  <c r="B18" i="214"/>
  <c r="B17" i="214"/>
  <c r="B16" i="214"/>
  <c r="B15" i="214"/>
  <c r="B14" i="214"/>
  <c r="B13" i="214"/>
  <c r="B12" i="214"/>
  <c r="B11" i="214"/>
  <c r="B10" i="214"/>
  <c r="B9" i="214"/>
  <c r="B8" i="214"/>
  <c r="E7" i="214"/>
  <c r="D7" i="214"/>
  <c r="C7" i="214"/>
  <c r="B22" i="213"/>
  <c r="B21" i="213"/>
  <c r="B20" i="213"/>
  <c r="B18" i="213"/>
  <c r="B17" i="213"/>
  <c r="B16" i="213"/>
  <c r="B14" i="213"/>
  <c r="B13" i="213"/>
  <c r="B12" i="213"/>
  <c r="B10" i="213"/>
  <c r="B9" i="213"/>
  <c r="B8" i="213"/>
  <c r="B22" i="211"/>
  <c r="B21" i="211"/>
  <c r="B20" i="211"/>
  <c r="B18" i="211"/>
  <c r="B17" i="211"/>
  <c r="B16" i="211"/>
  <c r="B14" i="211"/>
  <c r="B13" i="211"/>
  <c r="B12" i="211"/>
  <c r="G10" i="211"/>
  <c r="F10" i="211"/>
  <c r="E10" i="211"/>
  <c r="D10" i="211"/>
  <c r="C10" i="211"/>
  <c r="B10" i="211" s="1"/>
  <c r="G9" i="211"/>
  <c r="F9" i="211"/>
  <c r="E9" i="211"/>
  <c r="D9" i="211"/>
  <c r="C9" i="211"/>
  <c r="G8" i="211"/>
  <c r="F8" i="211"/>
  <c r="E8" i="211"/>
  <c r="D8" i="211"/>
  <c r="C8" i="211"/>
  <c r="B8" i="211" s="1"/>
  <c r="B54" i="210"/>
  <c r="B53" i="210"/>
  <c r="B52" i="210"/>
  <c r="B51" i="210"/>
  <c r="B50" i="210"/>
  <c r="B49" i="210"/>
  <c r="B48" i="210"/>
  <c r="B47" i="210"/>
  <c r="B46" i="210"/>
  <c r="B45" i="210"/>
  <c r="B44" i="210"/>
  <c r="B43" i="210"/>
  <c r="B42" i="210"/>
  <c r="B41" i="210"/>
  <c r="B39" i="210" s="1"/>
  <c r="B40" i="210"/>
  <c r="G39" i="210"/>
  <c r="F39" i="210"/>
  <c r="E39" i="210"/>
  <c r="D39" i="210"/>
  <c r="C39" i="210"/>
  <c r="B38" i="210"/>
  <c r="B37" i="210"/>
  <c r="B36" i="210"/>
  <c r="B35" i="210"/>
  <c r="B34" i="210"/>
  <c r="B33" i="210"/>
  <c r="B32" i="210"/>
  <c r="B31" i="210"/>
  <c r="B30" i="210"/>
  <c r="B23" i="210" s="1"/>
  <c r="B29" i="210"/>
  <c r="B28" i="210"/>
  <c r="B27" i="210"/>
  <c r="B26" i="210"/>
  <c r="B25" i="210"/>
  <c r="B24" i="210"/>
  <c r="G23" i="210"/>
  <c r="F23" i="210"/>
  <c r="E23" i="210"/>
  <c r="D23" i="210"/>
  <c r="C23" i="210"/>
  <c r="B22" i="210"/>
  <c r="B21" i="210"/>
  <c r="B20" i="210"/>
  <c r="B19" i="210"/>
  <c r="B18" i="210"/>
  <c r="B17" i="210"/>
  <c r="B16" i="210"/>
  <c r="B15" i="210"/>
  <c r="B14" i="210"/>
  <c r="B13" i="210"/>
  <c r="B12" i="210"/>
  <c r="B11" i="210"/>
  <c r="B10" i="210"/>
  <c r="B9" i="210"/>
  <c r="B8" i="210"/>
  <c r="G7" i="210"/>
  <c r="F7" i="210"/>
  <c r="E7" i="210"/>
  <c r="D7" i="210"/>
  <c r="C7" i="210"/>
  <c r="B70" i="209"/>
  <c r="B69" i="209"/>
  <c r="B68" i="209"/>
  <c r="B67" i="209"/>
  <c r="B66" i="209"/>
  <c r="B65" i="209"/>
  <c r="B64" i="209"/>
  <c r="B63" i="209"/>
  <c r="B62" i="209"/>
  <c r="B61" i="209"/>
  <c r="B60" i="209"/>
  <c r="B59" i="209"/>
  <c r="B58" i="209"/>
  <c r="B57" i="209"/>
  <c r="B56" i="209"/>
  <c r="I55" i="209"/>
  <c r="H55" i="209"/>
  <c r="G55" i="209"/>
  <c r="F55" i="209"/>
  <c r="E55" i="209"/>
  <c r="D55" i="209"/>
  <c r="C55" i="209"/>
  <c r="B55" i="209"/>
  <c r="B54" i="209"/>
  <c r="B53" i="209"/>
  <c r="B52" i="209"/>
  <c r="B51" i="209"/>
  <c r="B50" i="209"/>
  <c r="B49" i="209"/>
  <c r="B48" i="209"/>
  <c r="B47" i="209"/>
  <c r="B39" i="209" s="1"/>
  <c r="B46" i="209"/>
  <c r="B45" i="209"/>
  <c r="B44" i="209"/>
  <c r="B43" i="209"/>
  <c r="B42" i="209"/>
  <c r="B41" i="209"/>
  <c r="B40" i="209"/>
  <c r="I39" i="209"/>
  <c r="H39" i="209"/>
  <c r="G39" i="209"/>
  <c r="F39" i="209"/>
  <c r="E39" i="209"/>
  <c r="D39" i="209"/>
  <c r="C39" i="209"/>
  <c r="B38" i="209"/>
  <c r="B37" i="209"/>
  <c r="B36" i="209"/>
  <c r="B35" i="209"/>
  <c r="B34" i="209"/>
  <c r="B33" i="209"/>
  <c r="B32" i="209"/>
  <c r="B31" i="209"/>
  <c r="B30" i="209"/>
  <c r="B23" i="209" s="1"/>
  <c r="B29" i="209"/>
  <c r="B28" i="209"/>
  <c r="B27" i="209"/>
  <c r="B26" i="209"/>
  <c r="B25" i="209"/>
  <c r="B24" i="209"/>
  <c r="I23" i="209"/>
  <c r="H23" i="209"/>
  <c r="G23" i="209"/>
  <c r="F23" i="209"/>
  <c r="E23" i="209"/>
  <c r="D23" i="209"/>
  <c r="C23" i="209"/>
  <c r="I22" i="209"/>
  <c r="H22" i="209"/>
  <c r="B22" i="209" s="1"/>
  <c r="G22" i="209"/>
  <c r="F22" i="209"/>
  <c r="E22" i="209"/>
  <c r="D22" i="209"/>
  <c r="C22" i="209"/>
  <c r="I21" i="209"/>
  <c r="H21" i="209"/>
  <c r="B21" i="209" s="1"/>
  <c r="G21" i="209"/>
  <c r="F21" i="209"/>
  <c r="E21" i="209"/>
  <c r="D21" i="209"/>
  <c r="C21" i="209"/>
  <c r="I20" i="209"/>
  <c r="H20" i="209"/>
  <c r="B20" i="209" s="1"/>
  <c r="G20" i="209"/>
  <c r="F20" i="209"/>
  <c r="E20" i="209"/>
  <c r="D20" i="209"/>
  <c r="C20" i="209"/>
  <c r="I19" i="209"/>
  <c r="H19" i="209"/>
  <c r="B19" i="209" s="1"/>
  <c r="G19" i="209"/>
  <c r="F19" i="209"/>
  <c r="E19" i="209"/>
  <c r="D19" i="209"/>
  <c r="C19" i="209"/>
  <c r="I18" i="209"/>
  <c r="H18" i="209"/>
  <c r="B18" i="209" s="1"/>
  <c r="G18" i="209"/>
  <c r="F18" i="209"/>
  <c r="E18" i="209"/>
  <c r="D18" i="209"/>
  <c r="C18" i="209"/>
  <c r="I17" i="209"/>
  <c r="H17" i="209"/>
  <c r="G17" i="209"/>
  <c r="F17" i="209"/>
  <c r="E17" i="209"/>
  <c r="D17" i="209"/>
  <c r="C17" i="209"/>
  <c r="B17" i="209" s="1"/>
  <c r="I16" i="209"/>
  <c r="H16" i="209"/>
  <c r="G16" i="209"/>
  <c r="F16" i="209"/>
  <c r="E16" i="209"/>
  <c r="D16" i="209"/>
  <c r="C16" i="209"/>
  <c r="B16" i="209" s="1"/>
  <c r="I15" i="209"/>
  <c r="H15" i="209"/>
  <c r="G15" i="209"/>
  <c r="F15" i="209"/>
  <c r="E15" i="209"/>
  <c r="D15" i="209"/>
  <c r="C15" i="209"/>
  <c r="I14" i="209"/>
  <c r="H14" i="209"/>
  <c r="G14" i="209"/>
  <c r="F14" i="209"/>
  <c r="E14" i="209"/>
  <c r="D14" i="209"/>
  <c r="C14" i="209"/>
  <c r="I13" i="209"/>
  <c r="H13" i="209"/>
  <c r="G13" i="209"/>
  <c r="F13" i="209"/>
  <c r="E13" i="209"/>
  <c r="D13" i="209"/>
  <c r="C13" i="209"/>
  <c r="I12" i="209"/>
  <c r="H12" i="209"/>
  <c r="G12" i="209"/>
  <c r="F12" i="209"/>
  <c r="E12" i="209"/>
  <c r="D12" i="209"/>
  <c r="C12" i="209"/>
  <c r="I11" i="209"/>
  <c r="H11" i="209"/>
  <c r="G11" i="209"/>
  <c r="F11" i="209"/>
  <c r="E11" i="209"/>
  <c r="D11" i="209"/>
  <c r="C11" i="209"/>
  <c r="B11" i="209" s="1"/>
  <c r="I10" i="209"/>
  <c r="H10" i="209"/>
  <c r="G10" i="209"/>
  <c r="F10" i="209"/>
  <c r="E10" i="209"/>
  <c r="D10" i="209"/>
  <c r="C10" i="209"/>
  <c r="I9" i="209"/>
  <c r="H9" i="209"/>
  <c r="G9" i="209"/>
  <c r="F9" i="209"/>
  <c r="E9" i="209"/>
  <c r="D9" i="209"/>
  <c r="C9" i="209"/>
  <c r="B9" i="209" s="1"/>
  <c r="I8" i="209"/>
  <c r="H8" i="209"/>
  <c r="G8" i="209"/>
  <c r="F8" i="209"/>
  <c r="E8" i="209"/>
  <c r="D8" i="209"/>
  <c r="C8" i="209"/>
  <c r="B8" i="209" s="1"/>
  <c r="I7" i="209"/>
  <c r="G7" i="209"/>
  <c r="F7" i="209"/>
  <c r="E7" i="209"/>
  <c r="D7" i="209"/>
  <c r="C7" i="209"/>
  <c r="B6" i="208"/>
  <c r="C7" i="208" s="1"/>
  <c r="C6" i="208" s="1"/>
  <c r="C9" i="208"/>
  <c r="C8" i="208"/>
  <c r="N22" i="207"/>
  <c r="J22" i="207"/>
  <c r="F22" i="207"/>
  <c r="E22" i="207"/>
  <c r="D22" i="207"/>
  <c r="C22" i="207"/>
  <c r="B22" i="207" s="1"/>
  <c r="N21" i="207"/>
  <c r="J21" i="207"/>
  <c r="F21" i="207"/>
  <c r="E21" i="207"/>
  <c r="D21" i="207"/>
  <c r="C21" i="207"/>
  <c r="B21" i="207" s="1"/>
  <c r="N20" i="207"/>
  <c r="J20" i="207"/>
  <c r="F20" i="207"/>
  <c r="E20" i="207"/>
  <c r="D20" i="207"/>
  <c r="B20" i="207" s="1"/>
  <c r="C20" i="207"/>
  <c r="N19" i="207"/>
  <c r="J19" i="207"/>
  <c r="F19" i="207"/>
  <c r="E19" i="207"/>
  <c r="D19" i="207"/>
  <c r="C19" i="207"/>
  <c r="B19" i="207" s="1"/>
  <c r="N18" i="207"/>
  <c r="J18" i="207"/>
  <c r="F18" i="207"/>
  <c r="E18" i="207"/>
  <c r="D18" i="207"/>
  <c r="C18" i="207"/>
  <c r="B18" i="207"/>
  <c r="N17" i="207"/>
  <c r="J17" i="207"/>
  <c r="F17" i="207"/>
  <c r="E17" i="207"/>
  <c r="D17" i="207"/>
  <c r="C17" i="207"/>
  <c r="B17" i="207" s="1"/>
  <c r="N16" i="207"/>
  <c r="J16" i="207"/>
  <c r="F16" i="207"/>
  <c r="E16" i="207"/>
  <c r="D16" i="207"/>
  <c r="C16" i="207"/>
  <c r="B16" i="207" s="1"/>
  <c r="N15" i="207"/>
  <c r="J15" i="207"/>
  <c r="F15" i="207"/>
  <c r="E15" i="207"/>
  <c r="D15" i="207"/>
  <c r="C15" i="207"/>
  <c r="B15" i="207"/>
  <c r="N14" i="207"/>
  <c r="J14" i="207"/>
  <c r="F14" i="207"/>
  <c r="E14" i="207"/>
  <c r="D14" i="207"/>
  <c r="C14" i="207"/>
  <c r="B14" i="207" s="1"/>
  <c r="N13" i="207"/>
  <c r="J13" i="207"/>
  <c r="F13" i="207"/>
  <c r="E13" i="207"/>
  <c r="D13" i="207"/>
  <c r="C13" i="207"/>
  <c r="B13" i="207" s="1"/>
  <c r="N12" i="207"/>
  <c r="J12" i="207"/>
  <c r="F12" i="207"/>
  <c r="E12" i="207"/>
  <c r="D12" i="207"/>
  <c r="B12" i="207" s="1"/>
  <c r="C12" i="207"/>
  <c r="N11" i="207"/>
  <c r="J11" i="207"/>
  <c r="F11" i="207"/>
  <c r="E11" i="207"/>
  <c r="D11" i="207"/>
  <c r="C11" i="207"/>
  <c r="N10" i="207"/>
  <c r="J10" i="207"/>
  <c r="F10" i="207"/>
  <c r="E10" i="207"/>
  <c r="E7" i="207" s="1"/>
  <c r="D10" i="207"/>
  <c r="C10" i="207"/>
  <c r="B10" i="207"/>
  <c r="N9" i="207"/>
  <c r="J9" i="207"/>
  <c r="F9" i="207"/>
  <c r="E9" i="207"/>
  <c r="D9" i="207"/>
  <c r="D7" i="207" s="1"/>
  <c r="C9" i="207"/>
  <c r="B9" i="207" s="1"/>
  <c r="N8" i="207"/>
  <c r="J8" i="207"/>
  <c r="J7" i="207" s="1"/>
  <c r="F8" i="207"/>
  <c r="E8" i="207"/>
  <c r="D8" i="207"/>
  <c r="C8" i="207"/>
  <c r="B8" i="207" s="1"/>
  <c r="Q7" i="207"/>
  <c r="P7" i="207"/>
  <c r="O7" i="207"/>
  <c r="M7" i="207"/>
  <c r="L7" i="207"/>
  <c r="K7" i="207"/>
  <c r="I7" i="207"/>
  <c r="H7" i="207"/>
  <c r="G7" i="207"/>
  <c r="S21" i="205"/>
  <c r="N21" i="205"/>
  <c r="J21" i="205"/>
  <c r="F21" i="205"/>
  <c r="B21" i="205"/>
  <c r="S20" i="205"/>
  <c r="N20" i="205"/>
  <c r="J20" i="205"/>
  <c r="F20" i="205"/>
  <c r="B20" i="205"/>
  <c r="S19" i="205"/>
  <c r="N19" i="205"/>
  <c r="J19" i="205"/>
  <c r="F19" i="205"/>
  <c r="B19" i="205"/>
  <c r="S18" i="205"/>
  <c r="N18" i="205"/>
  <c r="J18" i="205"/>
  <c r="F18" i="205"/>
  <c r="B18" i="205"/>
  <c r="S17" i="205"/>
  <c r="N17" i="205"/>
  <c r="J17" i="205"/>
  <c r="F17" i="205"/>
  <c r="B17" i="205"/>
  <c r="S16" i="205"/>
  <c r="N16" i="205"/>
  <c r="J16" i="205"/>
  <c r="F16" i="205"/>
  <c r="B16" i="205"/>
  <c r="S15" i="205"/>
  <c r="N15" i="205"/>
  <c r="J15" i="205"/>
  <c r="F15" i="205"/>
  <c r="B15" i="205"/>
  <c r="S14" i="205"/>
  <c r="N14" i="205"/>
  <c r="J14" i="205"/>
  <c r="F14" i="205"/>
  <c r="B14" i="205"/>
  <c r="S13" i="205"/>
  <c r="N13" i="205"/>
  <c r="J13" i="205"/>
  <c r="F13" i="205"/>
  <c r="B13" i="205"/>
  <c r="S12" i="205"/>
  <c r="N12" i="205"/>
  <c r="J12" i="205"/>
  <c r="F12" i="205"/>
  <c r="B12" i="205"/>
  <c r="S11" i="205"/>
  <c r="N11" i="205"/>
  <c r="J11" i="205"/>
  <c r="F11" i="205"/>
  <c r="B11" i="205"/>
  <c r="S10" i="205"/>
  <c r="N10" i="205"/>
  <c r="J10" i="205"/>
  <c r="F10" i="205"/>
  <c r="B10" i="205"/>
  <c r="S9" i="205"/>
  <c r="N9" i="205"/>
  <c r="J9" i="205"/>
  <c r="F9" i="205"/>
  <c r="B9" i="205"/>
  <c r="S8" i="205"/>
  <c r="N8" i="205"/>
  <c r="J8" i="205"/>
  <c r="F8" i="205"/>
  <c r="B8" i="205"/>
  <c r="S7" i="205"/>
  <c r="N7" i="205"/>
  <c r="J7" i="205"/>
  <c r="F7" i="205"/>
  <c r="F6" i="205" s="1"/>
  <c r="B7" i="205"/>
  <c r="B6" i="205" s="1"/>
  <c r="W6" i="205"/>
  <c r="V6" i="205"/>
  <c r="U6" i="205"/>
  <c r="T6" i="205"/>
  <c r="R6" i="205"/>
  <c r="Q6" i="205"/>
  <c r="P6" i="205"/>
  <c r="O6" i="205"/>
  <c r="M6" i="205"/>
  <c r="L6" i="205"/>
  <c r="K6" i="205"/>
  <c r="I6" i="205"/>
  <c r="H6" i="205"/>
  <c r="G6" i="205"/>
  <c r="E6" i="205"/>
  <c r="D6" i="205"/>
  <c r="C6" i="205"/>
  <c r="C22" i="204"/>
  <c r="B22" i="204"/>
  <c r="C21" i="204"/>
  <c r="B21" i="204"/>
  <c r="C20" i="204"/>
  <c r="B20" i="204"/>
  <c r="C19" i="204"/>
  <c r="B19" i="204"/>
  <c r="C18" i="204"/>
  <c r="B18" i="204"/>
  <c r="C17" i="204"/>
  <c r="B17" i="204"/>
  <c r="C16" i="204"/>
  <c r="B16" i="204"/>
  <c r="C15" i="204"/>
  <c r="B15" i="204"/>
  <c r="C14" i="204"/>
  <c r="B14" i="204"/>
  <c r="C13" i="204"/>
  <c r="B13" i="204"/>
  <c r="C12" i="204"/>
  <c r="B12" i="204"/>
  <c r="C11" i="204"/>
  <c r="B11" i="204"/>
  <c r="C10" i="204"/>
  <c r="B10" i="204"/>
  <c r="C9" i="204"/>
  <c r="B9" i="204"/>
  <c r="C8" i="204"/>
  <c r="B8" i="204"/>
  <c r="C7" i="204"/>
  <c r="B7" i="204"/>
  <c r="W6" i="204"/>
  <c r="V6" i="204"/>
  <c r="U6" i="204"/>
  <c r="T6" i="204"/>
  <c r="S6" i="204"/>
  <c r="R6" i="204"/>
  <c r="Q6" i="204"/>
  <c r="P6" i="204"/>
  <c r="O6" i="204"/>
  <c r="N6" i="204"/>
  <c r="M6" i="204"/>
  <c r="L6" i="204"/>
  <c r="K6" i="204"/>
  <c r="J6" i="204"/>
  <c r="I6" i="204"/>
  <c r="H6" i="204"/>
  <c r="G6" i="204"/>
  <c r="F6" i="204"/>
  <c r="E6" i="204"/>
  <c r="D6" i="204"/>
  <c r="B6" i="204"/>
  <c r="B12" i="203"/>
  <c r="B11" i="203"/>
  <c r="B10" i="203"/>
  <c r="B9" i="203"/>
  <c r="B8" i="203"/>
  <c r="G7" i="203"/>
  <c r="F7" i="203"/>
  <c r="E7" i="203"/>
  <c r="D7" i="203"/>
  <c r="C7" i="203"/>
  <c r="B7" i="203"/>
  <c r="B5" i="203"/>
  <c r="H35" i="202"/>
  <c r="C35" i="202"/>
  <c r="H34" i="202"/>
  <c r="C34" i="202"/>
  <c r="H33" i="202"/>
  <c r="C33" i="202"/>
  <c r="H32" i="202"/>
  <c r="C32" i="202"/>
  <c r="H31" i="202"/>
  <c r="C31" i="202"/>
  <c r="H30" i="202"/>
  <c r="C30" i="202"/>
  <c r="C27" i="202" s="1"/>
  <c r="H29" i="202"/>
  <c r="C29" i="202"/>
  <c r="H28" i="202"/>
  <c r="H27" i="202" s="1"/>
  <c r="C28" i="202"/>
  <c r="L27" i="202"/>
  <c r="K27" i="202"/>
  <c r="J27" i="202"/>
  <c r="I27" i="202"/>
  <c r="G27" i="202"/>
  <c r="F27" i="202"/>
  <c r="E27" i="202"/>
  <c r="D27" i="202"/>
  <c r="H26" i="202"/>
  <c r="C26" i="202"/>
  <c r="J25" i="202"/>
  <c r="H25" i="202" s="1"/>
  <c r="C25" i="202"/>
  <c r="H24" i="202"/>
  <c r="C24" i="202"/>
  <c r="H23" i="202"/>
  <c r="C23" i="202"/>
  <c r="H22" i="202"/>
  <c r="C22" i="202"/>
  <c r="H21" i="202"/>
  <c r="C21" i="202"/>
  <c r="H20" i="202"/>
  <c r="C20" i="202"/>
  <c r="H19" i="202"/>
  <c r="C19" i="202"/>
  <c r="H18" i="202"/>
  <c r="C18" i="202"/>
  <c r="H17" i="202"/>
  <c r="C17" i="202"/>
  <c r="H16" i="202"/>
  <c r="C16" i="202"/>
  <c r="L15" i="202"/>
  <c r="K15" i="202"/>
  <c r="J15" i="202"/>
  <c r="I15" i="202"/>
  <c r="G15" i="202"/>
  <c r="F15" i="202"/>
  <c r="E15" i="202"/>
  <c r="D15" i="202"/>
  <c r="H14" i="202"/>
  <c r="C14" i="202"/>
  <c r="H13" i="202"/>
  <c r="C13" i="202"/>
  <c r="H12" i="202"/>
  <c r="C12" i="202"/>
  <c r="H11" i="202"/>
  <c r="C11" i="202"/>
  <c r="H10" i="202"/>
  <c r="C10" i="202"/>
  <c r="H9" i="202"/>
  <c r="C9" i="202"/>
  <c r="H8" i="202"/>
  <c r="C8" i="202"/>
  <c r="K7" i="202"/>
  <c r="K6" i="202" s="1"/>
  <c r="H7" i="202"/>
  <c r="C7" i="202"/>
  <c r="C6" i="202" s="1"/>
  <c r="L6" i="202"/>
  <c r="J6" i="202"/>
  <c r="I6" i="202"/>
  <c r="H6" i="202"/>
  <c r="G6" i="202"/>
  <c r="F6" i="202"/>
  <c r="E6" i="202"/>
  <c r="D6" i="202"/>
  <c r="K21" i="201"/>
  <c r="H21" i="201"/>
  <c r="G21" i="201"/>
  <c r="G18" i="201" s="1"/>
  <c r="D21" i="201"/>
  <c r="K20" i="201"/>
  <c r="H20" i="201"/>
  <c r="D20" i="201"/>
  <c r="K19" i="201"/>
  <c r="H19" i="201"/>
  <c r="D19" i="201"/>
  <c r="D18" i="201" s="1"/>
  <c r="M18" i="201"/>
  <c r="L18" i="201"/>
  <c r="J18" i="201"/>
  <c r="I18" i="201"/>
  <c r="H18" i="201"/>
  <c r="F18" i="201"/>
  <c r="E18" i="201" s="1"/>
  <c r="C18" i="201"/>
  <c r="B18" i="201" s="1"/>
  <c r="K17" i="201"/>
  <c r="H17" i="201"/>
  <c r="H10" i="201" s="1"/>
  <c r="G17" i="201"/>
  <c r="E17" i="201"/>
  <c r="D17" i="201"/>
  <c r="K16" i="201"/>
  <c r="H16" i="201"/>
  <c r="G16" i="201"/>
  <c r="D16" i="201"/>
  <c r="K15" i="201"/>
  <c r="H15" i="201"/>
  <c r="G15" i="201"/>
  <c r="G10" i="201" s="1"/>
  <c r="E10" i="201" s="1"/>
  <c r="D15" i="201"/>
  <c r="K14" i="201"/>
  <c r="H14" i="201"/>
  <c r="G14" i="201"/>
  <c r="E14" i="201" s="1"/>
  <c r="D14" i="201"/>
  <c r="K13" i="201"/>
  <c r="H13" i="201"/>
  <c r="G13" i="201"/>
  <c r="D13" i="201"/>
  <c r="K12" i="201"/>
  <c r="H12" i="201"/>
  <c r="G12" i="201"/>
  <c r="D12" i="201"/>
  <c r="D10" i="201" s="1"/>
  <c r="K11" i="201"/>
  <c r="K10" i="201" s="1"/>
  <c r="H11" i="201"/>
  <c r="G11" i="201"/>
  <c r="D11" i="201"/>
  <c r="M10" i="201"/>
  <c r="L10" i="201"/>
  <c r="J10" i="201"/>
  <c r="I10" i="201"/>
  <c r="F10" i="201"/>
  <c r="C10" i="201"/>
  <c r="B10" i="201"/>
  <c r="K9" i="201"/>
  <c r="J9" i="201"/>
  <c r="H9" i="201" s="1"/>
  <c r="H7" i="201" s="1"/>
  <c r="H6" i="201" s="1"/>
  <c r="E9" i="201"/>
  <c r="D9" i="201"/>
  <c r="D7" i="201" s="1"/>
  <c r="K8" i="201"/>
  <c r="K7" i="201" s="1"/>
  <c r="H8" i="201"/>
  <c r="E8" i="201"/>
  <c r="D8" i="201"/>
  <c r="M7" i="201"/>
  <c r="M6" i="201" s="1"/>
  <c r="L7" i="201"/>
  <c r="L6" i="201" s="1"/>
  <c r="J7" i="201"/>
  <c r="I7" i="201"/>
  <c r="G7" i="201"/>
  <c r="F7" i="201"/>
  <c r="C7" i="201"/>
  <c r="I6" i="201"/>
  <c r="F6" i="201"/>
  <c r="C6" i="201"/>
  <c r="B21" i="200"/>
  <c r="B20" i="200"/>
  <c r="B18" i="200"/>
  <c r="B17" i="200"/>
  <c r="B15" i="200"/>
  <c r="B14" i="200"/>
  <c r="B12" i="200"/>
  <c r="B11" i="200"/>
  <c r="B10" i="200"/>
  <c r="B7" i="200" s="1"/>
  <c r="B9" i="200"/>
  <c r="B6" i="200" s="1"/>
  <c r="G7" i="200"/>
  <c r="F7" i="200"/>
  <c r="E7" i="200"/>
  <c r="D7" i="200"/>
  <c r="C7" i="200"/>
  <c r="G6" i="200"/>
  <c r="F6" i="200"/>
  <c r="E6" i="200"/>
  <c r="D6" i="200"/>
  <c r="C6" i="200"/>
  <c r="F10" i="199"/>
  <c r="G12" i="199" s="1"/>
  <c r="D10" i="199"/>
  <c r="E12" i="199" s="1"/>
  <c r="B10" i="199"/>
  <c r="C19" i="199"/>
  <c r="C18" i="199"/>
  <c r="C10" i="199" s="1"/>
  <c r="E17" i="199"/>
  <c r="C17" i="199"/>
  <c r="E16" i="199"/>
  <c r="C16" i="199"/>
  <c r="E15" i="199"/>
  <c r="C15" i="199"/>
  <c r="C14" i="199"/>
  <c r="C13" i="199"/>
  <c r="C12" i="199"/>
  <c r="C11" i="199"/>
  <c r="F6" i="199"/>
  <c r="G8" i="199" s="1"/>
  <c r="G9" i="199"/>
  <c r="D6" i="199"/>
  <c r="E9" i="199" s="1"/>
  <c r="B6" i="199"/>
  <c r="C8" i="199" s="1"/>
  <c r="E8" i="199"/>
  <c r="G7" i="199"/>
  <c r="E7" i="199"/>
  <c r="E6" i="199" s="1"/>
  <c r="Z18" i="198"/>
  <c r="Y18" i="198"/>
  <c r="X18" i="198"/>
  <c r="W18" i="198"/>
  <c r="V18" i="198"/>
  <c r="U18" i="198"/>
  <c r="T18" i="198"/>
  <c r="S18" i="198"/>
  <c r="R18" i="198"/>
  <c r="Q18" i="198"/>
  <c r="P18" i="198"/>
  <c r="O18" i="198"/>
  <c r="N18" i="198"/>
  <c r="M18" i="198"/>
  <c r="L18" i="198"/>
  <c r="K18" i="198"/>
  <c r="J18" i="198"/>
  <c r="I18" i="198"/>
  <c r="H18" i="198"/>
  <c r="G18" i="198"/>
  <c r="F18" i="198"/>
  <c r="E18" i="198"/>
  <c r="D18" i="198"/>
  <c r="C18" i="198"/>
  <c r="B18" i="198"/>
  <c r="Z10" i="198"/>
  <c r="Y10" i="198"/>
  <c r="X10" i="198"/>
  <c r="W10" i="198"/>
  <c r="V10" i="198"/>
  <c r="U10" i="198"/>
  <c r="T10" i="198"/>
  <c r="S10" i="198"/>
  <c r="S6" i="198" s="1"/>
  <c r="R10" i="198"/>
  <c r="Q10" i="198"/>
  <c r="P10" i="198"/>
  <c r="O10" i="198"/>
  <c r="N10" i="198"/>
  <c r="M10" i="198"/>
  <c r="L10" i="198"/>
  <c r="K10" i="198"/>
  <c r="K6" i="198" s="1"/>
  <c r="J10" i="198"/>
  <c r="I10" i="198"/>
  <c r="H10" i="198"/>
  <c r="G10" i="198"/>
  <c r="F10" i="198"/>
  <c r="E10" i="198"/>
  <c r="D10" i="198"/>
  <c r="C10" i="198"/>
  <c r="C6" i="198" s="1"/>
  <c r="B10" i="198"/>
  <c r="Z7" i="198"/>
  <c r="Y7" i="198"/>
  <c r="Y6" i="198" s="1"/>
  <c r="X7" i="198"/>
  <c r="W7" i="198"/>
  <c r="W6" i="198" s="1"/>
  <c r="V7" i="198"/>
  <c r="V6" i="198" s="1"/>
  <c r="U7" i="198"/>
  <c r="T7" i="198"/>
  <c r="T6" i="198" s="1"/>
  <c r="S7" i="198"/>
  <c r="R7" i="198"/>
  <c r="Q7" i="198"/>
  <c r="Q6" i="198" s="1"/>
  <c r="P7" i="198"/>
  <c r="O7" i="198"/>
  <c r="O6" i="198" s="1"/>
  <c r="N7" i="198"/>
  <c r="N6" i="198" s="1"/>
  <c r="M7" i="198"/>
  <c r="L7" i="198"/>
  <c r="L6" i="198" s="1"/>
  <c r="K7" i="198"/>
  <c r="J7" i="198"/>
  <c r="I7" i="198"/>
  <c r="I6" i="198" s="1"/>
  <c r="H7" i="198"/>
  <c r="G7" i="198"/>
  <c r="G6" i="198" s="1"/>
  <c r="F7" i="198"/>
  <c r="F6" i="198" s="1"/>
  <c r="E7" i="198"/>
  <c r="D7" i="198"/>
  <c r="D6" i="198" s="1"/>
  <c r="C7" i="198"/>
  <c r="B7" i="198"/>
  <c r="X6" i="198"/>
  <c r="U6" i="198"/>
  <c r="P6" i="198"/>
  <c r="M6" i="198"/>
  <c r="H6" i="198"/>
  <c r="E6" i="198"/>
  <c r="F17" i="197"/>
  <c r="E17" i="197"/>
  <c r="D17" i="197"/>
  <c r="C17" i="197"/>
  <c r="B17" i="197"/>
  <c r="F9" i="197"/>
  <c r="E9" i="197"/>
  <c r="E5" i="197" s="1"/>
  <c r="D9" i="197"/>
  <c r="C9" i="197"/>
  <c r="B9" i="197"/>
  <c r="F6" i="197"/>
  <c r="E6" i="197"/>
  <c r="D6" i="197"/>
  <c r="D5" i="197" s="1"/>
  <c r="C6" i="197"/>
  <c r="C5" i="197" s="1"/>
  <c r="B6" i="197"/>
  <c r="B5" i="197" s="1"/>
  <c r="F5" i="197"/>
  <c r="C6" i="195"/>
  <c r="B6" i="195"/>
  <c r="B21" i="194"/>
  <c r="B20" i="194"/>
  <c r="B19" i="194"/>
  <c r="B18" i="194"/>
  <c r="B17" i="194"/>
  <c r="B16" i="194"/>
  <c r="B15" i="194"/>
  <c r="B14" i="194"/>
  <c r="B13" i="194"/>
  <c r="B12" i="194"/>
  <c r="B11" i="194"/>
  <c r="B10" i="194"/>
  <c r="B9" i="194"/>
  <c r="B8" i="194"/>
  <c r="B7" i="194"/>
  <c r="B6" i="194" s="1"/>
  <c r="N6" i="194"/>
  <c r="M6" i="194"/>
  <c r="L6" i="194"/>
  <c r="K6" i="194"/>
  <c r="J6" i="194"/>
  <c r="I6" i="194"/>
  <c r="H6" i="194"/>
  <c r="G6" i="194"/>
  <c r="F6" i="194"/>
  <c r="E6" i="194"/>
  <c r="D6" i="194"/>
  <c r="C6" i="194"/>
  <c r="C22" i="193"/>
  <c r="C21" i="193"/>
  <c r="C20" i="193"/>
  <c r="C19" i="193"/>
  <c r="C18" i="193"/>
  <c r="C17" i="193"/>
  <c r="C16" i="193"/>
  <c r="C15" i="193"/>
  <c r="C14" i="193"/>
  <c r="C13" i="193"/>
  <c r="C12" i="193"/>
  <c r="C11" i="193"/>
  <c r="C10" i="193"/>
  <c r="C9" i="193"/>
  <c r="C8" i="193"/>
  <c r="E7" i="193"/>
  <c r="D7" i="193"/>
  <c r="B7" i="193"/>
  <c r="C11" i="192"/>
  <c r="C10" i="192"/>
  <c r="C9" i="192"/>
  <c r="C8" i="192"/>
  <c r="C7" i="192"/>
  <c r="F6" i="190"/>
  <c r="E6" i="190"/>
  <c r="D6" i="190"/>
  <c r="C6" i="190"/>
  <c r="B6" i="190"/>
  <c r="F6" i="189"/>
  <c r="E6" i="189"/>
  <c r="D6" i="189"/>
  <c r="C6" i="189"/>
  <c r="B6" i="189"/>
  <c r="B20" i="187"/>
  <c r="B19" i="187"/>
  <c r="B18" i="187"/>
  <c r="B17" i="187"/>
  <c r="B16" i="187"/>
  <c r="B15" i="187"/>
  <c r="B14" i="187"/>
  <c r="B13" i="187"/>
  <c r="B12" i="187"/>
  <c r="B11" i="187"/>
  <c r="B10" i="187"/>
  <c r="B9" i="187"/>
  <c r="B8" i="187"/>
  <c r="B7" i="187"/>
  <c r="B6" i="187"/>
  <c r="F5" i="187"/>
  <c r="E5" i="187"/>
  <c r="D5" i="187"/>
  <c r="C5" i="187"/>
  <c r="F6" i="185"/>
  <c r="E6" i="185"/>
  <c r="D6" i="185"/>
  <c r="C6" i="185"/>
  <c r="B6" i="185"/>
  <c r="F6" i="179"/>
  <c r="E6" i="179"/>
  <c r="D6" i="179"/>
  <c r="C6" i="179"/>
  <c r="B6" i="179"/>
  <c r="F6" i="178"/>
  <c r="F6" i="176"/>
  <c r="E6" i="176"/>
  <c r="D6" i="176"/>
  <c r="C6" i="176"/>
  <c r="B6" i="176"/>
  <c r="B20" i="175"/>
  <c r="B19" i="175"/>
  <c r="B18" i="175"/>
  <c r="B17" i="175"/>
  <c r="B16" i="175"/>
  <c r="B15" i="175"/>
  <c r="B14" i="175"/>
  <c r="B13" i="175"/>
  <c r="B12" i="175"/>
  <c r="B11" i="175"/>
  <c r="B10" i="175"/>
  <c r="B9" i="175"/>
  <c r="B8" i="175"/>
  <c r="B7" i="175"/>
  <c r="B6" i="175"/>
  <c r="D5" i="175"/>
  <c r="C5" i="175"/>
  <c r="B5" i="175" s="1"/>
  <c r="J6" i="173"/>
  <c r="H6" i="173"/>
  <c r="F6" i="173"/>
  <c r="D6" i="173"/>
  <c r="B6" i="173"/>
  <c r="J6" i="172"/>
  <c r="K18" i="172"/>
  <c r="H6" i="172"/>
  <c r="I16" i="172" s="1"/>
  <c r="F6" i="172"/>
  <c r="D6" i="172"/>
  <c r="E17" i="172" s="1"/>
  <c r="B6" i="172"/>
  <c r="C18" i="172"/>
  <c r="K17" i="172"/>
  <c r="C17" i="172"/>
  <c r="K16" i="172"/>
  <c r="C16" i="172"/>
  <c r="K15" i="172"/>
  <c r="I15" i="172"/>
  <c r="C15" i="172"/>
  <c r="K14" i="172"/>
  <c r="I14" i="172"/>
  <c r="E14" i="172"/>
  <c r="C14" i="172"/>
  <c r="K13" i="172"/>
  <c r="I13" i="172"/>
  <c r="E13" i="172"/>
  <c r="C13" i="172"/>
  <c r="K12" i="172"/>
  <c r="I12" i="172"/>
  <c r="E12" i="172"/>
  <c r="C12" i="172"/>
  <c r="K11" i="172"/>
  <c r="I11" i="172"/>
  <c r="C11" i="172"/>
  <c r="K10" i="172"/>
  <c r="I10" i="172"/>
  <c r="C10" i="172"/>
  <c r="K9" i="172"/>
  <c r="C9" i="172"/>
  <c r="C6" i="172" s="1"/>
  <c r="K8" i="172"/>
  <c r="C8" i="172"/>
  <c r="K7" i="172"/>
  <c r="K6" i="172" s="1"/>
  <c r="I7" i="172"/>
  <c r="C7" i="172"/>
  <c r="J6" i="171"/>
  <c r="K19" i="171" s="1"/>
  <c r="H6" i="171"/>
  <c r="I21" i="171"/>
  <c r="F6" i="171"/>
  <c r="G14" i="171" s="1"/>
  <c r="D6" i="171"/>
  <c r="B6" i="171"/>
  <c r="C15" i="171" s="1"/>
  <c r="I20" i="171"/>
  <c r="G20" i="171"/>
  <c r="C20" i="171"/>
  <c r="I19" i="171"/>
  <c r="G19" i="171"/>
  <c r="C19" i="171"/>
  <c r="I18" i="171"/>
  <c r="G18" i="171"/>
  <c r="C18" i="171"/>
  <c r="I17" i="171"/>
  <c r="G17" i="171"/>
  <c r="K16" i="171"/>
  <c r="I16" i="171"/>
  <c r="G16" i="171"/>
  <c r="K15" i="171"/>
  <c r="I15" i="171"/>
  <c r="K14" i="171"/>
  <c r="I14" i="171"/>
  <c r="I13" i="171"/>
  <c r="G13" i="171"/>
  <c r="I12" i="171"/>
  <c r="G12" i="171"/>
  <c r="C12" i="171"/>
  <c r="I11" i="171"/>
  <c r="G11" i="171"/>
  <c r="C11" i="171"/>
  <c r="I10" i="171"/>
  <c r="G10" i="171"/>
  <c r="C10" i="171"/>
  <c r="I9" i="171"/>
  <c r="G9" i="171"/>
  <c r="K8" i="171"/>
  <c r="I8" i="171"/>
  <c r="G8" i="171"/>
  <c r="K7" i="171"/>
  <c r="I7" i="171"/>
  <c r="K6" i="170"/>
  <c r="L48" i="170"/>
  <c r="G6" i="170"/>
  <c r="H46" i="170" s="1"/>
  <c r="H48" i="170"/>
  <c r="E6" i="170"/>
  <c r="F48" i="170" s="1"/>
  <c r="C6" i="170"/>
  <c r="L47" i="170"/>
  <c r="H47" i="170"/>
  <c r="F47" i="170"/>
  <c r="D47" i="170"/>
  <c r="L46" i="170"/>
  <c r="F46" i="170"/>
  <c r="L45" i="170"/>
  <c r="H45" i="170"/>
  <c r="F45" i="170"/>
  <c r="D45" i="170"/>
  <c r="L44" i="170"/>
  <c r="F44" i="170"/>
  <c r="L43" i="170"/>
  <c r="H43" i="170"/>
  <c r="F43" i="170"/>
  <c r="D43" i="170"/>
  <c r="L42" i="170"/>
  <c r="F42" i="170"/>
  <c r="L41" i="170"/>
  <c r="H41" i="170"/>
  <c r="F41" i="170"/>
  <c r="D41" i="170"/>
  <c r="L40" i="170"/>
  <c r="F40" i="170"/>
  <c r="L39" i="170"/>
  <c r="H39" i="170"/>
  <c r="F39" i="170"/>
  <c r="D39" i="170"/>
  <c r="L38" i="170"/>
  <c r="F38" i="170"/>
  <c r="L37" i="170"/>
  <c r="H37" i="170"/>
  <c r="F37" i="170"/>
  <c r="D37" i="170"/>
  <c r="L36" i="170"/>
  <c r="F36" i="170"/>
  <c r="L35" i="170"/>
  <c r="H35" i="170"/>
  <c r="F35" i="170"/>
  <c r="D35" i="170"/>
  <c r="L34" i="170"/>
  <c r="F34" i="170"/>
  <c r="L33" i="170"/>
  <c r="H33" i="170"/>
  <c r="F33" i="170"/>
  <c r="D33" i="170"/>
  <c r="L32" i="170"/>
  <c r="F32" i="170"/>
  <c r="L31" i="170"/>
  <c r="H31" i="170"/>
  <c r="F31" i="170"/>
  <c r="D31" i="170"/>
  <c r="L30" i="170"/>
  <c r="F30" i="170"/>
  <c r="L29" i="170"/>
  <c r="H29" i="170"/>
  <c r="F29" i="170"/>
  <c r="D29" i="170"/>
  <c r="L28" i="170"/>
  <c r="F28" i="170"/>
  <c r="L27" i="170"/>
  <c r="H27" i="170"/>
  <c r="L26" i="170"/>
  <c r="H26" i="170"/>
  <c r="F26" i="170"/>
  <c r="L25" i="170"/>
  <c r="D25" i="170"/>
  <c r="L24" i="170"/>
  <c r="H24" i="170"/>
  <c r="F24" i="170"/>
  <c r="L23" i="170"/>
  <c r="D23" i="170"/>
  <c r="L22" i="170"/>
  <c r="H22" i="170"/>
  <c r="F22" i="170"/>
  <c r="L21" i="170"/>
  <c r="L20" i="170"/>
  <c r="H20" i="170"/>
  <c r="F20" i="170"/>
  <c r="L19" i="170"/>
  <c r="D19" i="170"/>
  <c r="L18" i="170"/>
  <c r="H18" i="170"/>
  <c r="F18" i="170"/>
  <c r="L17" i="170"/>
  <c r="D17" i="170"/>
  <c r="L16" i="170"/>
  <c r="H16" i="170"/>
  <c r="F16" i="170"/>
  <c r="L15" i="170"/>
  <c r="D15" i="170"/>
  <c r="L14" i="170"/>
  <c r="H14" i="170"/>
  <c r="F14" i="170"/>
  <c r="L13" i="170"/>
  <c r="D13" i="170"/>
  <c r="L12" i="170"/>
  <c r="H12" i="170"/>
  <c r="F12" i="170"/>
  <c r="L11" i="170"/>
  <c r="D11" i="170"/>
  <c r="L10" i="170"/>
  <c r="H10" i="170"/>
  <c r="F10" i="170"/>
  <c r="L9" i="170"/>
  <c r="L8" i="170"/>
  <c r="H8" i="170"/>
  <c r="F8" i="170"/>
  <c r="D8" i="170"/>
  <c r="L7" i="170"/>
  <c r="F7" i="170"/>
  <c r="J6" i="170"/>
  <c r="I6" i="170"/>
  <c r="J6" i="169"/>
  <c r="H6" i="169"/>
  <c r="I17" i="169"/>
  <c r="F6" i="169"/>
  <c r="G17" i="169"/>
  <c r="D6" i="169"/>
  <c r="E10" i="169" s="1"/>
  <c r="B6" i="169"/>
  <c r="C14" i="169" s="1"/>
  <c r="I16" i="169"/>
  <c r="C16" i="169"/>
  <c r="I15" i="169"/>
  <c r="C15" i="169"/>
  <c r="K14" i="169"/>
  <c r="I14" i="169"/>
  <c r="G14" i="169"/>
  <c r="I13" i="169"/>
  <c r="G13" i="169"/>
  <c r="C13" i="169"/>
  <c r="K12" i="169"/>
  <c r="I12" i="169"/>
  <c r="G12" i="169"/>
  <c r="K11" i="169"/>
  <c r="I11" i="169"/>
  <c r="G11" i="169"/>
  <c r="K10" i="169"/>
  <c r="I10" i="169"/>
  <c r="C10" i="169"/>
  <c r="K9" i="169"/>
  <c r="I9" i="169"/>
  <c r="I8" i="169"/>
  <c r="G8" i="169"/>
  <c r="E8" i="169"/>
  <c r="C8" i="169"/>
  <c r="I7" i="169"/>
  <c r="I6" i="169" s="1"/>
  <c r="C7" i="169"/>
  <c r="J6" i="167"/>
  <c r="K11" i="167" s="1"/>
  <c r="H6" i="167"/>
  <c r="I13" i="167"/>
  <c r="F6" i="167"/>
  <c r="G11" i="167" s="1"/>
  <c r="G13" i="167"/>
  <c r="D6" i="167"/>
  <c r="E13" i="167"/>
  <c r="B6" i="167"/>
  <c r="C7" i="167" s="1"/>
  <c r="K12" i="167"/>
  <c r="I12" i="167"/>
  <c r="G12" i="167"/>
  <c r="E12" i="167"/>
  <c r="I11" i="167"/>
  <c r="E11" i="167"/>
  <c r="C11" i="167"/>
  <c r="K10" i="167"/>
  <c r="I10" i="167"/>
  <c r="G10" i="167"/>
  <c r="E10" i="167"/>
  <c r="C10" i="167"/>
  <c r="K9" i="167"/>
  <c r="G9" i="167"/>
  <c r="E9" i="167"/>
  <c r="C9" i="167"/>
  <c r="K8" i="167"/>
  <c r="G8" i="167"/>
  <c r="E8" i="167"/>
  <c r="K7" i="167"/>
  <c r="I7" i="167"/>
  <c r="G7" i="167"/>
  <c r="E7" i="167"/>
  <c r="E6" i="167" s="1"/>
  <c r="J6" i="166"/>
  <c r="K9" i="166" s="1"/>
  <c r="K10" i="166"/>
  <c r="H6" i="166"/>
  <c r="I10" i="166"/>
  <c r="F6" i="166"/>
  <c r="G10" i="166" s="1"/>
  <c r="D6" i="166"/>
  <c r="E10" i="166" s="1"/>
  <c r="B6" i="166"/>
  <c r="C10" i="166" s="1"/>
  <c r="I9" i="166"/>
  <c r="K8" i="166"/>
  <c r="K6" i="166" s="1"/>
  <c r="I8" i="166"/>
  <c r="I6" i="166" s="1"/>
  <c r="C8" i="166"/>
  <c r="K7" i="166"/>
  <c r="I7" i="166"/>
  <c r="C7" i="166"/>
  <c r="J6" i="165"/>
  <c r="K21" i="165"/>
  <c r="H6" i="165"/>
  <c r="I13" i="165" s="1"/>
  <c r="F6" i="165"/>
  <c r="G21" i="165" s="1"/>
  <c r="D6" i="165"/>
  <c r="E21" i="165"/>
  <c r="B6" i="165"/>
  <c r="C20" i="165" s="1"/>
  <c r="C6" i="165" s="1"/>
  <c r="C21" i="165"/>
  <c r="K20" i="165"/>
  <c r="G20" i="165"/>
  <c r="E20" i="165"/>
  <c r="K19" i="165"/>
  <c r="E19" i="165"/>
  <c r="C19" i="165"/>
  <c r="K18" i="165"/>
  <c r="I18" i="165"/>
  <c r="E18" i="165"/>
  <c r="C18" i="165"/>
  <c r="K17" i="165"/>
  <c r="I17" i="165"/>
  <c r="E17" i="165"/>
  <c r="C17" i="165"/>
  <c r="K16" i="165"/>
  <c r="I16" i="165"/>
  <c r="E16" i="165"/>
  <c r="C16" i="165"/>
  <c r="K15" i="165"/>
  <c r="I15" i="165"/>
  <c r="E15" i="165"/>
  <c r="C15" i="165"/>
  <c r="K14" i="165"/>
  <c r="I14" i="165"/>
  <c r="E14" i="165"/>
  <c r="C14" i="165"/>
  <c r="K13" i="165"/>
  <c r="E13" i="165"/>
  <c r="C13" i="165"/>
  <c r="K12" i="165"/>
  <c r="G12" i="165"/>
  <c r="E12" i="165"/>
  <c r="C12" i="165"/>
  <c r="K11" i="165"/>
  <c r="E11" i="165"/>
  <c r="C11" i="165"/>
  <c r="K10" i="165"/>
  <c r="I10" i="165"/>
  <c r="E10" i="165"/>
  <c r="C10" i="165"/>
  <c r="K9" i="165"/>
  <c r="I9" i="165"/>
  <c r="E9" i="165"/>
  <c r="C9" i="165"/>
  <c r="K8" i="165"/>
  <c r="I8" i="165"/>
  <c r="E8" i="165"/>
  <c r="E6" i="165" s="1"/>
  <c r="C8" i="165"/>
  <c r="K7" i="165"/>
  <c r="K6" i="165" s="1"/>
  <c r="I7" i="165"/>
  <c r="E7" i="165"/>
  <c r="C7" i="165"/>
  <c r="J6" i="164"/>
  <c r="K9" i="164" s="1"/>
  <c r="H6" i="164"/>
  <c r="I9" i="164" s="1"/>
  <c r="F6" i="164"/>
  <c r="G7" i="164" s="1"/>
  <c r="D6" i="164"/>
  <c r="E9" i="164"/>
  <c r="B6" i="164"/>
  <c r="C9" i="164" s="1"/>
  <c r="G8" i="164"/>
  <c r="E8" i="164"/>
  <c r="K7" i="164"/>
  <c r="I7" i="164"/>
  <c r="E7" i="164"/>
  <c r="E6" i="164"/>
  <c r="F7" i="163"/>
  <c r="E7" i="163"/>
  <c r="D7" i="163"/>
  <c r="C7" i="163"/>
  <c r="C6" i="163" s="1"/>
  <c r="B7" i="163"/>
  <c r="F6" i="163"/>
  <c r="E6" i="163"/>
  <c r="D6" i="163"/>
  <c r="B6" i="163"/>
  <c r="F7" i="162"/>
  <c r="E7" i="162"/>
  <c r="E6" i="162" s="1"/>
  <c r="D7" i="162"/>
  <c r="C7" i="162"/>
  <c r="C6" i="162" s="1"/>
  <c r="B7" i="162"/>
  <c r="B6" i="162" s="1"/>
  <c r="F6" i="162"/>
  <c r="D6" i="162"/>
  <c r="C22" i="161"/>
  <c r="B22" i="161"/>
  <c r="C21" i="161"/>
  <c r="B21" i="161"/>
  <c r="C20" i="161"/>
  <c r="B20" i="161"/>
  <c r="C19" i="161"/>
  <c r="B19" i="161"/>
  <c r="C18" i="161"/>
  <c r="B18" i="161"/>
  <c r="C17" i="161"/>
  <c r="B17" i="161"/>
  <c r="C16" i="161"/>
  <c r="B16" i="161"/>
  <c r="C15" i="161"/>
  <c r="B15" i="161"/>
  <c r="C14" i="161"/>
  <c r="B14" i="161"/>
  <c r="C13" i="161"/>
  <c r="B13" i="161"/>
  <c r="C12" i="161"/>
  <c r="B12" i="161"/>
  <c r="C11" i="161"/>
  <c r="B11" i="161"/>
  <c r="C10" i="161"/>
  <c r="B10" i="161"/>
  <c r="C9" i="161"/>
  <c r="C6" i="161" s="1"/>
  <c r="B9" i="161"/>
  <c r="C8" i="161"/>
  <c r="B8" i="161"/>
  <c r="C7" i="161"/>
  <c r="B7" i="161"/>
  <c r="Q6" i="161"/>
  <c r="P6" i="161"/>
  <c r="O6" i="161"/>
  <c r="N6" i="161"/>
  <c r="M6" i="161"/>
  <c r="L6" i="161"/>
  <c r="K6" i="161"/>
  <c r="J6" i="161"/>
  <c r="I6" i="161"/>
  <c r="H6" i="161"/>
  <c r="G6" i="161"/>
  <c r="F6" i="161"/>
  <c r="E6" i="161"/>
  <c r="D6" i="161"/>
  <c r="B6" i="161"/>
  <c r="J6" i="160"/>
  <c r="K21" i="160" s="1"/>
  <c r="H6" i="160"/>
  <c r="I21" i="160" s="1"/>
  <c r="F6" i="160"/>
  <c r="G21" i="160"/>
  <c r="D6" i="160"/>
  <c r="E21" i="160"/>
  <c r="B6" i="160"/>
  <c r="C20" i="160" s="1"/>
  <c r="K20" i="160"/>
  <c r="G20" i="160"/>
  <c r="E20" i="160"/>
  <c r="K19" i="160"/>
  <c r="G19" i="160"/>
  <c r="E19" i="160"/>
  <c r="C19" i="160"/>
  <c r="K18" i="160"/>
  <c r="G18" i="160"/>
  <c r="E18" i="160"/>
  <c r="C18" i="160"/>
  <c r="K17" i="160"/>
  <c r="I17" i="160"/>
  <c r="G17" i="160"/>
  <c r="E17" i="160"/>
  <c r="C17" i="160"/>
  <c r="K16" i="160"/>
  <c r="G16" i="160"/>
  <c r="E16" i="160"/>
  <c r="C16" i="160"/>
  <c r="K15" i="160"/>
  <c r="G15" i="160"/>
  <c r="E15" i="160"/>
  <c r="C15" i="160"/>
  <c r="K14" i="160"/>
  <c r="G14" i="160"/>
  <c r="E14" i="160"/>
  <c r="C14" i="160"/>
  <c r="K13" i="160"/>
  <c r="G13" i="160"/>
  <c r="E13" i="160"/>
  <c r="C13" i="160"/>
  <c r="K12" i="160"/>
  <c r="G12" i="160"/>
  <c r="E12" i="160"/>
  <c r="C12" i="160"/>
  <c r="K11" i="160"/>
  <c r="G11" i="160"/>
  <c r="E11" i="160"/>
  <c r="E6" i="160" s="1"/>
  <c r="C11" i="160"/>
  <c r="K10" i="160"/>
  <c r="G10" i="160"/>
  <c r="E10" i="160"/>
  <c r="C10" i="160"/>
  <c r="K9" i="160"/>
  <c r="I9" i="160"/>
  <c r="G9" i="160"/>
  <c r="E9" i="160"/>
  <c r="C9" i="160"/>
  <c r="K8" i="160"/>
  <c r="G8" i="160"/>
  <c r="E8" i="160"/>
  <c r="C8" i="160"/>
  <c r="K7" i="160"/>
  <c r="K6" i="160" s="1"/>
  <c r="G7" i="160"/>
  <c r="E7" i="160"/>
  <c r="C7" i="160"/>
  <c r="G6" i="160"/>
  <c r="B10" i="159"/>
  <c r="B9" i="159"/>
  <c r="B8" i="159"/>
  <c r="B7" i="159"/>
  <c r="B6" i="159"/>
  <c r="B5" i="159" s="1"/>
  <c r="D5" i="159"/>
  <c r="C5" i="159"/>
  <c r="C21" i="158"/>
  <c r="B21" i="158"/>
  <c r="C20" i="158"/>
  <c r="B20" i="158"/>
  <c r="C19" i="158"/>
  <c r="B19" i="158"/>
  <c r="C18" i="158"/>
  <c r="B18" i="158"/>
  <c r="C17" i="158"/>
  <c r="B17" i="158"/>
  <c r="C16" i="158"/>
  <c r="B16" i="158"/>
  <c r="C15" i="158"/>
  <c r="B15" i="158"/>
  <c r="C14" i="158"/>
  <c r="B14" i="158"/>
  <c r="C13" i="158"/>
  <c r="B13" i="158"/>
  <c r="C12" i="158"/>
  <c r="B12" i="158"/>
  <c r="C11" i="158"/>
  <c r="B11" i="158"/>
  <c r="C10" i="158"/>
  <c r="B10" i="158"/>
  <c r="C9" i="158"/>
  <c r="B9" i="158"/>
  <c r="C8" i="158"/>
  <c r="C6" i="158" s="1"/>
  <c r="B8" i="158"/>
  <c r="C7" i="158"/>
  <c r="B7" i="158"/>
  <c r="I6" i="158"/>
  <c r="H6" i="158"/>
  <c r="G6" i="158"/>
  <c r="F6" i="158"/>
  <c r="E6" i="158"/>
  <c r="D6" i="158"/>
  <c r="B6" i="158"/>
  <c r="C6" i="157"/>
  <c r="B6" i="157"/>
  <c r="B21" i="156"/>
  <c r="B20" i="156"/>
  <c r="B19" i="156"/>
  <c r="B18" i="156"/>
  <c r="B17" i="156"/>
  <c r="B16" i="156"/>
  <c r="B15" i="156"/>
  <c r="B14" i="156"/>
  <c r="B13" i="156"/>
  <c r="B12" i="156"/>
  <c r="B11" i="156"/>
  <c r="B10" i="156"/>
  <c r="B9" i="156"/>
  <c r="B8" i="156"/>
  <c r="B7" i="156"/>
  <c r="B6" i="156" s="1"/>
  <c r="D6" i="156"/>
  <c r="C6" i="156"/>
  <c r="B41" i="151"/>
  <c r="B40" i="151"/>
  <c r="B39" i="151"/>
  <c r="B38" i="151"/>
  <c r="B37" i="151"/>
  <c r="B36" i="151"/>
  <c r="B35" i="151"/>
  <c r="B34" i="151"/>
  <c r="B33" i="151"/>
  <c r="B32" i="151"/>
  <c r="B31" i="151"/>
  <c r="B30" i="151"/>
  <c r="B29" i="151"/>
  <c r="B28" i="151"/>
  <c r="B27" i="151"/>
  <c r="B26" i="151"/>
  <c r="B25" i="151"/>
  <c r="B24" i="151"/>
  <c r="B23" i="151"/>
  <c r="B22" i="151"/>
  <c r="B21" i="151"/>
  <c r="B20" i="151"/>
  <c r="B19" i="151"/>
  <c r="B18" i="151"/>
  <c r="B17" i="151"/>
  <c r="B16" i="151"/>
  <c r="B15" i="151"/>
  <c r="B14" i="151"/>
  <c r="B13" i="151"/>
  <c r="B12" i="151"/>
  <c r="B11" i="151"/>
  <c r="B10" i="151"/>
  <c r="B9" i="151"/>
  <c r="B8" i="151"/>
  <c r="B7" i="151"/>
  <c r="B6" i="151"/>
  <c r="D5" i="151"/>
  <c r="B5" i="151" s="1"/>
  <c r="C5" i="151"/>
  <c r="B6" i="150"/>
  <c r="F5" i="149"/>
  <c r="E5" i="149"/>
  <c r="D5" i="149"/>
  <c r="C5" i="149"/>
  <c r="B5" i="149"/>
  <c r="F6" i="148"/>
  <c r="E6" i="148"/>
  <c r="D6" i="148"/>
  <c r="C6" i="148"/>
  <c r="B6" i="148"/>
  <c r="B21" i="146"/>
  <c r="B20" i="146"/>
  <c r="B19" i="146"/>
  <c r="B18" i="146"/>
  <c r="B17" i="146"/>
  <c r="B16" i="146"/>
  <c r="B15" i="146"/>
  <c r="B14" i="146"/>
  <c r="B13" i="146"/>
  <c r="B12" i="146"/>
  <c r="B11" i="146"/>
  <c r="B10" i="146"/>
  <c r="B9" i="146"/>
  <c r="B8" i="146"/>
  <c r="B7" i="146"/>
  <c r="B6" i="146" s="1"/>
  <c r="N6" i="146"/>
  <c r="M6" i="146"/>
  <c r="L6" i="146"/>
  <c r="K6" i="146"/>
  <c r="J6" i="146"/>
  <c r="I6" i="146"/>
  <c r="H6" i="146"/>
  <c r="G6" i="146"/>
  <c r="F6" i="146"/>
  <c r="E6" i="146"/>
  <c r="D6" i="146"/>
  <c r="C6" i="146"/>
  <c r="D11" i="145"/>
  <c r="C11" i="145"/>
  <c r="B10" i="145"/>
  <c r="B9" i="145"/>
  <c r="B8" i="145"/>
  <c r="B7" i="145"/>
  <c r="B11" i="144"/>
  <c r="B10" i="144"/>
  <c r="B9" i="144"/>
  <c r="B8" i="144"/>
  <c r="B7" i="144"/>
  <c r="B11" i="143"/>
  <c r="B10" i="143"/>
  <c r="B9" i="143"/>
  <c r="B8" i="143"/>
  <c r="B7" i="143"/>
  <c r="B22" i="142"/>
  <c r="B21" i="142"/>
  <c r="B20" i="142"/>
  <c r="B19" i="142"/>
  <c r="B18" i="142"/>
  <c r="B17" i="142"/>
  <c r="B16" i="142"/>
  <c r="B15" i="142"/>
  <c r="B14" i="142"/>
  <c r="B13" i="142"/>
  <c r="B12" i="142"/>
  <c r="B11" i="142"/>
  <c r="B10" i="142"/>
  <c r="B9" i="142"/>
  <c r="B8" i="142"/>
  <c r="B7" i="142" s="1"/>
  <c r="D7" i="142"/>
  <c r="C7" i="142"/>
  <c r="B22" i="141"/>
  <c r="B21" i="141"/>
  <c r="B20" i="141"/>
  <c r="B19" i="141"/>
  <c r="B18" i="141"/>
  <c r="B17" i="141"/>
  <c r="B16" i="141"/>
  <c r="B15" i="141"/>
  <c r="B14" i="141"/>
  <c r="B13" i="141"/>
  <c r="B12" i="141"/>
  <c r="B11" i="141"/>
  <c r="B10" i="141"/>
  <c r="B9" i="141"/>
  <c r="B8" i="141"/>
  <c r="B7" i="141" s="1"/>
  <c r="D7" i="141"/>
  <c r="C7" i="141"/>
  <c r="B22" i="140"/>
  <c r="B21" i="140"/>
  <c r="B20" i="140"/>
  <c r="B19" i="140"/>
  <c r="B18" i="140"/>
  <c r="B17" i="140"/>
  <c r="B16" i="140"/>
  <c r="B15" i="140"/>
  <c r="B14" i="140"/>
  <c r="B13" i="140"/>
  <c r="B12" i="140"/>
  <c r="B11" i="140"/>
  <c r="B10" i="140"/>
  <c r="B9" i="140"/>
  <c r="B8" i="140"/>
  <c r="D7" i="140"/>
  <c r="C7" i="140"/>
  <c r="B7" i="140"/>
  <c r="F6" i="139"/>
  <c r="E6" i="139"/>
  <c r="D6" i="139"/>
  <c r="C6" i="139"/>
  <c r="B6" i="139"/>
  <c r="B22" i="138"/>
  <c r="B21" i="138"/>
  <c r="B20" i="138"/>
  <c r="B19" i="138"/>
  <c r="B18" i="138"/>
  <c r="B17" i="138"/>
  <c r="B16" i="138"/>
  <c r="B15" i="138"/>
  <c r="B14" i="138"/>
  <c r="B13" i="138"/>
  <c r="B12" i="138"/>
  <c r="B11" i="138"/>
  <c r="B7" i="138" s="1"/>
  <c r="B10" i="138"/>
  <c r="B9" i="138"/>
  <c r="B8" i="138"/>
  <c r="D7" i="138"/>
  <c r="C7" i="138"/>
  <c r="B11" i="137"/>
  <c r="B10" i="137"/>
  <c r="B9" i="137"/>
  <c r="B8" i="137"/>
  <c r="B7" i="137"/>
  <c r="F6" i="136"/>
  <c r="E6" i="136"/>
  <c r="D6" i="136"/>
  <c r="C6" i="136"/>
  <c r="B6" i="136"/>
  <c r="K6" i="135"/>
  <c r="J6" i="135"/>
  <c r="I6" i="135"/>
  <c r="H6" i="135"/>
  <c r="G6" i="135"/>
  <c r="F6" i="135"/>
  <c r="E6" i="135"/>
  <c r="D6" i="135"/>
  <c r="C6" i="135"/>
  <c r="B6" i="135"/>
  <c r="K6" i="134"/>
  <c r="J6" i="134"/>
  <c r="I6" i="134"/>
  <c r="H6" i="134"/>
  <c r="G6" i="134"/>
  <c r="F6" i="134"/>
  <c r="E6" i="134"/>
  <c r="D6" i="134"/>
  <c r="C6" i="134"/>
  <c r="B6" i="134"/>
  <c r="F16" i="133"/>
  <c r="E16" i="133"/>
  <c r="D16" i="133"/>
  <c r="C16" i="133"/>
  <c r="B16" i="133"/>
  <c r="F6" i="133"/>
  <c r="E6" i="133"/>
  <c r="D6" i="133"/>
  <c r="C6" i="133"/>
  <c r="B6" i="133"/>
  <c r="F15" i="132"/>
  <c r="E15" i="132"/>
  <c r="D15" i="132"/>
  <c r="C15" i="132"/>
  <c r="B15" i="132"/>
  <c r="F6" i="132"/>
  <c r="E6" i="132"/>
  <c r="D6" i="132"/>
  <c r="C6" i="132"/>
  <c r="B6" i="132"/>
  <c r="F6" i="131"/>
  <c r="E6" i="131"/>
  <c r="D6" i="131"/>
  <c r="C6" i="131"/>
  <c r="B6" i="131"/>
  <c r="F6" i="130"/>
  <c r="E6" i="130"/>
  <c r="D6" i="130"/>
  <c r="C6" i="130"/>
  <c r="B6" i="130"/>
  <c r="F7" i="129"/>
  <c r="E7" i="129"/>
  <c r="D7" i="129"/>
  <c r="C7" i="129"/>
  <c r="B7" i="129"/>
  <c r="F6" i="128"/>
  <c r="E6" i="128"/>
  <c r="D6" i="128"/>
  <c r="C6" i="128"/>
  <c r="B6" i="128"/>
  <c r="F6" i="127"/>
  <c r="E6" i="127"/>
  <c r="D6" i="127"/>
  <c r="C6" i="127"/>
  <c r="B6" i="127"/>
  <c r="C22" i="126"/>
  <c r="B22" i="126"/>
  <c r="C21" i="126"/>
  <c r="B21" i="126"/>
  <c r="C20" i="126"/>
  <c r="B20" i="126"/>
  <c r="C19" i="126"/>
  <c r="B19" i="126"/>
  <c r="C18" i="126"/>
  <c r="B18" i="126"/>
  <c r="C17" i="126"/>
  <c r="B17" i="126"/>
  <c r="C16" i="126"/>
  <c r="B16" i="126"/>
  <c r="C15" i="126"/>
  <c r="B15" i="126"/>
  <c r="C14" i="126"/>
  <c r="B14" i="126"/>
  <c r="C13" i="126"/>
  <c r="B13" i="126"/>
  <c r="C12" i="126"/>
  <c r="B12" i="126"/>
  <c r="C11" i="126"/>
  <c r="B11" i="126"/>
  <c r="C10" i="126"/>
  <c r="B10" i="126"/>
  <c r="C9" i="126"/>
  <c r="B9" i="126"/>
  <c r="C8" i="126"/>
  <c r="B8" i="126"/>
  <c r="B6" i="126" s="1"/>
  <c r="C7" i="126"/>
  <c r="B7" i="126"/>
  <c r="Y6" i="126"/>
  <c r="X6" i="126"/>
  <c r="W6" i="126"/>
  <c r="V6" i="126"/>
  <c r="U6" i="126"/>
  <c r="T6" i="126"/>
  <c r="S6" i="126"/>
  <c r="R6" i="126"/>
  <c r="Q6" i="126"/>
  <c r="P6" i="126"/>
  <c r="O6" i="126"/>
  <c r="N6" i="126"/>
  <c r="M6" i="126"/>
  <c r="L6" i="126"/>
  <c r="K6" i="126"/>
  <c r="J6" i="126"/>
  <c r="I6" i="126"/>
  <c r="H6" i="126"/>
  <c r="G6" i="126"/>
  <c r="F6" i="126"/>
  <c r="E6" i="126"/>
  <c r="D6" i="126"/>
  <c r="C6" i="126"/>
  <c r="D5" i="123"/>
  <c r="C5" i="123"/>
  <c r="B5" i="123"/>
  <c r="N8" i="122"/>
  <c r="J8" i="122"/>
  <c r="F8" i="122"/>
  <c r="B8" i="122"/>
  <c r="T7" i="122"/>
  <c r="N7" i="122"/>
  <c r="J7" i="122"/>
  <c r="F7" i="122"/>
  <c r="B7" i="122"/>
  <c r="T6" i="122"/>
  <c r="J6" i="120"/>
  <c r="K9" i="120" s="1"/>
  <c r="H6" i="120"/>
  <c r="I9" i="120" s="1"/>
  <c r="F6" i="120"/>
  <c r="G9" i="120"/>
  <c r="G6" i="120" s="1"/>
  <c r="D6" i="120"/>
  <c r="E9" i="120" s="1"/>
  <c r="E6" i="120" s="1"/>
  <c r="K8" i="120"/>
  <c r="I8" i="120"/>
  <c r="G8" i="120"/>
  <c r="E8" i="120"/>
  <c r="I7" i="120"/>
  <c r="I6" i="120" s="1"/>
  <c r="G7" i="120"/>
  <c r="E7" i="120"/>
  <c r="C6" i="120"/>
  <c r="F5" i="119"/>
  <c r="G15" i="119" s="1"/>
  <c r="D5" i="119"/>
  <c r="E21" i="119"/>
  <c r="B21" i="119"/>
  <c r="C21" i="119" s="1"/>
  <c r="B6" i="119"/>
  <c r="B7" i="119"/>
  <c r="B8" i="119"/>
  <c r="B9" i="119"/>
  <c r="C9" i="119" s="1"/>
  <c r="B10" i="119"/>
  <c r="B11" i="119"/>
  <c r="B12" i="119"/>
  <c r="B5" i="119" s="1"/>
  <c r="B13" i="119"/>
  <c r="C13" i="119" s="1"/>
  <c r="B14" i="119"/>
  <c r="B15" i="119"/>
  <c r="B16" i="119"/>
  <c r="B17" i="119"/>
  <c r="C17" i="119" s="1"/>
  <c r="B18" i="119"/>
  <c r="C18" i="119" s="1"/>
  <c r="B19" i="119"/>
  <c r="B20" i="119"/>
  <c r="C20" i="119" s="1"/>
  <c r="E20" i="119"/>
  <c r="E19" i="119"/>
  <c r="G18" i="119"/>
  <c r="E18" i="119"/>
  <c r="E17" i="119"/>
  <c r="E16" i="119"/>
  <c r="E15" i="119"/>
  <c r="G14" i="119"/>
  <c r="E14" i="119"/>
  <c r="G13" i="119"/>
  <c r="E13" i="119"/>
  <c r="E12" i="119"/>
  <c r="E11" i="119"/>
  <c r="G10" i="119"/>
  <c r="E10" i="119"/>
  <c r="E9" i="119"/>
  <c r="E8" i="119"/>
  <c r="E5" i="119" s="1"/>
  <c r="E7" i="119"/>
  <c r="G6" i="119"/>
  <c r="E6" i="119"/>
  <c r="J6" i="118"/>
  <c r="K23" i="118" s="1"/>
  <c r="H6" i="118"/>
  <c r="I17" i="118" s="1"/>
  <c r="F6" i="118"/>
  <c r="G21" i="118" s="1"/>
  <c r="G23" i="118"/>
  <c r="D6" i="118"/>
  <c r="E23" i="118" s="1"/>
  <c r="B6" i="118"/>
  <c r="C23" i="118" s="1"/>
  <c r="K22" i="118"/>
  <c r="K21" i="118"/>
  <c r="I21" i="118"/>
  <c r="K20" i="118"/>
  <c r="G20" i="118"/>
  <c r="E20" i="118"/>
  <c r="C20" i="118"/>
  <c r="K19" i="118"/>
  <c r="G19" i="118"/>
  <c r="E19" i="118"/>
  <c r="C19" i="118"/>
  <c r="K18" i="118"/>
  <c r="C18" i="118"/>
  <c r="K17" i="118"/>
  <c r="G17" i="118"/>
  <c r="C17" i="118"/>
  <c r="K16" i="118"/>
  <c r="G16" i="118"/>
  <c r="E16" i="118"/>
  <c r="C16" i="118"/>
  <c r="K15" i="118"/>
  <c r="G15" i="118"/>
  <c r="C15" i="118"/>
  <c r="K14" i="118"/>
  <c r="I14" i="118"/>
  <c r="G14" i="118"/>
  <c r="C14" i="118"/>
  <c r="K13" i="118"/>
  <c r="G13" i="118"/>
  <c r="E13" i="118"/>
  <c r="C13" i="118"/>
  <c r="K12" i="118"/>
  <c r="G12" i="118"/>
  <c r="E12" i="118"/>
  <c r="C12" i="118"/>
  <c r="K11" i="118"/>
  <c r="I11" i="118"/>
  <c r="G11" i="118"/>
  <c r="C11" i="118"/>
  <c r="K10" i="118"/>
  <c r="I10" i="118"/>
  <c r="G10" i="118"/>
  <c r="C10" i="118"/>
  <c r="K9" i="118"/>
  <c r="G9" i="118"/>
  <c r="C9" i="118"/>
  <c r="K8" i="118"/>
  <c r="G8" i="118"/>
  <c r="E8" i="118"/>
  <c r="C8" i="118"/>
  <c r="K7" i="118"/>
  <c r="C7" i="118"/>
  <c r="K6" i="118"/>
  <c r="G6" i="118"/>
  <c r="E6" i="118"/>
  <c r="C6" i="118"/>
  <c r="B21" i="117"/>
  <c r="B20" i="117"/>
  <c r="B19" i="117"/>
  <c r="B18" i="117"/>
  <c r="B17" i="117"/>
  <c r="B16" i="117"/>
  <c r="B15" i="117"/>
  <c r="B14" i="117"/>
  <c r="B13" i="117"/>
  <c r="B12" i="117"/>
  <c r="B11" i="117"/>
  <c r="B10" i="117"/>
  <c r="B9" i="117"/>
  <c r="B8" i="117"/>
  <c r="B7" i="117"/>
  <c r="N6" i="117"/>
  <c r="M6" i="117"/>
  <c r="L6" i="117"/>
  <c r="K6" i="117"/>
  <c r="J6" i="117"/>
  <c r="I6" i="117"/>
  <c r="H6" i="117"/>
  <c r="G6" i="117"/>
  <c r="B6" i="117" s="1"/>
  <c r="F6" i="117"/>
  <c r="E6" i="117"/>
  <c r="D6" i="117"/>
  <c r="C6" i="117"/>
  <c r="B11" i="116"/>
  <c r="B10" i="116"/>
  <c r="B9" i="116"/>
  <c r="B8" i="116"/>
  <c r="B7" i="116"/>
  <c r="B11" i="115"/>
  <c r="B10" i="115"/>
  <c r="B9" i="115"/>
  <c r="B8" i="115"/>
  <c r="B7" i="115"/>
  <c r="B11" i="114"/>
  <c r="B10" i="114"/>
  <c r="B9" i="114"/>
  <c r="B8" i="114"/>
  <c r="B7" i="114"/>
  <c r="B20" i="113"/>
  <c r="E7" i="113"/>
  <c r="B11" i="113"/>
  <c r="I7" i="113"/>
  <c r="D7" i="113"/>
  <c r="G7" i="113"/>
  <c r="F7" i="113"/>
  <c r="B22" i="112"/>
  <c r="B21" i="112"/>
  <c r="B20" i="112"/>
  <c r="B19" i="112"/>
  <c r="B18" i="112"/>
  <c r="B17" i="112"/>
  <c r="B16" i="112"/>
  <c r="B15" i="112"/>
  <c r="B14" i="112"/>
  <c r="B13" i="112"/>
  <c r="B12" i="112"/>
  <c r="B11" i="112"/>
  <c r="B10" i="112"/>
  <c r="B9" i="112"/>
  <c r="B7" i="112" s="1"/>
  <c r="B8" i="112"/>
  <c r="I7" i="112"/>
  <c r="H7" i="112"/>
  <c r="G7" i="112"/>
  <c r="F7" i="112"/>
  <c r="E7" i="112"/>
  <c r="D7" i="112"/>
  <c r="C7" i="112"/>
  <c r="B22" i="111"/>
  <c r="B21" i="111"/>
  <c r="B20" i="111"/>
  <c r="B19" i="111"/>
  <c r="B18" i="111"/>
  <c r="B17" i="111"/>
  <c r="B16" i="111"/>
  <c r="B15" i="111"/>
  <c r="B14" i="111"/>
  <c r="B13" i="111"/>
  <c r="B12" i="111"/>
  <c r="B11" i="111"/>
  <c r="B10" i="111"/>
  <c r="B9" i="111"/>
  <c r="B8" i="111"/>
  <c r="I7" i="111"/>
  <c r="H7" i="111"/>
  <c r="G7" i="111"/>
  <c r="F7" i="111"/>
  <c r="E7" i="111"/>
  <c r="D7" i="111"/>
  <c r="C7" i="111"/>
  <c r="B7" i="111" s="1"/>
  <c r="B22" i="110"/>
  <c r="B21" i="110"/>
  <c r="B20" i="110"/>
  <c r="B19" i="110"/>
  <c r="B18" i="110"/>
  <c r="B17" i="110"/>
  <c r="B16" i="110"/>
  <c r="B15" i="110"/>
  <c r="B14" i="110"/>
  <c r="B13" i="110"/>
  <c r="B12" i="110"/>
  <c r="B11" i="110"/>
  <c r="B10" i="110"/>
  <c r="B9" i="110"/>
  <c r="B8" i="110"/>
  <c r="I7" i="110"/>
  <c r="H7" i="110"/>
  <c r="G7" i="110"/>
  <c r="F7" i="110"/>
  <c r="E7" i="110"/>
  <c r="D7" i="110"/>
  <c r="C7" i="110"/>
  <c r="B7" i="110"/>
  <c r="B11" i="109"/>
  <c r="B10" i="109"/>
  <c r="B9" i="109"/>
  <c r="B8" i="109"/>
  <c r="B7" i="109"/>
  <c r="F6" i="108"/>
  <c r="E6" i="108"/>
  <c r="D6" i="108"/>
  <c r="C6" i="108"/>
  <c r="B6" i="108"/>
  <c r="F6" i="107"/>
  <c r="E6" i="107"/>
  <c r="D6" i="107"/>
  <c r="C6" i="107"/>
  <c r="B6" i="107"/>
  <c r="F7" i="106"/>
  <c r="F6" i="106" s="1"/>
  <c r="E7" i="106"/>
  <c r="E6" i="106" s="1"/>
  <c r="D7" i="106"/>
  <c r="D6" i="106" s="1"/>
  <c r="C7" i="106"/>
  <c r="B7" i="106"/>
  <c r="C6" i="106"/>
  <c r="B6" i="106"/>
  <c r="F6" i="105"/>
  <c r="E6" i="105"/>
  <c r="D6" i="105"/>
  <c r="C6" i="105"/>
  <c r="B6" i="105"/>
  <c r="B11" i="101"/>
  <c r="B10" i="101"/>
  <c r="B9" i="101"/>
  <c r="B8" i="101"/>
  <c r="B7" i="101"/>
  <c r="B10" i="100"/>
  <c r="B9" i="100"/>
  <c r="B8" i="100"/>
  <c r="B7" i="100"/>
  <c r="B6" i="100"/>
  <c r="P6" i="96"/>
  <c r="O6" i="96"/>
  <c r="N6" i="96"/>
  <c r="M6" i="96"/>
  <c r="L6" i="96"/>
  <c r="K6" i="96"/>
  <c r="J6" i="96"/>
  <c r="I6" i="96"/>
  <c r="H6" i="96"/>
  <c r="G6" i="96"/>
  <c r="F6" i="96"/>
  <c r="E6" i="96"/>
  <c r="D6" i="96"/>
  <c r="C6" i="96"/>
  <c r="B6" i="96"/>
  <c r="T24" i="95"/>
  <c r="O24" i="95"/>
  <c r="N24" i="95" s="1"/>
  <c r="I24" i="95"/>
  <c r="D24" i="95"/>
  <c r="C24" i="95" s="1"/>
  <c r="B24" i="95" s="1"/>
  <c r="T23" i="95"/>
  <c r="O23" i="95"/>
  <c r="N23" i="95" s="1"/>
  <c r="I23" i="95"/>
  <c r="D23" i="95"/>
  <c r="C23" i="95"/>
  <c r="T22" i="95"/>
  <c r="O22" i="95"/>
  <c r="N22" i="95"/>
  <c r="I22" i="95"/>
  <c r="D22" i="95"/>
  <c r="C22" i="95" s="1"/>
  <c r="B22" i="95" s="1"/>
  <c r="T21" i="95"/>
  <c r="O21" i="95"/>
  <c r="N21" i="95" s="1"/>
  <c r="I21" i="95"/>
  <c r="D21" i="95"/>
  <c r="C21" i="95" s="1"/>
  <c r="T20" i="95"/>
  <c r="O20" i="95"/>
  <c r="N20" i="95" s="1"/>
  <c r="I20" i="95"/>
  <c r="D20" i="95"/>
  <c r="C20" i="95" s="1"/>
  <c r="T19" i="95"/>
  <c r="O19" i="95"/>
  <c r="N19" i="95" s="1"/>
  <c r="I19" i="95"/>
  <c r="D19" i="95"/>
  <c r="C19" i="95"/>
  <c r="T18" i="95"/>
  <c r="O18" i="95"/>
  <c r="N18" i="95"/>
  <c r="I18" i="95"/>
  <c r="D18" i="95"/>
  <c r="C18" i="95" s="1"/>
  <c r="B18" i="95" s="1"/>
  <c r="T17" i="95"/>
  <c r="O17" i="95"/>
  <c r="N17" i="95" s="1"/>
  <c r="I17" i="95"/>
  <c r="D17" i="95"/>
  <c r="C17" i="95" s="1"/>
  <c r="B17" i="95" s="1"/>
  <c r="T16" i="95"/>
  <c r="T8" i="95" s="1"/>
  <c r="O16" i="95"/>
  <c r="N16" i="95" s="1"/>
  <c r="I16" i="95"/>
  <c r="D16" i="95"/>
  <c r="C16" i="95" s="1"/>
  <c r="B16" i="95" s="1"/>
  <c r="T15" i="95"/>
  <c r="O15" i="95"/>
  <c r="N15" i="95" s="1"/>
  <c r="I15" i="95"/>
  <c r="D15" i="95"/>
  <c r="C15" i="95" s="1"/>
  <c r="B15" i="95" s="1"/>
  <c r="T14" i="95"/>
  <c r="O14" i="95"/>
  <c r="N14" i="95"/>
  <c r="I14" i="95"/>
  <c r="D14" i="95"/>
  <c r="C14" i="95" s="1"/>
  <c r="B14" i="95" s="1"/>
  <c r="T13" i="95"/>
  <c r="O13" i="95"/>
  <c r="N13" i="95" s="1"/>
  <c r="I13" i="95"/>
  <c r="I8" i="95" s="1"/>
  <c r="D13" i="95"/>
  <c r="C13" i="95" s="1"/>
  <c r="B13" i="95" s="1"/>
  <c r="T12" i="95"/>
  <c r="O12" i="95"/>
  <c r="N12" i="95" s="1"/>
  <c r="I12" i="95"/>
  <c r="D12" i="95"/>
  <c r="C12" i="95" s="1"/>
  <c r="B12" i="95" s="1"/>
  <c r="T11" i="95"/>
  <c r="O11" i="95"/>
  <c r="N11" i="95" s="1"/>
  <c r="I11" i="95"/>
  <c r="D11" i="95"/>
  <c r="C11" i="95"/>
  <c r="B11" i="95" s="1"/>
  <c r="T10" i="95"/>
  <c r="O10" i="95"/>
  <c r="N10" i="95"/>
  <c r="I10" i="95"/>
  <c r="D10" i="95"/>
  <c r="C10" i="95" s="1"/>
  <c r="B10" i="95" s="1"/>
  <c r="T9" i="95"/>
  <c r="N9" i="95" s="1"/>
  <c r="N8" i="95" s="1"/>
  <c r="O9" i="95"/>
  <c r="I9" i="95"/>
  <c r="D9" i="95"/>
  <c r="C9" i="95" s="1"/>
  <c r="X8" i="95"/>
  <c r="W8" i="95"/>
  <c r="V8" i="95"/>
  <c r="U8" i="95"/>
  <c r="S8" i="95"/>
  <c r="R8" i="95"/>
  <c r="Q8" i="95"/>
  <c r="P8" i="95"/>
  <c r="M8" i="95"/>
  <c r="L8" i="95"/>
  <c r="K8" i="95"/>
  <c r="J8" i="95"/>
  <c r="H8" i="95"/>
  <c r="G8" i="95"/>
  <c r="F8" i="95"/>
  <c r="E8" i="95"/>
  <c r="F6" i="94"/>
  <c r="E6" i="94"/>
  <c r="D6" i="94"/>
  <c r="C6" i="94"/>
  <c r="B6" i="94"/>
  <c r="F6" i="93"/>
  <c r="E6" i="93"/>
  <c r="D6" i="93"/>
  <c r="C6" i="93"/>
  <c r="B6" i="93"/>
  <c r="F6" i="92"/>
  <c r="E6" i="92"/>
  <c r="D6" i="92"/>
  <c r="C6" i="92"/>
  <c r="B6" i="92"/>
  <c r="E6" i="91"/>
  <c r="D6" i="91"/>
  <c r="C6" i="91"/>
  <c r="B6" i="91"/>
  <c r="B22" i="90"/>
  <c r="B21" i="90"/>
  <c r="B20" i="90"/>
  <c r="B19" i="90"/>
  <c r="B18" i="90"/>
  <c r="B17" i="90"/>
  <c r="B16" i="90"/>
  <c r="B15" i="90"/>
  <c r="B14" i="90"/>
  <c r="B13" i="90"/>
  <c r="B12" i="90"/>
  <c r="B11" i="90"/>
  <c r="B10" i="90"/>
  <c r="B9" i="90"/>
  <c r="B8" i="90"/>
  <c r="D7" i="90"/>
  <c r="C7" i="90"/>
  <c r="B7" i="90"/>
  <c r="B22" i="89"/>
  <c r="B21" i="89"/>
  <c r="B20" i="89"/>
  <c r="B19" i="89"/>
  <c r="B18" i="89"/>
  <c r="B17" i="89"/>
  <c r="B16" i="89"/>
  <c r="B15" i="89"/>
  <c r="B14" i="89"/>
  <c r="B13" i="89"/>
  <c r="B12" i="89"/>
  <c r="B11" i="89"/>
  <c r="B10" i="89"/>
  <c r="B9" i="89"/>
  <c r="B8" i="89"/>
  <c r="D7" i="89"/>
  <c r="C7" i="89"/>
  <c r="B7" i="89" s="1"/>
  <c r="K6" i="87"/>
  <c r="J6" i="87"/>
  <c r="I6" i="87"/>
  <c r="H6" i="87"/>
  <c r="G6" i="87"/>
  <c r="F6" i="87"/>
  <c r="E6" i="87"/>
  <c r="D6" i="87"/>
  <c r="C6" i="87"/>
  <c r="B6" i="87"/>
  <c r="B21" i="86"/>
  <c r="B20" i="86"/>
  <c r="B19" i="86"/>
  <c r="B18" i="86"/>
  <c r="B17" i="86"/>
  <c r="B16" i="86"/>
  <c r="B15" i="86"/>
  <c r="B14" i="86"/>
  <c r="B13" i="86"/>
  <c r="B6" i="86" s="1"/>
  <c r="B12" i="86"/>
  <c r="B11" i="86"/>
  <c r="B10" i="86"/>
  <c r="B9" i="86"/>
  <c r="B8" i="86"/>
  <c r="B7" i="86"/>
  <c r="O6" i="86"/>
  <c r="N6" i="86"/>
  <c r="M6" i="86"/>
  <c r="L6" i="86"/>
  <c r="K6" i="86"/>
  <c r="J6" i="86"/>
  <c r="I6" i="86"/>
  <c r="H6" i="86"/>
  <c r="G6" i="86"/>
  <c r="F6" i="86"/>
  <c r="E6" i="86"/>
  <c r="D6" i="86"/>
  <c r="C6" i="86"/>
  <c r="B21" i="85"/>
  <c r="B20" i="85"/>
  <c r="B19" i="85"/>
  <c r="B18" i="85"/>
  <c r="B17" i="85"/>
  <c r="B16" i="85"/>
  <c r="B15" i="85"/>
  <c r="B14" i="85"/>
  <c r="B13" i="85"/>
  <c r="B12" i="85"/>
  <c r="B11" i="85"/>
  <c r="B10" i="85"/>
  <c r="B6" i="85" s="1"/>
  <c r="B9" i="85"/>
  <c r="B8" i="85"/>
  <c r="B7" i="85"/>
  <c r="L6" i="85"/>
  <c r="K6" i="85"/>
  <c r="J6" i="85"/>
  <c r="I6" i="85"/>
  <c r="H6" i="85"/>
  <c r="G6" i="85"/>
  <c r="F6" i="85"/>
  <c r="E6" i="85"/>
  <c r="D6" i="85"/>
  <c r="C6" i="85"/>
  <c r="B23" i="84"/>
  <c r="B22" i="84"/>
  <c r="B21" i="84"/>
  <c r="B20" i="84"/>
  <c r="B19" i="84"/>
  <c r="B18" i="84"/>
  <c r="B17" i="84"/>
  <c r="B16" i="84"/>
  <c r="B15" i="84"/>
  <c r="B14" i="84"/>
  <c r="B8" i="84" s="1"/>
  <c r="B13" i="84"/>
  <c r="B12" i="84"/>
  <c r="B11" i="84"/>
  <c r="B10" i="84"/>
  <c r="B9" i="84"/>
  <c r="E8" i="84"/>
  <c r="D8" i="84"/>
  <c r="C8" i="84"/>
  <c r="F6" i="83"/>
  <c r="E6" i="83"/>
  <c r="D6" i="83"/>
  <c r="C6" i="83"/>
  <c r="B6" i="83"/>
  <c r="F5" i="82"/>
  <c r="E5" i="82"/>
  <c r="D5" i="82"/>
  <c r="C5" i="82"/>
  <c r="B5" i="82"/>
  <c r="F5" i="81"/>
  <c r="E5" i="81"/>
  <c r="D5" i="81"/>
  <c r="C5" i="81"/>
  <c r="B5" i="81"/>
  <c r="B5" i="80"/>
  <c r="C6" i="79"/>
  <c r="B6" i="79"/>
  <c r="D67" i="78"/>
  <c r="D66" i="78" s="1"/>
  <c r="C67" i="78"/>
  <c r="B67" i="78"/>
  <c r="B66" i="78" s="1"/>
  <c r="C66" i="78"/>
  <c r="D61" i="78"/>
  <c r="D60" i="78" s="1"/>
  <c r="C61" i="78"/>
  <c r="C60" i="78" s="1"/>
  <c r="B61" i="78"/>
  <c r="B60" i="78" s="1"/>
  <c r="D43" i="78"/>
  <c r="D42" i="78" s="1"/>
  <c r="C43" i="78"/>
  <c r="B43" i="78"/>
  <c r="B42" i="78" s="1"/>
  <c r="C42" i="78"/>
  <c r="D40" i="78"/>
  <c r="C40" i="78"/>
  <c r="B40" i="78"/>
  <c r="D38" i="78"/>
  <c r="C38" i="78"/>
  <c r="B38" i="78"/>
  <c r="B37" i="78" s="1"/>
  <c r="D37" i="78"/>
  <c r="C37" i="78"/>
  <c r="B36" i="78"/>
  <c r="B35" i="78"/>
  <c r="B34" i="78" s="1"/>
  <c r="B33" i="78" s="1"/>
  <c r="D34" i="78"/>
  <c r="C34" i="78"/>
  <c r="D33" i="78"/>
  <c r="C33" i="78"/>
  <c r="B32" i="78"/>
  <c r="B31" i="78"/>
  <c r="B29" i="78" s="1"/>
  <c r="B28" i="78" s="1"/>
  <c r="B30" i="78"/>
  <c r="D29" i="78"/>
  <c r="C29" i="78"/>
  <c r="D28" i="78"/>
  <c r="C28" i="78"/>
  <c r="B27" i="78"/>
  <c r="B26" i="78" s="1"/>
  <c r="D26" i="78"/>
  <c r="C26" i="78"/>
  <c r="B25" i="78"/>
  <c r="B24" i="78" s="1"/>
  <c r="D24" i="78"/>
  <c r="C24" i="78"/>
  <c r="B23" i="78"/>
  <c r="B21" i="78" s="1"/>
  <c r="B22" i="78"/>
  <c r="D21" i="78"/>
  <c r="C21" i="78"/>
  <c r="B20" i="78"/>
  <c r="B19" i="78"/>
  <c r="B17" i="78" s="1"/>
  <c r="B18" i="78"/>
  <c r="D17" i="78"/>
  <c r="C17" i="78"/>
  <c r="B16" i="78"/>
  <c r="D15" i="78"/>
  <c r="D14" i="78" s="1"/>
  <c r="D5" i="78" s="1"/>
  <c r="C15" i="78"/>
  <c r="B15" i="78"/>
  <c r="C14" i="78"/>
  <c r="C5" i="78" s="1"/>
  <c r="B12" i="78"/>
  <c r="D11" i="78"/>
  <c r="C11" i="78"/>
  <c r="B11" i="78"/>
  <c r="D10" i="78"/>
  <c r="C10" i="78"/>
  <c r="B10" i="78"/>
  <c r="B9" i="78"/>
  <c r="B8" i="78"/>
  <c r="D7" i="78"/>
  <c r="C7" i="78"/>
  <c r="B7" i="78"/>
  <c r="D6" i="78"/>
  <c r="C6" i="78"/>
  <c r="B6" i="78"/>
  <c r="B27" i="77"/>
  <c r="B25" i="77"/>
  <c r="B23" i="77"/>
  <c r="B20" i="77"/>
  <c r="B18" i="77"/>
  <c r="B5" i="77" s="1"/>
  <c r="B16" i="77"/>
  <c r="B10" i="77"/>
  <c r="B8" i="77"/>
  <c r="B6" i="77"/>
  <c r="E20" i="76"/>
  <c r="E18" i="76"/>
  <c r="E16" i="76"/>
  <c r="E11" i="76"/>
  <c r="E9" i="76"/>
  <c r="E6" i="76"/>
  <c r="E5" i="76" s="1"/>
  <c r="B18" i="75"/>
  <c r="B16" i="75"/>
  <c r="B14" i="75"/>
  <c r="B11" i="75"/>
  <c r="B9" i="75"/>
  <c r="B6" i="75"/>
  <c r="B5" i="75" s="1"/>
  <c r="B26" i="74"/>
  <c r="B22" i="74"/>
  <c r="B16" i="74"/>
  <c r="B14" i="74"/>
  <c r="B11" i="74"/>
  <c r="B5" i="74" s="1"/>
  <c r="B8" i="74"/>
  <c r="B6" i="74"/>
  <c r="B21" i="73"/>
  <c r="B20" i="73"/>
  <c r="B19" i="73"/>
  <c r="B18" i="73"/>
  <c r="B17" i="73"/>
  <c r="B16" i="73"/>
  <c r="B15" i="73"/>
  <c r="B14" i="73"/>
  <c r="B13" i="73"/>
  <c r="B12" i="73"/>
  <c r="B11" i="73"/>
  <c r="B10" i="73"/>
  <c r="B9" i="73"/>
  <c r="B6" i="73" s="1"/>
  <c r="B8" i="73"/>
  <c r="B7" i="73"/>
  <c r="D6" i="73"/>
  <c r="C6" i="73"/>
  <c r="B21" i="72"/>
  <c r="B20" i="72"/>
  <c r="B19" i="72"/>
  <c r="B18" i="72"/>
  <c r="B17" i="72"/>
  <c r="B16" i="72"/>
  <c r="B15" i="72"/>
  <c r="B14" i="72"/>
  <c r="B13" i="72"/>
  <c r="B12" i="72"/>
  <c r="B11" i="72"/>
  <c r="B10" i="72"/>
  <c r="B9" i="72"/>
  <c r="B8" i="72"/>
  <c r="B7" i="72"/>
  <c r="I6" i="72"/>
  <c r="H6" i="72"/>
  <c r="G6" i="72"/>
  <c r="F6" i="72"/>
  <c r="E6" i="72"/>
  <c r="D6" i="72"/>
  <c r="C6" i="72"/>
  <c r="B6" i="72" s="1"/>
  <c r="B21" i="71"/>
  <c r="B20" i="71"/>
  <c r="B19" i="71"/>
  <c r="B18" i="71"/>
  <c r="B17" i="71"/>
  <c r="B16" i="71"/>
  <c r="B15" i="71"/>
  <c r="B14" i="71"/>
  <c r="B13" i="71"/>
  <c r="B12" i="71"/>
  <c r="B11" i="71"/>
  <c r="B10" i="71"/>
  <c r="B9" i="71"/>
  <c r="B8" i="71"/>
  <c r="B7" i="71"/>
  <c r="D6" i="71"/>
  <c r="C6" i="71"/>
  <c r="B6" i="71" s="1"/>
  <c r="B34" i="70"/>
  <c r="B33" i="70"/>
  <c r="B32" i="70" s="1"/>
  <c r="B31" i="70"/>
  <c r="B30" i="70"/>
  <c r="B29" i="70" s="1"/>
  <c r="B28" i="70"/>
  <c r="B27" i="70"/>
  <c r="B26" i="70"/>
  <c r="B25" i="70"/>
  <c r="B24" i="70"/>
  <c r="B23" i="70" s="1"/>
  <c r="B22" i="70"/>
  <c r="B21" i="70"/>
  <c r="B20" i="70"/>
  <c r="B19" i="70"/>
  <c r="B18" i="70"/>
  <c r="B17" i="70"/>
  <c r="B16" i="70" s="1"/>
  <c r="B15" i="70"/>
  <c r="B14" i="70" s="1"/>
  <c r="B13" i="70"/>
  <c r="B12" i="70"/>
  <c r="B11" i="70"/>
  <c r="B10" i="70" s="1"/>
  <c r="B9" i="70"/>
  <c r="B8" i="70"/>
  <c r="B7" i="70" s="1"/>
  <c r="B6" i="70" s="1"/>
  <c r="D6" i="70"/>
  <c r="C6" i="70"/>
  <c r="B41" i="69"/>
  <c r="B40" i="69"/>
  <c r="B39" i="69" s="1"/>
  <c r="D39" i="69"/>
  <c r="C39" i="69"/>
  <c r="B38" i="69"/>
  <c r="B37" i="69"/>
  <c r="B36" i="69" s="1"/>
  <c r="D36" i="69"/>
  <c r="C36" i="69"/>
  <c r="B35" i="69"/>
  <c r="B34" i="69"/>
  <c r="B33" i="69"/>
  <c r="B32" i="69"/>
  <c r="B31" i="69"/>
  <c r="B30" i="69"/>
  <c r="D29" i="69"/>
  <c r="C29" i="69"/>
  <c r="B29" i="69"/>
  <c r="B28" i="69"/>
  <c r="D27" i="69"/>
  <c r="C27" i="69"/>
  <c r="B27" i="69"/>
  <c r="B26" i="69"/>
  <c r="D25" i="69"/>
  <c r="C25" i="69"/>
  <c r="B25" i="69"/>
  <c r="B24" i="69"/>
  <c r="B23" i="69"/>
  <c r="B22" i="69"/>
  <c r="B21" i="69"/>
  <c r="B20" i="69"/>
  <c r="B19" i="69"/>
  <c r="B17" i="69" s="1"/>
  <c r="B18" i="69"/>
  <c r="D17" i="69"/>
  <c r="C17" i="69"/>
  <c r="B16" i="69"/>
  <c r="D15" i="69"/>
  <c r="C15" i="69"/>
  <c r="B15" i="69"/>
  <c r="B14" i="69"/>
  <c r="B13" i="69" s="1"/>
  <c r="D13" i="69"/>
  <c r="D6" i="69" s="1"/>
  <c r="C13" i="69"/>
  <c r="B12" i="69"/>
  <c r="D11" i="69"/>
  <c r="C11" i="69"/>
  <c r="B11" i="69"/>
  <c r="B10" i="69"/>
  <c r="B9" i="69"/>
  <c r="B7" i="69" s="1"/>
  <c r="B8" i="69"/>
  <c r="D7" i="69"/>
  <c r="C7" i="69"/>
  <c r="C6" i="69"/>
  <c r="B32" i="68"/>
  <c r="B31" i="68"/>
  <c r="B30" i="68"/>
  <c r="B29" i="68"/>
  <c r="B28" i="68"/>
  <c r="B27" i="68"/>
  <c r="B25" i="68"/>
  <c r="B20" i="68"/>
  <c r="B19" i="68"/>
  <c r="B18" i="68"/>
  <c r="B15" i="68"/>
  <c r="B14" i="68"/>
  <c r="B12" i="68"/>
  <c r="B11" i="68"/>
  <c r="B10" i="68"/>
  <c r="B9" i="68"/>
  <c r="B8" i="68"/>
  <c r="D7" i="68"/>
  <c r="C7" i="68"/>
  <c r="B7" i="68" s="1"/>
  <c r="B12" i="67"/>
  <c r="B11" i="67"/>
  <c r="B10" i="67"/>
  <c r="B9" i="67"/>
  <c r="B8" i="67"/>
  <c r="D7" i="67"/>
  <c r="C7" i="67"/>
  <c r="B7" i="67" s="1"/>
  <c r="E6" i="66"/>
  <c r="D6" i="66"/>
  <c r="C6" i="66"/>
  <c r="B6" i="66"/>
  <c r="B22" i="65"/>
  <c r="B21" i="65"/>
  <c r="B20" i="65"/>
  <c r="B19" i="65"/>
  <c r="B18" i="65"/>
  <c r="B17" i="65"/>
  <c r="B16" i="65"/>
  <c r="B15" i="65"/>
  <c r="B14" i="65"/>
  <c r="B7" i="65" s="1"/>
  <c r="B13" i="65"/>
  <c r="B12" i="65"/>
  <c r="B11" i="65"/>
  <c r="B10" i="65"/>
  <c r="B9" i="65"/>
  <c r="B8" i="65"/>
  <c r="J7" i="65"/>
  <c r="I7" i="65"/>
  <c r="H7" i="65"/>
  <c r="G7" i="65"/>
  <c r="F7" i="65"/>
  <c r="E7" i="65"/>
  <c r="D7" i="65"/>
  <c r="C7" i="65"/>
  <c r="B21" i="64"/>
  <c r="B20" i="64"/>
  <c r="B19" i="64"/>
  <c r="B18" i="64"/>
  <c r="B17" i="64"/>
  <c r="B16" i="64"/>
  <c r="B15" i="64"/>
  <c r="B14" i="64"/>
  <c r="B13" i="64"/>
  <c r="B12" i="64"/>
  <c r="B11" i="64"/>
  <c r="B10" i="64"/>
  <c r="B9" i="64"/>
  <c r="B8" i="64"/>
  <c r="B7" i="64"/>
  <c r="E6" i="64"/>
  <c r="D6" i="64"/>
  <c r="C6" i="64"/>
  <c r="B6" i="64" s="1"/>
  <c r="F113" i="63"/>
  <c r="E113" i="63"/>
  <c r="D113" i="63"/>
  <c r="C113" i="63"/>
  <c r="B113" i="63"/>
  <c r="F93" i="63"/>
  <c r="E93" i="63"/>
  <c r="D93" i="63"/>
  <c r="C93" i="63"/>
  <c r="B93" i="63"/>
  <c r="F81" i="63"/>
  <c r="E81" i="63"/>
  <c r="D81" i="63"/>
  <c r="C81" i="63"/>
  <c r="B81" i="63"/>
  <c r="F78" i="63"/>
  <c r="E78" i="63"/>
  <c r="D78" i="63"/>
  <c r="C78" i="63"/>
  <c r="B78" i="63"/>
  <c r="F64" i="63"/>
  <c r="E64" i="63"/>
  <c r="D64" i="63"/>
  <c r="C64" i="63"/>
  <c r="B64" i="63"/>
  <c r="F56" i="63"/>
  <c r="E56" i="63"/>
  <c r="D56" i="63"/>
  <c r="C56" i="63"/>
  <c r="B56" i="63"/>
  <c r="F47" i="63"/>
  <c r="E47" i="63"/>
  <c r="D47" i="63"/>
  <c r="C47" i="63"/>
  <c r="B47" i="63"/>
  <c r="F43" i="63"/>
  <c r="E43" i="63"/>
  <c r="D43" i="63"/>
  <c r="C43" i="63"/>
  <c r="B43" i="63"/>
  <c r="F40" i="63"/>
  <c r="E40" i="63"/>
  <c r="D40" i="63"/>
  <c r="C40" i="63"/>
  <c r="B40" i="63"/>
  <c r="F31" i="63"/>
  <c r="E31" i="63"/>
  <c r="D31" i="63"/>
  <c r="C31" i="63"/>
  <c r="B31" i="63"/>
  <c r="F26" i="63"/>
  <c r="E26" i="63"/>
  <c r="D26" i="63"/>
  <c r="C26" i="63"/>
  <c r="C6" i="63" s="1"/>
  <c r="B26" i="63"/>
  <c r="F22" i="63"/>
  <c r="E22" i="63"/>
  <c r="D22" i="63"/>
  <c r="C22" i="63"/>
  <c r="B22" i="63"/>
  <c r="F16" i="63"/>
  <c r="E16" i="63"/>
  <c r="E6" i="63" s="1"/>
  <c r="D16" i="63"/>
  <c r="C16" i="63"/>
  <c r="B16" i="63"/>
  <c r="F12" i="63"/>
  <c r="E12" i="63"/>
  <c r="D12" i="63"/>
  <c r="C12" i="63"/>
  <c r="B12" i="63"/>
  <c r="B6" i="63" s="1"/>
  <c r="F7" i="63"/>
  <c r="F6" i="63" s="1"/>
  <c r="E7" i="63"/>
  <c r="D7" i="63"/>
  <c r="C7" i="63"/>
  <c r="B7" i="63"/>
  <c r="D6" i="63"/>
  <c r="N124" i="62"/>
  <c r="J124" i="62"/>
  <c r="F124" i="62"/>
  <c r="B124" i="62"/>
  <c r="N123" i="62"/>
  <c r="J123" i="62"/>
  <c r="F123" i="62"/>
  <c r="B123" i="62"/>
  <c r="N122" i="62"/>
  <c r="J122" i="62"/>
  <c r="F122" i="62"/>
  <c r="B122" i="62"/>
  <c r="N121" i="62"/>
  <c r="J121" i="62"/>
  <c r="F121" i="62"/>
  <c r="B121" i="62"/>
  <c r="N120" i="62"/>
  <c r="J120" i="62"/>
  <c r="F120" i="62"/>
  <c r="B120" i="62"/>
  <c r="N119" i="62"/>
  <c r="J119" i="62"/>
  <c r="F119" i="62"/>
  <c r="B119" i="62"/>
  <c r="N118" i="62"/>
  <c r="J118" i="62"/>
  <c r="F118" i="62"/>
  <c r="B118" i="62"/>
  <c r="N117" i="62"/>
  <c r="J117" i="62"/>
  <c r="F117" i="62"/>
  <c r="B117" i="62"/>
  <c r="N116" i="62"/>
  <c r="J116" i="62"/>
  <c r="F116" i="62"/>
  <c r="B116" i="62"/>
  <c r="N115" i="62"/>
  <c r="J115" i="62"/>
  <c r="F115" i="62"/>
  <c r="B115" i="62"/>
  <c r="N114" i="62"/>
  <c r="J114" i="62"/>
  <c r="F114" i="62"/>
  <c r="B114" i="62"/>
  <c r="U113" i="62"/>
  <c r="T113" i="62"/>
  <c r="S113" i="62"/>
  <c r="R113" i="62"/>
  <c r="Q113" i="62"/>
  <c r="P113" i="62"/>
  <c r="O113" i="62"/>
  <c r="N113" i="62"/>
  <c r="M113" i="62"/>
  <c r="L113" i="62"/>
  <c r="K113" i="62"/>
  <c r="I113" i="62"/>
  <c r="H113" i="62"/>
  <c r="F113" i="62" s="1"/>
  <c r="G113" i="62"/>
  <c r="E113" i="62"/>
  <c r="D113" i="62"/>
  <c r="C113" i="62"/>
  <c r="N112" i="62"/>
  <c r="J112" i="62"/>
  <c r="F112" i="62"/>
  <c r="B112" i="62"/>
  <c r="N111" i="62"/>
  <c r="J111" i="62"/>
  <c r="F111" i="62"/>
  <c r="B111" i="62"/>
  <c r="N110" i="62"/>
  <c r="J110" i="62"/>
  <c r="F110" i="62"/>
  <c r="B110" i="62"/>
  <c r="N109" i="62"/>
  <c r="J109" i="62"/>
  <c r="F109" i="62"/>
  <c r="B109" i="62"/>
  <c r="N108" i="62"/>
  <c r="J108" i="62"/>
  <c r="F108" i="62"/>
  <c r="B108" i="62"/>
  <c r="N107" i="62"/>
  <c r="J107" i="62"/>
  <c r="F107" i="62"/>
  <c r="B107" i="62"/>
  <c r="N106" i="62"/>
  <c r="J106" i="62"/>
  <c r="F106" i="62"/>
  <c r="B106" i="62"/>
  <c r="N105" i="62"/>
  <c r="J105" i="62"/>
  <c r="F105" i="62"/>
  <c r="B105" i="62"/>
  <c r="N104" i="62"/>
  <c r="J104" i="62"/>
  <c r="F104" i="62"/>
  <c r="B104" i="62"/>
  <c r="N103" i="62"/>
  <c r="J103" i="62"/>
  <c r="F103" i="62"/>
  <c r="B103" i="62"/>
  <c r="N102" i="62"/>
  <c r="J102" i="62"/>
  <c r="F102" i="62"/>
  <c r="B102" i="62"/>
  <c r="N101" i="62"/>
  <c r="J101" i="62"/>
  <c r="F101" i="62"/>
  <c r="B101" i="62"/>
  <c r="N100" i="62"/>
  <c r="J100" i="62"/>
  <c r="F100" i="62"/>
  <c r="B100" i="62"/>
  <c r="N99" i="62"/>
  <c r="J99" i="62"/>
  <c r="F99" i="62"/>
  <c r="B99" i="62"/>
  <c r="N98" i="62"/>
  <c r="J98" i="62"/>
  <c r="F98" i="62"/>
  <c r="B98" i="62"/>
  <c r="N97" i="62"/>
  <c r="J97" i="62"/>
  <c r="F97" i="62"/>
  <c r="B97" i="62"/>
  <c r="N96" i="62"/>
  <c r="J96" i="62"/>
  <c r="F96" i="62"/>
  <c r="B96" i="62"/>
  <c r="N95" i="62"/>
  <c r="J95" i="62"/>
  <c r="F95" i="62"/>
  <c r="B95" i="62"/>
  <c r="N94" i="62"/>
  <c r="J94" i="62"/>
  <c r="F94" i="62"/>
  <c r="B94" i="62"/>
  <c r="U93" i="62"/>
  <c r="T93" i="62"/>
  <c r="S93" i="62"/>
  <c r="R93" i="62"/>
  <c r="Q93" i="62"/>
  <c r="P93" i="62"/>
  <c r="O93" i="62"/>
  <c r="N93" i="62"/>
  <c r="M93" i="62"/>
  <c r="L93" i="62"/>
  <c r="K93" i="62"/>
  <c r="J93" i="62" s="1"/>
  <c r="I93" i="62"/>
  <c r="H93" i="62"/>
  <c r="G93" i="62"/>
  <c r="F93" i="62"/>
  <c r="E93" i="62"/>
  <c r="D93" i="62"/>
  <c r="C93" i="62"/>
  <c r="N92" i="62"/>
  <c r="J92" i="62"/>
  <c r="F92" i="62"/>
  <c r="B92" i="62"/>
  <c r="N91" i="62"/>
  <c r="J91" i="62"/>
  <c r="F91" i="62"/>
  <c r="B91" i="62"/>
  <c r="N90" i="62"/>
  <c r="J90" i="62"/>
  <c r="F90" i="62"/>
  <c r="B90" i="62"/>
  <c r="N89" i="62"/>
  <c r="J89" i="62"/>
  <c r="F89" i="62"/>
  <c r="B89" i="62"/>
  <c r="N88" i="62"/>
  <c r="J88" i="62"/>
  <c r="F88" i="62"/>
  <c r="B88" i="62"/>
  <c r="N87" i="62"/>
  <c r="J87" i="62"/>
  <c r="F87" i="62"/>
  <c r="B87" i="62"/>
  <c r="N86" i="62"/>
  <c r="J86" i="62"/>
  <c r="F86" i="62"/>
  <c r="B86" i="62"/>
  <c r="N85" i="62"/>
  <c r="J85" i="62"/>
  <c r="F85" i="62"/>
  <c r="B85" i="62"/>
  <c r="N84" i="62"/>
  <c r="J84" i="62"/>
  <c r="F84" i="62"/>
  <c r="B84" i="62"/>
  <c r="N83" i="62"/>
  <c r="J83" i="62"/>
  <c r="F83" i="62"/>
  <c r="B83" i="62"/>
  <c r="N82" i="62"/>
  <c r="J82" i="62"/>
  <c r="F82" i="62"/>
  <c r="B82" i="62"/>
  <c r="U81" i="62"/>
  <c r="T81" i="62"/>
  <c r="T6" i="62" s="1"/>
  <c r="S81" i="62"/>
  <c r="R81" i="62"/>
  <c r="Q81" i="62"/>
  <c r="P81" i="62"/>
  <c r="O81" i="62"/>
  <c r="N81" i="62"/>
  <c r="M81" i="62"/>
  <c r="L81" i="62"/>
  <c r="L6" i="62" s="1"/>
  <c r="K81" i="62"/>
  <c r="I81" i="62"/>
  <c r="H81" i="62"/>
  <c r="G81" i="62"/>
  <c r="F81" i="62"/>
  <c r="E81" i="62"/>
  <c r="D81" i="62"/>
  <c r="D6" i="62" s="1"/>
  <c r="C81" i="62"/>
  <c r="B81" i="62" s="1"/>
  <c r="N80" i="62"/>
  <c r="J80" i="62"/>
  <c r="F80" i="62"/>
  <c r="B80" i="62"/>
  <c r="N79" i="62"/>
  <c r="N78" i="62" s="1"/>
  <c r="J79" i="62"/>
  <c r="F79" i="62"/>
  <c r="B79" i="62"/>
  <c r="U78" i="62"/>
  <c r="T78" i="62"/>
  <c r="S78" i="62"/>
  <c r="R78" i="62"/>
  <c r="Q78" i="62"/>
  <c r="P78" i="62"/>
  <c r="O78" i="62"/>
  <c r="M78" i="62"/>
  <c r="L78" i="62"/>
  <c r="K78" i="62"/>
  <c r="J78" i="62"/>
  <c r="I78" i="62"/>
  <c r="H78" i="62"/>
  <c r="G78" i="62"/>
  <c r="E78" i="62"/>
  <c r="D78" i="62"/>
  <c r="C78" i="62"/>
  <c r="B78" i="62"/>
  <c r="N77" i="62"/>
  <c r="J77" i="62"/>
  <c r="F77" i="62"/>
  <c r="B77" i="62"/>
  <c r="N76" i="62"/>
  <c r="J76" i="62"/>
  <c r="F76" i="62"/>
  <c r="B76" i="62"/>
  <c r="N75" i="62"/>
  <c r="J75" i="62"/>
  <c r="F75" i="62"/>
  <c r="B75" i="62"/>
  <c r="N74" i="62"/>
  <c r="J74" i="62"/>
  <c r="F74" i="62"/>
  <c r="B74" i="62"/>
  <c r="N73" i="62"/>
  <c r="J73" i="62"/>
  <c r="F73" i="62"/>
  <c r="B73" i="62"/>
  <c r="N72" i="62"/>
  <c r="J72" i="62"/>
  <c r="F72" i="62"/>
  <c r="B72" i="62"/>
  <c r="N71" i="62"/>
  <c r="J71" i="62"/>
  <c r="F71" i="62"/>
  <c r="B71" i="62"/>
  <c r="N70" i="62"/>
  <c r="J70" i="62"/>
  <c r="F70" i="62"/>
  <c r="B70" i="62"/>
  <c r="N69" i="62"/>
  <c r="J69" i="62"/>
  <c r="F69" i="62"/>
  <c r="B69" i="62"/>
  <c r="N68" i="62"/>
  <c r="J68" i="62"/>
  <c r="F68" i="62"/>
  <c r="B68" i="62"/>
  <c r="N67" i="62"/>
  <c r="J67" i="62"/>
  <c r="F67" i="62"/>
  <c r="B67" i="62"/>
  <c r="N66" i="62"/>
  <c r="J66" i="62"/>
  <c r="F66" i="62"/>
  <c r="B66" i="62"/>
  <c r="N65" i="62"/>
  <c r="J65" i="62"/>
  <c r="F65" i="62"/>
  <c r="B65" i="62"/>
  <c r="U64" i="62"/>
  <c r="T64" i="62"/>
  <c r="S64" i="62"/>
  <c r="R64" i="62"/>
  <c r="Q64" i="62"/>
  <c r="P64" i="62"/>
  <c r="P6" i="62" s="1"/>
  <c r="O64" i="62"/>
  <c r="N64" i="62"/>
  <c r="M64" i="62"/>
  <c r="L64" i="62"/>
  <c r="K64" i="62"/>
  <c r="J64" i="62"/>
  <c r="I64" i="62"/>
  <c r="H64" i="62"/>
  <c r="G64" i="62"/>
  <c r="E64" i="62"/>
  <c r="D64" i="62"/>
  <c r="C64" i="62"/>
  <c r="B64" i="62"/>
  <c r="J63" i="62"/>
  <c r="F63" i="62"/>
  <c r="B63" i="62"/>
  <c r="J62" i="62"/>
  <c r="F62" i="62"/>
  <c r="B62" i="62"/>
  <c r="J61" i="62"/>
  <c r="F61" i="62"/>
  <c r="B61" i="62"/>
  <c r="J60" i="62"/>
  <c r="F60" i="62"/>
  <c r="B60" i="62"/>
  <c r="J59" i="62"/>
  <c r="F59" i="62"/>
  <c r="B59" i="62"/>
  <c r="J58" i="62"/>
  <c r="F58" i="62"/>
  <c r="B58" i="62"/>
  <c r="J57" i="62"/>
  <c r="F57" i="62"/>
  <c r="B57" i="62"/>
  <c r="U56" i="62"/>
  <c r="T56" i="62"/>
  <c r="S56" i="62"/>
  <c r="R56" i="62"/>
  <c r="Q56" i="62"/>
  <c r="P56" i="62"/>
  <c r="O56" i="62"/>
  <c r="N56" i="62"/>
  <c r="M56" i="62"/>
  <c r="L56" i="62"/>
  <c r="K56" i="62"/>
  <c r="J56" i="62" s="1"/>
  <c r="I56" i="62"/>
  <c r="H56" i="62"/>
  <c r="F56" i="62" s="1"/>
  <c r="G56" i="62"/>
  <c r="E56" i="62"/>
  <c r="D56" i="62"/>
  <c r="C56" i="62"/>
  <c r="B56" i="62" s="1"/>
  <c r="N55" i="62"/>
  <c r="J55" i="62"/>
  <c r="F55" i="62"/>
  <c r="B55" i="62"/>
  <c r="N54" i="62"/>
  <c r="J54" i="62"/>
  <c r="F54" i="62"/>
  <c r="B54" i="62"/>
  <c r="N53" i="62"/>
  <c r="J53" i="62"/>
  <c r="F53" i="62"/>
  <c r="B53" i="62"/>
  <c r="N52" i="62"/>
  <c r="J52" i="62"/>
  <c r="F52" i="62"/>
  <c r="B52" i="62"/>
  <c r="N51" i="62"/>
  <c r="J51" i="62"/>
  <c r="F51" i="62"/>
  <c r="B51" i="62"/>
  <c r="N50" i="62"/>
  <c r="J50" i="62"/>
  <c r="F50" i="62"/>
  <c r="B50" i="62"/>
  <c r="N49" i="62"/>
  <c r="N47" i="62" s="1"/>
  <c r="J49" i="62"/>
  <c r="F49" i="62"/>
  <c r="B49" i="62"/>
  <c r="N48" i="62"/>
  <c r="J48" i="62"/>
  <c r="F48" i="62"/>
  <c r="B48" i="62"/>
  <c r="U47" i="62"/>
  <c r="T47" i="62"/>
  <c r="S47" i="62"/>
  <c r="R47" i="62"/>
  <c r="Q47" i="62"/>
  <c r="P47" i="62"/>
  <c r="O47" i="62"/>
  <c r="M47" i="62"/>
  <c r="J47" i="62" s="1"/>
  <c r="L47" i="62"/>
  <c r="K47" i="62"/>
  <c r="I47" i="62"/>
  <c r="H47" i="62"/>
  <c r="G47" i="62"/>
  <c r="F47" i="62" s="1"/>
  <c r="E47" i="62"/>
  <c r="D47" i="62"/>
  <c r="C47" i="62"/>
  <c r="N46" i="62"/>
  <c r="J46" i="62"/>
  <c r="F46" i="62"/>
  <c r="B46" i="62"/>
  <c r="N45" i="62"/>
  <c r="N43" i="62" s="1"/>
  <c r="J45" i="62"/>
  <c r="F45" i="62"/>
  <c r="B45" i="62"/>
  <c r="N44" i="62"/>
  <c r="J44" i="62"/>
  <c r="F44" i="62"/>
  <c r="B44" i="62"/>
  <c r="U43" i="62"/>
  <c r="T43" i="62"/>
  <c r="S43" i="62"/>
  <c r="R43" i="62"/>
  <c r="Q43" i="62"/>
  <c r="P43" i="62"/>
  <c r="O43" i="62"/>
  <c r="M43" i="62"/>
  <c r="L43" i="62"/>
  <c r="J43" i="62" s="1"/>
  <c r="K43" i="62"/>
  <c r="I43" i="62"/>
  <c r="H43" i="62"/>
  <c r="G43" i="62"/>
  <c r="F43" i="62" s="1"/>
  <c r="E43" i="62"/>
  <c r="D43" i="62"/>
  <c r="C43" i="62"/>
  <c r="N42" i="62"/>
  <c r="J42" i="62"/>
  <c r="F42" i="62"/>
  <c r="B42" i="62"/>
  <c r="N41" i="62"/>
  <c r="N40" i="62" s="1"/>
  <c r="J41" i="62"/>
  <c r="F41" i="62"/>
  <c r="B41" i="62"/>
  <c r="U40" i="62"/>
  <c r="T40" i="62"/>
  <c r="S40" i="62"/>
  <c r="R40" i="62"/>
  <c r="Q40" i="62"/>
  <c r="P40" i="62"/>
  <c r="O40" i="62"/>
  <c r="M40" i="62"/>
  <c r="L40" i="62"/>
  <c r="K40" i="62"/>
  <c r="J40" i="62" s="1"/>
  <c r="I40" i="62"/>
  <c r="H40" i="62"/>
  <c r="F40" i="62" s="1"/>
  <c r="G40" i="62"/>
  <c r="E40" i="62"/>
  <c r="D40" i="62"/>
  <c r="C40" i="62"/>
  <c r="B40" i="62" s="1"/>
  <c r="N39" i="62"/>
  <c r="J39" i="62"/>
  <c r="F39" i="62"/>
  <c r="B39" i="62"/>
  <c r="N38" i="62"/>
  <c r="J38" i="62"/>
  <c r="F38" i="62"/>
  <c r="B38" i="62"/>
  <c r="N37" i="62"/>
  <c r="J37" i="62"/>
  <c r="F37" i="62"/>
  <c r="B37" i="62"/>
  <c r="N36" i="62"/>
  <c r="J36" i="62"/>
  <c r="F36" i="62"/>
  <c r="B36" i="62"/>
  <c r="N35" i="62"/>
  <c r="J35" i="62"/>
  <c r="F35" i="62"/>
  <c r="B35" i="62"/>
  <c r="N34" i="62"/>
  <c r="J34" i="62"/>
  <c r="F34" i="62"/>
  <c r="B34" i="62"/>
  <c r="N33" i="62"/>
  <c r="N31" i="62" s="1"/>
  <c r="J33" i="62"/>
  <c r="F33" i="62"/>
  <c r="B33" i="62"/>
  <c r="N32" i="62"/>
  <c r="J32" i="62"/>
  <c r="F32" i="62"/>
  <c r="B32" i="62"/>
  <c r="U31" i="62"/>
  <c r="T31" i="62"/>
  <c r="S31" i="62"/>
  <c r="R31" i="62"/>
  <c r="Q31" i="62"/>
  <c r="P31" i="62"/>
  <c r="O31" i="62"/>
  <c r="M31" i="62"/>
  <c r="L31" i="62"/>
  <c r="J31" i="62" s="1"/>
  <c r="K31" i="62"/>
  <c r="I31" i="62"/>
  <c r="H31" i="62"/>
  <c r="G31" i="62"/>
  <c r="F31" i="62" s="1"/>
  <c r="E31" i="62"/>
  <c r="D31" i="62"/>
  <c r="C31" i="62"/>
  <c r="B31" i="62" s="1"/>
  <c r="N30" i="62"/>
  <c r="J30" i="62"/>
  <c r="F30" i="62"/>
  <c r="B30" i="62"/>
  <c r="N29" i="62"/>
  <c r="J29" i="62"/>
  <c r="F29" i="62"/>
  <c r="B29" i="62"/>
  <c r="N28" i="62"/>
  <c r="J28" i="62"/>
  <c r="F28" i="62"/>
  <c r="B28" i="62"/>
  <c r="N27" i="62"/>
  <c r="N26" i="62" s="1"/>
  <c r="J27" i="62"/>
  <c r="F27" i="62"/>
  <c r="B27" i="62"/>
  <c r="U26" i="62"/>
  <c r="T26" i="62"/>
  <c r="S26" i="62"/>
  <c r="R26" i="62"/>
  <c r="Q26" i="62"/>
  <c r="P26" i="62"/>
  <c r="O26" i="62"/>
  <c r="M26" i="62"/>
  <c r="L26" i="62"/>
  <c r="K26" i="62"/>
  <c r="J26" i="62"/>
  <c r="I26" i="62"/>
  <c r="H26" i="62"/>
  <c r="G26" i="62"/>
  <c r="E26" i="62"/>
  <c r="D26" i="62"/>
  <c r="C26" i="62"/>
  <c r="B26" i="62" s="1"/>
  <c r="N25" i="62"/>
  <c r="J25" i="62"/>
  <c r="F25" i="62"/>
  <c r="B25" i="62"/>
  <c r="N24" i="62"/>
  <c r="J24" i="62"/>
  <c r="F24" i="62"/>
  <c r="B24" i="62"/>
  <c r="N23" i="62"/>
  <c r="N22" i="62" s="1"/>
  <c r="J23" i="62"/>
  <c r="F23" i="62"/>
  <c r="B23" i="62"/>
  <c r="U22" i="62"/>
  <c r="T22" i="62"/>
  <c r="S22" i="62"/>
  <c r="R22" i="62"/>
  <c r="Q22" i="62"/>
  <c r="P22" i="62"/>
  <c r="O22" i="62"/>
  <c r="M22" i="62"/>
  <c r="L22" i="62"/>
  <c r="K22" i="62"/>
  <c r="J22" i="62" s="1"/>
  <c r="I22" i="62"/>
  <c r="H22" i="62"/>
  <c r="G22" i="62"/>
  <c r="E22" i="62"/>
  <c r="D22" i="62"/>
  <c r="C22" i="62"/>
  <c r="B22" i="62" s="1"/>
  <c r="J21" i="62"/>
  <c r="F21" i="62"/>
  <c r="B21" i="62"/>
  <c r="J20" i="62"/>
  <c r="F20" i="62"/>
  <c r="B20" i="62"/>
  <c r="J19" i="62"/>
  <c r="F19" i="62"/>
  <c r="B19" i="62"/>
  <c r="N18" i="62"/>
  <c r="J18" i="62"/>
  <c r="F18" i="62"/>
  <c r="B18" i="62"/>
  <c r="N17" i="62"/>
  <c r="J17" i="62"/>
  <c r="F17" i="62"/>
  <c r="B17" i="62"/>
  <c r="U16" i="62"/>
  <c r="T16" i="62"/>
  <c r="S16" i="62"/>
  <c r="R16" i="62"/>
  <c r="Q16" i="62"/>
  <c r="P16" i="62"/>
  <c r="O16" i="62"/>
  <c r="N16" i="62"/>
  <c r="M16" i="62"/>
  <c r="J16" i="62" s="1"/>
  <c r="L16" i="62"/>
  <c r="K16" i="62"/>
  <c r="I16" i="62"/>
  <c r="H16" i="62"/>
  <c r="G16" i="62"/>
  <c r="F16" i="62"/>
  <c r="E16" i="62"/>
  <c r="B16" i="62" s="1"/>
  <c r="D16" i="62"/>
  <c r="C16" i="62"/>
  <c r="J15" i="62"/>
  <c r="F15" i="62"/>
  <c r="B15" i="62"/>
  <c r="N14" i="62"/>
  <c r="N12" i="62" s="1"/>
  <c r="J14" i="62"/>
  <c r="F14" i="62"/>
  <c r="B14" i="62"/>
  <c r="N13" i="62"/>
  <c r="J13" i="62"/>
  <c r="F13" i="62"/>
  <c r="B13" i="62"/>
  <c r="U12" i="62"/>
  <c r="T12" i="62"/>
  <c r="S12" i="62"/>
  <c r="R12" i="62"/>
  <c r="Q12" i="62"/>
  <c r="P12" i="62"/>
  <c r="O12" i="62"/>
  <c r="M12" i="62"/>
  <c r="L12" i="62"/>
  <c r="K12" i="62"/>
  <c r="J12" i="62" s="1"/>
  <c r="I12" i="62"/>
  <c r="H12" i="62"/>
  <c r="G12" i="62"/>
  <c r="F12" i="62" s="1"/>
  <c r="E12" i="62"/>
  <c r="D12" i="62"/>
  <c r="C12" i="62"/>
  <c r="N11" i="62"/>
  <c r="J11" i="62"/>
  <c r="F11" i="62"/>
  <c r="B11" i="62"/>
  <c r="N10" i="62"/>
  <c r="J10" i="62"/>
  <c r="F10" i="62"/>
  <c r="B10" i="62"/>
  <c r="N9" i="62"/>
  <c r="J9" i="62"/>
  <c r="F9" i="62"/>
  <c r="B9" i="62"/>
  <c r="N8" i="62"/>
  <c r="N7" i="62" s="1"/>
  <c r="J8" i="62"/>
  <c r="F8" i="62"/>
  <c r="B8" i="62"/>
  <c r="U7" i="62"/>
  <c r="T7" i="62"/>
  <c r="S7" i="62"/>
  <c r="S6" i="62" s="1"/>
  <c r="R7" i="62"/>
  <c r="R6" i="62" s="1"/>
  <c r="Q7" i="62"/>
  <c r="P7" i="62"/>
  <c r="O7" i="62"/>
  <c r="M7" i="62"/>
  <c r="L7" i="62"/>
  <c r="K7" i="62"/>
  <c r="K6" i="62" s="1"/>
  <c r="J6" i="62" s="1"/>
  <c r="I7" i="62"/>
  <c r="I6" i="62" s="1"/>
  <c r="H7" i="62"/>
  <c r="G7" i="62"/>
  <c r="E7" i="62"/>
  <c r="D7" i="62"/>
  <c r="C7" i="62"/>
  <c r="C6" i="62" s="1"/>
  <c r="U6" i="62"/>
  <c r="O6" i="62"/>
  <c r="M6" i="62"/>
  <c r="G6" i="62"/>
  <c r="E6" i="62"/>
  <c r="N124" i="61"/>
  <c r="H124" i="61"/>
  <c r="E124" i="61"/>
  <c r="B124" i="61"/>
  <c r="N123" i="61"/>
  <c r="K123" i="61"/>
  <c r="H123" i="61"/>
  <c r="E123" i="61"/>
  <c r="B123" i="61"/>
  <c r="N122" i="61"/>
  <c r="H122" i="61"/>
  <c r="E122" i="61"/>
  <c r="B122" i="61"/>
  <c r="N121" i="61"/>
  <c r="H121" i="61"/>
  <c r="E121" i="61"/>
  <c r="B121" i="61"/>
  <c r="N120" i="61"/>
  <c r="H120" i="61"/>
  <c r="E120" i="61"/>
  <c r="B120" i="61"/>
  <c r="N119" i="61"/>
  <c r="H119" i="61"/>
  <c r="E119" i="61"/>
  <c r="B119" i="61"/>
  <c r="N118" i="61"/>
  <c r="H118" i="61"/>
  <c r="E118" i="61"/>
  <c r="B118" i="61"/>
  <c r="N117" i="61"/>
  <c r="H117" i="61"/>
  <c r="E117" i="61"/>
  <c r="B117" i="61"/>
  <c r="N116" i="61"/>
  <c r="H116" i="61"/>
  <c r="E116" i="61"/>
  <c r="B116" i="61"/>
  <c r="N115" i="61"/>
  <c r="K115" i="61"/>
  <c r="H115" i="61"/>
  <c r="E115" i="61"/>
  <c r="B115" i="61"/>
  <c r="N114" i="61"/>
  <c r="H114" i="61"/>
  <c r="E114" i="61"/>
  <c r="B114" i="61"/>
  <c r="P113" i="61"/>
  <c r="O113" i="61"/>
  <c r="M113" i="61"/>
  <c r="L113" i="61"/>
  <c r="K113" i="61"/>
  <c r="J113" i="61"/>
  <c r="I113" i="61"/>
  <c r="H113" i="61" s="1"/>
  <c r="G113" i="61"/>
  <c r="F113" i="61"/>
  <c r="E113" i="61"/>
  <c r="D113" i="61"/>
  <c r="C113" i="61"/>
  <c r="B113" i="61"/>
  <c r="N112" i="61"/>
  <c r="H112" i="61"/>
  <c r="E112" i="61"/>
  <c r="B112" i="61"/>
  <c r="N111" i="61"/>
  <c r="K111" i="61"/>
  <c r="H111" i="61"/>
  <c r="E111" i="61"/>
  <c r="B111" i="61"/>
  <c r="N110" i="61"/>
  <c r="H110" i="61"/>
  <c r="E110" i="61"/>
  <c r="B110" i="61"/>
  <c r="N109" i="61"/>
  <c r="K109" i="61"/>
  <c r="H109" i="61"/>
  <c r="E109" i="61"/>
  <c r="B109" i="61"/>
  <c r="N108" i="61"/>
  <c r="H108" i="61"/>
  <c r="E108" i="61"/>
  <c r="B108" i="61"/>
  <c r="N107" i="61"/>
  <c r="K107" i="61"/>
  <c r="H107" i="61"/>
  <c r="E107" i="61"/>
  <c r="B107" i="61"/>
  <c r="N106" i="61"/>
  <c r="K106" i="61"/>
  <c r="H106" i="61"/>
  <c r="E106" i="61"/>
  <c r="B106" i="61"/>
  <c r="N105" i="61"/>
  <c r="K105" i="61"/>
  <c r="H105" i="61"/>
  <c r="E105" i="61"/>
  <c r="B105" i="61"/>
  <c r="N104" i="61"/>
  <c r="K104" i="61"/>
  <c r="H104" i="61"/>
  <c r="E104" i="61"/>
  <c r="B104" i="61"/>
  <c r="N103" i="61"/>
  <c r="H103" i="61"/>
  <c r="E103" i="61"/>
  <c r="B103" i="61"/>
  <c r="N102" i="61"/>
  <c r="H102" i="61"/>
  <c r="E102" i="61"/>
  <c r="B102" i="61"/>
  <c r="N101" i="61"/>
  <c r="K101" i="61"/>
  <c r="H101" i="61"/>
  <c r="E101" i="61"/>
  <c r="B101" i="61"/>
  <c r="N100" i="61"/>
  <c r="N93" i="61" s="1"/>
  <c r="K100" i="61"/>
  <c r="H100" i="61"/>
  <c r="E100" i="61"/>
  <c r="B100" i="61"/>
  <c r="N99" i="61"/>
  <c r="H99" i="61"/>
  <c r="E99" i="61"/>
  <c r="B99" i="61"/>
  <c r="N98" i="61"/>
  <c r="H98" i="61"/>
  <c r="E98" i="61"/>
  <c r="B98" i="61"/>
  <c r="N97" i="61"/>
  <c r="H97" i="61"/>
  <c r="E97" i="61"/>
  <c r="B97" i="61"/>
  <c r="N96" i="61"/>
  <c r="H96" i="61"/>
  <c r="E96" i="61"/>
  <c r="B96" i="61"/>
  <c r="N95" i="61"/>
  <c r="K95" i="61"/>
  <c r="K93" i="61" s="1"/>
  <c r="H95" i="61"/>
  <c r="E95" i="61"/>
  <c r="B95" i="61"/>
  <c r="N94" i="61"/>
  <c r="K94" i="61"/>
  <c r="H94" i="61"/>
  <c r="E94" i="61"/>
  <c r="B94" i="61"/>
  <c r="P93" i="61"/>
  <c r="O93" i="61"/>
  <c r="M93" i="61"/>
  <c r="L93" i="61"/>
  <c r="J93" i="61"/>
  <c r="I93" i="61"/>
  <c r="H93" i="61" s="1"/>
  <c r="G93" i="61"/>
  <c r="F93" i="61"/>
  <c r="E93" i="61" s="1"/>
  <c r="D93" i="61"/>
  <c r="B93" i="61" s="1"/>
  <c r="C93" i="61"/>
  <c r="N92" i="61"/>
  <c r="H92" i="61"/>
  <c r="E92" i="61"/>
  <c r="B92" i="61"/>
  <c r="N91" i="61"/>
  <c r="H91" i="61"/>
  <c r="E91" i="61"/>
  <c r="B91" i="61"/>
  <c r="N90" i="61"/>
  <c r="H90" i="61"/>
  <c r="E90" i="61"/>
  <c r="B90" i="61"/>
  <c r="N89" i="61"/>
  <c r="H89" i="61"/>
  <c r="E89" i="61"/>
  <c r="B89" i="61"/>
  <c r="N88" i="61"/>
  <c r="K88" i="61"/>
  <c r="H88" i="61"/>
  <c r="E88" i="61"/>
  <c r="B88" i="61"/>
  <c r="N87" i="61"/>
  <c r="K87" i="61"/>
  <c r="H87" i="61"/>
  <c r="E87" i="61"/>
  <c r="B87" i="61"/>
  <c r="N86" i="61"/>
  <c r="H86" i="61"/>
  <c r="E86" i="61"/>
  <c r="B86" i="61"/>
  <c r="N85" i="61"/>
  <c r="H85" i="61"/>
  <c r="E85" i="61"/>
  <c r="B85" i="61"/>
  <c r="N84" i="61"/>
  <c r="H84" i="61"/>
  <c r="E84" i="61"/>
  <c r="B84" i="61"/>
  <c r="N83" i="61"/>
  <c r="H83" i="61"/>
  <c r="E83" i="61"/>
  <c r="B83" i="61"/>
  <c r="N82" i="61"/>
  <c r="N81" i="61" s="1"/>
  <c r="H82" i="61"/>
  <c r="E82" i="61"/>
  <c r="B82" i="61"/>
  <c r="P81" i="61"/>
  <c r="O81" i="61"/>
  <c r="M81" i="61"/>
  <c r="L81" i="61"/>
  <c r="L6" i="61" s="1"/>
  <c r="K81" i="61"/>
  <c r="J81" i="61"/>
  <c r="I81" i="61"/>
  <c r="H81" i="61" s="1"/>
  <c r="G81" i="61"/>
  <c r="F81" i="61"/>
  <c r="E81" i="61" s="1"/>
  <c r="D81" i="61"/>
  <c r="D6" i="61" s="1"/>
  <c r="C81" i="61"/>
  <c r="B81" i="61" s="1"/>
  <c r="N80" i="61"/>
  <c r="H80" i="61"/>
  <c r="E80" i="61"/>
  <c r="B80" i="61"/>
  <c r="N79" i="61"/>
  <c r="H79" i="61"/>
  <c r="E79" i="61"/>
  <c r="B79" i="61"/>
  <c r="P78" i="61"/>
  <c r="O78" i="61"/>
  <c r="N78" i="61"/>
  <c r="M78" i="61"/>
  <c r="L78" i="61"/>
  <c r="K78" i="61"/>
  <c r="J78" i="61"/>
  <c r="I78" i="61"/>
  <c r="H78" i="61"/>
  <c r="G78" i="61"/>
  <c r="F78" i="61"/>
  <c r="E78" i="61"/>
  <c r="D78" i="61"/>
  <c r="C78" i="61"/>
  <c r="B78" i="61" s="1"/>
  <c r="N77" i="61"/>
  <c r="H77" i="61"/>
  <c r="E77" i="61"/>
  <c r="B77" i="61"/>
  <c r="N76" i="61"/>
  <c r="H76" i="61"/>
  <c r="E76" i="61"/>
  <c r="B76" i="61"/>
  <c r="N75" i="61"/>
  <c r="H75" i="61"/>
  <c r="E75" i="61"/>
  <c r="B75" i="61"/>
  <c r="N74" i="61"/>
  <c r="K74" i="61"/>
  <c r="H74" i="61"/>
  <c r="E74" i="61"/>
  <c r="B74" i="61"/>
  <c r="N73" i="61"/>
  <c r="H73" i="61"/>
  <c r="E73" i="61"/>
  <c r="B73" i="61"/>
  <c r="N72" i="61"/>
  <c r="H72" i="61"/>
  <c r="E72" i="61"/>
  <c r="B72" i="61"/>
  <c r="N71" i="61"/>
  <c r="K71" i="61"/>
  <c r="H71" i="61"/>
  <c r="E71" i="61"/>
  <c r="B71" i="61"/>
  <c r="N70" i="61"/>
  <c r="H70" i="61"/>
  <c r="E70" i="61"/>
  <c r="B70" i="61"/>
  <c r="N69" i="61"/>
  <c r="H69" i="61"/>
  <c r="E69" i="61"/>
  <c r="B69" i="61"/>
  <c r="N68" i="61"/>
  <c r="H68" i="61"/>
  <c r="E68" i="61"/>
  <c r="B68" i="61"/>
  <c r="N67" i="61"/>
  <c r="H67" i="61"/>
  <c r="E67" i="61"/>
  <c r="B67" i="61"/>
  <c r="N66" i="61"/>
  <c r="N64" i="61" s="1"/>
  <c r="H66" i="61"/>
  <c r="E66" i="61"/>
  <c r="B66" i="61"/>
  <c r="N65" i="61"/>
  <c r="H65" i="61"/>
  <c r="E65" i="61"/>
  <c r="B65" i="61"/>
  <c r="P64" i="61"/>
  <c r="P6" i="61" s="1"/>
  <c r="O64" i="61"/>
  <c r="M64" i="61"/>
  <c r="L64" i="61"/>
  <c r="K64" i="61"/>
  <c r="J64" i="61"/>
  <c r="I64" i="61"/>
  <c r="H64" i="61"/>
  <c r="G64" i="61"/>
  <c r="F64" i="61"/>
  <c r="E64" i="61" s="1"/>
  <c r="D64" i="61"/>
  <c r="C64" i="61"/>
  <c r="B64" i="61"/>
  <c r="N63" i="61"/>
  <c r="H63" i="61"/>
  <c r="E63" i="61"/>
  <c r="B63" i="61"/>
  <c r="N62" i="61"/>
  <c r="H62" i="61"/>
  <c r="E62" i="61"/>
  <c r="B62" i="61"/>
  <c r="N61" i="61"/>
  <c r="H61" i="61"/>
  <c r="E61" i="61"/>
  <c r="B61" i="61"/>
  <c r="N60" i="61"/>
  <c r="H60" i="61"/>
  <c r="E60" i="61"/>
  <c r="B60" i="61"/>
  <c r="N59" i="61"/>
  <c r="H59" i="61"/>
  <c r="E59" i="61"/>
  <c r="B59" i="61"/>
  <c r="N58" i="61"/>
  <c r="H58" i="61"/>
  <c r="E58" i="61"/>
  <c r="B58" i="61"/>
  <c r="N57" i="61"/>
  <c r="H57" i="61"/>
  <c r="E57" i="61"/>
  <c r="B57" i="61"/>
  <c r="P56" i="61"/>
  <c r="O56" i="61"/>
  <c r="N56" i="61"/>
  <c r="M56" i="61"/>
  <c r="L56" i="61"/>
  <c r="K56" i="61"/>
  <c r="J56" i="61"/>
  <c r="H56" i="61" s="1"/>
  <c r="I56" i="61"/>
  <c r="G56" i="61"/>
  <c r="F56" i="61"/>
  <c r="E56" i="61"/>
  <c r="D56" i="61"/>
  <c r="C56" i="61"/>
  <c r="B56" i="61" s="1"/>
  <c r="N55" i="61"/>
  <c r="H55" i="61"/>
  <c r="E55" i="61"/>
  <c r="B55" i="61"/>
  <c r="N54" i="61"/>
  <c r="K54" i="61"/>
  <c r="H54" i="61"/>
  <c r="E54" i="61"/>
  <c r="B54" i="61"/>
  <c r="N53" i="61"/>
  <c r="H53" i="61"/>
  <c r="E53" i="61"/>
  <c r="B53" i="61"/>
  <c r="N52" i="61"/>
  <c r="H52" i="61"/>
  <c r="E52" i="61"/>
  <c r="B52" i="61"/>
  <c r="N51" i="61"/>
  <c r="H51" i="61"/>
  <c r="E51" i="61"/>
  <c r="B51" i="61"/>
  <c r="N50" i="61"/>
  <c r="H50" i="61"/>
  <c r="E50" i="61"/>
  <c r="B50" i="61"/>
  <c r="N49" i="61"/>
  <c r="H49" i="61"/>
  <c r="E49" i="61"/>
  <c r="B49" i="61"/>
  <c r="N48" i="61"/>
  <c r="N47" i="61" s="1"/>
  <c r="H48" i="61"/>
  <c r="E48" i="61"/>
  <c r="B48" i="61"/>
  <c r="P47" i="61"/>
  <c r="O47" i="61"/>
  <c r="M47" i="61"/>
  <c r="L47" i="61"/>
  <c r="K47" i="61"/>
  <c r="J47" i="61"/>
  <c r="H47" i="61" s="1"/>
  <c r="I47" i="61"/>
  <c r="G47" i="61"/>
  <c r="F47" i="61"/>
  <c r="E47" i="61" s="1"/>
  <c r="D47" i="61"/>
  <c r="C47" i="61"/>
  <c r="B47" i="61" s="1"/>
  <c r="N46" i="61"/>
  <c r="H46" i="61"/>
  <c r="E46" i="61"/>
  <c r="B46" i="61"/>
  <c r="N45" i="61"/>
  <c r="H45" i="61"/>
  <c r="E45" i="61"/>
  <c r="B45" i="61"/>
  <c r="N44" i="61"/>
  <c r="K44" i="61"/>
  <c r="H44" i="61"/>
  <c r="E44" i="61"/>
  <c r="B44" i="61"/>
  <c r="P43" i="61"/>
  <c r="O43" i="61"/>
  <c r="N43" i="61"/>
  <c r="M43" i="61"/>
  <c r="L43" i="61"/>
  <c r="K43" i="61"/>
  <c r="J43" i="61"/>
  <c r="I43" i="61"/>
  <c r="H43" i="61" s="1"/>
  <c r="G43" i="61"/>
  <c r="F43" i="61"/>
  <c r="E43" i="61" s="1"/>
  <c r="D43" i="61"/>
  <c r="C43" i="61"/>
  <c r="B43" i="61"/>
  <c r="N42" i="61"/>
  <c r="H42" i="61"/>
  <c r="E42" i="61"/>
  <c r="B42" i="61"/>
  <c r="N41" i="61"/>
  <c r="H41" i="61"/>
  <c r="E41" i="61"/>
  <c r="B41" i="61"/>
  <c r="P40" i="61"/>
  <c r="O40" i="61"/>
  <c r="N40" i="61"/>
  <c r="M40" i="61"/>
  <c r="L40" i="61"/>
  <c r="K40" i="61"/>
  <c r="J40" i="61"/>
  <c r="I40" i="61"/>
  <c r="H40" i="61"/>
  <c r="G40" i="61"/>
  <c r="F40" i="61"/>
  <c r="E40" i="61" s="1"/>
  <c r="D40" i="61"/>
  <c r="C40" i="61"/>
  <c r="B40" i="61" s="1"/>
  <c r="N39" i="61"/>
  <c r="H39" i="61"/>
  <c r="E39" i="61"/>
  <c r="B39" i="61"/>
  <c r="N38" i="61"/>
  <c r="H38" i="61"/>
  <c r="E38" i="61"/>
  <c r="B38" i="61"/>
  <c r="N37" i="61"/>
  <c r="K37" i="61"/>
  <c r="H37" i="61"/>
  <c r="E37" i="61"/>
  <c r="B37" i="61"/>
  <c r="N36" i="61"/>
  <c r="H36" i="61"/>
  <c r="E36" i="61"/>
  <c r="B36" i="61"/>
  <c r="N35" i="61"/>
  <c r="H35" i="61"/>
  <c r="E35" i="61"/>
  <c r="B35" i="61"/>
  <c r="N34" i="61"/>
  <c r="K34" i="61"/>
  <c r="H34" i="61"/>
  <c r="E34" i="61"/>
  <c r="B34" i="61"/>
  <c r="N33" i="61"/>
  <c r="H33" i="61"/>
  <c r="E33" i="61"/>
  <c r="B33" i="61"/>
  <c r="N32" i="61"/>
  <c r="H32" i="61"/>
  <c r="E32" i="61"/>
  <c r="B32" i="61"/>
  <c r="P31" i="61"/>
  <c r="O31" i="61"/>
  <c r="N31" i="61"/>
  <c r="M31" i="61"/>
  <c r="L31" i="61"/>
  <c r="K31" i="61"/>
  <c r="J31" i="61"/>
  <c r="I31" i="61"/>
  <c r="H31" i="61" s="1"/>
  <c r="G31" i="61"/>
  <c r="F31" i="61"/>
  <c r="E31" i="61" s="1"/>
  <c r="D31" i="61"/>
  <c r="C31" i="61"/>
  <c r="B31" i="61"/>
  <c r="N30" i="61"/>
  <c r="H30" i="61"/>
  <c r="E30" i="61"/>
  <c r="B30" i="61"/>
  <c r="N29" i="61"/>
  <c r="H29" i="61"/>
  <c r="E29" i="61"/>
  <c r="B29" i="61"/>
  <c r="N28" i="61"/>
  <c r="H28" i="61"/>
  <c r="E28" i="61"/>
  <c r="B28" i="61"/>
  <c r="N27" i="61"/>
  <c r="H27" i="61"/>
  <c r="E27" i="61"/>
  <c r="B27" i="61"/>
  <c r="P26" i="61"/>
  <c r="O26" i="61"/>
  <c r="N26" i="61"/>
  <c r="M26" i="61"/>
  <c r="L26" i="61"/>
  <c r="K26" i="61"/>
  <c r="J26" i="61"/>
  <c r="I26" i="61"/>
  <c r="H26" i="61"/>
  <c r="G26" i="61"/>
  <c r="F26" i="61"/>
  <c r="D26" i="61"/>
  <c r="C26" i="61"/>
  <c r="B26" i="61" s="1"/>
  <c r="N25" i="61"/>
  <c r="H25" i="61"/>
  <c r="E25" i="61"/>
  <c r="B25" i="61"/>
  <c r="N24" i="61"/>
  <c r="H24" i="61"/>
  <c r="E24" i="61"/>
  <c r="B24" i="61"/>
  <c r="N23" i="61"/>
  <c r="H23" i="61"/>
  <c r="E23" i="61"/>
  <c r="B23" i="61"/>
  <c r="P22" i="61"/>
  <c r="O22" i="61"/>
  <c r="N22" i="61"/>
  <c r="M22" i="61"/>
  <c r="L22" i="61"/>
  <c r="K22" i="61"/>
  <c r="J22" i="61"/>
  <c r="I22" i="61"/>
  <c r="G22" i="61"/>
  <c r="F22" i="61"/>
  <c r="E22" i="61"/>
  <c r="D22" i="61"/>
  <c r="C22" i="61"/>
  <c r="B22" i="61" s="1"/>
  <c r="N21" i="61"/>
  <c r="N16" i="61" s="1"/>
  <c r="H21" i="61"/>
  <c r="E21" i="61"/>
  <c r="B21" i="61"/>
  <c r="N20" i="61"/>
  <c r="K20" i="61"/>
  <c r="H20" i="61"/>
  <c r="E20" i="61"/>
  <c r="B20" i="61"/>
  <c r="N19" i="61"/>
  <c r="H19" i="61"/>
  <c r="E19" i="61"/>
  <c r="B19" i="61"/>
  <c r="N18" i="61"/>
  <c r="K18" i="61"/>
  <c r="H18" i="61"/>
  <c r="E18" i="61"/>
  <c r="B18" i="61"/>
  <c r="N17" i="61"/>
  <c r="K17" i="61"/>
  <c r="H17" i="61"/>
  <c r="E17" i="61"/>
  <c r="B17" i="61"/>
  <c r="P16" i="61"/>
  <c r="O16" i="61"/>
  <c r="M16" i="61"/>
  <c r="L16" i="61"/>
  <c r="K16" i="61"/>
  <c r="J16" i="61"/>
  <c r="I16" i="61"/>
  <c r="H16" i="61" s="1"/>
  <c r="G16" i="61"/>
  <c r="F16" i="61"/>
  <c r="D16" i="61"/>
  <c r="C16" i="61"/>
  <c r="B16" i="61" s="1"/>
  <c r="N15" i="61"/>
  <c r="H15" i="61"/>
  <c r="E15" i="61"/>
  <c r="B15" i="61"/>
  <c r="N14" i="61"/>
  <c r="K14" i="61"/>
  <c r="H14" i="61"/>
  <c r="E14" i="61"/>
  <c r="B14" i="61"/>
  <c r="N13" i="61"/>
  <c r="N12" i="61" s="1"/>
  <c r="H13" i="61"/>
  <c r="E13" i="61"/>
  <c r="B13" i="61"/>
  <c r="P12" i="61"/>
  <c r="O12" i="61"/>
  <c r="M12" i="61"/>
  <c r="L12" i="61"/>
  <c r="K12" i="61"/>
  <c r="J12" i="61"/>
  <c r="I12" i="61"/>
  <c r="H12" i="61"/>
  <c r="G12" i="61"/>
  <c r="F12" i="61"/>
  <c r="E12" i="61"/>
  <c r="D12" i="61"/>
  <c r="C12" i="61"/>
  <c r="B12" i="61" s="1"/>
  <c r="N11" i="61"/>
  <c r="H11" i="61"/>
  <c r="E11" i="61"/>
  <c r="B11" i="61"/>
  <c r="N10" i="61"/>
  <c r="K10" i="61"/>
  <c r="H10" i="61"/>
  <c r="E10" i="61"/>
  <c r="B10" i="61"/>
  <c r="N9" i="61"/>
  <c r="H9" i="61"/>
  <c r="E9" i="61"/>
  <c r="B9" i="61"/>
  <c r="N8" i="61"/>
  <c r="N7" i="61" s="1"/>
  <c r="H8" i="61"/>
  <c r="E8" i="61"/>
  <c r="B8" i="61"/>
  <c r="P7" i="61"/>
  <c r="O7" i="61"/>
  <c r="M7" i="61"/>
  <c r="L7" i="61"/>
  <c r="K7" i="61"/>
  <c r="K6" i="61" s="1"/>
  <c r="J7" i="61"/>
  <c r="I7" i="61"/>
  <c r="H7" i="61" s="1"/>
  <c r="G7" i="61"/>
  <c r="F7" i="61"/>
  <c r="E7" i="61"/>
  <c r="D7" i="61"/>
  <c r="C7" i="61"/>
  <c r="M6" i="61"/>
  <c r="J6" i="61"/>
  <c r="N124" i="60"/>
  <c r="K124" i="60"/>
  <c r="H124" i="60"/>
  <c r="E124" i="60"/>
  <c r="B124" i="60"/>
  <c r="N123" i="60"/>
  <c r="K123" i="60"/>
  <c r="H123" i="60"/>
  <c r="E123" i="60"/>
  <c r="B123" i="60"/>
  <c r="N122" i="60"/>
  <c r="K122" i="60"/>
  <c r="H122" i="60"/>
  <c r="E122" i="60"/>
  <c r="B122" i="60"/>
  <c r="N121" i="60"/>
  <c r="K121" i="60"/>
  <c r="H121" i="60"/>
  <c r="E121" i="60"/>
  <c r="B121" i="60"/>
  <c r="N120" i="60"/>
  <c r="K120" i="60"/>
  <c r="H120" i="60"/>
  <c r="E120" i="60"/>
  <c r="B120" i="60"/>
  <c r="N119" i="60"/>
  <c r="K119" i="60"/>
  <c r="H119" i="60"/>
  <c r="E119" i="60"/>
  <c r="B119" i="60"/>
  <c r="N118" i="60"/>
  <c r="K118" i="60"/>
  <c r="H118" i="60"/>
  <c r="E118" i="60"/>
  <c r="B118" i="60"/>
  <c r="N117" i="60"/>
  <c r="K117" i="60"/>
  <c r="H117" i="60"/>
  <c r="E117" i="60"/>
  <c r="B117" i="60"/>
  <c r="N116" i="60"/>
  <c r="K116" i="60"/>
  <c r="H116" i="60"/>
  <c r="E116" i="60"/>
  <c r="B116" i="60"/>
  <c r="N115" i="60"/>
  <c r="N113" i="60" s="1"/>
  <c r="K115" i="60"/>
  <c r="H115" i="60"/>
  <c r="E115" i="60"/>
  <c r="B115" i="60"/>
  <c r="N114" i="60"/>
  <c r="K114" i="60"/>
  <c r="H114" i="60"/>
  <c r="E114" i="60"/>
  <c r="B114" i="60"/>
  <c r="P113" i="60"/>
  <c r="O113" i="60"/>
  <c r="M113" i="60"/>
  <c r="L113" i="60"/>
  <c r="K113" i="60"/>
  <c r="J113" i="60"/>
  <c r="I113" i="60"/>
  <c r="H113" i="60"/>
  <c r="G113" i="60"/>
  <c r="F113" i="60"/>
  <c r="E113" i="60" s="1"/>
  <c r="D113" i="60"/>
  <c r="C113" i="60"/>
  <c r="B113" i="60"/>
  <c r="N112" i="60"/>
  <c r="K112" i="60"/>
  <c r="H112" i="60"/>
  <c r="E112" i="60"/>
  <c r="B112" i="60"/>
  <c r="N111" i="60"/>
  <c r="K111" i="60"/>
  <c r="H111" i="60"/>
  <c r="E111" i="60"/>
  <c r="B111" i="60"/>
  <c r="N110" i="60"/>
  <c r="K110" i="60"/>
  <c r="H110" i="60"/>
  <c r="E110" i="60"/>
  <c r="B110" i="60"/>
  <c r="N109" i="60"/>
  <c r="K109" i="60"/>
  <c r="H109" i="60"/>
  <c r="E109" i="60"/>
  <c r="B109" i="60"/>
  <c r="N108" i="60"/>
  <c r="K108" i="60"/>
  <c r="H108" i="60"/>
  <c r="E108" i="60"/>
  <c r="B108" i="60"/>
  <c r="N107" i="60"/>
  <c r="K107" i="60"/>
  <c r="H107" i="60"/>
  <c r="E107" i="60"/>
  <c r="B107" i="60"/>
  <c r="N106" i="60"/>
  <c r="K106" i="60"/>
  <c r="H106" i="60"/>
  <c r="E106" i="60"/>
  <c r="B106" i="60"/>
  <c r="N105" i="60"/>
  <c r="K105" i="60"/>
  <c r="H105" i="60"/>
  <c r="E105" i="60"/>
  <c r="B105" i="60"/>
  <c r="N104" i="60"/>
  <c r="K104" i="60"/>
  <c r="H104" i="60"/>
  <c r="E104" i="60"/>
  <c r="B104" i="60"/>
  <c r="N103" i="60"/>
  <c r="K103" i="60"/>
  <c r="H103" i="60"/>
  <c r="E103" i="60"/>
  <c r="B103" i="60"/>
  <c r="N102" i="60"/>
  <c r="K102" i="60"/>
  <c r="H102" i="60"/>
  <c r="E102" i="60"/>
  <c r="B102" i="60"/>
  <c r="N101" i="60"/>
  <c r="K101" i="60"/>
  <c r="H101" i="60"/>
  <c r="E101" i="60"/>
  <c r="B101" i="60"/>
  <c r="N100" i="60"/>
  <c r="K100" i="60"/>
  <c r="H100" i="60"/>
  <c r="E100" i="60"/>
  <c r="B100" i="60"/>
  <c r="N99" i="60"/>
  <c r="K99" i="60"/>
  <c r="H99" i="60"/>
  <c r="E99" i="60"/>
  <c r="B99" i="60"/>
  <c r="N98" i="60"/>
  <c r="K98" i="60"/>
  <c r="H98" i="60"/>
  <c r="E98" i="60"/>
  <c r="B98" i="60"/>
  <c r="N97" i="60"/>
  <c r="K97" i="60"/>
  <c r="H97" i="60"/>
  <c r="E97" i="60"/>
  <c r="B97" i="60"/>
  <c r="N96" i="60"/>
  <c r="K96" i="60"/>
  <c r="H96" i="60"/>
  <c r="E96" i="60"/>
  <c r="B96" i="60"/>
  <c r="N95" i="60"/>
  <c r="K95" i="60"/>
  <c r="H95" i="60"/>
  <c r="E95" i="60"/>
  <c r="B95" i="60"/>
  <c r="N94" i="60"/>
  <c r="K94" i="60"/>
  <c r="H94" i="60"/>
  <c r="E94" i="60"/>
  <c r="B94" i="60"/>
  <c r="P93" i="60"/>
  <c r="O93" i="60"/>
  <c r="N93" i="60"/>
  <c r="M93" i="60"/>
  <c r="L93" i="60"/>
  <c r="K93" i="60" s="1"/>
  <c r="J93" i="60"/>
  <c r="I93" i="60"/>
  <c r="H93" i="60" s="1"/>
  <c r="G93" i="60"/>
  <c r="F93" i="60"/>
  <c r="E93" i="60" s="1"/>
  <c r="D93" i="60"/>
  <c r="B93" i="60" s="1"/>
  <c r="C93" i="60"/>
  <c r="N92" i="60"/>
  <c r="K92" i="60"/>
  <c r="H92" i="60"/>
  <c r="E92" i="60"/>
  <c r="B92" i="60"/>
  <c r="N91" i="60"/>
  <c r="K91" i="60"/>
  <c r="H91" i="60"/>
  <c r="E91" i="60"/>
  <c r="B91" i="60"/>
  <c r="N90" i="60"/>
  <c r="K90" i="60"/>
  <c r="H90" i="60"/>
  <c r="E90" i="60"/>
  <c r="B90" i="60"/>
  <c r="N89" i="60"/>
  <c r="K89" i="60"/>
  <c r="H89" i="60"/>
  <c r="E89" i="60"/>
  <c r="B89" i="60"/>
  <c r="N88" i="60"/>
  <c r="K88" i="60"/>
  <c r="H88" i="60"/>
  <c r="E88" i="60"/>
  <c r="B88" i="60"/>
  <c r="N87" i="60"/>
  <c r="K87" i="60"/>
  <c r="H87" i="60"/>
  <c r="E87" i="60"/>
  <c r="B87" i="60"/>
  <c r="N86" i="60"/>
  <c r="K86" i="60"/>
  <c r="H86" i="60"/>
  <c r="E86" i="60"/>
  <c r="B86" i="60"/>
  <c r="N85" i="60"/>
  <c r="N81" i="60" s="1"/>
  <c r="K85" i="60"/>
  <c r="H85" i="60"/>
  <c r="E85" i="60"/>
  <c r="B85" i="60"/>
  <c r="N84" i="60"/>
  <c r="K84" i="60"/>
  <c r="H84" i="60"/>
  <c r="E84" i="60"/>
  <c r="B84" i="60"/>
  <c r="N83" i="60"/>
  <c r="K83" i="60"/>
  <c r="H83" i="60"/>
  <c r="E83" i="60"/>
  <c r="B83" i="60"/>
  <c r="N82" i="60"/>
  <c r="K82" i="60"/>
  <c r="H82" i="60"/>
  <c r="E82" i="60"/>
  <c r="B82" i="60"/>
  <c r="P81" i="60"/>
  <c r="O81" i="60"/>
  <c r="M81" i="60"/>
  <c r="L81" i="60"/>
  <c r="K81" i="60" s="1"/>
  <c r="J81" i="60"/>
  <c r="I81" i="60"/>
  <c r="H81" i="60" s="1"/>
  <c r="G81" i="60"/>
  <c r="F81" i="60"/>
  <c r="E81" i="60" s="1"/>
  <c r="D81" i="60"/>
  <c r="C81" i="60"/>
  <c r="B81" i="60" s="1"/>
  <c r="N80" i="60"/>
  <c r="K80" i="60"/>
  <c r="H80" i="60"/>
  <c r="E80" i="60"/>
  <c r="B80" i="60"/>
  <c r="N79" i="60"/>
  <c r="N78" i="60" s="1"/>
  <c r="K79" i="60"/>
  <c r="H79" i="60"/>
  <c r="E79" i="60"/>
  <c r="B79" i="60"/>
  <c r="P78" i="60"/>
  <c r="O78" i="60"/>
  <c r="M78" i="60"/>
  <c r="L78" i="60"/>
  <c r="J78" i="60"/>
  <c r="H78" i="60" s="1"/>
  <c r="I78" i="60"/>
  <c r="G78" i="60"/>
  <c r="F78" i="60"/>
  <c r="E78" i="60"/>
  <c r="D78" i="60"/>
  <c r="C78" i="60"/>
  <c r="B78" i="60"/>
  <c r="N77" i="60"/>
  <c r="K77" i="60"/>
  <c r="H77" i="60"/>
  <c r="E77" i="60"/>
  <c r="B77" i="60"/>
  <c r="N76" i="60"/>
  <c r="K76" i="60"/>
  <c r="H76" i="60"/>
  <c r="E76" i="60"/>
  <c r="B76" i="60"/>
  <c r="N75" i="60"/>
  <c r="K75" i="60"/>
  <c r="H75" i="60"/>
  <c r="E75" i="60"/>
  <c r="B75" i="60"/>
  <c r="N74" i="60"/>
  <c r="K74" i="60"/>
  <c r="H74" i="60"/>
  <c r="E74" i="60"/>
  <c r="B74" i="60"/>
  <c r="N73" i="60"/>
  <c r="K73" i="60"/>
  <c r="H73" i="60"/>
  <c r="E73" i="60"/>
  <c r="B73" i="60"/>
  <c r="N72" i="60"/>
  <c r="K72" i="60"/>
  <c r="H72" i="60"/>
  <c r="E72" i="60"/>
  <c r="B72" i="60"/>
  <c r="N71" i="60"/>
  <c r="K71" i="60"/>
  <c r="H71" i="60"/>
  <c r="E71" i="60"/>
  <c r="B71" i="60"/>
  <c r="N70" i="60"/>
  <c r="K70" i="60"/>
  <c r="H70" i="60"/>
  <c r="E70" i="60"/>
  <c r="B70" i="60"/>
  <c r="N69" i="60"/>
  <c r="K69" i="60"/>
  <c r="H69" i="60"/>
  <c r="E69" i="60"/>
  <c r="B69" i="60"/>
  <c r="N68" i="60"/>
  <c r="K68" i="60"/>
  <c r="H68" i="60"/>
  <c r="E68" i="60"/>
  <c r="B68" i="60"/>
  <c r="N67" i="60"/>
  <c r="K67" i="60"/>
  <c r="H67" i="60"/>
  <c r="E67" i="60"/>
  <c r="B67" i="60"/>
  <c r="N66" i="60"/>
  <c r="K66" i="60"/>
  <c r="H66" i="60"/>
  <c r="E66" i="60"/>
  <c r="B66" i="60"/>
  <c r="N65" i="60"/>
  <c r="N64" i="60" s="1"/>
  <c r="K65" i="60"/>
  <c r="H65" i="60"/>
  <c r="E65" i="60"/>
  <c r="B65" i="60"/>
  <c r="P64" i="60"/>
  <c r="O64" i="60"/>
  <c r="M64" i="60"/>
  <c r="L64" i="60"/>
  <c r="K64" i="60" s="1"/>
  <c r="J64" i="60"/>
  <c r="I64" i="60"/>
  <c r="H64" i="60" s="1"/>
  <c r="G64" i="60"/>
  <c r="F64" i="60"/>
  <c r="E64" i="60"/>
  <c r="D64" i="60"/>
  <c r="C64" i="60"/>
  <c r="B64" i="60"/>
  <c r="N63" i="60"/>
  <c r="K63" i="60"/>
  <c r="H63" i="60"/>
  <c r="E63" i="60"/>
  <c r="B63" i="60"/>
  <c r="N62" i="60"/>
  <c r="K62" i="60"/>
  <c r="H62" i="60"/>
  <c r="E62" i="60"/>
  <c r="B62" i="60"/>
  <c r="N61" i="60"/>
  <c r="K61" i="60"/>
  <c r="H61" i="60"/>
  <c r="E61" i="60"/>
  <c r="B61" i="60"/>
  <c r="N60" i="60"/>
  <c r="K60" i="60"/>
  <c r="H60" i="60"/>
  <c r="E60" i="60"/>
  <c r="B60" i="60"/>
  <c r="N59" i="60"/>
  <c r="N56" i="60" s="1"/>
  <c r="K59" i="60"/>
  <c r="H59" i="60"/>
  <c r="E59" i="60"/>
  <c r="B59" i="60"/>
  <c r="N58" i="60"/>
  <c r="K58" i="60"/>
  <c r="H58" i="60"/>
  <c r="E58" i="60"/>
  <c r="B58" i="60"/>
  <c r="N57" i="60"/>
  <c r="K57" i="60"/>
  <c r="H57" i="60"/>
  <c r="E57" i="60"/>
  <c r="B57" i="60"/>
  <c r="P56" i="60"/>
  <c r="O56" i="60"/>
  <c r="M56" i="60"/>
  <c r="L56" i="60"/>
  <c r="K56" i="60" s="1"/>
  <c r="J56" i="60"/>
  <c r="I56" i="60"/>
  <c r="H56" i="60"/>
  <c r="G56" i="60"/>
  <c r="F56" i="60"/>
  <c r="E56" i="60" s="1"/>
  <c r="D56" i="60"/>
  <c r="C56" i="60"/>
  <c r="B56" i="60" s="1"/>
  <c r="N55" i="60"/>
  <c r="K55" i="60"/>
  <c r="H55" i="60"/>
  <c r="E55" i="60"/>
  <c r="B55" i="60"/>
  <c r="N54" i="60"/>
  <c r="K54" i="60"/>
  <c r="H54" i="60"/>
  <c r="E54" i="60"/>
  <c r="B54" i="60"/>
  <c r="N53" i="60"/>
  <c r="K53" i="60"/>
  <c r="H53" i="60"/>
  <c r="E53" i="60"/>
  <c r="B53" i="60"/>
  <c r="N52" i="60"/>
  <c r="K52" i="60"/>
  <c r="H52" i="60"/>
  <c r="E52" i="60"/>
  <c r="B52" i="60"/>
  <c r="N51" i="60"/>
  <c r="K51" i="60"/>
  <c r="H51" i="60"/>
  <c r="E51" i="60"/>
  <c r="B51" i="60"/>
  <c r="N50" i="60"/>
  <c r="K50" i="60"/>
  <c r="H50" i="60"/>
  <c r="E50" i="60"/>
  <c r="B50" i="60"/>
  <c r="N49" i="60"/>
  <c r="K49" i="60"/>
  <c r="H49" i="60"/>
  <c r="E49" i="60"/>
  <c r="B49" i="60"/>
  <c r="N48" i="60"/>
  <c r="K48" i="60"/>
  <c r="H48" i="60"/>
  <c r="E48" i="60"/>
  <c r="B48" i="60"/>
  <c r="P47" i="60"/>
  <c r="O47" i="60"/>
  <c r="N47" i="60"/>
  <c r="M47" i="60"/>
  <c r="L47" i="60"/>
  <c r="K47" i="60"/>
  <c r="J47" i="60"/>
  <c r="I47" i="60"/>
  <c r="H47" i="60" s="1"/>
  <c r="G47" i="60"/>
  <c r="F47" i="60"/>
  <c r="E47" i="60" s="1"/>
  <c r="D47" i="60"/>
  <c r="C47" i="60"/>
  <c r="B47" i="60" s="1"/>
  <c r="N46" i="60"/>
  <c r="K46" i="60"/>
  <c r="H46" i="60"/>
  <c r="E46" i="60"/>
  <c r="B46" i="60"/>
  <c r="N45" i="60"/>
  <c r="K45" i="60"/>
  <c r="H45" i="60"/>
  <c r="E45" i="60"/>
  <c r="B45" i="60"/>
  <c r="N44" i="60"/>
  <c r="N43" i="60" s="1"/>
  <c r="K44" i="60"/>
  <c r="H44" i="60"/>
  <c r="E44" i="60"/>
  <c r="B44" i="60"/>
  <c r="P43" i="60"/>
  <c r="O43" i="60"/>
  <c r="M43" i="60"/>
  <c r="L43" i="60"/>
  <c r="K43" i="60" s="1"/>
  <c r="J43" i="60"/>
  <c r="I43" i="60"/>
  <c r="H43" i="60" s="1"/>
  <c r="G43" i="60"/>
  <c r="F43" i="60"/>
  <c r="E43" i="60"/>
  <c r="D43" i="60"/>
  <c r="C43" i="60"/>
  <c r="B43" i="60" s="1"/>
  <c r="N42" i="60"/>
  <c r="K42" i="60"/>
  <c r="H42" i="60"/>
  <c r="E42" i="60"/>
  <c r="B42" i="60"/>
  <c r="N41" i="60"/>
  <c r="N40" i="60" s="1"/>
  <c r="K41" i="60"/>
  <c r="H41" i="60"/>
  <c r="E41" i="60"/>
  <c r="B41" i="60"/>
  <c r="P40" i="60"/>
  <c r="O40" i="60"/>
  <c r="M40" i="60"/>
  <c r="L40" i="60"/>
  <c r="K40" i="60" s="1"/>
  <c r="J40" i="60"/>
  <c r="I40" i="60"/>
  <c r="H40" i="60" s="1"/>
  <c r="G40" i="60"/>
  <c r="F40" i="60"/>
  <c r="E40" i="60"/>
  <c r="D40" i="60"/>
  <c r="C40" i="60"/>
  <c r="B40" i="60"/>
  <c r="N39" i="60"/>
  <c r="K39" i="60"/>
  <c r="H39" i="60"/>
  <c r="E39" i="60"/>
  <c r="B39" i="60"/>
  <c r="N38" i="60"/>
  <c r="K38" i="60"/>
  <c r="H38" i="60"/>
  <c r="E38" i="60"/>
  <c r="B38" i="60"/>
  <c r="N37" i="60"/>
  <c r="K37" i="60"/>
  <c r="H37" i="60"/>
  <c r="E37" i="60"/>
  <c r="B37" i="60"/>
  <c r="N36" i="60"/>
  <c r="K36" i="60"/>
  <c r="H36" i="60"/>
  <c r="E36" i="60"/>
  <c r="B36" i="60"/>
  <c r="N35" i="60"/>
  <c r="K35" i="60"/>
  <c r="H35" i="60"/>
  <c r="E35" i="60"/>
  <c r="B35" i="60"/>
  <c r="N34" i="60"/>
  <c r="K34" i="60"/>
  <c r="H34" i="60"/>
  <c r="E34" i="60"/>
  <c r="B34" i="60"/>
  <c r="N33" i="60"/>
  <c r="K33" i="60"/>
  <c r="H33" i="60"/>
  <c r="E33" i="60"/>
  <c r="B33" i="60"/>
  <c r="N32" i="60"/>
  <c r="N31" i="60" s="1"/>
  <c r="K32" i="60"/>
  <c r="H32" i="60"/>
  <c r="E32" i="60"/>
  <c r="B32" i="60"/>
  <c r="P31" i="60"/>
  <c r="O31" i="60"/>
  <c r="M31" i="60"/>
  <c r="L31" i="60"/>
  <c r="K31" i="60" s="1"/>
  <c r="J31" i="60"/>
  <c r="I31" i="60"/>
  <c r="H31" i="60" s="1"/>
  <c r="G31" i="60"/>
  <c r="F31" i="60"/>
  <c r="E31" i="60"/>
  <c r="D31" i="60"/>
  <c r="C31" i="60"/>
  <c r="B31" i="60" s="1"/>
  <c r="N30" i="60"/>
  <c r="K30" i="60"/>
  <c r="H30" i="60"/>
  <c r="E30" i="60"/>
  <c r="B30" i="60"/>
  <c r="N29" i="60"/>
  <c r="N26" i="60" s="1"/>
  <c r="K29" i="60"/>
  <c r="H29" i="60"/>
  <c r="E29" i="60"/>
  <c r="B29" i="60"/>
  <c r="B26" i="60" s="1"/>
  <c r="N28" i="60"/>
  <c r="K28" i="60"/>
  <c r="H28" i="60"/>
  <c r="E28" i="60"/>
  <c r="B28" i="60"/>
  <c r="N27" i="60"/>
  <c r="K27" i="60"/>
  <c r="K26" i="60" s="1"/>
  <c r="H27" i="60"/>
  <c r="H26" i="60" s="1"/>
  <c r="E27" i="60"/>
  <c r="E26" i="60" s="1"/>
  <c r="B27" i="60"/>
  <c r="P26" i="60"/>
  <c r="O26" i="60"/>
  <c r="M26" i="60"/>
  <c r="L26" i="60"/>
  <c r="J26" i="60"/>
  <c r="I26" i="60"/>
  <c r="G26" i="60"/>
  <c r="F26" i="60"/>
  <c r="D26" i="60"/>
  <c r="C26" i="60"/>
  <c r="N25" i="60"/>
  <c r="K25" i="60"/>
  <c r="H25" i="60"/>
  <c r="E25" i="60"/>
  <c r="B25" i="60"/>
  <c r="N24" i="60"/>
  <c r="K24" i="60"/>
  <c r="H24" i="60"/>
  <c r="E24" i="60"/>
  <c r="B24" i="60"/>
  <c r="N23" i="60"/>
  <c r="N22" i="60" s="1"/>
  <c r="K23" i="60"/>
  <c r="H23" i="60"/>
  <c r="E23" i="60"/>
  <c r="B23" i="60"/>
  <c r="P22" i="60"/>
  <c r="O22" i="60"/>
  <c r="M22" i="60"/>
  <c r="L22" i="60"/>
  <c r="K22" i="60" s="1"/>
  <c r="J22" i="60"/>
  <c r="I22" i="60"/>
  <c r="H22" i="60" s="1"/>
  <c r="G22" i="60"/>
  <c r="F22" i="60"/>
  <c r="E22" i="60"/>
  <c r="D22" i="60"/>
  <c r="C22" i="60"/>
  <c r="B22" i="60"/>
  <c r="N21" i="60"/>
  <c r="K21" i="60"/>
  <c r="H21" i="60"/>
  <c r="E21" i="60"/>
  <c r="B21" i="60"/>
  <c r="N20" i="60"/>
  <c r="K20" i="60"/>
  <c r="H20" i="60"/>
  <c r="E20" i="60"/>
  <c r="B20" i="60"/>
  <c r="N19" i="60"/>
  <c r="K19" i="60"/>
  <c r="H19" i="60"/>
  <c r="E19" i="60"/>
  <c r="B19" i="60"/>
  <c r="N18" i="60"/>
  <c r="K18" i="60"/>
  <c r="H18" i="60"/>
  <c r="E18" i="60"/>
  <c r="B18" i="60"/>
  <c r="N17" i="60"/>
  <c r="N16" i="60" s="1"/>
  <c r="K17" i="60"/>
  <c r="H17" i="60"/>
  <c r="E17" i="60"/>
  <c r="B17" i="60"/>
  <c r="P16" i="60"/>
  <c r="O16" i="60"/>
  <c r="M16" i="60"/>
  <c r="L16" i="60"/>
  <c r="K16" i="60" s="1"/>
  <c r="J16" i="60"/>
  <c r="I16" i="60"/>
  <c r="H16" i="60" s="1"/>
  <c r="G16" i="60"/>
  <c r="F16" i="60"/>
  <c r="E16" i="60"/>
  <c r="D16" i="60"/>
  <c r="C16" i="60"/>
  <c r="B16" i="60"/>
  <c r="N15" i="60"/>
  <c r="N12" i="60" s="1"/>
  <c r="K15" i="60"/>
  <c r="H15" i="60"/>
  <c r="E15" i="60"/>
  <c r="B15" i="60"/>
  <c r="N14" i="60"/>
  <c r="K14" i="60"/>
  <c r="H14" i="60"/>
  <c r="E14" i="60"/>
  <c r="B14" i="60"/>
  <c r="N13" i="60"/>
  <c r="K13" i="60"/>
  <c r="H13" i="60"/>
  <c r="E13" i="60"/>
  <c r="B13" i="60"/>
  <c r="P12" i="60"/>
  <c r="P6" i="60" s="1"/>
  <c r="O12" i="60"/>
  <c r="M12" i="60"/>
  <c r="L12" i="60"/>
  <c r="L6" i="60" s="1"/>
  <c r="K12" i="60"/>
  <c r="J12" i="60"/>
  <c r="I12" i="60"/>
  <c r="H12" i="60"/>
  <c r="G12" i="60"/>
  <c r="F12" i="60"/>
  <c r="E12" i="60" s="1"/>
  <c r="D12" i="60"/>
  <c r="D6" i="60" s="1"/>
  <c r="C12" i="60"/>
  <c r="B12" i="60" s="1"/>
  <c r="N11" i="60"/>
  <c r="K11" i="60"/>
  <c r="H11" i="60"/>
  <c r="E11" i="60"/>
  <c r="B11" i="60"/>
  <c r="N10" i="60"/>
  <c r="K10" i="60"/>
  <c r="H10" i="60"/>
  <c r="E10" i="60"/>
  <c r="B10" i="60"/>
  <c r="N9" i="60"/>
  <c r="K9" i="60"/>
  <c r="H9" i="60"/>
  <c r="E9" i="60"/>
  <c r="B9" i="60"/>
  <c r="N8" i="60"/>
  <c r="K8" i="60"/>
  <c r="H8" i="60"/>
  <c r="E8" i="60"/>
  <c r="B8" i="60"/>
  <c r="P7" i="60"/>
  <c r="O7" i="60"/>
  <c r="O6" i="60" s="1"/>
  <c r="N7" i="60"/>
  <c r="N6" i="60" s="1"/>
  <c r="M7" i="60"/>
  <c r="L7" i="60"/>
  <c r="K7" i="60"/>
  <c r="J7" i="60"/>
  <c r="I7" i="60"/>
  <c r="H7" i="60" s="1"/>
  <c r="G7" i="60"/>
  <c r="G6" i="60" s="1"/>
  <c r="F7" i="60"/>
  <c r="F6" i="60" s="1"/>
  <c r="D7" i="60"/>
  <c r="C7" i="60"/>
  <c r="C6" i="60" s="1"/>
  <c r="B6" i="60" s="1"/>
  <c r="M6" i="60"/>
  <c r="J6" i="60"/>
  <c r="I6" i="60"/>
  <c r="H6" i="60" s="1"/>
  <c r="F112" i="59"/>
  <c r="E112" i="59"/>
  <c r="D112" i="59"/>
  <c r="C112" i="59"/>
  <c r="B112" i="59"/>
  <c r="F92" i="59"/>
  <c r="E92" i="59"/>
  <c r="D92" i="59"/>
  <c r="C92" i="59"/>
  <c r="B92" i="59"/>
  <c r="F80" i="59"/>
  <c r="E80" i="59"/>
  <c r="D80" i="59"/>
  <c r="C80" i="59"/>
  <c r="B80" i="59"/>
  <c r="F77" i="59"/>
  <c r="E77" i="59"/>
  <c r="D77" i="59"/>
  <c r="C77" i="59"/>
  <c r="B77" i="59"/>
  <c r="F63" i="59"/>
  <c r="E63" i="59"/>
  <c r="D63" i="59"/>
  <c r="C63" i="59"/>
  <c r="B63" i="59"/>
  <c r="F55" i="59"/>
  <c r="E55" i="59"/>
  <c r="D55" i="59"/>
  <c r="C55" i="59"/>
  <c r="B55" i="59"/>
  <c r="F46" i="59"/>
  <c r="E46" i="59"/>
  <c r="D46" i="59"/>
  <c r="C46" i="59"/>
  <c r="B46" i="59"/>
  <c r="F42" i="59"/>
  <c r="E42" i="59"/>
  <c r="D42" i="59"/>
  <c r="C42" i="59"/>
  <c r="B42" i="59"/>
  <c r="B5" i="59" s="1"/>
  <c r="F39" i="59"/>
  <c r="E39" i="59"/>
  <c r="D39" i="59"/>
  <c r="C39" i="59"/>
  <c r="B39" i="59"/>
  <c r="F30" i="59"/>
  <c r="E30" i="59"/>
  <c r="D30" i="59"/>
  <c r="C30" i="59"/>
  <c r="B30" i="59"/>
  <c r="F25" i="59"/>
  <c r="E25" i="59"/>
  <c r="D25" i="59"/>
  <c r="C25" i="59"/>
  <c r="B25" i="59"/>
  <c r="F21" i="59"/>
  <c r="E21" i="59"/>
  <c r="D21" i="59"/>
  <c r="C21" i="59"/>
  <c r="B21" i="59"/>
  <c r="F15" i="59"/>
  <c r="F5" i="59" s="1"/>
  <c r="E15" i="59"/>
  <c r="D15" i="59"/>
  <c r="C15" i="59"/>
  <c r="B15" i="59"/>
  <c r="F11" i="59"/>
  <c r="E11" i="59"/>
  <c r="D11" i="59"/>
  <c r="C11" i="59"/>
  <c r="B11" i="59"/>
  <c r="F6" i="59"/>
  <c r="E6" i="59"/>
  <c r="E5" i="59" s="1"/>
  <c r="D6" i="59"/>
  <c r="D5" i="59" s="1"/>
  <c r="C6" i="59"/>
  <c r="C5" i="59" s="1"/>
  <c r="B6" i="59"/>
  <c r="C23" i="58"/>
  <c r="C22" i="58"/>
  <c r="C21" i="58"/>
  <c r="C20" i="58"/>
  <c r="C19" i="58"/>
  <c r="C18" i="58"/>
  <c r="C17" i="58"/>
  <c r="C16" i="58"/>
  <c r="C15" i="58"/>
  <c r="C14" i="58"/>
  <c r="C13" i="58"/>
  <c r="C10" i="58"/>
  <c r="C9" i="58"/>
  <c r="C8" i="58"/>
  <c r="C7" i="58"/>
  <c r="C6" i="58"/>
  <c r="E5" i="54"/>
  <c r="F6" i="53"/>
  <c r="G8" i="53" s="1"/>
  <c r="B8" i="53"/>
  <c r="C8" i="53" s="1"/>
  <c r="B7" i="53"/>
  <c r="B6" i="53" s="1"/>
  <c r="G7" i="53"/>
  <c r="E7" i="53"/>
  <c r="E6" i="53" s="1"/>
  <c r="E5" i="52"/>
  <c r="E5" i="51"/>
  <c r="E5" i="50"/>
  <c r="C5" i="49"/>
  <c r="B5" i="49"/>
  <c r="B5" i="46"/>
  <c r="B5" i="45"/>
  <c r="B5" i="44"/>
  <c r="B5" i="43"/>
  <c r="N21" i="42"/>
  <c r="K21" i="42"/>
  <c r="E21" i="42"/>
  <c r="B21" i="42"/>
  <c r="N20" i="42"/>
  <c r="K20" i="42"/>
  <c r="E20" i="42"/>
  <c r="B20" i="42"/>
  <c r="N19" i="42"/>
  <c r="K19" i="42"/>
  <c r="E19" i="42"/>
  <c r="B19" i="42"/>
  <c r="N18" i="42"/>
  <c r="K18" i="42"/>
  <c r="E18" i="42"/>
  <c r="B18" i="42"/>
  <c r="N17" i="42"/>
  <c r="K17" i="42"/>
  <c r="E17" i="42"/>
  <c r="B17" i="42"/>
  <c r="N16" i="42"/>
  <c r="K16" i="42"/>
  <c r="E16" i="42"/>
  <c r="B16" i="42"/>
  <c r="N15" i="42"/>
  <c r="K15" i="42"/>
  <c r="E15" i="42"/>
  <c r="B15" i="42"/>
  <c r="N14" i="42"/>
  <c r="K14" i="42"/>
  <c r="E14" i="42"/>
  <c r="B14" i="42"/>
  <c r="N13" i="42"/>
  <c r="K13" i="42"/>
  <c r="E13" i="42"/>
  <c r="B13" i="42"/>
  <c r="N12" i="42"/>
  <c r="K12" i="42"/>
  <c r="E12" i="42"/>
  <c r="B12" i="42"/>
  <c r="N11" i="42"/>
  <c r="K11" i="42"/>
  <c r="E11" i="42"/>
  <c r="B11" i="42"/>
  <c r="N10" i="42"/>
  <c r="K10" i="42"/>
  <c r="E10" i="42"/>
  <c r="B10" i="42"/>
  <c r="N9" i="42"/>
  <c r="K9" i="42"/>
  <c r="E9" i="42"/>
  <c r="B9" i="42"/>
  <c r="N8" i="42"/>
  <c r="K8" i="42"/>
  <c r="E8" i="42"/>
  <c r="E6" i="42" s="1"/>
  <c r="B8" i="42"/>
  <c r="N7" i="42"/>
  <c r="K7" i="42"/>
  <c r="K6" i="42" s="1"/>
  <c r="B7" i="42"/>
  <c r="P6" i="42"/>
  <c r="O6" i="42"/>
  <c r="N6" i="42"/>
  <c r="M6" i="42"/>
  <c r="L6" i="42"/>
  <c r="G6" i="42"/>
  <c r="F6" i="42"/>
  <c r="D6" i="42"/>
  <c r="C6" i="42"/>
  <c r="B6" i="42"/>
  <c r="B5" i="41"/>
  <c r="B5" i="40"/>
  <c r="F26" i="37"/>
  <c r="E26" i="37"/>
  <c r="D26" i="37"/>
  <c r="C26" i="37"/>
  <c r="B26" i="37"/>
  <c r="F21" i="37"/>
  <c r="E21" i="37"/>
  <c r="D21" i="37"/>
  <c r="C21" i="37"/>
  <c r="B21" i="37"/>
  <c r="F16" i="37"/>
  <c r="E16" i="37"/>
  <c r="D16" i="37"/>
  <c r="C16" i="37"/>
  <c r="B16" i="37"/>
  <c r="F11" i="37"/>
  <c r="E11" i="37"/>
  <c r="D11" i="37"/>
  <c r="D6" i="37" s="1"/>
  <c r="C11" i="37"/>
  <c r="C6" i="37" s="1"/>
  <c r="B11" i="37"/>
  <c r="F10" i="37"/>
  <c r="E10" i="37"/>
  <c r="D10" i="37"/>
  <c r="C10" i="37"/>
  <c r="B10" i="37"/>
  <c r="F9" i="37"/>
  <c r="E9" i="37"/>
  <c r="D9" i="37"/>
  <c r="C9" i="37"/>
  <c r="B9" i="37"/>
  <c r="F8" i="37"/>
  <c r="E8" i="37"/>
  <c r="D8" i="37"/>
  <c r="C8" i="37"/>
  <c r="B8" i="37"/>
  <c r="F7" i="37"/>
  <c r="E7" i="37"/>
  <c r="D7" i="37"/>
  <c r="C7" i="37"/>
  <c r="B7" i="37"/>
  <c r="F6" i="37"/>
  <c r="E6" i="37"/>
  <c r="B6" i="37"/>
  <c r="F81" i="36"/>
  <c r="E81" i="36"/>
  <c r="D81" i="36"/>
  <c r="C81" i="36"/>
  <c r="B81" i="36"/>
  <c r="F76" i="36"/>
  <c r="E76" i="36"/>
  <c r="D76" i="36"/>
  <c r="C76" i="36"/>
  <c r="B76" i="36"/>
  <c r="F71" i="36"/>
  <c r="E71" i="36"/>
  <c r="D71" i="36"/>
  <c r="C71" i="36"/>
  <c r="B71" i="36"/>
  <c r="F66" i="36"/>
  <c r="E66" i="36"/>
  <c r="D66" i="36"/>
  <c r="C66" i="36"/>
  <c r="B66" i="36"/>
  <c r="F61" i="36"/>
  <c r="E61" i="36"/>
  <c r="D61" i="36"/>
  <c r="C61" i="36"/>
  <c r="B61" i="36"/>
  <c r="F56" i="36"/>
  <c r="E56" i="36"/>
  <c r="D56" i="36"/>
  <c r="C56" i="36"/>
  <c r="B56" i="36"/>
  <c r="F51" i="36"/>
  <c r="E51" i="36"/>
  <c r="D51" i="36"/>
  <c r="C51" i="36"/>
  <c r="B51" i="36"/>
  <c r="F46" i="36"/>
  <c r="E46" i="36"/>
  <c r="D46" i="36"/>
  <c r="C46" i="36"/>
  <c r="B46" i="36"/>
  <c r="F41" i="36"/>
  <c r="E41" i="36"/>
  <c r="D41" i="36"/>
  <c r="C41" i="36"/>
  <c r="B41" i="36"/>
  <c r="F36" i="36"/>
  <c r="E36" i="36"/>
  <c r="D36" i="36"/>
  <c r="C36" i="36"/>
  <c r="B36" i="36"/>
  <c r="F31" i="36"/>
  <c r="E31" i="36"/>
  <c r="D31" i="36"/>
  <c r="C31" i="36"/>
  <c r="B31" i="36"/>
  <c r="F26" i="36"/>
  <c r="E26" i="36"/>
  <c r="D26" i="36"/>
  <c r="C26" i="36"/>
  <c r="B26" i="36"/>
  <c r="F21" i="36"/>
  <c r="F6" i="36" s="1"/>
  <c r="E21" i="36"/>
  <c r="D21" i="36"/>
  <c r="C21" i="36"/>
  <c r="B21" i="36"/>
  <c r="F16" i="36"/>
  <c r="E16" i="36"/>
  <c r="D16" i="36"/>
  <c r="C16" i="36"/>
  <c r="B16" i="36"/>
  <c r="F11" i="36"/>
  <c r="E11" i="36"/>
  <c r="D11" i="36"/>
  <c r="D6" i="36" s="1"/>
  <c r="C11" i="36"/>
  <c r="C6" i="36" s="1"/>
  <c r="B11" i="36"/>
  <c r="F10" i="36"/>
  <c r="E10" i="36"/>
  <c r="D10" i="36"/>
  <c r="C10" i="36"/>
  <c r="B10" i="36"/>
  <c r="F9" i="36"/>
  <c r="E9" i="36"/>
  <c r="D9" i="36"/>
  <c r="C9" i="36"/>
  <c r="B9" i="36"/>
  <c r="F8" i="36"/>
  <c r="E8" i="36"/>
  <c r="D8" i="36"/>
  <c r="C8" i="36"/>
  <c r="B8" i="36"/>
  <c r="F7" i="36"/>
  <c r="E7" i="36"/>
  <c r="D7" i="36"/>
  <c r="C7" i="36"/>
  <c r="B7" i="36"/>
  <c r="E6" i="36"/>
  <c r="B6" i="36"/>
  <c r="B20" i="35"/>
  <c r="B17" i="35"/>
  <c r="B11" i="35"/>
  <c r="B7" i="35"/>
  <c r="B6" i="35"/>
  <c r="G7" i="34"/>
  <c r="F7" i="34"/>
  <c r="E7" i="34"/>
  <c r="D7" i="34"/>
  <c r="C7" i="34"/>
  <c r="B7" i="34"/>
  <c r="J21" i="33"/>
  <c r="F21" i="33"/>
  <c r="B21" i="33"/>
  <c r="J20" i="33"/>
  <c r="F20" i="33"/>
  <c r="B20" i="33"/>
  <c r="M19" i="33"/>
  <c r="L19" i="33"/>
  <c r="K19" i="33"/>
  <c r="J19" i="33"/>
  <c r="I19" i="33"/>
  <c r="H19" i="33"/>
  <c r="G19" i="33"/>
  <c r="F19" i="33"/>
  <c r="E19" i="33"/>
  <c r="D19" i="33"/>
  <c r="C19" i="33"/>
  <c r="B19" i="33"/>
  <c r="J18" i="33"/>
  <c r="F18" i="33"/>
  <c r="B18" i="33"/>
  <c r="J17" i="33"/>
  <c r="F17" i="33"/>
  <c r="B17" i="33"/>
  <c r="M16" i="33"/>
  <c r="L16" i="33"/>
  <c r="K16" i="33"/>
  <c r="J16" i="33" s="1"/>
  <c r="I16" i="33"/>
  <c r="H16" i="33"/>
  <c r="G16" i="33"/>
  <c r="F16" i="33" s="1"/>
  <c r="E16" i="33"/>
  <c r="D16" i="33"/>
  <c r="C16" i="33"/>
  <c r="B16" i="33" s="1"/>
  <c r="J15" i="33"/>
  <c r="F15" i="33"/>
  <c r="B15" i="33"/>
  <c r="J14" i="33"/>
  <c r="F14" i="33"/>
  <c r="B14" i="33"/>
  <c r="M13" i="33"/>
  <c r="L13" i="33"/>
  <c r="K13" i="33"/>
  <c r="J13" i="33"/>
  <c r="I13" i="33"/>
  <c r="H13" i="33"/>
  <c r="G13" i="33"/>
  <c r="F13" i="33"/>
  <c r="E13" i="33"/>
  <c r="D13" i="33"/>
  <c r="C13" i="33"/>
  <c r="B13" i="33"/>
  <c r="J12" i="33"/>
  <c r="F12" i="33"/>
  <c r="B12" i="33"/>
  <c r="J11" i="33"/>
  <c r="F11" i="33"/>
  <c r="B11" i="33"/>
  <c r="M10" i="33"/>
  <c r="L10" i="33"/>
  <c r="K10" i="33"/>
  <c r="J10" i="33" s="1"/>
  <c r="I10" i="33"/>
  <c r="H10" i="33"/>
  <c r="G10" i="33"/>
  <c r="F10" i="33" s="1"/>
  <c r="E10" i="33"/>
  <c r="D10" i="33"/>
  <c r="C10" i="33"/>
  <c r="B10" i="33" s="1"/>
  <c r="M9" i="33"/>
  <c r="L9" i="33"/>
  <c r="K9" i="33"/>
  <c r="J9" i="33" s="1"/>
  <c r="I9" i="33"/>
  <c r="H9" i="33"/>
  <c r="G9" i="33"/>
  <c r="F9" i="33" s="1"/>
  <c r="E9" i="33"/>
  <c r="D9" i="33"/>
  <c r="C9" i="33"/>
  <c r="B9" i="33" s="1"/>
  <c r="M8" i="33"/>
  <c r="M7" i="33" s="1"/>
  <c r="L8" i="33"/>
  <c r="K8" i="33"/>
  <c r="J8" i="33" s="1"/>
  <c r="I8" i="33"/>
  <c r="H8" i="33"/>
  <c r="G8" i="33"/>
  <c r="F8" i="33" s="1"/>
  <c r="F7" i="33" s="1"/>
  <c r="E8" i="33"/>
  <c r="E7" i="33" s="1"/>
  <c r="D8" i="33"/>
  <c r="C8" i="33"/>
  <c r="B8" i="33" s="1"/>
  <c r="B7" i="33" s="1"/>
  <c r="L7" i="33"/>
  <c r="K7" i="33"/>
  <c r="I7" i="33"/>
  <c r="H7" i="33"/>
  <c r="G7" i="33"/>
  <c r="D7" i="33"/>
  <c r="C7" i="33"/>
  <c r="I37" i="32"/>
  <c r="F37" i="32"/>
  <c r="C37" i="32"/>
  <c r="I36" i="32"/>
  <c r="F36" i="32"/>
  <c r="C36" i="32"/>
  <c r="I35" i="32"/>
  <c r="F35" i="32"/>
  <c r="C35" i="32"/>
  <c r="I34" i="32"/>
  <c r="F34" i="32"/>
  <c r="C34" i="32"/>
  <c r="I33" i="32"/>
  <c r="F33" i="32"/>
  <c r="C33" i="32"/>
  <c r="I32" i="32"/>
  <c r="F32" i="32"/>
  <c r="C32" i="32"/>
  <c r="I31" i="32"/>
  <c r="F31" i="32"/>
  <c r="C31" i="32"/>
  <c r="I30" i="32"/>
  <c r="F30" i="32"/>
  <c r="C30" i="32"/>
  <c r="I29" i="32"/>
  <c r="F29" i="32"/>
  <c r="C29" i="32"/>
  <c r="I28" i="32"/>
  <c r="F28" i="32"/>
  <c r="C28" i="32"/>
  <c r="I27" i="32"/>
  <c r="F27" i="32"/>
  <c r="C27" i="32"/>
  <c r="I26" i="32"/>
  <c r="F26" i="32"/>
  <c r="C26" i="32"/>
  <c r="I25" i="32"/>
  <c r="F25" i="32"/>
  <c r="C25" i="32"/>
  <c r="I24" i="32"/>
  <c r="F24" i="32"/>
  <c r="C24" i="32"/>
  <c r="I23" i="32"/>
  <c r="F23" i="32"/>
  <c r="C23" i="32"/>
  <c r="I22" i="32"/>
  <c r="F22" i="32"/>
  <c r="C22" i="32"/>
  <c r="I21" i="32"/>
  <c r="F21" i="32"/>
  <c r="C21" i="32"/>
  <c r="I20" i="32"/>
  <c r="F20" i="32"/>
  <c r="C20" i="32"/>
  <c r="I19" i="32"/>
  <c r="F19" i="32"/>
  <c r="C19" i="32"/>
  <c r="I18" i="32"/>
  <c r="F18" i="32"/>
  <c r="C18" i="32"/>
  <c r="I17" i="32"/>
  <c r="F17" i="32"/>
  <c r="C17" i="32"/>
  <c r="I16" i="32"/>
  <c r="F16" i="32"/>
  <c r="C16" i="32"/>
  <c r="I15" i="32"/>
  <c r="F15" i="32"/>
  <c r="C15" i="32"/>
  <c r="I14" i="32"/>
  <c r="F14" i="32"/>
  <c r="C14" i="32"/>
  <c r="I13" i="32"/>
  <c r="F13" i="32"/>
  <c r="C13" i="32"/>
  <c r="I12" i="32"/>
  <c r="F12" i="32"/>
  <c r="C12" i="32"/>
  <c r="I11" i="32"/>
  <c r="F11" i="32"/>
  <c r="C11" i="32"/>
  <c r="I10" i="32"/>
  <c r="I6" i="32" s="1"/>
  <c r="F10" i="32"/>
  <c r="C10" i="32"/>
  <c r="I9" i="32"/>
  <c r="F9" i="32"/>
  <c r="C9" i="32"/>
  <c r="I8" i="32"/>
  <c r="F8" i="32"/>
  <c r="C8" i="32"/>
  <c r="C6" i="32" s="1"/>
  <c r="K7" i="32"/>
  <c r="J7" i="32"/>
  <c r="H7" i="32"/>
  <c r="G7" i="32"/>
  <c r="E7" i="32"/>
  <c r="D7" i="32"/>
  <c r="K6" i="32"/>
  <c r="J6" i="32"/>
  <c r="H6" i="32"/>
  <c r="G6" i="32"/>
  <c r="F6" i="32"/>
  <c r="E6" i="32"/>
  <c r="D6" i="32"/>
  <c r="D16" i="31"/>
  <c r="C16" i="31"/>
  <c r="B16" i="31"/>
  <c r="D13" i="31"/>
  <c r="C13" i="31"/>
  <c r="C6" i="31" s="1"/>
  <c r="B13" i="31"/>
  <c r="D10" i="31"/>
  <c r="C10" i="31"/>
  <c r="B10" i="31"/>
  <c r="D7" i="31"/>
  <c r="C7" i="31"/>
  <c r="B7" i="31"/>
  <c r="B6" i="31" s="1"/>
  <c r="D6" i="31"/>
  <c r="F6" i="30"/>
  <c r="E6" i="30"/>
  <c r="D6" i="30"/>
  <c r="C6" i="30"/>
  <c r="B6" i="30"/>
  <c r="F25" i="29"/>
  <c r="E25" i="29"/>
  <c r="D25" i="29"/>
  <c r="C25" i="29"/>
  <c r="B25" i="29"/>
  <c r="F23" i="29"/>
  <c r="E23" i="29"/>
  <c r="D23" i="29"/>
  <c r="C23" i="29"/>
  <c r="B23" i="29"/>
  <c r="F21" i="29"/>
  <c r="E21" i="29"/>
  <c r="D21" i="29"/>
  <c r="C21" i="29"/>
  <c r="B21" i="29"/>
  <c r="F17" i="29"/>
  <c r="E17" i="29"/>
  <c r="D17" i="29"/>
  <c r="C17" i="29"/>
  <c r="B17" i="29"/>
  <c r="F15" i="29"/>
  <c r="E15" i="29"/>
  <c r="D15" i="29"/>
  <c r="C15" i="29"/>
  <c r="B15" i="29"/>
  <c r="F11" i="29"/>
  <c r="E11" i="29"/>
  <c r="D11" i="29"/>
  <c r="C11" i="29"/>
  <c r="B11" i="29"/>
  <c r="F9" i="29"/>
  <c r="E9" i="29"/>
  <c r="D9" i="29"/>
  <c r="C9" i="29"/>
  <c r="C6" i="29" s="1"/>
  <c r="B9" i="29"/>
  <c r="F7" i="29"/>
  <c r="E7" i="29"/>
  <c r="E6" i="29" s="1"/>
  <c r="D7" i="29"/>
  <c r="D6" i="29" s="1"/>
  <c r="C7" i="29"/>
  <c r="B7" i="29"/>
  <c r="F6" i="29"/>
  <c r="B6" i="29"/>
  <c r="B22" i="26"/>
  <c r="B21" i="26"/>
  <c r="B20" i="26"/>
  <c r="B19" i="26"/>
  <c r="B18" i="26"/>
  <c r="B17" i="26"/>
  <c r="B16" i="26"/>
  <c r="B15" i="26"/>
  <c r="B14" i="26"/>
  <c r="B13" i="26"/>
  <c r="B12" i="26"/>
  <c r="B11" i="26"/>
  <c r="B10" i="26"/>
  <c r="B9" i="26"/>
  <c r="B8" i="26"/>
  <c r="B7" i="26"/>
  <c r="B6" i="26" s="1"/>
  <c r="F6" i="26"/>
  <c r="E6" i="26"/>
  <c r="D6" i="26"/>
  <c r="C6" i="26"/>
  <c r="B22" i="25"/>
  <c r="B21" i="25"/>
  <c r="B20" i="25"/>
  <c r="B19" i="25"/>
  <c r="B18" i="25"/>
  <c r="B17" i="25"/>
  <c r="B16" i="25"/>
  <c r="B15" i="25"/>
  <c r="B14" i="25"/>
  <c r="B13" i="25"/>
  <c r="B12" i="25"/>
  <c r="B11" i="25"/>
  <c r="B10" i="25"/>
  <c r="B9" i="25"/>
  <c r="B8" i="25"/>
  <c r="B7" i="25"/>
  <c r="B6" i="25" s="1"/>
  <c r="F6" i="25"/>
  <c r="E6" i="25"/>
  <c r="D6" i="25"/>
  <c r="C6" i="25"/>
  <c r="B21" i="24"/>
  <c r="B20" i="24"/>
  <c r="B19" i="24"/>
  <c r="B18" i="24"/>
  <c r="B17" i="24"/>
  <c r="B16" i="24"/>
  <c r="B15" i="24"/>
  <c r="B14" i="24"/>
  <c r="B13" i="24"/>
  <c r="B12" i="24"/>
  <c r="B11" i="24"/>
  <c r="B10" i="24"/>
  <c r="B9" i="24"/>
  <c r="B8" i="24"/>
  <c r="B7" i="24"/>
  <c r="B6" i="24" s="1"/>
  <c r="F6" i="24"/>
  <c r="E6" i="24"/>
  <c r="D6" i="24"/>
  <c r="C6" i="24"/>
  <c r="B21" i="23"/>
  <c r="B20" i="23"/>
  <c r="B19" i="23"/>
  <c r="B18" i="23"/>
  <c r="B17" i="23"/>
  <c r="B16" i="23"/>
  <c r="B15" i="23"/>
  <c r="B14" i="23"/>
  <c r="B13" i="23"/>
  <c r="B12" i="23"/>
  <c r="B11" i="23"/>
  <c r="B10" i="23"/>
  <c r="B9" i="23"/>
  <c r="B8" i="23"/>
  <c r="B7" i="23"/>
  <c r="B6" i="23" s="1"/>
  <c r="F6" i="23"/>
  <c r="E6" i="23"/>
  <c r="D6" i="23"/>
  <c r="C6" i="23"/>
  <c r="B21" i="22"/>
  <c r="B20" i="22"/>
  <c r="B19" i="22"/>
  <c r="B18" i="22"/>
  <c r="B17" i="22"/>
  <c r="B16" i="22"/>
  <c r="B15" i="22"/>
  <c r="B14" i="22"/>
  <c r="B13" i="22"/>
  <c r="B12" i="22"/>
  <c r="B11" i="22"/>
  <c r="B10" i="22"/>
  <c r="B9" i="22"/>
  <c r="B8" i="22"/>
  <c r="B7" i="22"/>
  <c r="F6" i="22"/>
  <c r="E6" i="22"/>
  <c r="D6" i="22"/>
  <c r="C6" i="22"/>
  <c r="B6" i="22" s="1"/>
  <c r="B8" i="21"/>
  <c r="B7" i="21"/>
  <c r="B6" i="21" s="1"/>
  <c r="G6" i="21"/>
  <c r="F6" i="21"/>
  <c r="E6" i="21"/>
  <c r="D6" i="21"/>
  <c r="C6" i="21"/>
  <c r="K6" i="20"/>
  <c r="J6" i="20"/>
  <c r="I6" i="20"/>
  <c r="H6" i="20"/>
  <c r="G6" i="20"/>
  <c r="F6" i="20"/>
  <c r="E6" i="20"/>
  <c r="D6" i="20"/>
  <c r="C6" i="20"/>
  <c r="B6" i="20"/>
  <c r="F8" i="19"/>
  <c r="E8" i="19"/>
  <c r="D8" i="19"/>
  <c r="C8" i="19"/>
  <c r="F5" i="19"/>
  <c r="E5" i="19"/>
  <c r="D5" i="19"/>
  <c r="C5" i="19"/>
  <c r="B8" i="18"/>
  <c r="B7" i="18"/>
  <c r="F6" i="18"/>
  <c r="E6" i="18"/>
  <c r="D6" i="18"/>
  <c r="B6" i="18" s="1"/>
  <c r="C6" i="18"/>
  <c r="B21" i="17"/>
  <c r="B20" i="17"/>
  <c r="B19" i="17"/>
  <c r="B18" i="17"/>
  <c r="B17" i="17"/>
  <c r="B16" i="17"/>
  <c r="B15" i="17"/>
  <c r="B14" i="17"/>
  <c r="B13" i="17"/>
  <c r="B12" i="17"/>
  <c r="B11" i="17"/>
  <c r="B10" i="17"/>
  <c r="B9" i="17"/>
  <c r="B8" i="17"/>
  <c r="B7" i="17"/>
  <c r="G6" i="17"/>
  <c r="F6" i="17"/>
  <c r="E6" i="17"/>
  <c r="D6" i="17"/>
  <c r="C6" i="17"/>
  <c r="B6" i="17"/>
  <c r="F6" i="16"/>
  <c r="E6" i="16"/>
  <c r="D6" i="16"/>
  <c r="C6" i="16"/>
  <c r="B6" i="16"/>
  <c r="B20" i="15"/>
  <c r="B19" i="15"/>
  <c r="B18" i="15"/>
  <c r="B17" i="15"/>
  <c r="B16" i="15"/>
  <c r="B15" i="15"/>
  <c r="B14" i="15"/>
  <c r="B13" i="15"/>
  <c r="B12" i="15"/>
  <c r="B11" i="15"/>
  <c r="B10" i="15"/>
  <c r="B9" i="15"/>
  <c r="B8" i="15"/>
  <c r="F7" i="15"/>
  <c r="E7" i="15"/>
  <c r="D7" i="15"/>
  <c r="B7" i="15" s="1"/>
  <c r="C7" i="15"/>
  <c r="B11" i="14"/>
  <c r="B10" i="14"/>
  <c r="B9" i="14" s="1"/>
  <c r="F9" i="14"/>
  <c r="E9" i="14"/>
  <c r="D9" i="14"/>
  <c r="C9" i="14"/>
  <c r="B8" i="14"/>
  <c r="B7" i="14"/>
  <c r="B6" i="14"/>
  <c r="B5" i="14" s="1"/>
  <c r="F5" i="14"/>
  <c r="E5" i="14"/>
  <c r="D5" i="14"/>
  <c r="C5" i="14"/>
  <c r="B5" i="13"/>
  <c r="F6" i="12"/>
  <c r="E6" i="12"/>
  <c r="D6" i="12"/>
  <c r="C6" i="12"/>
  <c r="B6" i="12"/>
  <c r="B12" i="11"/>
  <c r="B11" i="11"/>
  <c r="B10" i="11"/>
  <c r="B9" i="11"/>
  <c r="B8" i="11"/>
  <c r="B7" i="11"/>
  <c r="F6" i="11"/>
  <c r="E6" i="11"/>
  <c r="D6" i="11"/>
  <c r="B6" i="11" s="1"/>
  <c r="C6" i="11"/>
  <c r="F6" i="10"/>
  <c r="E6" i="10"/>
  <c r="D6" i="10"/>
  <c r="C6" i="10"/>
  <c r="B6" i="10"/>
  <c r="B11" i="9"/>
  <c r="B10" i="9"/>
  <c r="B9" i="9"/>
  <c r="B8" i="9"/>
  <c r="B7" i="9"/>
  <c r="B6" i="9"/>
  <c r="F6" i="7"/>
  <c r="E6" i="7"/>
  <c r="D6" i="7"/>
  <c r="C6" i="7"/>
  <c r="B6" i="7"/>
  <c r="B5" i="5"/>
  <c r="F6" i="4"/>
  <c r="E6" i="4"/>
  <c r="D6" i="4"/>
  <c r="C6" i="4"/>
  <c r="B6" i="4"/>
  <c r="F61" i="3"/>
  <c r="E61" i="3"/>
  <c r="D61" i="3"/>
  <c r="C61" i="3"/>
  <c r="B61" i="3"/>
  <c r="F55" i="3"/>
  <c r="E55" i="3"/>
  <c r="D55" i="3"/>
  <c r="C55" i="3"/>
  <c r="B55" i="3"/>
  <c r="F49" i="3"/>
  <c r="E49" i="3"/>
  <c r="D49" i="3"/>
  <c r="C49" i="3"/>
  <c r="B49" i="3"/>
  <c r="F43" i="3"/>
  <c r="E43" i="3"/>
  <c r="D43" i="3"/>
  <c r="C43" i="3"/>
  <c r="B43" i="3"/>
  <c r="F37" i="3"/>
  <c r="E37" i="3"/>
  <c r="D37" i="3"/>
  <c r="C37" i="3"/>
  <c r="B37" i="3"/>
  <c r="F31" i="3"/>
  <c r="E31" i="3"/>
  <c r="D31" i="3"/>
  <c r="C31" i="3"/>
  <c r="B31" i="3"/>
  <c r="F25" i="3"/>
  <c r="E25" i="3"/>
  <c r="D25" i="3"/>
  <c r="C25" i="3"/>
  <c r="B25" i="3"/>
  <c r="F19" i="3"/>
  <c r="E19" i="3"/>
  <c r="D19" i="3"/>
  <c r="C19" i="3"/>
  <c r="B19" i="3"/>
  <c r="F13" i="3"/>
  <c r="E13" i="3"/>
  <c r="D13" i="3"/>
  <c r="C13" i="3"/>
  <c r="C6" i="3" s="1"/>
  <c r="B13" i="3"/>
  <c r="F7" i="3"/>
  <c r="E7" i="3"/>
  <c r="E6" i="3" s="1"/>
  <c r="D7" i="3"/>
  <c r="D6" i="3" s="1"/>
  <c r="C7" i="3"/>
  <c r="B7" i="3"/>
  <c r="F6" i="3"/>
  <c r="B6" i="3"/>
  <c r="F6" i="2"/>
  <c r="E6" i="2"/>
  <c r="D6" i="2"/>
  <c r="C6" i="2"/>
  <c r="B6" i="2"/>
  <c r="B13" i="312" l="1"/>
  <c r="B21" i="312"/>
  <c r="E21" i="312"/>
  <c r="B11" i="312"/>
  <c r="B16" i="312"/>
  <c r="E23" i="312"/>
  <c r="B7" i="312"/>
  <c r="J7" i="33"/>
  <c r="E6" i="60"/>
  <c r="G6" i="53"/>
  <c r="F7" i="32"/>
  <c r="E26" i="61"/>
  <c r="F6" i="61"/>
  <c r="E6" i="61" s="1"/>
  <c r="N113" i="61"/>
  <c r="B6" i="62"/>
  <c r="B12" i="62"/>
  <c r="B47" i="62"/>
  <c r="F78" i="62"/>
  <c r="J113" i="62"/>
  <c r="B14" i="78"/>
  <c r="B5" i="78" s="1"/>
  <c r="B19" i="95"/>
  <c r="C16" i="119"/>
  <c r="C8" i="119"/>
  <c r="C10" i="119"/>
  <c r="C15" i="119"/>
  <c r="C7" i="119"/>
  <c r="C14" i="119"/>
  <c r="C6" i="119"/>
  <c r="C19" i="119"/>
  <c r="C11" i="119"/>
  <c r="I7" i="32"/>
  <c r="C7" i="53"/>
  <c r="C6" i="53" s="1"/>
  <c r="F22" i="62"/>
  <c r="B21" i="95"/>
  <c r="B7" i="60"/>
  <c r="H22" i="61"/>
  <c r="I6" i="61"/>
  <c r="H6" i="61" s="1"/>
  <c r="F64" i="62"/>
  <c r="H6" i="62"/>
  <c r="B113" i="62"/>
  <c r="B23" i="95"/>
  <c r="N6" i="61"/>
  <c r="Q6" i="62"/>
  <c r="N6" i="62"/>
  <c r="K78" i="60"/>
  <c r="K6" i="60" s="1"/>
  <c r="B7" i="61"/>
  <c r="C6" i="61"/>
  <c r="B6" i="61" s="1"/>
  <c r="O6" i="61"/>
  <c r="F6" i="62"/>
  <c r="F7" i="62"/>
  <c r="B43" i="62"/>
  <c r="B93" i="62"/>
  <c r="B9" i="95"/>
  <c r="E7" i="60"/>
  <c r="F26" i="62"/>
  <c r="J81" i="62"/>
  <c r="B20" i="95"/>
  <c r="E16" i="61"/>
  <c r="G6" i="61"/>
  <c r="B6" i="69"/>
  <c r="I6" i="164"/>
  <c r="C7" i="32"/>
  <c r="E21" i="171"/>
  <c r="E18" i="171"/>
  <c r="E10" i="171"/>
  <c r="E13" i="171"/>
  <c r="E16" i="171"/>
  <c r="E8" i="171"/>
  <c r="E19" i="171"/>
  <c r="E11" i="171"/>
  <c r="E14" i="171"/>
  <c r="E17" i="171"/>
  <c r="E9" i="171"/>
  <c r="E20" i="171"/>
  <c r="E12" i="171"/>
  <c r="C19" i="305"/>
  <c r="C8" i="305"/>
  <c r="C7" i="305" s="1"/>
  <c r="B6" i="324"/>
  <c r="B7" i="62"/>
  <c r="J7" i="62"/>
  <c r="B10" i="113"/>
  <c r="B19" i="113"/>
  <c r="I8" i="118"/>
  <c r="E10" i="118"/>
  <c r="I16" i="118"/>
  <c r="C22" i="118"/>
  <c r="G8" i="119"/>
  <c r="G16" i="119"/>
  <c r="I14" i="160"/>
  <c r="C21" i="160"/>
  <c r="C6" i="160" s="1"/>
  <c r="C8" i="164"/>
  <c r="G9" i="165"/>
  <c r="I12" i="165"/>
  <c r="G17" i="165"/>
  <c r="I20" i="165"/>
  <c r="I21" i="165"/>
  <c r="E7" i="166"/>
  <c r="C9" i="166"/>
  <c r="C6" i="166" s="1"/>
  <c r="E11" i="169"/>
  <c r="E13" i="169"/>
  <c r="G9" i="169"/>
  <c r="G15" i="169"/>
  <c r="G7" i="169"/>
  <c r="G10" i="169"/>
  <c r="D26" i="170"/>
  <c r="D24" i="170"/>
  <c r="D22" i="170"/>
  <c r="D20" i="170"/>
  <c r="D18" i="170"/>
  <c r="D16" i="170"/>
  <c r="D14" i="170"/>
  <c r="D12" i="170"/>
  <c r="D10" i="170"/>
  <c r="D48" i="170"/>
  <c r="D46" i="170"/>
  <c r="D44" i="170"/>
  <c r="D42" i="170"/>
  <c r="D40" i="170"/>
  <c r="D38" i="170"/>
  <c r="D36" i="170"/>
  <c r="D34" i="170"/>
  <c r="D32" i="170"/>
  <c r="D30" i="170"/>
  <c r="D28" i="170"/>
  <c r="D7" i="170"/>
  <c r="E7" i="171"/>
  <c r="G6" i="199"/>
  <c r="S6" i="205"/>
  <c r="F7" i="207"/>
  <c r="B9" i="113"/>
  <c r="B18" i="113"/>
  <c r="I6" i="118"/>
  <c r="I13" i="118"/>
  <c r="E15" i="118"/>
  <c r="I20" i="118"/>
  <c r="E22" i="118"/>
  <c r="I23" i="118"/>
  <c r="G11" i="119"/>
  <c r="G19" i="119"/>
  <c r="G21" i="119"/>
  <c r="I11" i="160"/>
  <c r="I19" i="160"/>
  <c r="G9" i="164"/>
  <c r="G6" i="164" s="1"/>
  <c r="G14" i="165"/>
  <c r="G7" i="166"/>
  <c r="G9" i="166"/>
  <c r="G6" i="167"/>
  <c r="E9" i="169"/>
  <c r="L6" i="170"/>
  <c r="E7" i="201"/>
  <c r="E6" i="201" s="1"/>
  <c r="G6" i="201"/>
  <c r="B8" i="113"/>
  <c r="B17" i="113"/>
  <c r="C12" i="119"/>
  <c r="I8" i="160"/>
  <c r="I16" i="160"/>
  <c r="G11" i="165"/>
  <c r="G19" i="165"/>
  <c r="E16" i="169"/>
  <c r="G18" i="172"/>
  <c r="G12" i="172"/>
  <c r="G15" i="172"/>
  <c r="G7" i="172"/>
  <c r="G10" i="172"/>
  <c r="G13" i="172"/>
  <c r="G16" i="172"/>
  <c r="G8" i="172"/>
  <c r="G11" i="172"/>
  <c r="G14" i="172"/>
  <c r="B7" i="201"/>
  <c r="B6" i="201" s="1"/>
  <c r="D6" i="201"/>
  <c r="H7" i="209"/>
  <c r="C19" i="304"/>
  <c r="C8" i="304"/>
  <c r="C7" i="304" s="1"/>
  <c r="D8" i="95"/>
  <c r="C8" i="95" s="1"/>
  <c r="B8" i="95" s="1"/>
  <c r="B16" i="113"/>
  <c r="H7" i="113"/>
  <c r="E9" i="118"/>
  <c r="I15" i="118"/>
  <c r="E17" i="118"/>
  <c r="C21" i="118"/>
  <c r="G9" i="119"/>
  <c r="G17" i="119"/>
  <c r="K7" i="120"/>
  <c r="K6" i="120" s="1"/>
  <c r="B11" i="145"/>
  <c r="I13" i="160"/>
  <c r="C7" i="164"/>
  <c r="C6" i="164" s="1"/>
  <c r="I8" i="164"/>
  <c r="G8" i="165"/>
  <c r="I11" i="165"/>
  <c r="I6" i="165" s="1"/>
  <c r="G16" i="165"/>
  <c r="I19" i="165"/>
  <c r="G16" i="169"/>
  <c r="K15" i="169"/>
  <c r="K7" i="169"/>
  <c r="K17" i="169"/>
  <c r="K13" i="169"/>
  <c r="K16" i="169"/>
  <c r="K8" i="169"/>
  <c r="D21" i="170"/>
  <c r="G9" i="172"/>
  <c r="C7" i="193"/>
  <c r="J6" i="201"/>
  <c r="K18" i="201"/>
  <c r="K6" i="201" s="1"/>
  <c r="J6" i="205"/>
  <c r="N6" i="205"/>
  <c r="B11" i="207"/>
  <c r="B7" i="207" s="1"/>
  <c r="C7" i="207"/>
  <c r="C7" i="113"/>
  <c r="B7" i="113" s="1"/>
  <c r="B14" i="113"/>
  <c r="B15" i="113"/>
  <c r="I12" i="118"/>
  <c r="E14" i="118"/>
  <c r="I19" i="118"/>
  <c r="E21" i="118"/>
  <c r="G12" i="119"/>
  <c r="G20" i="119"/>
  <c r="I10" i="160"/>
  <c r="I18" i="160"/>
  <c r="K8" i="164"/>
  <c r="K6" i="164" s="1"/>
  <c r="G13" i="165"/>
  <c r="B6" i="198"/>
  <c r="J6" i="198"/>
  <c r="R6" i="198"/>
  <c r="Z6" i="198"/>
  <c r="C15" i="202"/>
  <c r="C6" i="204"/>
  <c r="B13" i="113"/>
  <c r="B22" i="113"/>
  <c r="I9" i="118"/>
  <c r="E11" i="118"/>
  <c r="G7" i="119"/>
  <c r="G5" i="119" s="1"/>
  <c r="I7" i="160"/>
  <c r="I15" i="160"/>
  <c r="G10" i="165"/>
  <c r="G18" i="165"/>
  <c r="G8" i="166"/>
  <c r="I8" i="167"/>
  <c r="I6" i="167" s="1"/>
  <c r="I9" i="167"/>
  <c r="C11" i="169"/>
  <c r="C17" i="169"/>
  <c r="C9" i="169"/>
  <c r="C12" i="169"/>
  <c r="I6" i="171"/>
  <c r="E15" i="171"/>
  <c r="G17" i="172"/>
  <c r="B5" i="187"/>
  <c r="H15" i="202"/>
  <c r="N7" i="207"/>
  <c r="O8" i="95"/>
  <c r="B12" i="113"/>
  <c r="B21" i="113"/>
  <c r="I12" i="160"/>
  <c r="I20" i="160"/>
  <c r="G7" i="165"/>
  <c r="G15" i="165"/>
  <c r="E8" i="166"/>
  <c r="E9" i="166"/>
  <c r="E17" i="169"/>
  <c r="E14" i="169"/>
  <c r="E12" i="169"/>
  <c r="E15" i="169"/>
  <c r="E7" i="169"/>
  <c r="G19" i="199"/>
  <c r="G17" i="199"/>
  <c r="G14" i="199"/>
  <c r="G11" i="199"/>
  <c r="G16" i="199"/>
  <c r="G13" i="199"/>
  <c r="G18" i="199"/>
  <c r="G15" i="199"/>
  <c r="C8" i="167"/>
  <c r="C6" i="167" s="1"/>
  <c r="C13" i="167"/>
  <c r="K13" i="167"/>
  <c r="K6" i="167" s="1"/>
  <c r="F11" i="170"/>
  <c r="F6" i="170" s="1"/>
  <c r="F13" i="170"/>
  <c r="F15" i="170"/>
  <c r="F17" i="170"/>
  <c r="F19" i="170"/>
  <c r="F21" i="170"/>
  <c r="F23" i="170"/>
  <c r="F25" i="170"/>
  <c r="G7" i="171"/>
  <c r="G6" i="171" s="1"/>
  <c r="C9" i="171"/>
  <c r="K13" i="171"/>
  <c r="G15" i="171"/>
  <c r="C17" i="171"/>
  <c r="G21" i="171"/>
  <c r="I9" i="172"/>
  <c r="E11" i="172"/>
  <c r="I17" i="172"/>
  <c r="I18" i="172"/>
  <c r="E18" i="199"/>
  <c r="B15" i="209"/>
  <c r="B7" i="210"/>
  <c r="L15" i="269"/>
  <c r="L23" i="269"/>
  <c r="K23" i="273"/>
  <c r="B7" i="289"/>
  <c r="E5" i="307"/>
  <c r="D5" i="307"/>
  <c r="H14" i="313"/>
  <c r="H13" i="313" s="1"/>
  <c r="H13" i="312"/>
  <c r="H22" i="313"/>
  <c r="H21" i="313" s="1"/>
  <c r="H21" i="312"/>
  <c r="D6" i="320"/>
  <c r="L6" i="320"/>
  <c r="H9" i="170"/>
  <c r="H11" i="170"/>
  <c r="H13" i="170"/>
  <c r="H15" i="170"/>
  <c r="H17" i="170"/>
  <c r="H19" i="170"/>
  <c r="H21" i="170"/>
  <c r="H23" i="170"/>
  <c r="H25" i="170"/>
  <c r="K10" i="171"/>
  <c r="C14" i="171"/>
  <c r="K18" i="171"/>
  <c r="E8" i="172"/>
  <c r="E16" i="172"/>
  <c r="C9" i="199"/>
  <c r="E13" i="199"/>
  <c r="B14" i="209"/>
  <c r="B6" i="231"/>
  <c r="B5" i="258"/>
  <c r="B37" i="269"/>
  <c r="B41" i="269"/>
  <c r="B45" i="269"/>
  <c r="B58" i="269"/>
  <c r="O6" i="320"/>
  <c r="F6" i="320"/>
  <c r="N6" i="320"/>
  <c r="B13" i="209"/>
  <c r="E6" i="231"/>
  <c r="B8" i="269"/>
  <c r="H6" i="323"/>
  <c r="B36" i="324"/>
  <c r="H7" i="170"/>
  <c r="H28" i="170"/>
  <c r="H30" i="170"/>
  <c r="H32" i="170"/>
  <c r="H34" i="170"/>
  <c r="H36" i="170"/>
  <c r="H38" i="170"/>
  <c r="H40" i="170"/>
  <c r="H42" i="170"/>
  <c r="H44" i="170"/>
  <c r="C8" i="171"/>
  <c r="K12" i="171"/>
  <c r="C16" i="171"/>
  <c r="K20" i="171"/>
  <c r="I8" i="172"/>
  <c r="I6" i="172" s="1"/>
  <c r="E10" i="172"/>
  <c r="C7" i="199"/>
  <c r="E11" i="199"/>
  <c r="E10" i="199" s="1"/>
  <c r="B12" i="209"/>
  <c r="L12" i="269"/>
  <c r="L20" i="269"/>
  <c r="F33" i="269"/>
  <c r="B33" i="269" s="1"/>
  <c r="B36" i="269"/>
  <c r="B40" i="269"/>
  <c r="B44" i="269"/>
  <c r="B48" i="269"/>
  <c r="B31" i="270"/>
  <c r="N6" i="277"/>
  <c r="R14" i="277"/>
  <c r="R6" i="277" s="1"/>
  <c r="U6" i="277"/>
  <c r="B7" i="292"/>
  <c r="C5" i="316"/>
  <c r="G6" i="320"/>
  <c r="B46" i="320"/>
  <c r="B6" i="320" s="1"/>
  <c r="B6" i="323"/>
  <c r="D6" i="323"/>
  <c r="L6" i="323"/>
  <c r="K9" i="171"/>
  <c r="C13" i="171"/>
  <c r="K17" i="171"/>
  <c r="C21" i="171"/>
  <c r="K21" i="171"/>
  <c r="E7" i="172"/>
  <c r="E15" i="172"/>
  <c r="E18" i="172"/>
  <c r="E14" i="199"/>
  <c r="E19" i="199"/>
  <c r="E21" i="201"/>
  <c r="B9" i="211"/>
  <c r="E7" i="228"/>
  <c r="B11" i="231"/>
  <c r="D6" i="231"/>
  <c r="B10" i="209"/>
  <c r="B7" i="209" s="1"/>
  <c r="E8" i="236"/>
  <c r="D23" i="274"/>
  <c r="J14" i="277"/>
  <c r="J6" i="277" s="1"/>
  <c r="M6" i="277"/>
  <c r="C6" i="330"/>
  <c r="C7" i="171"/>
  <c r="K11" i="171"/>
  <c r="E9" i="172"/>
  <c r="B7" i="214"/>
  <c r="L9" i="269"/>
  <c r="L17" i="269"/>
  <c r="B5" i="316"/>
  <c r="C16" i="216"/>
  <c r="C10" i="224"/>
  <c r="C7" i="224" s="1"/>
  <c r="E18" i="227"/>
  <c r="E7" i="227" s="1"/>
  <c r="G6" i="231"/>
  <c r="C18" i="235"/>
  <c r="C10" i="236"/>
  <c r="C8" i="236" s="1"/>
  <c r="C9" i="252"/>
  <c r="C17" i="216"/>
  <c r="C18" i="225"/>
  <c r="C19" i="227"/>
  <c r="C7" i="227" s="1"/>
  <c r="C19" i="235"/>
  <c r="H5" i="309"/>
  <c r="G22" i="322"/>
  <c r="E18" i="225"/>
  <c r="E19" i="227"/>
  <c r="C20" i="235"/>
  <c r="C11" i="252"/>
  <c r="C11" i="216"/>
  <c r="C6" i="216" s="1"/>
  <c r="C19" i="225"/>
  <c r="C8" i="226"/>
  <c r="C7" i="226" s="1"/>
  <c r="C17" i="228"/>
  <c r="C7" i="228" s="1"/>
  <c r="C12" i="252"/>
  <c r="C12" i="216"/>
  <c r="E15" i="225"/>
  <c r="E7" i="225" s="1"/>
  <c r="E17" i="228"/>
  <c r="C7" i="230"/>
  <c r="C6" i="230" s="1"/>
  <c r="C14" i="235"/>
  <c r="C7" i="235" s="1"/>
  <c r="C13" i="252"/>
  <c r="C13" i="216"/>
  <c r="C16" i="225"/>
  <c r="C7" i="225" s="1"/>
  <c r="C15" i="235"/>
  <c r="C17" i="322"/>
  <c r="D17" i="322"/>
  <c r="E22" i="322"/>
  <c r="B22" i="322"/>
  <c r="I18" i="313"/>
  <c r="D11" i="312"/>
  <c r="H16" i="312"/>
  <c r="B25" i="313"/>
  <c r="H11" i="312"/>
  <c r="D18" i="312"/>
  <c r="G23" i="312"/>
  <c r="H25" i="312"/>
  <c r="D7" i="312"/>
  <c r="D13" i="312"/>
  <c r="C21" i="312"/>
  <c r="B29" i="312"/>
  <c r="G29" i="312"/>
  <c r="G22" i="313"/>
  <c r="G21" i="313" s="1"/>
  <c r="F24" i="313"/>
  <c r="F23" i="313" s="1"/>
  <c r="H28" i="313"/>
  <c r="H25" i="313" s="1"/>
  <c r="E16" i="312"/>
  <c r="B23" i="312"/>
  <c r="F25" i="312"/>
  <c r="E25" i="313"/>
  <c r="E6" i="313" s="1"/>
  <c r="I18" i="312"/>
  <c r="H24" i="313"/>
  <c r="H23" i="313" s="1"/>
  <c r="C25" i="313"/>
  <c r="C6" i="313" s="1"/>
  <c r="F12" i="322"/>
  <c r="F25" i="313"/>
  <c r="I25" i="313"/>
  <c r="C8" i="322"/>
  <c r="E8" i="322"/>
  <c r="E7" i="312"/>
  <c r="I7" i="312"/>
  <c r="E11" i="312"/>
  <c r="I11" i="312"/>
  <c r="E13" i="312"/>
  <c r="F16" i="312"/>
  <c r="F21" i="312"/>
  <c r="D16" i="312"/>
  <c r="I16" i="312"/>
  <c r="D21" i="312"/>
  <c r="B25" i="312"/>
  <c r="B12" i="322"/>
  <c r="D12" i="322"/>
  <c r="B17" i="322"/>
  <c r="G16" i="312"/>
  <c r="G18" i="312"/>
  <c r="C23" i="312"/>
  <c r="C25" i="312"/>
  <c r="G25" i="312"/>
  <c r="B6" i="313"/>
  <c r="I13" i="312"/>
  <c r="E18" i="312"/>
  <c r="I21" i="312"/>
  <c r="E25" i="312"/>
  <c r="I25" i="312"/>
  <c r="I13" i="313"/>
  <c r="G18" i="313"/>
  <c r="D30" i="313"/>
  <c r="D29" i="313" s="1"/>
  <c r="D6" i="313" s="1"/>
  <c r="H30" i="313"/>
  <c r="H29" i="313" s="1"/>
  <c r="H18" i="312"/>
  <c r="F8" i="322"/>
  <c r="D22" i="322"/>
  <c r="G8" i="322"/>
  <c r="B8" i="322"/>
  <c r="D8" i="322"/>
  <c r="C12" i="322"/>
  <c r="G12" i="322"/>
  <c r="E12" i="322"/>
  <c r="E17" i="322"/>
  <c r="G17" i="322"/>
  <c r="F22" i="322"/>
  <c r="F17" i="322"/>
  <c r="H18" i="313"/>
  <c r="F6" i="312" l="1"/>
  <c r="F6" i="313"/>
  <c r="D6" i="170"/>
  <c r="C6" i="169"/>
  <c r="K6" i="169"/>
  <c r="G6" i="172"/>
  <c r="C5" i="119"/>
  <c r="I6" i="160"/>
  <c r="H6" i="170"/>
  <c r="G6" i="165"/>
  <c r="G6" i="166"/>
  <c r="C6" i="171"/>
  <c r="C6" i="199"/>
  <c r="E6" i="169"/>
  <c r="G5" i="322"/>
  <c r="C6" i="312"/>
  <c r="K6" i="171"/>
  <c r="E6" i="166"/>
  <c r="G10" i="199"/>
  <c r="G6" i="169"/>
  <c r="E6" i="172"/>
  <c r="E6" i="171"/>
  <c r="C5" i="322"/>
  <c r="H6" i="312"/>
  <c r="I6" i="313"/>
  <c r="G6" i="313"/>
  <c r="D6" i="312"/>
  <c r="H6" i="313"/>
  <c r="F5" i="322"/>
  <c r="B5" i="322"/>
  <c r="D5" i="322"/>
  <c r="B6" i="312"/>
  <c r="G6" i="312"/>
  <c r="E5" i="322"/>
  <c r="I6" i="312"/>
  <c r="E6" i="312"/>
</calcChain>
</file>

<file path=xl/sharedStrings.xml><?xml version="1.0" encoding="utf-8"?>
<sst xmlns="http://schemas.openxmlformats.org/spreadsheetml/2006/main" count="14669" uniqueCount="5016">
  <si>
    <t>TABLA 10.1: NÚMERO DE PROYECTOS PRESENTADOS Y FINANCIADOS A TRAVÉS DEL FONDO DE APOYO A LA INVESTIGACIÓN PATRIMONIAL (FAIP), SEGÚN REGIÓN. 2012-2016</t>
  </si>
  <si>
    <t>REGIÓN</t>
  </si>
  <si>
    <t>Año</t>
  </si>
  <si>
    <t xml:space="preserve">
2015</t>
  </si>
  <si>
    <t xml:space="preserve">TOTAL </t>
  </si>
  <si>
    <t>Arica y Parinacota</t>
  </si>
  <si>
    <t>-</t>
  </si>
  <si>
    <t>Tarapacá</t>
  </si>
  <si>
    <t>Antofagasta</t>
  </si>
  <si>
    <t>Atacama</t>
  </si>
  <si>
    <t>Coquimbo</t>
  </si>
  <si>
    <t>Valparaíso</t>
  </si>
  <si>
    <t>Metropolitana</t>
  </si>
  <si>
    <t>O'Higgins</t>
  </si>
  <si>
    <t>Maule</t>
  </si>
  <si>
    <t>Biobío</t>
  </si>
  <si>
    <t>La Araucanía</t>
  </si>
  <si>
    <t xml:space="preserve">Los Ríos </t>
  </si>
  <si>
    <t xml:space="preserve">Los Lagos </t>
  </si>
  <si>
    <t>Aysén</t>
  </si>
  <si>
    <t>Magallanes</t>
  </si>
  <si>
    <t>- No registró movimiento.</t>
  </si>
  <si>
    <t>FUENTE: Dirección de Bibliotecas, Archivos y Museos (Dibam).</t>
  </si>
  <si>
    <t>TABLA 10.2: NÚMERO DE PUBLICACIONES DE LA DIRECCIÓN DE BIBLIOTECAS, ARCHIVOS Y MUSEOS (DIBAM), SEGÚN UNIDAD DE ORIGEN Y TIPO DE PUBLICACIÓN. 2012-2016</t>
  </si>
  <si>
    <t>UNIDAD DE ORIGEN Y TIPO DE PUBLICACIÓN</t>
  </si>
  <si>
    <t>Dirección de Bibliotecas, Archivos y Museos - DIBAM</t>
  </si>
  <si>
    <t>Folletos</t>
  </si>
  <si>
    <t>Publicaciones Periódicas</t>
  </si>
  <si>
    <t>Libros</t>
  </si>
  <si>
    <t>Trípticos</t>
  </si>
  <si>
    <t>Guías y Manuales</t>
  </si>
  <si>
    <t>Unidad: Biblioteca Nacional</t>
  </si>
  <si>
    <t>Unidad: Biblioredes del Sistema Nacional de Bibliotecas Públicas</t>
  </si>
  <si>
    <t>Unidad: Subdirección de Archivos</t>
  </si>
  <si>
    <t>Unidad: Museo Histórico Nacional</t>
  </si>
  <si>
    <t>Unidad: Museo Nacional de Bellas Artes</t>
  </si>
  <si>
    <t>Unidad: Museo Nacional de Historia Natural</t>
  </si>
  <si>
    <t>Unidad: Subdirección Nacional de Museos</t>
  </si>
  <si>
    <t>Unidad: Centro de Investigaciones Diego Barros Arana</t>
  </si>
  <si>
    <t>Unidad: Centro Nacional de Conservación y Restauración</t>
  </si>
  <si>
    <t>TABLA 10.3: NÚMERO DE ARCHIVOS PÚBLICOS DE LA DIRECCIÓN DE BIBLIOTECAS, ARCHIVOS Y MUSEOS (DIBAM), SEGÚN REGIÓN. 2012-2016</t>
  </si>
  <si>
    <r>
      <t>Metropolitana</t>
    </r>
    <r>
      <rPr>
        <vertAlign val="superscript"/>
        <sz val="8"/>
        <rFont val="Verdana"/>
        <family val="2"/>
      </rPr>
      <t>/1</t>
    </r>
  </si>
  <si>
    <r>
      <t>Metropolitana</t>
    </r>
    <r>
      <rPr>
        <vertAlign val="superscript"/>
        <sz val="8"/>
        <rFont val="Verdana"/>
        <family val="2"/>
      </rPr>
      <t>/2</t>
    </r>
  </si>
  <si>
    <r>
      <rPr>
        <b/>
        <sz val="8"/>
        <rFont val="Verdana"/>
        <family val="2"/>
      </rPr>
      <t xml:space="preserve">1 </t>
    </r>
    <r>
      <rPr>
        <sz val="8"/>
        <rFont val="Verdana"/>
        <family val="2"/>
      </rPr>
      <t>Archivo Nacional Histórico.</t>
    </r>
  </si>
  <si>
    <r>
      <rPr>
        <b/>
        <sz val="8"/>
        <rFont val="Verdana"/>
        <family val="2"/>
      </rPr>
      <t xml:space="preserve">2 </t>
    </r>
    <r>
      <rPr>
        <sz val="8"/>
        <rFont val="Verdana"/>
        <family val="2"/>
      </rPr>
      <t>Archivo Nacional de la Administración (Arnad).</t>
    </r>
  </si>
  <si>
    <t xml:space="preserve"> - No registró movimiento</t>
  </si>
  <si>
    <t>TABLA 10.4: NÚMERO DE DOCUMENTOS CONTENIDOS EN LOS ARCHIVOS PÚBLICOS DE LA DIRECCIÓN DE BIBLIOTECAS, ARCHIVOS Y MUSEOS (DIBAM), SEGÚN REGIÓN. 2016.</t>
  </si>
  <si>
    <t>Número de documentos contenidos en los archivos de la Dibam</t>
  </si>
  <si>
    <r>
      <rPr>
        <b/>
        <sz val="8"/>
        <rFont val="Verdana"/>
        <family val="2"/>
      </rPr>
      <t xml:space="preserve">2 </t>
    </r>
    <r>
      <rPr>
        <sz val="8"/>
        <rFont val="Verdana"/>
        <family val="2"/>
      </rPr>
      <t>Archivo Nacional Administración (Arnad).</t>
    </r>
  </si>
  <si>
    <t>TABLA 10.5: NÚMERO TOTAL DE USUARIOS PRESENCIALES Y REMOTOS DE ARCHIVOS PÚBLICOS DE LA DIRECCIÓN DE BIBLIOTECAS, ARCHIVOS Y MUSEOS (DIBAM). 2012-2016</t>
  </si>
  <si>
    <t>USUARIOS</t>
  </si>
  <si>
    <t>N° de usuarios presenciales y remotos de archivos</t>
  </si>
  <si>
    <r>
      <t>TABLA 10.6: NÚMERO DE USUARIOS</t>
    </r>
    <r>
      <rPr>
        <b/>
        <vertAlign val="superscript"/>
        <sz val="8"/>
        <rFont val="Verdana"/>
        <family val="2"/>
      </rPr>
      <t>1</t>
    </r>
    <r>
      <rPr>
        <b/>
        <sz val="8"/>
        <rFont val="Verdana"/>
        <family val="2"/>
      </rPr>
      <t xml:space="preserve"> PRESENCIALES DE ARCHIVOS PÚBLICOS DE LA DIRECCIÓN DE BIBLIOTECAS, ARCHIVOS Y MUSEOS (DIBAM), SEGÚN REGIÓN. 2012-2016</t>
    </r>
  </si>
  <si>
    <r>
      <t>2014</t>
    </r>
    <r>
      <rPr>
        <b/>
        <vertAlign val="superscript"/>
        <sz val="8"/>
        <rFont val="Verdana"/>
        <family val="2"/>
      </rPr>
      <t>/2</t>
    </r>
  </si>
  <si>
    <r>
      <t>2015</t>
    </r>
    <r>
      <rPr>
        <b/>
        <vertAlign val="superscript"/>
        <sz val="8"/>
        <rFont val="Verdana"/>
        <family val="2"/>
      </rPr>
      <t>/2</t>
    </r>
  </si>
  <si>
    <r>
      <t>2016</t>
    </r>
    <r>
      <rPr>
        <b/>
        <vertAlign val="superscript"/>
        <sz val="8"/>
        <rFont val="Verdana"/>
        <family val="2"/>
      </rPr>
      <t>/2</t>
    </r>
  </si>
  <si>
    <r>
      <t>Metropolitana</t>
    </r>
    <r>
      <rPr>
        <vertAlign val="superscript"/>
        <sz val="8"/>
        <rFont val="Verdana"/>
        <family val="2"/>
      </rPr>
      <t>/3</t>
    </r>
  </si>
  <si>
    <r>
      <t>Metropolitana</t>
    </r>
    <r>
      <rPr>
        <vertAlign val="superscript"/>
        <sz val="8"/>
        <rFont val="Verdana"/>
        <family val="2"/>
      </rPr>
      <t>/4</t>
    </r>
  </si>
  <si>
    <r>
      <rPr>
        <b/>
        <sz val="8"/>
        <rFont val="Verdana"/>
        <family val="2"/>
      </rPr>
      <t>1</t>
    </r>
    <r>
      <rPr>
        <sz val="8"/>
        <rFont val="Verdana"/>
        <family val="2"/>
      </rPr>
      <t xml:space="preserve"> Por usuario se entiende a aquel que consulta en sala o que solicita reproducción de documentos, certificaciones, etc.</t>
    </r>
  </si>
  <si>
    <r>
      <rPr>
        <b/>
        <sz val="8"/>
        <rFont val="Verdana"/>
        <family val="2"/>
      </rPr>
      <t>2</t>
    </r>
    <r>
      <rPr>
        <sz val="8"/>
        <rFont val="Verdana"/>
        <family val="2"/>
      </rPr>
      <t xml:space="preserve"> Para el año 2014, 2015 y 2016, no se consideran los registros de información a público en el mesón del Arnad y ANH, ya que estas cifras no cuentan con validaciones adecuadas. Esto explica la disminución de usuarios presenciales en la región Metropolitana.   </t>
    </r>
  </si>
  <si>
    <r>
      <rPr>
        <b/>
        <sz val="8"/>
        <rFont val="Verdana"/>
        <family val="2"/>
      </rPr>
      <t xml:space="preserve">3 </t>
    </r>
    <r>
      <rPr>
        <sz val="8"/>
        <rFont val="Verdana"/>
        <family val="2"/>
      </rPr>
      <t>Corresponde al</t>
    </r>
    <r>
      <rPr>
        <b/>
        <sz val="8"/>
        <rFont val="Verdana"/>
        <family val="2"/>
      </rPr>
      <t xml:space="preserve"> </t>
    </r>
    <r>
      <rPr>
        <sz val="8"/>
        <rFont val="Verdana"/>
        <family val="2"/>
      </rPr>
      <t xml:space="preserve">Archivo Nacional Histórico (ANH). </t>
    </r>
  </si>
  <si>
    <r>
      <rPr>
        <b/>
        <sz val="8"/>
        <rFont val="Verdana"/>
        <family val="2"/>
      </rPr>
      <t xml:space="preserve">4 </t>
    </r>
    <r>
      <rPr>
        <sz val="8"/>
        <rFont val="Verdana"/>
        <family val="2"/>
      </rPr>
      <t>Archivo Nacional de la Administración (Arnad). Este archivo reúne y conserva principalmente la documentación generada por la administración central del Estado de Chile, ministerios, servicios y direcciones y de los auxiliares de la administración de justicia (notarios y conservadores).</t>
    </r>
  </si>
  <si>
    <t xml:space="preserve"> - No registró movimiento.</t>
  </si>
  <si>
    <t>TABLA 10.7: DATOS DEL CENTRO NACIONAL DE CONSERVACIÓN Y RESTAURACIÓN DE LA DIRECCIÓN DE BIBLIOTECAS, ARCHIVOS Y MUSEOS (DIBAM). 2012-2016</t>
  </si>
  <si>
    <t>DATOS DEL CENTRO NACIONAL DE CONSERVACIÓN Y RESTAURACIÓN</t>
  </si>
  <si>
    <t xml:space="preserve">N° de asesorías en conservación y restauración efectivamente realizadas por el Centro Nacional de Conservación y Restauración </t>
  </si>
  <si>
    <t xml:space="preserve">N° de objetos intervenidos </t>
  </si>
  <si>
    <t>N° de personas capacitadas en servicios de educación para la conservación</t>
  </si>
  <si>
    <t>N° de usuarios de la biblioteca especializada</t>
  </si>
  <si>
    <t>TABLA 10.8: OTROS DATOS DE LOS MUSEOS DE LA DIRECCIÓN DE BIBLIOTECAS, ARCHIVOS Y MUSEOS (DIBAM). 2016</t>
  </si>
  <si>
    <t>OTROS DATOS</t>
  </si>
  <si>
    <t>TOTAL</t>
  </si>
  <si>
    <t>Museo</t>
  </si>
  <si>
    <t>Museo Histórico Nacional (MHN)</t>
  </si>
  <si>
    <r>
      <t>Museo Nacional de Historia Natural (MNHN)</t>
    </r>
    <r>
      <rPr>
        <b/>
        <vertAlign val="superscript"/>
        <sz val="8"/>
        <rFont val="Verdana"/>
        <family val="2"/>
      </rPr>
      <t>/1</t>
    </r>
  </si>
  <si>
    <t>Museo Nacional de Bellas Artes (MNBA)</t>
  </si>
  <si>
    <r>
      <t>Subdirección Nacional de Museos (SNM)</t>
    </r>
    <r>
      <rPr>
        <b/>
        <vertAlign val="superscript"/>
        <sz val="8"/>
        <rFont val="Verdana"/>
        <family val="2"/>
      </rPr>
      <t>/2</t>
    </r>
  </si>
  <si>
    <t xml:space="preserve">N° de usuarios atendidos por área educativa </t>
  </si>
  <si>
    <t xml:space="preserve">N° de usuarios en delegaciones con servicio de visita guiada </t>
  </si>
  <si>
    <t xml:space="preserve">N° total de actividades como charlas, conferencias y/o seminarios organizados y desarrollados por museos </t>
  </si>
  <si>
    <t>…</t>
  </si>
  <si>
    <t xml:space="preserve">N° total de actividades de extensión realizadas por la Subdirección Nacional de Museos y sus unidades dependientes </t>
  </si>
  <si>
    <t>Nº de charlas, conferencias y/o seminarios organizados y desarrollados por el MNBA en directa relación con la artes visuales y/o patrimonio artístico visual nacional e internacional efectivamente realizados</t>
  </si>
  <si>
    <r>
      <rPr>
        <b/>
        <sz val="8"/>
        <rFont val="Verdana"/>
        <family val="2"/>
      </rPr>
      <t xml:space="preserve">1 </t>
    </r>
    <r>
      <rPr>
        <sz val="8"/>
        <rFont val="Verdana"/>
        <family val="2"/>
      </rPr>
      <t>En el caso del Museo Histórico Nacional (MNHN) el dato "N° de Usuarios en delegaciones con servicio de visita guiada", corresponde a usuarios que participan de actividades didácticas.</t>
    </r>
  </si>
  <si>
    <r>
      <rPr>
        <b/>
        <sz val="8"/>
        <rFont val="Verdana"/>
        <family val="2"/>
      </rPr>
      <t xml:space="preserve">2 </t>
    </r>
    <r>
      <rPr>
        <sz val="8"/>
        <rFont val="Verdana"/>
        <family val="2"/>
      </rPr>
      <t xml:space="preserve">En el caso de la Subdirección Nacional de Museos (SNM) el dato "N° total de actividades de extensión realizadas por la Subdirección Nacional de Museos y sus unidades dependientes", incluye el dato de la celda anterior correspondiente al "N° total de actividades como charlas, conferencias y/o seminarios organizados y desarrollados por museos". </t>
    </r>
  </si>
  <si>
    <t xml:space="preserve"> … Información no disponible.</t>
  </si>
  <si>
    <t>TABLA 10.9: NÚMERO DE MUSEOS DE LA DIRECCIÓN DE BIBLIOTECAS, ARCHIVOS Y MUSEOS (DIBAM), SEGÚN REGIÓN. 2012-2016</t>
  </si>
  <si>
    <t>TABLA 10.10: PERSONAL DE MUSEOS DE LA DIRECCIÓN DE BIBLIOTECAS, ARCHIVOS Y MUSEOS (DIBAM), SEGÚN CATEGORÍA OCUPACIONAL. 2016</t>
  </si>
  <si>
    <t>CATEGORÍA OCUPACIONAL</t>
  </si>
  <si>
    <t>Total</t>
  </si>
  <si>
    <t>Museo Histórico Nacional
 (MHN)</t>
  </si>
  <si>
    <t>Museo Nacional de Historia Natural (MNHN)</t>
  </si>
  <si>
    <r>
      <t>Subdirección Nacional de Museos (SNM)</t>
    </r>
    <r>
      <rPr>
        <b/>
        <vertAlign val="superscript"/>
        <sz val="8"/>
        <rFont val="Verdana"/>
        <family val="2"/>
      </rPr>
      <t>/1</t>
    </r>
  </si>
  <si>
    <t>Directivos</t>
  </si>
  <si>
    <t>Profesionales</t>
  </si>
  <si>
    <t>Administrativos</t>
  </si>
  <si>
    <t>Técnicos</t>
  </si>
  <si>
    <t>Auxiliares</t>
  </si>
  <si>
    <t>Vigilantes privados</t>
  </si>
  <si>
    <r>
      <rPr>
        <b/>
        <sz val="8"/>
        <rFont val="Verdana"/>
        <family val="2"/>
      </rPr>
      <t>1</t>
    </r>
    <r>
      <rPr>
        <sz val="8"/>
        <rFont val="Verdana"/>
        <family val="2"/>
      </rPr>
      <t xml:space="preserve"> No incluye a los museos nacionales.</t>
    </r>
  </si>
  <si>
    <r>
      <t>TABLA 10.11: NÚMERO DE MUSEOS</t>
    </r>
    <r>
      <rPr>
        <b/>
        <vertAlign val="superscript"/>
        <sz val="8"/>
        <rFont val="Verdana"/>
        <family val="2"/>
      </rPr>
      <t>/1</t>
    </r>
    <r>
      <rPr>
        <b/>
        <sz val="8"/>
        <rFont val="Verdana"/>
        <family val="2"/>
      </rPr>
      <t xml:space="preserve"> DE LA DIRECCIÓN DE BIBLIOTECAS, ARCHIVOS Y MUSEOS (DIBAM), SEGÚN TIPO DE COLECCIÓN. 2012-2016</t>
    </r>
  </si>
  <si>
    <t>TIPO DE COLECCIÓN</t>
  </si>
  <si>
    <t>Misceláneos</t>
  </si>
  <si>
    <t>Arte/historia</t>
  </si>
  <si>
    <t>Historia/literatura</t>
  </si>
  <si>
    <t>Arqueológico</t>
  </si>
  <si>
    <t>Histórico</t>
  </si>
  <si>
    <t>Arte</t>
  </si>
  <si>
    <t>Religioso</t>
  </si>
  <si>
    <t>Arte/artesanía</t>
  </si>
  <si>
    <t>Antropológico</t>
  </si>
  <si>
    <t>Ciencia</t>
  </si>
  <si>
    <r>
      <rPr>
        <b/>
        <vertAlign val="superscript"/>
        <sz val="8"/>
        <rFont val="Verdana"/>
        <family val="2"/>
      </rPr>
      <t>1</t>
    </r>
    <r>
      <rPr>
        <sz val="8"/>
        <rFont val="Verdana"/>
        <family val="2"/>
      </rPr>
      <t xml:space="preserve"> Incluye todos los museos nacionales, regionales y especializados dependientes de Dibam. La clasificación fue realizada considerando el tipo de colección que tiene un mayor volumen en cada museo.</t>
    </r>
  </si>
  <si>
    <t>TABLA 10.12: NÚMERO DE AUTORIZACIONES DE SALIDA DEL TERRITORIO NACIONAL ENTREGADAS POR EL MUSEO NACIONAL DE BELLAS ARTES DE OBRAS DE ARTE (LEY 17.236),  SEGÚN CONTINENTE DE DESTINO. 2016</t>
  </si>
  <si>
    <t>CONTINENTE DE DESTINO</t>
  </si>
  <si>
    <r>
      <t>Museo Nacional de Bellas Artes</t>
    </r>
    <r>
      <rPr>
        <b/>
        <vertAlign val="superscript"/>
        <sz val="8"/>
        <rFont val="Verdana"/>
        <family val="2"/>
      </rPr>
      <t>/1</t>
    </r>
  </si>
  <si>
    <t>Asia</t>
  </si>
  <si>
    <t>Europa</t>
  </si>
  <si>
    <t>África</t>
  </si>
  <si>
    <t>Oceanía</t>
  </si>
  <si>
    <t>América</t>
  </si>
  <si>
    <r>
      <rPr>
        <b/>
        <vertAlign val="superscript"/>
        <sz val="8"/>
        <rFont val="Verdana"/>
        <family val="2"/>
      </rPr>
      <t>1</t>
    </r>
    <r>
      <rPr>
        <sz val="8"/>
        <rFont val="Verdana"/>
        <family val="2"/>
      </rPr>
      <t xml:space="preserve"> Cada autorización incluye más de una obra. Por lo tanto, con el fin de entregar mayor información se procedió a desagregar por la cantidad de obras destinadas a los diferentes continentes.</t>
    </r>
  </si>
  <si>
    <t>TABLA 10.13: NÚMERO DE EXPOSICIONES POR MUSEO DE LA DIRECCIÓN DE BIBLIOTECAS, ARCHIVOS Y MUSEOS (DIBAM) , SEGÚN TIPO DE EXPOSICIÓN Y NACIONALIDAD. 2016</t>
  </si>
  <si>
    <t>TIPO DE EXPOSICIÓN Y NACIONALIDAD</t>
  </si>
  <si>
    <r>
      <t>Museo Histórico Nacional</t>
    </r>
    <r>
      <rPr>
        <b/>
        <vertAlign val="superscript"/>
        <sz val="8"/>
        <rFont val="Verdana"/>
        <family val="2"/>
      </rPr>
      <t>/1</t>
    </r>
  </si>
  <si>
    <t>Museo 
Nacional de Historia Natural</t>
  </si>
  <si>
    <t>Museo Nacional de Bellas Artes</t>
  </si>
  <si>
    <r>
      <t>Subdirección Nacional de Museos</t>
    </r>
    <r>
      <rPr>
        <b/>
        <vertAlign val="superscript"/>
        <sz val="8"/>
        <rFont val="Verdana"/>
        <family val="2"/>
      </rPr>
      <t>/2</t>
    </r>
  </si>
  <si>
    <t xml:space="preserve">TOTAL TIPO DE EXPOSICIÓN </t>
  </si>
  <si>
    <t>Temporales</t>
  </si>
  <si>
    <t>Itinerantes</t>
  </si>
  <si>
    <t>Permanentes</t>
  </si>
  <si>
    <t>TOTAL NACIONALIDAD</t>
  </si>
  <si>
    <t>Nacionales</t>
  </si>
  <si>
    <t>Internacionales</t>
  </si>
  <si>
    <r>
      <rPr>
        <b/>
        <vertAlign val="superscript"/>
        <sz val="8"/>
        <rFont val="Verdana"/>
        <family val="2"/>
      </rPr>
      <t>1</t>
    </r>
    <r>
      <rPr>
        <sz val="8"/>
        <rFont val="Verdana"/>
        <family val="2"/>
      </rPr>
      <t xml:space="preserve"> La exposición permanente comprende 19 salas de exhibición, de distintos períodos históricos.</t>
    </r>
  </si>
  <si>
    <r>
      <rPr>
        <b/>
        <vertAlign val="superscript"/>
        <sz val="8"/>
        <rFont val="Verdana"/>
        <family val="2"/>
      </rPr>
      <t>2</t>
    </r>
    <r>
      <rPr>
        <sz val="8"/>
        <rFont val="Verdana"/>
        <family val="2"/>
      </rPr>
      <t xml:space="preserve"> La Subdirección Nacional de Museos tiene un campo de acción directo referido a 24 de los 27 museos Dibam; no incluye a los museos nacionales.</t>
    </r>
  </si>
  <si>
    <t>TABLA 10.14: NÚMERO DE PIEZAS RESTAURADAS POR MUSEOS DE LA DIRECCIÓN DE BIBLIOTECAS, ARCHIVOS Y MUSEOS (DIBAM) POR TIPO DE MUSEO (NACIONAL Y REGIONAL), SEGÚN TIPO DE PIEZA. 2016</t>
  </si>
  <si>
    <t>TIPO DE PIEZA</t>
  </si>
  <si>
    <t>Número de piezas restauradas</t>
  </si>
  <si>
    <t>Museo Histórico Nacional 
(MHN)</t>
  </si>
  <si>
    <r>
      <t>Subdirección Nacional de Museos 
(SNM)</t>
    </r>
    <r>
      <rPr>
        <b/>
        <vertAlign val="superscript"/>
        <sz val="8"/>
        <rFont val="Verdana"/>
        <family val="2"/>
      </rPr>
      <t>/1</t>
    </r>
  </si>
  <si>
    <t>Nacional</t>
  </si>
  <si>
    <t>Regional/Especializado</t>
  </si>
  <si>
    <t>Afiches</t>
  </si>
  <si>
    <r>
      <t>Escultura</t>
    </r>
    <r>
      <rPr>
        <vertAlign val="superscript"/>
        <sz val="8"/>
        <rFont val="Verdana"/>
        <family val="2"/>
      </rPr>
      <t>/2/3</t>
    </r>
  </si>
  <si>
    <r>
      <t>Pintura</t>
    </r>
    <r>
      <rPr>
        <vertAlign val="superscript"/>
        <sz val="8"/>
        <rFont val="Verdana"/>
        <family val="2"/>
      </rPr>
      <t>/4</t>
    </r>
  </si>
  <si>
    <r>
      <t>Sillón</t>
    </r>
    <r>
      <rPr>
        <vertAlign val="superscript"/>
        <sz val="8"/>
        <rFont val="Verdana"/>
        <family val="2"/>
      </rPr>
      <t>/5</t>
    </r>
  </si>
  <si>
    <r>
      <t>Mesas</t>
    </r>
    <r>
      <rPr>
        <vertAlign val="superscript"/>
        <sz val="8"/>
        <rFont val="Verdana"/>
        <family val="2"/>
      </rPr>
      <t>/6</t>
    </r>
  </si>
  <si>
    <t>Vertebrados</t>
  </si>
  <si>
    <r>
      <t>Taxidermia</t>
    </r>
    <r>
      <rPr>
        <vertAlign val="superscript"/>
        <sz val="8"/>
        <rFont val="Verdana"/>
        <family val="2"/>
      </rPr>
      <t>/7</t>
    </r>
  </si>
  <si>
    <r>
      <t>Pinturas de caballete</t>
    </r>
    <r>
      <rPr>
        <vertAlign val="superscript"/>
        <sz val="8"/>
        <rFont val="Verdana"/>
        <family val="2"/>
      </rPr>
      <t>/8</t>
    </r>
  </si>
  <si>
    <t>Especímenes biológicos</t>
  </si>
  <si>
    <t>Imaginería religiosa</t>
  </si>
  <si>
    <r>
      <t>Históricos</t>
    </r>
    <r>
      <rPr>
        <vertAlign val="superscript"/>
        <sz val="8"/>
        <rFont val="Verdana"/>
        <family val="2"/>
      </rPr>
      <t>/9</t>
    </r>
  </si>
  <si>
    <t>Arqueológicos</t>
  </si>
  <si>
    <t>Arte (pintura mural, óleos)</t>
  </si>
  <si>
    <r>
      <rPr>
        <b/>
        <vertAlign val="superscript"/>
        <sz val="8"/>
        <color rgb="FF000000"/>
        <rFont val="Verdana"/>
        <family val="2"/>
      </rPr>
      <t>1</t>
    </r>
    <r>
      <rPr>
        <b/>
        <sz val="8"/>
        <color rgb="FF000000"/>
        <rFont val="Verdana"/>
        <family val="2"/>
      </rPr>
      <t>.</t>
    </r>
    <r>
      <rPr>
        <sz val="8"/>
        <color rgb="FF000000"/>
        <rFont val="Verdana"/>
        <family val="2"/>
      </rPr>
      <t xml:space="preserve"> Todos los museos dependientes de la Subdirección Nacional de Museos, son identificados como regionales y/o especializados, por cuanto las piezas que declara, no pueden ser clasificados a nivel nacional.</t>
    </r>
  </si>
  <si>
    <r>
      <rPr>
        <b/>
        <vertAlign val="superscript"/>
        <sz val="8"/>
        <rFont val="Verdana"/>
        <family val="2"/>
      </rPr>
      <t>2</t>
    </r>
    <r>
      <rPr>
        <b/>
        <sz val="8"/>
        <rFont val="Verdana"/>
        <family val="2"/>
      </rPr>
      <t>.</t>
    </r>
    <r>
      <rPr>
        <sz val="8"/>
        <rFont val="Verdana"/>
        <family val="2"/>
      </rPr>
      <t xml:space="preserve"> Para el MHN 11 Esculturas: Retrato de Padre Alfredo Luis Tagle, Cruz de Celda, Fanal de novia, Máscara de Gustavo Leigh Guzmán, Máscara de Manolo Galván, Retrato de Antonio Milici, Cristo Crucificado, San José, José Ignacio Vergara, Pedro León Gallo Goyenechea y Miguel Gallo Goyenechea. </t>
    </r>
  </si>
  <si>
    <r>
      <rPr>
        <b/>
        <vertAlign val="superscript"/>
        <sz val="8"/>
        <rFont val="Verdana"/>
        <family val="2"/>
      </rPr>
      <t>3</t>
    </r>
    <r>
      <rPr>
        <b/>
        <sz val="8"/>
        <rFont val="Verdana"/>
        <family val="2"/>
      </rPr>
      <t>.</t>
    </r>
    <r>
      <rPr>
        <sz val="8"/>
        <rFont val="Verdana"/>
        <family val="2"/>
      </rPr>
      <t xml:space="preserve"> Para el MNBA 5 Esculturas: San Jorge (2-13), Sófocles (2-126), El esclavo rebelde (2-132), Lorenzo de Medici (2-124), El Descendimiento (2-717).</t>
    </r>
  </si>
  <si>
    <r>
      <rPr>
        <b/>
        <vertAlign val="superscript"/>
        <sz val="8"/>
        <rFont val="Verdana"/>
        <family val="2"/>
      </rPr>
      <t>4</t>
    </r>
    <r>
      <rPr>
        <b/>
        <sz val="8"/>
        <rFont val="Verdana"/>
        <family val="2"/>
      </rPr>
      <t>.</t>
    </r>
    <r>
      <rPr>
        <sz val="8"/>
        <rFont val="Verdana"/>
        <family val="2"/>
      </rPr>
      <t xml:space="preserve"> Para el MNBA 29 pinturas: La Bella Jardinera, Atribuido a Antonio Gana (2-4117); Sepultacion de Jesus, Desconocido (2-3098); Virgen con el niño y Angeles, Miguel Campos (2-4102); Los Bebedores, Cherubino Kirchmayr(2-5103); Jardín en Primavera, Ulises Vasquez (2-1608); Marina, Onofre Jarpa (2-5273);Mi hijo, Ladislao Cseney (2-898); Retrato de Olga Piazza Tavani, Pablo Vidor (2-334); Retrato de Felipe IV, Eugenio Alvarez Dumont (2-2445); Costurera, León Delachrux (2-1795); Paisaje en Rojo, Thomas Somerscales (2-166); Casas de San Marino, 1939, Pedro Luna (2-371); Naturaleza Muerta, Manuel Ortiz de Zarate (2-1351); Jarrón con Flores, Inés Puyó (2-342); Serie No ha Lugar, Voluspa Jarpa (2-2710); Algas Marinas, Luis Vargas Rosas (2-612); Alrededores de Santiago, Florencio Marin (2-1238); Carniceria, José Balmes (2-4275); El Mendigo, Francisco Javier Mandiola (2-2232); Interior, Elmina Moisan (2-383); Sol de Tarde, Pedro Herzl (2-259); La letra con sangre entra, Roser Bru (2-3271); Retrato de don Jose Miguel Blanco, Alfredo Valenzuela Puelma (2-2814); Paisaje de Valdivia, Atribuido a Alexander Simon (2-436); Toma del Huascar, Thomas somerscales (2-167); Retrato de la Hija del General Bulnes, Pedro Lira (2-179); Alameda de las delicias, Fernando Laroche (2-45); Amor Maternal, Cosme San Martin (2-186); Cordillera o montañas, Alfredo Helsby (2-42).</t>
    </r>
  </si>
  <si>
    <r>
      <rPr>
        <b/>
        <vertAlign val="superscript"/>
        <sz val="8"/>
        <rFont val="Verdana"/>
        <family val="2"/>
      </rPr>
      <t>5</t>
    </r>
    <r>
      <rPr>
        <b/>
        <sz val="8"/>
        <rFont val="Verdana"/>
        <family val="2"/>
      </rPr>
      <t>.</t>
    </r>
    <r>
      <rPr>
        <sz val="8"/>
        <rFont val="Verdana"/>
        <family val="2"/>
      </rPr>
      <t xml:space="preserve"> Para el MHN 2 Sillón N° 3-1941 y 3-1945</t>
    </r>
  </si>
  <si>
    <r>
      <rPr>
        <b/>
        <vertAlign val="superscript"/>
        <sz val="8"/>
        <rFont val="Verdana"/>
        <family val="2"/>
      </rPr>
      <t>6</t>
    </r>
    <r>
      <rPr>
        <b/>
        <sz val="8"/>
        <rFont val="Verdana"/>
        <family val="2"/>
      </rPr>
      <t>.</t>
    </r>
    <r>
      <rPr>
        <sz val="8"/>
        <rFont val="Verdana"/>
        <family val="2"/>
      </rPr>
      <t xml:space="preserve"> Para el MHN 1 Mesa N°3-2067.</t>
    </r>
  </si>
  <si>
    <r>
      <rPr>
        <b/>
        <vertAlign val="superscript"/>
        <sz val="8"/>
        <rFont val="Verdana"/>
        <family val="2"/>
      </rPr>
      <t>7</t>
    </r>
    <r>
      <rPr>
        <b/>
        <sz val="8"/>
        <rFont val="Verdana"/>
        <family val="2"/>
      </rPr>
      <t>.</t>
    </r>
    <r>
      <rPr>
        <sz val="8"/>
        <rFont val="Verdana"/>
        <family val="2"/>
      </rPr>
      <t xml:space="preserve"> Para el MNHN corresponden a 36 piezas de ejemplares taxidermizados, según libro de registros del año 2016, pertenecientes a la colección de Zoología de Vertebrados. Según proceso: 16 preparaciones en frascos para estudio de ejemplares marinos y reptiles, 6 ejemplares en cráneos y esqueletos completos y 14 ejemplares taxidermizados para exhibición y pieles de estudio.</t>
    </r>
  </si>
  <si>
    <r>
      <rPr>
        <b/>
        <vertAlign val="superscript"/>
        <sz val="8"/>
        <rFont val="Verdana"/>
        <family val="2"/>
      </rPr>
      <t>8</t>
    </r>
    <r>
      <rPr>
        <b/>
        <sz val="8"/>
        <rFont val="Verdana"/>
        <family val="2"/>
      </rPr>
      <t xml:space="preserve">. </t>
    </r>
    <r>
      <rPr>
        <sz val="8"/>
        <rFont val="Verdana"/>
        <family val="2"/>
      </rPr>
      <t>Para el MHN corresponden a 4 Pinturas de caballete: Retrato de Antonio García Reyes, San Rafael con Manuela Echeverría Larraín de Morandé, San Gabriel con el donante Joaquín Morandé Prado y Pedro de Valdivia. Y 10 Marcos de las pinturas de caballete de: Retrato de Domingo Eyzaguirre, Arechavala, Batalla de Esteemberg, Expugnación de Valencianas, Familia de Carlos V, Victoria de Lepanto, Fiestas triunfales que París hizo a Alejandro Farnesio, Expulgación de Corbel,  Expugnación de Nus y Expugnación de Caudebec.</t>
    </r>
  </si>
  <si>
    <r>
      <rPr>
        <b/>
        <vertAlign val="superscript"/>
        <sz val="8"/>
        <rFont val="Verdana"/>
        <family val="2"/>
      </rPr>
      <t>9</t>
    </r>
    <r>
      <rPr>
        <b/>
        <sz val="8"/>
        <rFont val="Verdana"/>
        <family val="2"/>
      </rPr>
      <t>.</t>
    </r>
    <r>
      <rPr>
        <sz val="8"/>
        <rFont val="Verdana"/>
        <family val="2"/>
      </rPr>
      <t xml:space="preserve"> Para el MHN corresponden a 68 piezas: 9 Grabados: Inmaculada y San Luis Gonzaga, 3-37987, Parte de Matrimonio Cuevas/Gasman, Bendición de Matrimonio, Parte de Matrimonio Leizgold-Gasman, Libro "Al Niño Jesús espiritual preparación", Parte de Matrimonio Ovalle7 San fuentes, Parte de Matrimonio Barros/Allende y Virgen del Rosario de Andacollo. 28 Estampas con motivos religiosos, recuerdos de primera comunión, entre otras. 1 Caja de condecoraciones: caja de las condecoraciones de Japón. 4 Libros: Libros de las horas, libro Misal del Niño, Libro El Oficio del Domingo, Libro de oraciones de Primera Comunión. 1 caja de cartón con cuadernos y sobres de papel: Tarjetas mortuorias en caja. 1 Caja mobiliario:3-29784. 10 Juguetes (sin datos). 8 armas: Carabina, Carabina Felix Escoffier, Mauser chileno modelo 1895, carabina, mosquetón, model 1892, Winchester y carabina. 1 Armario:3-6786, 1 Espejo:3-42111. 1 Lentes:3-2357. 2 Lámparas:3-1877 y 3-2268. 1 Pala: 3-29899.</t>
    </r>
  </si>
  <si>
    <t>TABLA 10.15: NÚMERO DE PIEZAS RESTAURADAS POR MUSEOS DE LA SUBDIRECCIÓN DE MUSEOS DE LA DIRECCIÓN DE BIBLIOTECAS, ARCHIVOS Y MUSEOS (DIBAM), SEGÚN TIPO DE PIEZA. 2012-2016</t>
  </si>
  <si>
    <r>
      <t>2015</t>
    </r>
    <r>
      <rPr>
        <b/>
        <vertAlign val="superscript"/>
        <sz val="8"/>
        <rFont val="Verdana"/>
        <family val="2"/>
      </rPr>
      <t>/1</t>
    </r>
  </si>
  <si>
    <t>Históricos</t>
  </si>
  <si>
    <r>
      <rPr>
        <b/>
        <vertAlign val="superscript"/>
        <sz val="8"/>
        <rFont val="Verdana"/>
        <family val="2"/>
      </rPr>
      <t>1</t>
    </r>
    <r>
      <rPr>
        <sz val="8"/>
        <rFont val="Verdana"/>
        <family val="2"/>
      </rPr>
      <t xml:space="preserve"> A fines del año 2014 se reapertura el Museo de Historia Natural de Valparaíso, para el cual se encuentra vigente un programa de restauración y conservación de piezas y colecciones. </t>
    </r>
  </si>
  <si>
    <t>TABLA 10.16: NÚMERO DE PIEZAS RESTAURADAS POR MUSEOS DE LA SUBDIRECCIÓN DE MUSEOS DE LA DIRECCIÓN DE BIBLIOTECAS, ARCHIVOS Y MUSEOS (DIBAM), POR TIPO DE PIEZA, SEGÚN REGIÓN. 2016</t>
  </si>
  <si>
    <t>Tipo de pieza y característica</t>
  </si>
  <si>
    <t>TABLA 10.17: NÚMERO DE VISITANTES DE MUSEOS DE LA DIRECCIÓN DE BIBLIOTECAS, ARCHIVOS Y MUSEOS (DIBAM), SEGÚN TIPO DE ENTRADA. 2016</t>
  </si>
  <si>
    <t>TIPO DE ENTRADA</t>
  </si>
  <si>
    <t>Subdirección Nacional de Museos (SNM)</t>
  </si>
  <si>
    <r>
      <t>Entrada pagada</t>
    </r>
    <r>
      <rPr>
        <vertAlign val="superscript"/>
        <sz val="8"/>
        <rFont val="Verdana"/>
        <family val="2"/>
      </rPr>
      <t>/1</t>
    </r>
  </si>
  <si>
    <t>Entrada gratuita</t>
  </si>
  <si>
    <r>
      <rPr>
        <b/>
        <vertAlign val="superscript"/>
        <sz val="8"/>
        <rFont val="Verdana"/>
        <family val="2"/>
      </rPr>
      <t>1</t>
    </r>
    <r>
      <rPr>
        <sz val="8"/>
        <rFont val="Verdana"/>
        <family val="2"/>
      </rPr>
      <t xml:space="preserve"> Desde el mes de marzo 2015, se estableció la entrada liberada de pago, en todos los Museos dependientes de la DIBAM. (D.S.N°38/2015, que modifica D.S. N°6.234/1929 ambos del Ministerio de Educación, Resoluciones Exentas N°187 y 274 del 2015, ambas de la DIBAM).</t>
    </r>
  </si>
  <si>
    <t>TABLA 10.18: NÚMERO DE AUTORIZACIONES DE SALIDA DE MONUMENTOS DEL TERRITORIO NACIONAL, SEGÚN TIPO DE MONUMENTO. 2012-2016</t>
  </si>
  <si>
    <t>ÍTEM</t>
  </si>
  <si>
    <t>N° autorizaciones por decreto</t>
  </si>
  <si>
    <t>Monumentos históricos (bienes muebles)</t>
  </si>
  <si>
    <t>Monumentos arqueológicos y paleontológicos</t>
  </si>
  <si>
    <t>N° Monumentos históricos (piezas)</t>
  </si>
  <si>
    <t>… Información no disponible.</t>
  </si>
  <si>
    <t>Fuente: Consejo de Monumentos Nacionales (CMN).</t>
  </si>
  <si>
    <t>TABLA 10.19: NÚMERO DE AUTORIZACIONES DE SALIDA DE MONUMENTOS, SEGÚN DESTINO. 2012-2016</t>
  </si>
  <si>
    <t>Destino</t>
  </si>
  <si>
    <t>N° Autorizaciones por decreto</t>
  </si>
  <si>
    <r>
      <t>2012</t>
    </r>
    <r>
      <rPr>
        <b/>
        <vertAlign val="superscript"/>
        <sz val="8"/>
        <rFont val="Verdana"/>
        <family val="2"/>
      </rPr>
      <t>/1</t>
    </r>
  </si>
  <si>
    <r>
      <t>2013</t>
    </r>
    <r>
      <rPr>
        <b/>
        <vertAlign val="superscript"/>
        <sz val="8"/>
        <rFont val="Verdana"/>
        <family val="2"/>
      </rPr>
      <t>/2</t>
    </r>
  </si>
  <si>
    <r>
      <t>2014</t>
    </r>
    <r>
      <rPr>
        <b/>
        <vertAlign val="superscript"/>
        <sz val="8"/>
        <rFont val="Verdana"/>
        <family val="2"/>
      </rPr>
      <t>/3</t>
    </r>
  </si>
  <si>
    <r>
      <t>2015</t>
    </r>
    <r>
      <rPr>
        <b/>
        <vertAlign val="superscript"/>
        <sz val="8"/>
        <color indexed="8"/>
        <rFont val="Verdana"/>
        <family val="2"/>
      </rPr>
      <t>/4</t>
    </r>
  </si>
  <si>
    <r>
      <t>2016</t>
    </r>
    <r>
      <rPr>
        <b/>
        <vertAlign val="superscript"/>
        <sz val="8"/>
        <color indexed="8"/>
        <rFont val="Verdana"/>
        <family val="2"/>
      </rPr>
      <t>/5</t>
    </r>
  </si>
  <si>
    <r>
      <rPr>
        <b/>
        <vertAlign val="superscript"/>
        <sz val="8"/>
        <rFont val="Verdana"/>
        <family val="2"/>
      </rPr>
      <t>1</t>
    </r>
    <r>
      <rPr>
        <sz val="8"/>
        <rFont val="Verdana"/>
        <family val="2"/>
      </rPr>
      <t> Destino Japón y España.</t>
    </r>
  </si>
  <si>
    <r>
      <rPr>
        <b/>
        <vertAlign val="superscript"/>
        <sz val="8"/>
        <rFont val="Verdana"/>
        <family val="2"/>
      </rPr>
      <t>2</t>
    </r>
    <r>
      <rPr>
        <b/>
        <sz val="8"/>
        <rFont val="Verdana"/>
        <family val="2"/>
      </rPr>
      <t xml:space="preserve"> </t>
    </r>
    <r>
      <rPr>
        <sz val="8"/>
        <rFont val="Verdana"/>
        <family val="2"/>
      </rPr>
      <t>Destino Francia, Japón, Italia, Perú, Colombia, Costa Rica y Nicaragua.</t>
    </r>
  </si>
  <si>
    <r>
      <rPr>
        <b/>
        <vertAlign val="superscript"/>
        <sz val="8"/>
        <rFont val="Verdana"/>
        <family val="2"/>
      </rPr>
      <t>3</t>
    </r>
    <r>
      <rPr>
        <b/>
        <sz val="8"/>
        <rFont val="Verdana"/>
        <family val="2"/>
      </rPr>
      <t xml:space="preserve"> </t>
    </r>
    <r>
      <rPr>
        <sz val="8"/>
        <rFont val="Verdana"/>
        <family val="2"/>
      </rPr>
      <t>Destino Italia y Perú.</t>
    </r>
  </si>
  <si>
    <r>
      <rPr>
        <b/>
        <vertAlign val="superscript"/>
        <sz val="8"/>
        <rFont val="Verdana"/>
        <family val="2"/>
      </rPr>
      <t>4</t>
    </r>
    <r>
      <rPr>
        <b/>
        <sz val="8"/>
        <rFont val="Verdana"/>
        <family val="2"/>
      </rPr>
      <t xml:space="preserve"> </t>
    </r>
    <r>
      <rPr>
        <sz val="8"/>
        <rFont val="Verdana"/>
        <family val="2"/>
      </rPr>
      <t>Destino Estados Unidos, Brasil, Argentina, Nueva Zelanda y Perú.</t>
    </r>
  </si>
  <si>
    <r>
      <rPr>
        <b/>
        <vertAlign val="superscript"/>
        <sz val="8"/>
        <rFont val="Verdana"/>
        <family val="2"/>
      </rPr>
      <t>5</t>
    </r>
    <r>
      <rPr>
        <b/>
        <sz val="8"/>
        <rFont val="Verdana"/>
        <family val="2"/>
      </rPr>
      <t xml:space="preserve"> </t>
    </r>
    <r>
      <rPr>
        <sz val="8"/>
        <rFont val="Verdana"/>
        <family val="2"/>
      </rPr>
      <t>Destino Nueva Zelanda.</t>
    </r>
  </si>
  <si>
    <t>FUENTE: Consejo de Monumentos Nacionales (CMN).</t>
  </si>
  <si>
    <t>TABLA 10.20: NÚMERO DE PIEZAS AUTORIZADAS POR DESTINO, SEGÚN TIPO DE MONUMENTO. 2016</t>
  </si>
  <si>
    <t>TIPO DE MONUMENTO</t>
  </si>
  <si>
    <r>
      <t>Asia</t>
    </r>
    <r>
      <rPr>
        <b/>
        <vertAlign val="superscript"/>
        <sz val="8"/>
        <color indexed="8"/>
        <rFont val="Verdana"/>
        <family val="2"/>
      </rPr>
      <t>/1</t>
    </r>
  </si>
  <si>
    <r>
      <t>Europa</t>
    </r>
    <r>
      <rPr>
        <b/>
        <vertAlign val="superscript"/>
        <sz val="8"/>
        <color indexed="8"/>
        <rFont val="Verdana"/>
        <family val="2"/>
      </rPr>
      <t>/2</t>
    </r>
  </si>
  <si>
    <r>
      <t>América</t>
    </r>
    <r>
      <rPr>
        <b/>
        <vertAlign val="superscript"/>
        <sz val="8"/>
        <color indexed="8"/>
        <rFont val="Verdana"/>
        <family val="2"/>
      </rPr>
      <t>/3</t>
    </r>
  </si>
  <si>
    <r>
      <t>África</t>
    </r>
    <r>
      <rPr>
        <b/>
        <vertAlign val="superscript"/>
        <sz val="8"/>
        <color indexed="8"/>
        <rFont val="Verdana"/>
        <family val="2"/>
      </rPr>
      <t>/4</t>
    </r>
  </si>
  <si>
    <r>
      <t>Oceanía</t>
    </r>
    <r>
      <rPr>
        <b/>
        <vertAlign val="superscript"/>
        <sz val="8"/>
        <color indexed="8"/>
        <rFont val="Verdana"/>
        <family val="2"/>
      </rPr>
      <t>/5</t>
    </r>
  </si>
  <si>
    <t>Monumentos Arqueológicos y Monumentos Paleontológicos</t>
  </si>
  <si>
    <r>
      <rPr>
        <b/>
        <vertAlign val="superscript"/>
        <sz val="8"/>
        <color indexed="8"/>
        <rFont val="Verdana"/>
        <family val="2"/>
      </rPr>
      <t>1</t>
    </r>
    <r>
      <rPr>
        <b/>
        <sz val="8"/>
        <color indexed="8"/>
        <rFont val="Verdana"/>
        <family val="2"/>
      </rPr>
      <t xml:space="preserve"> </t>
    </r>
    <r>
      <rPr>
        <sz val="8"/>
        <color indexed="8"/>
        <rFont val="Verdana"/>
        <family val="2"/>
      </rPr>
      <t>No existen autorizaciones para 2016.</t>
    </r>
  </si>
  <si>
    <r>
      <rPr>
        <b/>
        <vertAlign val="superscript"/>
        <sz val="8"/>
        <color indexed="8"/>
        <rFont val="Verdana"/>
        <family val="2"/>
      </rPr>
      <t>2</t>
    </r>
    <r>
      <rPr>
        <sz val="8"/>
        <color indexed="8"/>
        <rFont val="Verdana"/>
        <family val="2"/>
      </rPr>
      <t xml:space="preserve"> No existen autorizaciones para 2016.</t>
    </r>
  </si>
  <si>
    <r>
      <rPr>
        <b/>
        <vertAlign val="superscript"/>
        <sz val="8"/>
        <rFont val="Verdana"/>
        <family val="2"/>
      </rPr>
      <t>3</t>
    </r>
    <r>
      <rPr>
        <sz val="8"/>
        <rFont val="Verdana"/>
        <family val="2"/>
      </rPr>
      <t xml:space="preserve"> No existen autorizaciones para 2016.</t>
    </r>
  </si>
  <si>
    <r>
      <rPr>
        <b/>
        <vertAlign val="superscript"/>
        <sz val="8"/>
        <color indexed="8"/>
        <rFont val="Verdana"/>
        <family val="2"/>
      </rPr>
      <t>4</t>
    </r>
    <r>
      <rPr>
        <sz val="8"/>
        <color indexed="8"/>
        <rFont val="Verdana"/>
        <family val="2"/>
      </rPr>
      <t xml:space="preserve"> No existen autorizaciones para 2016.</t>
    </r>
  </si>
  <si>
    <r>
      <rPr>
        <b/>
        <vertAlign val="superscript"/>
        <sz val="8"/>
        <rFont val="Verdana"/>
        <family val="2"/>
      </rPr>
      <t>5</t>
    </r>
    <r>
      <rPr>
        <sz val="8"/>
        <rFont val="Verdana"/>
        <family val="2"/>
      </rPr>
      <t xml:space="preserve"> El total informado considera: 3 piezas a Nueva Zelanda.</t>
    </r>
  </si>
  <si>
    <t>TABLA 10.21: NÚMERO DE SOLICITUDES DE DECLARACIÓN DE MONUMENTOS NACIONALES RECIBIDAS, SEGÚN TIPO DE MONUMENTO Y REGIÓN. 2016</t>
  </si>
  <si>
    <r>
      <t>Solicitudes de declaración de Monumentos Nacionales</t>
    </r>
    <r>
      <rPr>
        <b/>
        <vertAlign val="superscript"/>
        <sz val="8"/>
        <color indexed="8"/>
        <rFont val="Verdana"/>
        <family val="2"/>
      </rPr>
      <t>/ 1</t>
    </r>
  </si>
  <si>
    <t xml:space="preserve">Total </t>
  </si>
  <si>
    <r>
      <t>Monumentos Históricos Muebles</t>
    </r>
    <r>
      <rPr>
        <b/>
        <vertAlign val="superscript"/>
        <sz val="8"/>
        <color indexed="8"/>
        <rFont val="Verdana"/>
        <family val="2"/>
      </rPr>
      <t xml:space="preserve"> /2</t>
    </r>
  </si>
  <si>
    <t>Monumentos Históricos Inmuebles</t>
  </si>
  <si>
    <t>Santuarios de la Naturaleza</t>
  </si>
  <si>
    <t xml:space="preserve">
Zonas Típicas</t>
  </si>
  <si>
    <r>
      <rPr>
        <b/>
        <vertAlign val="superscript"/>
        <sz val="8"/>
        <rFont val="Verdana"/>
        <family val="2"/>
      </rPr>
      <t>1</t>
    </r>
    <r>
      <rPr>
        <sz val="8"/>
        <rFont val="Verdana"/>
        <family val="2"/>
      </rPr>
      <t xml:space="preserve"> El número de solicitudes recibidas anualmente no asegura el número de declaraciones que serán emitidas durante el mismo año, ya que cada una de las solicitudes debe ser analizada y votada en sesión de acuerdo a la pertinencia de los valores que posee para ser o no declarada monumento, proceso que puede extenderse más allá del año en que se solicita la declaración.</t>
    </r>
  </si>
  <si>
    <r>
      <rPr>
        <b/>
        <vertAlign val="superscript"/>
        <sz val="8"/>
        <color indexed="8"/>
        <rFont val="Verdana"/>
        <family val="2"/>
      </rPr>
      <t>2</t>
    </r>
    <r>
      <rPr>
        <sz val="8"/>
        <color indexed="8"/>
        <rFont val="Verdana"/>
        <family val="2"/>
      </rPr>
      <t xml:space="preserve"> Para efectos de contabilizar las solicitudes de declaración de monumentos históricos muebles, se consideraron por unidad cada uno de los bienes incluidos, independientemente que ingresaran en una sola solicitud. Sin embargo, para el caso de colecciones, se entendieron éstas como una unidad.</t>
    </r>
  </si>
  <si>
    <r>
      <t>TABLA 10.22 (R): NÚMERO DE MONUMENTOS NACIONALES DECLARADOS POR DECRETO, SEGÚN TIPO DE MONUMENTO Y REGIÓN. 2015</t>
    </r>
    <r>
      <rPr>
        <b/>
        <vertAlign val="superscript"/>
        <sz val="8"/>
        <color indexed="8"/>
        <rFont val="Verdana"/>
        <family val="2"/>
      </rPr>
      <t>/R</t>
    </r>
  </si>
  <si>
    <t>Monumentos Nacionales declarados por decreto</t>
  </si>
  <si>
    <r>
      <t>Total</t>
    </r>
    <r>
      <rPr>
        <b/>
        <vertAlign val="superscript"/>
        <sz val="8"/>
        <color indexed="8"/>
        <rFont val="Verdana"/>
        <family val="2"/>
      </rPr>
      <t>/1</t>
    </r>
  </si>
  <si>
    <t>Monumentos Históricos Muebles</t>
  </si>
  <si>
    <t>Zonas Típicas</t>
  </si>
  <si>
    <r>
      <rPr>
        <b/>
        <sz val="8"/>
        <rFont val="Verdana"/>
        <family val="2"/>
      </rPr>
      <t>R</t>
    </r>
    <r>
      <rPr>
        <sz val="8"/>
        <rFont val="Verdana"/>
        <family val="2"/>
      </rPr>
      <t xml:space="preserve"> Cifras para el año 2015 rectificadas por el informante.</t>
    </r>
  </si>
  <si>
    <r>
      <rPr>
        <b/>
        <sz val="8"/>
        <rFont val="Verdana"/>
        <family val="2"/>
      </rPr>
      <t>1</t>
    </r>
    <r>
      <rPr>
        <sz val="8"/>
        <rFont val="Verdana"/>
        <family val="2"/>
      </rPr>
      <t xml:space="preserve"> El total de declaratorias del año no corresponde necesariamente al número de declaratorias recibidas durante el año en curso, las declaradas en el año pueden corresponder a expedientes que iniciaron su tramitación en años anteriores.</t>
    </r>
  </si>
  <si>
    <t>TABLA 10.22: NÚMERO DE MONUMENTOS NACIONALES DECLARADOS POR DECRETO, SEGÚN TIPO DE MONUMENTO Y REGIÓN. 2016</t>
  </si>
  <si>
    <t xml:space="preserve"> -</t>
  </si>
  <si>
    <r>
      <t>TABLA 10.23 (R): NÚMERO DE MONUMENTOS NACIONALES DECLARADOS POR DECRETO, SEGÚN TIPO DE MONUMENTO Y REGIÓN (HISTORICO, DESDE 1925). 2015</t>
    </r>
    <r>
      <rPr>
        <b/>
        <vertAlign val="superscript"/>
        <sz val="8"/>
        <color indexed="8"/>
        <rFont val="Verdana"/>
        <family val="2"/>
      </rPr>
      <t>/R</t>
    </r>
  </si>
  <si>
    <r>
      <t>Todas las regiones</t>
    </r>
    <r>
      <rPr>
        <b/>
        <vertAlign val="superscript"/>
        <sz val="8"/>
        <color indexed="8"/>
        <rFont val="Verdana"/>
        <family val="2"/>
      </rPr>
      <t>/2</t>
    </r>
  </si>
  <si>
    <r>
      <t xml:space="preserve">1 </t>
    </r>
    <r>
      <rPr>
        <sz val="8"/>
        <rFont val="Verdana"/>
        <family val="2"/>
      </rPr>
      <t>El total acumulado desde el año 1925 al 2015 incluye componentes no cuantificados en el total de declaraciones del año 2014. Esto se debe a que durante los años 2014 y 2015 el CMN desagrupó monumentos declarados en períodos anteriores. Adicionalmente, el CMN agrega un monumento genérico correspondiente al Patrimonio Subacuático.</t>
    </r>
  </si>
  <si>
    <r>
      <rPr>
        <b/>
        <sz val="8"/>
        <color indexed="8"/>
        <rFont val="Verdana"/>
        <family val="2"/>
      </rPr>
      <t>2</t>
    </r>
    <r>
      <rPr>
        <sz val="8"/>
        <color indexed="8"/>
        <rFont val="Verdana"/>
        <family val="2"/>
      </rPr>
      <t xml:space="preserve"> Se considera como una unidad más en el total, el decreto que protege el Patrimonio Cultural Subacuático a nivel nacional, D311 del 08 de octubre de 1999.</t>
    </r>
  </si>
  <si>
    <t>TABLA 10.23: NÚMERO DE MONUMENTOS NACIONALES DECLARADOS POR DECRETO, SEGÚN TIPO DE MONUMENTO Y REGIÓN (HISTORICO, DESDE 1925). 2016</t>
  </si>
  <si>
    <r>
      <rPr>
        <b/>
        <sz val="8"/>
        <color indexed="8"/>
        <rFont val="Verdana"/>
        <family val="2"/>
      </rPr>
      <t>1</t>
    </r>
    <r>
      <rPr>
        <sz val="8"/>
        <color indexed="8"/>
        <rFont val="Verdana"/>
        <family val="2"/>
      </rPr>
      <t xml:space="preserve"> No están considerados en la estadística los monumentos desafectados por decreto.</t>
    </r>
  </si>
  <si>
    <r>
      <t xml:space="preserve">2 </t>
    </r>
    <r>
      <rPr>
        <sz val="8"/>
        <rFont val="Verdana"/>
        <family val="2"/>
      </rPr>
      <t>El total acumulado desde el año 1925 al 2015 incluye componentes no cuantificados en el total de declaraciones del año 2014. Esto se debe a que durante los años 2014 y 2015 el CMN desagrupó monumentos declarados en períodos anteriores. Adicionalmente, el CMN agregó un monumento genérico correspondiente al Patrimonio Subacuático.</t>
    </r>
  </si>
  <si>
    <r>
      <rPr>
        <b/>
        <sz val="8"/>
        <color indexed="8"/>
        <rFont val="Verdana"/>
        <family val="2"/>
      </rPr>
      <t>3</t>
    </r>
    <r>
      <rPr>
        <sz val="8"/>
        <color indexed="8"/>
        <rFont val="Verdana"/>
        <family val="2"/>
      </rPr>
      <t xml:space="preserve"> Se considera como una unidad más en el total, el decreto que protege el Patrimonio Cultural Subacuático a nivel nacional, D311 del 08 de octubre de 1999.</t>
    </r>
  </si>
  <si>
    <t>TABLA 10.24: NÓMINA DE MONUMENTOS NACIONALES DECLARADOS, SEGÚN REGIÓN Y MONUMENTO. 2016</t>
  </si>
  <si>
    <t xml:space="preserve">REGIÓN </t>
  </si>
  <si>
    <t>MONUMENTO</t>
  </si>
  <si>
    <r>
      <t>Componente</t>
    </r>
    <r>
      <rPr>
        <b/>
        <vertAlign val="superscript"/>
        <sz val="8"/>
        <rFont val="Verdana"/>
        <family val="2"/>
      </rPr>
      <t>/1</t>
    </r>
  </si>
  <si>
    <t>Categoría</t>
  </si>
  <si>
    <t>Mueble / Inmueble</t>
  </si>
  <si>
    <t>Ruinas del Complejo Industrial Azufrero de Tacora</t>
  </si>
  <si>
    <t>Villa Industrial</t>
  </si>
  <si>
    <t>Monumentos Históricos</t>
  </si>
  <si>
    <t>Inmueble</t>
  </si>
  <si>
    <t>Campamento de Aguas Calientes</t>
  </si>
  <si>
    <t>Montaña - andariveles</t>
  </si>
  <si>
    <t>Iglesia Santa Rosa de Lima de Guacollo</t>
  </si>
  <si>
    <t>Iglesia Virgen de la Inmaculada Concepción de Putani</t>
  </si>
  <si>
    <t xml:space="preserve">Iglesia de San Santiago Apóstol de Airo </t>
  </si>
  <si>
    <t>Iglesia Virgen del Rosario de Cosapilla</t>
  </si>
  <si>
    <t>Iglesia Virgen del Carmen de Tacora</t>
  </si>
  <si>
    <t>Iglesia San Antonio de Padua de Sucuna</t>
  </si>
  <si>
    <t>Iglesia Virgen de los remedios de Timalchaca</t>
  </si>
  <si>
    <t>Iglesia Santa Rosa de Lima de Caquena</t>
  </si>
  <si>
    <t>Conjunto Habitacional Lastarria</t>
  </si>
  <si>
    <t>Casa Dauelsberg</t>
  </si>
  <si>
    <t>Casa West Coast</t>
  </si>
  <si>
    <t>Sitio de Memoria ex Centro de Detención Providencia</t>
  </si>
  <si>
    <t>Mural "Vida Oceánica" de María Martner</t>
  </si>
  <si>
    <t>Colegio Alemán</t>
  </si>
  <si>
    <t>Mural obra de María Martner y de Juan O´Gorman del Balneario Tupahue</t>
  </si>
  <si>
    <t>Entorno del Mural obra de María Martner y de Juan O´Gorman del Balneario Tupahue</t>
  </si>
  <si>
    <t>Cementerio Católico</t>
  </si>
  <si>
    <t>Anfiteatro del Instituto de Anatomía</t>
  </si>
  <si>
    <t>Colecciones del Museo de Anatomía</t>
  </si>
  <si>
    <t>Mueble</t>
  </si>
  <si>
    <t>Teatro Huemul</t>
  </si>
  <si>
    <t>Barrio Huemul</t>
  </si>
  <si>
    <t>Mural "Exaltación de los trabajadores" de la ex Escuela Rebeca Catalán Vargas.</t>
  </si>
  <si>
    <t>Mural "Fresia lanzando a su hijo a los pies de Caupolicán" de la ex Escuela Rebeca Catalán Vargas.</t>
  </si>
  <si>
    <t>Mural "La ronda" de la ex Escuela Rebeca Catalán Vargas.</t>
  </si>
  <si>
    <t>Mural "Homenaje a Gabriela Mistral y los trabajadores del salitre" de la ex Escuela Rebeca Catalán Vargas.</t>
  </si>
  <si>
    <t>Mural "Los trabajadores del campo" de la ex Escuela Rebeca Catalán Vargas.</t>
  </si>
  <si>
    <t>Sitio donde fueron encontrados los cuerpos de Víctor Jara, Littre Quiroga y otras tres personas que no han sido identificadas</t>
  </si>
  <si>
    <t>Teatro Grez y Lavandería del Instituto Psiquiátrico Dr. José Horwitz</t>
  </si>
  <si>
    <t xml:space="preserve">Teatro Grez </t>
  </si>
  <si>
    <t>Lavandería del Instituto Psiquiátrico Dr. José Horwitz</t>
  </si>
  <si>
    <t>Ex Centro de Detención Clínica Santa Lucía</t>
  </si>
  <si>
    <t>Barrio las Flores</t>
  </si>
  <si>
    <t>Casa de André Jarlán y Pierre Dubois</t>
  </si>
  <si>
    <t>Barrio Matta Sur</t>
  </si>
  <si>
    <t>Sede Social y Espacio de Memoria de los trabajadores de la construcción, excavadores y alcantarilleros de la Región Metropolitana</t>
  </si>
  <si>
    <t>Sitio de memoria centro de detención denominado "Venda Sexy - Discoteque"</t>
  </si>
  <si>
    <t>Archivos de la Colonia Dignidad</t>
  </si>
  <si>
    <t>Piscina Escolar de la Universidad de Chile</t>
  </si>
  <si>
    <t xml:space="preserve">Consultorio N°2 </t>
  </si>
  <si>
    <t>Sede Social de la Agrupación Nacional de Empleados Fiscales (ANEF)</t>
  </si>
  <si>
    <t>El Ajial</t>
  </si>
  <si>
    <t>Santuario de la Naturaleza</t>
  </si>
  <si>
    <t xml:space="preserve">Casa Matriz del Banco de Chile </t>
  </si>
  <si>
    <t>Casa de Ignacio Domeyko</t>
  </si>
  <si>
    <t>Teatro Victoria</t>
  </si>
  <si>
    <t>Conjunto de inmuebles y sitios correspondientes a la ex Colonia Dignidad</t>
  </si>
  <si>
    <t>Acceso histórico e inmueble de casa de control</t>
  </si>
  <si>
    <t>Torre de vigilancia y búnker de seguridad</t>
  </si>
  <si>
    <t>Complejo principal</t>
  </si>
  <si>
    <t>Subterráneos, calderas y túneles</t>
  </si>
  <si>
    <t>Búnker de Paul Schäfer y Freihaus</t>
  </si>
  <si>
    <t>Bodega de papas</t>
  </si>
  <si>
    <t>Hospital (antiguo y nuevo) y anexo hospital</t>
  </si>
  <si>
    <t>Pista de aterrizaje, bodega y hangares</t>
  </si>
  <si>
    <t>Fosa sector de la lecherías y fosa de los archivos</t>
  </si>
  <si>
    <t>Fosa CD1</t>
  </si>
  <si>
    <t>Fosa CD4</t>
  </si>
  <si>
    <t>Mural de María Martner ubicado en el Parque Monumental Bernardo O´Higgins de Chillán Viejo</t>
  </si>
  <si>
    <t>Entorno del Mural de María Martner ubicado en el Parque Monumental Bernardo O´Higgins de Chillán Viejo</t>
  </si>
  <si>
    <t>Puente Confluencia</t>
  </si>
  <si>
    <t>Capilla San Conrado</t>
  </si>
  <si>
    <t>Villa García</t>
  </si>
  <si>
    <t>Los Lagos</t>
  </si>
  <si>
    <t>Primera Comisaría de Ancud</t>
  </si>
  <si>
    <t>Entorno a la primera Comisaría de Ancud</t>
  </si>
  <si>
    <t>Entorno del Monumento Histórico de la Iglesia de San Antonio de Vilupulli</t>
  </si>
  <si>
    <t>Entorno del Monumento Histórico de la Iglesia Nuestra Señora del Rosario de Chelín</t>
  </si>
  <si>
    <t>Buque a vapor "Amadeo"</t>
  </si>
  <si>
    <t>Casa de los Derechos Humanos - Residencia Beaulier</t>
  </si>
  <si>
    <r>
      <rPr>
        <b/>
        <sz val="8"/>
        <rFont val="Verdana"/>
        <family val="2"/>
      </rPr>
      <t>1</t>
    </r>
    <r>
      <rPr>
        <sz val="8"/>
        <rFont val="Verdana"/>
        <family val="2"/>
      </rPr>
      <t xml:space="preserve"> Debido a que los componentes permiten representar distintas piezas de un mismo monumento, hay regiones en las cuales no existe información al respecto, debido a que la declaratoria se asocia a monumentos independientes entre sí.   </t>
    </r>
  </si>
  <si>
    <r>
      <t>TABLA 10.24 (R): NÓMINA DE MONUMENTOS NACIONALES DECLARADOS, SEGÚN REGIÓN Y MONUMENTO. 2015</t>
    </r>
    <r>
      <rPr>
        <b/>
        <vertAlign val="superscript"/>
        <sz val="8"/>
        <color indexed="8"/>
        <rFont val="Verdana"/>
        <family val="2"/>
      </rPr>
      <t>/R</t>
    </r>
  </si>
  <si>
    <r>
      <t>Componente</t>
    </r>
    <r>
      <rPr>
        <b/>
        <vertAlign val="superscript"/>
        <sz val="8"/>
        <color indexed="8"/>
        <rFont val="Verdana"/>
        <family val="2"/>
      </rPr>
      <t>/1</t>
    </r>
  </si>
  <si>
    <t>Iglesia de San Idelfonso de Putre</t>
  </si>
  <si>
    <t>Iglesia de San Jerónimo de Poconchile</t>
  </si>
  <si>
    <t>Iglesia de San Martín de Tours de Codpa</t>
  </si>
  <si>
    <t>Iglesia San José de Pachica</t>
  </si>
  <si>
    <t>Iglesia San Miguel de Azapa</t>
  </si>
  <si>
    <t>Iglesia San Pedro de Esquiña</t>
  </si>
  <si>
    <t>Iglesia Virgen del Carmen de Chitita</t>
  </si>
  <si>
    <t>Archivos ubicados en el Archivo Físico del Centro de Documentación</t>
  </si>
  <si>
    <t>Archivos ubicados en el lobby del Teatro Chile</t>
  </si>
  <si>
    <t>Archivos ubicados en el primer piso del edificio del ex Banco de Chile</t>
  </si>
  <si>
    <t>Archivos ubicados en la Central de Planos</t>
  </si>
  <si>
    <t>Archivos ubicados en las instalaciones del Staff A-2, sala N°1</t>
  </si>
  <si>
    <t>Campamento Minero de Chuquicamata</t>
  </si>
  <si>
    <t>Casa 2000 de Chuquicamata</t>
  </si>
  <si>
    <t>Cementario de Chuquicamata</t>
  </si>
  <si>
    <t>Centro Cívico de Chuquicamata</t>
  </si>
  <si>
    <t>Cinco bienes muebles asociados al transporte</t>
  </si>
  <si>
    <t>Carreta Calichera</t>
  </si>
  <si>
    <t>Carro del Ferrocarril Urbano de Antofagasta (Tranvía de Sangre)</t>
  </si>
  <si>
    <t>Carro Krupp</t>
  </si>
  <si>
    <t>Locomotora Eléctrica Siemens- Schuckert</t>
  </si>
  <si>
    <t>Locomotora marca Orenstein &amp; Koppel</t>
  </si>
  <si>
    <t>Inmuebles representativos del Campamento Americano de Chuquicamata</t>
  </si>
  <si>
    <t>Pala Mundial de Chuquicamata</t>
  </si>
  <si>
    <t>Viaducto de Conchi sobre el río Loa</t>
  </si>
  <si>
    <t>Estero Derecho</t>
  </si>
  <si>
    <t>ex Centro de Detención "Casa del Buen Pastor"</t>
  </si>
  <si>
    <t>Barrios Vaticano y Quirinal</t>
  </si>
  <si>
    <t>Casa Labbé</t>
  </si>
  <si>
    <t>Ex Ballenera de Quintay</t>
  </si>
  <si>
    <t>Humedal de Tunquén</t>
  </si>
  <si>
    <t>Sitio Histórico ex Centro de Detención en Balneario Popular Rocas de Santo Domingo</t>
  </si>
  <si>
    <t>Colección de revistas de historietas editadas en Chile, de la Hemeroteca de la Biblioteca Nacional y otra revista que indica</t>
  </si>
  <si>
    <t>3 números de la revista Von Pilsener, sección periódicos y microformatos de la Biblioteca Nacional</t>
  </si>
  <si>
    <t>Colección de 238 revista de historietas, situada en la hemeroteca de la Biblioteca Nacional</t>
  </si>
  <si>
    <t>Edificio Sede del Tribunal Calificador de Elecciones</t>
  </si>
  <si>
    <t>Mural "El Primer Gol del Pueblo Chileno" de Roberto Matta</t>
  </si>
  <si>
    <t>Sector 1 de la Villa Frei</t>
  </si>
  <si>
    <t>Sitio donde ocurrió la Matanza de Lo Cañas</t>
  </si>
  <si>
    <t>Cajón del Río Achibueno</t>
  </si>
  <si>
    <t>Catedral de Chillán</t>
  </si>
  <si>
    <t>Las colecciones de platería y joyería Mapuche, de textiles Mapuche y de cerámica artística de Lota</t>
  </si>
  <si>
    <t>Mural "Historia de la Medicina y Farmacología en Chile"</t>
  </si>
  <si>
    <t xml:space="preserve">Casa de la Cultura de Máfil, ex Casa Fehlandt </t>
  </si>
  <si>
    <t>Casa Peters</t>
  </si>
  <si>
    <t>Entorno del Monumento Histórico de la Iglesia Natividad de María de Ichuac</t>
  </si>
  <si>
    <t>Entorno del Monumento Histórico de la Iglesia Santiago Apóstol de Detif</t>
  </si>
  <si>
    <r>
      <t>TABLA 10.25: MATERIAL AUDIOVISUAL GENERADO POR EL CONSEJO NACIONAL DE LA CULTURA Y LAS ARTES (CNCA), SEGÚN PROGRAMA O PROYECTO Y TIPO DE MATERIAL</t>
    </r>
    <r>
      <rPr>
        <b/>
        <sz val="8"/>
        <rFont val="Verdana"/>
        <family val="2"/>
      </rPr>
      <t>. 2012-</t>
    </r>
    <r>
      <rPr>
        <b/>
        <sz val="8"/>
        <color indexed="8"/>
        <rFont val="Verdana"/>
        <family val="2"/>
      </rPr>
      <t>2016</t>
    </r>
    <r>
      <rPr>
        <b/>
        <vertAlign val="superscript"/>
        <sz val="8"/>
        <color indexed="8"/>
        <rFont val="Verdana"/>
        <family val="2"/>
      </rPr>
      <t>/1</t>
    </r>
  </si>
  <si>
    <t>PROGRAMA/PROYECTO Y TIPO DE MATERIAL</t>
  </si>
  <si>
    <t>Encuentros Maestros</t>
  </si>
  <si>
    <t>Documentales</t>
  </si>
  <si>
    <t>Expediente UNESCO</t>
  </si>
  <si>
    <t>Audiovisual oficial de postulación a UNESCO</t>
  </si>
  <si>
    <t>Inventario Priorizado del Patrimonio Cultural Inmaterial en Chile</t>
  </si>
  <si>
    <t xml:space="preserve">Tráiler </t>
  </si>
  <si>
    <t>Registro</t>
  </si>
  <si>
    <t>Patrimonio Migrante</t>
  </si>
  <si>
    <t>Tesoros Humanos Vivos</t>
  </si>
  <si>
    <t>Cortos audiovisuales</t>
  </si>
  <si>
    <t>Tesoros Humanos Vivos Educativo</t>
  </si>
  <si>
    <t>Documentales educativos</t>
  </si>
  <si>
    <t xml:space="preserve">Turismo Cultural </t>
  </si>
  <si>
    <t>Universo cultural Aymara</t>
  </si>
  <si>
    <r>
      <t>1</t>
    </r>
    <r>
      <rPr>
        <sz val="8"/>
        <color indexed="8"/>
        <rFont val="Verdana"/>
        <family val="2"/>
      </rPr>
      <t xml:space="preserve"> Los valores informados se clasifican de acuerdo al año de edición.</t>
    </r>
  </si>
  <si>
    <r>
      <t xml:space="preserve">- </t>
    </r>
    <r>
      <rPr>
        <sz val="8"/>
        <color indexed="8"/>
        <rFont val="Verdana"/>
        <family val="2"/>
      </rPr>
      <t>No registró movimiento.</t>
    </r>
  </si>
  <si>
    <t>Fuente: Departamento de Patrimonio, Sección Patrimonio Inmaterial. Consejo Nacional de la Cultura y las Artes (CNCA).</t>
  </si>
  <si>
    <t xml:space="preserve">TABLA 10.26: NÚMERO DE PUBLICACIONES Y AUDIOS GENERADOS POR EL CONSEJO NACIONAL DE LA CULTURA Y LAS ARTES (CNCA), SEGÚN TIPO DE PRODUCTO. 2012-2016 </t>
  </si>
  <si>
    <t>TIPO DE PRODUCTO</t>
  </si>
  <si>
    <t>Publicaciones</t>
  </si>
  <si>
    <t>Audios</t>
  </si>
  <si>
    <r>
      <t>TABLA 10.27: NÚMERO DE POSTULACIONES A TESORO HUMANO VIVO (THV)</t>
    </r>
    <r>
      <rPr>
        <b/>
        <vertAlign val="superscript"/>
        <sz val="8"/>
        <color indexed="8"/>
        <rFont val="Verdana"/>
        <family val="2"/>
      </rPr>
      <t>/1</t>
    </r>
    <r>
      <rPr>
        <b/>
        <sz val="8"/>
        <color indexed="8"/>
        <rFont val="Verdana"/>
        <family val="2"/>
      </rPr>
      <t xml:space="preserve">, SEGÚN ÁMBITO DEL PATRIMONIO CULTURAL INMATERIAL Y RESULTADO DE POSTULACIÓN. 2014-2016 </t>
    </r>
  </si>
  <si>
    <t>ÁMBITO PATRIMONIO CULTURAL INMATERIAL Y RESULTADO DE LA POSTULACIÓN</t>
  </si>
  <si>
    <t>Conocimientos y usos relacionados con la naturaleza y el universo</t>
  </si>
  <si>
    <t>Inadmisible</t>
  </si>
  <si>
    <t>Admisible</t>
  </si>
  <si>
    <t>Técnicas artesanales o tecnología tradicional</t>
  </si>
  <si>
    <t>Tradiciones y expresiones orales</t>
  </si>
  <si>
    <t>Usos sociales, rituales y actos festivos</t>
  </si>
  <si>
    <r>
      <rPr>
        <b/>
        <sz val="8"/>
        <color indexed="8"/>
        <rFont val="Verdana"/>
        <family val="2"/>
      </rPr>
      <t>1</t>
    </r>
    <r>
      <rPr>
        <sz val="8"/>
        <color indexed="8"/>
        <rFont val="Verdana"/>
        <family val="2"/>
      </rPr>
      <t xml:space="preserve"> Una postulación THV puede tener asociado uno o más ámbitos Patrimonio Cultural Inmaterial, por tanto, el número total de la tabla no necesariamente coincidirá con el total de postulaciones individuales.</t>
    </r>
  </si>
  <si>
    <r>
      <t>TABLA 10.28: NÚMERO DE POSTULANTES RECONOCIDOS COMO "TESORO HUMANO VIVO" (THV)  Y "DESTACADOS", POR REGIÓN, SEGÚN TIPO DE POSTULACIÓN</t>
    </r>
    <r>
      <rPr>
        <b/>
        <vertAlign val="superscript"/>
        <sz val="8"/>
        <rFont val="Verdana"/>
        <family val="2"/>
      </rPr>
      <t>/1</t>
    </r>
    <r>
      <rPr>
        <b/>
        <sz val="8"/>
        <rFont val="Verdana"/>
        <family val="2"/>
      </rPr>
      <t>. 2014-2016</t>
    </r>
  </si>
  <si>
    <t>REGIÓN Y POSTULANTES RECONOCIDOS COMO "DESTACADO" y "TESORO HUMANO VIVO"</t>
  </si>
  <si>
    <r>
      <t>2014</t>
    </r>
    <r>
      <rPr>
        <b/>
        <vertAlign val="superscript"/>
        <sz val="8"/>
        <color indexed="8"/>
        <rFont val="Verdana"/>
        <family val="2"/>
      </rPr>
      <t>/2</t>
    </r>
  </si>
  <si>
    <r>
      <t>2015</t>
    </r>
    <r>
      <rPr>
        <b/>
        <vertAlign val="superscript"/>
        <sz val="8"/>
        <color indexed="8"/>
        <rFont val="Verdana"/>
        <family val="2"/>
      </rPr>
      <t>/3</t>
    </r>
  </si>
  <si>
    <r>
      <t>2016</t>
    </r>
    <r>
      <rPr>
        <b/>
        <vertAlign val="superscript"/>
        <sz val="8"/>
        <color indexed="8"/>
        <rFont val="Verdana"/>
        <family val="2"/>
      </rPr>
      <t>/4</t>
    </r>
  </si>
  <si>
    <t>Cultor colectivo</t>
  </si>
  <si>
    <t>Cultor individual</t>
  </si>
  <si>
    <t>Destacados</t>
  </si>
  <si>
    <t xml:space="preserve">Arica y Parinacota </t>
  </si>
  <si>
    <t xml:space="preserve">Antofagasta </t>
  </si>
  <si>
    <t xml:space="preserve">Atacama </t>
  </si>
  <si>
    <t xml:space="preserve">Coquimbo </t>
  </si>
  <si>
    <t xml:space="preserve">Valparaíso </t>
  </si>
  <si>
    <t xml:space="preserve">Metropolitana </t>
  </si>
  <si>
    <t>Araucanía</t>
  </si>
  <si>
    <t>Los Ríos</t>
  </si>
  <si>
    <r>
      <rPr>
        <b/>
        <sz val="8"/>
        <color theme="1"/>
        <rFont val="Verdana"/>
        <family val="2"/>
      </rPr>
      <t>1</t>
    </r>
    <r>
      <rPr>
        <sz val="8"/>
        <color theme="1"/>
        <rFont val="Verdana"/>
        <family val="2"/>
      </rPr>
      <t xml:space="preserve"> Desde este año, se presenta el número de postulantes reconocidos como Tesoros Humanos Vivos y Cultores Destacados según tipo de postulación, es decir, </t>
    </r>
    <r>
      <rPr>
        <b/>
        <sz val="8"/>
        <color theme="1"/>
        <rFont val="Verdana"/>
        <family val="2"/>
      </rPr>
      <t>cultor colectivo</t>
    </r>
    <r>
      <rPr>
        <sz val="8"/>
        <color theme="1"/>
        <rFont val="Verdana"/>
        <family val="2"/>
      </rPr>
      <t xml:space="preserve"> o </t>
    </r>
    <r>
      <rPr>
        <b/>
        <sz val="8"/>
        <color theme="1"/>
        <rFont val="Verdana"/>
        <family val="2"/>
      </rPr>
      <t>cultor individual</t>
    </r>
    <r>
      <rPr>
        <sz val="8"/>
        <color theme="1"/>
        <rFont val="Verdana"/>
        <family val="2"/>
      </rPr>
      <t>.</t>
    </r>
  </si>
  <si>
    <r>
      <rPr>
        <b/>
        <sz val="8"/>
        <color theme="1"/>
        <rFont val="Verdana"/>
        <family val="2"/>
      </rPr>
      <t>2</t>
    </r>
    <r>
      <rPr>
        <sz val="8"/>
        <color theme="1"/>
        <rFont val="Verdana"/>
        <family val="2"/>
      </rPr>
      <t xml:space="preserve"> Información basada en la Resolución Exenta N°2372 del 01/07/2014 "Fija nómina de cultores/as destacados/as y reconocidos como Tesoro Humano Vivo del programa de reconocimiento Tesoros Humanos Vivos del Consejo Nacional de la Cultura y las Artes, convocatoria 2014"</t>
    </r>
  </si>
  <si>
    <r>
      <rPr>
        <b/>
        <sz val="8"/>
        <color theme="1"/>
        <rFont val="Verdana"/>
        <family val="2"/>
      </rPr>
      <t>3</t>
    </r>
    <r>
      <rPr>
        <sz val="8"/>
        <color theme="1"/>
        <rFont val="Verdana"/>
        <family val="2"/>
      </rPr>
      <t xml:space="preserve"> Información basada en la Resolución Exenta N°1259 del 14/07/2015 "Fija nómina de cultores/as destacados/as y reconocidos como Tesoro Humano Vivo del programa de reconocimiento Tesoros Humanos Vivos del Consejo Nacional de la Cultura y las Artes, convocatoria 2015"</t>
    </r>
  </si>
  <si>
    <r>
      <rPr>
        <b/>
        <sz val="8"/>
        <color theme="1"/>
        <rFont val="Verdana"/>
        <family val="2"/>
      </rPr>
      <t>4</t>
    </r>
    <r>
      <rPr>
        <sz val="8"/>
        <color theme="1"/>
        <rFont val="Verdana"/>
        <family val="2"/>
      </rPr>
      <t xml:space="preserve"> Información basada en la Resolución Exenta N°1806 del 22/09/2016 "Fija nómina de cultores/as destacados/as y reconocidos como Tesoro Humano Vivo del programa de reconocimiento Tesoros Humanos Vivos del Consejo Nacional de la Cultura y las Artes, convocatoria 2016"</t>
    </r>
  </si>
  <si>
    <t>TABLA 10.29: ADSCRIPCIONES A ÁMBITOS DEL PATRIMONIO CULTURAL INMATERIAL ASOCIADAS A LAS POSTULACIONES DE TESORO HUMANO VIVO POR TIPO DE POSTULACIÓN, SEGÚN TIPO DE POSTULANTE . 2014 - 2016</t>
  </si>
  <si>
    <t>ADSCRIPCIONES</t>
  </si>
  <si>
    <r>
      <t>Tipo de postulante</t>
    </r>
    <r>
      <rPr>
        <b/>
        <vertAlign val="superscript"/>
        <sz val="8"/>
        <color theme="1"/>
        <rFont val="Verdana"/>
        <family val="2"/>
      </rPr>
      <t>/1</t>
    </r>
  </si>
  <si>
    <r>
      <t>Tipo de postulante</t>
    </r>
    <r>
      <rPr>
        <b/>
        <vertAlign val="superscript"/>
        <sz val="8"/>
        <rFont val="Verdana"/>
        <family val="2"/>
      </rPr>
      <t>/1</t>
    </r>
  </si>
  <si>
    <t>Hombre</t>
  </si>
  <si>
    <t>Mujer</t>
  </si>
  <si>
    <t>Colectivo</t>
  </si>
  <si>
    <r>
      <t>TOTAL ADSCRIPCIONES</t>
    </r>
    <r>
      <rPr>
        <b/>
        <vertAlign val="superscript"/>
        <sz val="8"/>
        <color indexed="8"/>
        <rFont val="Verdana"/>
        <family val="2"/>
      </rPr>
      <t>/1</t>
    </r>
  </si>
  <si>
    <t>Total Asociadas a postulaciones destacadas</t>
  </si>
  <si>
    <t>Total Asociadas a postulaciones reconocidas como Tesoro Humano Vivo</t>
  </si>
  <si>
    <t>Asociadas a postulaciones destacadas</t>
  </si>
  <si>
    <t>Asociadas a  postulaciones reconocidas como Tesoro  Humano Vivo</t>
  </si>
  <si>
    <t>Técnicas Artesanales tradicionales</t>
  </si>
  <si>
    <t>Tradiciones y Expresiones Orales</t>
  </si>
  <si>
    <r>
      <rPr>
        <b/>
        <sz val="8"/>
        <rFont val="Verdana"/>
        <family val="2"/>
      </rPr>
      <t>Nota:</t>
    </r>
    <r>
      <rPr>
        <sz val="8"/>
        <rFont val="Verdana"/>
        <family val="2"/>
      </rPr>
      <t xml:space="preserve"> Una postulación destacada o reconocida Tesoro Humano Vivo puede tener asociado 1 o más ámbitos de Patrimonio Cultural Inmaterial (PCI), por tanto, la cantidad total de la tabla no necesariamente coincidirá con la cantidad total de postulaciones destacadas o reconocidas THV de la tabla 10.29.</t>
    </r>
  </si>
  <si>
    <r>
      <rPr>
        <b/>
        <sz val="8"/>
        <rFont val="Verdana"/>
        <family val="2"/>
      </rPr>
      <t>1</t>
    </r>
    <r>
      <rPr>
        <sz val="8"/>
        <rFont val="Verdana"/>
        <family val="2"/>
      </rPr>
      <t xml:space="preserve"> Postulación incluye postulantes individuales distinguiendo entre sexo y postulantes colectivos.</t>
    </r>
  </si>
  <si>
    <r>
      <t>TABLA 10.30: NÚMERO DE EXPEDIENTES DE POSTULACIÓN AL INVENTARIO DEL PATRIMONIO CULTURAL INMATERIAL EN CHILE RECIBIDOS POR EL CONSEJO NACIONAL DE LA CULTURA Y LAS ARTES (CNCA) POR ÁMBITO DE PATRIMONIO INMATERIAL, SEGÚN REGIÓN Y NOMBRE DEL EXPEDIENTE.</t>
    </r>
    <r>
      <rPr>
        <b/>
        <sz val="8"/>
        <color indexed="10"/>
        <rFont val="Verdana"/>
        <family val="2"/>
      </rPr>
      <t xml:space="preserve"> </t>
    </r>
    <r>
      <rPr>
        <b/>
        <sz val="8"/>
        <color indexed="8"/>
        <rFont val="Verdana"/>
        <family val="2"/>
      </rPr>
      <t xml:space="preserve">2016 </t>
    </r>
  </si>
  <si>
    <t xml:space="preserve"> NOMBRE DEL EXPEDIENTE</t>
  </si>
  <si>
    <t>Ámbito de patrimonio inmaterial</t>
  </si>
  <si>
    <t>Conocimientos y usos relacionados con la naturaleza y el universo-Técnicas artesanales o tecnología tradicional</t>
  </si>
  <si>
    <t xml:space="preserve">Usos sociales, rituales y actos festivos </t>
  </si>
  <si>
    <t xml:space="preserve">Tradiciones y Expresiones Orales-Usos sociales, rituales y actos festivos </t>
  </si>
  <si>
    <r>
      <t>Tradiciones culinarias de la comuna de Monte Patria</t>
    </r>
    <r>
      <rPr>
        <vertAlign val="superscript"/>
        <sz val="8"/>
        <color indexed="8"/>
        <rFont val="Verdana"/>
        <family val="2"/>
      </rPr>
      <t>/1</t>
    </r>
  </si>
  <si>
    <r>
      <t>Crianza de cabras en el sector del Alfalfal, Cajón del Maipo</t>
    </r>
    <r>
      <rPr>
        <vertAlign val="superscript"/>
        <sz val="8"/>
        <color indexed="8"/>
        <rFont val="Verdana"/>
        <family val="2"/>
      </rPr>
      <t>/2</t>
    </r>
  </si>
  <si>
    <r>
      <t>Miniaturas en crin de Rari</t>
    </r>
    <r>
      <rPr>
        <vertAlign val="superscript"/>
        <sz val="8"/>
        <color indexed="8"/>
        <rFont val="Verdana"/>
        <family val="2"/>
      </rPr>
      <t>/3</t>
    </r>
  </si>
  <si>
    <r>
      <t>Loceras de Pilén</t>
    </r>
    <r>
      <rPr>
        <vertAlign val="superscript"/>
        <sz val="8"/>
        <color indexed="8"/>
        <rFont val="Verdana"/>
        <family val="2"/>
      </rPr>
      <t>/3</t>
    </r>
  </si>
  <si>
    <r>
      <t>Artesanía en Quinchamalí</t>
    </r>
    <r>
      <rPr>
        <vertAlign val="superscript"/>
        <sz val="8"/>
        <color indexed="8"/>
        <rFont val="Verdana"/>
        <family val="2"/>
      </rPr>
      <t>/4</t>
    </r>
  </si>
  <si>
    <r>
      <t>Trarikan o tejido amarrado</t>
    </r>
    <r>
      <rPr>
        <vertAlign val="superscript"/>
        <sz val="8"/>
        <color indexed="8"/>
        <rFont val="Verdana"/>
        <family val="2"/>
      </rPr>
      <t>/4</t>
    </r>
  </si>
  <si>
    <r>
      <t>Cuelcha o trenzado con fibra de trigo</t>
    </r>
    <r>
      <rPr>
        <vertAlign val="superscript"/>
        <sz val="8"/>
        <color indexed="8"/>
        <rFont val="Verdana"/>
        <family val="2"/>
      </rPr>
      <t>/4</t>
    </r>
  </si>
  <si>
    <r>
      <t>Recolección de frutos silvestres y hongos en la cuenca del río Trancura</t>
    </r>
    <r>
      <rPr>
        <vertAlign val="superscript"/>
        <sz val="8"/>
        <color indexed="8"/>
        <rFont val="Verdana"/>
        <family val="2"/>
      </rPr>
      <t>/5</t>
    </r>
  </si>
  <si>
    <r>
      <t>Tejueleros del Ciprés de Las Guaitecas</t>
    </r>
    <r>
      <rPr>
        <vertAlign val="superscript"/>
        <sz val="8"/>
        <color indexed="8"/>
        <rFont val="Verdana"/>
        <family val="2"/>
      </rPr>
      <t>/6</t>
    </r>
  </si>
  <si>
    <r>
      <rPr>
        <b/>
        <sz val="8"/>
        <rFont val="Verdana"/>
        <family val="2"/>
      </rPr>
      <t>1</t>
    </r>
    <r>
      <rPr>
        <sz val="8"/>
        <rFont val="Verdana"/>
        <family val="2"/>
      </rPr>
      <t xml:space="preserve"> Esta Expresión se realiza principalmente en la Región de Coquimbo.</t>
    </r>
  </si>
  <si>
    <r>
      <rPr>
        <b/>
        <sz val="8"/>
        <color indexed="8"/>
        <rFont val="Verdana"/>
        <family val="2"/>
      </rPr>
      <t>2</t>
    </r>
    <r>
      <rPr>
        <sz val="8"/>
        <color indexed="8"/>
        <rFont val="Verdana"/>
        <family val="2"/>
      </rPr>
      <t xml:space="preserve"> Esta expresión se realiza principalmente en la Región Metropolitana.</t>
    </r>
  </si>
  <si>
    <r>
      <rPr>
        <b/>
        <sz val="8"/>
        <rFont val="Verdana"/>
        <family val="2"/>
      </rPr>
      <t>3</t>
    </r>
    <r>
      <rPr>
        <sz val="8"/>
        <rFont val="Verdana"/>
        <family val="2"/>
      </rPr>
      <t xml:space="preserve"> Esta expresión se realiza principalmente en la Región de Maule.</t>
    </r>
  </si>
  <si>
    <r>
      <rPr>
        <b/>
        <sz val="8"/>
        <rFont val="Verdana"/>
        <family val="2"/>
      </rPr>
      <t>4</t>
    </r>
    <r>
      <rPr>
        <sz val="8"/>
        <rFont val="Verdana"/>
        <family val="2"/>
      </rPr>
      <t xml:space="preserve"> Esta expresión se realiza principalmente en la Región de Biobío.</t>
    </r>
  </si>
  <si>
    <r>
      <rPr>
        <b/>
        <sz val="8"/>
        <rFont val="Verdana"/>
        <family val="2"/>
      </rPr>
      <t>5</t>
    </r>
    <r>
      <rPr>
        <sz val="8"/>
        <rFont val="Verdana"/>
        <family val="2"/>
      </rPr>
      <t xml:space="preserve"> Esta expresión se realiza principalmente en la Región de La Araucanía.</t>
    </r>
  </si>
  <si>
    <r>
      <rPr>
        <b/>
        <sz val="8"/>
        <rFont val="Verdana"/>
        <family val="2"/>
      </rPr>
      <t>6</t>
    </r>
    <r>
      <rPr>
        <sz val="8"/>
        <rFont val="Verdana"/>
        <family val="2"/>
      </rPr>
      <t xml:space="preserve"> Esta expresión se realiza principalmente en la Región de Aysén.</t>
    </r>
  </si>
  <si>
    <t>TABLA 10.31: EXPRESIONES IDENTIFICADAS POR EL INVENTARIO PRIORIZADO DEL PATRIMONIO CULTURAL INMATERIAL EN CHILE, SEGÚN ADSCRIPCIÓN A ÁMBITO DEL PATRIMONIO INMATERIAL. 2016</t>
  </si>
  <si>
    <r>
      <rPr>
        <b/>
        <sz val="8"/>
        <rFont val="Verdana"/>
        <family val="2"/>
      </rPr>
      <t xml:space="preserve">ABSCRIPCIÓN A </t>
    </r>
    <r>
      <rPr>
        <b/>
        <sz val="8"/>
        <color indexed="8"/>
        <rFont val="Verdana"/>
        <family val="2"/>
      </rPr>
      <t>ÁMBITO DEL PATRIMONIO INMATERIAL</t>
    </r>
  </si>
  <si>
    <t xml:space="preserve">Conocimientos y usos relacionados con la naturaleza y el universo </t>
  </si>
  <si>
    <t>Minería del Oro en Santa Celia</t>
  </si>
  <si>
    <t>Carpintería de Ribera</t>
  </si>
  <si>
    <t>El modo de vida del campesino de Larmahue y su vinculación con el medio ambiente a través de las Ruedas de agua de Larmahue: técnicas y conocimientos de extracción de agua y regadío</t>
  </si>
  <si>
    <t xml:space="preserve">Técnicas artesanales o tecnología tradicional </t>
  </si>
  <si>
    <t>Bailes Chinos</t>
  </si>
  <si>
    <t>Elaboración de Soga en Cochrane y Bahía Murta</t>
  </si>
  <si>
    <t xml:space="preserve">Tradiciones y expresiones orales </t>
  </si>
  <si>
    <t>Canto a lo Poeta</t>
  </si>
  <si>
    <t>Conocimientos y usos relacionados con la naturaleza y el universo - Técnicas artesanales o tecnología tradicional</t>
  </si>
  <si>
    <t>Tradiciones y expresiones orales - Usos sociales, rituales y actos festivos</t>
  </si>
  <si>
    <r>
      <rPr>
        <b/>
        <sz val="8"/>
        <color theme="1"/>
        <rFont val="Verdana"/>
        <family val="2"/>
      </rPr>
      <t xml:space="preserve">Nota: </t>
    </r>
    <r>
      <rPr>
        <sz val="8"/>
        <color theme="1"/>
        <rFont val="Verdana"/>
        <family val="2"/>
      </rPr>
      <t>Una expresión identificada en el inventario priorizado, puede tener asociado 1 o más ámbitos de Patrimonio Cultural Inmaterial, por tanto, el total de la tabla no necesariamente será igual a la cantidad de expresiones que se encuentran en el inventario priorizado.</t>
    </r>
  </si>
  <si>
    <r>
      <rPr>
        <b/>
        <sz val="8"/>
        <rFont val="Verdana"/>
        <family val="2"/>
      </rPr>
      <t>Nota:</t>
    </r>
    <r>
      <rPr>
        <sz val="8"/>
        <rFont val="Verdana"/>
        <family val="2"/>
      </rPr>
      <t xml:space="preserve"> Existen expedientes que refieren a manifestaciones del Patrimonio Cultural Inmaterial presentes en más de una región.</t>
    </r>
  </si>
  <si>
    <t>TABLA 10.32: NÚMERO DE ACERVOS CULTURALES REGISTRADOS EN EL SISTEMA DE INFORMACIÓN PARA LA GESTIÓN PATRIMONIAL (SIGPA), SEGÚN REGIÓN Y TIPO DE ACERVO. 2012-2016.</t>
  </si>
  <si>
    <t>REGIÓN Y TIPO DE ACERVO</t>
  </si>
  <si>
    <t>Cultores colectivos</t>
  </si>
  <si>
    <t>Cultores individuales</t>
  </si>
  <si>
    <t>Fiestas</t>
  </si>
  <si>
    <t>Gastronomía</t>
  </si>
  <si>
    <t xml:space="preserve">O'Higgins </t>
  </si>
  <si>
    <t xml:space="preserve">Maule </t>
  </si>
  <si>
    <t xml:space="preserve">Aysén </t>
  </si>
  <si>
    <t xml:space="preserve">TABLA 10.33: NÚMERO Y TIPO DE REGISTROS EN EL SISTEMA DE INFORMACIÓN PARA LA GESTIÓN PATRIMONIAL (SIGPA), SEGÚN ADSCRIPCIÓN A ÁMBITO DEL PATRIMONIO CULTURAL INMATERIAL Y TIPO DE ACERVO. 2012-2016 </t>
  </si>
  <si>
    <t>ÁMBITOS DE PATRIMONIO CULTURAL INMATERIAL Y TIPO DE ACERVO</t>
  </si>
  <si>
    <r>
      <t xml:space="preserve">Nota: </t>
    </r>
    <r>
      <rPr>
        <sz val="8"/>
        <color indexed="8"/>
        <rFont val="Verdana"/>
        <family val="2"/>
      </rPr>
      <t>En el caso de los Cultores Individuales, Colectivos y Fiestas, hay registros que pertenecen a más de un Tipo de acervo.</t>
    </r>
  </si>
  <si>
    <r>
      <t xml:space="preserve">TABLA 10.34: NÚMERO DE INMUEBLES Y ACTIVIDADES REALIZADAS EN EL DÍA DEL PATRIMONIO CULTURAL EN EL PAÍS. 2016 </t>
    </r>
    <r>
      <rPr>
        <b/>
        <vertAlign val="superscript"/>
        <sz val="8"/>
        <color indexed="8"/>
        <rFont val="Verdana"/>
        <family val="2"/>
      </rPr>
      <t>/1</t>
    </r>
  </si>
  <si>
    <t>INMUEBLES Y ACTIVIDADES</t>
  </si>
  <si>
    <t xml:space="preserve">N° de apertura de edificios </t>
  </si>
  <si>
    <t xml:space="preserve">N° de recorridos </t>
  </si>
  <si>
    <t>N° de otras actividades</t>
  </si>
  <si>
    <r>
      <rPr>
        <b/>
        <vertAlign val="superscript"/>
        <sz val="8"/>
        <color indexed="8"/>
        <rFont val="Verdana"/>
        <family val="2"/>
      </rPr>
      <t>1</t>
    </r>
    <r>
      <rPr>
        <sz val="8"/>
        <color indexed="8"/>
        <rFont val="Verdana"/>
        <family val="2"/>
      </rPr>
      <t xml:space="preserve"> El día del Patrimonio Cultural se realizó durante el mes de mayo del año 2016.</t>
    </r>
  </si>
  <si>
    <t>TABLA 10.35: NÚMERO DE INMUEBLES Y ACTIVIDADES REALIZADAS EN EL DÍA DEL PATRIMONIO CULTURAL PARA NIÑAS Y NIÑOS EN EL PAÍS. 2016</t>
  </si>
  <si>
    <r>
      <rPr>
        <b/>
        <sz val="8"/>
        <rFont val="Verdana"/>
        <family val="2"/>
      </rPr>
      <t>Nota:</t>
    </r>
    <r>
      <rPr>
        <sz val="8"/>
        <rFont val="Verdana"/>
        <family val="2"/>
      </rPr>
      <t xml:space="preserve"> El año 2016, además del Día del Patrimonio Cultural de mayo, se realizó una actividad similar para Niñas y Niños durante el mes de noviembre. </t>
    </r>
  </si>
  <si>
    <r>
      <t>TABLA 10.36: NÚMERO DE VISITAS EN EL DÍA DEL PATRIMONIO CULTURAL EN LA REGIÓN METROPOLITANA Y OTRAS REGIONES DEL PAÍS. 2016</t>
    </r>
    <r>
      <rPr>
        <b/>
        <vertAlign val="superscript"/>
        <sz val="8"/>
        <color indexed="8"/>
        <rFont val="Verdana"/>
        <family val="2"/>
      </rPr>
      <t>/1</t>
    </r>
  </si>
  <si>
    <t>VISITAS</t>
  </si>
  <si>
    <t>N° de visitas Región Metropolitana</t>
  </si>
  <si>
    <t>N° de visitas regiones</t>
  </si>
  <si>
    <t>TABLA 10.37: NÚMERO DE VISITAS EN EL DÍA DEL PATRIMONIO CULTURAL  PARA NIÑAS Y NIÑOS EN LA REGIÓN METROPOLITANA Y OTRAS REGIONES DEL PAÍS. 2016</t>
  </si>
  <si>
    <t>TABLA 10.38: NÚMERO DE BENEFICIARIOS DE PROGRAMA DE EDUCACIÓN AMBIENTAL (EDAM) DENTRO Y FUERA DE LAS ÁREAS SILVESTRES PROTEGIDAS (ASP), SEGÚN REGIÓN. 2012-2016</t>
  </si>
  <si>
    <r>
      <t>2014</t>
    </r>
    <r>
      <rPr>
        <b/>
        <vertAlign val="superscript"/>
        <sz val="8"/>
        <rFont val="Verdana"/>
        <family val="2"/>
      </rPr>
      <t>/1</t>
    </r>
  </si>
  <si>
    <t>Beneficiados dentro del Área Silvestre Protegida (ASP)</t>
  </si>
  <si>
    <t>Beneficiados fuera del Área Silvestre Protegida (ASP)</t>
  </si>
  <si>
    <r>
      <rPr>
        <b/>
        <sz val="8"/>
        <rFont val="Verdana"/>
        <family val="2"/>
      </rPr>
      <t>1</t>
    </r>
    <r>
      <rPr>
        <sz val="8"/>
        <rFont val="Verdana"/>
        <family val="2"/>
      </rPr>
      <t xml:space="preserve"> No se dispone de información para el periodo 2014 debido a que no se registró en todas las unidades y de forma sistemática, el número de charlas de educación ambiental dictadas durante el año.</t>
    </r>
  </si>
  <si>
    <t>… Información no disponible</t>
  </si>
  <si>
    <t>FUENTE: Corporación Nacional Forestal (Conaf).</t>
  </si>
  <si>
    <r>
      <t>TABLA 10.39 (R): NÚMERO DE SANTUARIOS DE LA NATURALEZA DECLARADOS POR DECRETO, SEGÚN REGIÓN. 2015</t>
    </r>
    <r>
      <rPr>
        <b/>
        <vertAlign val="superscript"/>
        <sz val="8"/>
        <rFont val="Verdana"/>
        <family val="2"/>
      </rPr>
      <t>/R</t>
    </r>
  </si>
  <si>
    <t>Santuarios de la naturaleza</t>
  </si>
  <si>
    <r>
      <rPr>
        <b/>
        <sz val="8"/>
        <color indexed="8"/>
        <rFont val="Verdana"/>
        <family val="2"/>
      </rPr>
      <t>R</t>
    </r>
    <r>
      <rPr>
        <sz val="8"/>
        <color indexed="8"/>
        <rFont val="Verdana"/>
        <family val="2"/>
      </rPr>
      <t xml:space="preserve"> Cifras para el año 2015 rectificadas por el informante.</t>
    </r>
  </si>
  <si>
    <t>- No registró movimiento</t>
  </si>
  <si>
    <t>TABLA 10.39: NÚMERO DE SANTUARIOS DE LA NATURALEZA DECLARADOS POR DECRETO, SEGÚN REGIÓN. 2016</t>
  </si>
  <si>
    <r>
      <t>TABLA 10.40 (R): NÚMERO DE SANTUARIOS DE LA NATURALEZA DECLARADOS POR DECRETO (HISTÓRICO, DESDE 1925), SEGÚN REGIÓN. 2015</t>
    </r>
    <r>
      <rPr>
        <b/>
        <vertAlign val="superscript"/>
        <sz val="8"/>
        <color indexed="8"/>
        <rFont val="Verdana"/>
        <family val="2"/>
      </rPr>
      <t>/R</t>
    </r>
  </si>
  <si>
    <t>TABLA 10.40: NÚMERO DE SANTUARIOS DE LA NATURALEZA DECLARADOS POR DECRETO (HISTÓRICO, DESDE 1925), SEGÚN REGIÓN. 2016</t>
  </si>
  <si>
    <t>TABLA 10.41: NÓMINA DE SANTUARIOS DE LA NATURALEZA DECLARADOS, SEGÚN REGIÓN. 2016</t>
  </si>
  <si>
    <t>Monumento</t>
  </si>
  <si>
    <r>
      <t>Componente</t>
    </r>
    <r>
      <rPr>
        <b/>
        <vertAlign val="superscript"/>
        <sz val="8"/>
        <color indexed="8"/>
        <rFont val="Verdana"/>
        <family val="2"/>
      </rPr>
      <t xml:space="preserve"> /1</t>
    </r>
  </si>
  <si>
    <t>Mueble/Inmueble</t>
  </si>
  <si>
    <t>Metropolitana de Santiago</t>
  </si>
  <si>
    <r>
      <t>TABLA 10.41 (R): NÓMINA DE SANTUARIOS DE LA NATURALEZA DECLARADOS, SEGÚN REGIÓN. 2015</t>
    </r>
    <r>
      <rPr>
        <b/>
        <vertAlign val="superscript"/>
        <sz val="8"/>
        <color indexed="8"/>
        <rFont val="Verdana"/>
        <family val="2"/>
      </rPr>
      <t>/R</t>
    </r>
  </si>
  <si>
    <r>
      <t>Componente</t>
    </r>
    <r>
      <rPr>
        <b/>
        <vertAlign val="superscript"/>
        <sz val="8"/>
        <color indexed="8"/>
        <rFont val="Verdana"/>
        <family val="2"/>
      </rPr>
      <t xml:space="preserve"> </t>
    </r>
  </si>
  <si>
    <t>…Información no disponible.</t>
  </si>
  <si>
    <t>TABLA 10.42: DISTRIBUCIÓN NACIONAL Y SUPERFICIE (EN HECTÁREAS) DEL SISTEMA NACIONAL DE ÁREAS SILVESTRES PROTEGIDAS DEL ESTADO (SNASPE). 2016</t>
  </si>
  <si>
    <t>CATEGORÍA DE MANEJO</t>
  </si>
  <si>
    <t>N° Unidades</t>
  </si>
  <si>
    <t>Superficie (há)</t>
  </si>
  <si>
    <t>Parques Nacionales</t>
  </si>
  <si>
    <t>Reservas Nacionales</t>
  </si>
  <si>
    <t>Monumentos Naturales</t>
  </si>
  <si>
    <t>FUENTE: Corporación Nacional Forestal (CONAF). Gerencia áreas silvestres protegidas.</t>
  </si>
  <si>
    <t>TABLA 10.43: NÓMINA Y SUPERFICIE (HÁ) DE LOS PARQUES NACIONALES SEGÚN REGIÓN. 2016</t>
  </si>
  <si>
    <t>Nombre de la unidad</t>
  </si>
  <si>
    <t>Provincia</t>
  </si>
  <si>
    <t>Comuna</t>
  </si>
  <si>
    <t>Parque Nacional Lauca</t>
  </si>
  <si>
    <t>Parinacota</t>
  </si>
  <si>
    <t>Putre</t>
  </si>
  <si>
    <t>Parque Nacional Volcán Isluga</t>
  </si>
  <si>
    <t>Tamarugal</t>
  </si>
  <si>
    <t>Colchane</t>
  </si>
  <si>
    <t>Parque Nacional Llullaillaco</t>
  </si>
  <si>
    <t>Parque Nacional Morro Moreno</t>
  </si>
  <si>
    <t>Antofagasta y Mejillones</t>
  </si>
  <si>
    <r>
      <t>Parque Nacional Pan de Azúcar</t>
    </r>
    <r>
      <rPr>
        <vertAlign val="superscript"/>
        <sz val="8"/>
        <rFont val="Verdana"/>
        <family val="2"/>
      </rPr>
      <t xml:space="preserve"> /1</t>
    </r>
  </si>
  <si>
    <t>Antofagasta y Chañaral</t>
  </si>
  <si>
    <t>Taltal y Chañaral</t>
  </si>
  <si>
    <t>Parque Nacional Nevado de Tres Cruces</t>
  </si>
  <si>
    <t>Copiapó</t>
  </si>
  <si>
    <t>Copiapó y Tierra Amarilla</t>
  </si>
  <si>
    <t>Parque Nacional Llanos de Challe</t>
  </si>
  <si>
    <t>Huasco</t>
  </si>
  <si>
    <t>Parque Nacional Bosque Fray Jorge</t>
  </si>
  <si>
    <t>Limarí</t>
  </si>
  <si>
    <t>Ovalle</t>
  </si>
  <si>
    <t>Parque Nacional Archipiélago de Juan Fernández</t>
  </si>
  <si>
    <t>Juan Fernández</t>
  </si>
  <si>
    <t>Parque Nacional La Campana</t>
  </si>
  <si>
    <t>Quillota</t>
  </si>
  <si>
    <t>Hijuelas y Olmue</t>
  </si>
  <si>
    <t>Parque Nacional Rapa Nui</t>
  </si>
  <si>
    <t>Isla de Pascua</t>
  </si>
  <si>
    <t>O´Higgins</t>
  </si>
  <si>
    <r>
      <t>Parque Nacional Las Palmas de Cocalán</t>
    </r>
    <r>
      <rPr>
        <vertAlign val="superscript"/>
        <sz val="8"/>
        <rFont val="Verdana"/>
        <family val="2"/>
      </rPr>
      <t>/2</t>
    </r>
  </si>
  <si>
    <t>Cachapoal</t>
  </si>
  <si>
    <t>Las Cabras</t>
  </si>
  <si>
    <t>Parque Nacional Radal Siete Tazas</t>
  </si>
  <si>
    <t>Curicó</t>
  </si>
  <si>
    <t>Molina</t>
  </si>
  <si>
    <t>Parque Nacional Laguna del Laja</t>
  </si>
  <si>
    <t>Antuco</t>
  </si>
  <si>
    <r>
      <t>Parque Nacional Nahuelbuta</t>
    </r>
    <r>
      <rPr>
        <vertAlign val="superscript"/>
        <sz val="8"/>
        <rFont val="Verdana"/>
        <family val="2"/>
      </rPr>
      <t>/3</t>
    </r>
  </si>
  <si>
    <t>Arauco y Malleco</t>
  </si>
  <si>
    <t>Cañete, Angol, Purén y Los Sauces</t>
  </si>
  <si>
    <t>Parque Nacional Tolhuaca</t>
  </si>
  <si>
    <t>Malleco</t>
  </si>
  <si>
    <t>Victoria y Curacautín</t>
  </si>
  <si>
    <t>Parque Nacional Conguillio</t>
  </si>
  <si>
    <t>Malleco y Cautín</t>
  </si>
  <si>
    <t>Curacautin, Lonquimay, Melipeuco y Vilcún</t>
  </si>
  <si>
    <t>Parque Nacional Huerquehue</t>
  </si>
  <si>
    <t>Cautín</t>
  </si>
  <si>
    <t>Pucón y Cunco</t>
  </si>
  <si>
    <t>Parque Nacional Villarrica</t>
  </si>
  <si>
    <t>Cautín y Valdivia</t>
  </si>
  <si>
    <t>Pucón, Curarrehue, Villarica y Panguipulli</t>
  </si>
  <si>
    <t>Parque Nacional Alerce Costero</t>
  </si>
  <si>
    <t>Valdivia  y Ralco</t>
  </si>
  <si>
    <t>Corral y La Unión</t>
  </si>
  <si>
    <t>Parque Nacional Puyehue</t>
  </si>
  <si>
    <t>Valdivia y Osorno</t>
  </si>
  <si>
    <t>Río Bueno, Lago Ranco, Puyehue y Puerto Octay</t>
  </si>
  <si>
    <t>Parque Nacional Vicente Pérez Rosales</t>
  </si>
  <si>
    <t>Osorno y Llanquihue</t>
  </si>
  <si>
    <t>Puerto Octay y Puerto Varas</t>
  </si>
  <si>
    <t>Parque Nacional Alerce Andino</t>
  </si>
  <si>
    <t>Llanquihue</t>
  </si>
  <si>
    <t>Puerto Montt y Cochamó</t>
  </si>
  <si>
    <t>Parque Nacional Hornopirén</t>
  </si>
  <si>
    <t>Llanquihue y Palena</t>
  </si>
  <si>
    <t>Cochamó y Hualaihué</t>
  </si>
  <si>
    <t>Parque Nacional Corcovado</t>
  </si>
  <si>
    <t>Palena</t>
  </si>
  <si>
    <t>Chaitén</t>
  </si>
  <si>
    <t>Parque Nacional Chiloé</t>
  </si>
  <si>
    <t>Chiloé</t>
  </si>
  <si>
    <t>Ancud, Dalcahe, Castro y Chonchi</t>
  </si>
  <si>
    <t>Parque Nacional Queulat</t>
  </si>
  <si>
    <t>Coyhaique y Aysén</t>
  </si>
  <si>
    <t>Lago Verde y Cisnes</t>
  </si>
  <si>
    <t>Parque Nacional Isla Guamblin</t>
  </si>
  <si>
    <t>Cisnes</t>
  </si>
  <si>
    <t>Parque Nacional Isla Magdalena</t>
  </si>
  <si>
    <t>Parque Nacional Laguna San Rafael</t>
  </si>
  <si>
    <t>Aysén, General Carrera y Capitán Prat</t>
  </si>
  <si>
    <t>Aysén, Río Ibáñez, Chile Chico, Cochrane y Tortel</t>
  </si>
  <si>
    <r>
      <t>Parque Nacional Bernardo O'Higgins</t>
    </r>
    <r>
      <rPr>
        <vertAlign val="superscript"/>
        <sz val="8"/>
        <rFont val="Verdana"/>
        <family val="2"/>
      </rPr>
      <t>/4</t>
    </r>
  </si>
  <si>
    <t>Capitán Prat y Ultima Esperanza</t>
  </si>
  <si>
    <t>Tortel, O'Higgins y Palena</t>
  </si>
  <si>
    <t>Parque Nacional Torres del Paine</t>
  </si>
  <si>
    <t>Última Esperanza</t>
  </si>
  <si>
    <t>Torres del Paine</t>
  </si>
  <si>
    <t>Parque Nacional Pali Aike</t>
  </si>
  <si>
    <t>San Gregorio</t>
  </si>
  <si>
    <t>Parque Nacional Alberto de Agostini</t>
  </si>
  <si>
    <t>Magallanes, Tierra del Fuego y Antártica Chilena</t>
  </si>
  <si>
    <t xml:space="preserve">Punta Arenas, Timaukel y Cabo de Hornos </t>
  </si>
  <si>
    <t>Parque Nacional Cabo de Hornos</t>
  </si>
  <si>
    <t xml:space="preserve">Antártica Chilena </t>
  </si>
  <si>
    <t>Cabo de Hornos</t>
  </si>
  <si>
    <t>Parque Nacional Yendegaia</t>
  </si>
  <si>
    <t>Tierra del Fuego y Antártica Chilena</t>
  </si>
  <si>
    <t>Timaukel y Cabo de Hornos</t>
  </si>
  <si>
    <r>
      <rPr>
        <b/>
        <sz val="8"/>
        <rFont val="Verdana"/>
        <family val="2"/>
      </rPr>
      <t>1</t>
    </r>
    <r>
      <rPr>
        <sz val="8"/>
        <rFont val="Verdana"/>
        <family val="2"/>
      </rPr>
      <t xml:space="preserve"> Los terrenos del parque abarcan la Regiones de Antofagasta y Atacama, pero la administración está a cargo de la región de Atacama.</t>
    </r>
  </si>
  <si>
    <r>
      <rPr>
        <b/>
        <sz val="8"/>
        <rFont val="Verdana"/>
        <family val="2"/>
      </rPr>
      <t>2</t>
    </r>
    <r>
      <rPr>
        <sz val="8"/>
        <rFont val="Verdana"/>
        <family val="2"/>
      </rPr>
      <t xml:space="preserve"> En propiedad privada, no administrado por CONAF.</t>
    </r>
  </si>
  <si>
    <r>
      <rPr>
        <b/>
        <sz val="8"/>
        <rFont val="Verdana"/>
        <family val="2"/>
      </rPr>
      <t xml:space="preserve">3 </t>
    </r>
    <r>
      <rPr>
        <sz val="8"/>
        <rFont val="Verdana"/>
        <family val="2"/>
      </rPr>
      <t>Los terrenos del parque abarcan las regiones del Biobío y la Araucanía, pero la administración está a cargo de la región de la Araucanía.</t>
    </r>
  </si>
  <si>
    <r>
      <rPr>
        <b/>
        <sz val="8"/>
        <rFont val="Verdana"/>
        <family val="2"/>
      </rPr>
      <t>4</t>
    </r>
    <r>
      <rPr>
        <sz val="8"/>
        <rFont val="Verdana"/>
        <family val="2"/>
      </rPr>
      <t xml:space="preserve"> Los terrenos del parque abarcan las regiones de Aysén y Magallanes, pero su administración está a cargo de la región de Magallanes.</t>
    </r>
  </si>
  <si>
    <t>TABLA 10.44: NÓMINA Y SUPERFICIE (HÁ) DE LAS RESERVAS NACIONALES SEGÚN REGIÓN. 2016</t>
  </si>
  <si>
    <t>Reserva Nacional las Vicuñas</t>
  </si>
  <si>
    <t>Reserva Nacional Pampa del Tamarugal</t>
  </si>
  <si>
    <t>Pozo Almonte y Huara</t>
  </si>
  <si>
    <t>Reserva Nacional La Chimba</t>
  </si>
  <si>
    <t>Reserva Nacional Los Flamencos</t>
  </si>
  <si>
    <t xml:space="preserve">El Loa </t>
  </si>
  <si>
    <t>San Pedro de Atacama</t>
  </si>
  <si>
    <t>Reserva Nacional Las Chinchillas</t>
  </si>
  <si>
    <t>Choapa</t>
  </si>
  <si>
    <t>Illapel</t>
  </si>
  <si>
    <r>
      <t>Reserva Nacional Pingüino de Humboldt</t>
    </r>
    <r>
      <rPr>
        <vertAlign val="superscript"/>
        <sz val="8"/>
        <color indexed="8"/>
        <rFont val="Verdana"/>
        <family val="2"/>
      </rPr>
      <t>/1</t>
    </r>
  </si>
  <si>
    <t>Huasco y Elqui</t>
  </si>
  <si>
    <t>Freirina y La Higuera</t>
  </si>
  <si>
    <t>Reserva Nacional Río Blanco</t>
  </si>
  <si>
    <t>Los Andes</t>
  </si>
  <si>
    <t>Reserva Nacional Lago Peñuelas</t>
  </si>
  <si>
    <t>Reserva Nacional El Yali</t>
  </si>
  <si>
    <t>San Antonio</t>
  </si>
  <si>
    <t>Reserva Nacional Rio Clarillo</t>
  </si>
  <si>
    <t>Cordillera</t>
  </si>
  <si>
    <t>Pirque</t>
  </si>
  <si>
    <t>Reserva Nacional Roblería del Cobre de Loncha</t>
  </si>
  <si>
    <t>Melipilla</t>
  </si>
  <si>
    <t>Alhué</t>
  </si>
  <si>
    <t>Reserva Nacional Rio de los Cipreses</t>
  </si>
  <si>
    <t>Machalí</t>
  </si>
  <si>
    <t>Reserva Nacional Laguna Torca</t>
  </si>
  <si>
    <t>Vichuquén</t>
  </si>
  <si>
    <t>Reserva Nacional Radal Siete Tazas</t>
  </si>
  <si>
    <t>Reserva Nacional Altos de Lircay</t>
  </si>
  <si>
    <t>Talca</t>
  </si>
  <si>
    <t>San Clemente</t>
  </si>
  <si>
    <t>Reserva Nacional Los Ruiles</t>
  </si>
  <si>
    <t>Talca y Cauquenes</t>
  </si>
  <si>
    <t>Empedrado y Chanco</t>
  </si>
  <si>
    <t>Reserva Nacional Los Bellotos del Melado</t>
  </si>
  <si>
    <t>Linares</t>
  </si>
  <si>
    <t>Colbún</t>
  </si>
  <si>
    <t>Reserva Nacional Federico Albert</t>
  </si>
  <si>
    <t>Cauquenes</t>
  </si>
  <si>
    <t>Chanco</t>
  </si>
  <si>
    <t>Reserva Nacional Los Queules</t>
  </si>
  <si>
    <t>Pelluhue</t>
  </si>
  <si>
    <t>Reserva Nacional Isla Mocha</t>
  </si>
  <si>
    <t>Arauco</t>
  </si>
  <si>
    <t>Lebu</t>
  </si>
  <si>
    <t>Reserva Nacional Los Huemules de Niblinto</t>
  </si>
  <si>
    <t>Ñuble</t>
  </si>
  <si>
    <t>Coihueco</t>
  </si>
  <si>
    <t>Reserva Nacional Ñuble</t>
  </si>
  <si>
    <t>Ñuble y Biobío</t>
  </si>
  <si>
    <t>Pinto y Antuco</t>
  </si>
  <si>
    <t>Reserva Nacional Ralco</t>
  </si>
  <si>
    <t>Alto Biobío</t>
  </si>
  <si>
    <t>Reserva Nacional Altos de Pemehue</t>
  </si>
  <si>
    <t>Quilaco</t>
  </si>
  <si>
    <t>Reserva Nacional Nonguén</t>
  </si>
  <si>
    <t>Concepción</t>
  </si>
  <si>
    <t>Concepción, Choguayante y Hualqui</t>
  </si>
  <si>
    <t>Reserva Nacional Malleco</t>
  </si>
  <si>
    <t>Collipulli</t>
  </si>
  <si>
    <t>Reserva Nacional Alto Biobío</t>
  </si>
  <si>
    <t>Lonquimay</t>
  </si>
  <si>
    <t>Reserva Nacional Nalcas</t>
  </si>
  <si>
    <t>Reserva Nacional Malalcahuello</t>
  </si>
  <si>
    <t>Lonquimay y Curacautín</t>
  </si>
  <si>
    <t>Reserva Nacional China Muerta</t>
  </si>
  <si>
    <t>Melipeuco</t>
  </si>
  <si>
    <t>Reserva Nacional Villarrica</t>
  </si>
  <si>
    <t>Pucón, Curarrehue y Melipeuco</t>
  </si>
  <si>
    <t>Reserva Nacional Mocho-Choshuenco</t>
  </si>
  <si>
    <t>Valdivia</t>
  </si>
  <si>
    <t>Panguipulli y Futrono</t>
  </si>
  <si>
    <t>Reserva Nacional Llanquihue</t>
  </si>
  <si>
    <t>Puerto Montt, Puerto varas y Cochamó</t>
  </si>
  <si>
    <t>Reserva Nacional Futaleufú</t>
  </si>
  <si>
    <t>Futaleufú</t>
  </si>
  <si>
    <t>Reserva Nacional Lago Palena</t>
  </si>
  <si>
    <t>Palena y Coyhaique</t>
  </si>
  <si>
    <t>Palena y Lago Verde</t>
  </si>
  <si>
    <t>Reserva Nacional Lago Carlota</t>
  </si>
  <si>
    <t>Coyhaique</t>
  </si>
  <si>
    <t>Lago Verde</t>
  </si>
  <si>
    <t>Reserva Nacional Lago Las Torres</t>
  </si>
  <si>
    <t>Lago Verde y Coyhaique</t>
  </si>
  <si>
    <t>Reserva Nacional Lago Rosselot</t>
  </si>
  <si>
    <t>Reserva Nacional Las Guaitecas</t>
  </si>
  <si>
    <t>Cisnes y Aysén</t>
  </si>
  <si>
    <t>Reserva Nacional Río Simpson</t>
  </si>
  <si>
    <t>Aysén y Coyhaique</t>
  </si>
  <si>
    <t>Reserva Nacional Coyhaique</t>
  </si>
  <si>
    <t>Reserva Nacional Trapananda</t>
  </si>
  <si>
    <t>Reserva Nacional Cerro Castillo</t>
  </si>
  <si>
    <t>Coyhaique y General Carrera</t>
  </si>
  <si>
    <t>Coyhaique y Río Ibañez</t>
  </si>
  <si>
    <t>Reserva Nacional Lago Jeinimeni</t>
  </si>
  <si>
    <t>General Carrera y Capitán Prat</t>
  </si>
  <si>
    <t>Chile Chico y Cochrane</t>
  </si>
  <si>
    <t>Reserva Nacional Lago Cochrane</t>
  </si>
  <si>
    <t>Capitán Prat</t>
  </si>
  <si>
    <t>Cochrane</t>
  </si>
  <si>
    <t>Reserva Nacional Katalalixar</t>
  </si>
  <si>
    <t>Tortel</t>
  </si>
  <si>
    <t>Reserva Nacional Alacalufes</t>
  </si>
  <si>
    <t>Última Esperanza y Magallanes</t>
  </si>
  <si>
    <t>Puerto Natales, Río Verde y Punta Arenas</t>
  </si>
  <si>
    <t>Reserva Nacional Laguna Parrillar</t>
  </si>
  <si>
    <t>Punta Arenas</t>
  </si>
  <si>
    <t>Reserva Nacional Magallanes</t>
  </si>
  <si>
    <r>
      <rPr>
        <b/>
        <sz val="8"/>
        <rFont val="Verdana"/>
        <family val="2"/>
      </rPr>
      <t xml:space="preserve">1 </t>
    </r>
    <r>
      <rPr>
        <sz val="8"/>
        <rFont val="Verdana"/>
        <family val="2"/>
      </rPr>
      <t xml:space="preserve">Los terrenos de la reserva abarcan las regiones de Atacama y Coquimbo, pero la administración está a cargo de la Región de Coquimbo. </t>
    </r>
  </si>
  <si>
    <t>TABLA 10.45: NÓMINA Y SUPERFICIE (HÁ) DE MONUMENTOS NATURALES SEGÚN REGIÓN. 2016</t>
  </si>
  <si>
    <t>Monumento Natural Salar de Surire</t>
  </si>
  <si>
    <t>Monumento Natural Quebrada de Cardones</t>
  </si>
  <si>
    <t>Arica</t>
  </si>
  <si>
    <t>Monumento Natural La Portada</t>
  </si>
  <si>
    <t>Monumento Natural Paposo Norte</t>
  </si>
  <si>
    <t>Monumento Natural Pichasca</t>
  </si>
  <si>
    <t>Río Hurtado</t>
  </si>
  <si>
    <t>Monumento Natural Isla Cachagua</t>
  </si>
  <si>
    <t>Petorca</t>
  </si>
  <si>
    <t>Zapallar</t>
  </si>
  <si>
    <t>Monumento Natural El Morado</t>
  </si>
  <si>
    <t>San José de Maipo</t>
  </si>
  <si>
    <t>Monumento Natural Contulmo</t>
  </si>
  <si>
    <t>Los Sauces y Purén</t>
  </si>
  <si>
    <t>Monumento Natural Cerro Ñielol</t>
  </si>
  <si>
    <t>Temuco</t>
  </si>
  <si>
    <t>Monumento Natural Lahuén Ñadi</t>
  </si>
  <si>
    <t>Puerto Montt</t>
  </si>
  <si>
    <t>Monumento Natural Islotes de Puñihuil</t>
  </si>
  <si>
    <t>Ancud</t>
  </si>
  <si>
    <t>Monumento Natural Cinco Hermanas</t>
  </si>
  <si>
    <t>Monumento Natural Dos Lagunas</t>
  </si>
  <si>
    <t>Monumento Natural Cueva del Milodón</t>
  </si>
  <si>
    <t>Puerto Natales</t>
  </si>
  <si>
    <t>Monumento Natural Los Pingüinos</t>
  </si>
  <si>
    <t>Monumento Natural Laguna de los Cisnes</t>
  </si>
  <si>
    <t>Tierra del Fuego</t>
  </si>
  <si>
    <t>Porvenir</t>
  </si>
  <si>
    <t>TABLA 10.46: NÚMERO Y PORCENTAJE DE SUPERFICIE (EN HECTÁREAS) DE RESERVAS DE LA BIÓSFERA PRESENTES EN CHILE POR PERTENENCIA O NO PERTENENCIA A LAS ÁREAS SILVESTRES PROTEGIDAS (ASP), SEGÚN TIPO DE RESERVA DE LA BIÓSFERA. 2016</t>
  </si>
  <si>
    <r>
      <t>TIPO DE BIÓSFERA</t>
    </r>
    <r>
      <rPr>
        <b/>
        <vertAlign val="superscript"/>
        <sz val="8"/>
        <rFont val="Verdana"/>
        <family val="2"/>
      </rPr>
      <t>/1</t>
    </r>
  </si>
  <si>
    <t>Dentro del sistema de Área Silvestre Protegida (ASP)</t>
  </si>
  <si>
    <t>Fuera del sistema de Área Silvestre Protegida (ASP)</t>
  </si>
  <si>
    <t>Há</t>
  </si>
  <si>
    <t>Porcentaje</t>
  </si>
  <si>
    <t>Terrestre</t>
  </si>
  <si>
    <t>Marina</t>
  </si>
  <si>
    <r>
      <rPr>
        <b/>
        <sz val="8"/>
        <rFont val="Verdana"/>
        <family val="2"/>
      </rPr>
      <t>1</t>
    </r>
    <r>
      <rPr>
        <sz val="8"/>
        <rFont val="Verdana"/>
        <family val="2"/>
      </rPr>
      <t xml:space="preserve"> Definición de Reserva de la Biósfera:"zonas de ecosistémas terrestres o costero/marinos, o una combinación de los mismos, reconocidas en el plano internacional como tales en el marco del Programa sobre el Hombre y la Biósfera (MAB) de la Unesco".</t>
    </r>
  </si>
  <si>
    <t>TABLA 10.47: ANTECEDENTES GENERALES DE LAS RESERVAS DE LA BIÓSFERA PRESENTES EN CHILE POR AÑO DE CREACIÓN, FECHA DE MODIFICACIÓN Y SUPERFICIE (EN HECTÁREAS), SEGÚN REGIÓN. 2016</t>
  </si>
  <si>
    <t>Reserva de la biósfera</t>
  </si>
  <si>
    <t>Año de creación</t>
  </si>
  <si>
    <t>Fecha modificación</t>
  </si>
  <si>
    <t>Superficie (Há)</t>
  </si>
  <si>
    <t>Lauca</t>
  </si>
  <si>
    <t>Bosque Fray Jorge</t>
  </si>
  <si>
    <t>La Campana - Peñuelas</t>
  </si>
  <si>
    <t>Archipiélago Juan Fernández</t>
  </si>
  <si>
    <t>Nevados de Chillán y Laguna Laja</t>
  </si>
  <si>
    <t>Araucarias</t>
  </si>
  <si>
    <t>Bosques Templados Lluviosos de Los Andes Australes</t>
  </si>
  <si>
    <t>Laguna San Rafael</t>
  </si>
  <si>
    <t>Torres del paine</t>
  </si>
  <si>
    <t xml:space="preserve">Cabo de Hornos  </t>
  </si>
  <si>
    <t>TABLA 10.48: ANTECEDENTES GENERALES DE LOS SITIOS DE LA CONVENCIÓN RAMSAR PRESENTES EN CHILE, POR PERTENENCIA O NO PERTENENCIA A LAS ÁREAS SILVESTRES PROTEGIDAS (ASP), POR AÑO DE CREACIÓN Y SUPERFICIE (EN HECTÁREAS), SEGÚN REGIÓN. 2016</t>
  </si>
  <si>
    <r>
      <t>Sitios Ramsar</t>
    </r>
    <r>
      <rPr>
        <b/>
        <vertAlign val="superscript"/>
        <sz val="8"/>
        <rFont val="Verdana"/>
        <family val="2"/>
      </rPr>
      <t>/1</t>
    </r>
  </si>
  <si>
    <t>Superficie</t>
  </si>
  <si>
    <t xml:space="preserve">Salar de Surire </t>
  </si>
  <si>
    <r>
      <t>Salar de Huasco</t>
    </r>
    <r>
      <rPr>
        <vertAlign val="superscript"/>
        <sz val="8"/>
        <rFont val="Verdana"/>
        <family val="2"/>
      </rPr>
      <t>/2</t>
    </r>
  </si>
  <si>
    <t>Salar de Tara</t>
  </si>
  <si>
    <t>Salar de Pujsa</t>
  </si>
  <si>
    <t>Sistema hidrológico soncor Salar de Atacama</t>
  </si>
  <si>
    <t>Aguas calientes IV</t>
  </si>
  <si>
    <t>Laguna Negro Francisco y Laguna Santa Rosa</t>
  </si>
  <si>
    <t>Las Salinas de Huentelauquén (LSH)</t>
  </si>
  <si>
    <t>Santuario de la Naturaleza Laguna Conchalí</t>
  </si>
  <si>
    <t>Humedal El Yali</t>
  </si>
  <si>
    <t>Parque Andino Juncal</t>
  </si>
  <si>
    <t xml:space="preserve">Santuario de la Naturaleza Carlos Anwandter </t>
  </si>
  <si>
    <t>Bahía Lomas</t>
  </si>
  <si>
    <r>
      <rPr>
        <b/>
        <sz val="8"/>
        <rFont val="Verdana"/>
        <family val="2"/>
      </rPr>
      <t>1</t>
    </r>
    <r>
      <rPr>
        <sz val="8"/>
        <rFont val="Verdana"/>
        <family val="2"/>
      </rPr>
      <t xml:space="preserve"> Los sitios Ramsar se definen como: "extensiones de marismas, pantanos y turberas, o superficies cubiertas de aguas, sean éstas de régimen natural o artificial, permanentes o temporales, estancadas o corrientes, dulces, salobres o saladas, incluidas las extensiones de agua marina cuya profundidad en marea baja no exceda de seis metros y que se encuentren relevadas en el marco de esta convención" (Ramsar).</t>
    </r>
  </si>
  <si>
    <r>
      <rPr>
        <b/>
        <sz val="8"/>
        <rFont val="Verdana"/>
        <family val="2"/>
      </rPr>
      <t>2</t>
    </r>
    <r>
      <rPr>
        <sz val="8"/>
        <rFont val="Verdana"/>
        <family val="2"/>
      </rPr>
      <t xml:space="preserve"> El año 2015, el P.N. Salar de Huasco fue desafectado, por lo que el sitio Ramsar del mismo nombre pasó a estar fuera del SNASPE</t>
    </r>
  </si>
  <si>
    <t>FUENTE: Corporación Nacional Forestal (CONAF).</t>
  </si>
  <si>
    <t>TABLA 10.49: ESPECIES PRIORITARIAS EN FLORA, SUJETAS AL PLAN NACIONAL DE CONSERVACIÓN (PNC) POR AÑO DE ELABORACIÓN Y ESTADO DE CONSERVACIÓN, SEGÚN REGIÓN DE SECRETARÍA TÉCNICA DE CONAF. 2016</t>
  </si>
  <si>
    <t>REGIÓN DE SECRETARÍA TÉCNICA</t>
  </si>
  <si>
    <t>Especie</t>
  </si>
  <si>
    <t>Año de elaboración</t>
  </si>
  <si>
    <r>
      <t>Estado de conservación</t>
    </r>
    <r>
      <rPr>
        <b/>
        <vertAlign val="superscript"/>
        <sz val="8"/>
        <rFont val="Verdana"/>
        <family val="2"/>
      </rPr>
      <t>/1</t>
    </r>
  </si>
  <si>
    <t>Queñoa</t>
  </si>
  <si>
    <t>Q En Peligro / QA Vulnerable (RCE P3)</t>
  </si>
  <si>
    <t>Tamarugo</t>
  </si>
  <si>
    <t>En Peligro (RCE P9)</t>
  </si>
  <si>
    <t>Palma chilena</t>
  </si>
  <si>
    <t>Vulnerable (RCE P3)</t>
  </si>
  <si>
    <t>Flora Arbórea de AJF</t>
  </si>
  <si>
    <t>Grupo de especies</t>
  </si>
  <si>
    <t>Valparaíso (Isla de Pascua)</t>
  </si>
  <si>
    <t>Toromiro</t>
  </si>
  <si>
    <t>Extinto (RCE P1) // Extinta en estado silvestre (RCE P7)</t>
  </si>
  <si>
    <t>Guayacán</t>
  </si>
  <si>
    <t>O’Higgins</t>
  </si>
  <si>
    <t>Avellanita</t>
  </si>
  <si>
    <t>El Peligro y Rara (RCE P1)</t>
  </si>
  <si>
    <t>Queule</t>
  </si>
  <si>
    <t>En Peligro (RCE P1)</t>
  </si>
  <si>
    <t>Ruil</t>
  </si>
  <si>
    <t>En Peligro y Rara (RCE P1)</t>
  </si>
  <si>
    <t>Belloto del sur</t>
  </si>
  <si>
    <t>En Peligro (RCE P2)</t>
  </si>
  <si>
    <t>Pitao</t>
  </si>
  <si>
    <t>Michay rojo</t>
  </si>
  <si>
    <t>Huella chica</t>
  </si>
  <si>
    <t>Casi Amenazado (RCE P9)</t>
  </si>
  <si>
    <t xml:space="preserve">Valdivia </t>
  </si>
  <si>
    <t>Vulnerable y Rara (RCE P2)</t>
  </si>
  <si>
    <r>
      <rPr>
        <b/>
        <sz val="8"/>
        <color indexed="8"/>
        <rFont val="Verdana"/>
        <family val="2"/>
      </rPr>
      <t>1</t>
    </r>
    <r>
      <rPr>
        <sz val="8"/>
        <color indexed="8"/>
        <rFont val="Verdana"/>
        <family val="2"/>
      </rPr>
      <t xml:space="preserve"> Abreviaciones Q: Queñoa de precordillera; QA: Queñoa de altura; RCEP1:Reglamento de clasificación de especies (RCE), proceso n°1 (P1); RCEP2: Reglamento de clasificación de especies (RCE), proceso n°2 (P2); RCEP3: Reglamento de clasificación de especies (RCE), proceso n°3 (P3); RCEP7: Reglamento de clasificación de especies (RCE),  proceso n°7 (P7); RCEP9: Reglamento de clasificación de especies (RCE), proceso n°9 (P9).</t>
    </r>
  </si>
  <si>
    <r>
      <t>TABLA 10.50: ESPECIES PRIORITARIAS EN FAUNA, SUJETAS AL PLAN NACIONAL DE CONSERVACIÓN (PNC) POR AÑO DE ELABORACIÓN Y ESTADO DE CONSERVACIÓN, SEGÚN REGIÓN DE SECRETARÍA TÉCNICA DE CONAF. 2016</t>
    </r>
    <r>
      <rPr>
        <b/>
        <vertAlign val="superscript"/>
        <sz val="8"/>
        <rFont val="Verdana"/>
        <family val="2"/>
      </rPr>
      <t>/1</t>
    </r>
  </si>
  <si>
    <r>
      <t>Estado de conservación</t>
    </r>
    <r>
      <rPr>
        <b/>
        <vertAlign val="superscript"/>
        <sz val="8"/>
        <rFont val="Verdana"/>
        <family val="2"/>
      </rPr>
      <t>/1/2</t>
    </r>
  </si>
  <si>
    <t>Suri</t>
  </si>
  <si>
    <t>Insuficientemente conocida (RCE P1)</t>
  </si>
  <si>
    <t>Vicuña</t>
  </si>
  <si>
    <t>Vulnerable (Libro rojo de los vertebrados terrestres de Chile, Conaf 1993)</t>
  </si>
  <si>
    <t>Taruca</t>
  </si>
  <si>
    <t>En peligro (RCE P1)</t>
  </si>
  <si>
    <t>Gato Andino</t>
  </si>
  <si>
    <t>En peligro-rara (RCE P1)</t>
  </si>
  <si>
    <t>Tagua cornuda</t>
  </si>
  <si>
    <t>Flamenco andino</t>
  </si>
  <si>
    <t>Pato yunco</t>
  </si>
  <si>
    <t>Guanaco (área norte)</t>
  </si>
  <si>
    <t>Vulnerable: desde región de Arica y Parinacota a Los Lagos/preocupación menor: desde región Aysén a Magallanes (RCE P5)</t>
  </si>
  <si>
    <t>Chinchilla chilena</t>
  </si>
  <si>
    <t xml:space="preserve">En peligro (Libro rojo de los vertebrados terrestres de Chile, Conaf 1993)                                     </t>
  </si>
  <si>
    <t>Pingüino de Humboldt</t>
  </si>
  <si>
    <t>Vulnerable (RCE P2)</t>
  </si>
  <si>
    <t>Picaflor de Juan Fernández</t>
  </si>
  <si>
    <t>En peligro y rara (RCE P1)</t>
  </si>
  <si>
    <t>Loro tricahue</t>
  </si>
  <si>
    <t>En peligro: desde región de Atacama a Coquimbo/ vulnerable resto del país (RCE P1)</t>
  </si>
  <si>
    <t>Fardela blanca</t>
  </si>
  <si>
    <t>En peligro (RCE P2)</t>
  </si>
  <si>
    <t>Carpintero negro</t>
  </si>
  <si>
    <t>Cisne cuello negro</t>
  </si>
  <si>
    <t>Huillín</t>
  </si>
  <si>
    <t>En peligro:desde región de O'Higgins a Los Lagos /insuficientemente conocida: desde Aysén a Magallanes (P1) //en peligro (RCE P7)</t>
  </si>
  <si>
    <t>Huemul</t>
  </si>
  <si>
    <t>1999-2010</t>
  </si>
  <si>
    <t>Tuco-tuco de Magallanes</t>
  </si>
  <si>
    <t>Vulnerable (RCE P8)</t>
  </si>
  <si>
    <r>
      <rPr>
        <b/>
        <sz val="8"/>
        <rFont val="Verdana"/>
        <family val="2"/>
      </rPr>
      <t>1</t>
    </r>
    <r>
      <rPr>
        <sz val="8"/>
        <rFont val="Verdana"/>
        <family val="2"/>
      </rPr>
      <t xml:space="preserve"> La clasificación de las plantas, algas, hongos y animales silvestres según estado de conservación, permite evaluar el nivel de amenaza de la diversidad biológica, y por ello, puede contribuir a priorizar recursos y esfuerzos en aquellas especies más amenazadas, al desarrollo de planes y programas de Conservación, a incrementar la investigación sobre ellas, así como también para su consideración en el desarrollo de planificación territorial y de inversión, entre otros. En Chile, entre el año 2005 y abril de 2012, se dictó el primer procedimiento normalizado denominado "Reglamento para la Clasificación de Especies Silvestres". El 27 de abril de 2012, este reglamento fue remplazado por el Decreto N° 29 de 2011 del Ministerio del Medio Ambiente que dictó el nuevo Reglamento para Clasificar Especies según Estado de Conservación (denominado con la sigla RCE). Este Reglamento es el procedimiento oficial que Chile utiliza para clasificar especies según estado de Conservación.</t>
    </r>
  </si>
  <si>
    <r>
      <rPr>
        <b/>
        <sz val="8"/>
        <rFont val="Verdana"/>
        <family val="2"/>
      </rPr>
      <t xml:space="preserve">2 </t>
    </r>
    <r>
      <rPr>
        <sz val="8"/>
        <rFont val="Verdana"/>
        <family val="2"/>
      </rPr>
      <t>Proceso: Instancia participativas realizadas cada año que busca clasificar y construir un listado oficial de todas las especies que se encuentran amenazadas en el país. El órgano encargado de la ejecución es el Ministerio de Medio Ambiente y se ejecuta a través de un proceso institucional. A la fecha, se han realizado 12 procesos y cada abreviación corresponde al número de cada uno de estos procesos (Por ejemplo: P1 es el proceso n°1 y P12 es el proceso n° 12).</t>
    </r>
  </si>
  <si>
    <t>TABLA 10.51: RECURSOS CULTURALES SEGÚN LAS ÁREAS SILVESTRES PROTEGIDAS (ASP). 2016</t>
  </si>
  <si>
    <t>ÁREA SILVESTRE PROTEGIDA</t>
  </si>
  <si>
    <r>
      <t>Tipo de catastro</t>
    </r>
    <r>
      <rPr>
        <b/>
        <vertAlign val="superscript"/>
        <sz val="8"/>
        <rFont val="Verdana"/>
        <family val="2"/>
      </rPr>
      <t>/1</t>
    </r>
    <r>
      <rPr>
        <b/>
        <sz val="8"/>
        <rFont val="Verdana"/>
        <family val="2"/>
      </rPr>
      <t xml:space="preserve"> (nuevo/actualizado)</t>
    </r>
  </si>
  <si>
    <t>Categorías de recursos culturales registrados</t>
  </si>
  <si>
    <t>Etnográfico</t>
  </si>
  <si>
    <t>Paleontológico</t>
  </si>
  <si>
    <t>Paisaje cultural</t>
  </si>
  <si>
    <t>Actualizado</t>
  </si>
  <si>
    <t>Reserva Nacional Las Vicuñas</t>
  </si>
  <si>
    <t>Nuevo</t>
  </si>
  <si>
    <t>Parque Nacional Pan de Azúcar</t>
  </si>
  <si>
    <t>Parque Nacional Arch Juan Fernández</t>
  </si>
  <si>
    <t>Parque Nacional Nahuelbuta</t>
  </si>
  <si>
    <t>Reserva Nacional Mocho Choshuenco</t>
  </si>
  <si>
    <r>
      <rPr>
        <b/>
        <sz val="8"/>
        <rFont val="Verdana"/>
        <family val="2"/>
      </rPr>
      <t xml:space="preserve">1 </t>
    </r>
    <r>
      <rPr>
        <sz val="8"/>
        <rFont val="Verdana"/>
        <family val="2"/>
      </rPr>
      <t>Información actualizada al 2016. Incluye el patrimonio cultural aledaño a las Áreas Silvestres Protegidas.</t>
    </r>
  </si>
  <si>
    <t>TABLA 10.52: VISITANTES TOTALES SEGÚN REGIÓN Y UNIDAD DEL SISTEMA NACIONAL DE ÁREAS SILVESTRES PROTEGIDAS DEL ESTADO (SNASPE). 2012-2016</t>
  </si>
  <si>
    <r>
      <t>REGIÓN Y UNIDAD DEL SNASPE</t>
    </r>
    <r>
      <rPr>
        <b/>
        <vertAlign val="superscript"/>
        <sz val="8"/>
        <rFont val="Verdana"/>
        <family val="2"/>
      </rPr>
      <t>/1</t>
    </r>
  </si>
  <si>
    <t>TOTAL NACIONAL</t>
  </si>
  <si>
    <t>P.N. Lauca</t>
  </si>
  <si>
    <t>R.N. Las Vicuñas</t>
  </si>
  <si>
    <t>M.N. Quebrada de Cardones</t>
  </si>
  <si>
    <t>M.N. Salar de Surire</t>
  </si>
  <si>
    <t>P.N. Volcán Isluga</t>
  </si>
  <si>
    <t>P.N. Salar de Huasco</t>
  </si>
  <si>
    <t>R.N. Pampa del Tamarugal</t>
  </si>
  <si>
    <t>P.N. Llullaillaco</t>
  </si>
  <si>
    <t>R.N. La Chimba</t>
  </si>
  <si>
    <t>R.N. Los Flamencos</t>
  </si>
  <si>
    <t>P.N. Morro moreno</t>
  </si>
  <si>
    <t>M.N. La Portada</t>
  </si>
  <si>
    <t>P.N. Pan de Azúcar</t>
  </si>
  <si>
    <t>P.N. Llanos de Challe</t>
  </si>
  <si>
    <t>P.N. Nevado de Tres Cruces</t>
  </si>
  <si>
    <t>P.N. Bosque Fray Jorge</t>
  </si>
  <si>
    <t>R.N. Pingüino de Humboldt</t>
  </si>
  <si>
    <t>R.N. Las Chinchillas</t>
  </si>
  <si>
    <t>M.N. Pichasca</t>
  </si>
  <si>
    <t>P.N. La Campana</t>
  </si>
  <si>
    <t>P.N. Archipiélago de Juan Fernández</t>
  </si>
  <si>
    <t>R.N. Río Blanco</t>
  </si>
  <si>
    <t>R.N. Lago Peñuelas</t>
  </si>
  <si>
    <t>R.N. El Yali</t>
  </si>
  <si>
    <t>M.N. Isla Cachagua</t>
  </si>
  <si>
    <r>
      <t>S.N. Laguna El Peral</t>
    </r>
    <r>
      <rPr>
        <vertAlign val="superscript"/>
        <sz val="8"/>
        <rFont val="Verdana"/>
        <family val="2"/>
      </rPr>
      <t>/2</t>
    </r>
  </si>
  <si>
    <t>P.N. Rapa Nui</t>
  </si>
  <si>
    <t>R.N. Río Clarillo</t>
  </si>
  <si>
    <t>M.N. El Morado</t>
  </si>
  <si>
    <t>P.N. Las Palmas de Cocalán</t>
  </si>
  <si>
    <t>R.N. Río de Los Cipreses</t>
  </si>
  <si>
    <t>R.N. Roblería del Cobre de Loncha</t>
  </si>
  <si>
    <t>R.N. Federico Albert</t>
  </si>
  <si>
    <t>R.N. Laguna Torca</t>
  </si>
  <si>
    <t>R.N. Los Ruiles</t>
  </si>
  <si>
    <t>R.N. Los Bellotos del Melado</t>
  </si>
  <si>
    <t>R.N. Los Queules</t>
  </si>
  <si>
    <t>R.N. Altos de Lircay</t>
  </si>
  <si>
    <t>R.N. Radal Siete Tazas</t>
  </si>
  <si>
    <t>P.N. Radal siete tazas</t>
  </si>
  <si>
    <t>P.N. Laguna del Laja</t>
  </si>
  <si>
    <t>R.N. Ñuble</t>
  </si>
  <si>
    <t>R.N. Isla  Mocha</t>
  </si>
  <si>
    <t>R.N. Los Huemules de Niblinto</t>
  </si>
  <si>
    <t>R.N. Ralco</t>
  </si>
  <si>
    <t>R.N. Nonguen</t>
  </si>
  <si>
    <t>R.N. Altos de Pemehue</t>
  </si>
  <si>
    <t>P.N. Conguillio</t>
  </si>
  <si>
    <t>P.N. Huerquehue</t>
  </si>
  <si>
    <t>P.N. Nahuelbuta</t>
  </si>
  <si>
    <t>P.N. Tolhuaca</t>
  </si>
  <si>
    <t>P.N. Villarrica</t>
  </si>
  <si>
    <t>R.N. Alto Biobío</t>
  </si>
  <si>
    <t>R.N. China Muerta</t>
  </si>
  <si>
    <t>R.N. Malalcahuello</t>
  </si>
  <si>
    <t>R.N. Malleco</t>
  </si>
  <si>
    <t>R.N. Nalcas</t>
  </si>
  <si>
    <t>R.N. Villarrica</t>
  </si>
  <si>
    <t>M.N. Contulmo</t>
  </si>
  <si>
    <t>M.N. Cerro Ñielol</t>
  </si>
  <si>
    <t>R.N. Mocho-choshuenco</t>
  </si>
  <si>
    <t>P.N. Alerce Costero</t>
  </si>
  <si>
    <t>P.N. Chiloé</t>
  </si>
  <si>
    <t>P.N. Puyehue</t>
  </si>
  <si>
    <t>P.N. Vicente Pérez Rosales</t>
  </si>
  <si>
    <t>P.N. Alerce Andino</t>
  </si>
  <si>
    <t>P.N. Hornopirén</t>
  </si>
  <si>
    <t>P.N. Corcovado</t>
  </si>
  <si>
    <t>R.N. Lago Palena</t>
  </si>
  <si>
    <t>R.N. Llanquihue</t>
  </si>
  <si>
    <t>R.N. Futaleufú</t>
  </si>
  <si>
    <t>M.N. Islotes de Puñihuil</t>
  </si>
  <si>
    <t>M.N. Lahuen Ñadi</t>
  </si>
  <si>
    <t>P.N. Isla  Guamblin</t>
  </si>
  <si>
    <t>P.N. Isla  Magdalena</t>
  </si>
  <si>
    <t>P.N. Laguna San Rafael</t>
  </si>
  <si>
    <t>P.N. Queulat</t>
  </si>
  <si>
    <t>R.N. Cerro Castillo</t>
  </si>
  <si>
    <t>R.N. Coyhaique</t>
  </si>
  <si>
    <t>R.N. Katalalixar</t>
  </si>
  <si>
    <t>R.N. Lago Carlota</t>
  </si>
  <si>
    <t>R.N. Lago Cochrane</t>
  </si>
  <si>
    <t>R.N. Lago Jeinimeni</t>
  </si>
  <si>
    <t>R.N. Lago Las Torres</t>
  </si>
  <si>
    <t>R.N. Trapananda</t>
  </si>
  <si>
    <t>R.N. Lago Rosselot</t>
  </si>
  <si>
    <t>R.N. Las Guaitecas</t>
  </si>
  <si>
    <t>R.N. Río Simpson</t>
  </si>
  <si>
    <r>
      <t>R.N. Mañihuales</t>
    </r>
    <r>
      <rPr>
        <vertAlign val="superscript"/>
        <sz val="8"/>
        <rFont val="Verdana"/>
        <family val="2"/>
      </rPr>
      <t>/2</t>
    </r>
  </si>
  <si>
    <t>M.N. Dos Lagunas</t>
  </si>
  <si>
    <t>M.N. Cinco Hermanas</t>
  </si>
  <si>
    <r>
      <t>A.P. Cerro Huemules</t>
    </r>
    <r>
      <rPr>
        <vertAlign val="superscript"/>
        <sz val="8"/>
        <rFont val="Verdana"/>
        <family val="2"/>
      </rPr>
      <t>/2</t>
    </r>
  </si>
  <si>
    <r>
      <t>P.N. Bernardo O'Higgins</t>
    </r>
    <r>
      <rPr>
        <vertAlign val="superscript"/>
        <sz val="8"/>
        <rFont val="Verdana"/>
        <family val="2"/>
      </rPr>
      <t>/3</t>
    </r>
  </si>
  <si>
    <t>P.N. Alberto de Agostini</t>
  </si>
  <si>
    <t>P.N. Cabo de Hornos</t>
  </si>
  <si>
    <t>P.N. Pali Aike</t>
  </si>
  <si>
    <t>P.N. Torres del Paine</t>
  </si>
  <si>
    <t>R.N. Alacalufes</t>
  </si>
  <si>
    <t>R.N. Laguna Parrillar</t>
  </si>
  <si>
    <t>R.N. Magallanes</t>
  </si>
  <si>
    <t>M.N. Los Pingüinos</t>
  </si>
  <si>
    <t>M.N. Laguna de Los Cisnes</t>
  </si>
  <si>
    <t>M.N. Cueva del Milodón</t>
  </si>
  <si>
    <r>
      <rPr>
        <b/>
        <sz val="8"/>
        <rFont val="Verdana"/>
        <family val="2"/>
      </rPr>
      <t xml:space="preserve">1 </t>
    </r>
    <r>
      <rPr>
        <sz val="8"/>
        <rFont val="Verdana"/>
        <family val="2"/>
      </rPr>
      <t>Parque nacional: P.N; Reserva Nacional: R.N; Monumento Nacional: M.N; Área de Protección: A.P.</t>
    </r>
  </si>
  <si>
    <r>
      <rPr>
        <b/>
        <sz val="8"/>
        <rFont val="Verdana"/>
        <family val="2"/>
      </rPr>
      <t>2</t>
    </r>
    <r>
      <rPr>
        <sz val="8"/>
        <rFont val="Verdana"/>
        <family val="2"/>
      </rPr>
      <t xml:space="preserve"> Estas unidades no forman parte del Snaspe, no obstante, son administradas por Conaf.</t>
    </r>
  </si>
  <si>
    <r>
      <rPr>
        <b/>
        <sz val="8"/>
        <rFont val="Verdana"/>
        <family val="2"/>
      </rPr>
      <t xml:space="preserve">3 </t>
    </r>
    <r>
      <rPr>
        <sz val="8"/>
        <rFont val="Verdana"/>
        <family val="2"/>
      </rPr>
      <t xml:space="preserve">El Parque Nacional Bernardo O'Higgins se encuentra ubicado geográficamente entre las regiones de Aysén y Magallanes. La totalidad de los asistentes se contabilizan en la región de Magallanes, dado que la parte mayoritaria del parque se emplaza en ella y su administración depende de dicha región. </t>
    </r>
  </si>
  <si>
    <t>TABLA 10.53: NÚMERO DE VISITANTES A UNIDADES DEL SISTEMA NACIONAL DE ÁREAS SILVESTRES PROTEGIDAS DEL ESTADO (SNASPE) POR AÑO Y NACIONALIDAD (CHILENA Y EXTRANJERA), SEGÚN REGIÓN Y UNIDAD DEL SNASPE. 2012-2016</t>
  </si>
  <si>
    <t>Chilenos</t>
  </si>
  <si>
    <t>Extranjeros</t>
  </si>
  <si>
    <t>P.N. Morro Moreno</t>
  </si>
  <si>
    <r>
      <t>S.N. Laguna el Peral</t>
    </r>
    <r>
      <rPr>
        <vertAlign val="superscript"/>
        <sz val="8"/>
        <rFont val="Verdana"/>
        <family val="2"/>
      </rPr>
      <t>/2</t>
    </r>
  </si>
  <si>
    <t>R.N. Río de los Cipreses</t>
  </si>
  <si>
    <t>P.N. Radal Siete Tazas</t>
  </si>
  <si>
    <t>R.N. Isla Mocha</t>
  </si>
  <si>
    <t>R.N. Alto Bio-bío</t>
  </si>
  <si>
    <t>P.N. Chiloé</t>
  </si>
  <si>
    <t>P.N. Isla Guamblin</t>
  </si>
  <si>
    <t>P.N. Isla Magdalena</t>
  </si>
  <si>
    <t>M.N. La Cueva del Milodón</t>
  </si>
  <si>
    <r>
      <rPr>
        <b/>
        <sz val="8"/>
        <rFont val="Verdana"/>
        <family val="2"/>
      </rPr>
      <t xml:space="preserve">1 </t>
    </r>
    <r>
      <rPr>
        <sz val="8"/>
        <rFont val="Verdana"/>
        <family val="2"/>
      </rPr>
      <t>Parque nacional: P.N, reserva nacional: R.N, monumento nacional: M.N; Área de Protección: A.P.</t>
    </r>
  </si>
  <si>
    <r>
      <rPr>
        <b/>
        <sz val="8"/>
        <rFont val="Verdana"/>
        <family val="2"/>
      </rPr>
      <t xml:space="preserve">2 </t>
    </r>
    <r>
      <rPr>
        <sz val="8"/>
        <rFont val="Verdana"/>
        <family val="2"/>
      </rPr>
      <t>Estas unidades no forman parte del Snaspe, no obstante, son administradas por Conaf.</t>
    </r>
  </si>
  <si>
    <r>
      <rPr>
        <b/>
        <sz val="8"/>
        <rFont val="Verdana"/>
        <family val="2"/>
      </rPr>
      <t>3</t>
    </r>
    <r>
      <rPr>
        <sz val="8"/>
        <rFont val="Verdana"/>
        <family val="2"/>
      </rPr>
      <t xml:space="preserve"> El Parque Nacional Bernardo O'Higgins se encuentra ubicado geográficamente entre las regiones de Aysén y Magallanes. La totalidad de los asistentes se contabilizan en la región de Magallanes, dado que la parte mayoritaria del parque se emplaza en ella y su administración depende de dicha región. </t>
    </r>
  </si>
  <si>
    <t>TABLA 10.54: NÚMERO DE VISITANTES A UNIDADES DEL SISTEMA NACIONAL DE ÁREAS SILVESTRES PROTEGIDAS DEL ESTADO (SNASPE) POR AÑO Y SEXO, SEGÚN REGIÓN Y UNIDAD DEL SNASPE. 2012-2016</t>
  </si>
  <si>
    <t>Hombres</t>
  </si>
  <si>
    <t>Mujeres</t>
  </si>
  <si>
    <t>M.N. La portada</t>
  </si>
  <si>
    <t>M.N. Laguna de los Cisnes</t>
  </si>
  <si>
    <r>
      <rPr>
        <b/>
        <sz val="8"/>
        <rFont val="Verdana"/>
        <family val="2"/>
      </rPr>
      <t xml:space="preserve">1 </t>
    </r>
    <r>
      <rPr>
        <sz val="8"/>
        <rFont val="Verdana"/>
        <family val="2"/>
      </rPr>
      <t>Parque nacional: P.N, reserva nacional: R.N, monumento nacional: MN; Área de Protección: A.P.</t>
    </r>
  </si>
  <si>
    <r>
      <t>TABLA 10.55: NÚMERO DE VISITANTES A UNIDADES DEL SISTEMA NACIONAL DE ÁREAS PROTEGIDAS DEL ESTADO (SNASPE) POR AÑO Y TRAMO DE EDAD</t>
    </r>
    <r>
      <rPr>
        <b/>
        <vertAlign val="superscript"/>
        <sz val="8"/>
        <rFont val="Verdana"/>
        <family val="2"/>
      </rPr>
      <t>/1</t>
    </r>
    <r>
      <rPr>
        <b/>
        <sz val="8"/>
        <rFont val="Verdana"/>
        <family val="2"/>
      </rPr>
      <t>, SEGÚN REGIÓN Y UNIDAD DEL SNASPE. 2012-2016</t>
    </r>
  </si>
  <si>
    <r>
      <t>REGIÓN Y UNIDAD DEL SNASPE</t>
    </r>
    <r>
      <rPr>
        <b/>
        <vertAlign val="superscript"/>
        <sz val="8"/>
        <rFont val="Verdana"/>
        <family val="2"/>
      </rPr>
      <t>/2</t>
    </r>
  </si>
  <si>
    <t>Menores de edad</t>
  </si>
  <si>
    <t>Adultos</t>
  </si>
  <si>
    <t>Adultos mayores</t>
  </si>
  <si>
    <t>P.N. Nevado de tres cruces</t>
  </si>
  <si>
    <t>R.N. Las chinchillas</t>
  </si>
  <si>
    <r>
      <t>S.N. Laguna El Peral</t>
    </r>
    <r>
      <rPr>
        <vertAlign val="superscript"/>
        <sz val="8"/>
        <rFont val="Verdana"/>
        <family val="2"/>
      </rPr>
      <t>/3</t>
    </r>
  </si>
  <si>
    <t>R.N. Lago Las torres</t>
  </si>
  <si>
    <r>
      <t>R.N. Mañihuales</t>
    </r>
    <r>
      <rPr>
        <vertAlign val="superscript"/>
        <sz val="8"/>
        <rFont val="Verdana"/>
        <family val="2"/>
      </rPr>
      <t>/3</t>
    </r>
  </si>
  <si>
    <r>
      <t>A.P. Cerro Huemules</t>
    </r>
    <r>
      <rPr>
        <vertAlign val="superscript"/>
        <sz val="8"/>
        <rFont val="Verdana"/>
        <family val="2"/>
      </rPr>
      <t>/3</t>
    </r>
  </si>
  <si>
    <r>
      <t>P.N. Bernardo O'Higgins</t>
    </r>
    <r>
      <rPr>
        <vertAlign val="superscript"/>
        <sz val="8"/>
        <rFont val="Verdana"/>
        <family val="2"/>
      </rPr>
      <t>/4</t>
    </r>
  </si>
  <si>
    <r>
      <rPr>
        <b/>
        <sz val="8"/>
        <rFont val="Verdana"/>
        <family val="2"/>
      </rPr>
      <t xml:space="preserve">1 </t>
    </r>
    <r>
      <rPr>
        <sz val="8"/>
        <rFont val="Verdana"/>
        <family val="2"/>
      </rPr>
      <t>Categoría de Menores de edad:0-17 años, Adultos es una categoría compuesta por hombres de 18 a 64 años y mujeres de 18 a 59 años, Adultos Mayores, definidos como mujeres mayores de 60 años y hombres mayores de 65 años.</t>
    </r>
  </si>
  <si>
    <r>
      <rPr>
        <b/>
        <sz val="8"/>
        <rFont val="Verdana"/>
        <family val="2"/>
      </rPr>
      <t xml:space="preserve">2 </t>
    </r>
    <r>
      <rPr>
        <sz val="8"/>
        <rFont val="Verdana"/>
        <family val="2"/>
      </rPr>
      <t>Parque nacional: P.N, reserva nacional: R.N, monumento nacional: M.N; Área de Protección: A.P.</t>
    </r>
  </si>
  <si>
    <r>
      <rPr>
        <b/>
        <sz val="8"/>
        <rFont val="Verdana"/>
        <family val="2"/>
      </rPr>
      <t xml:space="preserve">3 </t>
    </r>
    <r>
      <rPr>
        <sz val="8"/>
        <rFont val="Verdana"/>
        <family val="2"/>
      </rPr>
      <t>Estas unidades no forman parte del Snaspe, no obstante, son administradas por Conaf.</t>
    </r>
  </si>
  <si>
    <r>
      <rPr>
        <b/>
        <sz val="8"/>
        <rFont val="Verdana"/>
        <family val="2"/>
      </rPr>
      <t>4</t>
    </r>
    <r>
      <rPr>
        <sz val="8"/>
        <rFont val="Verdana"/>
        <family val="2"/>
      </rPr>
      <t xml:space="preserve"> El Parque Nacional Bernardo O'Higgins se encuentra ubicado geográficamente entre las regiones de Aysén y Magallanes. La totalidad de los asistentes se contabilizan en la región de Magallanes, dado que la parte mayoritaria del parque se emplaza en ella y su administración depende de dicha región. </t>
    </r>
  </si>
  <si>
    <t>TABLA 10.56: NÚMERO DE VISITANTES EN SITUACIÓN DE DISCAPACIDAD A UNIDADES DEL SISTEMA NACIONAL DE ÁREAS SILVESTRES PROTEGIDAS DEL ESTADO (SNASPE) POR AÑO, SEGÚN REGIÓN Y UNIDAD DEL SNASPE. 2012-2016</t>
  </si>
  <si>
    <r>
      <t>2015</t>
    </r>
    <r>
      <rPr>
        <b/>
        <vertAlign val="superscript"/>
        <sz val="8"/>
        <rFont val="Verdana"/>
        <family val="2"/>
      </rPr>
      <t>/R</t>
    </r>
  </si>
  <si>
    <r>
      <t>P.N. Salar de Huasco</t>
    </r>
    <r>
      <rPr>
        <vertAlign val="superscript"/>
        <sz val="8"/>
        <color indexed="8"/>
        <rFont val="Verdana"/>
        <family val="2"/>
      </rPr>
      <t>/2</t>
    </r>
    <r>
      <rPr>
        <sz val="8"/>
        <color indexed="8"/>
        <rFont val="Verdana"/>
        <family val="2"/>
      </rPr>
      <t xml:space="preserve"> </t>
    </r>
  </si>
  <si>
    <r>
      <t>S.N. Laguna el Peral</t>
    </r>
    <r>
      <rPr>
        <vertAlign val="superscript"/>
        <sz val="8"/>
        <rFont val="Verdana"/>
        <family val="2"/>
      </rPr>
      <t>/3</t>
    </r>
  </si>
  <si>
    <t>P.N. Bernardo O'Higgins</t>
  </si>
  <si>
    <r>
      <rPr>
        <b/>
        <sz val="8"/>
        <rFont val="Verdana"/>
        <family val="2"/>
      </rPr>
      <t>R</t>
    </r>
    <r>
      <rPr>
        <sz val="8"/>
        <rFont val="Verdana"/>
        <family val="2"/>
      </rPr>
      <t xml:space="preserve"> Cifras rectificadas por el informante.</t>
    </r>
  </si>
  <si>
    <r>
      <rPr>
        <b/>
        <sz val="8"/>
        <rFont val="Verdana"/>
        <family val="2"/>
      </rPr>
      <t xml:space="preserve">2 </t>
    </r>
    <r>
      <rPr>
        <sz val="8"/>
        <rFont val="Verdana"/>
        <family val="2"/>
      </rPr>
      <t>El decreto que creaba al Parque Nacional Salar de Huasco fue derogado con fecha 19 de diciembre del 2014 por el Ministerio de Bienes Nacionales, correspondiéndole al Ministerio efectuar la consulta indígena conforme al Convenio 169 y retrotrayéndose el procedimiento adminstrativo que creó el Parque Nacional hasta la época de formular la consulta indígena.</t>
    </r>
  </si>
  <si>
    <t>TABLA 10.57: NÚMERO DE CASOS POLICIALES SIN DETENIDOS Y CON DETENIDOS, Y NÚMERO DE DETENIDOS, POR "DAÑOS O APROPIACIÓN SOBRE MONUMENTOS NACIONALES (Art. 38-38 bis Ley 17.288)", SEGÚN REGIÓN. 2016</t>
  </si>
  <si>
    <t>Región</t>
  </si>
  <si>
    <r>
      <t>Casos Policiales</t>
    </r>
    <r>
      <rPr>
        <b/>
        <vertAlign val="superscript"/>
        <sz val="8"/>
        <rFont val="Verdana"/>
        <family val="2"/>
      </rPr>
      <t>/1</t>
    </r>
  </si>
  <si>
    <r>
      <t>Detenidos</t>
    </r>
    <r>
      <rPr>
        <b/>
        <vertAlign val="superscript"/>
        <sz val="8"/>
        <rFont val="Verdana"/>
        <family val="2"/>
      </rPr>
      <t>/2</t>
    </r>
  </si>
  <si>
    <t>Casos sin detenidos</t>
  </si>
  <si>
    <t>Casos con detenidos</t>
  </si>
  <si>
    <r>
      <rPr>
        <b/>
        <sz val="8"/>
        <rFont val="Verdana"/>
        <family val="2"/>
      </rPr>
      <t>1</t>
    </r>
    <r>
      <rPr>
        <sz val="8"/>
        <rFont val="Verdana"/>
        <family val="2"/>
      </rPr>
      <t xml:space="preserve"> Desde el 2016, se modifica la nomenclatura y las denuncias se denominan casos policiales. Cuando se habla de casos policiales (casos con y sin detenidos), se ha considerado todos los hechos conocidos y registrados por Carabineros en su Sistema de Automatización Policial (Aupol), puestos a disposición de la justicia. La cantidad de casos es independiente de la cantidad de víctimas o detenidos (participantes).</t>
    </r>
  </si>
  <si>
    <r>
      <rPr>
        <b/>
        <sz val="8"/>
        <rFont val="Verdana"/>
        <family val="2"/>
      </rPr>
      <t>2</t>
    </r>
    <r>
      <rPr>
        <sz val="8"/>
        <rFont val="Verdana"/>
        <family val="2"/>
      </rPr>
      <t xml:space="preserve"> Desde el 2016, se reemplaza el término Aprehendido por el de Detenidos en concordancia con las modificaciones en la nomenclatura realizadas en este periodo. </t>
    </r>
  </si>
  <si>
    <t>FUENTE: Carabineros de Chile. Automatización de Unidades Policiales (Aupol).</t>
  </si>
  <si>
    <t>TABLA 10.58: NÚMERO DE DETENIDOS POR "DAÑOS O APROPIACIÓN SOBRE MONUMENTOS NACIONALES", POR SEXO Y GRUPOS DE EDAD, SEGÚN REGIÓN. 2016</t>
  </si>
  <si>
    <t>Total Detenidos</t>
  </si>
  <si>
    <r>
      <t>Detenidos</t>
    </r>
    <r>
      <rPr>
        <b/>
        <vertAlign val="superscript"/>
        <sz val="8"/>
        <rFont val="Verdana"/>
        <family val="2"/>
      </rPr>
      <t>/1</t>
    </r>
  </si>
  <si>
    <t>Total hombres</t>
  </si>
  <si>
    <t>Total mujeres</t>
  </si>
  <si>
    <t>Menor de 18 años</t>
  </si>
  <si>
    <t>18 a 29 años</t>
  </si>
  <si>
    <t>30 años y más</t>
  </si>
  <si>
    <r>
      <rPr>
        <b/>
        <sz val="8"/>
        <rFont val="Verdana"/>
        <family val="2"/>
      </rPr>
      <t>1</t>
    </r>
    <r>
      <rPr>
        <sz val="8"/>
        <rFont val="Verdana"/>
        <family val="2"/>
      </rPr>
      <t xml:space="preserve"> Desde el 2016, se reemplaza el término Aprehendido por el de Detenidos en concordancia con las modificaciones en la nomenclatura realizadas en este periodo. </t>
    </r>
  </si>
  <si>
    <t>TABLA 10.59: NÚMERO DE PERSONAS DETENIDAS POR LA LEY N° 17.288, QUE LEGISLA SOBRE MONUMENTOS NACIONALES, Y NÚMERO DE INCAUTACIONES, SEGÚN REGIÓN POLICIAL. 2016</t>
  </si>
  <si>
    <t>Delitos investigados</t>
  </si>
  <si>
    <t>Personas puestas a disposición de los tribunales</t>
  </si>
  <si>
    <t>Incautaciones</t>
  </si>
  <si>
    <t>Número de incautaciones</t>
  </si>
  <si>
    <t>Número de objetos incautados</t>
  </si>
  <si>
    <t>FUENTE: Policía de Investigaciones de Chile (PDI). Jefatura Nacional de delitos contra el Medio Ambiente y Patrimonio Cultural (Jenama).</t>
  </si>
  <si>
    <t>TABLA 10.60: CANTIDAD DE DENUNCIAS EN LA POLICÍA DE INVESTIGACIONES DE CHILE (PDI) POR DELITOS A LA LEY N°17.288, SOBRE MONUMENTOS NACIONALES, SEGÚN BIEN AFECTADO. 2016</t>
  </si>
  <si>
    <r>
      <t>BIEN AFECTADO</t>
    </r>
    <r>
      <rPr>
        <b/>
        <vertAlign val="superscript"/>
        <sz val="8"/>
        <rFont val="Verdana"/>
        <family val="2"/>
      </rPr>
      <t>/1</t>
    </r>
  </si>
  <si>
    <t>NÚMERO DE DENUNCIAS</t>
  </si>
  <si>
    <t>DELITOS</t>
  </si>
  <si>
    <t>Daños Monumentos Nacionales Art.38 Ley 17.288</t>
  </si>
  <si>
    <t>Apropiacion de Monumentos Nacionales Art. 38 Bis Ley 17.288</t>
  </si>
  <si>
    <t>Bienes de uso público</t>
  </si>
  <si>
    <t>Bienes fiscales</t>
  </si>
  <si>
    <t>Bienes particulares</t>
  </si>
  <si>
    <r>
      <t>No determinados</t>
    </r>
    <r>
      <rPr>
        <vertAlign val="superscript"/>
        <sz val="8"/>
        <rFont val="Verdana"/>
        <family val="2"/>
      </rPr>
      <t>/2</t>
    </r>
  </si>
  <si>
    <r>
      <t>Se ignora</t>
    </r>
    <r>
      <rPr>
        <vertAlign val="superscript"/>
        <sz val="8"/>
        <rFont val="Verdana"/>
        <family val="2"/>
      </rPr>
      <t>/3</t>
    </r>
  </si>
  <si>
    <r>
      <rPr>
        <b/>
        <sz val="8"/>
        <rFont val="Verdana"/>
        <family val="2"/>
      </rPr>
      <t>1</t>
    </r>
    <r>
      <rPr>
        <sz val="8"/>
        <rFont val="Verdana"/>
        <family val="2"/>
      </rPr>
      <t xml:space="preserve"> Se presentan solo bienes afectados durante el año de la publicación 2016.</t>
    </r>
  </si>
  <si>
    <r>
      <rPr>
        <b/>
        <sz val="8"/>
        <rFont val="Verdana"/>
        <family val="2"/>
      </rPr>
      <t>2</t>
    </r>
    <r>
      <rPr>
        <sz val="8"/>
        <rFont val="Verdana"/>
        <family val="2"/>
      </rPr>
      <t xml:space="preserve"> La categoría se refiere a cuando se logra recuperar una parte o trozo de un bien, sin embargo, no es posible determinar a qué bien pertenece concretamente.</t>
    </r>
  </si>
  <si>
    <r>
      <rPr>
        <b/>
        <sz val="8"/>
        <rFont val="Verdana"/>
        <family val="2"/>
      </rPr>
      <t>3</t>
    </r>
    <r>
      <rPr>
        <sz val="8"/>
        <rFont val="Verdana"/>
        <family val="2"/>
      </rPr>
      <t xml:space="preserve"> No fue posible obtener mayor desagregación del dato.</t>
    </r>
  </si>
  <si>
    <t>FUENTE: Policía de Investigaciones de Chile (PDI). Departamento de estadísticas policiales.</t>
  </si>
  <si>
    <t>TABLA 10.61: CANTIDAD DE DENUNCIAS EN LA POLICÍA DE INVESTIGACIONES DE CHILE (PDI) POR DELITOS A LA LEY N° 17.288, SOBRE MONUMENTOS NACIONALES, SEGÚN REGIÓN POLICIAL Y COMUNA DEL DELITO. 2016</t>
  </si>
  <si>
    <r>
      <t>REGIÓN Y  COMUNA DEL DELITO</t>
    </r>
    <r>
      <rPr>
        <b/>
        <vertAlign val="superscript"/>
        <sz val="8"/>
        <rFont val="Verdana"/>
        <family val="2"/>
      </rPr>
      <t>/1</t>
    </r>
  </si>
  <si>
    <t>Apropiación de Monumentos Nacionales Art. 38 Bis Ley 17.288</t>
  </si>
  <si>
    <t>Pozo Almonte</t>
  </si>
  <si>
    <t>Iquique</t>
  </si>
  <si>
    <t xml:space="preserve">Huara </t>
  </si>
  <si>
    <t>Quilpué</t>
  </si>
  <si>
    <t>Villa Alemana</t>
  </si>
  <si>
    <t>Algarrobo</t>
  </si>
  <si>
    <t>Santiago</t>
  </si>
  <si>
    <t>Huechuraba</t>
  </si>
  <si>
    <t>Recoleta</t>
  </si>
  <si>
    <t>Vitacura</t>
  </si>
  <si>
    <t>Las Condes</t>
  </si>
  <si>
    <t>Paine</t>
  </si>
  <si>
    <r>
      <rPr>
        <b/>
        <sz val="8"/>
        <rFont val="Verdana"/>
        <family val="2"/>
      </rPr>
      <t>1</t>
    </r>
    <r>
      <rPr>
        <sz val="8"/>
        <rFont val="Verdana"/>
        <family val="2"/>
      </rPr>
      <t xml:space="preserve"> Incluye todas las denuncias efectuadas en cada región policial, por tanto la comuna corresponde a la locación de ocurrencia del delito. A causa de ello, algunas comunas informadas difieren de su región de origen.</t>
    </r>
  </si>
  <si>
    <t>FUENTE: Policía de Investigaciones de Chile (PDI). Departamento de Estadísticas Policiales.</t>
  </si>
  <si>
    <t>TABLA 10.62: NÚMERO DE DELITOS INVESTIGADOS POR LA POLICÍA DE INVESTIGACIONES DE CHILE (PDI) RELACIONADOS CON LA LEY N°17288, SOBRE  MONUMENTOS NACIONALES, SEGÚN REGIÓN POLICIAL EN QUE SE HIZO LA DENUNCIA Y COMUNA DE OCURRENCIA DEL DELITO. 2016</t>
  </si>
  <si>
    <r>
      <t>REGIÓN POLICIAL DE LA DENUNCIA Y COMUNA DE OCURRENCIA DEL DELITO</t>
    </r>
    <r>
      <rPr>
        <b/>
        <vertAlign val="superscript"/>
        <sz val="8"/>
        <color indexed="8"/>
        <rFont val="Verdana"/>
        <family val="2"/>
      </rPr>
      <t>/1</t>
    </r>
  </si>
  <si>
    <t>Delito</t>
  </si>
  <si>
    <t>Huara</t>
  </si>
  <si>
    <t xml:space="preserve">Arica </t>
  </si>
  <si>
    <t>Calama</t>
  </si>
  <si>
    <t>Vallenar</t>
  </si>
  <si>
    <t>Los Vilos</t>
  </si>
  <si>
    <t>Providencia</t>
  </si>
  <si>
    <t>se ignora</t>
  </si>
  <si>
    <t>Constitución</t>
  </si>
  <si>
    <t>Tirua</t>
  </si>
  <si>
    <t>Futrono</t>
  </si>
  <si>
    <t>Panguipulli</t>
  </si>
  <si>
    <t>La Unión</t>
  </si>
  <si>
    <t>Aisén</t>
  </si>
  <si>
    <t>Coihaique</t>
  </si>
  <si>
    <t>Se ignora</t>
  </si>
  <si>
    <r>
      <t xml:space="preserve">1 </t>
    </r>
    <r>
      <rPr>
        <sz val="8"/>
        <rFont val="Verdana"/>
        <family val="2"/>
      </rPr>
      <t>Incluye todas las denuncias efectuadas en cada región policial, por tanto la comuna corresponde a la locación de ocurrencia del delito. A causa de ello, algunas comunas informadas difieren de su región de origen.</t>
    </r>
  </si>
  <si>
    <r>
      <t>2</t>
    </r>
    <r>
      <rPr>
        <sz val="8"/>
        <rFont val="Verdana"/>
        <family val="2"/>
      </rPr>
      <t xml:space="preserve"> No es posible obtener desagregación del dato.</t>
    </r>
  </si>
  <si>
    <t>TABLA 10.63: NÚMERO DE DELITOS INVESTIGADOS POR LA POLICÍA DE INVESTIGACIONES DE CHILE (PDI) RELACIONADOS CON LA LEY N°17.288, SOBRE MOMENTOS NACIONALES, SEGÚN REGIÓN POLICIAL Y BIEN AFECTADO. 2016</t>
  </si>
  <si>
    <t>REGIÓN Y BIEN AFECTADO</t>
  </si>
  <si>
    <t>Monumentos Nacionales</t>
  </si>
  <si>
    <t>Vehículo Particular</t>
  </si>
  <si>
    <r>
      <t>No determinados</t>
    </r>
    <r>
      <rPr>
        <vertAlign val="superscript"/>
        <sz val="8"/>
        <color indexed="8"/>
        <rFont val="Verdana"/>
        <family val="2"/>
      </rPr>
      <t>/1</t>
    </r>
  </si>
  <si>
    <t>Bienes de uso publico</t>
  </si>
  <si>
    <r>
      <t>Se ignora</t>
    </r>
    <r>
      <rPr>
        <vertAlign val="superscript"/>
        <sz val="8"/>
        <color indexed="8"/>
        <rFont val="Verdana"/>
        <family val="2"/>
      </rPr>
      <t>/2</t>
    </r>
  </si>
  <si>
    <t>Cheques</t>
  </si>
  <si>
    <r>
      <rPr>
        <b/>
        <sz val="8"/>
        <rFont val="Verdana"/>
        <family val="2"/>
      </rPr>
      <t>1</t>
    </r>
    <r>
      <rPr>
        <sz val="8"/>
        <rFont val="Verdana"/>
        <family val="2"/>
      </rPr>
      <t xml:space="preserve"> La categoría se refiere a cuando se logra recuperar una parte o trozo un bien, sin embargo, no es posible determinar a qué bien pertenece concretamente.</t>
    </r>
  </si>
  <si>
    <r>
      <rPr>
        <b/>
        <sz val="8"/>
        <rFont val="Verdana"/>
        <family val="2"/>
      </rPr>
      <t>2</t>
    </r>
    <r>
      <rPr>
        <sz val="8"/>
        <rFont val="Verdana"/>
        <family val="2"/>
      </rPr>
      <t xml:space="preserve"> No es posible obtener desagregación del dato.</t>
    </r>
  </si>
  <si>
    <t>TABLA 10.64: NÚMERO DE DETENIDOS POR LA POLICÍA DE INVESTIGACIONES DE CHILE (PDI) RELACIONADOS CON LA LEY N°17.288, SOBRE MONUMENTOS NACIONALES, POR DELITO Y SEXO, SEGÚN REGIÓN POLICIAL. 2016</t>
  </si>
  <si>
    <t xml:space="preserve">REGIÓN/SEXO </t>
  </si>
  <si>
    <t>Daños o apropiación sobre monumentos nacionales (artículo 38-38 bis Ley N°17.288)</t>
  </si>
  <si>
    <t>TABLA 10.65: NÚMERO DE DETENIDOS POR LA POLICÍA DE INVESTIGACIONES DE CHILE (PDI) RELACIONADOS CON LA LEY N°17.288, SOBRE MONUMENTOS NACIONALES, POR GRUPO DE EDAD, SEGÚN REGIÓN POLICIAL. 2016</t>
  </si>
  <si>
    <t>Menos de 16 años</t>
  </si>
  <si>
    <t>16 a 17 años</t>
  </si>
  <si>
    <t>18 a 20 años</t>
  </si>
  <si>
    <t>21 a 30 años</t>
  </si>
  <si>
    <t>31 a 40 años</t>
  </si>
  <si>
    <t>41 a 50 años</t>
  </si>
  <si>
    <t>51 y más años</t>
  </si>
  <si>
    <t>TABLA 10.66: NÚMERO DE DETENIDOS POR LA POLICÍA DE INVESTIGACIONES DE CHILE (PDI) RELACIONADOS CON LA LEY 17.288, SOBRE MONUMENTOS NACIONALES, SEGÚN REGIÓN POLICIAL Y NACIONALIDAD. 2016</t>
  </si>
  <si>
    <t>REGIÓN/     NACIONALIDAD</t>
  </si>
  <si>
    <t>TABLA 10.67: CANTIDAD DE DETENIDOS POR LA POLICÍA DE INVESTIGACIONES DE CHILE (PDI) RELACIONADOS CON LA LEY N°17.288, SOBRE MONUMENTOS NACIONALES, SEGÚN REGIÓN POLICIAL Y COMUNA DE RESIDENCIA DEL DETENIDO. 2016</t>
  </si>
  <si>
    <t>REGIÓN POLICIAL Y COMUNA RESIDENCIA</t>
  </si>
  <si>
    <t>Arica Y Parinacota</t>
  </si>
  <si>
    <t>Alto Hospicio</t>
  </si>
  <si>
    <t>La Florida</t>
  </si>
  <si>
    <t>Nueva Imperial</t>
  </si>
  <si>
    <t>Chile Chico</t>
  </si>
  <si>
    <t>TABLA 10.68: NÚMERO DE PIEZAS PATRIMONIALES INCAUTADAS SEGÚN LA LEY N° 17.288,  SOBRE MONUMENTOS NACIONALES, SEGÚN ADUANA Y AVANZADA. 2016</t>
  </si>
  <si>
    <r>
      <t>ADUANA Y AVANZADA</t>
    </r>
    <r>
      <rPr>
        <b/>
        <vertAlign val="superscript"/>
        <sz val="8"/>
        <rFont val="Verdana"/>
        <family val="2"/>
      </rPr>
      <t>/1</t>
    </r>
  </si>
  <si>
    <t>Número de piezas incautadas</t>
  </si>
  <si>
    <t>Chacalluta</t>
  </si>
  <si>
    <t>Aeropuerto Chacalluta</t>
  </si>
  <si>
    <t>Ollagüe</t>
  </si>
  <si>
    <t>Los Libertadores</t>
  </si>
  <si>
    <r>
      <t>Sin información</t>
    </r>
    <r>
      <rPr>
        <vertAlign val="superscript"/>
        <sz val="8"/>
        <rFont val="Verdana"/>
        <family val="2"/>
      </rPr>
      <t>/2</t>
    </r>
  </si>
  <si>
    <t>Pasajeros/aeropuerto amb</t>
  </si>
  <si>
    <t>Talcahuano</t>
  </si>
  <si>
    <t>Vergara</t>
  </si>
  <si>
    <t>Osorno</t>
  </si>
  <si>
    <t>Cardenal Samoré</t>
  </si>
  <si>
    <r>
      <rPr>
        <b/>
        <sz val="8"/>
        <rFont val="Verdana"/>
        <family val="2"/>
      </rPr>
      <t xml:space="preserve">1 </t>
    </r>
    <r>
      <rPr>
        <sz val="8"/>
        <rFont val="Verdana"/>
        <family val="2"/>
      </rPr>
      <t>El término Avanzada refiere a la infraestructura dependiente de la Aduana que consta de andenes de revisión para automóviles, buses y camiones.</t>
    </r>
  </si>
  <si>
    <r>
      <rPr>
        <b/>
        <sz val="8"/>
        <rFont val="Verdana"/>
        <family val="2"/>
      </rPr>
      <t>2</t>
    </r>
    <r>
      <rPr>
        <sz val="8"/>
        <rFont val="Verdana"/>
        <family val="2"/>
      </rPr>
      <t xml:space="preserve"> Sin información: indica que no fue posible determinar la Aduana o Avanzada en que se realizó la incautación.</t>
    </r>
  </si>
  <si>
    <t>FUENTE: Servicio Nacional de Aduanas (SNA), según clasificación de códigos culturales del Consejo Nacional de la Cultura y las Artes (CNCA).</t>
  </si>
  <si>
    <t>TABLA 10.69: NÓMINA DE PIEZAS PATRIMONIALES INCAUTADAS SEGÚN LA LEY N° 17.288,  SOBRE MONUMENTOS NACIONALES, SEGÚN ADUANA Y AVANZADA. 2016</t>
  </si>
  <si>
    <t>Especies</t>
  </si>
  <si>
    <t>Retenciones</t>
  </si>
  <si>
    <t>Tipo Pieza</t>
  </si>
  <si>
    <t xml:space="preserve">N° Piezas </t>
  </si>
  <si>
    <t>Artesanía</t>
  </si>
  <si>
    <t>Armas</t>
  </si>
  <si>
    <t>Fósiles</t>
  </si>
  <si>
    <t>Obras de arte</t>
  </si>
  <si>
    <t>Postal/aeropuerto amb</t>
  </si>
  <si>
    <t>Artesanías</t>
  </si>
  <si>
    <t>Amonite</t>
  </si>
  <si>
    <r>
      <rPr>
        <b/>
        <sz val="8"/>
        <rFont val="Verdana"/>
        <family val="2"/>
      </rPr>
      <t>1</t>
    </r>
    <r>
      <rPr>
        <sz val="8"/>
        <rFont val="Verdana"/>
        <family val="2"/>
      </rPr>
      <t xml:space="preserve"> El término Avanzada refiere a la infraestructura dependiente de la Aduana que consta de andenes de revisión para automóviles, buses y camiones.</t>
    </r>
  </si>
  <si>
    <t>TABLA 10.70: NÚMERO DE PIEZAS INCAUTADAS EN EL MARCO DE LA CONVENCIÓN SOBRE EL COMERCIO INTERNACIONAL DE ESPECIES AMENAZADAS DE FAUNA Y FLORA SILVESTRE (CITES), SEGÚN ADUANAS Y AVANZADA. 2016</t>
  </si>
  <si>
    <t>Chungará</t>
  </si>
  <si>
    <t>Aeropuerto Cerro Moreno</t>
  </si>
  <si>
    <t>Jama</t>
  </si>
  <si>
    <t>Revista de fondeo m/n Prospery</t>
  </si>
  <si>
    <t>Recintos portuarios</t>
  </si>
  <si>
    <t>Control de tripulantes</t>
  </si>
  <si>
    <t>Control puerta espigón</t>
  </si>
  <si>
    <t>Pasajeros/aeropuerto a.m.b.</t>
  </si>
  <si>
    <t>Puerto Aysén</t>
  </si>
  <si>
    <t>Coyhaique Alto</t>
  </si>
  <si>
    <t>TABLA 10.71: NÓMINA DE PIEZAS INCAUTADAS EN EL MARCO DE LA CONVENCIÓN SOBRE EL COMERCIO INTERNACIONAL DE ESPECIES AMENAZADAS DE FAUNA Y FLORA SILVESTRE (CITES), SEGÚN ADUANA Y ESPECIES. 2016</t>
  </si>
  <si>
    <t>ADUANA Y ESPECIES</t>
  </si>
  <si>
    <t xml:space="preserve">N° piezas </t>
  </si>
  <si>
    <t>Flora</t>
  </si>
  <si>
    <t>Fauna</t>
  </si>
  <si>
    <t>Quirquincho</t>
  </si>
  <si>
    <t>Vizcacho</t>
  </si>
  <si>
    <t>Yacaré</t>
  </si>
  <si>
    <t>Caballo de mar</t>
  </si>
  <si>
    <t>Cactus</t>
  </si>
  <si>
    <t>Cardón</t>
  </si>
  <si>
    <t>Cráneo</t>
  </si>
  <si>
    <t>Revista de fondeo M/N Prospery</t>
  </si>
  <si>
    <t>Flamenco</t>
  </si>
  <si>
    <t>Piel</t>
  </si>
  <si>
    <t>Conchas</t>
  </si>
  <si>
    <t>Madera</t>
  </si>
  <si>
    <t>Caracolas</t>
  </si>
  <si>
    <t>Pasajeros/aeropuerto A.M.B</t>
  </si>
  <si>
    <t>Caparazón</t>
  </si>
  <si>
    <t>Cobra</t>
  </si>
  <si>
    <t>Cocodrilo</t>
  </si>
  <si>
    <t>Cornamentas</t>
  </si>
  <si>
    <t>Cuero</t>
  </si>
  <si>
    <t>Escorpión</t>
  </si>
  <si>
    <t>Lagarto</t>
  </si>
  <si>
    <t>Marfil</t>
  </si>
  <si>
    <t>Murciélago</t>
  </si>
  <si>
    <t>Serpiente</t>
  </si>
  <si>
    <t>Tortuga</t>
  </si>
  <si>
    <t>Venado</t>
  </si>
  <si>
    <t>Escorpión y serpiente en licor</t>
  </si>
  <si>
    <t>Huevos</t>
  </si>
  <si>
    <t>Ñandu</t>
  </si>
  <si>
    <t>TABLA 10.72: CAUSAS INGRESADAS Y TERMINADAS EN JUZGADOS DE GARANTÍA Y DE LETRAS Y GARANTÍA POR INFRACCIÓN A LA LEY N° 17.288, SOBRE MONUMENTOS NACIONALES, SEGÚN CORTE DE APELACIÓN. 2016</t>
  </si>
  <si>
    <t>CORTE DE APELACIÓN</t>
  </si>
  <si>
    <t>Ley 17.288 de daños o apropiación sobre Monumentos Nacionales</t>
  </si>
  <si>
    <t>Ingresos</t>
  </si>
  <si>
    <t>Términos</t>
  </si>
  <si>
    <t>La Serena</t>
  </si>
  <si>
    <t>San Miguel</t>
  </si>
  <si>
    <t>Rancagua</t>
  </si>
  <si>
    <t>Chillán</t>
  </si>
  <si>
    <r>
      <t>-</t>
    </r>
    <r>
      <rPr>
        <sz val="8"/>
        <rFont val="Verdana"/>
        <family val="2"/>
      </rPr>
      <t xml:space="preserve"> No registró movimiento.</t>
    </r>
  </si>
  <si>
    <t>FUENTE: Corporación Administrativa del Poder Judicial (CAPJ).</t>
  </si>
  <si>
    <t>TABLA 10.73: IMPUTADOS POR INFRACCIÓN A LA LEY N° 17.288, SOBRE MONUMENTOS NACIONALES, Y NORMAS RELACIONADAS, SEGÚN CORTE DE APELACIÓN. 2016</t>
  </si>
  <si>
    <t>Daños o apropiación sobre monumentos nacionales</t>
  </si>
  <si>
    <t>TABLA 10.74: DELITOS INGRESADOS AL MINISTERIO PÚBLICO EN RELACIÓN CON LA LEY N° 17.288, SOBRE MONUMENTOS NACIONALES, SEGÚN REGIÓN DE FISCALÍA. 2012-2016</t>
  </si>
  <si>
    <t>REGIÓN DE FISCALÍA</t>
  </si>
  <si>
    <r>
      <rPr>
        <b/>
        <sz val="8"/>
        <rFont val="Verdana"/>
        <family val="2"/>
      </rPr>
      <t xml:space="preserve">1 </t>
    </r>
    <r>
      <rPr>
        <sz val="8"/>
        <rFont val="Verdana"/>
        <family val="2"/>
      </rPr>
      <t>Fiscalía</t>
    </r>
    <r>
      <rPr>
        <b/>
        <sz val="8"/>
        <rFont val="Verdana"/>
        <family val="2"/>
      </rPr>
      <t xml:space="preserve"> </t>
    </r>
    <r>
      <rPr>
        <sz val="8"/>
        <rFont val="Verdana"/>
        <family val="2"/>
      </rPr>
      <t>Centro Norte.</t>
    </r>
  </si>
  <si>
    <r>
      <rPr>
        <b/>
        <sz val="8"/>
        <rFont val="Verdana"/>
        <family val="2"/>
      </rPr>
      <t xml:space="preserve">2 </t>
    </r>
    <r>
      <rPr>
        <sz val="8"/>
        <rFont val="Verdana"/>
        <family val="2"/>
      </rPr>
      <t>Fiscalía</t>
    </r>
    <r>
      <rPr>
        <b/>
        <sz val="8"/>
        <rFont val="Verdana"/>
        <family val="2"/>
      </rPr>
      <t xml:space="preserve"> </t>
    </r>
    <r>
      <rPr>
        <sz val="8"/>
        <rFont val="Verdana"/>
        <family val="2"/>
      </rPr>
      <t>Oriente.</t>
    </r>
  </si>
  <si>
    <r>
      <rPr>
        <b/>
        <sz val="8"/>
        <rFont val="Verdana"/>
        <family val="2"/>
      </rPr>
      <t xml:space="preserve">3 </t>
    </r>
    <r>
      <rPr>
        <sz val="8"/>
        <rFont val="Verdana"/>
        <family val="2"/>
      </rPr>
      <t>Fiscalía</t>
    </r>
    <r>
      <rPr>
        <b/>
        <sz val="8"/>
        <rFont val="Verdana"/>
        <family val="2"/>
      </rPr>
      <t xml:space="preserve"> </t>
    </r>
    <r>
      <rPr>
        <sz val="8"/>
        <rFont val="Verdana"/>
        <family val="2"/>
      </rPr>
      <t>Occidente.</t>
    </r>
  </si>
  <si>
    <r>
      <rPr>
        <b/>
        <sz val="8"/>
        <rFont val="Verdana"/>
        <family val="2"/>
      </rPr>
      <t xml:space="preserve">4 </t>
    </r>
    <r>
      <rPr>
        <sz val="8"/>
        <rFont val="Verdana"/>
        <family val="2"/>
      </rPr>
      <t>Fiscalía</t>
    </r>
    <r>
      <rPr>
        <b/>
        <sz val="8"/>
        <rFont val="Verdana"/>
        <family val="2"/>
      </rPr>
      <t xml:space="preserve"> </t>
    </r>
    <r>
      <rPr>
        <sz val="8"/>
        <rFont val="Verdana"/>
        <family val="2"/>
      </rPr>
      <t>Sur.</t>
    </r>
  </si>
  <si>
    <t>FUENTE: Ministerio Público. Sistema de Apoyo a Fiscales (SAF).</t>
  </si>
  <si>
    <t>TABLA 10.75: DELITOS TERMINADOS EN EL MINISTERIO PÚBLICO EN RELACIÓN CON LA LEY N° 17.288, QUE LEGISLA SOBRE MONUMENTOS NACIONALES, SEGÚN REGIÓN DE FISCALÍA. 2012-2016</t>
  </si>
  <si>
    <t>TABLA 10.76: SENTENCIAS DEFINITIVAS CONDENATORIAS EN RELACIÓN A LA LEY N° 17.288, QUE LEGISLA SOBRE MONUMENTOS NACIONALES, SEGÚN REGIÓN DE FISCALÍA. 2012-2016</t>
  </si>
  <si>
    <t>Sentencias definitivas condenatorias Ley 17.288 Delitos previstos en la Ley de Monumentos Nacionales Códigos: 12154, 12182, 12183</t>
  </si>
  <si>
    <t>TABLA 11.1: NÚMERO DE ARTESANOS(AS) INSCRITOS EN SISTEMAS DE REGISTROS, SEGÚN INSTITUCIÓN Y REGIÓN. 2016</t>
  </si>
  <si>
    <r>
      <t xml:space="preserve">Total </t>
    </r>
    <r>
      <rPr>
        <b/>
        <vertAlign val="superscript"/>
        <sz val="8"/>
        <rFont val="Verdana"/>
        <family val="2"/>
      </rPr>
      <t>/1</t>
    </r>
  </si>
  <si>
    <t>CNCA 
Chile Artesanía</t>
  </si>
  <si>
    <t>Fundación 
Artesanías de Chile</t>
  </si>
  <si>
    <r>
      <t>INDAP</t>
    </r>
    <r>
      <rPr>
        <b/>
        <vertAlign val="superscript"/>
        <sz val="8"/>
        <rFont val="Verdana"/>
        <family val="2"/>
      </rPr>
      <t>/2</t>
    </r>
  </si>
  <si>
    <r>
      <rPr>
        <b/>
        <sz val="8"/>
        <rFont val="Verdana"/>
        <family val="2"/>
      </rPr>
      <t>Nota:</t>
    </r>
    <r>
      <rPr>
        <sz val="8"/>
        <rFont val="Verdana"/>
        <family val="2"/>
      </rPr>
      <t xml:space="preserve"> Existe 1 caso perdido por ausencia de información en variable región.</t>
    </r>
  </si>
  <si>
    <r>
      <rPr>
        <b/>
        <sz val="8"/>
        <rFont val="Verdana"/>
        <family val="2"/>
      </rPr>
      <t>1</t>
    </r>
    <r>
      <rPr>
        <sz val="8"/>
        <rFont val="Verdana"/>
        <family val="2"/>
      </rPr>
      <t xml:space="preserve"> El total de artesanos(as) se obtiene considerando la comparación de RUT de las bases de datos de cada informante. Al encontrar RUT de cultores (as) en más de una de las bases de datos, se procede de la siguiente manera:</t>
    </r>
  </si>
  <si>
    <r>
      <rPr>
        <b/>
        <sz val="8"/>
        <rFont val="Verdana"/>
        <family val="2"/>
      </rPr>
      <t>a.</t>
    </r>
    <r>
      <rPr>
        <sz val="8"/>
        <rFont val="Verdana"/>
        <family val="2"/>
      </rPr>
      <t xml:space="preserve"> Se verificó que cada una de las planillas tuviera el Rut de las personas.</t>
    </r>
  </si>
  <si>
    <r>
      <rPr>
        <b/>
        <sz val="8"/>
        <color theme="1"/>
        <rFont val="Verdana"/>
        <family val="2"/>
      </rPr>
      <t>b.</t>
    </r>
    <r>
      <rPr>
        <sz val="8"/>
        <color theme="1"/>
        <rFont val="Verdana"/>
        <family val="2"/>
      </rPr>
      <t xml:space="preserve"> Para realizar la contabilidad y evitar la duplicidad en el recuento de las personas, se priorizó el registro de las personas en los listados de acuerdo a los siguientes criterios:</t>
    </r>
  </si>
  <si>
    <t xml:space="preserve">i. Número de variables levantadas en los registros y necesarias para la elaboración los tabulados presentados considerando las variables: región, disciplina, pertenencia a pueblo originario y variables anexas. </t>
  </si>
  <si>
    <t>ii. Número de variables con información disponible en las variables claves seleccionadas.</t>
  </si>
  <si>
    <t>iii. Presencia de la variable “pertenencia a pueblo originario”.</t>
  </si>
  <si>
    <r>
      <rPr>
        <b/>
        <sz val="8"/>
        <color theme="1"/>
        <rFont val="Verdana"/>
        <family val="2"/>
      </rPr>
      <t>c.</t>
    </r>
    <r>
      <rPr>
        <sz val="8"/>
        <color theme="1"/>
        <rFont val="Verdana"/>
        <family val="2"/>
      </rPr>
      <t xml:space="preserve"> Con esta priorización se excluyen del procesamiento los Rut que estuvieran duplicados en más de uno de uno de los registros. De esta forma, los cultures se asignaron de la siguiente manera en cada registro:</t>
    </r>
  </si>
  <si>
    <t>i. La primera prioridad será siempre el listado del CNCA. Por lo tanto, si una persona estaba en los 3 listados, se contabilizó en el registro del CNCA. De igual forma, si una persona estaba en listado CNCA y en cualquiera de los otros dos, se dejó en el listado del CNCA.</t>
  </si>
  <si>
    <t>ii. Si una persona estaba en el listado de la Fundación Artesanías de Chile y en INDAP, se dejó en el listado de la Fundación.</t>
  </si>
  <si>
    <t>iii. Si una persona estaba solo en uno de los listados, es decir no había duplicidad en otro registro, se dejó en su listado de origen.</t>
  </si>
  <si>
    <r>
      <rPr>
        <b/>
        <sz val="8"/>
        <rFont val="Verdana"/>
        <family val="2"/>
      </rPr>
      <t>2</t>
    </r>
    <r>
      <rPr>
        <sz val="8"/>
        <rFont val="Verdana"/>
        <family val="2"/>
      </rPr>
      <t xml:space="preserve"> Corresponde a los registros derivados del diagnóstico INDAP año 2014 y la incorporación de nuevos artesanos que han sido declarados como tal por INDAP hasta abril de 2017. El registro integra usuarios de los "Programa de desarrollo territorial indígena" (PDTI), "Programa agropecuario para el desarrollo integral de los pequeños productores campesinos o productores campesinos del secano de la región de Coquimbo" (PADIS) y "Programa de desarrollo local" (PRODESAL). Adicionalmente, se consideran los registros "Programa de Servicio de Asesoría Técnica" (SAT).</t>
    </r>
  </si>
  <si>
    <t>FUENTE:  Elaboración propia a partir de los registros: Chile Artesanía (Departamento de fomento de las artes e industrias creativas, Área de Artesanía. Consejo Nacional de la Cultura y las Artes, CNCA), Fundación Artesanías de Chile y el Instituto de Desarrollo Agropecuario (INDAP).</t>
  </si>
  <si>
    <t>TABLA 11.2: NÚMERO DE ARTESANOS(AS) INSCRITOS EN EL SISTEMA DE INFORMACIÓN NACIONAL DE ARTESANÍA DEL CONSEJO NACIONAL DE LA CULTURA Y LAS ARTES (CNCA) POR PUEBLO ORIGINARIO, SEGÚN REGIÓN. 2016</t>
  </si>
  <si>
    <t>Pueblo originario</t>
  </si>
  <si>
    <t xml:space="preserve">Atacameña/Licanantai                            </t>
  </si>
  <si>
    <t xml:space="preserve">Aymara                                            </t>
  </si>
  <si>
    <t xml:space="preserve">Colla                                             </t>
  </si>
  <si>
    <t xml:space="preserve">Diaguita                                          </t>
  </si>
  <si>
    <t xml:space="preserve">Kawashkar                                         </t>
  </si>
  <si>
    <t xml:space="preserve">Mapuche                                           </t>
  </si>
  <si>
    <t xml:space="preserve">Quechua                                           </t>
  </si>
  <si>
    <t xml:space="preserve">Rapa Nui                                          </t>
  </si>
  <si>
    <t xml:space="preserve">Yagán                                             </t>
  </si>
  <si>
    <t xml:space="preserve">No pertenece a ningún pueblo originario                                            </t>
  </si>
  <si>
    <r>
      <rPr>
        <b/>
        <sz val="8"/>
        <rFont val="Verdana"/>
        <family val="2"/>
      </rPr>
      <t>Nota:</t>
    </r>
    <r>
      <rPr>
        <sz val="8"/>
        <rFont val="Verdana"/>
        <family val="2"/>
      </rPr>
      <t xml:space="preserve"> 5 casos perdidos por ausencia de información en variables región y pueblo originario.</t>
    </r>
  </si>
  <si>
    <t>TABLA 11.3: NÚMERO DE ARTESANOS(AS) POR DISCIPLINA, SEGÚN REGIÓN. 2016</t>
  </si>
  <si>
    <t>Disciplina</t>
  </si>
  <si>
    <t>Alfarería / Cerámica</t>
  </si>
  <si>
    <t>Cantería / Piedra</t>
  </si>
  <si>
    <t>Cestería y Fibras Vegetales</t>
  </si>
  <si>
    <t>Tallados Subproductos de Origen Animal</t>
  </si>
  <si>
    <t>Curtiembre y Talabartería</t>
  </si>
  <si>
    <t>Instrumentos musicales y Luthería</t>
  </si>
  <si>
    <t>Trabajo en Madera</t>
  </si>
  <si>
    <t>Orfebrería/ Metales</t>
  </si>
  <si>
    <t>Papel</t>
  </si>
  <si>
    <t>Textilería</t>
  </si>
  <si>
    <t>Vidrio</t>
  </si>
  <si>
    <r>
      <t>Otros</t>
    </r>
    <r>
      <rPr>
        <b/>
        <vertAlign val="superscript"/>
        <sz val="8"/>
        <rFont val="Verdana"/>
        <family val="2"/>
      </rPr>
      <t>/1</t>
    </r>
  </si>
  <si>
    <r>
      <t>Sin Clasificar</t>
    </r>
    <r>
      <rPr>
        <b/>
        <vertAlign val="superscript"/>
        <sz val="8"/>
        <rFont val="Verdana"/>
        <family val="2"/>
      </rPr>
      <t>/2</t>
    </r>
  </si>
  <si>
    <r>
      <rPr>
        <b/>
        <sz val="8"/>
        <color indexed="8"/>
        <rFont val="Verdana"/>
        <family val="2"/>
      </rPr>
      <t>Nota:</t>
    </r>
    <r>
      <rPr>
        <sz val="8"/>
        <color indexed="8"/>
        <rFont val="Verdana"/>
        <family val="2"/>
      </rPr>
      <t xml:space="preserve"> 1 caso perdido por ausencia de información en variable región.</t>
    </r>
  </si>
  <si>
    <r>
      <rPr>
        <b/>
        <sz val="8"/>
        <color indexed="8"/>
        <rFont val="Verdana"/>
        <family val="2"/>
      </rPr>
      <t xml:space="preserve">1 </t>
    </r>
    <r>
      <rPr>
        <sz val="8"/>
        <color indexed="8"/>
        <rFont val="Verdana"/>
        <family val="2"/>
      </rPr>
      <t>Categoría Otros: La disciplina indicada por el Artesano, es distinta a las categorías previamente definidas.</t>
    </r>
  </si>
  <si>
    <r>
      <rPr>
        <b/>
        <sz val="8"/>
        <color indexed="8"/>
        <rFont val="Verdana"/>
        <family val="2"/>
      </rPr>
      <t xml:space="preserve">2 </t>
    </r>
    <r>
      <rPr>
        <sz val="8"/>
        <color indexed="8"/>
        <rFont val="Verdana"/>
        <family val="2"/>
      </rPr>
      <t>Categoría Sin Clasificar: No se cuenta con información sobre la disciplina realizada por el Artesano.</t>
    </r>
  </si>
  <si>
    <r>
      <t>TABLA 11.4: DISTRIBUCIÓN REGIONAL DE OBJETOS DE ARTESANÍA CON SELLO DE EXCELENCIA DEL CONSEJO NACIONAL DE LA CULTURA Y LAS ARTES (CNCA) Y RECONOCIMIENTO UNESCO. 2008-2016</t>
    </r>
    <r>
      <rPr>
        <b/>
        <vertAlign val="superscript"/>
        <sz val="8"/>
        <rFont val="Verdana"/>
        <family val="2"/>
      </rPr>
      <t>/1</t>
    </r>
  </si>
  <si>
    <r>
      <t>N° de artesanías con Sello de Excelencia Nacional CNCA</t>
    </r>
    <r>
      <rPr>
        <b/>
        <vertAlign val="superscript"/>
        <sz val="8"/>
        <rFont val="Verdana"/>
        <family val="2"/>
      </rPr>
      <t>/2</t>
    </r>
    <r>
      <rPr>
        <b/>
        <sz val="8"/>
        <rFont val="Verdana"/>
        <family val="2"/>
      </rPr>
      <t xml:space="preserve"> (2012-2016)</t>
    </r>
  </si>
  <si>
    <r>
      <t>N° de artesanías con Sello Excelencia Nacional y Reconocimiento UNESCO</t>
    </r>
    <r>
      <rPr>
        <b/>
        <vertAlign val="superscript"/>
        <sz val="8"/>
        <rFont val="Verdana"/>
        <family val="2"/>
      </rPr>
      <t>/3</t>
    </r>
    <r>
      <rPr>
        <b/>
        <sz val="8"/>
        <rFont val="Verdana"/>
        <family val="2"/>
      </rPr>
      <t xml:space="preserve"> (2008 - 2016)</t>
    </r>
    <r>
      <rPr>
        <b/>
        <vertAlign val="superscript"/>
        <sz val="8"/>
        <rFont val="Verdana"/>
        <family val="2"/>
      </rPr>
      <t>/4</t>
    </r>
  </si>
  <si>
    <r>
      <rPr>
        <b/>
        <sz val="8"/>
        <rFont val="Verdana"/>
        <family val="2"/>
      </rPr>
      <t xml:space="preserve">1 </t>
    </r>
    <r>
      <rPr>
        <sz val="8"/>
        <rFont val="Verdana"/>
        <family val="2"/>
      </rPr>
      <t>Unesco: United Nations Educational, Scientific and Cultural Organization, por sus siglas en inglés Organización de las Naciones Unidas para la Educación, la Ciencia y la Cultura.</t>
    </r>
  </si>
  <si>
    <r>
      <rPr>
        <b/>
        <sz val="8"/>
        <rFont val="Verdana"/>
        <family val="2"/>
      </rPr>
      <t xml:space="preserve">2 </t>
    </r>
    <r>
      <rPr>
        <sz val="8"/>
        <rFont val="Verdana"/>
        <family val="2"/>
      </rPr>
      <t>El objetivo principal de la distinción Sello de Excelencia es relevar la excelencia y calidad de nuestras artesanías según los parámetros del Reconocimiento de Excelencia de la Unesco para productos artesanales del  Mercosur: excelencia, autenticidad, innovación, respeto por el medio ambiente y potencial comercializable. Se postula al reconocimiento, siendo el Comité Nacional del World Craft Council, formado por el área de artesanía del Consejo Nacional de la Cultura y las Artes y el programa de artesanía de la Pontificia Universidad Católica de Chile, el que selecciona los productos a premiar, a través de un proceso de selección anual.</t>
    </r>
  </si>
  <si>
    <r>
      <rPr>
        <b/>
        <sz val="8"/>
        <rFont val="Verdana"/>
        <family val="2"/>
      </rPr>
      <t xml:space="preserve">3 </t>
    </r>
    <r>
      <rPr>
        <sz val="8"/>
        <rFont val="Verdana"/>
        <family val="2"/>
      </rPr>
      <t>Reconocimiento de excelencia de Unesco para productos artesanales del Cono Sur que tiene por finalidad estimular a los artesanos y artesanas a producir productos de calidad utilizando técnicas y temas tradicionales de manera original, a fin de asegurar la permanencia y desarrollo sostenible de esta actividad en el mundo contemporáneo. Participan los países de Paraguay, Argentina, Uruguay, Chile y,  desde el 2012, Brasil. La selección de las piezas es bi anual y se realiza en función de criterios de excelencia, autenticidad, innovación y comercialización; y bajo las condiciones de respeto por el medio ambiente y responsabilidad social. Los países participantes postulan piezas a este reconocimiento.</t>
    </r>
  </si>
  <si>
    <r>
      <rPr>
        <b/>
        <sz val="8"/>
        <rFont val="Verdana"/>
        <family val="2"/>
      </rPr>
      <t>4</t>
    </r>
    <r>
      <rPr>
        <sz val="8"/>
        <rFont val="Verdana"/>
        <family val="2"/>
      </rPr>
      <t xml:space="preserve"> Durante los años 2009, 2011, 2013 y 2015 no hubo entrega del reconocimiento "Sello de excelencia nacional y reconocimiento Unesco" porque la certificación se realiza cada dos años.</t>
    </r>
  </si>
  <si>
    <r>
      <t>TABLA 11.5: NÓMINA DE PRODUCTOS ARTESANALES CON SELLO DE EXCELENCIA DEL CONSEJO NACIONAL DE LA CULTURA Y LAS ARTES (CNCA) Y CON RECONOCIMIENTO UNESCO POR DISCIPLINA, REGIÓN Y COMUNA. 2015-2016</t>
    </r>
    <r>
      <rPr>
        <b/>
        <vertAlign val="superscript"/>
        <sz val="8"/>
        <rFont val="Verdana"/>
        <family val="2"/>
      </rPr>
      <t>/1</t>
    </r>
  </si>
  <si>
    <r>
      <t>N°</t>
    </r>
    <r>
      <rPr>
        <b/>
        <vertAlign val="superscript"/>
        <sz val="8"/>
        <rFont val="Verdana"/>
        <family val="2"/>
      </rPr>
      <t>/2</t>
    </r>
  </si>
  <si>
    <t>Año entrega sello excelencia nacional</t>
  </si>
  <si>
    <r>
      <t>Año de entrega reconocimiento UNESCO</t>
    </r>
    <r>
      <rPr>
        <b/>
        <vertAlign val="superscript"/>
        <sz val="8"/>
        <rFont val="Verdana"/>
        <family val="2"/>
      </rPr>
      <t>/3</t>
    </r>
  </si>
  <si>
    <t>Producto con sello de excelencia</t>
  </si>
  <si>
    <t>Vasijas Trompo</t>
  </si>
  <si>
    <t>Cerámica</t>
  </si>
  <si>
    <t>Estola Religiosa</t>
  </si>
  <si>
    <t>Textil</t>
  </si>
  <si>
    <t>Doñihue</t>
  </si>
  <si>
    <t>Cestería en mimbre fino</t>
  </si>
  <si>
    <t>Cestería</t>
  </si>
  <si>
    <t>Chimbarongo</t>
  </si>
  <si>
    <t>Nial Arroque Cofque</t>
  </si>
  <si>
    <t>Fibras Vegetales/Textil</t>
  </si>
  <si>
    <t>Paicaví Chico Huentelolén</t>
  </si>
  <si>
    <t>Frutos del Bosque</t>
  </si>
  <si>
    <t>Villarrica</t>
  </si>
  <si>
    <t>Diploneis, Microalga Subantártica</t>
  </si>
  <si>
    <t>Orfebrería/Metales</t>
  </si>
  <si>
    <t xml:space="preserve">Centro de mesa </t>
  </si>
  <si>
    <t>Tapete</t>
  </si>
  <si>
    <t>Guñelve Tupu</t>
  </si>
  <si>
    <t>Orfebrería/Metales/Madera</t>
  </si>
  <si>
    <t>Independencia</t>
  </si>
  <si>
    <t>Línea de joyería de plata y chucín endémico</t>
  </si>
  <si>
    <t>Maipú</t>
  </si>
  <si>
    <t>Metawe</t>
  </si>
  <si>
    <t>Remolinos</t>
  </si>
  <si>
    <t>Cucharas forjadas en plata</t>
  </si>
  <si>
    <t>Anillo Crinamor</t>
  </si>
  <si>
    <t xml:space="preserve">Orfebrería/Metales/Cestería </t>
  </si>
  <si>
    <t>Fuente de Coihue</t>
  </si>
  <si>
    <t>Pucón</t>
  </si>
  <si>
    <t>Línea Trepadora</t>
  </si>
  <si>
    <t>Orfebrería/Metales/Textil</t>
  </si>
  <si>
    <t>Paihuano</t>
  </si>
  <si>
    <r>
      <rPr>
        <b/>
        <sz val="8"/>
        <rFont val="Verdana"/>
        <family val="2"/>
      </rPr>
      <t xml:space="preserve">2 </t>
    </r>
    <r>
      <rPr>
        <sz val="8"/>
        <rFont val="Verdana"/>
        <family val="2"/>
      </rPr>
      <t>Ordenado según número correlativo de registro interno en el Consejo Nacional de la Cultura y las Artes.</t>
    </r>
  </si>
  <si>
    <r>
      <rPr>
        <b/>
        <sz val="8"/>
        <rFont val="Verdana"/>
        <family val="2"/>
      </rPr>
      <t>3</t>
    </r>
    <r>
      <rPr>
        <sz val="8"/>
        <rFont val="Verdana"/>
        <family val="2"/>
      </rPr>
      <t xml:space="preserve"> Durante el año 2016 se realizó la selección y entrega del reconocimiento "Sello de excelencia nacional y reconocimiento Unesco".</t>
    </r>
  </si>
  <si>
    <t>TABLA 12.1: NÚMERO DE AUTORES ASOCIADOS A LA SOCIEDAD DE CREADORES DE IMAGEN FIJA (CREAIMAGEN) POR SEXO, SEGÚN REGIÓN. 2016</t>
  </si>
  <si>
    <t>Autores asociados</t>
  </si>
  <si>
    <t>Sexo</t>
  </si>
  <si>
    <t>FUENTE: Sociedad de Creadores de Imagen Fija (Creaimagen).</t>
  </si>
  <si>
    <t>TABLA 12.2: NÚMERO DE SOCIOS INCORPORADOS A LA SOCIEDAD DE CREADORES DE IMAGEN FIJA (CREAIMAGEN) POR SEXO, SEGÚN REGIÓN. 2016</t>
  </si>
  <si>
    <t>Socios incorporados</t>
  </si>
  <si>
    <t>TABLA 12.3: NÚMERO DE AUTORES AFILIADOS A LA SOCIEDAD DE CREADORES DE IMAGEN FIJA (CREAIMAGEN) QUE GENERARON DERECHOS EN CHILE Y EN EL EXTRANJERO. 2012-2016</t>
  </si>
  <si>
    <t>AUTORES FAVORECIDOS</t>
  </si>
  <si>
    <r>
      <rPr>
        <b/>
        <sz val="8"/>
        <rFont val="Verdana"/>
        <family val="2"/>
      </rPr>
      <t>1</t>
    </r>
    <r>
      <rPr>
        <sz val="8"/>
        <rFont val="Verdana"/>
        <family val="2"/>
      </rPr>
      <t xml:space="preserve"> Se emitió una licencia al Museo de la Solidaridad Salvador Allende por un catálogo colectivo razonado, incrementando el número de autores nacionales y principalmente extranjeros licenciados.</t>
    </r>
  </si>
  <si>
    <t>TABLA 12.4: NÚMERO DE AUTORIZACIONES REGISTRADAS POR LA SOCIEDAD DE CREADORES DE IMAGEN FIJA (CREAIMAGEN) SOBRE USO DE IMAGEN FIJA, CONCEDIDAS EN CHILE Y EN EL EXTRANJERO. 2012 - 2016</t>
  </si>
  <si>
    <t>AUTORIZACIONES</t>
  </si>
  <si>
    <r>
      <t>Utilización de obras en Chile</t>
    </r>
    <r>
      <rPr>
        <vertAlign val="superscript"/>
        <sz val="8"/>
        <rFont val="Verdana"/>
        <family val="2"/>
      </rPr>
      <t>/1</t>
    </r>
  </si>
  <si>
    <r>
      <t>Utilización de obras en el extranjero</t>
    </r>
    <r>
      <rPr>
        <vertAlign val="superscript"/>
        <sz val="8"/>
        <rFont val="Verdana"/>
        <family val="2"/>
      </rPr>
      <t>/2</t>
    </r>
  </si>
  <si>
    <r>
      <rPr>
        <b/>
        <sz val="8"/>
        <rFont val="Verdana"/>
        <family val="2"/>
      </rPr>
      <t>1</t>
    </r>
    <r>
      <rPr>
        <sz val="8"/>
        <rFont val="Verdana"/>
        <family val="2"/>
      </rPr>
      <t xml:space="preserve"> Incluye obras nacionales y extranjeras.</t>
    </r>
  </si>
  <si>
    <r>
      <rPr>
        <b/>
        <sz val="8"/>
        <rFont val="Verdana"/>
        <family val="2"/>
      </rPr>
      <t xml:space="preserve">2 </t>
    </r>
    <r>
      <rPr>
        <sz val="8"/>
        <rFont val="Verdana"/>
        <family val="2"/>
      </rPr>
      <t xml:space="preserve">La utilización del repertorio de Creaimagen en el extranjero la autorizan las sociedades homólogas a Creaimagen con las que tienen contratos de representación recíproca. En este caso pueden corresponder a obras de artistas chilenos o extranjeros, que residen en Chile, que tienen contratos de mandato con Creaimagen.
</t>
    </r>
  </si>
  <si>
    <t>TABLA 12.5: RECAUDACIÓN DE DERECHOS DE AUTOR POR LA SOCIEDAD DE CREADORES DE IMAGEN FIJA (CREAIMAGEN), SEGÚN ORIGEN DE LA OBRA Y DE LA RECAUDACIÓN (NACIONAL Y EXTRANJERA). 2012-2016</t>
  </si>
  <si>
    <r>
      <t>RECAUDACIÓN</t>
    </r>
    <r>
      <rPr>
        <b/>
        <vertAlign val="superscript"/>
        <sz val="8"/>
        <rFont val="Verdana"/>
        <family val="2"/>
      </rPr>
      <t>/1</t>
    </r>
  </si>
  <si>
    <r>
      <t>Recaudación nacional</t>
    </r>
    <r>
      <rPr>
        <b/>
        <vertAlign val="superscript"/>
        <sz val="8"/>
        <rFont val="Verdana"/>
        <family val="2"/>
      </rPr>
      <t>/2</t>
    </r>
  </si>
  <si>
    <r>
      <t>Recaudación extranjera</t>
    </r>
    <r>
      <rPr>
        <b/>
        <vertAlign val="superscript"/>
        <sz val="8"/>
        <rFont val="Verdana"/>
        <family val="2"/>
      </rPr>
      <t>/3</t>
    </r>
  </si>
  <si>
    <r>
      <rPr>
        <b/>
        <sz val="8"/>
        <rFont val="Verdana"/>
        <family val="2"/>
      </rPr>
      <t xml:space="preserve">1 </t>
    </r>
    <r>
      <rPr>
        <sz val="8"/>
        <rFont val="Verdana"/>
        <family val="2"/>
      </rPr>
      <t>Incluye recaudación por concepto de derechos de autor de obras nacionales y extranjeras, derechos que pueden originarse en el país (Chile) o en el extranjero.</t>
    </r>
  </si>
  <si>
    <r>
      <rPr>
        <b/>
        <sz val="8"/>
        <rFont val="Verdana"/>
        <family val="2"/>
      </rPr>
      <t>2</t>
    </r>
    <r>
      <rPr>
        <sz val="8"/>
        <rFont val="Verdana"/>
        <family val="2"/>
      </rPr>
      <t xml:space="preserve"> Recaudación nacional: recaudación de derechos de artistas nacionales y extranjeros en territorio de Chile.</t>
    </r>
  </si>
  <si>
    <r>
      <rPr>
        <b/>
        <sz val="8"/>
        <rFont val="Verdana"/>
        <family val="2"/>
      </rPr>
      <t xml:space="preserve">3 </t>
    </r>
    <r>
      <rPr>
        <sz val="8"/>
        <rFont val="Verdana"/>
        <family val="2"/>
      </rPr>
      <t>Recaudación extranjera: recaudación de derechos de artistas nacionales en territorio extranjero que se envía por otras sociedades hermanas a Creaimagen, para su distribución entre sus asociados.</t>
    </r>
  </si>
  <si>
    <t>TABLA 12.6: DISTRIBUCIÓN DE DERECHOS DE AUTOR POR LA SOCIEDAD DE CREADORES DE IMAGEN FIJA (CREAIMAGEN), SEGÚN ORIGEN DE LA OBRA Y DE LA RECAUDACIÓN (NACIONAL Y EXTRANJERA). 2012-2016</t>
  </si>
  <si>
    <t>DISTRIBUCIÓN</t>
  </si>
  <si>
    <r>
      <t>2013</t>
    </r>
    <r>
      <rPr>
        <b/>
        <vertAlign val="superscript"/>
        <sz val="8"/>
        <rFont val="Verdana"/>
        <family val="2"/>
      </rPr>
      <t>/1</t>
    </r>
  </si>
  <si>
    <t>Distribución nacional</t>
  </si>
  <si>
    <t>Distribución extranjera</t>
  </si>
  <si>
    <r>
      <rPr>
        <b/>
        <sz val="8"/>
        <rFont val="Verdana"/>
        <family val="2"/>
      </rPr>
      <t>1</t>
    </r>
    <r>
      <rPr>
        <sz val="8"/>
        <rFont val="Verdana"/>
        <family val="2"/>
      </rPr>
      <t xml:space="preserve"> La variación de la cifra de recaudaciones del año 2013 varía respecto a la cifra reportada el año anterior,  debido a que está sujeto al número de licencias solicitadas anualmente.</t>
    </r>
  </si>
  <si>
    <r>
      <t>TABLA 12.7: NÚMERO DE SOCIOS POR PROFESIÓN U OFICIO (REPORTEROS GRÁFICOS Y CAMARÓGRAFOS) ACTIVOS Y NO ACTIVOS, POR SEXO, SEGÚN REGIÓN. 2016</t>
    </r>
    <r>
      <rPr>
        <b/>
        <vertAlign val="superscript"/>
        <sz val="8"/>
        <color indexed="8"/>
        <rFont val="Verdana"/>
        <family val="2"/>
      </rPr>
      <t>/1</t>
    </r>
  </si>
  <si>
    <t>Medios</t>
  </si>
  <si>
    <t>Independientes</t>
  </si>
  <si>
    <t>Reporteros gráficos</t>
  </si>
  <si>
    <t>Camarógrafos</t>
  </si>
  <si>
    <t>Activo</t>
  </si>
  <si>
    <t>No activo</t>
  </si>
  <si>
    <r>
      <t>Fuera de Chile</t>
    </r>
    <r>
      <rPr>
        <vertAlign val="superscript"/>
        <sz val="8"/>
        <color indexed="8"/>
        <rFont val="Verdana"/>
        <family val="2"/>
      </rPr>
      <t>/2</t>
    </r>
  </si>
  <si>
    <r>
      <t xml:space="preserve">1 </t>
    </r>
    <r>
      <rPr>
        <sz val="8"/>
        <color rgb="FF000000"/>
        <rFont val="Verdana"/>
        <family val="2"/>
      </rPr>
      <t>Desde el a</t>
    </r>
    <r>
      <rPr>
        <sz val="8"/>
        <color indexed="8"/>
        <rFont val="Verdana"/>
        <family val="2"/>
      </rPr>
      <t xml:space="preserve">ño 2015 se incorpora gran cantidad de socios inactivos derivado de la digitalización completa de los registros de socios. Los socios activos son aquellos que han cancelado las cuotas del año consultado. </t>
    </r>
  </si>
  <si>
    <r>
      <rPr>
        <b/>
        <sz val="8"/>
        <color indexed="8"/>
        <rFont val="Verdana"/>
        <family val="2"/>
      </rPr>
      <t>2</t>
    </r>
    <r>
      <rPr>
        <sz val="8"/>
        <color indexed="8"/>
        <rFont val="Verdana"/>
        <family val="2"/>
      </rPr>
      <t xml:space="preserve"> Incorpora socios activos fuera del territorio nacional.</t>
    </r>
  </si>
  <si>
    <t>FUENTE: Unión de Reporteros Gráficos y Camarógrafos de Chile</t>
  </si>
  <si>
    <t>TABLA 12.8: NÚMERO DE CONCURSOS, EXPOSICIONES Y DE VISITANTES A EXPOSICIONES, SEGÚN REGIÓN. 2012-2016</t>
  </si>
  <si>
    <t>Número de concursos</t>
  </si>
  <si>
    <t>Número de exposiciones</t>
  </si>
  <si>
    <t>Número de visitantes a exposiciones</t>
  </si>
  <si>
    <r>
      <t>Número de visitantes a exposiciones</t>
    </r>
    <r>
      <rPr>
        <b/>
        <vertAlign val="superscript"/>
        <sz val="8"/>
        <color theme="1"/>
        <rFont val="Verdana"/>
        <family val="2"/>
      </rPr>
      <t>/1</t>
    </r>
  </si>
  <si>
    <r>
      <t>Número de visitantes a exposiciones</t>
    </r>
    <r>
      <rPr>
        <b/>
        <vertAlign val="superscript"/>
        <sz val="8"/>
        <color indexed="8"/>
        <rFont val="Verdana"/>
        <family val="2"/>
      </rPr>
      <t>/2</t>
    </r>
  </si>
  <si>
    <r>
      <t>Valparaíso</t>
    </r>
    <r>
      <rPr>
        <vertAlign val="superscript"/>
        <sz val="8"/>
        <rFont val="Verdana"/>
        <family val="2"/>
      </rPr>
      <t>/3</t>
    </r>
  </si>
  <si>
    <t>Sin registro</t>
  </si>
  <si>
    <r>
      <rPr>
        <b/>
        <sz val="8"/>
        <color indexed="8"/>
        <rFont val="Verdana"/>
        <family val="2"/>
      </rPr>
      <t>Nota:</t>
    </r>
    <r>
      <rPr>
        <sz val="8"/>
        <color indexed="8"/>
        <rFont val="Verdana"/>
        <family val="2"/>
      </rPr>
      <t xml:space="preserve"> Concurso de carácter nacional</t>
    </r>
  </si>
  <si>
    <r>
      <rPr>
        <b/>
        <sz val="8"/>
        <color indexed="8"/>
        <rFont val="Verdana"/>
        <family val="2"/>
      </rPr>
      <t xml:space="preserve">1 </t>
    </r>
    <r>
      <rPr>
        <sz val="8"/>
        <color indexed="8"/>
        <rFont val="Verdana"/>
        <family val="2"/>
      </rPr>
      <t>En 2015 se realizó una exposición en la comuna de Melipilla Región Metropolitana, sin embargo no se levantó registro del número de visitantes.</t>
    </r>
  </si>
  <si>
    <r>
      <t xml:space="preserve">2 </t>
    </r>
    <r>
      <rPr>
        <sz val="8"/>
        <color indexed="8"/>
        <rFont val="Verdana"/>
        <family val="2"/>
      </rPr>
      <t xml:space="preserve">Adicionalmente a los visitantes del Espacio Fundación Telefónica considerados cada año en esta medición, es preciso considerar además una itinerancia de la exposición por distintas estaciones del Metro de Santiago durante 4 meses del 2016. Esto redunda en visibilidad importante para las fotografías y los artistas presentes en la exposición. </t>
    </r>
  </si>
  <si>
    <r>
      <rPr>
        <b/>
        <sz val="8"/>
        <color indexed="8"/>
        <rFont val="Verdana"/>
        <family val="2"/>
      </rPr>
      <t>3</t>
    </r>
    <r>
      <rPr>
        <sz val="8"/>
        <color indexed="8"/>
        <rFont val="Verdana"/>
        <family val="2"/>
      </rPr>
      <t xml:space="preserve"> Durante 2016 la exposición fue albergada en el Parque Cultural de Valparaíso, lugar que llevó el registro de asistentes.</t>
    </r>
  </si>
  <si>
    <t>FUENTE: Unión de Reporteros Gráficos y Camarógrafos de Chile.</t>
  </si>
  <si>
    <t>TABLA 13.1: NÚMERO DE ASOCIADOS AL SINDICATO DE ACTORES DE CHILE (SIDARTE) ACUMULADO AL 2016 POR SEXO, SEGÚN REGIÓN. 2012-2016</t>
  </si>
  <si>
    <r>
      <t>Sin información territorial</t>
    </r>
    <r>
      <rPr>
        <vertAlign val="superscript"/>
        <sz val="8"/>
        <rFont val="Verdana"/>
        <family val="2"/>
      </rPr>
      <t>/1</t>
    </r>
  </si>
  <si>
    <t>Fuera del país</t>
  </si>
  <si>
    <r>
      <rPr>
        <b/>
        <sz val="8"/>
        <rFont val="Verdana"/>
        <family val="2"/>
      </rPr>
      <t>1</t>
    </r>
    <r>
      <rPr>
        <sz val="8"/>
        <rFont val="Verdana"/>
        <family val="2"/>
      </rPr>
      <t xml:space="preserve"> Los datos no se pueden relacionar a alguna región del país, ya que no tienen comuna o ciudad de origen.</t>
    </r>
  </si>
  <si>
    <t>FUENTE: Sindicato de Actores de Chile (Sidarte)</t>
  </si>
  <si>
    <t>TABLA 13.2: NÚMERO DE ASOCIADOS AL SINDICATO DE ACTORES DE CHILE (SIDARTE) EGRESADOS DE LAS CARRERAS DE TEATRO ACUMULADO AL 2016 POR SEXO, SEGÚN REGIÓN. 2012-2016</t>
  </si>
  <si>
    <r>
      <t>Sin información territorial</t>
    </r>
    <r>
      <rPr>
        <vertAlign val="superscript"/>
        <sz val="8"/>
        <rFont val="Verdana"/>
        <family val="2"/>
      </rPr>
      <t xml:space="preserve"> /1</t>
    </r>
  </si>
  <si>
    <t>TABLA 13.3: NÚMERO DE ASOCIADOS  AL SINDICATO DE ACTORES DE CHILE (SIDARTE) TITULADOS DE LAS CARRERAS DE TEATRO ACUMULADO AL 2016 POR SEXO, SEGÚN REGIÓN. 2012-2016</t>
  </si>
  <si>
    <t>TABLA 13.4: NÚMERO DE ACTORES ASOCIADOS A LA CORPORACIÓN DE ACTORES DE CHILE (CHILEACTORES) AL 31 DE DICIEMBRE DE CADA AÑO. 2012-2016</t>
  </si>
  <si>
    <t xml:space="preserve">AÑO
</t>
  </si>
  <si>
    <t>FUENTE: Corporación de Actores de Chile (Chileactores).</t>
  </si>
  <si>
    <t>TABLA 13.5: NÚMERO DE SOCIOS DE LA ASOCIACIÓN DE AUTORES NACIONALES DE TEATRO, CINE Y AUDIOVISUALES (ATN), POR SEXO. 2012-2016</t>
  </si>
  <si>
    <t>AÑO</t>
  </si>
  <si>
    <t>Número de socios</t>
  </si>
  <si>
    <t>FUENTE: Sociedad de Autores Nacionales de Teatro, Cine y Audiovisuales (ATN).</t>
  </si>
  <si>
    <t>TABLA 13.6: NÚMERO DE ASOCIADOS  AL SINDICATO DE ACTORES DE CHILE (SIDARTE) ADSCRITOS A INSTITUCIONES DE SALUD PREVISIONAL (ISAPRES) ACUMULADO AL 2016 POR SEXO, SEGÚN REGIÓN. 2012-2016</t>
  </si>
  <si>
    <t>TABLA 13.7: NÚMERO DE ASOCIADOS  AL SINDICATO DE ACTORES DE CHILE (SIDARTE) ADSCRITOS A LAS ADMINISTRADORAS DE FONDOS DE PENSIONES (AFP) ACUMULADO AL 2016 POR SEXO, SEGÚN REGIÓN. 2012-2016</t>
  </si>
  <si>
    <r>
      <t>TABLA 13.8: NÚMERO DE ASOCIADOS AL SINDICATO DE ACTORES DE CHILE (SIDARTE) ADSCRITOS A ISAPRES Y AFP ACUMULADO AL 2016 POR SEXO, SEGÚN REGIÓN. 2012-2016</t>
    </r>
    <r>
      <rPr>
        <b/>
        <vertAlign val="superscript"/>
        <sz val="8"/>
        <rFont val="Verdana"/>
        <family val="2"/>
      </rPr>
      <t>/1</t>
    </r>
  </si>
  <si>
    <r>
      <t xml:space="preserve">TABLA 13.9: NÚMERO DE AUTORES QUE GENERARON DERECHOS DE AUTOR POR LA SOCIEDAD DE AUTORES NACIONALES DE TEATRO, CINE Y AUDIOVISUALES (ATN), SEGÚN NACIONALIDAD DEL AUTOR. 2012-2016 </t>
    </r>
    <r>
      <rPr>
        <b/>
        <vertAlign val="superscript"/>
        <sz val="8"/>
        <rFont val="Verdana"/>
        <family val="2"/>
      </rPr>
      <t>/1</t>
    </r>
  </si>
  <si>
    <t>NACIONALIDAD DE AUTORES QUE GENERARON DERECHOS DE AUTOR</t>
  </si>
  <si>
    <t>Autores nacionales</t>
  </si>
  <si>
    <t>Autores extranjeros</t>
  </si>
  <si>
    <r>
      <rPr>
        <b/>
        <sz val="8"/>
        <rFont val="Verdana"/>
        <family val="2"/>
      </rPr>
      <t>1</t>
    </r>
    <r>
      <rPr>
        <sz val="8"/>
        <rFont val="Verdana"/>
        <family val="2"/>
      </rPr>
      <t xml:space="preserve"> En Chile, ATN sólo puede recaudar derechos de autor correspondientes a autores vinculados a las Artes Escénicas (Teatro). Sin embargo, esto no imposibilita a la sociedad de poder gestionar y cobrar los derechos de ejecución publica de las obras audiovisuales fuera de nuestro país.</t>
    </r>
  </si>
  <si>
    <t>TABLA 13.10: NÚMERO DE AUTORIZACIONES CONCEDIDAS EN CHILE Y EN EL EXTRANJERO POR LA SOCIEDAD DE AUTORES NACIONALES DE TEATRO, CINE Y AUDIOVISUALES (ATN), SEGÚN TIPO DE OBRA. 2012-2016</t>
  </si>
  <si>
    <t>AUTORIZACIONES/TIPO DE OBRA</t>
  </si>
  <si>
    <t>Concedidas en Chile</t>
  </si>
  <si>
    <t>Obras nacionales</t>
  </si>
  <si>
    <t>Obras extranjeras</t>
  </si>
  <si>
    <t>Concedidas en el extranjero</t>
  </si>
  <si>
    <t>TABLA 13.11: MONTO DE DERECHOS RECAUDADOS POR LA SOCIEDAD DE AUTORES NACIONALES DE TEATRO, CINE Y AUDIOVISUALES (ATN), SEGÚN ORIGEN DE LAS OBRA. 2012-2016</t>
  </si>
  <si>
    <t>ORÍGEN DE LAS OBRAS Y PROVENIENCIA</t>
  </si>
  <si>
    <t>Año (pesos nominales)</t>
  </si>
  <si>
    <t>Derechos recibidos del extranjero</t>
  </si>
  <si>
    <t>TABLA 13.12: MONTO DE DERECHOS DISTRIBUIDOS POR LA SOCIEDAD DE AUTORES NACIONALES DE TEATRO, CINE Y AUDIOVISUALES (ATN), SEGÚN NACIONALIDAD DEL AUTOR. 2012-2016</t>
  </si>
  <si>
    <t>NACIONALIDAD DEL AUTOR</t>
  </si>
  <si>
    <r>
      <rPr>
        <b/>
        <sz val="8"/>
        <rFont val="Verdana"/>
        <family val="2"/>
      </rPr>
      <t>1</t>
    </r>
    <r>
      <rPr>
        <sz val="8"/>
        <rFont val="Verdana"/>
        <family val="2"/>
      </rPr>
      <t xml:space="preserve"> El aumento en autores extranjeros durante el año 2012 se debe que a ese año se distribuyó un monto remanente correspondiente al año 2011.</t>
    </r>
  </si>
  <si>
    <r>
      <t>TABLA 13.13: NÚMERO DE FUNCIONES DE ESPECTÁCULOS DE ARTES ESCÉNICAS POR TIPO DE ESPECTÁCULO. 2012-2016</t>
    </r>
    <r>
      <rPr>
        <b/>
        <vertAlign val="superscript"/>
        <sz val="8"/>
        <color indexed="8"/>
        <rFont val="Verdana"/>
        <family val="2"/>
      </rPr>
      <t>/1</t>
    </r>
  </si>
  <si>
    <t>Funciones</t>
  </si>
  <si>
    <t>Tipo de espectáculo</t>
  </si>
  <si>
    <t>Teatro infantil</t>
  </si>
  <si>
    <t>Teatro Adulto</t>
  </si>
  <si>
    <t>Ballet</t>
  </si>
  <si>
    <t>Danza moderna o contemporánea</t>
  </si>
  <si>
    <t>Danza regional y/o folclórica</t>
  </si>
  <si>
    <t>Ópera</t>
  </si>
  <si>
    <t>Circo</t>
  </si>
  <si>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t>
    </r>
  </si>
  <si>
    <t>FUENTE: Encuesta de Espectáculos Públicos (INE).</t>
  </si>
  <si>
    <r>
      <t>TABLA 13.14: NÚMERO DE FUNCIONES DE ESPECTÁCULOS DE ARTES ESCÉNICAS POR TIPO DE ESPECTÁCULO, SEGÚN REGIÓN. 2016</t>
    </r>
    <r>
      <rPr>
        <b/>
        <vertAlign val="superscript"/>
        <sz val="8"/>
        <color indexed="8"/>
        <rFont val="Verdana"/>
        <family val="2"/>
      </rPr>
      <t>/1</t>
    </r>
    <r>
      <rPr>
        <b/>
        <sz val="8"/>
        <color indexed="8"/>
        <rFont val="Verdana"/>
        <family val="2"/>
      </rPr>
      <t xml:space="preserve"> </t>
    </r>
  </si>
  <si>
    <r>
      <t xml:space="preserve">- </t>
    </r>
    <r>
      <rPr>
        <sz val="8"/>
        <color indexed="8"/>
        <rFont val="Verdana"/>
        <family val="2"/>
      </rPr>
      <t>No registró movimiento</t>
    </r>
  </si>
  <si>
    <r>
      <t>TABLA 13.15: NÚMERO DE ASISTENTES A ESPECTÁCULOS DE ARTES ESCÉNICAS, PAGANDO ENTRADA POR TIPO DE ESPECTÁCULO, SEGÚN REGIÓN. 2016</t>
    </r>
    <r>
      <rPr>
        <b/>
        <vertAlign val="superscript"/>
        <sz val="8"/>
        <color indexed="8"/>
        <rFont val="Verdana"/>
        <family val="2"/>
      </rPr>
      <t>/1</t>
    </r>
  </si>
  <si>
    <t>Asistente pagando entrada</t>
  </si>
  <si>
    <r>
      <t>Nota:</t>
    </r>
    <r>
      <rPr>
        <sz val="8"/>
        <rFont val="Verdana"/>
        <family val="2"/>
      </rPr>
      <t xml:space="preserve"> Para el año 2016, se observa una variación de cifras (aumento y/o disminución) en algunas regiones con respecto a la cantidad de asistentes que pagan entrada para los distintos Espectáculos Públicos, en relación a los datos del año anterior. El ámbito cultural se caracteriza por una variación asimétrica de las cifras, debido a múltiples factores que se requieren para la composición del dominio “artes escénicas”. </t>
    </r>
  </si>
  <si>
    <r>
      <rPr>
        <b/>
        <sz val="8"/>
        <rFont val="Verdana"/>
        <family val="2"/>
      </rPr>
      <t>1</t>
    </r>
    <r>
      <rPr>
        <sz val="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t>
    </r>
  </si>
  <si>
    <r>
      <t>TABLA 13.16: NÚMERO DE ASISTENTES A ESPECTÁCULOS DE ARTES ESCÉNICAS CON ENTRADA GRATUITA, POR TIPO DE ESPECTÁCULO, SEGÚN REGIÓN. 2016</t>
    </r>
    <r>
      <rPr>
        <b/>
        <vertAlign val="superscript"/>
        <sz val="8"/>
        <color indexed="8"/>
        <rFont val="Verdana"/>
        <family val="2"/>
      </rPr>
      <t>/1</t>
    </r>
  </si>
  <si>
    <t>Asistente entrada gratuita</t>
  </si>
  <si>
    <t>Danza moderna  y/o contemporánea</t>
  </si>
  <si>
    <t>Danza regional o folclórica</t>
  </si>
  <si>
    <r>
      <t>TABLA 13.17: NÚMERO DE ASISTENTES A ESPECTÁCULOS DE ARTES ESCÉNICAS, ENTRADA GRATUITA Y PAGADA, POR TIPO DE ESPECTÁCULO, SEGÚN REGIÓN. 2016</t>
    </r>
    <r>
      <rPr>
        <b/>
        <vertAlign val="superscript"/>
        <sz val="8"/>
        <color indexed="8"/>
        <rFont val="Verdana"/>
        <family val="2"/>
      </rPr>
      <t>/1</t>
    </r>
  </si>
  <si>
    <t>Asistente entrada gratuita y pagada</t>
  </si>
  <si>
    <t>Danza Moderna y/o Contemporánea</t>
  </si>
  <si>
    <t>Danza Regional o Folclórica</t>
  </si>
  <si>
    <r>
      <t>TABLA 13.18: NÚMERO DE ASISTENTES A ESPECTÁCULOS DE ARTES ESCÉNICAS, PAGANDO ENTRADA, POR TIPO DE ESPECTÁCULO. 2012-2016</t>
    </r>
    <r>
      <rPr>
        <b/>
        <vertAlign val="superscript"/>
        <sz val="8"/>
        <color indexed="8"/>
        <rFont val="Verdana"/>
        <family val="2"/>
      </rPr>
      <t>/1</t>
    </r>
  </si>
  <si>
    <r>
      <t>TABLA 13.19: NÚMERO DE ASISTENTES A ESPECTÁCULOS DE ARTES ESCÉNICAS CON ENTRADA GRATUITA, POR TIPO DE ESPECTÁCULO. 2012-2016</t>
    </r>
    <r>
      <rPr>
        <b/>
        <vertAlign val="superscript"/>
        <sz val="8"/>
        <color indexed="8"/>
        <rFont val="Verdana"/>
        <family val="2"/>
      </rPr>
      <t>/1</t>
    </r>
  </si>
  <si>
    <t>Asistentes Gratuitos</t>
  </si>
  <si>
    <r>
      <t>TABLA 13.20: NÚMERO DE ASISTENTES A ESPECTÁCULOS DE ARTES ESCÉNICAS, ENTRADA GRATUITA Y PAGADA, POR TIPO DE ESPECTÁCULO. 2012-2016</t>
    </r>
    <r>
      <rPr>
        <b/>
        <vertAlign val="superscript"/>
        <sz val="8"/>
        <rFont val="Verdana"/>
        <family val="2"/>
      </rPr>
      <t>/1</t>
    </r>
  </si>
  <si>
    <r>
      <t>1</t>
    </r>
    <r>
      <rPr>
        <sz val="8"/>
        <rFont val="Verdana"/>
        <family val="2"/>
      </rPr>
      <t xml:space="preserve"> Los datos se refieren exclusivamente al movimiento registrado por los teatros, centros culturales y similares que respondieron la Encuesta INE, declarando haber presentado espectáculos de artes escénicas por lo menos una vez en el año.</t>
    </r>
  </si>
  <si>
    <r>
      <t>TABLA 13.21: NÚMERO DE ASISTENTES A ESPECTÁCULOS DE ARTES ESCÉNICAS CON ENTRADA GRATUITA Y PAGADA POR MES, SEGÚN REGIÓN. 2016</t>
    </r>
    <r>
      <rPr>
        <b/>
        <vertAlign val="superscript"/>
        <sz val="8"/>
        <color indexed="8"/>
        <rFont val="Verdana"/>
        <family val="2"/>
      </rPr>
      <t>/1</t>
    </r>
  </si>
  <si>
    <t>Asistente Entradas pagadas y gratuitas</t>
  </si>
  <si>
    <t>Enero</t>
  </si>
  <si>
    <t>Febrero</t>
  </si>
  <si>
    <t>Marzo</t>
  </si>
  <si>
    <t>Abril</t>
  </si>
  <si>
    <t>Mayo</t>
  </si>
  <si>
    <t>Junio</t>
  </si>
  <si>
    <t>Julio</t>
  </si>
  <si>
    <t>Agosto</t>
  </si>
  <si>
    <t>Septiembre</t>
  </si>
  <si>
    <t>Octubre</t>
  </si>
  <si>
    <t>Noviembre</t>
  </si>
  <si>
    <t>Diciembre</t>
  </si>
  <si>
    <t>TABLA 14.1: NÚMERO Y PORCENTAJE DE ASOCIADOS (PERSONAS NATURALES) A LA SOCIEDAD CHILENA DEL DERECHO DE AUTOR (SCD), SEGÚN REGIÓN. 2012 - 2016</t>
  </si>
  <si>
    <t>Afiliados</t>
  </si>
  <si>
    <r>
      <t>Arica y Parinacota</t>
    </r>
    <r>
      <rPr>
        <vertAlign val="superscript"/>
        <sz val="8"/>
        <rFont val="Verdana"/>
        <family val="2"/>
      </rPr>
      <t>/1</t>
    </r>
  </si>
  <si>
    <r>
      <t>Los Ríos</t>
    </r>
    <r>
      <rPr>
        <vertAlign val="superscript"/>
        <sz val="8"/>
        <rFont val="Verdana"/>
        <family val="2"/>
      </rPr>
      <t>/1</t>
    </r>
  </si>
  <si>
    <t>Vive en el extranjero</t>
  </si>
  <si>
    <r>
      <t xml:space="preserve">Sin información </t>
    </r>
    <r>
      <rPr>
        <vertAlign val="superscript"/>
        <sz val="8"/>
        <rFont val="Verdana"/>
        <family val="2"/>
      </rPr>
      <t>/2</t>
    </r>
  </si>
  <si>
    <r>
      <rPr>
        <b/>
        <sz val="8"/>
        <rFont val="Verdana"/>
        <family val="2"/>
      </rPr>
      <t>1</t>
    </r>
    <r>
      <rPr>
        <sz val="8"/>
        <rFont val="Verdana"/>
        <family val="2"/>
      </rPr>
      <t xml:space="preserve"> Las regiones Arica y Parinacota y Los Ríos no presentan datos en los años 2013, 2014 y 2015. Los autores provenientes de estas regiones han sido informados en las regiones agrupadas bajo la antigua clasificación regional. </t>
    </r>
  </si>
  <si>
    <r>
      <rPr>
        <b/>
        <sz val="8"/>
        <rFont val="Verdana"/>
        <family val="2"/>
      </rPr>
      <t xml:space="preserve">2 </t>
    </r>
    <r>
      <rPr>
        <sz val="8"/>
        <rFont val="Verdana"/>
        <family val="2"/>
      </rPr>
      <t>Esta categoría contiene información respecto al número de asociados a la SCD que no ha podido ser desagregada según región.</t>
    </r>
  </si>
  <si>
    <t>... Información no disponible.</t>
  </si>
  <si>
    <t>FUENTE: Sociedad Chilena del Derecho de Autor (SCD).</t>
  </si>
  <si>
    <t>TABLA 14.2: NÚMERO Y PORCENTAJE DE AUTORES ASOCIADOS A LA SOCIEDAD CHILENA DEL DERECHO DE AUTOR (SCD), POR SEXO, SEGÚN REGIÓN. 2016</t>
  </si>
  <si>
    <r>
      <t>Total</t>
    </r>
    <r>
      <rPr>
        <b/>
        <vertAlign val="superscript"/>
        <sz val="8"/>
        <rFont val="Verdana"/>
        <family val="2"/>
      </rPr>
      <t>/1 /2</t>
    </r>
  </si>
  <si>
    <r>
      <t>Sin Información</t>
    </r>
    <r>
      <rPr>
        <vertAlign val="superscript"/>
        <sz val="8"/>
        <rFont val="Verdana"/>
        <family val="2"/>
      </rPr>
      <t>/3</t>
    </r>
  </si>
  <si>
    <r>
      <rPr>
        <b/>
        <sz val="8"/>
        <rFont val="Verdana"/>
        <family val="2"/>
      </rPr>
      <t>1</t>
    </r>
    <r>
      <rPr>
        <sz val="8"/>
        <rFont val="Verdana"/>
        <family val="2"/>
      </rPr>
      <t xml:space="preserve"> Este total incluye la categoría sin información, no así los subtotales por sexo. </t>
    </r>
    <r>
      <rPr>
        <b/>
        <sz val="8"/>
        <rFont val="Verdana"/>
        <family val="2"/>
      </rPr>
      <t>2</t>
    </r>
    <r>
      <rPr>
        <sz val="8"/>
        <rFont val="Verdana"/>
        <family val="2"/>
      </rPr>
      <t xml:space="preserve"> Se excluyen 502 socios Editores / Productores y Sucesiones</t>
    </r>
  </si>
  <si>
    <r>
      <rPr>
        <b/>
        <sz val="8"/>
        <rFont val="Verdana"/>
        <family val="2"/>
      </rPr>
      <t>2</t>
    </r>
    <r>
      <rPr>
        <sz val="8"/>
        <rFont val="Verdana"/>
        <family val="2"/>
      </rPr>
      <t xml:space="preserve"> Se excluyen 502 socios Editores / Productores y Sucesiones</t>
    </r>
  </si>
  <si>
    <r>
      <rPr>
        <b/>
        <sz val="8"/>
        <rFont val="Verdana"/>
        <family val="2"/>
      </rPr>
      <t>3</t>
    </r>
    <r>
      <rPr>
        <sz val="8"/>
        <rFont val="Verdana"/>
        <family val="2"/>
      </rPr>
      <t xml:space="preserve"> La categoría Sin Información contiene información que no se ha podido desagregar según sexo, por ejemplo las sucesiones y autores que viven fuera de Chile (108).</t>
    </r>
  </si>
  <si>
    <t>TABLA 14.3: NÚMERO Y PORCENTAJE DE ASOCIADOS A LA SOCIEDAD CHILENA DEL DERECHO DE AUTOR (SCD), SEGÚN TIPO DE ARTISTA. 2012 - 2016</t>
  </si>
  <si>
    <t>TIPO DE ARTISTA</t>
  </si>
  <si>
    <r>
      <t xml:space="preserve">2012 </t>
    </r>
    <r>
      <rPr>
        <b/>
        <vertAlign val="superscript"/>
        <sz val="8"/>
        <rFont val="Verdana"/>
        <family val="2"/>
      </rPr>
      <t>/1</t>
    </r>
  </si>
  <si>
    <t>Autores/compositores</t>
  </si>
  <si>
    <t>Intérpretes/ejecutantes</t>
  </si>
  <si>
    <t>Autores/compositores e intérpretes/ejecutantes</t>
  </si>
  <si>
    <r>
      <rPr>
        <b/>
        <sz val="8"/>
        <rFont val="Verdana"/>
        <family val="2"/>
      </rPr>
      <t xml:space="preserve">1 </t>
    </r>
    <r>
      <rPr>
        <sz val="8"/>
        <rFont val="Verdana"/>
        <family val="2"/>
      </rPr>
      <t>En el año 2012 no se publicó el número de socios desagregados por tipo de artista.</t>
    </r>
  </si>
  <si>
    <t>TABLA 14.4: NÚMERO DE OBRAS NACIONALES INSCRITAS EN LA SOCIEDAD CHILENA DEL DERECHO DE AUTOR (SCD). 2012-2016</t>
  </si>
  <si>
    <t>OBRAS DECLARADAS DURANTE EL AÑO</t>
  </si>
  <si>
    <t>Años</t>
  </si>
  <si>
    <t>Información enviada por el Informante</t>
  </si>
  <si>
    <t>TABLA 14.5: NÚMERO DE AUTORES ASOCIADOS A LA SOCIEDAD CHILENA DEL DERECHO DE AUTOR (SCD) Y NÚMERO DE AUTORES GENERADORES DE DERECHOS POR SEXO. 2013-2016</t>
  </si>
  <si>
    <t>CUADRO 147: NÚMERO DE AUTORES ASOCIADOS A LA SOCIEDAD CHILENA DEL DERECHO DE AUTOR (SCD) Y NÚMERO DE AUTORES GENERADORES DE DERECHOS POR SEXO. 2016</t>
  </si>
  <si>
    <t>AUTORES</t>
  </si>
  <si>
    <t xml:space="preserve">
Hombres</t>
  </si>
  <si>
    <t xml:space="preserve">
Mujeres</t>
  </si>
  <si>
    <t>Sin información/1</t>
  </si>
  <si>
    <r>
      <t>Sin información</t>
    </r>
    <r>
      <rPr>
        <b/>
        <vertAlign val="superscript"/>
        <sz val="8"/>
        <rFont val="Verdana"/>
        <family val="2"/>
      </rPr>
      <t>/1</t>
    </r>
  </si>
  <si>
    <t>Número total de autores afiliados a SCD</t>
  </si>
  <si>
    <t>Número total de autores que generaron derechos por la SCD</t>
  </si>
  <si>
    <r>
      <t xml:space="preserve">1 </t>
    </r>
    <r>
      <rPr>
        <sz val="8"/>
        <color indexed="8"/>
        <rFont val="Verdana"/>
        <family val="2"/>
      </rPr>
      <t>En la categoría sin información figuran las sucesiones hereditarias, editores y productores</t>
    </r>
  </si>
  <si>
    <r>
      <rPr>
        <b/>
        <sz val="8"/>
        <rFont val="Verdana"/>
        <family val="2"/>
      </rPr>
      <t xml:space="preserve">1 </t>
    </r>
    <r>
      <rPr>
        <sz val="8"/>
        <rFont val="Verdana"/>
        <family val="2"/>
      </rPr>
      <t xml:space="preserve">En la categoría sin información figuran las sucesiones de derechos, pues cuando un autor muere, el derecho pasa a la sucesión. </t>
    </r>
  </si>
  <si>
    <r>
      <t>TABLA 14.6: NÚMERO DE SOCIOS QUE CUENTAN CON BENEFICIOS SOCIALES DE LA SOCIEDAD CHILENA DEL DERECHO DE AUTOR (SCD) POR AÑO Y TIPO DE BENEFICIO. 2014 - 2016</t>
    </r>
    <r>
      <rPr>
        <b/>
        <vertAlign val="superscript"/>
        <sz val="8"/>
        <rFont val="Verdana"/>
        <family val="2"/>
      </rPr>
      <t>/1</t>
    </r>
  </si>
  <si>
    <t>NÚMERO DE SOCIOS</t>
  </si>
  <si>
    <t>Beneficios de salud</t>
  </si>
  <si>
    <t>Aportes por Viaje al Extranjero</t>
  </si>
  <si>
    <t>Becas</t>
  </si>
  <si>
    <t>Asignaciones</t>
  </si>
  <si>
    <r>
      <rPr>
        <b/>
        <sz val="8"/>
        <rFont val="Verdana"/>
        <family val="2"/>
      </rPr>
      <t>1</t>
    </r>
    <r>
      <rPr>
        <sz val="8"/>
        <rFont val="Verdana"/>
        <family val="2"/>
      </rPr>
      <t xml:space="preserve"> Esta información se publica solo desde la versión 2014 de Cultura y Tiempo Libre.</t>
    </r>
  </si>
  <si>
    <t>TABLA 14.7: NÚMERO DE SOCIOS DE LA ASOCIACIÓN DE PRODUCTORES FONOGRÁFICOS DE CHILE (IFPI) POR AÑO. 2012-2016</t>
  </si>
  <si>
    <t>SOCIOS</t>
  </si>
  <si>
    <t>8</t>
  </si>
  <si>
    <t>FUENTE: Asociación de Productores Fonográficos de Chile A.G.(IFPI Chile).</t>
  </si>
  <si>
    <t xml:space="preserve"> </t>
  </si>
  <si>
    <t>TABLA 14.8: NÚMERO DE TRABAJADORES EN SELLOS DISCOGRÁFICOS. 2012-2016</t>
  </si>
  <si>
    <t>FUENTE: Asociación de Productores Fonográficos de Chile (IFPI Chile).</t>
  </si>
  <si>
    <r>
      <t>TABLA 14.9: NÚMERO DE PROYECTOS Y MONTOS ADJUDICADOS POR FONDO DE LA MÚSICA, POR LÍNEA DE CONCURSO, SEGÚN REGIÓN DE DOMICILIO DEL PARTICIPANTE. AÑO 2016</t>
    </r>
    <r>
      <rPr>
        <b/>
        <vertAlign val="superscript"/>
        <sz val="8"/>
        <rFont val="Verdana"/>
        <family val="2"/>
      </rPr>
      <t>/1</t>
    </r>
  </si>
  <si>
    <t>REGIÓN DE DOMICILIO DEL PARTICIPANTE</t>
  </si>
  <si>
    <t>Formación</t>
  </si>
  <si>
    <t>Investigación, Publicación y Difusión
Investigación</t>
  </si>
  <si>
    <t>Infraestructura y Equipamiento</t>
  </si>
  <si>
    <t>Coros, orquestas y bandas instrumentales (cobi)</t>
  </si>
  <si>
    <t>Producción Musical, Edición, Difusión y Distribución
Creación y producción</t>
  </si>
  <si>
    <t>Actividades presenciales</t>
  </si>
  <si>
    <t>Desarrollo de Artistas</t>
  </si>
  <si>
    <t>Fomento a la Asociatividad para la Profesionalización del Sector 
Industria</t>
  </si>
  <si>
    <t>Desarrollo y Promoción de Medios de Comunicación para la Difusión de la Música Nacional
 Medios de comunicación masiva</t>
  </si>
  <si>
    <t>Línea de apoyo al desarrollo estratégico de la música chilena en el extranjero</t>
  </si>
  <si>
    <t>Línea de Apoyo a la Circulación de la Música Chilena</t>
  </si>
  <si>
    <t>N° de proyectos</t>
  </si>
  <si>
    <t>Monto adjudicado ($)</t>
  </si>
  <si>
    <r>
      <t>Otro</t>
    </r>
    <r>
      <rPr>
        <vertAlign val="superscript"/>
        <sz val="8"/>
        <rFont val="Verdana"/>
        <family val="2"/>
      </rPr>
      <t xml:space="preserve"> /2</t>
    </r>
  </si>
  <si>
    <r>
      <rPr>
        <b/>
        <sz val="8"/>
        <rFont val="Verdana"/>
        <family val="2"/>
      </rPr>
      <t>1</t>
    </r>
    <r>
      <rPr>
        <sz val="8"/>
        <rFont val="Verdana"/>
        <family val="2"/>
      </rPr>
      <t xml:space="preserve"> Este fondo cuenta sólo con una instancia de selección nacional. Se considera la proporción poblacional de la región como criterio para la distribución regional de los seleccionados a partir de la dirección inscrita por el postulante.</t>
    </r>
  </si>
  <si>
    <r>
      <t xml:space="preserve">2 </t>
    </r>
    <r>
      <rPr>
        <sz val="8"/>
        <rFont val="Verdana"/>
        <family val="2"/>
      </rPr>
      <t>La categoría "Otro" incluye a proyectos cuyos postulantes tienen domicilio en el extranjero.</t>
    </r>
  </si>
  <si>
    <r>
      <t xml:space="preserve">- </t>
    </r>
    <r>
      <rPr>
        <sz val="8"/>
        <rFont val="Verdana"/>
        <family val="2"/>
      </rPr>
      <t>No registró movimiento.</t>
    </r>
  </si>
  <si>
    <t>FUENTE: Consejo Nacional de la Cultura y las Artes (CNCA).</t>
  </si>
  <si>
    <t>TABLA 14.10: MONTOS DE RECAUDACIÓN DE DERECHOS DE EJECUCIÓN AUTOR POR LA SOCIEDAD CHILENA DEL DERECHO DE AUTOR (SCD), SEGÚN MEDIO DE EMISIÓN. 2012-2016</t>
  </si>
  <si>
    <t>RECAUDACIÓN</t>
  </si>
  <si>
    <r>
      <t>Monto (pesos)</t>
    </r>
    <r>
      <rPr>
        <b/>
        <vertAlign val="superscript"/>
        <sz val="8"/>
        <rFont val="Verdana"/>
        <family val="2"/>
      </rPr>
      <t>/1</t>
    </r>
  </si>
  <si>
    <t>Radio</t>
  </si>
  <si>
    <t>Televisión</t>
  </si>
  <si>
    <t>Cines</t>
  </si>
  <si>
    <t>Usuarios permanentes</t>
  </si>
  <si>
    <r>
      <t>Espectáculos</t>
    </r>
    <r>
      <rPr>
        <vertAlign val="superscript"/>
        <sz val="8"/>
        <rFont val="Verdana"/>
        <family val="2"/>
      </rPr>
      <t>/2</t>
    </r>
  </si>
  <si>
    <t xml:space="preserve">Fiestas </t>
  </si>
  <si>
    <t>TV cable</t>
  </si>
  <si>
    <t>Internet</t>
  </si>
  <si>
    <r>
      <rPr>
        <b/>
        <sz val="8"/>
        <rFont val="Verdana"/>
        <family val="2"/>
      </rPr>
      <t xml:space="preserve">1 </t>
    </r>
    <r>
      <rPr>
        <sz val="8"/>
        <rFont val="Verdana"/>
        <family val="2"/>
      </rPr>
      <t>Los montos corresponden a valores nominales.</t>
    </r>
  </si>
  <si>
    <r>
      <rPr>
        <b/>
        <sz val="8"/>
        <rFont val="Verdana"/>
        <family val="2"/>
      </rPr>
      <t>2</t>
    </r>
    <r>
      <rPr>
        <sz val="8"/>
        <rFont val="Verdana"/>
        <family val="2"/>
      </rPr>
      <t xml:space="preserve"> A contar del año 2016, la categoría Esporádicos pasa a llamarse Espectáculos, lo que solo obedece a un cambio de nombre y no a una modificación en la estructura y composición del dato.</t>
    </r>
  </si>
  <si>
    <t>TABLA 14.11: MONTOS DE DISTRIBUCIÓN DE DERECHOS DE EJECUCIÓN AUTOR POR LA SOCIEDAD CHILENA DEL DERECHO DE AUTOR (SCD). 2012-2016</t>
  </si>
  <si>
    <t>Editores locales</t>
  </si>
  <si>
    <t>Sociedades extranjeras</t>
  </si>
  <si>
    <t>TABLA 14.12: MONTOS DE RECAUDACIÓN Y DISTRIBUCIÓN DE DERECHOS FONOMECÁNICOS POR LA SOCIEDAD CHILENA DEL DERECHO DE AUTOR (SCD). 2012-2016</t>
  </si>
  <si>
    <t>RECAUDACIÓN Y DISTRIBUCIÓN</t>
  </si>
  <si>
    <r>
      <t>Monto (pesos)</t>
    </r>
    <r>
      <rPr>
        <b/>
        <vertAlign val="superscript"/>
        <sz val="8"/>
        <rFont val="Verdana"/>
        <family val="2"/>
      </rPr>
      <t>/1 /2</t>
    </r>
  </si>
  <si>
    <t>Recaudación</t>
  </si>
  <si>
    <t>Distribución</t>
  </si>
  <si>
    <t xml:space="preserve">Autores nacionales </t>
  </si>
  <si>
    <t xml:space="preserve">Editores locales </t>
  </si>
  <si>
    <t xml:space="preserve">Sociedades extranjeras </t>
  </si>
  <si>
    <r>
      <rPr>
        <b/>
        <sz val="8"/>
        <rFont val="Verdana"/>
        <family val="2"/>
      </rPr>
      <t>1</t>
    </r>
    <r>
      <rPr>
        <sz val="8"/>
        <rFont val="Verdana"/>
        <family val="2"/>
      </rPr>
      <t xml:space="preserve"> Los montos corresponden a valores nominales.</t>
    </r>
  </si>
  <si>
    <r>
      <rPr>
        <b/>
        <sz val="8"/>
        <rFont val="Verdana"/>
        <family val="2"/>
      </rPr>
      <t>2</t>
    </r>
    <r>
      <rPr>
        <sz val="8"/>
        <rFont val="Verdana"/>
        <family val="2"/>
      </rPr>
      <t xml:space="preserve"> Las cifras de distribución son mayores a la recaudación debido a que se están entregando remanentes, según señala el informantes.</t>
    </r>
  </si>
  <si>
    <t>TABLA 14.13: MONTOS DE RECAUDACIÓN DE DERECHOS DE EJECUCIÓN CONEXOS POR LA SOCIEDAD CHILENA DEL DERECHO DE AUTOR (SCD), SEGÚN MEDIO DE EMISIÓN. 2012-2016</t>
  </si>
  <si>
    <t xml:space="preserve">Usuarios permanentes </t>
  </si>
  <si>
    <t>Recaudación extranjera</t>
  </si>
  <si>
    <t>TABLA 14.14: MONTOS DE DISTRIBUCIÓN DE DERECHOS DE EJECUCIÓN CONEXOS, POR LA SOCIEDAD CHILENA DEL DERECHO DE AUTOR (SCD). 2012-2016</t>
  </si>
  <si>
    <t xml:space="preserve">Artistas nacionales </t>
  </si>
  <si>
    <t xml:space="preserve">Productores fonográficos </t>
  </si>
  <si>
    <r>
      <t>RUBRO Y SELLO</t>
    </r>
    <r>
      <rPr>
        <b/>
        <vertAlign val="superscript"/>
        <sz val="8"/>
        <color indexed="8"/>
        <rFont val="Verdana"/>
        <family val="2"/>
      </rPr>
      <t>/1</t>
    </r>
  </si>
  <si>
    <t>Cine</t>
  </si>
  <si>
    <t>Generales</t>
  </si>
  <si>
    <t>Esporádicos</t>
  </si>
  <si>
    <r>
      <t>Cnr</t>
    </r>
    <r>
      <rPr>
        <vertAlign val="superscript"/>
        <sz val="8"/>
        <color indexed="8"/>
        <rFont val="Verdana"/>
        <family val="2"/>
      </rPr>
      <t>/2</t>
    </r>
  </si>
  <si>
    <t xml:space="preserve">Emi odeon </t>
  </si>
  <si>
    <t>Leader</t>
  </si>
  <si>
    <t>Sony music</t>
  </si>
  <si>
    <t>Universal music</t>
  </si>
  <si>
    <t>Warner music</t>
  </si>
  <si>
    <t>Música y marketing</t>
  </si>
  <si>
    <t>Plaza Independencia</t>
  </si>
  <si>
    <t>Viva Producciones</t>
  </si>
  <si>
    <t>Jcm discográfica</t>
  </si>
  <si>
    <r>
      <rPr>
        <b/>
        <sz val="8"/>
        <color indexed="8"/>
        <rFont val="Verdana"/>
        <family val="2"/>
      </rPr>
      <t>Nota:</t>
    </r>
    <r>
      <rPr>
        <sz val="8"/>
        <color indexed="8"/>
        <rFont val="Verdana"/>
        <family val="2"/>
      </rPr>
      <t xml:space="preserve"> Los totales brutos se presentan en valores nominales.</t>
    </r>
  </si>
  <si>
    <r>
      <rPr>
        <b/>
        <sz val="8"/>
        <color indexed="8"/>
        <rFont val="Verdana"/>
        <family val="2"/>
      </rPr>
      <t>1</t>
    </r>
    <r>
      <rPr>
        <sz val="8"/>
        <color indexed="8"/>
        <rFont val="Verdana"/>
        <family val="2"/>
      </rPr>
      <t xml:space="preserve"> Los rubros corresponden a las áreas de recaudación tanto de derechos autorales como conexos. La entidad que maneja estos </t>
    </r>
    <r>
      <rPr>
        <sz val="8"/>
        <rFont val="Verdana"/>
        <family val="2"/>
      </rPr>
      <t>conceptos</t>
    </r>
    <r>
      <rPr>
        <sz val="8"/>
        <color indexed="8"/>
        <rFont val="Verdana"/>
        <family val="2"/>
      </rPr>
      <t xml:space="preserve"> es la Sociedad Chilena del Derecho de autor (SCD).</t>
    </r>
  </si>
  <si>
    <r>
      <rPr>
        <b/>
        <sz val="8"/>
        <color indexed="8"/>
        <rFont val="Verdana"/>
        <family val="2"/>
      </rPr>
      <t>2</t>
    </r>
    <r>
      <rPr>
        <sz val="8"/>
        <color indexed="8"/>
        <rFont val="Verdana"/>
        <family val="2"/>
      </rPr>
      <t xml:space="preserve"> El descenso en la recaudación del asociado Cnr se debe a que se  desvinculó de Profovi durante el año 2014 y se reincorporó a partir del segundo trimestre del 2015.</t>
    </r>
  </si>
  <si>
    <t>-No registró movimiento</t>
  </si>
  <si>
    <t>FUENTE: Sociedad de Productores Fonográficos y Videográficos de Chile (PROFOVI).</t>
  </si>
  <si>
    <t>SELLO</t>
  </si>
  <si>
    <r>
      <t>CNR</t>
    </r>
    <r>
      <rPr>
        <vertAlign val="superscript"/>
        <sz val="8"/>
        <rFont val="Verdana"/>
        <family val="2"/>
      </rPr>
      <t>/2</t>
    </r>
  </si>
  <si>
    <t>Música Y  marketing</t>
  </si>
  <si>
    <t>Plaza independencia</t>
  </si>
  <si>
    <t>Emi odeon</t>
  </si>
  <si>
    <t>CNR</t>
  </si>
  <si>
    <r>
      <rPr>
        <b/>
        <sz val="8"/>
        <rFont val="Verdana"/>
        <family val="2"/>
      </rPr>
      <t>Nota:</t>
    </r>
    <r>
      <rPr>
        <sz val="8"/>
        <rFont val="Verdana"/>
        <family val="2"/>
      </rPr>
      <t xml:space="preserve"> Los totales brutos se presentan en valores nominales.</t>
    </r>
  </si>
  <si>
    <r>
      <rPr>
        <b/>
        <sz val="8"/>
        <rFont val="Verdana"/>
        <family val="2"/>
      </rPr>
      <t>1</t>
    </r>
    <r>
      <rPr>
        <sz val="8"/>
        <rFont val="Verdana"/>
        <family val="2"/>
      </rPr>
      <t xml:space="preserve"> El descenso en la recaudación del asociado Cnr se debe a que se desvinculó de Profovi durante el año 2014 y se reincorporó a partir del segundo trimestre del 2015.</t>
    </r>
  </si>
  <si>
    <t>FUENTE: Sociedad de Productores Fonográficos y Videográficos de Chile (PROFOVI)</t>
  </si>
  <si>
    <t>TABLA 14.17: VENTAS DE MATERIAL DISCOGRÁFICO Y UNIDADES VENDIDAS, SEGÚN FORMATO. 2012 - 2016</t>
  </si>
  <si>
    <t>FORMATO</t>
  </si>
  <si>
    <r>
      <t>Ventas (M$)</t>
    </r>
    <r>
      <rPr>
        <b/>
        <vertAlign val="superscript"/>
        <sz val="8"/>
        <rFont val="Verdana"/>
        <family val="2"/>
      </rPr>
      <t>/1</t>
    </r>
  </si>
  <si>
    <t>Unidades vendidas</t>
  </si>
  <si>
    <t>CD</t>
  </si>
  <si>
    <r>
      <t>MC</t>
    </r>
    <r>
      <rPr>
        <vertAlign val="superscript"/>
        <sz val="8"/>
        <rFont val="Verdana"/>
        <family val="2"/>
      </rPr>
      <t>/2/3</t>
    </r>
  </si>
  <si>
    <r>
      <t xml:space="preserve">Vinilo LP </t>
    </r>
    <r>
      <rPr>
        <vertAlign val="superscript"/>
        <sz val="8"/>
        <rFont val="Verdana"/>
        <family val="2"/>
      </rPr>
      <t>/4</t>
    </r>
  </si>
  <si>
    <t>DVD</t>
  </si>
  <si>
    <t>Blu-Ray</t>
  </si>
  <si>
    <r>
      <t xml:space="preserve">Ventas digitales </t>
    </r>
    <r>
      <rPr>
        <vertAlign val="superscript"/>
        <sz val="8"/>
        <rFont val="Verdana"/>
        <family val="2"/>
      </rPr>
      <t>/5 /6</t>
    </r>
  </si>
  <si>
    <r>
      <t>Video</t>
    </r>
    <r>
      <rPr>
        <vertAlign val="superscript"/>
        <sz val="8"/>
        <rFont val="Verdana"/>
        <family val="2"/>
      </rPr>
      <t>/R</t>
    </r>
  </si>
  <si>
    <t>Otros</t>
  </si>
  <si>
    <r>
      <rPr>
        <b/>
        <sz val="8"/>
        <rFont val="Verdana"/>
        <family val="2"/>
      </rPr>
      <t xml:space="preserve">R </t>
    </r>
    <r>
      <rPr>
        <sz val="8"/>
        <rFont val="Verdana"/>
        <family val="2"/>
      </rPr>
      <t>Cifras rectificadas por el informante para el año 2014. tanto para ventas como para unidades vendidas.</t>
    </r>
  </si>
  <si>
    <r>
      <rPr>
        <b/>
        <sz val="8"/>
        <rFont val="Verdana"/>
        <family val="2"/>
      </rPr>
      <t>1</t>
    </r>
    <r>
      <rPr>
        <sz val="8"/>
        <rFont val="Verdana"/>
        <family val="2"/>
      </rPr>
      <t xml:space="preserve"> Las cifras entregadas se basan en las ventas a mayoristas de la industria discográfica, por lo cual no consideran el cobro de IVA (19%) ni el margen bruto que recarga la cadena de distribución minorista. Valores nominales.</t>
    </r>
  </si>
  <si>
    <r>
      <rPr>
        <b/>
        <sz val="8"/>
        <rFont val="Verdana"/>
        <family val="2"/>
      </rPr>
      <t>2</t>
    </r>
    <r>
      <rPr>
        <sz val="8"/>
        <rFont val="Verdana"/>
        <family val="2"/>
      </rPr>
      <t xml:space="preserve"> Música cassette.</t>
    </r>
  </si>
  <si>
    <r>
      <rPr>
        <b/>
        <sz val="8"/>
        <rFont val="Verdana"/>
        <family val="2"/>
      </rPr>
      <t>3</t>
    </r>
    <r>
      <rPr>
        <sz val="8"/>
        <rFont val="Verdana"/>
        <family val="2"/>
      </rPr>
      <t xml:space="preserve"> El aumento en las ventas de Cassette durante el 2015, está determinado por la venta de remanentes especiales por parte de las compañías fonográficas.</t>
    </r>
  </si>
  <si>
    <r>
      <rPr>
        <b/>
        <sz val="8"/>
        <rFont val="Verdana"/>
        <family val="2"/>
      </rPr>
      <t>4</t>
    </r>
    <r>
      <rPr>
        <sz val="8"/>
        <rFont val="Verdana"/>
        <family val="2"/>
      </rPr>
      <t xml:space="preserve"> A partir del año 2015 la categoría formato Single se modificó por Vinilo LP. </t>
    </r>
  </si>
  <si>
    <r>
      <rPr>
        <b/>
        <sz val="8"/>
        <rFont val="Verdana"/>
        <family val="2"/>
      </rPr>
      <t>5</t>
    </r>
    <r>
      <rPr>
        <sz val="8"/>
        <rFont val="Verdana"/>
        <family val="2"/>
      </rPr>
      <t xml:space="preserve"> El aumento de las ventas digitales con respecto al 2015, se debe al crecimiento significativo de las subscripciones a plataformas de Streaming.</t>
    </r>
  </si>
  <si>
    <r>
      <rPr>
        <b/>
        <sz val="8"/>
        <rFont val="Verdana"/>
        <family val="2"/>
      </rPr>
      <t>6</t>
    </r>
    <r>
      <rPr>
        <sz val="8"/>
        <rFont val="Verdana"/>
        <family val="2"/>
      </rPr>
      <t xml:space="preserve"> Las ventas digitales no consideran unidades vendidas sino venta cibernética, por cuanto no implican ventas físicas.</t>
    </r>
  </si>
  <si>
    <t>FUENTE: Asociación de Productores Fonográficos de Chile A.G. (IFPI Chile).</t>
  </si>
  <si>
    <t>TABLA 14.18: VENTAS DE MATERIAL DISCOGRÁFICO Y UNIDADES VENDIDAS, SEGÚN REPERTORIO. 2012 - 2016</t>
  </si>
  <si>
    <t>REPERTORIO</t>
  </si>
  <si>
    <r>
      <t>Ventas (miles de pesos)</t>
    </r>
    <r>
      <rPr>
        <b/>
        <vertAlign val="superscript"/>
        <sz val="8"/>
        <rFont val="Verdana"/>
        <family val="2"/>
      </rPr>
      <t>/1</t>
    </r>
  </si>
  <si>
    <t>Anglo</t>
  </si>
  <si>
    <t>Clásico</t>
  </si>
  <si>
    <t>Latino</t>
  </si>
  <si>
    <t>Local</t>
  </si>
  <si>
    <t>No clasificado</t>
  </si>
  <si>
    <t>Compilaciones</t>
  </si>
  <si>
    <r>
      <rPr>
        <b/>
        <sz val="8"/>
        <rFont val="Verdana"/>
        <family val="2"/>
      </rPr>
      <t>1</t>
    </r>
    <r>
      <rPr>
        <sz val="8"/>
        <rFont val="Verdana"/>
        <family val="2"/>
      </rPr>
      <t xml:space="preserve"> Las cifras entregadas están basadas en las ventas a mayoristas de la industria discográfica, por lo cual no consideran el cobro de IVA (19%) ni el margen bruto que recarga la cadena de distribución minorista. Valores nominales.</t>
    </r>
  </si>
  <si>
    <r>
      <t>TABLA 14.19: NÚMERO DE USUARIOS SEGÚN TIPO DE ESTABLECIMIENTO. 2012 - 2016</t>
    </r>
    <r>
      <rPr>
        <b/>
        <vertAlign val="superscript"/>
        <sz val="8"/>
        <rFont val="Verdana"/>
        <family val="2"/>
      </rPr>
      <t>/1/2</t>
    </r>
  </si>
  <si>
    <t>TIPO DE ESTABLECIMIENTO</t>
  </si>
  <si>
    <t>Usuarios</t>
  </si>
  <si>
    <t>Establecimientos con medio musical "Ejecuciones en vivo" (pubs, restaurantes, discotecas, otros) en cobro regular</t>
  </si>
  <si>
    <t>Radios con sólo transmisión online (Webcasting) en cobro regular</t>
  </si>
  <si>
    <t>Radios en cobro regular de frecuencia AM/FM</t>
  </si>
  <si>
    <t>Radios en cobro regular de frecuencia AM/FM con señal online</t>
  </si>
  <si>
    <t>Sitios de venta de música online en cobro regular (servicios de carga y descarga)</t>
  </si>
  <si>
    <r>
      <rPr>
        <b/>
        <sz val="8"/>
        <rFont val="Verdana"/>
        <family val="2"/>
      </rPr>
      <t xml:space="preserve">1 </t>
    </r>
    <r>
      <rPr>
        <sz val="8"/>
        <rFont val="Verdana"/>
        <family val="2"/>
      </rPr>
      <t>Los usuarios corresponden a todo el país. El cobro regular se le hace a usuarios que pagan en forma mensual.</t>
    </r>
  </si>
  <si>
    <r>
      <rPr>
        <b/>
        <sz val="8"/>
        <rFont val="Verdana"/>
        <family val="2"/>
      </rPr>
      <t>2</t>
    </r>
    <r>
      <rPr>
        <sz val="8"/>
        <rFont val="Verdana"/>
        <family val="2"/>
      </rPr>
      <t xml:space="preserve"> Las radios con cobertura nacional se contabilizan sólo una vez y no por el número de sus señales repetidoras asociadas.</t>
    </r>
  </si>
  <si>
    <r>
      <t>TABLA 14.20: NÚMERO DE FUNCIONES DE ESPECTÁCULOS MUSICALES, POR TIPO DE ESPECTÁCULO. 2012-2016</t>
    </r>
    <r>
      <rPr>
        <b/>
        <vertAlign val="superscript"/>
        <sz val="8"/>
        <color indexed="8"/>
        <rFont val="Verdana"/>
        <family val="2"/>
      </rPr>
      <t>/1</t>
    </r>
  </si>
  <si>
    <t>Concierto música docta</t>
  </si>
  <si>
    <t>Concierto música popular</t>
  </si>
  <si>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</si>
  <si>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r>
      <t>TABLA 14.21: NÚMERO DE FUNCIONES DE ESPECTÁCULOS MUSICALES, POR TIPO DE ESPECTÁCULO, SEGÚN REGIÓN. 2016</t>
    </r>
    <r>
      <rPr>
        <b/>
        <vertAlign val="superscript"/>
        <sz val="8"/>
        <color indexed="8"/>
        <rFont val="Verdana"/>
        <family val="2"/>
      </rPr>
      <t>/1</t>
    </r>
  </si>
  <si>
    <r>
      <t>TABLA 14.22: NÚMERO DE ESPECTÁCULOS EMPADRONADOS POR LA SOCIEDAD CHILENA DEL DERECHO DE AUTOR (SCD), SEGÚN MODALIDAD DE ACCESO. 2012 - 2016</t>
    </r>
    <r>
      <rPr>
        <b/>
        <vertAlign val="superscript"/>
        <sz val="8"/>
        <rFont val="Verdana"/>
        <family val="2"/>
      </rPr>
      <t>/1</t>
    </r>
  </si>
  <si>
    <t>MODALIDAD DE ACCESO</t>
  </si>
  <si>
    <t>Eventos</t>
  </si>
  <si>
    <t>Espectáculos con cobro de entradas</t>
  </si>
  <si>
    <t>Espectáculos gratuitos al aire libre</t>
  </si>
  <si>
    <t>Espectáculos gratuitos en recintos cerrados</t>
  </si>
  <si>
    <t>Ferias, exposiciones, circos, desfiles, otros</t>
  </si>
  <si>
    <r>
      <rPr>
        <b/>
        <sz val="8"/>
        <rFont val="Verdana"/>
        <family val="2"/>
      </rPr>
      <t>1</t>
    </r>
    <r>
      <rPr>
        <sz val="8"/>
        <rFont val="Verdana"/>
        <family val="2"/>
      </rPr>
      <t xml:space="preserve"> Espectáculos empadronados: corresponden a los espectáculos que la SCD ha registrado para el cobro de derechos de autor. Los espectáculos a empadronar se han seleccionado a partir de la revisión de prensa nacional y regional, cartelera nacional y regional de espectáculos.</t>
    </r>
  </si>
  <si>
    <r>
      <t>TABLA 14.23: NÚMERO DE ASISTENTES A ESPECTÁCULOS MUSICALES, PAGANDO ENTRADA POR TIPO DE ESPECTÁCULO, SEGÚN REGIÓN. 2016</t>
    </r>
    <r>
      <rPr>
        <b/>
        <vertAlign val="superscript"/>
        <sz val="8"/>
        <color indexed="8"/>
        <rFont val="Verdana"/>
        <family val="2"/>
      </rPr>
      <t>/1</t>
    </r>
  </si>
  <si>
    <t>- No registro movimiento</t>
  </si>
  <si>
    <r>
      <t>TABLA 14.24: NÚMERO DE ASISTENTES A ESPECTÁCULOS MUSICALES CON ENTRADA GRATUITA POR TIPO DE ESPECTÁCULO, SEGÚN REGIÓN. 2016</t>
    </r>
    <r>
      <rPr>
        <b/>
        <vertAlign val="superscript"/>
        <sz val="8"/>
        <color indexed="8"/>
        <rFont val="Verdana"/>
        <family val="2"/>
      </rPr>
      <t>/1</t>
    </r>
  </si>
  <si>
    <r>
      <t>TABLA 14.25: NÚMERO DE ASISTENTES A ESPECTÁCULOS MUSICALES, CON ENTRADA GRATUITA Y PAGADA POR TIPO DE ESPECTÁCULO, SEGÚN REGIÓN. 2016</t>
    </r>
    <r>
      <rPr>
        <b/>
        <vertAlign val="superscript"/>
        <sz val="8"/>
        <rFont val="Verdana"/>
        <family val="2"/>
      </rPr>
      <t>/1</t>
    </r>
  </si>
  <si>
    <r>
      <t>1</t>
    </r>
    <r>
      <rPr>
        <sz val="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</si>
  <si>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r>
      <t>TABLA 14.26: NÚMERO DE ASISTENTES A ESPECTÁCULOS MUSICALES, PAGANDO ENTRADA POR TIPO DE ESPECTÁCULO. 2012 - 2016</t>
    </r>
    <r>
      <rPr>
        <b/>
        <vertAlign val="superscript"/>
        <sz val="8"/>
        <color indexed="8"/>
        <rFont val="Verdana"/>
        <family val="2"/>
      </rPr>
      <t>/1</t>
    </r>
  </si>
  <si>
    <r>
      <t>TABLA 14.27: NÚMERO DE ASISTENTES A ESPECTÁCULOS MUSICALES CON ENTRADA GRATUITA, POR TIPO DE ESPECTÁCULO. 2012-2016</t>
    </r>
    <r>
      <rPr>
        <b/>
        <vertAlign val="superscript"/>
        <sz val="8"/>
        <color indexed="8"/>
        <rFont val="Verdana"/>
        <family val="2"/>
      </rPr>
      <t>/1</t>
    </r>
  </si>
  <si>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</si>
  <si>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r>
      <t>TABLA 14.28: NÚMERO DE ASISTENTES A ESPECTÁCULOS MUSICALES, CON ENTRADA GRATUITA Y PAGADA POR TIPO DE ESPECTÁCULO. 2012 - 2016</t>
    </r>
    <r>
      <rPr>
        <b/>
        <vertAlign val="superscript"/>
        <sz val="8"/>
        <rFont val="Verdana"/>
        <family val="2"/>
      </rPr>
      <t>/1</t>
    </r>
  </si>
  <si>
    <r>
      <t>TABLA 14.29: NÚMERO DE ASISTENTES A ESPECTÁCULOS MUSICALES, CON ENTRADA GRATUITA Y PAGADA POR MES, SEGÚN REGIÓN. 2016</t>
    </r>
    <r>
      <rPr>
        <b/>
        <vertAlign val="superscript"/>
        <sz val="8"/>
        <color indexed="8"/>
        <rFont val="Verdana"/>
        <family val="2"/>
      </rPr>
      <t>/1</t>
    </r>
  </si>
  <si>
    <t>Asistentes entradas pagadas y gratuitas</t>
  </si>
  <si>
    <r>
      <t>1</t>
    </r>
    <r>
      <rPr>
        <sz val="8"/>
        <color indexed="8"/>
        <rFont val="Verdana"/>
        <family val="2"/>
      </rPr>
      <t xml:space="preserve"> Los datos se refieren exclusivamente al movimiento registrado por los teatros, centros culturales y similares que respondieron la encuesta INE, declarando haber presentado espectáculos musicales por lo menos una vez en el año.</t>
    </r>
  </si>
  <si>
    <t>TABLA 14.30: LISTADO DE CANCIONES NACIONALES MÁS ESCUCHADAS, SEGÚN REGISTROS DE LA SOCIEDAD CHILENA DEL DERECHO DE AUTOR (SCD). 2016</t>
  </si>
  <si>
    <t>PRIMER SEMESTRE</t>
  </si>
  <si>
    <t>Nº</t>
  </si>
  <si>
    <t>Título de la canción</t>
  </si>
  <si>
    <t>Autor</t>
  </si>
  <si>
    <t>Clasificación (tipo)</t>
  </si>
  <si>
    <t>Interprete</t>
  </si>
  <si>
    <t>TODO TE DI</t>
  </si>
  <si>
    <t>FARFÁN BRAVO GONZALO ESTEBAN / BARTOLO MAMANI JHONNY MARCELO</t>
  </si>
  <si>
    <t>CUMBIA</t>
  </si>
  <si>
    <t>NOCHE DE BRUJAS</t>
  </si>
  <si>
    <t>TKM</t>
  </si>
  <si>
    <t>RIVEROS SEPULVEDA DANIEL ALEJANDRO</t>
  </si>
  <si>
    <t>POP</t>
  </si>
  <si>
    <t>GEPE</t>
  </si>
  <si>
    <t>SOY FEO PERO RICO</t>
  </si>
  <si>
    <t>CARO LEYTON MANUEL ALEJANDRO</t>
  </si>
  <si>
    <t>LA COMBO TORTUGA</t>
  </si>
  <si>
    <t>NADA MAS</t>
  </si>
  <si>
    <t>AMERICO</t>
  </si>
  <si>
    <t>LOCA</t>
  </si>
  <si>
    <t>ALDO ENRIQUE ASENJO CUBILLOS</t>
  </si>
  <si>
    <t>CHICO TRUJILLO</t>
  </si>
  <si>
    <t>PRENDEREMOS FUEGO AL CIELO</t>
  </si>
  <si>
    <t>VALENZUELA MENDEZ FRANCISCA</t>
  </si>
  <si>
    <t>FRANCISCA VALENZUELA</t>
  </si>
  <si>
    <t>MIENTEME UNA VEZ MAS</t>
  </si>
  <si>
    <t>VASQUEZ GEI ITALO FABIAN / VASQUEZ GEI ENZO IGNACIO</t>
  </si>
  <si>
    <t>BALADA</t>
  </si>
  <si>
    <t>LOS VASQUEZ</t>
  </si>
  <si>
    <t>MIEDO</t>
  </si>
  <si>
    <t>ROMERO VELIZ MARTIN LEONARDO / MUNOZ CASAS CORDERO HECTOR / BARTOLO MAMANI JHONNY MARCELO</t>
  </si>
  <si>
    <t>PREFIERO SER SOLTERO</t>
  </si>
  <si>
    <t>MORALES CAMUS GABRIEL ALEXIS ROBERTO</t>
  </si>
  <si>
    <t>LA NOCHE</t>
  </si>
  <si>
    <t>ME VOY</t>
  </si>
  <si>
    <t>LOPEZ PARRA ALVARO GONZALO / VALENZUELA LECAROS MARTINA PAZ</t>
  </si>
  <si>
    <t>LOPEZ</t>
  </si>
  <si>
    <t>TU PRIMERA VEZ</t>
  </si>
  <si>
    <t>RODRIGUEZ ALSAMORA DIEGO LEONARDO / BARTOLO MAMAMI JHONNY / PISFIL ROJAS RODOLFO MANUEL</t>
  </si>
  <si>
    <t>CALLEJERO</t>
  </si>
  <si>
    <t>AYALA ZAROR JUAN FRANCISCO /ROJAS BORQUEZ RODRIGO / VARGAS ARAYA PABLO</t>
  </si>
  <si>
    <t>JUANA FE</t>
  </si>
  <si>
    <t>OYEME</t>
  </si>
  <si>
    <t>FARFAN BRAVO GONZALO ESTEBAN / BARTOLO MAMANI JHONNY MARCELO</t>
  </si>
  <si>
    <t>JUANA MARIA</t>
  </si>
  <si>
    <t>AFORTUNADA</t>
  </si>
  <si>
    <t>ENTREGATE</t>
  </si>
  <si>
    <t>FARFÁN BRAVO GONZALO ESTEBAN / BARTOLO MAMANI JHONNY MARCELO / MUÑOZ CASAS CORDERO HÉCTOR</t>
  </si>
  <si>
    <t>BAILANDO SOLO</t>
  </si>
  <si>
    <t xml:space="preserve">DURÁN FERNÁNDEZ MAURICIO / DURÁN FERNÁNDEZ FRANCISCO </t>
  </si>
  <si>
    <t>LOS BUNKERS</t>
  </si>
  <si>
    <t>HOY</t>
  </si>
  <si>
    <t>DENISSE LILIAN LAVAL SOZA</t>
  </si>
  <si>
    <t>NICOLE</t>
  </si>
  <si>
    <t>LLUEVEO SOBRE LA CIUDAD</t>
  </si>
  <si>
    <t>SIGUES DANDO VUELTAS</t>
  </si>
  <si>
    <t>VALENZUELA VIDA FRANCISCO SAMUEL</t>
  </si>
  <si>
    <t>LA RUE MORGUE</t>
  </si>
  <si>
    <t>TE AMO</t>
  </si>
  <si>
    <t>BERRIOS ARAYA ERICK ENRIQUE</t>
  </si>
  <si>
    <t>MEGAPUESTA</t>
  </si>
  <si>
    <t>UN LUGAR</t>
  </si>
  <si>
    <t>ORTIZ PINATT MARÍA MAGDALENA / ESCARES CIFUENTES JUAN PABLO</t>
  </si>
  <si>
    <t>MARÍA COLORES</t>
  </si>
  <si>
    <t>CARIBBEAN</t>
  </si>
  <si>
    <t>NUSSER SCHMITZ ANDRÉS CRISTÓBAL</t>
  </si>
  <si>
    <t>SYNTH POP</t>
  </si>
  <si>
    <t>ASTRO</t>
  </si>
  <si>
    <t>ESTRECHEZ DE CORAZÓN</t>
  </si>
  <si>
    <t>GONZALEZ RIOS JORGE HUMBERTO</t>
  </si>
  <si>
    <t>LOS PRISIONEROS</t>
  </si>
  <si>
    <t>FRUTA Y TÉ</t>
  </si>
  <si>
    <t>SEGUNDO SEMESTRE</t>
  </si>
  <si>
    <t xml:space="preserve">VALENZUELA MENDEZ FRANCISCA                                                                         </t>
  </si>
  <si>
    <t xml:space="preserve">RIVEROS SEPULVEDA DANIEL ALEJANDRO                                                                  </t>
  </si>
  <si>
    <t xml:space="preserve">CARO LEYTON MANUEL ALEJANDRO                                                                        </t>
  </si>
  <si>
    <t xml:space="preserve">VASQUEZ GEI ITALO FABIAN / VASQUEZ GEI ENZO IGNACIO                                                   </t>
  </si>
  <si>
    <t>ENAMORADO</t>
  </si>
  <si>
    <t xml:space="preserve">ASENJO CUBILLOS ALDO ENRIQUE                                                                        </t>
  </si>
  <si>
    <t>DUELO EL</t>
  </si>
  <si>
    <t xml:space="preserve">BOBE QUINTEROS ANDRES / CUEVAS OLMEDO LUIS ALBERTO / ROJAS BARLARO LUCIANO ANDRES                       </t>
  </si>
  <si>
    <t>LA LEY</t>
  </si>
  <si>
    <t>FRUTA Y TE</t>
  </si>
  <si>
    <t xml:space="preserve">FARFAN BRAVO GONZALO ESTEBAN / BARTOLO MAMANI JHONNY MARCELO                                          </t>
  </si>
  <si>
    <t xml:space="preserve">LAVAL SOZA DENISSE LILLIAN                                                                          </t>
  </si>
  <si>
    <t xml:space="preserve">DURAN FERNANDEZ MAURICIO GUSTAVO / DURAN FERNANDEZ FRANCISCO JAVIER                                   </t>
  </si>
  <si>
    <t xml:space="preserve">AYALA ZAROR JUAN FRANCISCO / ROJAS BORQUEZ RODRIGO ALBERTO / VARGAS ARAYA PABLO ANDRES                  </t>
  </si>
  <si>
    <t>SOLAMENTE LLAME</t>
  </si>
  <si>
    <t xml:space="preserve">CASTRO NAVARRO PABLO FERNANDO                                                                       </t>
  </si>
  <si>
    <t>BALADA POP</t>
  </si>
  <si>
    <t>PABLO CASTRO</t>
  </si>
  <si>
    <t>LLUEVE SOBRE LA CIUDAD</t>
  </si>
  <si>
    <t>QUIERO VERTE MAS</t>
  </si>
  <si>
    <t xml:space="preserve">PISFIL ROJAS RODOLFO MANUEL / RODRIGUEZ ALSAMORA DIEGO LEONARD / BARTOLO MAMANI JHONNY MARCELO          </t>
  </si>
  <si>
    <t>WEON</t>
  </si>
  <si>
    <t xml:space="preserve">SPOSITO MARCELO ADRIAN / MEDEL SALAS RODRIGO ANTONIO                                                  </t>
  </si>
  <si>
    <t>SKA</t>
  </si>
  <si>
    <t>TOMO COMO REY</t>
  </si>
  <si>
    <t>PARA MI EX</t>
  </si>
  <si>
    <t xml:space="preserve">GUERRERO VILCHES MARIO ANDRES/DAVALOS BURGUETE SITNA ANGELA                                         </t>
  </si>
  <si>
    <t>MARIO GUERRERO</t>
  </si>
  <si>
    <t>AMAR EN EL CAMPO</t>
  </si>
  <si>
    <t xml:space="preserve">ANWANDTER DONOSO ALEX                                                                               </t>
  </si>
  <si>
    <t>TELERADIO DONOSO</t>
  </si>
  <si>
    <t>SAKATE 1</t>
  </si>
  <si>
    <t>PIZARRO FAUNDEZ HUGO ALFONSO</t>
  </si>
  <si>
    <t>SANTA FERIA</t>
  </si>
  <si>
    <t>ESPADA</t>
  </si>
  <si>
    <t>MENA CARRASCO JAVIERA ALEJANDRA</t>
  </si>
  <si>
    <t>JAVIERA MENA</t>
  </si>
  <si>
    <t>ORTIZ PANATT MARIA MAGDALENA / ESCARES CIFUENTES JUAN PABLO</t>
  </si>
  <si>
    <t>MARIA COLORES</t>
  </si>
  <si>
    <t>LUGAR DE DESCARGAS</t>
  </si>
  <si>
    <r>
      <t>2016</t>
    </r>
    <r>
      <rPr>
        <b/>
        <vertAlign val="superscript"/>
        <sz val="8"/>
        <color theme="1"/>
        <rFont val="Verdana"/>
        <family val="2"/>
      </rPr>
      <t>/1</t>
    </r>
  </si>
  <si>
    <t>Chile</t>
  </si>
  <si>
    <t>Fuera de Chile</t>
  </si>
  <si>
    <r>
      <rPr>
        <b/>
        <sz val="8"/>
        <color theme="1"/>
        <rFont val="Verdana"/>
        <family val="2"/>
      </rPr>
      <t>1</t>
    </r>
    <r>
      <rPr>
        <sz val="8"/>
        <color theme="1"/>
        <rFont val="Verdana"/>
        <family val="2"/>
      </rPr>
      <t xml:space="preserve"> Las cifras incluyen solo descargas pagadas durante el periodo.</t>
    </r>
  </si>
  <si>
    <t>Fuente: PortalDisc.</t>
  </si>
  <si>
    <t>TABLA 14.32: CANTIDAD DE DISCOS MUSICALES DESCARGADOS DESDE EL SITIO WEB Portaldisc, SEGÚN REGIÓN. 2012-2016</t>
  </si>
  <si>
    <r>
      <rPr>
        <sz val="8"/>
        <rFont val="Verdana"/>
        <family val="2"/>
      </rPr>
      <t>Sin información</t>
    </r>
    <r>
      <rPr>
        <vertAlign val="superscript"/>
        <sz val="8"/>
        <rFont val="Verdana"/>
        <family val="2"/>
      </rPr>
      <t>/</t>
    </r>
    <r>
      <rPr>
        <b/>
        <vertAlign val="superscript"/>
        <sz val="8"/>
        <rFont val="Verdana"/>
        <family val="2"/>
      </rPr>
      <t>2</t>
    </r>
  </si>
  <si>
    <r>
      <rPr>
        <b/>
        <sz val="8"/>
        <color theme="1"/>
        <rFont val="Verdana"/>
        <family val="2"/>
      </rPr>
      <t xml:space="preserve">1 </t>
    </r>
    <r>
      <rPr>
        <sz val="8"/>
        <color theme="1"/>
        <rFont val="Verdana"/>
        <family val="2"/>
      </rPr>
      <t>Las cifras incluyen solo descargas pagadas durante el periodo y realizadas desde Chile.</t>
    </r>
  </si>
  <si>
    <r>
      <rPr>
        <b/>
        <sz val="8"/>
        <color theme="1"/>
        <rFont val="Verdana"/>
        <family val="2"/>
      </rPr>
      <t>2</t>
    </r>
    <r>
      <rPr>
        <sz val="8"/>
        <color theme="1"/>
        <rFont val="Calibri"/>
        <family val="2"/>
        <scheme val="minor"/>
      </rPr>
      <t xml:space="preserve"> </t>
    </r>
    <r>
      <rPr>
        <sz val="8"/>
        <color theme="1"/>
        <rFont val="Verdana"/>
        <family val="2"/>
      </rPr>
      <t>Esta categoría contiene registros sin identificador territorial.</t>
    </r>
  </si>
  <si>
    <t>GÉNERO</t>
  </si>
  <si>
    <t>Rock</t>
  </si>
  <si>
    <t>Pop-Rock</t>
  </si>
  <si>
    <t>Pop</t>
  </si>
  <si>
    <t>Fusión</t>
  </si>
  <si>
    <t>Hip-Hop</t>
  </si>
  <si>
    <t>Folclor Chile</t>
  </si>
  <si>
    <t>Bailable</t>
  </si>
  <si>
    <t>Electrónica</t>
  </si>
  <si>
    <t>Reggae</t>
  </si>
  <si>
    <t>Trova</t>
  </si>
  <si>
    <t>Metal</t>
  </si>
  <si>
    <t>Jazz</t>
  </si>
  <si>
    <t>Reggaetón</t>
  </si>
  <si>
    <t>Rapa Nui</t>
  </si>
  <si>
    <t>Funk</t>
  </si>
  <si>
    <t>Infantil</t>
  </si>
  <si>
    <t>Punk</t>
  </si>
  <si>
    <t>Rancheras</t>
  </si>
  <si>
    <t>Religiosa</t>
  </si>
  <si>
    <t>Relajación</t>
  </si>
  <si>
    <t>Clásica</t>
  </si>
  <si>
    <t>Nueva Ola</t>
  </si>
  <si>
    <t>Boleros</t>
  </si>
  <si>
    <t>Soundtrack</t>
  </si>
  <si>
    <t>Poesía</t>
  </si>
  <si>
    <t>Salsa</t>
  </si>
  <si>
    <t>Audiolibros</t>
  </si>
  <si>
    <r>
      <rPr>
        <b/>
        <sz val="8"/>
        <color theme="1"/>
        <rFont val="Verdana"/>
        <family val="2"/>
      </rPr>
      <t>1</t>
    </r>
    <r>
      <rPr>
        <sz val="8"/>
        <color theme="1"/>
        <rFont val="Verdana"/>
        <family val="2"/>
      </rPr>
      <t xml:space="preserve"> Las cifras consideran solo discos incorporados durante el año 2016.</t>
    </r>
  </si>
  <si>
    <t>GENERO</t>
  </si>
  <si>
    <t>Música Cubana</t>
  </si>
  <si>
    <t>Series</t>
  </si>
  <si>
    <t>Tango</t>
  </si>
  <si>
    <t>Karaokes</t>
  </si>
  <si>
    <t>Rock Fusión</t>
  </si>
  <si>
    <t>Folclor Argentina</t>
  </si>
  <si>
    <t>Folclor Perú</t>
  </si>
  <si>
    <t>Folclor Bolivia</t>
  </si>
  <si>
    <t>Folclor Colombiano</t>
  </si>
  <si>
    <r>
      <rPr>
        <b/>
        <sz val="8"/>
        <color theme="1"/>
        <rFont val="Verdana"/>
        <family val="2"/>
      </rPr>
      <t xml:space="preserve">1 </t>
    </r>
    <r>
      <rPr>
        <sz val="8"/>
        <color theme="1"/>
        <rFont val="Verdana"/>
        <family val="2"/>
      </rPr>
      <t xml:space="preserve"> Las cifras incluyen solo descargas pagadas durante el periodo.</t>
    </r>
  </si>
  <si>
    <t>N°</t>
  </si>
  <si>
    <t>Artista</t>
  </si>
  <si>
    <t>Porcentaje de descargas</t>
  </si>
  <si>
    <t>Cantando aprendo a hablar</t>
  </si>
  <si>
    <t>Mazapán</t>
  </si>
  <si>
    <t>Manuel Garcia</t>
  </si>
  <si>
    <t>Camila Moreno</t>
  </si>
  <si>
    <t>Chancho en Piedra</t>
  </si>
  <si>
    <t>Gepe</t>
  </si>
  <si>
    <t>Nano Stern</t>
  </si>
  <si>
    <t>31 Minutos</t>
  </si>
  <si>
    <t>Los Tres</t>
  </si>
  <si>
    <t>Salome Anjari</t>
  </si>
  <si>
    <r>
      <rPr>
        <b/>
        <sz val="8"/>
        <color theme="1"/>
        <rFont val="Verdana"/>
        <family val="2"/>
      </rPr>
      <t xml:space="preserve">1 </t>
    </r>
    <r>
      <rPr>
        <sz val="8"/>
        <color theme="1"/>
        <rFont val="Verdana"/>
        <family val="2"/>
      </rPr>
      <t>Las cifras incluyen solo descargas pagadas durante el periodo, realizadas dentro y fuera de Chile.</t>
    </r>
  </si>
  <si>
    <t>Disco</t>
  </si>
  <si>
    <t>Genero</t>
  </si>
  <si>
    <t>Cantidad descargas</t>
  </si>
  <si>
    <t>Harmony Lane</t>
  </si>
  <si>
    <t>Cumbia Urbana</t>
  </si>
  <si>
    <t>El Bloque 8</t>
  </si>
  <si>
    <t>Los Momentos</t>
  </si>
  <si>
    <t>Estilo Libre</t>
  </si>
  <si>
    <t>Mil 500 Vueltas</t>
  </si>
  <si>
    <t>Amiga</t>
  </si>
  <si>
    <t>Alex Anwandter</t>
  </si>
  <si>
    <t>Antología - Disco 1</t>
  </si>
  <si>
    <t>Ocho</t>
  </si>
  <si>
    <t>Pedropiedra</t>
  </si>
  <si>
    <t>Arwrarwrirwrarwro</t>
  </si>
  <si>
    <t>Vengo</t>
  </si>
  <si>
    <t>Ana Tijoux</t>
  </si>
  <si>
    <r>
      <t>1</t>
    </r>
    <r>
      <rPr>
        <sz val="8"/>
        <color theme="1"/>
        <rFont val="Verdana"/>
        <family val="2"/>
      </rPr>
      <t xml:space="preserve"> Las cifras incluyen solo descargas pagadas durante el periodo, realizadas dentro y fuera de Chile.</t>
    </r>
  </si>
  <si>
    <r>
      <t>TABLA 15.1: EVOLUCIÓN DE LA COBERTURA DE LAS BIBLIOTECAS CRA</t>
    </r>
    <r>
      <rPr>
        <b/>
        <vertAlign val="superscript"/>
        <sz val="8"/>
        <color indexed="8"/>
        <rFont val="Verdana"/>
        <family val="2"/>
      </rPr>
      <t>/1</t>
    </r>
    <r>
      <rPr>
        <b/>
        <sz val="8"/>
        <color indexed="8"/>
        <rFont val="Verdana"/>
        <family val="2"/>
      </rPr>
      <t xml:space="preserve"> POR ENSEÑANZA MEDIA (REGULAR). 1995-2016</t>
    </r>
    <r>
      <rPr>
        <b/>
        <vertAlign val="superscript"/>
        <sz val="8"/>
        <color indexed="8"/>
        <rFont val="Verdana"/>
        <family val="2"/>
      </rPr>
      <t>/2</t>
    </r>
  </si>
  <si>
    <r>
      <t>N° de Bibliotecas Implementadas</t>
    </r>
    <r>
      <rPr>
        <b/>
        <vertAlign val="superscript"/>
        <sz val="8"/>
        <color indexed="8"/>
        <rFont val="Verdana"/>
        <family val="2"/>
      </rPr>
      <t>/3</t>
    </r>
  </si>
  <si>
    <r>
      <t>1</t>
    </r>
    <r>
      <rPr>
        <sz val="8"/>
        <color indexed="8"/>
        <rFont val="Verdana"/>
        <family val="2"/>
      </rPr>
      <t xml:space="preserve"> Centro de Recursos para el Aprendizaje.</t>
    </r>
  </si>
  <si>
    <r>
      <t>2</t>
    </r>
    <r>
      <rPr>
        <sz val="8"/>
        <color indexed="8"/>
        <rFont val="Verdana"/>
        <family val="2"/>
      </rPr>
      <t xml:space="preserve"> La serie de datos no considera los años 1996, 1998, 2002 y 2006 debido a que, en el caso de los dos primeros (1996 y 1998) se priorizó la entrega de material didáctico a los Liceos con CRA, y el fortalecimiento de los ya constituidos. En el caso de los dos segundos (2002 y 2006), no se implementaron nuevos CRA por razones presupuestarias.</t>
    </r>
  </si>
  <si>
    <r>
      <t>3</t>
    </r>
    <r>
      <rPr>
        <sz val="8"/>
        <color indexed="8"/>
        <rFont val="Verdana"/>
        <family val="2"/>
      </rPr>
      <t xml:space="preserve"> Refiere</t>
    </r>
    <r>
      <rPr>
        <b/>
        <sz val="8"/>
        <color indexed="8"/>
        <rFont val="Verdana"/>
        <family val="2"/>
      </rPr>
      <t xml:space="preserve"> </t>
    </r>
    <r>
      <rPr>
        <sz val="8"/>
        <color indexed="8"/>
        <rFont val="Verdana"/>
        <family val="2"/>
      </rPr>
      <t>a las bibliotecas CRA implementadas a la fecha. Hay que considerar que hay establecimientos que han dejado de funcionar o se han fusionado con otros.</t>
    </r>
  </si>
  <si>
    <t>FUENTE: Datos de implementación programa MECE-Media y Componente Bibliotecas Escolares CRA, UCE-Mineduc.</t>
  </si>
  <si>
    <r>
      <t>TABLA 15.2: EVOLUCIÓN DE LA COBERTURA DE LAS BIBLIOTECAS CRA</t>
    </r>
    <r>
      <rPr>
        <b/>
        <vertAlign val="superscript"/>
        <sz val="8"/>
        <color indexed="8"/>
        <rFont val="Verdana"/>
        <family val="2"/>
      </rPr>
      <t>/1</t>
    </r>
    <r>
      <rPr>
        <b/>
        <sz val="8"/>
        <color indexed="8"/>
        <rFont val="Verdana"/>
        <family val="2"/>
      </rPr>
      <t xml:space="preserve"> POR ENSEÑANZA BÁSICA (REGULAR). 2005-2016</t>
    </r>
  </si>
  <si>
    <r>
      <t>N° de Bibliotecas Implementadas</t>
    </r>
    <r>
      <rPr>
        <b/>
        <vertAlign val="superscript"/>
        <sz val="8"/>
        <color indexed="8"/>
        <rFont val="Verdana"/>
        <family val="2"/>
      </rPr>
      <t>/2</t>
    </r>
  </si>
  <si>
    <r>
      <t>2</t>
    </r>
    <r>
      <rPr>
        <sz val="8"/>
        <color indexed="8"/>
        <rFont val="Verdana"/>
        <family val="2"/>
      </rPr>
      <t xml:space="preserve"> Refiere</t>
    </r>
    <r>
      <rPr>
        <b/>
        <sz val="8"/>
        <color indexed="8"/>
        <rFont val="Verdana"/>
        <family val="2"/>
      </rPr>
      <t xml:space="preserve"> </t>
    </r>
    <r>
      <rPr>
        <sz val="8"/>
        <color indexed="8"/>
        <rFont val="Verdana"/>
        <family val="2"/>
      </rPr>
      <t>a las bibliotecas CRA implementadas a la fecha. Hay que considerar que hay establecimientos que han dejado de funcionar o se han fusionado con otros.</t>
    </r>
  </si>
  <si>
    <r>
      <t>TABLA 15.3: CANTIDAD DE ESTABLECIMIENTOS EDUCACIONALES CON BIBLIOTECAS CRA</t>
    </r>
    <r>
      <rPr>
        <b/>
        <vertAlign val="superscript"/>
        <sz val="8"/>
        <color indexed="8"/>
        <rFont val="Verdana"/>
        <family val="2"/>
      </rPr>
      <t>/1</t>
    </r>
    <r>
      <rPr>
        <b/>
        <sz val="8"/>
        <color indexed="8"/>
        <rFont val="Verdana"/>
        <family val="2"/>
      </rPr>
      <t xml:space="preserve"> POR NIVEL EDUCACIONAL, SEGÚN REGIONES. 2016</t>
    </r>
  </si>
  <si>
    <t>REGIONES</t>
  </si>
  <si>
    <r>
      <t>Nivel Educacional</t>
    </r>
    <r>
      <rPr>
        <b/>
        <vertAlign val="superscript"/>
        <sz val="8"/>
        <color indexed="8"/>
        <rFont val="Verdana"/>
        <family val="2"/>
      </rPr>
      <t>/2</t>
    </r>
  </si>
  <si>
    <t>Básica</t>
  </si>
  <si>
    <r>
      <t>Media</t>
    </r>
    <r>
      <rPr>
        <b/>
        <vertAlign val="superscript"/>
        <sz val="8"/>
        <color indexed="8"/>
        <rFont val="Verdana"/>
        <family val="2"/>
      </rPr>
      <t>/3</t>
    </r>
  </si>
  <si>
    <r>
      <t xml:space="preserve">2 </t>
    </r>
    <r>
      <rPr>
        <sz val="8"/>
        <color indexed="8"/>
        <rFont val="Verdana"/>
        <family val="2"/>
      </rPr>
      <t>Corresponde a establecimientos activos con biblioteca escolar CRA durante el 2016.</t>
    </r>
  </si>
  <si>
    <r>
      <t xml:space="preserve">3 </t>
    </r>
    <r>
      <rPr>
        <sz val="8"/>
        <color indexed="8"/>
        <rFont val="Verdana"/>
        <family val="2"/>
      </rPr>
      <t>Para Educación Media se consideran establecimientos Científico-Humanista y Técnicos profesionales.</t>
    </r>
  </si>
  <si>
    <r>
      <t>TABLA 15.4: NÚMERO DE ESTABLECIMIENTOS EDUCACIONALES Y ALUMNOS BENEFICIADOS CON BIBLIOTECAS CRA</t>
    </r>
    <r>
      <rPr>
        <b/>
        <vertAlign val="superscript"/>
        <sz val="8"/>
        <color indexed="8"/>
        <rFont val="Verdana"/>
        <family val="2"/>
      </rPr>
      <t xml:space="preserve">/1 </t>
    </r>
    <r>
      <rPr>
        <b/>
        <sz val="8"/>
        <color indexed="8"/>
        <rFont val="Verdana"/>
        <family val="2"/>
      </rPr>
      <t>POR ENSEÑANZA BÁSICA, SEGÚN REGIÓN. 2016</t>
    </r>
  </si>
  <si>
    <r>
      <t>Enseñanza básica</t>
    </r>
    <r>
      <rPr>
        <b/>
        <vertAlign val="superscript"/>
        <sz val="8"/>
        <color indexed="8"/>
        <rFont val="Verdana"/>
        <family val="2"/>
      </rPr>
      <t>/2</t>
    </r>
  </si>
  <si>
    <t>Establecimientos educacionales</t>
  </si>
  <si>
    <t>Alumnos</t>
  </si>
  <si>
    <t>FUENTE: Datos internos del Componente Bibliotecas Escolares CRA, UCE-Mineduc.</t>
  </si>
  <si>
    <r>
      <t>TABLA 15.5: NÚMERO DE ESTABLECIMIENTOS EDUCACIONALES Y DE ALUMNOS DE EDUCACIÓN MEDIA BENEFICIADOS POR BIBLIOTECAS CRA</t>
    </r>
    <r>
      <rPr>
        <b/>
        <vertAlign val="superscript"/>
        <sz val="8"/>
        <color indexed="8"/>
        <rFont val="Verdana"/>
        <family val="2"/>
      </rPr>
      <t>/1</t>
    </r>
    <r>
      <rPr>
        <b/>
        <sz val="8"/>
        <color indexed="8"/>
        <rFont val="Verdana"/>
        <family val="2"/>
      </rPr>
      <t>, POR MODALIDAD DEL ESTABLECIMIENTO</t>
    </r>
    <r>
      <rPr>
        <b/>
        <vertAlign val="superscript"/>
        <sz val="8"/>
        <color indexed="8"/>
        <rFont val="Verdana"/>
        <family val="2"/>
      </rPr>
      <t>/2</t>
    </r>
    <r>
      <rPr>
        <b/>
        <sz val="8"/>
        <color indexed="8"/>
        <rFont val="Verdana"/>
        <family val="2"/>
      </rPr>
      <t>, SEGÚN REGIÓN. 2016</t>
    </r>
  </si>
  <si>
    <t>Científico-Humanista</t>
  </si>
  <si>
    <t>Técnico Profesional</t>
  </si>
  <si>
    <t>Ambos</t>
  </si>
  <si>
    <r>
      <t>TABLA 15.6: INVERSIÓN ANUAL MINEDUC EN COLECCIONES DE BÁSICA Y MEDIA. 2012-2016</t>
    </r>
    <r>
      <rPr>
        <b/>
        <sz val="8"/>
        <rFont val="Verdana"/>
        <family val="2"/>
      </rPr>
      <t xml:space="preserve"> (MM $2016)</t>
    </r>
  </si>
  <si>
    <t>Colección Básica</t>
  </si>
  <si>
    <t>Colección Media</t>
  </si>
  <si>
    <r>
      <t>FUENTE: Sistema de Información para la Gestión Financiera del Estado (SIGFE) y datos internos del programa Bibliotecas Escolares CRA</t>
    </r>
    <r>
      <rPr>
        <vertAlign val="superscript"/>
        <sz val="8"/>
        <color indexed="8"/>
        <rFont val="Verdana"/>
        <family val="2"/>
      </rPr>
      <t>/1</t>
    </r>
    <r>
      <rPr>
        <sz val="8"/>
        <color indexed="8"/>
        <rFont val="Verdana"/>
        <family val="2"/>
      </rPr>
      <t>.</t>
    </r>
  </si>
  <si>
    <r>
      <t xml:space="preserve">TABLA 15.7: NÚMERO DE TÍTULOS DE LIBROS REGISTRADOS EN EL INTERNATIONAL STANDARD BOOK NUMBER (ISBN), SEGÚN REGIÓN. 2012-2016 </t>
    </r>
    <r>
      <rPr>
        <b/>
        <vertAlign val="superscript"/>
        <sz val="8"/>
        <rFont val="Verdana"/>
        <family val="2"/>
      </rPr>
      <t>/1</t>
    </r>
  </si>
  <si>
    <t>Títulos</t>
  </si>
  <si>
    <r>
      <rPr>
        <b/>
        <sz val="8"/>
        <rFont val="Verdana"/>
        <family val="2"/>
      </rPr>
      <t>1</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</si>
  <si>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FUENTE: Elaboración propia en base a registros del International Standard Book Number (ISBN), Cámara Chilena del Libro.</t>
  </si>
  <si>
    <r>
      <t>TABLA 15.8: NÚMERO DE PROYECTOS Y MONTOS ADJUDICADOS POR EL FONDO DEL LIBRO, POR LÍNEA DE CONCURSO, SEGÚN REGIÓN DE DOMICILIO DEL PARTICIPANTE. AÑO 2016</t>
    </r>
    <r>
      <rPr>
        <b/>
        <vertAlign val="superscript"/>
        <sz val="8"/>
        <color indexed="8"/>
        <rFont val="Verdana"/>
        <family val="2"/>
      </rPr>
      <t xml:space="preserve"> /1/2</t>
    </r>
  </si>
  <si>
    <t>Investigación</t>
  </si>
  <si>
    <t>Creación</t>
  </si>
  <si>
    <t>Fomento a la industria</t>
  </si>
  <si>
    <t>Fomento de la lectura</t>
  </si>
  <si>
    <r>
      <t>Apoyo, difusión y promoción de la creación e investigación de autores, obras e industria editorial</t>
    </r>
    <r>
      <rPr>
        <b/>
        <vertAlign val="superscript"/>
        <sz val="8"/>
        <color indexed="8"/>
        <rFont val="Verdana"/>
        <family val="2"/>
      </rPr>
      <t>/2</t>
    </r>
  </si>
  <si>
    <r>
      <t>Programa de apoyo a la traducción</t>
    </r>
    <r>
      <rPr>
        <b/>
        <vertAlign val="superscript"/>
        <sz val="8"/>
        <color indexed="8"/>
        <rFont val="Verdana"/>
        <family val="2"/>
      </rPr>
      <t>/3</t>
    </r>
  </si>
  <si>
    <r>
      <t>Otro</t>
    </r>
    <r>
      <rPr>
        <vertAlign val="superscript"/>
        <sz val="8"/>
        <color indexed="8"/>
        <rFont val="Verdana"/>
        <family val="2"/>
      </rPr>
      <t>/4</t>
    </r>
  </si>
  <si>
    <r>
      <t xml:space="preserve">1 </t>
    </r>
    <r>
      <rPr>
        <sz val="8"/>
        <color indexed="8"/>
        <rFont val="Verdana"/>
        <family val="2"/>
      </rPr>
      <t>Este fondo cuenta sólo con una instancia de selección nacional. Se considera la proporción poblacional de la región como criterio para la distribución regional de los seleccionados a partir de la dirección inscrita por el postulante.</t>
    </r>
  </si>
  <si>
    <r>
      <t>2</t>
    </r>
    <r>
      <rPr>
        <sz val="8"/>
        <color indexed="8"/>
        <rFont val="Verdana"/>
        <family val="2"/>
      </rPr>
      <t xml:space="preserve"> El número de proyectos y de monto adjudicado por línea, corresponden a la suma total de los concursos durante el año.</t>
    </r>
  </si>
  <si>
    <r>
      <t xml:space="preserve">3 </t>
    </r>
    <r>
      <rPr>
        <sz val="8"/>
        <color indexed="8"/>
        <rFont val="Verdana"/>
        <family val="2"/>
      </rPr>
      <t>Ventanilla abierta, concurso de convocatoria permanente hasta que se adjudiquen los recursos disponibles.</t>
    </r>
  </si>
  <si>
    <r>
      <rPr>
        <b/>
        <sz val="8"/>
        <color indexed="8"/>
        <rFont val="Verdana"/>
        <family val="2"/>
      </rPr>
      <t>4</t>
    </r>
    <r>
      <rPr>
        <sz val="8"/>
        <color indexed="8"/>
        <rFont val="Verdana"/>
        <family val="2"/>
      </rPr>
      <t xml:space="preserve"> La categoría "Otro" incluye a proyectos cuyos postulantes tienen domicilio en el extranjero.</t>
    </r>
  </si>
  <si>
    <t>TABLA 15.9: NÚMERO DE SOCIOS DE LA SOCIEDAD DE DERECHOS LITERARIOS (SADEL), SEGÚN STATUS DE AFILIACIÓN Y SEXO. 2012-2016</t>
  </si>
  <si>
    <t>STATUS DE FILIACIÓN</t>
  </si>
  <si>
    <t>Socios</t>
  </si>
  <si>
    <t>Personas naturales</t>
  </si>
  <si>
    <t>Personas jurídicas</t>
  </si>
  <si>
    <t>FUENTE: Sociedad de Derechos Literarios (Sadel).</t>
  </si>
  <si>
    <t>TABLA 15.10: NÚMERO DE SOCIOS INCORPORADOS A LA SOCIEDAD DE DERECHOS LITERARIOS (SADEL), SEGÚN STATUS DE AFILIACIÓN Y SEXO. 2012-2016</t>
  </si>
  <si>
    <r>
      <t>Socios</t>
    </r>
    <r>
      <rPr>
        <b/>
        <vertAlign val="superscript"/>
        <sz val="8"/>
        <rFont val="Verdana"/>
        <family val="2"/>
      </rPr>
      <t>/1</t>
    </r>
  </si>
  <si>
    <r>
      <rPr>
        <b/>
        <sz val="8"/>
        <rFont val="Verdana"/>
        <family val="2"/>
      </rPr>
      <t>1</t>
    </r>
    <r>
      <rPr>
        <sz val="8"/>
        <rFont val="Verdana"/>
        <family val="2"/>
      </rPr>
      <t xml:space="preserve"> Considera socios incorporados durante el 1 de enero y el 31 de diciembre del año de referencia.</t>
    </r>
  </si>
  <si>
    <r>
      <t xml:space="preserve">TABLA 15.11: NÚMERO DE TÍTULOS DE LIBROS REGISTRADOS EN EL INTERNATIONAL STANDARD BOOK NUMBER (ISBN), SEGÚN NÚMERO DE EDICIÓN. 2012-2016 </t>
    </r>
    <r>
      <rPr>
        <b/>
        <vertAlign val="superscript"/>
        <sz val="8"/>
        <rFont val="Verdana"/>
        <family val="2"/>
      </rPr>
      <t>/1</t>
    </r>
  </si>
  <si>
    <t>NÚMERO DE EDICIÓN</t>
  </si>
  <si>
    <t>1era edición</t>
  </si>
  <si>
    <t>2da edición</t>
  </si>
  <si>
    <t>3era y más ediciones</t>
  </si>
  <si>
    <r>
      <t xml:space="preserve">TABLA 15.12: NÚMERO DE TÍTULOS DE LIBROS REGISTRADOS EN EL INTERNATIONAL STANDARD BOOK NUMBER (ISBN), SEGÚN MATERIA. 2012-2016 </t>
    </r>
    <r>
      <rPr>
        <b/>
        <vertAlign val="superscript"/>
        <sz val="8"/>
        <rFont val="Verdana"/>
        <family val="2"/>
      </rPr>
      <t>/1</t>
    </r>
  </si>
  <si>
    <t>MATERIA</t>
  </si>
  <si>
    <t>Generalidades</t>
  </si>
  <si>
    <t>Ciencias filosóficas</t>
  </si>
  <si>
    <t>Religión</t>
  </si>
  <si>
    <t>Ciencias sociales</t>
  </si>
  <si>
    <t>Economía</t>
  </si>
  <si>
    <t>Derecho</t>
  </si>
  <si>
    <t>Administración pública</t>
  </si>
  <si>
    <t>Educación</t>
  </si>
  <si>
    <t>Folclor</t>
  </si>
  <si>
    <t>Lenguas</t>
  </si>
  <si>
    <t>Ciencias puras</t>
  </si>
  <si>
    <t>Tecnología</t>
  </si>
  <si>
    <t>Artes y recreación</t>
  </si>
  <si>
    <t>Literatura</t>
  </si>
  <si>
    <t>Ciencias auxiliares historia</t>
  </si>
  <si>
    <r>
      <t xml:space="preserve">TABLA 15.13: NÚMERO DE TÍTULOS DE LIBROS DE LITERATURA CHILENA REGISTRADOS EN EL INTERNATIONAL STANDARD BOOK NUMBER (ISBN), SEGÚN GÉNERO. 2012-2016 </t>
    </r>
    <r>
      <rPr>
        <b/>
        <vertAlign val="superscript"/>
        <sz val="8"/>
        <rFont val="Verdana"/>
        <family val="2"/>
      </rPr>
      <t>/1</t>
    </r>
  </si>
  <si>
    <t>Narrativa</t>
  </si>
  <si>
    <t>Literatura infantil</t>
  </si>
  <si>
    <t>Ensayos</t>
  </si>
  <si>
    <r>
      <t xml:space="preserve">TABLA 15.14: NÚMERO DE TÍTULOS DE LIBROS REGISTRADOS EN EL INTERNATIONAL STANDARD BOOK NUMBER (ISBN), SEGÚN SOPORTES DISTINTOS A PAPEL. 2012-2016 </t>
    </r>
    <r>
      <rPr>
        <b/>
        <vertAlign val="superscript"/>
        <sz val="8"/>
        <rFont val="Verdana"/>
        <family val="2"/>
      </rPr>
      <t>/1</t>
    </r>
  </si>
  <si>
    <t>SOPORTE</t>
  </si>
  <si>
    <t>CD-ROM</t>
  </si>
  <si>
    <t>CD-Audio</t>
  </si>
  <si>
    <t>DVD-Video</t>
  </si>
  <si>
    <t>E-Book</t>
  </si>
  <si>
    <t>Pendrive</t>
  </si>
  <si>
    <r>
      <t>TABLA 15.15: NÚMERO DE TÍTULOS AUTOEDITADOS REGISTRADOS EN EL INTERNATIONAL STANDARD BOOK NUMBER (ISBN). 1994-2016</t>
    </r>
    <r>
      <rPr>
        <b/>
        <sz val="8"/>
        <rFont val="Verdana"/>
        <family val="2"/>
      </rPr>
      <t xml:space="preserve"> </t>
    </r>
    <r>
      <rPr>
        <b/>
        <vertAlign val="superscript"/>
        <sz val="8"/>
        <rFont val="Verdana"/>
        <family val="2"/>
      </rPr>
      <t>/1/2</t>
    </r>
  </si>
  <si>
    <t>Autoediciones</t>
  </si>
  <si>
    <r>
      <t>Porcentaje</t>
    </r>
    <r>
      <rPr>
        <b/>
        <vertAlign val="superscript"/>
        <sz val="8"/>
        <color indexed="8"/>
        <rFont val="Verdana"/>
        <family val="2"/>
      </rPr>
      <t>/3</t>
    </r>
  </si>
  <si>
    <r>
      <rPr>
        <b/>
        <sz val="8"/>
        <color indexed="8"/>
        <rFont val="Verdana"/>
        <family val="2"/>
      </rPr>
      <t>2</t>
    </r>
    <r>
      <rPr>
        <sz val="8"/>
        <color indexed="8"/>
        <rFont val="Verdana"/>
        <family val="2"/>
      </rPr>
      <t xml:space="preserve"> Las autoediciones son aquellas publicaciones en que el editor responsable es el propio autor.</t>
    </r>
  </si>
  <si>
    <r>
      <rPr>
        <b/>
        <sz val="8"/>
        <color indexed="8"/>
        <rFont val="Verdana"/>
        <family val="2"/>
      </rPr>
      <t xml:space="preserve">3 </t>
    </r>
    <r>
      <rPr>
        <sz val="8"/>
        <color indexed="8"/>
        <rFont val="Verdana"/>
        <family val="2"/>
      </rPr>
      <t>Los datos se refieren al porcentaje de autoediciones en relación al total de títulos registrados cada año.</t>
    </r>
  </si>
  <si>
    <r>
      <t xml:space="preserve">TABLA 15.16: NÚMERO DE TÍTULOS DE LIBROS REGISTRADOS EN EL INTERNATIONAL STANDARD BOOK NUMBER (ISBN), SEGÚN RANGOS DE PRODUCCIÓN. 2012-2016 </t>
    </r>
    <r>
      <rPr>
        <b/>
        <vertAlign val="superscript"/>
        <sz val="8"/>
        <rFont val="Verdana"/>
        <family val="2"/>
      </rPr>
      <t>/1</t>
    </r>
  </si>
  <si>
    <t>RANGOS DE PRODUCCIÓN</t>
  </si>
  <si>
    <t>1-500</t>
  </si>
  <si>
    <t>501-1000</t>
  </si>
  <si>
    <t>1001-1500</t>
  </si>
  <si>
    <t>1501-2000</t>
  </si>
  <si>
    <t>2001-2500</t>
  </si>
  <si>
    <t>2501-3000</t>
  </si>
  <si>
    <t>3001-3500</t>
  </si>
  <si>
    <t>3501-4000</t>
  </si>
  <si>
    <t>4001-4500</t>
  </si>
  <si>
    <t>4501-5000</t>
  </si>
  <si>
    <t>5001 y más</t>
  </si>
  <si>
    <r>
      <t xml:space="preserve">TABLA 15.17: NÚMERO Y PORCENTAJE DE TRADUCCIONES REGISTRADAS EN EL INTERNATIONAL STANDARD BOOK NUMBER (ISBN), SEGÚN IDIOMA DE ORÍGEN E IDIOMA TRADUCIDO. 2012-2016 </t>
    </r>
    <r>
      <rPr>
        <b/>
        <vertAlign val="superscript"/>
        <sz val="8"/>
        <rFont val="Verdana"/>
        <family val="2"/>
      </rPr>
      <t>/1</t>
    </r>
  </si>
  <si>
    <t>IDIOMA DE ORÍGEN</t>
  </si>
  <si>
    <t>IDIOMA TRADUCIDO</t>
  </si>
  <si>
    <t>Alemán</t>
  </si>
  <si>
    <t xml:space="preserve">Español       </t>
  </si>
  <si>
    <t xml:space="preserve">Alemán    </t>
  </si>
  <si>
    <t xml:space="preserve">Inglés      </t>
  </si>
  <si>
    <t>Italiano</t>
  </si>
  <si>
    <t>Árabe</t>
  </si>
  <si>
    <t>Español</t>
  </si>
  <si>
    <t>Aymara</t>
  </si>
  <si>
    <t>Catalán</t>
  </si>
  <si>
    <t>Chino</t>
  </si>
  <si>
    <t>Checo</t>
  </si>
  <si>
    <t>Coreano</t>
  </si>
  <si>
    <t>Danés</t>
  </si>
  <si>
    <t>Eslovaco</t>
  </si>
  <si>
    <t>Francés</t>
  </si>
  <si>
    <t>Inglés</t>
  </si>
  <si>
    <t>Mapudungun</t>
  </si>
  <si>
    <t>Portugués</t>
  </si>
  <si>
    <t>Quechua</t>
  </si>
  <si>
    <t>Rapanui</t>
  </si>
  <si>
    <t>Finlandés</t>
  </si>
  <si>
    <t>Griego</t>
  </si>
  <si>
    <t>Hebreo</t>
  </si>
  <si>
    <t>Holandés</t>
  </si>
  <si>
    <t>Japonés</t>
  </si>
  <si>
    <t>Latín</t>
  </si>
  <si>
    <t>Noruego</t>
  </si>
  <si>
    <t>Polaco</t>
  </si>
  <si>
    <t>Rumano</t>
  </si>
  <si>
    <t>Ruso</t>
  </si>
  <si>
    <t>Sueco</t>
  </si>
  <si>
    <t>Turco</t>
  </si>
  <si>
    <r>
      <t xml:space="preserve">TABLA 15.18: EDITORES QUE SOLICITAN REGISTRO DE SU OBRA POR PRIMERA VEZ EN EL INTERNATIONAL STANDARD BOOK NUMBER (ISBN), SEGÚN REGIÓN. 2012-2016 </t>
    </r>
    <r>
      <rPr>
        <b/>
        <vertAlign val="superscript"/>
        <sz val="8"/>
        <rFont val="Verdana"/>
        <family val="2"/>
      </rPr>
      <t>/1</t>
    </r>
  </si>
  <si>
    <t>Editores</t>
  </si>
  <si>
    <r>
      <t xml:space="preserve">TABLA 15.19: NÚMERO Y PORCENTAJE DE TÍTULOS REGISTRADOS EN EL INTERNATIONAL STANDARD BOOK NUMBER (ISBN), SEGÚN MES DE PRODUCCIÓN. 2012-2016 </t>
    </r>
    <r>
      <rPr>
        <b/>
        <vertAlign val="superscript"/>
        <sz val="8"/>
        <rFont val="Verdana"/>
        <family val="2"/>
      </rPr>
      <t>/1</t>
    </r>
  </si>
  <si>
    <t>MES</t>
  </si>
  <si>
    <r>
      <t xml:space="preserve">TABLA 15.20: NÚMERO DE TÍTULOS REGISTRADOS EN EL INTERNATIONAL STANDARD BOOK NUMBER (ISBN) POR UNIVERSIDADES CHILENAS. 2012-2016 </t>
    </r>
    <r>
      <rPr>
        <b/>
        <vertAlign val="superscript"/>
        <sz val="8"/>
        <rFont val="Verdana"/>
        <family val="2"/>
      </rPr>
      <t>/1 /2</t>
    </r>
  </si>
  <si>
    <t xml:space="preserve">Universidad </t>
  </si>
  <si>
    <t>Registros</t>
  </si>
  <si>
    <t xml:space="preserve">Universidad Católica de Chile </t>
  </si>
  <si>
    <t>Universidad Alberto Hurtado</t>
  </si>
  <si>
    <t>Pontificia Universidad Católica de Chile</t>
  </si>
  <si>
    <t xml:space="preserve">Pontificia Universidad Católica de Chile </t>
  </si>
  <si>
    <t>Universidad Diego Portales</t>
  </si>
  <si>
    <t>Universidad de Santiago</t>
  </si>
  <si>
    <t>Universidad de Chile</t>
  </si>
  <si>
    <t>Ediciones Universidad Austral de Chile</t>
  </si>
  <si>
    <t>Ediciones Universitarias Universidad Católica de Valparaíso</t>
  </si>
  <si>
    <t>Ediciones Universitarias de la Universidad Católica de Valparaíso</t>
  </si>
  <si>
    <t>Universidad de Concepción</t>
  </si>
  <si>
    <t>Ediciones Universitarias U. Católica de Valparaíso</t>
  </si>
  <si>
    <t>Ediciones Universidad Diego Portales</t>
  </si>
  <si>
    <t>Universidad Técnica Federico Santa María</t>
  </si>
  <si>
    <t>Universidad del Bío Bío</t>
  </si>
  <si>
    <t>Universidad de La Frontera</t>
  </si>
  <si>
    <t>Universidad de Playa Ancha de Ciencias de la Educación</t>
  </si>
  <si>
    <t xml:space="preserve">Universidad Austral de Chile </t>
  </si>
  <si>
    <t>Universidad de Valparaíso</t>
  </si>
  <si>
    <t>Universidad del Desarrollo</t>
  </si>
  <si>
    <t>Universidad de Santiago de Chile</t>
  </si>
  <si>
    <t>Universidad Católica del Norte</t>
  </si>
  <si>
    <t>Universidad Católica de Temuco</t>
  </si>
  <si>
    <t>Ediciones Universidad de Valparaíso</t>
  </si>
  <si>
    <t xml:space="preserve">Universidad de Talca </t>
  </si>
  <si>
    <t>Universidad de Playa Ancha</t>
  </si>
  <si>
    <t>Universidad de Los Andes</t>
  </si>
  <si>
    <t>Universidad de la Frontera</t>
  </si>
  <si>
    <t>Editorial Universidad de Santiago de Chile</t>
  </si>
  <si>
    <t>Universidad de La Serena</t>
  </si>
  <si>
    <t>Universidad Austral de Chile</t>
  </si>
  <si>
    <t>Universidad Finis Terrae</t>
  </si>
  <si>
    <t>Universidad Católica Cardenal Raúl Silva Henríquez</t>
  </si>
  <si>
    <t>Universidad de Los Lagos</t>
  </si>
  <si>
    <t>Ediciones Universidad de Concepción</t>
  </si>
  <si>
    <t>Universidad de Talca</t>
  </si>
  <si>
    <t>Universidad Central</t>
  </si>
  <si>
    <t>Universidad de Tarapacá</t>
  </si>
  <si>
    <t>Universidad Tecnológica Metropolitana</t>
  </si>
  <si>
    <t>Universidad Tecnológica de Chile (INACAP)</t>
  </si>
  <si>
    <t>Ediciones Universidad Católica del Norte</t>
  </si>
  <si>
    <t>Universidad Santo Tomás</t>
  </si>
  <si>
    <t xml:space="preserve">Universidad de Tarapacá </t>
  </si>
  <si>
    <t>Universidad Católica de la Santísima Concepción</t>
  </si>
  <si>
    <t>Universidad de Magallanes</t>
  </si>
  <si>
    <t>Ediciones Universidad San Sebastián</t>
  </si>
  <si>
    <t>Universidad Andrés Bello</t>
  </si>
  <si>
    <t>Universidad San Sebastián</t>
  </si>
  <si>
    <t>Universidad Católica del Maule</t>
  </si>
  <si>
    <t>Universidad Adolfo Ibáñez</t>
  </si>
  <si>
    <t>Universidad de Las Américas</t>
  </si>
  <si>
    <t>Ediciones Universidad del Bío-Bío</t>
  </si>
  <si>
    <t>Universidad Arcis</t>
  </si>
  <si>
    <t>Universidad Bolivariana</t>
  </si>
  <si>
    <t>Universidad Tecnológica de Chile INACAP</t>
  </si>
  <si>
    <t>Universidad Arturo Prat</t>
  </si>
  <si>
    <t>Universidad Mayor</t>
  </si>
  <si>
    <t xml:space="preserve">Universidad de Playa Ancha </t>
  </si>
  <si>
    <t>Universidad Autónoma de Chile</t>
  </si>
  <si>
    <t>Universidad Miguel de Cervantes</t>
  </si>
  <si>
    <t>Universidad Tecnológica de Chile</t>
  </si>
  <si>
    <t xml:space="preserve">Universidad San Sebastián </t>
  </si>
  <si>
    <t>Universidad Metropolitana de Ciencias de la Educación</t>
  </si>
  <si>
    <t>Universidad Adventista de Chile</t>
  </si>
  <si>
    <t>Universidad de Artes y Ciencias Sociales</t>
  </si>
  <si>
    <t>Universidad de Ciencias de la Informática</t>
  </si>
  <si>
    <t>Universidad del Pacífico</t>
  </si>
  <si>
    <t>Universidad Bernardo O'Higgins</t>
  </si>
  <si>
    <t>Universidad Bernardo O´Higgins</t>
  </si>
  <si>
    <t>Universidad Gabriela Mistral</t>
  </si>
  <si>
    <t>Universidad Internacional Sek</t>
  </si>
  <si>
    <t>Universidad Academia de Humanismo Cristiano</t>
  </si>
  <si>
    <t>Universidad de Antofagasta</t>
  </si>
  <si>
    <t>Universidad de Atacama</t>
  </si>
  <si>
    <t xml:space="preserve">Universidad Miguel de Cervantes </t>
  </si>
  <si>
    <r>
      <rPr>
        <b/>
        <sz val="8"/>
        <rFont val="Verdana"/>
        <family val="2"/>
      </rPr>
      <t xml:space="preserve">1 </t>
    </r>
    <r>
      <rPr>
        <sz val="8"/>
        <rFont val="Verdana"/>
        <family val="2"/>
      </rPr>
      <t>Fueron consideradas por año, todas aquellas universidades que registraron a su nombre, al menos un título.</t>
    </r>
  </si>
  <si>
    <r>
      <rPr>
        <b/>
        <sz val="8"/>
        <rFont val="Verdana"/>
        <family val="2"/>
      </rPr>
      <t>2</t>
    </r>
    <r>
      <rPr>
        <sz val="8"/>
        <rFont val="Verdana"/>
        <family val="2"/>
      </rPr>
      <t xml:space="preserve"> Las cifras entregadas comprenden todo tipo de títulos registrados por el ISBN. De esta forma, entre ellos puede encontrarse alguna publicación que correspondan a impresos distinto a un libro (manuales, memorias corporativas, legislación, entre otros). </t>
    </r>
  </si>
  <si>
    <t>TABLA 15.21: RECAUDACIÓN DE LA SOCIEDAD DE DERECHOS LITERARIOS (SADEL) POR CONCEPTO DE LICENCIAS REPROGRÁFICAS. 2012-2016</t>
  </si>
  <si>
    <r>
      <t>TABLA 15.22: RED DE BIBLIOTECAS PÚBLICAS</t>
    </r>
    <r>
      <rPr>
        <b/>
        <vertAlign val="superscript"/>
        <sz val="8"/>
        <rFont val="Verdana"/>
        <family val="2"/>
      </rPr>
      <t>/1</t>
    </r>
    <r>
      <rPr>
        <b/>
        <sz val="8"/>
        <rFont val="Verdana"/>
        <family val="2"/>
      </rPr>
      <t>, NÚMERO DE BIBLIOTECAS DEPENDIENTES O EN CONVENIOS CON LA DIRECCIÓN DE BIBLIOTECAS, ARCHIVOS Y MUSEOS (DIBAM), SEGÚN REGIÓN. 2016</t>
    </r>
  </si>
  <si>
    <r>
      <t>Total bibliotecas públicas</t>
    </r>
    <r>
      <rPr>
        <b/>
        <vertAlign val="superscript"/>
        <sz val="8"/>
        <rFont val="Verdana"/>
        <family val="2"/>
      </rPr>
      <t>/2</t>
    </r>
  </si>
  <si>
    <t>Bibliotecas centrales</t>
  </si>
  <si>
    <t>Bibliotecas filiales</t>
  </si>
  <si>
    <r>
      <rPr>
        <b/>
        <sz val="8"/>
        <rFont val="Verdana"/>
        <family val="2"/>
      </rPr>
      <t>1</t>
    </r>
    <r>
      <rPr>
        <sz val="8"/>
        <rFont val="Verdana"/>
        <family val="2"/>
      </rPr>
      <t xml:space="preserve"> La biblioteca pública municipal o comunal es la biblioteca principal de la comuna y en muchos casos cumple la función de biblioteca “madre” cuando de ella dependen bibliotecas filiales. La biblioteca central  es responsable de entregar la asesoría y capacitación al personal de la biblioteca filial. </t>
    </r>
  </si>
  <si>
    <r>
      <rPr>
        <b/>
        <sz val="8"/>
        <rFont val="Verdana"/>
        <family val="2"/>
      </rPr>
      <t xml:space="preserve">2 </t>
    </r>
    <r>
      <rPr>
        <sz val="8"/>
        <rFont val="Verdana"/>
        <family val="2"/>
      </rPr>
      <t>En esta tabla se contabilizan las bibliotecas operativas o activas del sistema, por tanto pueden existir diferencias con la cifras presentadas el año anterior, debido a cierres y cambios.</t>
    </r>
  </si>
  <si>
    <t>TABLA 15.23: NÚMERO DE SERVICIOS MÓVILES DE LA DIRECCIÓN DE BIBLIOTECAS, ARCHIVOS Y MUSEOS (DIBAM), SEGÚN REGIÓN. 2012-2016</t>
  </si>
  <si>
    <r>
      <t>Servicios Móviles</t>
    </r>
    <r>
      <rPr>
        <b/>
        <vertAlign val="superscript"/>
        <sz val="8"/>
        <rFont val="Verdana"/>
        <family val="2"/>
      </rPr>
      <t>/1</t>
    </r>
  </si>
  <si>
    <r>
      <rPr>
        <b/>
        <sz val="8"/>
        <rFont val="Verdana"/>
        <family val="2"/>
      </rPr>
      <t xml:space="preserve">1 </t>
    </r>
    <r>
      <rPr>
        <sz val="8"/>
        <rFont val="Verdana"/>
        <family val="2"/>
      </rPr>
      <t>Medios de transporte acondicionados para ofrecer los servicios de biblioteca pública.</t>
    </r>
  </si>
  <si>
    <t>TABLA 15.24: NÚMERO DE BIBLIOTECAS PÚBLICAS DE LA DIRECCIÓN DE BIBLIOTECAS, ARCHIVOS Y MUSEOS (DIBAM) CON ACCESO GRATUITO A INTERNET. 2012-2016</t>
  </si>
  <si>
    <t>Bibliotecas con internet</t>
  </si>
  <si>
    <r>
      <t>2016</t>
    </r>
    <r>
      <rPr>
        <vertAlign val="superscript"/>
        <sz val="8"/>
        <rFont val="Verdana"/>
        <family val="2"/>
      </rPr>
      <t>/1</t>
    </r>
  </si>
  <si>
    <r>
      <t>1</t>
    </r>
    <r>
      <rPr>
        <sz val="8"/>
        <rFont val="Verdana"/>
        <family val="2"/>
      </rPr>
      <t xml:space="preserve"> Se incorporan para este conteo, laboratorios de capacitación Dibam y bibliotecas con acceso presencial y wifi incoporadas durante el año 2016. Todos estos servicios dan acceso a internet y se consideran para el conteo de las metas institucionales del año 2016.</t>
    </r>
  </si>
  <si>
    <t>TABLA 15.25: NÚMERO DE EJEMPLARES INGRESADOS EN BIBLIOTECAS PÚBLICAS DE LA DIRECCIÓN DE BIBLIOTECAS, ARCHIVOS Y MUSEOS (DIBAM), SEGÚN TIPO DE COLECCIÓN. 2012-2016</t>
  </si>
  <si>
    <r>
      <t>TIPO DE COLECCIÓN</t>
    </r>
    <r>
      <rPr>
        <b/>
        <vertAlign val="superscript"/>
        <sz val="8"/>
        <rFont val="Verdana"/>
        <family val="2"/>
      </rPr>
      <t>/1</t>
    </r>
  </si>
  <si>
    <r>
      <t>Ejemplares</t>
    </r>
    <r>
      <rPr>
        <b/>
        <vertAlign val="superscript"/>
        <sz val="8"/>
        <rFont val="Verdana"/>
        <family val="2"/>
      </rPr>
      <t>/2</t>
    </r>
  </si>
  <si>
    <t>Tipo 1: Colección general</t>
  </si>
  <si>
    <t>Tipo 2: Colección infantil</t>
  </si>
  <si>
    <t>Tipo 3: Colección juvenil</t>
  </si>
  <si>
    <t>Tipo 4: Colección literatura chilena</t>
  </si>
  <si>
    <t>Tipo 5: Colección literatura general</t>
  </si>
  <si>
    <t>Tipo 6: Colección patrimonial</t>
  </si>
  <si>
    <t>Tipo 7: Colección referencia</t>
  </si>
  <si>
    <t>Tipo 8: Colección regional</t>
  </si>
  <si>
    <t>Tipo 9: Colección diarios y revistas</t>
  </si>
  <si>
    <t>Tipo 10: Otras colecciones</t>
  </si>
  <si>
    <r>
      <rPr>
        <b/>
        <sz val="8"/>
        <rFont val="Verdana"/>
        <family val="2"/>
      </rPr>
      <t xml:space="preserve">1 </t>
    </r>
    <r>
      <rPr>
        <sz val="8"/>
        <rFont val="Verdana"/>
        <family val="2"/>
      </rPr>
      <t>Colecciones itemizadas por las bibliotecas públicas automatizadas.</t>
    </r>
  </si>
  <si>
    <r>
      <rPr>
        <b/>
        <sz val="8"/>
        <rFont val="Verdana"/>
        <family val="2"/>
      </rPr>
      <t>2</t>
    </r>
    <r>
      <rPr>
        <sz val="8"/>
        <rFont val="Verdana"/>
        <family val="2"/>
      </rPr>
      <t xml:space="preserve"> Ejemplares: es la cantidad de volúmenes que se imprime, adquiere, distribuye  de un título u obra. </t>
    </r>
  </si>
  <si>
    <t>TABLA 15.26: NÚMERO DE EJEMPLARES EN BIBLIOTECAS PÚBLICAS DE LA DIRECCIÓN DE BIBLIOTECAS, ARCHIVOS Y MUSEOS (DIBAM), SEGÚN MATERIA. 2012-2016</t>
  </si>
  <si>
    <r>
      <t>Ejemplares</t>
    </r>
    <r>
      <rPr>
        <b/>
        <vertAlign val="superscript"/>
        <sz val="8"/>
        <rFont val="Verdana"/>
        <family val="2"/>
      </rPr>
      <t>/1</t>
    </r>
  </si>
  <si>
    <t>Tipo 1: Artes</t>
  </si>
  <si>
    <t>Tipo 2: Ciencias naturales</t>
  </si>
  <si>
    <t>Tipo 3: Ciencias sociales</t>
  </si>
  <si>
    <t>Tipo 4: Filosofía y psicología</t>
  </si>
  <si>
    <t>Tipo 5: Generalidades</t>
  </si>
  <si>
    <t>Tipo 6: Geografía e historia</t>
  </si>
  <si>
    <t>Tipo 7: Lenguas</t>
  </si>
  <si>
    <t>Tipo 8: Literatura</t>
  </si>
  <si>
    <t>Tipo 9: Religión</t>
  </si>
  <si>
    <t>Tipo 10: Tecnología</t>
  </si>
  <si>
    <r>
      <rPr>
        <b/>
        <sz val="8"/>
        <rFont val="Verdana"/>
        <family val="2"/>
      </rPr>
      <t>1</t>
    </r>
    <r>
      <rPr>
        <sz val="8"/>
        <rFont val="Verdana"/>
        <family val="2"/>
      </rPr>
      <t xml:space="preserve"> Ejemplares ingresados al sistema Aleph de las bibliotecas públicas que se encuentran circulando automatizadas por materia al 2016.</t>
    </r>
  </si>
  <si>
    <t>TABLA 15.27: NÚMERO DE EJEMPLARES EN BIBLIOTECAS PÚBLICAS DE LA DIRECCIÓN DE BIBLIOTECAS, ARCHIVOS Y MUSEOS (DIBAM), SEGÚN COLECCIÓN. 2012-2016</t>
  </si>
  <si>
    <r>
      <rPr>
        <b/>
        <sz val="8"/>
        <rFont val="Verdana"/>
        <family val="2"/>
      </rPr>
      <t>1</t>
    </r>
    <r>
      <rPr>
        <sz val="8"/>
        <rFont val="Verdana"/>
        <family val="2"/>
      </rPr>
      <t xml:space="preserve"> Ejemplares ingresados al sistema Aleph de las bibliotecas públicas que se encuentran circulando automatizadas por colección.</t>
    </r>
  </si>
  <si>
    <r>
      <t>TABLA 15.28: NÚMERO D</t>
    </r>
    <r>
      <rPr>
        <b/>
        <sz val="8"/>
        <color theme="1"/>
        <rFont val="Verdana"/>
        <family val="2"/>
      </rPr>
      <t>E OBJETOS</t>
    </r>
    <r>
      <rPr>
        <b/>
        <sz val="8"/>
        <color rgb="FF0000FF"/>
        <rFont val="Verdana"/>
        <family val="2"/>
      </rPr>
      <t xml:space="preserve"> </t>
    </r>
    <r>
      <rPr>
        <b/>
        <sz val="8"/>
        <rFont val="Verdana"/>
        <family val="2"/>
      </rPr>
      <t>DIGITALES EN PLATAFORMA DESCUBRE. 2016</t>
    </r>
    <r>
      <rPr>
        <b/>
        <vertAlign val="superscript"/>
        <sz val="8"/>
        <rFont val="Verdana"/>
        <family val="2"/>
      </rPr>
      <t>/1</t>
    </r>
  </si>
  <si>
    <t>NÚMERO DE OBJETOS DIGITALES EN PLATAFORMA DESCUBRE</t>
  </si>
  <si>
    <r>
      <t>Objetos Digitales disponibles en Plataforma Descubre</t>
    </r>
    <r>
      <rPr>
        <b/>
        <vertAlign val="superscript"/>
        <sz val="8"/>
        <rFont val="Verdana"/>
        <family val="2"/>
      </rPr>
      <t>/2</t>
    </r>
  </si>
  <si>
    <r>
      <rPr>
        <b/>
        <sz val="8"/>
        <rFont val="Verdana"/>
        <family val="2"/>
      </rPr>
      <t>1</t>
    </r>
    <r>
      <rPr>
        <sz val="8"/>
        <rFont val="Verdana"/>
        <family val="2"/>
      </rPr>
      <t xml:space="preserve"> Desde 2014 los registros digitales se consultan a través de la Plataforma Descubre de la Biblioteca Nacional, la que incluye el material disponible en el catálogo bibliográfico, catálogo digital y temas de Memoria Chilena. La cantidad de objetos NO se debe sumar a la cantidad de registros, porque éstos están contenidos dentro de los registros. Este total agrupa los objetos digitales contenidos en los minis sitios de Memoria Chilena y del Catálogo Digital de la BN.</t>
    </r>
  </si>
  <si>
    <r>
      <rPr>
        <b/>
        <sz val="8"/>
        <rFont val="Verdana"/>
        <family val="2"/>
      </rPr>
      <t xml:space="preserve">2 </t>
    </r>
    <r>
      <rPr>
        <sz val="8"/>
        <rFont val="Verdana"/>
        <family val="2"/>
      </rPr>
      <t>Un objeto o recurso digital es cualquier tipo de información que se encuentra almacenada en formato digital. De acuerdo con una definición formal del ISBD (ER) (1997), se entiende por recurso digital todo material codificado para ser manipulado por una computadora y consultado de manera directa o por acceso electrónico remoto.</t>
    </r>
  </si>
  <si>
    <t xml:space="preserve"> - Información no disponible</t>
  </si>
  <si>
    <t>TABLA 15.29: NÚMERO DE USUARIOS REGISTRADOS EN BIBLIOTECAS PÚBLICAS Y BIBLIOREDES. 2012-2016</t>
  </si>
  <si>
    <t>USUARIOS REGISTRADOS</t>
  </si>
  <si>
    <r>
      <t>Número de usuarios nuevos registrados en bibliotecas públicas</t>
    </r>
    <r>
      <rPr>
        <vertAlign val="superscript"/>
        <sz val="8"/>
        <rFont val="Verdana"/>
        <family val="2"/>
      </rPr>
      <t>/</t>
    </r>
    <r>
      <rPr>
        <b/>
        <vertAlign val="superscript"/>
        <sz val="8"/>
        <rFont val="Verdana"/>
        <family val="2"/>
      </rPr>
      <t>1</t>
    </r>
  </si>
  <si>
    <r>
      <t>Número de usuarios registrados en bibliotecas públicas (total acumulado)</t>
    </r>
    <r>
      <rPr>
        <vertAlign val="superscript"/>
        <sz val="8"/>
        <rFont val="Verdana"/>
        <family val="2"/>
      </rPr>
      <t>/</t>
    </r>
    <r>
      <rPr>
        <b/>
        <vertAlign val="superscript"/>
        <sz val="8"/>
        <rFont val="Verdana"/>
        <family val="2"/>
      </rPr>
      <t>2</t>
    </r>
  </si>
  <si>
    <r>
      <t>Número de usuarios nuevos registrados en Programa BiblioRedes</t>
    </r>
    <r>
      <rPr>
        <vertAlign val="superscript"/>
        <sz val="8"/>
        <rFont val="Verdana"/>
        <family val="2"/>
      </rPr>
      <t>/</t>
    </r>
    <r>
      <rPr>
        <b/>
        <vertAlign val="superscript"/>
        <sz val="8"/>
        <rFont val="Verdana"/>
        <family val="2"/>
      </rPr>
      <t>1</t>
    </r>
  </si>
  <si>
    <r>
      <t>Número de usuarios registrados en biblioredes (total acumulado)</t>
    </r>
    <r>
      <rPr>
        <vertAlign val="superscript"/>
        <sz val="8"/>
        <rFont val="Verdana"/>
        <family val="2"/>
      </rPr>
      <t>/</t>
    </r>
    <r>
      <rPr>
        <b/>
        <vertAlign val="superscript"/>
        <sz val="8"/>
        <rFont val="Verdana"/>
        <family val="2"/>
      </rPr>
      <t>3</t>
    </r>
  </si>
  <si>
    <r>
      <rPr>
        <b/>
        <sz val="8"/>
        <rFont val="Verdana"/>
        <family val="2"/>
      </rPr>
      <t>1</t>
    </r>
    <r>
      <rPr>
        <sz val="8"/>
        <rFont val="Verdana"/>
        <family val="2"/>
      </rPr>
      <t xml:space="preserve"> Corresponde a registrados por año en la red de bibliotecas públicas el 2016.</t>
    </r>
  </si>
  <si>
    <r>
      <rPr>
        <b/>
        <sz val="8"/>
        <rFont val="Verdana"/>
        <family val="2"/>
      </rPr>
      <t>2</t>
    </r>
    <r>
      <rPr>
        <sz val="8"/>
        <rFont val="Verdana"/>
        <family val="2"/>
      </rPr>
      <t xml:space="preserve"> Total de usuarios registrados, acumulados al año.</t>
    </r>
  </si>
  <si>
    <r>
      <rPr>
        <b/>
        <sz val="8"/>
        <rFont val="Verdana"/>
        <family val="2"/>
      </rPr>
      <t>3</t>
    </r>
    <r>
      <rPr>
        <sz val="8"/>
        <rFont val="Verdana"/>
        <family val="2"/>
      </rPr>
      <t xml:space="preserve"> Corresponde a Registrados por año en Programa biblioredes.</t>
    </r>
  </si>
  <si>
    <r>
      <t>TABLA 15.30: NÚMERO DE SESIONES DE ACCESO GRATUITO A INTERNET EN LAS BIBLIOTECAS PÚBLICAS DE LA DIRECCIÓN DE BIBLIOTECAS, ARCHIVOS Y MUSEOS (DIBAM). 2012-2016</t>
    </r>
    <r>
      <rPr>
        <b/>
        <vertAlign val="superscript"/>
        <sz val="8"/>
        <rFont val="Verdana"/>
        <family val="2"/>
      </rPr>
      <t>/1 /2</t>
    </r>
  </si>
  <si>
    <t>SESIONES DE ACCESO GRATUITO A INTERNET</t>
  </si>
  <si>
    <r>
      <rPr>
        <b/>
        <sz val="8"/>
        <rFont val="Verdana"/>
        <family val="2"/>
      </rPr>
      <t>1</t>
    </r>
    <r>
      <rPr>
        <sz val="8"/>
        <rFont val="Verdana"/>
        <family val="2"/>
      </rPr>
      <t xml:space="preserve"> Corresponde a las sesiones de internet realizadas durante el año, por los usuarios del Programa Biblioredes en las bibliotecas públicas en convenio con la Dibam.</t>
    </r>
  </si>
  <si>
    <r>
      <rPr>
        <b/>
        <sz val="8"/>
        <rFont val="Verdana"/>
        <family val="2"/>
      </rPr>
      <t>2</t>
    </r>
    <r>
      <rPr>
        <sz val="8"/>
        <rFont val="Verdana"/>
        <family val="2"/>
      </rPr>
      <t xml:space="preserve"> Corresponde a sesiones presenciales y wifi en bibliotecas de todo Chile.</t>
    </r>
  </si>
  <si>
    <t>TABLA 15.31: NÚMERO DE VISITAS A PORTALES DE BIBLIOREDES. 2012-2016</t>
  </si>
  <si>
    <t>VISITAS A PORTALES
 DE BIBLIOREDES</t>
  </si>
  <si>
    <t>TABLA 15.32: NÚMERO DE CONSULTAS POR INTERNET A SITIOS WEB DE LA DIRECCIÓN DE BIBLIOTECAS, ARCHIVOS Y MUSEOS (DIBAM). 2012-2016</t>
  </si>
  <si>
    <t>SITIO WEB</t>
  </si>
  <si>
    <t>Consultas</t>
  </si>
  <si>
    <r>
      <t>Número de consultas remotas Plataforma Descubre</t>
    </r>
    <r>
      <rPr>
        <vertAlign val="superscript"/>
        <sz val="8"/>
        <color rgb="FF000000"/>
        <rFont val="Verdana"/>
        <family val="2"/>
      </rPr>
      <t>/1</t>
    </r>
  </si>
  <si>
    <r>
      <t>Número de consultas remotas al Catálogo Bibliográfico DIBAM</t>
    </r>
    <r>
      <rPr>
        <vertAlign val="superscript"/>
        <sz val="8"/>
        <color rgb="FF000000"/>
        <rFont val="Verdana"/>
        <family val="2"/>
      </rPr>
      <t>/2</t>
    </r>
  </si>
  <si>
    <r>
      <t>Memorias del Siglo XX</t>
    </r>
    <r>
      <rPr>
        <vertAlign val="superscript"/>
        <sz val="8"/>
        <color rgb="FF000000"/>
        <rFont val="Verdana"/>
        <family val="2"/>
      </rPr>
      <t>/3</t>
    </r>
  </si>
  <si>
    <r>
      <t>Memorias del Siglo XX</t>
    </r>
    <r>
      <rPr>
        <vertAlign val="superscript"/>
        <sz val="8"/>
        <color rgb="FF000000"/>
        <rFont val="Verdana"/>
        <family val="2"/>
      </rPr>
      <t>/4</t>
    </r>
  </si>
  <si>
    <r>
      <t>Portal Dibam</t>
    </r>
    <r>
      <rPr>
        <vertAlign val="superscript"/>
        <sz val="8"/>
        <color rgb="FF000000"/>
        <rFont val="Verdana"/>
        <family val="2"/>
      </rPr>
      <t>/3</t>
    </r>
  </si>
  <si>
    <r>
      <t>Portal Dibam</t>
    </r>
    <r>
      <rPr>
        <vertAlign val="superscript"/>
        <sz val="8"/>
        <color rgb="FF000000"/>
        <rFont val="Verdana"/>
        <family val="2"/>
      </rPr>
      <t>/4</t>
    </r>
  </si>
  <si>
    <r>
      <rPr>
        <b/>
        <sz val="8"/>
        <rFont val="Verdana"/>
        <family val="2"/>
      </rPr>
      <t>1</t>
    </r>
    <r>
      <rPr>
        <sz val="8"/>
        <rFont val="Verdana"/>
        <family val="2"/>
      </rPr>
      <t xml:space="preserve"> Agrupa las consultas a los catálogos: Bibliográfico BN, Digital BN y Mini Sitios de Memoria Chilena. Disponible en: www.bibliotecanacionaldigital.cl</t>
    </r>
  </si>
  <si>
    <r>
      <rPr>
        <b/>
        <sz val="8"/>
        <rFont val="Verdana"/>
        <family val="2"/>
      </rPr>
      <t>2</t>
    </r>
    <r>
      <rPr>
        <sz val="8"/>
        <rFont val="Verdana"/>
        <family val="2"/>
      </rPr>
      <t xml:space="preserve"> Consultas remotas al sitio www.bncatalogo.cl que agrupa todos los catálogos bibliográficos de DIBAM.</t>
    </r>
  </si>
  <si>
    <r>
      <rPr>
        <b/>
        <sz val="8"/>
        <rFont val="Verdana"/>
        <family val="2"/>
      </rPr>
      <t>3</t>
    </r>
    <r>
      <rPr>
        <sz val="8"/>
        <rFont val="Verdana"/>
        <family val="2"/>
      </rPr>
      <t xml:space="preserve"> Páginas visitadas.</t>
    </r>
  </si>
  <si>
    <r>
      <rPr>
        <b/>
        <sz val="8"/>
        <rFont val="Verdana"/>
        <family val="2"/>
      </rPr>
      <t>4</t>
    </r>
    <r>
      <rPr>
        <sz val="8"/>
        <rFont val="Verdana"/>
        <family val="2"/>
      </rPr>
      <t xml:space="preserve"> IP o usuarios únicos.</t>
    </r>
  </si>
  <si>
    <t>TABLA 15.33: NÚMERO DE VISITANTES ESTIMADOS Y ARCHIVOS DESCARGADOS DESDE SITIOS WEB DE LA DIRECCIÓN DE BIBLIOTECAS, ARCHIVOS Y MUSEOS (DIBAM), SEGÚN SITIO WEB. 2012-2016</t>
  </si>
  <si>
    <t>Visitantes estimados</t>
  </si>
  <si>
    <t>Archivos descargados</t>
  </si>
  <si>
    <r>
      <t>Archivos descargados</t>
    </r>
    <r>
      <rPr>
        <b/>
        <vertAlign val="superscript"/>
        <sz val="8"/>
        <rFont val="Verdana"/>
        <family val="2"/>
      </rPr>
      <t>/R</t>
    </r>
  </si>
  <si>
    <r>
      <t>Memoria Chilena</t>
    </r>
    <r>
      <rPr>
        <vertAlign val="superscript"/>
        <sz val="8"/>
        <rFont val="Verdana"/>
        <family val="2"/>
      </rPr>
      <t>/1</t>
    </r>
  </si>
  <si>
    <r>
      <t>Chile para Niños</t>
    </r>
    <r>
      <rPr>
        <vertAlign val="superscript"/>
        <sz val="8"/>
        <rFont val="Verdana"/>
        <family val="2"/>
      </rPr>
      <t>/2</t>
    </r>
  </si>
  <si>
    <r>
      <t>Museo Nacional de Bellas Artes</t>
    </r>
    <r>
      <rPr>
        <vertAlign val="superscript"/>
        <sz val="8"/>
        <rFont val="Verdana"/>
        <family val="2"/>
      </rPr>
      <t>/3</t>
    </r>
  </si>
  <si>
    <r>
      <t>Artistas Plásticos Chilenos</t>
    </r>
    <r>
      <rPr>
        <vertAlign val="superscript"/>
        <sz val="8"/>
        <rFont val="Verdana"/>
        <family val="2"/>
      </rPr>
      <t>/4</t>
    </r>
  </si>
  <si>
    <r>
      <t>Fotografía Patrimonial</t>
    </r>
    <r>
      <rPr>
        <vertAlign val="superscript"/>
        <sz val="8"/>
        <rFont val="Verdana"/>
        <family val="2"/>
      </rPr>
      <t>/5</t>
    </r>
  </si>
  <si>
    <r>
      <t>Zona Didáctica Museos</t>
    </r>
    <r>
      <rPr>
        <vertAlign val="superscript"/>
        <sz val="8"/>
        <rFont val="Verdana"/>
        <family val="2"/>
      </rPr>
      <t>/6</t>
    </r>
  </si>
  <si>
    <r>
      <rPr>
        <b/>
        <sz val="8"/>
        <rFont val="Verdana"/>
        <family val="2"/>
      </rPr>
      <t xml:space="preserve">1 </t>
    </r>
    <r>
      <rPr>
        <sz val="8"/>
        <rFont val="Verdana"/>
        <family val="2"/>
      </rPr>
      <t>Sitio web: www.memoriachilena.cl</t>
    </r>
  </si>
  <si>
    <r>
      <rPr>
        <b/>
        <sz val="8"/>
        <rFont val="Verdana"/>
        <family val="2"/>
      </rPr>
      <t xml:space="preserve">2 </t>
    </r>
    <r>
      <rPr>
        <sz val="8"/>
        <rFont val="Verdana"/>
        <family val="2"/>
      </rPr>
      <t>Sitio web: www.chileparaninos.cl</t>
    </r>
  </si>
  <si>
    <r>
      <rPr>
        <b/>
        <sz val="8"/>
        <rFont val="Verdana"/>
        <family val="2"/>
      </rPr>
      <t xml:space="preserve">3 </t>
    </r>
    <r>
      <rPr>
        <sz val="8"/>
        <rFont val="Verdana"/>
        <family val="2"/>
      </rPr>
      <t>Sitio web: www.mnba.cl</t>
    </r>
  </si>
  <si>
    <r>
      <rPr>
        <b/>
        <sz val="8"/>
        <rFont val="Verdana"/>
        <family val="2"/>
      </rPr>
      <t xml:space="preserve">4 </t>
    </r>
    <r>
      <rPr>
        <sz val="8"/>
        <rFont val="Verdana"/>
        <family val="2"/>
      </rPr>
      <t>Sitio web: www.artistasplasticoschilenos.cl</t>
    </r>
  </si>
  <si>
    <r>
      <rPr>
        <b/>
        <sz val="8"/>
        <rFont val="Verdana"/>
        <family val="2"/>
      </rPr>
      <t xml:space="preserve">5 </t>
    </r>
    <r>
      <rPr>
        <sz val="8"/>
        <rFont val="Verdana"/>
        <family val="2"/>
      </rPr>
      <t>Sitio web: www.fotografiapatrimonial.cl</t>
    </r>
  </si>
  <si>
    <r>
      <rPr>
        <b/>
        <sz val="8"/>
        <rFont val="Verdana"/>
        <family val="2"/>
      </rPr>
      <t xml:space="preserve">6 </t>
    </r>
    <r>
      <rPr>
        <sz val="8"/>
        <rFont val="Verdana"/>
        <family val="2"/>
      </rPr>
      <t>Sitio web: www.zonadidacticamuseos.cl</t>
    </r>
  </si>
  <si>
    <r>
      <t>Total</t>
    </r>
    <r>
      <rPr>
        <b/>
        <vertAlign val="superscript"/>
        <sz val="8"/>
        <rFont val="Verdana"/>
        <family val="2"/>
      </rPr>
      <t>/2/3</t>
    </r>
  </si>
  <si>
    <t xml:space="preserve"> 0-14 años</t>
  </si>
  <si>
    <t xml:space="preserve"> 15-29 años</t>
  </si>
  <si>
    <t xml:space="preserve"> 30-59 años</t>
  </si>
  <si>
    <t>Mayores de 60 años</t>
  </si>
  <si>
    <r>
      <rPr>
        <b/>
        <sz val="8"/>
        <rFont val="Verdana"/>
        <family val="2"/>
      </rPr>
      <t>1</t>
    </r>
    <r>
      <rPr>
        <sz val="8"/>
        <rFont val="Verdana"/>
        <family val="2"/>
      </rPr>
      <t xml:space="preserve"> Cifras no son comparables con las publicadas en años anteriores, debido a cambios en la metodología de captura de los datos.</t>
    </r>
  </si>
  <si>
    <r>
      <rPr>
        <b/>
        <sz val="8"/>
        <rFont val="Verdana"/>
        <family val="2"/>
      </rPr>
      <t>2</t>
    </r>
    <r>
      <rPr>
        <sz val="8"/>
        <rFont val="Verdana"/>
        <family val="2"/>
      </rPr>
      <t xml:space="preserve"> Se informan usuarios activos, los que corresponden a los usuarios registrados que han solicitado un préstamo durante el año 2016.</t>
    </r>
  </si>
  <si>
    <r>
      <rPr>
        <b/>
        <sz val="8"/>
        <rFont val="Verdana"/>
        <family val="2"/>
      </rPr>
      <t xml:space="preserve">3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en convenio, Bibliotecas Regionales, Biblioteca de Santiago, Programa Bibliometro y Puntos de Préstamos asociados.</t>
    </r>
  </si>
  <si>
    <t>TABLA 15.35: NÚMERO DE USUARIOS DE BIBLIOTECA NACIONAL, BIBLIOTECA DE SANTIAGO, BIBLIOMETRO. 2012-2016</t>
  </si>
  <si>
    <r>
      <t>Número de visitas presenciales Biblioteca Nacional</t>
    </r>
    <r>
      <rPr>
        <vertAlign val="superscript"/>
        <sz val="8"/>
        <color theme="1"/>
        <rFont val="Verdana"/>
        <family val="2"/>
      </rPr>
      <t>/1</t>
    </r>
  </si>
  <si>
    <t>Número de usuarios que asiste a actividades culturales en la Biblioteca Nacional</t>
  </si>
  <si>
    <t xml:space="preserve">Número de usuarios presenciales de la Biblioteca de Santiago </t>
  </si>
  <si>
    <t>Número de socios del Programa Bibliometro</t>
  </si>
  <si>
    <r>
      <rPr>
        <b/>
        <sz val="8"/>
        <rFont val="Verdana"/>
        <family val="2"/>
      </rPr>
      <t xml:space="preserve">1 </t>
    </r>
    <r>
      <rPr>
        <sz val="8"/>
        <rFont val="Verdana"/>
        <family val="2"/>
      </rPr>
      <t xml:space="preserve">Desde 2014 se implementaron contadores de tránsito en los ingresos del edificio, que cuentan "cantidad de visitas".  Este dato incluye los asistentes a actividades de Extensión Cultural y descuenta un promedio de tres ingresos diarios para el personal que trabaja en el edificio. </t>
    </r>
  </si>
  <si>
    <r>
      <t>TABLA 15.36: PRÉSTAMOS DE MATERIAL BIBLIOGRÁFICO DE BIBLIOTECAS PÚBLICAS Y PUNTOS DE PRÉSTAMOS ASOCIADOS DEL SISTEMA NACIONAL DE BIBLIOTECAS PÚBLICAS (SNBP) DEPENDIENTES DE LA DIRECCIÓN DE BIBLIOTECAS, ARCHIVOS Y MUSEOS (DIBAM) A DOMICILIO, SEGÚN REGIÓN. 2012-2016</t>
    </r>
    <r>
      <rPr>
        <b/>
        <vertAlign val="superscript"/>
        <sz val="8"/>
        <rFont val="Verdana"/>
        <family val="2"/>
      </rPr>
      <t>/1</t>
    </r>
  </si>
  <si>
    <r>
      <rPr>
        <b/>
        <sz val="8"/>
        <rFont val="Verdana"/>
        <family val="2"/>
      </rPr>
      <t xml:space="preserve">1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en convenio, Bibliotecas Regionales, Biblioteca de Santiago, Programa Bibliometro y Puntos de Préstamos asociados.</t>
    </r>
  </si>
  <si>
    <r>
      <rPr>
        <b/>
        <sz val="8"/>
        <rFont val="Verdana"/>
        <family val="2"/>
      </rPr>
      <t>2</t>
    </r>
    <r>
      <rPr>
        <sz val="8"/>
        <rFont val="Verdana"/>
        <family val="2"/>
      </rPr>
      <t xml:space="preserve"> La categoría "Sin Información" significa que no ha sido posible vincular el préstamo con la Biblioteca.</t>
    </r>
  </si>
  <si>
    <t xml:space="preserve">… Sin información </t>
  </si>
  <si>
    <r>
      <t>TABLA 15.37: PRÉSTAMOS DE MATERIAL BIBLIOGRÁFICO DE BIBLIOTECAS PÚBLICAS Y PUNTOS DE PRÉSTAMOS ASOCIADOS DEL SISTEMA NACIONAL DE BIBLIOTECAS PÚBLICAS (SNBP) DEPENDIENTES DE LA DIRECCIÓN DE BIBLIOTECAS, ARCHIVOS Y MUSEOS (DIBAM) A DOMICILIO, SEGÚN MES. 2012-2016</t>
    </r>
    <r>
      <rPr>
        <b/>
        <vertAlign val="superscript"/>
        <sz val="8"/>
        <rFont val="Verdana"/>
        <family val="2"/>
      </rPr>
      <t>/1</t>
    </r>
  </si>
  <si>
    <r>
      <rPr>
        <b/>
        <sz val="8"/>
        <rFont val="Verdana"/>
        <family val="2"/>
      </rPr>
      <t xml:space="preserve">1 </t>
    </r>
    <r>
      <rPr>
        <sz val="8"/>
        <rFont val="Verdana"/>
        <family val="2"/>
      </rPr>
      <t>Incluye sólo préstamos a domicilio. No se incluyen los préstamos en sala, ya que éstos no se contabilizan de forma sistemática. Este indicador comprende a todos los préstamos realizados en unidades automatizadas, a saber: Bibliotecas Públicas Conveniadas, Bibliotecas Regionales, Biblioteca de Santiago, Programa Bibliometro y Puntos de Préstamos asociados.</t>
    </r>
  </si>
  <si>
    <r>
      <t>TABLA 15.38: PRÉSTAMOS DE MATERIAL BIBLIOGRÁFICO EN FORMATO DIGITAL. 2016</t>
    </r>
    <r>
      <rPr>
        <b/>
        <vertAlign val="superscript"/>
        <sz val="8"/>
        <rFont val="Verdana"/>
        <family val="2"/>
      </rPr>
      <t>/1/2</t>
    </r>
  </si>
  <si>
    <t>N° DE PRÉSTAMOS EN FORMATO DIGITAL</t>
  </si>
  <si>
    <r>
      <rPr>
        <b/>
        <sz val="8"/>
        <rFont val="Verdana"/>
        <family val="2"/>
      </rPr>
      <t>1</t>
    </r>
    <r>
      <rPr>
        <sz val="8"/>
        <rFont val="Verdana"/>
        <family val="2"/>
      </rPr>
      <t xml:space="preserve"> La BP Digital es un servicio distinto al entregado en las bibliotecas públicas de regiones, que no considera una distribución regional.</t>
    </r>
  </si>
  <si>
    <r>
      <rPr>
        <b/>
        <sz val="8"/>
        <rFont val="Verdana"/>
        <family val="2"/>
      </rPr>
      <t>2</t>
    </r>
    <r>
      <rPr>
        <sz val="8"/>
        <rFont val="Verdana"/>
        <family val="2"/>
      </rPr>
      <t xml:space="preserve"> Corresponde al N° de préstamos en formato digital (EPUB, PDF o MOBI con o sin DMR), realizados por la Biblioteca Pública Digital de la DIBAM (http://www.bpdigital.cl )</t>
    </r>
  </si>
  <si>
    <r>
      <t>TABLA 15.39: NÚMERO DE FUNCIONES Y ASISTENTES A RECITALES DE POESÍA. 2012-2016</t>
    </r>
    <r>
      <rPr>
        <b/>
        <vertAlign val="superscript"/>
        <sz val="8"/>
        <color indexed="8"/>
        <rFont val="Verdana"/>
        <family val="2"/>
      </rPr>
      <t>/1</t>
    </r>
  </si>
  <si>
    <t>Recitales de poesía</t>
  </si>
  <si>
    <t>Total asistencia</t>
  </si>
  <si>
    <t>Asistencia</t>
  </si>
  <si>
    <t>Entradas pagadas</t>
  </si>
  <si>
    <t>Entradas gratuitas</t>
  </si>
  <si>
    <r>
      <t>TABLA 15.40: NÚMERO DE FUNCIONES Y ASISTENCIA A RECITALES DE POESÍA, SEGÚN REGIÓN. 2016</t>
    </r>
    <r>
      <rPr>
        <b/>
        <vertAlign val="superscript"/>
        <sz val="8"/>
        <color indexed="8"/>
        <rFont val="Verdana"/>
        <family val="2"/>
      </rPr>
      <t>/1</t>
    </r>
  </si>
  <si>
    <t>Tipo de entrada</t>
  </si>
  <si>
    <r>
      <t>TABLA 15.41: NÚMERO DE ESPECTADORES A RECITALES DE POESÍA, CON ENTRADA GRATUITA Y PAGADA POR MES, SEGÚN REGIÓN. 2016</t>
    </r>
    <r>
      <rPr>
        <b/>
        <vertAlign val="superscript"/>
        <sz val="8"/>
        <color indexed="8"/>
        <rFont val="Verdana"/>
        <family val="2"/>
      </rPr>
      <t>/1</t>
    </r>
  </si>
  <si>
    <t>Entradas pagadas y gratuitas</t>
  </si>
  <si>
    <r>
      <t>TABLA 15.42: NÚMERO DE SOCIOS DE LA ASOCIACIÓN NACIONAL DE LA PRENSA (ANP), POR SOPORTE DE PUBLICACIÓN</t>
    </r>
    <r>
      <rPr>
        <b/>
        <sz val="8"/>
        <color indexed="8"/>
        <rFont val="Verdana"/>
        <family val="2"/>
      </rPr>
      <t>, SEGÚN REGIÓN DE CASA MATRIZ. 2016</t>
    </r>
    <r>
      <rPr>
        <b/>
        <vertAlign val="superscript"/>
        <sz val="8"/>
        <color indexed="8"/>
        <rFont val="Verdana"/>
        <family val="2"/>
      </rPr>
      <t>/1</t>
    </r>
  </si>
  <si>
    <r>
      <t>REGIÓN DE CASA MATRIZ</t>
    </r>
    <r>
      <rPr>
        <b/>
        <vertAlign val="superscript"/>
        <sz val="8"/>
        <color indexed="8"/>
        <rFont val="Verdana"/>
        <family val="2"/>
      </rPr>
      <t>/2</t>
    </r>
  </si>
  <si>
    <t>Diarios</t>
  </si>
  <si>
    <t>Revistas</t>
  </si>
  <si>
    <r>
      <rPr>
        <b/>
        <sz val="8"/>
        <color indexed="8"/>
        <rFont val="Verdana"/>
        <family val="2"/>
      </rPr>
      <t>1</t>
    </r>
    <r>
      <rPr>
        <sz val="8"/>
        <color indexed="8"/>
        <rFont val="Verdana"/>
        <family val="2"/>
      </rPr>
      <t xml:space="preserve"> Durante el año 2016, se cuenta con 1 socio para medios digitales que tiene circulación online, pero no cuenta con distribución impresa.</t>
    </r>
  </si>
  <si>
    <r>
      <rPr>
        <b/>
        <sz val="8"/>
        <color indexed="8"/>
        <rFont val="Verdana"/>
        <family val="2"/>
      </rPr>
      <t>2</t>
    </r>
    <r>
      <rPr>
        <sz val="8"/>
        <color indexed="8"/>
        <rFont val="Verdana"/>
        <family val="2"/>
      </rPr>
      <t xml:space="preserve"> La información referirse al número de asociados respecto de la región de distribución de los ejemplares.</t>
    </r>
  </si>
  <si>
    <t>FUENTE: Asociación Nacional de la Prensa (ANP).</t>
  </si>
  <si>
    <t>TABLA 15.43: OLIMPIADAS DE ACTUALIDAD POR NÚMERO DE COLEGIOS Y DE REGIONES PARTICIPANTES. 2012-2016</t>
  </si>
  <si>
    <r>
      <t>Número de Colegios</t>
    </r>
    <r>
      <rPr>
        <b/>
        <vertAlign val="superscript"/>
        <sz val="8"/>
        <color indexed="8"/>
        <rFont val="Verdana"/>
        <family val="2"/>
      </rPr>
      <t>/1</t>
    </r>
  </si>
  <si>
    <t>Número de regiones participantes</t>
  </si>
  <si>
    <r>
      <rPr>
        <b/>
        <sz val="8"/>
        <rFont val="Verdana"/>
        <family val="2"/>
      </rPr>
      <t>1</t>
    </r>
    <r>
      <rPr>
        <sz val="8"/>
        <rFont val="Verdana"/>
        <family val="2"/>
      </rPr>
      <t xml:space="preserve"> No se dispone de desagregación por tipo de administración del establecimiento. A saber: municipal, subvencionado o privado.</t>
    </r>
  </si>
  <si>
    <t>TABLA 15.44: NÚMERO DE VISITAS, SOCIOS, MATERIAL BIBLIOGRÁFICO, PRÉSTAMOS Y ASISTENTES A ACTIVIDADES DE EXTENSIÓN DE BIBLIOTECA VIVA, SEGÚN ZONA. 2016</t>
  </si>
  <si>
    <t>BIBLIOTECA</t>
  </si>
  <si>
    <r>
      <t>Visitas</t>
    </r>
    <r>
      <rPr>
        <b/>
        <vertAlign val="superscript"/>
        <sz val="8"/>
        <color theme="1"/>
        <rFont val="Verdana"/>
        <family val="2"/>
      </rPr>
      <t>/1</t>
    </r>
  </si>
  <si>
    <r>
      <t>Socios</t>
    </r>
    <r>
      <rPr>
        <b/>
        <vertAlign val="superscript"/>
        <sz val="8"/>
        <color theme="1"/>
        <rFont val="Verdana"/>
        <family val="2"/>
      </rPr>
      <t>/2</t>
    </r>
  </si>
  <si>
    <t>Material bibliográfico disponible</t>
  </si>
  <si>
    <t>Préstamos</t>
  </si>
  <si>
    <r>
      <t>N° de asistentes a actividades de extensión</t>
    </r>
    <r>
      <rPr>
        <b/>
        <vertAlign val="superscript"/>
        <sz val="8"/>
        <color theme="1"/>
        <rFont val="Verdana"/>
        <family val="2"/>
      </rPr>
      <t xml:space="preserve">/3 </t>
    </r>
  </si>
  <si>
    <t>TOTAL ZONA NORTE</t>
  </si>
  <si>
    <r>
      <t>BV Antofagasta</t>
    </r>
    <r>
      <rPr>
        <vertAlign val="superscript"/>
        <sz val="8"/>
        <color theme="1"/>
        <rFont val="Verdana"/>
        <family val="2"/>
      </rPr>
      <t>/4</t>
    </r>
  </si>
  <si>
    <r>
      <t>BV La Serena</t>
    </r>
    <r>
      <rPr>
        <vertAlign val="superscript"/>
        <sz val="8"/>
        <color theme="1"/>
        <rFont val="Verdana"/>
        <family val="2"/>
      </rPr>
      <t>/5</t>
    </r>
  </si>
  <si>
    <t>TOTAL ZONA METROPOLITANA</t>
  </si>
  <si>
    <t>BV Vespucio</t>
  </si>
  <si>
    <t>BV Sur</t>
  </si>
  <si>
    <t>BV Tobalaba</t>
  </si>
  <si>
    <r>
      <t>BV Oeste</t>
    </r>
    <r>
      <rPr>
        <vertAlign val="superscript"/>
        <sz val="8"/>
        <color theme="1"/>
        <rFont val="Verdana"/>
        <family val="2"/>
      </rPr>
      <t>/5</t>
    </r>
  </si>
  <si>
    <r>
      <t>BV Alameda</t>
    </r>
    <r>
      <rPr>
        <vertAlign val="superscript"/>
        <sz val="8"/>
        <color theme="1"/>
        <rFont val="Verdana"/>
        <family val="2"/>
      </rPr>
      <t>/6</t>
    </r>
  </si>
  <si>
    <t>BV Norte</t>
  </si>
  <si>
    <r>
      <t>BV Egaña</t>
    </r>
    <r>
      <rPr>
        <vertAlign val="superscript"/>
        <sz val="8"/>
        <color theme="1"/>
        <rFont val="Verdana"/>
        <family val="2"/>
      </rPr>
      <t>/7</t>
    </r>
  </si>
  <si>
    <t>TOTAL ZONA SUR</t>
  </si>
  <si>
    <t>BV Los Ángeles</t>
  </si>
  <si>
    <t>BV Biobío</t>
  </si>
  <si>
    <r>
      <t>BV Trébol</t>
    </r>
    <r>
      <rPr>
        <vertAlign val="superscript"/>
        <sz val="8"/>
        <color theme="1"/>
        <rFont val="Verdana"/>
        <family val="2"/>
      </rPr>
      <t>/8</t>
    </r>
  </si>
  <si>
    <r>
      <rPr>
        <b/>
        <sz val="8"/>
        <color theme="1"/>
        <rFont val="Verdana"/>
        <family val="2"/>
      </rPr>
      <t>1</t>
    </r>
    <r>
      <rPr>
        <sz val="8"/>
        <color theme="1"/>
        <rFont val="Verdana"/>
        <family val="2"/>
      </rPr>
      <t xml:space="preserve"> Cantidad de personas que entran a la biblioteca, al 31 de diciembre de cada año (medido con sensor).</t>
    </r>
  </si>
  <si>
    <r>
      <rPr>
        <b/>
        <sz val="8"/>
        <rFont val="Verdana"/>
        <family val="2"/>
      </rPr>
      <t>2</t>
    </r>
    <r>
      <rPr>
        <sz val="8"/>
        <rFont val="Verdana"/>
        <family val="2"/>
      </rPr>
      <t xml:space="preserve"> Personas inscritas por año (incluye nuevos, inscritos y socios renovados).</t>
    </r>
  </si>
  <si>
    <r>
      <t>3</t>
    </r>
    <r>
      <rPr>
        <sz val="8"/>
        <color theme="1"/>
        <rFont val="Verdana"/>
        <family val="2"/>
      </rPr>
      <t xml:space="preserve"> El número de asistentes indicados en esta categoría incluye animaciones lectoras, cuenta cuentos, talleres, exposiciones, ciclos de cine, visitas guiadas y otras actividades organizadas por Biblioteca Viva que se realizan en dependencias o fuera de la biblioteca.</t>
    </r>
  </si>
  <si>
    <r>
      <rPr>
        <b/>
        <sz val="8"/>
        <color theme="1"/>
        <rFont val="Verdana"/>
        <family val="2"/>
      </rPr>
      <t>4</t>
    </r>
    <r>
      <rPr>
        <sz val="8"/>
        <color theme="1"/>
        <rFont val="Verdana"/>
        <family val="2"/>
      </rPr>
      <t xml:space="preserve"> Biblioteca Viva Antofagasta estuvo cerrada desde el 31 de marzo al 23 de julio de 2016.</t>
    </r>
  </si>
  <si>
    <r>
      <rPr>
        <b/>
        <sz val="8"/>
        <color theme="1"/>
        <rFont val="Verdana"/>
        <family val="2"/>
      </rPr>
      <t>5</t>
    </r>
    <r>
      <rPr>
        <sz val="8"/>
        <color theme="1"/>
        <rFont val="Verdana"/>
        <family val="2"/>
      </rPr>
      <t xml:space="preserve"> Bibliotecas cerradas por remodelaciones, se volverá a abrir en fecha aún no determinada.</t>
    </r>
  </si>
  <si>
    <r>
      <rPr>
        <b/>
        <sz val="8"/>
        <color theme="1"/>
        <rFont val="Verdana"/>
        <family val="2"/>
      </rPr>
      <t>6</t>
    </r>
    <r>
      <rPr>
        <sz val="8"/>
        <color theme="1"/>
        <rFont val="Verdana"/>
        <family val="2"/>
      </rPr>
      <t xml:space="preserve"> Biblioteca Viva Alameda se cerró definitivamente.</t>
    </r>
  </si>
  <si>
    <r>
      <t xml:space="preserve">7 </t>
    </r>
    <r>
      <rPr>
        <sz val="8"/>
        <color theme="1"/>
        <rFont val="Verdana"/>
        <family val="2"/>
      </rPr>
      <t>Biblioteca Viva Plaza Egaña se inauguró el año 2015</t>
    </r>
  </si>
  <si>
    <r>
      <t>8</t>
    </r>
    <r>
      <rPr>
        <sz val="8"/>
        <color theme="1"/>
        <rFont val="Verdana"/>
        <family val="2"/>
      </rPr>
      <t xml:space="preserve"> Biblioteca Viva Trébol fue cerrada en el 2014 por remodelación y se reabrió el 2015.  </t>
    </r>
  </si>
  <si>
    <t>FUENTE: Fundación La Fuente</t>
  </si>
  <si>
    <t>TABLA 15.45: NÚMERO DE VISITAS, SOCIOS, MATERIAL BIBLIOGRÁFICO, PRÉSTAMOS A BIBLIOTECA VIVA SEGÚN BIBLIOTECA. 2012-2016</t>
  </si>
  <si>
    <r>
      <t>Material bibliográfico disponible</t>
    </r>
    <r>
      <rPr>
        <sz val="10"/>
        <rFont val="Arial"/>
        <family val="2"/>
      </rPr>
      <t/>
    </r>
  </si>
  <si>
    <r>
      <t>N° de asistentes a actividades de extensión</t>
    </r>
    <r>
      <rPr>
        <b/>
        <vertAlign val="superscript"/>
        <sz val="8"/>
        <color theme="1"/>
        <rFont val="Verdana"/>
        <family val="2"/>
      </rPr>
      <t>/3</t>
    </r>
    <r>
      <rPr>
        <b/>
        <sz val="8"/>
        <color theme="1"/>
        <rFont val="Verdana"/>
        <family val="2"/>
      </rPr>
      <t xml:space="preserve"> </t>
    </r>
  </si>
  <si>
    <r>
      <rPr>
        <b/>
        <sz val="8"/>
        <color theme="1"/>
        <rFont val="Verdana"/>
        <family val="2"/>
      </rPr>
      <t>3</t>
    </r>
    <r>
      <rPr>
        <sz val="8"/>
        <color theme="1"/>
        <rFont val="Verdana"/>
        <family val="2"/>
      </rPr>
      <t xml:space="preserve"> El número de asistentes indicados en esta categoría incluye animaciones lectoras, cuenta cuentos, talleres, exposiciones, ciclos de cine, visitas guiadas y otras actividades organizadas por las Bibliotecas Vivas que se realizan en dependencias o fuera de la biblioteca.</t>
    </r>
  </si>
  <si>
    <t>TABLA 15.46: NÚMERO Y PORCENTAJE DE NUEVOS INSCRITOS EN BIBLIOTECA VIVA, SEGÚN SEXO Y GRUPOS DE EDAD. 2014-2016</t>
  </si>
  <si>
    <t>Número</t>
  </si>
  <si>
    <t>TOTAL SEXO</t>
  </si>
  <si>
    <t>Sin información</t>
  </si>
  <si>
    <t>TOTAL CATEGORÍA DE SOCIO</t>
  </si>
  <si>
    <t>Niño</t>
  </si>
  <si>
    <t>Estudiante</t>
  </si>
  <si>
    <t>Adulto</t>
  </si>
  <si>
    <t>Adulto mayor</t>
  </si>
  <si>
    <t>Súper socio</t>
  </si>
  <si>
    <t>Socios convenio</t>
  </si>
  <si>
    <t>Funcionarios fundación</t>
  </si>
  <si>
    <r>
      <t>Discapacidad</t>
    </r>
    <r>
      <rPr>
        <b/>
        <vertAlign val="superscript"/>
        <sz val="8"/>
        <color indexed="8"/>
        <rFont val="Verdana"/>
        <family val="2"/>
      </rPr>
      <t>1</t>
    </r>
  </si>
  <si>
    <r>
      <rPr>
        <b/>
        <sz val="8"/>
        <color theme="1"/>
        <rFont val="Verdana"/>
        <family val="2"/>
      </rPr>
      <t>1</t>
    </r>
    <r>
      <rPr>
        <sz val="8"/>
        <color theme="1"/>
        <rFont val="Verdana"/>
        <family val="2"/>
      </rPr>
      <t xml:space="preserve"> Categoría incluida el 2016.</t>
    </r>
  </si>
  <si>
    <t>TABLA 15.47: NÚMERO DE BIBLIOTECAS CREADAS Y LIBROS DONADOS, SEGÚN PROYECTOS DE FUNDACIÓN LA FUENTE. 2012-2016</t>
  </si>
  <si>
    <t>Proyectos</t>
  </si>
  <si>
    <t>Total de bibliotecas creadas</t>
  </si>
  <si>
    <t>Total de libros donados</t>
  </si>
  <si>
    <t>Cantidad de bibliotecas creadas</t>
  </si>
  <si>
    <r>
      <t>Cantidad de libros donados</t>
    </r>
    <r>
      <rPr>
        <vertAlign val="superscript"/>
        <sz val="8"/>
        <rFont val="Verdana"/>
        <family val="2"/>
      </rPr>
      <t>/3</t>
    </r>
  </si>
  <si>
    <r>
      <t>Préstamos anuales</t>
    </r>
    <r>
      <rPr>
        <vertAlign val="superscript"/>
        <sz val="8"/>
        <rFont val="Verdana"/>
        <family val="2"/>
      </rPr>
      <t>/4</t>
    </r>
  </si>
  <si>
    <r>
      <t>Estudiantes beneficiados</t>
    </r>
    <r>
      <rPr>
        <vertAlign val="superscript"/>
        <sz val="8"/>
        <rFont val="Verdana"/>
        <family val="2"/>
      </rPr>
      <t>/4</t>
    </r>
  </si>
  <si>
    <r>
      <t>Proyecto Biblioteca Pública de Constitución</t>
    </r>
    <r>
      <rPr>
        <b/>
        <vertAlign val="superscript"/>
        <sz val="8"/>
        <rFont val="Verdana"/>
        <family val="2"/>
      </rPr>
      <t>/5</t>
    </r>
  </si>
  <si>
    <t>Cantidad de libros donados</t>
  </si>
  <si>
    <r>
      <t>Proyecto Bibliomóvil de Teno</t>
    </r>
    <r>
      <rPr>
        <b/>
        <vertAlign val="superscript"/>
        <sz val="8"/>
        <rFont val="Verdana"/>
        <family val="2"/>
      </rPr>
      <t>/5</t>
    </r>
  </si>
  <si>
    <r>
      <t>Proyecto Centro Cultural Arauco</t>
    </r>
    <r>
      <rPr>
        <b/>
        <vertAlign val="superscript"/>
        <sz val="8"/>
        <rFont val="Verdana"/>
        <family val="2"/>
      </rPr>
      <t>/6</t>
    </r>
  </si>
  <si>
    <r>
      <rPr>
        <b/>
        <sz val="8"/>
        <rFont val="Verdana"/>
        <family val="2"/>
      </rPr>
      <t>1</t>
    </r>
    <r>
      <rPr>
        <sz val="8"/>
        <rFont val="Verdana"/>
        <family val="2"/>
      </rPr>
      <t xml:space="preserve"> Durante el 2016,</t>
    </r>
    <r>
      <rPr>
        <b/>
        <sz val="8"/>
        <rFont val="Verdana"/>
        <family val="2"/>
      </rPr>
      <t xml:space="preserve"> </t>
    </r>
    <r>
      <rPr>
        <sz val="8"/>
        <rFont val="Verdana"/>
        <family val="2"/>
      </rPr>
      <t>no se crearon nuevas bibliotecas. Por lo mismo, la cantidad de libros donados decreció con respecto a los años anteriores.</t>
    </r>
  </si>
  <si>
    <r>
      <rPr>
        <b/>
        <sz val="8"/>
        <rFont val="Verdana"/>
        <family val="2"/>
      </rPr>
      <t>2</t>
    </r>
    <r>
      <rPr>
        <sz val="8"/>
        <rFont val="Verdana"/>
        <family val="2"/>
      </rPr>
      <t xml:space="preserve"> El proyecto consiste en la donación anual de una biblioteca a una escuela de cada región entre el 2011 y el 2015, además de un proceso de asistencia técnica de dos años.</t>
    </r>
  </si>
  <si>
    <r>
      <rPr>
        <b/>
        <sz val="8"/>
        <rFont val="Verdana"/>
        <family val="2"/>
      </rPr>
      <t>3</t>
    </r>
    <r>
      <rPr>
        <sz val="8"/>
        <rFont val="Verdana"/>
        <family val="2"/>
      </rPr>
      <t xml:space="preserve"> La cantidad de libros donados el año 2016, corresponde a textos adicionales entregados en algunas bibliotecas. La mayoría de los libros fueron donados durante el año de programa (2015)</t>
    </r>
  </si>
  <si>
    <r>
      <rPr>
        <b/>
        <sz val="8"/>
        <rFont val="Verdana"/>
        <family val="2"/>
      </rPr>
      <t>4</t>
    </r>
    <r>
      <rPr>
        <sz val="8"/>
        <rFont val="Verdana"/>
        <family val="2"/>
      </rPr>
      <t xml:space="preserve"> El proyecto considera 15 escuelas activas el 2012, y 30 escuelas activas anualmente entre el 2013 y el 2016.</t>
    </r>
  </si>
  <si>
    <r>
      <rPr>
        <b/>
        <sz val="8"/>
        <rFont val="Verdana"/>
        <family val="2"/>
      </rPr>
      <t>5</t>
    </r>
    <r>
      <rPr>
        <sz val="8"/>
        <rFont val="Verdana"/>
        <family val="2"/>
      </rPr>
      <t xml:space="preserve"> Proyectos declarados no vigentes para el año 2016.</t>
    </r>
  </si>
  <si>
    <r>
      <rPr>
        <b/>
        <sz val="8"/>
        <rFont val="Verdana"/>
        <family val="2"/>
      </rPr>
      <t>6</t>
    </r>
    <r>
      <rPr>
        <sz val="8"/>
        <rFont val="Verdana"/>
        <family val="2"/>
      </rPr>
      <t xml:space="preserve"> El proyecto consiste en la donación de la infraestructura y materiales para un centro cultural que incluye una biblioteca, además de un teatro, salas multiuso y una cafetería. </t>
    </r>
  </si>
  <si>
    <t>TABLA 15.48 : TOTAL DE GASTO DE LAS BIBLIOTECA VIVA, SEGÚN ZONA. 2013-2016</t>
  </si>
  <si>
    <t>MATERIAL BIBLIOGRÁFICO</t>
  </si>
  <si>
    <r>
      <t>GASTOS DE OPERACIÓN</t>
    </r>
    <r>
      <rPr>
        <b/>
        <vertAlign val="superscript"/>
        <sz val="8"/>
        <color theme="1"/>
        <rFont val="Verdana"/>
        <family val="2"/>
      </rPr>
      <t>/1</t>
    </r>
  </si>
  <si>
    <r>
      <t>BV Antofagasta</t>
    </r>
    <r>
      <rPr>
        <vertAlign val="superscript"/>
        <sz val="8"/>
        <color theme="1"/>
        <rFont val="Verdana"/>
        <family val="2"/>
      </rPr>
      <t>/2</t>
    </r>
  </si>
  <si>
    <r>
      <t>BV La Serena</t>
    </r>
    <r>
      <rPr>
        <vertAlign val="superscript"/>
        <sz val="8"/>
        <color theme="1"/>
        <rFont val="Verdana"/>
        <family val="2"/>
      </rPr>
      <t>/3</t>
    </r>
  </si>
  <si>
    <r>
      <t>BV Oeste</t>
    </r>
    <r>
      <rPr>
        <vertAlign val="superscript"/>
        <sz val="8"/>
        <color theme="1"/>
        <rFont val="Verdana"/>
        <family val="2"/>
      </rPr>
      <t>/3</t>
    </r>
  </si>
  <si>
    <r>
      <t>BV Alameda</t>
    </r>
    <r>
      <rPr>
        <vertAlign val="superscript"/>
        <sz val="8"/>
        <color theme="1"/>
        <rFont val="Verdana"/>
        <family val="2"/>
      </rPr>
      <t>/4</t>
    </r>
  </si>
  <si>
    <r>
      <t>BV Egaña</t>
    </r>
    <r>
      <rPr>
        <vertAlign val="superscript"/>
        <sz val="8"/>
        <color theme="1"/>
        <rFont val="Verdana"/>
        <family val="2"/>
      </rPr>
      <t>/5</t>
    </r>
  </si>
  <si>
    <r>
      <t>BV Trébol</t>
    </r>
    <r>
      <rPr>
        <vertAlign val="superscript"/>
        <sz val="8"/>
        <color theme="1"/>
        <rFont val="Verdana"/>
        <family val="2"/>
      </rPr>
      <t>/6</t>
    </r>
  </si>
  <si>
    <r>
      <rPr>
        <b/>
        <sz val="8"/>
        <color theme="1"/>
        <rFont val="Verdana"/>
        <family val="2"/>
      </rPr>
      <t>1</t>
    </r>
    <r>
      <rPr>
        <sz val="8"/>
        <color theme="1"/>
        <rFont val="Verdana"/>
        <family val="2"/>
      </rPr>
      <t xml:space="preserve"> La categoría incluye montos de Remuneraciones, administración de la Fundación la Fuente, gastos generales, entre otros.</t>
    </r>
  </si>
  <si>
    <r>
      <t>2</t>
    </r>
    <r>
      <rPr>
        <sz val="8"/>
        <color theme="1"/>
        <rFont val="Verdana"/>
        <family val="2"/>
      </rPr>
      <t xml:space="preserve"> Biblioteca Viva Antofagasta estuvo cerrada desde el 31 de marzo al 23 de julio de 2016.</t>
    </r>
  </si>
  <si>
    <r>
      <rPr>
        <b/>
        <sz val="8"/>
        <color theme="1"/>
        <rFont val="Verdana"/>
        <family val="2"/>
      </rPr>
      <t>3</t>
    </r>
    <r>
      <rPr>
        <sz val="8"/>
        <color theme="1"/>
        <rFont val="Verdana"/>
        <family val="2"/>
      </rPr>
      <t xml:space="preserve"> Bibliotecas cerradas por remodelaciones, se volverá a abrir en fecha aún no determinada.</t>
    </r>
  </si>
  <si>
    <r>
      <rPr>
        <b/>
        <sz val="8"/>
        <color theme="1"/>
        <rFont val="Verdana"/>
        <family val="2"/>
      </rPr>
      <t>4</t>
    </r>
    <r>
      <rPr>
        <sz val="8"/>
        <color theme="1"/>
        <rFont val="Verdana"/>
        <family val="2"/>
      </rPr>
      <t xml:space="preserve"> Biblioteca Viva Alameda cierra desde el año 2015.</t>
    </r>
  </si>
  <si>
    <r>
      <rPr>
        <b/>
        <sz val="8"/>
        <color theme="1"/>
        <rFont val="Verdana"/>
        <family val="2"/>
      </rPr>
      <t>5</t>
    </r>
    <r>
      <rPr>
        <sz val="8"/>
        <color theme="1"/>
        <rFont val="Verdana"/>
        <family val="2"/>
      </rPr>
      <t xml:space="preserve"> Biblioteca Viva Plaza Egaña se inauguró el año 2014.</t>
    </r>
  </si>
  <si>
    <r>
      <t>6</t>
    </r>
    <r>
      <rPr>
        <sz val="8"/>
        <color theme="1"/>
        <rFont val="Verdana"/>
        <family val="2"/>
      </rPr>
      <t xml:space="preserve"> Biblioteca Viva Trébol fue cerrada en el 2014 por remodelación y se reabrió el 2015.  </t>
    </r>
  </si>
  <si>
    <t>TABLA 15.49: NÚMERO DE EJEMPLARES ADQUIRIDOS Y PRÉSTAMOS DE BIBLIOTECA VIVA, SEGÚN TIPO DE MATERIAL BIBLIOGRÁFICO Y CLASIFICACIÓN. 2013-2016</t>
  </si>
  <si>
    <t>Descripción material bibliográfico</t>
  </si>
  <si>
    <t>Tipo de material bibliográfico</t>
  </si>
  <si>
    <t>Audiovisual</t>
  </si>
  <si>
    <t>Revista</t>
  </si>
  <si>
    <t>VHS</t>
  </si>
  <si>
    <t>e-Books</t>
  </si>
  <si>
    <t>Otros/Sin información</t>
  </si>
  <si>
    <t>Clasificación material bibliográfico</t>
  </si>
  <si>
    <t>Textos informativos</t>
  </si>
  <si>
    <t>Películas, documentales</t>
  </si>
  <si>
    <t>Autoayuda y esoterismo</t>
  </si>
  <si>
    <t>Cómics</t>
  </si>
  <si>
    <t>Manualidades</t>
  </si>
  <si>
    <t>Teatro y guiones</t>
  </si>
  <si>
    <t>Otra clasificación</t>
  </si>
  <si>
    <t>Escolar</t>
  </si>
  <si>
    <t>General</t>
  </si>
  <si>
    <t>Juvenil</t>
  </si>
  <si>
    <t>Prensa</t>
  </si>
  <si>
    <t>Referencia</t>
  </si>
  <si>
    <r>
      <rPr>
        <b/>
        <sz val="8"/>
        <rFont val="Verdana"/>
        <family val="2"/>
      </rPr>
      <t>1</t>
    </r>
    <r>
      <rPr>
        <sz val="8"/>
        <rFont val="Verdana"/>
        <family val="2"/>
      </rPr>
      <t xml:space="preserve"> Cifras de ejemplares adquiridos para cada año informado.</t>
    </r>
  </si>
  <si>
    <r>
      <t>2</t>
    </r>
    <r>
      <rPr>
        <sz val="8"/>
        <rFont val="Verdana"/>
        <family val="2"/>
      </rPr>
      <t xml:space="preserve"> Durante el 2013 se realizaron cambios en el sistema de registro de préstamos, por lo que gran cantidad de los préstamos quedaron sin clasificar.</t>
    </r>
  </si>
  <si>
    <t>FUENTE: Fundación la Fuente</t>
  </si>
  <si>
    <t>TABLA 15.50: PÁGINAS FOMENTO LECTOR, VISITA PÁGINAS Y PRÉSTAMOS VIRTUALES DE BIBLIOTECA VIVA POR AÑO. 2012-2016</t>
  </si>
  <si>
    <t>FOMENTO LECTOR DIGITAL</t>
  </si>
  <si>
    <t>Cantidad de préstamos virtuales realizados en Biblioteca Viva</t>
  </si>
  <si>
    <r>
      <t>Páginas de Fomento Lector</t>
    </r>
    <r>
      <rPr>
        <vertAlign val="superscript"/>
        <sz val="8"/>
        <rFont val="Verdana"/>
        <family val="2"/>
      </rPr>
      <t>/2</t>
    </r>
  </si>
  <si>
    <t>TOTAL VISITAS</t>
  </si>
  <si>
    <t>www.fundacionlafuente.cl</t>
  </si>
  <si>
    <t>www.bibliotecaviva.cl</t>
  </si>
  <si>
    <t>www.vivaleercopec.cl</t>
  </si>
  <si>
    <r>
      <t>www.lecturaparatodos.cl</t>
    </r>
    <r>
      <rPr>
        <vertAlign val="superscript"/>
        <sz val="8"/>
        <rFont val="Verdana"/>
        <family val="2"/>
      </rPr>
      <t>/3</t>
    </r>
  </si>
  <si>
    <r>
      <t>www.troquel.cl</t>
    </r>
    <r>
      <rPr>
        <vertAlign val="superscript"/>
        <sz val="8"/>
        <rFont val="Verdana"/>
        <family val="2"/>
      </rPr>
      <t>/4</t>
    </r>
  </si>
  <si>
    <r>
      <rPr>
        <b/>
        <sz val="8"/>
        <rFont val="Verdana"/>
        <family val="2"/>
      </rPr>
      <t>1</t>
    </r>
    <r>
      <rPr>
        <sz val="8"/>
        <rFont val="Verdana"/>
        <family val="2"/>
      </rPr>
      <t xml:space="preserve"> Corrige cifra de total de visitas para el año 2015</t>
    </r>
  </si>
  <si>
    <r>
      <rPr>
        <b/>
        <sz val="8"/>
        <rFont val="Verdana"/>
        <family val="2"/>
      </rPr>
      <t>2</t>
    </r>
    <r>
      <rPr>
        <sz val="8"/>
        <rFont val="Verdana"/>
        <family val="2"/>
      </rPr>
      <t xml:space="preserve"> Muestra el total acumulado de páginas al 2016.</t>
    </r>
  </si>
  <si>
    <r>
      <rPr>
        <b/>
        <sz val="8"/>
        <rFont val="Verdana"/>
        <family val="2"/>
      </rPr>
      <t>3</t>
    </r>
    <r>
      <rPr>
        <sz val="8"/>
        <rFont val="Verdana"/>
        <family val="2"/>
      </rPr>
      <t xml:space="preserve"> La página funciona desde noviembre de 2015.</t>
    </r>
  </si>
  <si>
    <r>
      <rPr>
        <b/>
        <sz val="8"/>
        <rFont val="Verdana"/>
        <family val="2"/>
      </rPr>
      <t>4</t>
    </r>
    <r>
      <rPr>
        <sz val="8"/>
        <rFont val="Verdana"/>
        <family val="2"/>
      </rPr>
      <t xml:space="preserve"> La página funciona desde agosto de 2015.</t>
    </r>
  </si>
  <si>
    <r>
      <t>TABLA 16.1: NÚMERO DE PROYECTOS Y MONTOS ADJUDICADOS POR EL FONDO AUDIOVISUAL, POR LÍNEA DE CONCURSO, SEGÚN REGIÓN DE DOMICILIO DEL PARTICIPANTE. AÑO 2016</t>
    </r>
    <r>
      <rPr>
        <b/>
        <vertAlign val="superscript"/>
        <sz val="8"/>
        <color indexed="8"/>
        <rFont val="Verdana"/>
        <family val="2"/>
      </rPr>
      <t>/1</t>
    </r>
  </si>
  <si>
    <t>Guión</t>
  </si>
  <si>
    <t>Difusión e implementación</t>
  </si>
  <si>
    <t>Producción audiovisual</t>
  </si>
  <si>
    <t>Programa de apoyo al resguardo del Patrimonio Audiovisual</t>
  </si>
  <si>
    <t>Producción audiovisual regional</t>
  </si>
  <si>
    <t>Programa de apoyo para la participación en festivales y premios internacionales</t>
  </si>
  <si>
    <t>Programa de apoyo para la realización de Encuentros Internacionales en Chile (2016-2017)</t>
  </si>
  <si>
    <t>Programa de Formación de Audiencias en Salas de Cine Arte</t>
  </si>
  <si>
    <t>Fondo Audiovisual</t>
  </si>
  <si>
    <t>Total general</t>
  </si>
  <si>
    <r>
      <t>Otro</t>
    </r>
    <r>
      <rPr>
        <vertAlign val="superscript"/>
        <sz val="8"/>
        <color indexed="8"/>
        <rFont val="Verdana"/>
        <family val="2"/>
      </rPr>
      <t xml:space="preserve"> /2</t>
    </r>
  </si>
  <si>
    <r>
      <rPr>
        <b/>
        <sz val="8"/>
        <color indexed="8"/>
        <rFont val="Verdana"/>
        <family val="2"/>
      </rPr>
      <t>1</t>
    </r>
    <r>
      <rPr>
        <sz val="8"/>
        <color indexed="8"/>
        <rFont val="Verdana"/>
        <family val="2"/>
      </rPr>
      <t xml:space="preserve"> Este fondo cuenta sólo con una instancia de selección nacional. Se considera la proporción poblacional de la región como criterio para la distribución regional de los seleccionados a partir de la dirección inscrita por el postulante.</t>
    </r>
  </si>
  <si>
    <r>
      <t xml:space="preserve">2  </t>
    </r>
    <r>
      <rPr>
        <sz val="8"/>
        <color indexed="8"/>
        <rFont val="Verdana"/>
        <family val="2"/>
      </rPr>
      <t>La categoría "Otro" incluye a proyectos cuyos postulantes tienen domicilio en el extranjero.</t>
    </r>
  </si>
  <si>
    <t>TABLA 16.2: NÚMERO DE EMISORAS DE FRECUENCIA MODULADA (FM), AMPLITUD MODULADA (AM), MÍNIMA COBERTURA (MC) Y RADIOS COMUNITARIAS CIUDADANAS (RCC) REGISTRADAS EN LA SUBSECRETARÍA DE TELECOMUNICACIONES (SUBTEL). 2012-2016</t>
  </si>
  <si>
    <t>AM</t>
  </si>
  <si>
    <t>FM</t>
  </si>
  <si>
    <t>MC</t>
  </si>
  <si>
    <r>
      <t>RCC</t>
    </r>
    <r>
      <rPr>
        <b/>
        <vertAlign val="superscript"/>
        <sz val="8"/>
        <rFont val="Verdana"/>
        <family val="2"/>
      </rPr>
      <t>/1</t>
    </r>
  </si>
  <si>
    <r>
      <rPr>
        <b/>
        <sz val="8"/>
        <rFont val="Verdana"/>
        <family val="2"/>
      </rPr>
      <t>1</t>
    </r>
    <r>
      <rPr>
        <sz val="8"/>
        <rFont val="Verdana"/>
        <family val="2"/>
      </rPr>
      <t xml:space="preserve"> Subtel indica que a raíz de un cambio normativo, se está en proceso de migración “total” desde la clasificación de radio de mínima cobertura a radio comunitaria ciudadana. La principal normativa es la Ley N° 20.433 del 04/05/2010, que crea los servicios de radiodifusión comunitaria ciudadana. Se realizó la mayor parte del traspaso, pero todavía queda un conjunto. Por eso aparecen alrededor de 100 radios en mínima cobertura en los años 2015 y 2016. Las diferencias entre radios de mínima cobertura y radios comunitarias ciudadanas son:
     - El otorgamiento y vigencia de la concesión pasa de 3 a 10 años, desde la de mínima cobertura (MC) hasta las radios comunitarias (RCC).
     - La potencia pasa de 1 Watt en MC hasta el rango 1-25 Watt en RC.
     - La altura máxima del mástil de la Antena pasa desde 6 metros en MC hasta 18 metros en RC.
</t>
    </r>
  </si>
  <si>
    <t>FUENTE: Subsecretaría de Telecomunicaciones (Subtel).</t>
  </si>
  <si>
    <t>TABLA 16.3: SOPORTE PARA DIFUSIÓN Y COMERCIALIZACIÓN SEGÚN REGISTROS DE LA SOCIEDAD CHILENA DEL DERECHO DE AUTOR (SCD). 2016</t>
  </si>
  <si>
    <t>N° RADIOEMISORAS Y SITIOS VENTA ONLINE</t>
  </si>
  <si>
    <r>
      <t>N° de radios con transmisión exclusiva online</t>
    </r>
    <r>
      <rPr>
        <vertAlign val="superscript"/>
        <sz val="8"/>
        <rFont val="Verdana"/>
        <family val="2"/>
      </rPr>
      <t>/1</t>
    </r>
  </si>
  <si>
    <r>
      <t>N° de radios de frecuencia AM/FM con señal online</t>
    </r>
    <r>
      <rPr>
        <vertAlign val="superscript"/>
        <sz val="8"/>
        <rFont val="Verdana"/>
        <family val="2"/>
      </rPr>
      <t>/2</t>
    </r>
  </si>
  <si>
    <r>
      <t>N° de sitios de venta de música online</t>
    </r>
    <r>
      <rPr>
        <vertAlign val="superscript"/>
        <sz val="8"/>
        <rFont val="Verdana"/>
        <family val="2"/>
      </rPr>
      <t>/3</t>
    </r>
  </si>
  <si>
    <r>
      <rPr>
        <b/>
        <sz val="8"/>
        <rFont val="Verdana"/>
        <family val="2"/>
      </rPr>
      <t>1</t>
    </r>
    <r>
      <rPr>
        <sz val="8"/>
        <rFont val="Verdana"/>
        <family val="2"/>
      </rPr>
      <t xml:space="preserve"> Corresponde a las radioemisoras licenciadas que han suscrito contrato de autorización de difusión pública de música conforme a la legislación vigente, pero que no corresponden necesariamente al universo.</t>
    </r>
  </si>
  <si>
    <r>
      <rPr>
        <b/>
        <sz val="8"/>
        <rFont val="Verdana"/>
        <family val="2"/>
      </rPr>
      <t>2</t>
    </r>
    <r>
      <rPr>
        <sz val="8"/>
        <rFont val="Verdana"/>
        <family val="2"/>
      </rPr>
      <t xml:space="preserve"> Radioemisoras identificadas. Estas no corresponden necesariamente al universo.</t>
    </r>
  </si>
  <si>
    <r>
      <rPr>
        <b/>
        <sz val="8"/>
        <rFont val="Verdana"/>
        <family val="2"/>
      </rPr>
      <t>3</t>
    </r>
    <r>
      <rPr>
        <sz val="8"/>
        <rFont val="Verdana"/>
        <family val="2"/>
      </rPr>
      <t xml:space="preserve"> Licenciados, existen sitios donde se vende música pero con entrega en formatos físicos.</t>
    </r>
  </si>
  <si>
    <t>TABLA 16.4: NÚMERO DE SEÑALES DE RADIODIFUSIÓN POR BANDA DE TRANSMISIÓN, SEGÚN REGIÓN. 2016</t>
  </si>
  <si>
    <r>
      <t>Señales de radiodifusión operativas</t>
    </r>
    <r>
      <rPr>
        <b/>
        <vertAlign val="superscript"/>
        <sz val="8"/>
        <rFont val="Verdana"/>
        <family val="2"/>
      </rPr>
      <t>/1</t>
    </r>
  </si>
  <si>
    <r>
      <t>Total</t>
    </r>
    <r>
      <rPr>
        <b/>
        <vertAlign val="superscript"/>
        <sz val="8"/>
        <rFont val="Verdana"/>
        <family val="2"/>
      </rPr>
      <t>/2</t>
    </r>
  </si>
  <si>
    <t>Amplitud Modulada</t>
  </si>
  <si>
    <t>Frecuencia Modulada</t>
  </si>
  <si>
    <r>
      <t>Radios Comunitarias Ciudadanas</t>
    </r>
    <r>
      <rPr>
        <b/>
        <vertAlign val="superscript"/>
        <sz val="8"/>
        <rFont val="Verdana"/>
        <family val="2"/>
      </rPr>
      <t>/3</t>
    </r>
  </si>
  <si>
    <t>Independiente</t>
  </si>
  <si>
    <t>Repetidora</t>
  </si>
  <si>
    <t>Mixta</t>
  </si>
  <si>
    <t xml:space="preserve">Independiente </t>
  </si>
  <si>
    <t xml:space="preserve">Repetidora </t>
  </si>
  <si>
    <t xml:space="preserve">Mixta </t>
  </si>
  <si>
    <r>
      <rPr>
        <b/>
        <sz val="8"/>
        <rFont val="Verdana"/>
        <family val="2"/>
      </rPr>
      <t>1</t>
    </r>
    <r>
      <rPr>
        <sz val="8"/>
        <rFont val="Verdana"/>
        <family val="2"/>
      </rPr>
      <t xml:space="preserve"> Corresponde a las emisoras que respondieron la Encuesta Anual de Radios, declarando haber transmitido durante el año 2016.</t>
    </r>
  </si>
  <si>
    <r>
      <rPr>
        <b/>
        <sz val="8"/>
        <rFont val="Verdana"/>
        <family val="2"/>
      </rPr>
      <t>2</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</si>
  <si>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3</t>
    </r>
    <r>
      <rPr>
        <sz val="8"/>
        <rFont val="Verdana"/>
        <family val="2"/>
      </rPr>
      <t xml:space="preserve"> A contar del año 2010, las radioemisoras de Mínima Cobertura se rigen por la nueva Ley N° 20.433 que crea los Servicios de Radiodifusión Comunitaria Ciudadana.</t>
    </r>
  </si>
  <si>
    <t>FUENTE: Encuesta Anual de Radios (EAR) 2016. Instituto Nacional de Estadísticas (INE).</t>
  </si>
  <si>
    <t>TABLA 16.5: NÚMERO DE SEÑALES DE RADIODIFUSIÓN, SEGÚN TRANSMISIÓN VIA INTERNET. 2016</t>
  </si>
  <si>
    <t>TRANSMISIÓN VÍA INTERNET</t>
  </si>
  <si>
    <r>
      <t>Señales de radiodifusión</t>
    </r>
    <r>
      <rPr>
        <b/>
        <vertAlign val="superscript"/>
        <sz val="8"/>
        <rFont val="Verdana"/>
        <family val="2"/>
      </rPr>
      <t>/1/2</t>
    </r>
  </si>
  <si>
    <t>Porcentaje (%)</t>
  </si>
  <si>
    <r>
      <t>TOTAL</t>
    </r>
    <r>
      <rPr>
        <b/>
        <vertAlign val="superscript"/>
        <sz val="8"/>
        <rFont val="Verdana"/>
        <family val="2"/>
      </rPr>
      <t>/3</t>
    </r>
  </si>
  <si>
    <t>Transmisión directa por internet (en vivo)</t>
  </si>
  <si>
    <t>Programas descargables desde internet</t>
  </si>
  <si>
    <t>No transmite por internet</t>
  </si>
  <si>
    <r>
      <rPr>
        <b/>
        <sz val="8"/>
        <rFont val="Verdana"/>
        <family val="2"/>
      </rPr>
      <t>1</t>
    </r>
    <r>
      <rPr>
        <sz val="8"/>
        <rFont val="Verdana"/>
        <family val="2"/>
      </rPr>
      <t xml:space="preserve"> Refiere a las señales de radiodifusión  autorizadas por Subtel según concurso de la Ley General de Telecomunicaciones. </t>
    </r>
  </si>
  <si>
    <r>
      <rPr>
        <b/>
        <sz val="8"/>
        <rFont val="Verdana"/>
        <family val="2"/>
      </rPr>
      <t>2</t>
    </r>
    <r>
      <rPr>
        <sz val="8"/>
        <rFont val="Verdana"/>
        <family val="2"/>
      </rPr>
      <t xml:space="preserve"> Corresponde a las emisoras que respondieron la Encuesta Anual de Radios, declarando haber transmitido durante el año 2016.</t>
    </r>
  </si>
  <si>
    <r>
      <rPr>
        <b/>
        <sz val="8"/>
        <rFont val="Verdana"/>
        <family val="2"/>
      </rPr>
      <t>3</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</si>
  <si>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t>TABLA 16.6: NÚMERO DE SEÑALES DE RADIODIFUSIÓN POR POTENCIA DE SUS TRANSMISIONES, SEGÚN BANDA DE TRANSMISIÓN Y REGIÓN. 2016</t>
  </si>
  <si>
    <t>BANDA DE TRANSMISIÓN Y REGIÓN</t>
  </si>
  <si>
    <t>Potencia de transmisión (en watts)</t>
  </si>
  <si>
    <r>
      <t>TOTAL</t>
    </r>
    <r>
      <rPr>
        <b/>
        <vertAlign val="superscript"/>
        <sz val="8"/>
        <rFont val="Verdana"/>
        <family val="2"/>
      </rPr>
      <t>/2</t>
    </r>
  </si>
  <si>
    <t>Menos de 100</t>
  </si>
  <si>
    <t>100 a menos de 300</t>
  </si>
  <si>
    <t>300 a 1.000</t>
  </si>
  <si>
    <t>1.001 a 5.000</t>
  </si>
  <si>
    <t>5.001 a 10.000</t>
  </si>
  <si>
    <t>10.001 a 50.000</t>
  </si>
  <si>
    <t>Más de 50.000</t>
  </si>
  <si>
    <r>
      <t>Radios Comunitarias Ciudadanas (RCC)</t>
    </r>
    <r>
      <rPr>
        <b/>
        <vertAlign val="superscript"/>
        <sz val="8"/>
        <rFont val="Verdana"/>
        <family val="2"/>
      </rPr>
      <t>/3</t>
    </r>
  </si>
  <si>
    <r>
      <rPr>
        <b/>
        <sz val="8"/>
        <rFont val="Verdana"/>
        <family val="2"/>
      </rPr>
      <t xml:space="preserve">3 </t>
    </r>
    <r>
      <rPr>
        <sz val="8"/>
        <rFont val="Verdana"/>
        <family val="2"/>
      </rPr>
      <t>A contar del año 2010, las radioemisoras de Mínima Cobertura se rigen por la nueva Ley N° 20.433 que crea los Servicios de Radiodifusión Comunitaria Ciudadana.</t>
    </r>
  </si>
  <si>
    <t>TABLA 16.7: NÚMERO DE SEÑALES DE RADIODIFUSIÓN QUE EFECTUARON TRANSMISIONES POR INTERVALOS DE HORAS DE TRANSMISIÓN, SEGÚN DÍAS DE LA SEMANA Y REGIÓN. 2016</t>
  </si>
  <si>
    <t>DÍA DE LA SEMANA Y REGIÓN</t>
  </si>
  <si>
    <t>No Transmite</t>
  </si>
  <si>
    <t>Intervalos de horas de transmisión</t>
  </si>
  <si>
    <t>Menos de 12</t>
  </si>
  <si>
    <t>12 - 17</t>
  </si>
  <si>
    <t>18 - 23</t>
  </si>
  <si>
    <t>LUNES A VIERNES</t>
  </si>
  <si>
    <t>SÁBADO</t>
  </si>
  <si>
    <t>DOMINGO</t>
  </si>
  <si>
    <t>TABLA 16.8: NÚMERO DE SEÑALES DE RADIODIFUSIÓN, POR INTERVALOS DE HORAS DE TRANSMISIÓN DIARIA, SEGÚN BANDA DE TRANSMISIÓN Y DÍAS DE LA SEMANA. 2016</t>
  </si>
  <si>
    <t>BANDA DE TRANSMISIÓN Y DÍAS DE LA SEMANA</t>
  </si>
  <si>
    <r>
      <t>CONCESIONES DE RADIODIFUSIÓN OPERATIVAS</t>
    </r>
    <r>
      <rPr>
        <b/>
        <vertAlign val="superscript"/>
        <sz val="8"/>
        <rFont val="Verdana"/>
        <family val="2"/>
      </rPr>
      <t>/1</t>
    </r>
  </si>
  <si>
    <t>Intervalos de horas de transmisión diaria</t>
  </si>
  <si>
    <t>24</t>
  </si>
  <si>
    <t>Días de la semana</t>
  </si>
  <si>
    <t>Lunes a Viernes</t>
  </si>
  <si>
    <t>Sábado</t>
  </si>
  <si>
    <t>Domingo</t>
  </si>
  <si>
    <t xml:space="preserve">    Lunes a Viernes</t>
  </si>
  <si>
    <t xml:space="preserve">    Sábado</t>
  </si>
  <si>
    <t xml:space="preserve">    Domingo</t>
  </si>
  <si>
    <t>TABLA 16.9: PORCENTAJE DE SEÑALES DE RADIODIFUSIÓN POR INTERVALOS DE HORAS DE TRANSMISIÓN DIARIA, SEGÚN BANDA DE TRANSMISIÓN Y DÍAS DE LA SEMANA. 2016</t>
  </si>
  <si>
    <r>
      <t>Señales de radiodifusión operativas (%)</t>
    </r>
    <r>
      <rPr>
        <b/>
        <vertAlign val="superscript"/>
        <sz val="8"/>
        <rFont val="Verdana"/>
        <family val="2"/>
      </rPr>
      <t>/1/2</t>
    </r>
  </si>
  <si>
    <t>12 -17</t>
  </si>
  <si>
    <r>
      <t>Mínima Cobertura</t>
    </r>
    <r>
      <rPr>
        <b/>
        <vertAlign val="superscript"/>
        <sz val="8"/>
        <rFont val="Verdana"/>
        <family val="2"/>
      </rPr>
      <t>/4</t>
    </r>
  </si>
  <si>
    <r>
      <rPr>
        <b/>
        <sz val="8"/>
        <rFont val="Verdana"/>
        <family val="2"/>
      </rPr>
      <t>2</t>
    </r>
    <r>
      <rPr>
        <sz val="8"/>
        <rFont val="Verdana"/>
        <family val="2"/>
      </rPr>
      <t xml:space="preserve"> Los porcentajes de esta tabla están basados en los valores netos de la tabla 16.8.</t>
    </r>
  </si>
  <si>
    <r>
      <rPr>
        <b/>
        <sz val="8"/>
        <rFont val="Verdana"/>
        <family val="2"/>
      </rPr>
      <t xml:space="preserve">4 </t>
    </r>
    <r>
      <rPr>
        <sz val="8"/>
        <rFont val="Verdana"/>
        <family val="2"/>
      </rPr>
      <t>A contar del año 2010, las radioemisoras de Mínima Cobertura se rigen por la nueva Ley N° 20.433 que crea los Servicios de Radiodifusión Comunitaria Ciudadana.</t>
    </r>
  </si>
  <si>
    <t>TABLA 16.10: NÚMERO DE RADIOEMISORAS POR BANDA DE TRANSMISIÓN, SEGÚN TIPO DE PROGRAMA AL QUE LE ASIGNAN PRIMERA PRIORIDAD. 2016</t>
  </si>
  <si>
    <t>TIPO DE PROGRAMA AL QUE LE ASIGNAN PRIMERA PRIORIDAD</t>
  </si>
  <si>
    <t>Número de Radioemisoras</t>
  </si>
  <si>
    <r>
      <t>Total</t>
    </r>
    <r>
      <rPr>
        <b/>
        <vertAlign val="superscript"/>
        <sz val="8"/>
        <rFont val="Verdana"/>
        <family val="2"/>
      </rPr>
      <t>/1</t>
    </r>
  </si>
  <si>
    <t>Banda de transmisión</t>
  </si>
  <si>
    <r>
      <t>Radios Comunitarias Ciudadanas (RCC)</t>
    </r>
    <r>
      <rPr>
        <b/>
        <vertAlign val="superscript"/>
        <sz val="8"/>
        <rFont val="Verdana"/>
        <family val="2"/>
      </rPr>
      <t>/2</t>
    </r>
  </si>
  <si>
    <t>Noticieros e Informativos</t>
  </si>
  <si>
    <t>Educativos</t>
  </si>
  <si>
    <t>Ciencias y Tecnologías</t>
  </si>
  <si>
    <t>Artes y Cultura</t>
  </si>
  <si>
    <t>Música</t>
  </si>
  <si>
    <t>Deportivos</t>
  </si>
  <si>
    <t>Religiosos</t>
  </si>
  <si>
    <t>Publicidad</t>
  </si>
  <si>
    <t>Otros Recreativos</t>
  </si>
  <si>
    <t>Servicio público</t>
  </si>
  <si>
    <t>No clasificados</t>
  </si>
  <si>
    <r>
      <rPr>
        <b/>
        <sz val="8"/>
        <rFont val="Verdana"/>
        <family val="2"/>
      </rPr>
      <t>1</t>
    </r>
    <r>
      <rPr>
        <sz val="8"/>
        <rFont val="Verdana"/>
        <family val="2"/>
      </rPr>
      <t xml:space="preserve"> Total incluye emisoras de tipo:  independiente, repetidora y mixta. Independiente: emisora que generan su propia programación; Repetidora: emisora que retransmite la programación de una emisora independiente o casa matriz; Mixta: emisora que combina programación propia y retransmitida.</t>
    </r>
  </si>
  <si>
    <r>
      <rPr>
        <b/>
        <sz val="8"/>
        <rFont val="Verdana"/>
        <family val="2"/>
      </rPr>
      <t>2</t>
    </r>
    <r>
      <rPr>
        <sz val="8"/>
        <rFont val="Verdana"/>
        <family val="2"/>
      </rPr>
      <t xml:space="preserve"> A contar del año 2010, las radioemisoras de Mínima Cobertura se rigen por la nueva Ley N° 20.433 que crea los Servicios de Radiodifusión Comunitaria Ciudadana.</t>
    </r>
  </si>
  <si>
    <t>GRUPO DE EDAD DEL PÚBLICO AL QUE LE DAN PRIMERA PRIORIDAD</t>
  </si>
  <si>
    <t>Número de radioemisoras</t>
  </si>
  <si>
    <t>Menos de 15</t>
  </si>
  <si>
    <t>15 - 19</t>
  </si>
  <si>
    <t>20 - 24</t>
  </si>
  <si>
    <t>25 - 34</t>
  </si>
  <si>
    <t>35 - 44</t>
  </si>
  <si>
    <t>45 - 59</t>
  </si>
  <si>
    <t>60 y más</t>
  </si>
  <si>
    <r>
      <rPr>
        <b/>
        <sz val="8"/>
        <rFont val="Verdana"/>
        <family val="2"/>
      </rPr>
      <t xml:space="preserve">2 </t>
    </r>
    <r>
      <rPr>
        <sz val="8"/>
        <rFont val="Verdana"/>
        <family val="2"/>
      </rPr>
      <t>A contar del año 2010, las radioemisoras de Mínima Cobertura se rigen por la nueva Ley N° 20.433 que crea los Servicios de Radiodifusión Comunitaria Ciudadana.</t>
    </r>
  </si>
  <si>
    <t>TABLA 16.12: HORAS ANUALES Y PORCENTAJES DE TRANSMISIÓN DE LAS RADIOEMISORAS, SEGÚN TIPO DE PROGRAMA. 2016</t>
  </si>
  <si>
    <t>TIPO DE PROGRAMA</t>
  </si>
  <si>
    <t>Horas</t>
  </si>
  <si>
    <r>
      <t>TOTAL</t>
    </r>
    <r>
      <rPr>
        <b/>
        <vertAlign val="superscript"/>
        <sz val="8"/>
        <rFont val="Verdana"/>
        <family val="2"/>
      </rPr>
      <t>/1/2</t>
    </r>
  </si>
  <si>
    <r>
      <rPr>
        <b/>
        <sz val="8"/>
        <rFont val="Verdana"/>
        <family val="2"/>
      </rPr>
      <t xml:space="preserve">1 </t>
    </r>
    <r>
      <rPr>
        <sz val="8"/>
        <rFont val="Verdana"/>
        <family val="2"/>
      </rPr>
      <t>Corresponde a las emisoras que respondieron la Encuesta Anual de Radios, declarando haber transmitido durante el año 2016.</t>
    </r>
  </si>
  <si>
    <t>TABLA 16.13: PERSONAL DE LAS RADIOEMISORAS POR TIPO DE JORNADA, SEGÚN SEXO Y TIPO DE PERSONAL. 2016</t>
  </si>
  <si>
    <t>SEXO Y TIPO DE PERSONAL</t>
  </si>
  <si>
    <r>
      <t>Personal de las radioemisoras</t>
    </r>
    <r>
      <rPr>
        <b/>
        <vertAlign val="superscript"/>
        <sz val="8"/>
        <rFont val="Verdana"/>
        <family val="2"/>
      </rPr>
      <t>/1</t>
    </r>
  </si>
  <si>
    <t>Tipo de jornada</t>
  </si>
  <si>
    <t>Completa</t>
  </si>
  <si>
    <t>Parcial</t>
  </si>
  <si>
    <t>Directivos (gerentes y ejecutivos)</t>
  </si>
  <si>
    <t>Otros funcionarios</t>
  </si>
  <si>
    <t>TABLA 16.14: INGRESOS DE LAS RADIOEMISORAS, SEGÚN FUENTE. 2016</t>
  </si>
  <si>
    <t>FUENTE</t>
  </si>
  <si>
    <t>Ingresos de las radioemisoras (en pesos $)</t>
  </si>
  <si>
    <t>Arriendo de espacios</t>
  </si>
  <si>
    <t>Otros fondos</t>
  </si>
  <si>
    <t>TABLA 16.15: GASTOS DE LAS RADIOEMISORAS, SEGÚN ORIGEN. 2016</t>
  </si>
  <si>
    <t>ORIGEN</t>
  </si>
  <si>
    <t>Gastos de las radioemisoras (en pesos $)</t>
  </si>
  <si>
    <t>Personal</t>
  </si>
  <si>
    <t>Producción de programas</t>
  </si>
  <si>
    <t>Adquisición de programas</t>
  </si>
  <si>
    <t>Medios de producción</t>
  </si>
  <si>
    <t>Medios de difusión</t>
  </si>
  <si>
    <t>Gestión y administración</t>
  </si>
  <si>
    <t>TABLA 16.16: INGRESOS Y GASTOS DE LAS RADIOEMISORAS, SEGÚN TAMAÑO DE LA EMPRESA. 2016</t>
  </si>
  <si>
    <r>
      <t>TAMAÑO DE LA EMPRESA</t>
    </r>
    <r>
      <rPr>
        <b/>
        <vertAlign val="superscript"/>
        <sz val="8"/>
        <rFont val="Verdana"/>
        <family val="2"/>
      </rPr>
      <t>/1</t>
    </r>
  </si>
  <si>
    <t>Total de empresas</t>
  </si>
  <si>
    <t>Total ingresos</t>
  </si>
  <si>
    <t>Total  Gastos</t>
  </si>
  <si>
    <t>Menos de 5</t>
  </si>
  <si>
    <t>5 - 9</t>
  </si>
  <si>
    <t>10 - 49</t>
  </si>
  <si>
    <t>50 y más</t>
  </si>
  <si>
    <r>
      <rPr>
        <b/>
        <sz val="8"/>
        <rFont val="Verdana"/>
        <family val="2"/>
      </rPr>
      <t>1</t>
    </r>
    <r>
      <rPr>
        <sz val="8"/>
        <rFont val="Verdana"/>
        <family val="2"/>
      </rPr>
      <t xml:space="preserve"> Clasificación adaptada por el INE, en función del número de trabajadores declarados en la encuesta.</t>
    </r>
  </si>
  <si>
    <r>
      <t>TABLA 16.17: NÚMERO DE FRECUENCIAS DE TELEVISIÓN ABIERTA, SEGÚN COBERTURA. 2016</t>
    </r>
    <r>
      <rPr>
        <b/>
        <vertAlign val="superscript"/>
        <sz val="8"/>
        <rFont val="Verdana"/>
        <family val="2"/>
      </rPr>
      <t>/1</t>
    </r>
  </si>
  <si>
    <t>COBERTURA</t>
  </si>
  <si>
    <t>Frecuencia</t>
  </si>
  <si>
    <t>Número de canales</t>
  </si>
  <si>
    <t>Total Canales</t>
  </si>
  <si>
    <t>Regionales y locales</t>
  </si>
  <si>
    <t>VHF</t>
  </si>
  <si>
    <t>Regionales</t>
  </si>
  <si>
    <r>
      <t>UHF</t>
    </r>
    <r>
      <rPr>
        <vertAlign val="superscript"/>
        <sz val="8"/>
        <rFont val="Verdana"/>
        <family val="2"/>
      </rPr>
      <t>/2</t>
    </r>
  </si>
  <si>
    <r>
      <rPr>
        <b/>
        <sz val="8"/>
        <color indexed="8"/>
        <rFont val="Verdana"/>
        <family val="2"/>
      </rPr>
      <t>1</t>
    </r>
    <r>
      <rPr>
        <sz val="8"/>
        <color indexed="8"/>
        <rFont val="Verdana"/>
        <family val="2"/>
      </rPr>
      <t xml:space="preserve"> Estos datos dan cuenta del registro de las concesiones existentes en el sistema analógico adaptado a la nueva Ley de TV Digital. La distinción entre cobertura Nacional y Regional/local no existía en la Ley que regulaba el sistema analógico.</t>
    </r>
  </si>
  <si>
    <r>
      <rPr>
        <b/>
        <sz val="8"/>
        <rFont val="Verdana"/>
        <family val="2"/>
      </rPr>
      <t xml:space="preserve">2 </t>
    </r>
    <r>
      <rPr>
        <sz val="8"/>
        <rFont val="Verdana"/>
        <family val="2"/>
      </rPr>
      <t>Sólo tiene cobertura regional.</t>
    </r>
  </si>
  <si>
    <t xml:space="preserve">FUENTE: Consejo Nacional de Televisión (CNTV). </t>
  </si>
  <si>
    <r>
      <t>TABLA 16.18: NÚMERO DE CONCESIONARIOS DE TELEVISIÓN ABIERTA</t>
    </r>
    <r>
      <rPr>
        <b/>
        <vertAlign val="superscript"/>
        <sz val="8"/>
        <color indexed="8"/>
        <rFont val="Verdana"/>
        <family val="2"/>
      </rPr>
      <t>/1</t>
    </r>
    <r>
      <rPr>
        <b/>
        <sz val="8"/>
        <color indexed="8"/>
        <rFont val="Verdana"/>
        <family val="2"/>
      </rPr>
      <t>, SEGÚN COBERTURA. 2016</t>
    </r>
  </si>
  <si>
    <t>Regional y local</t>
  </si>
  <si>
    <r>
      <t>UHF</t>
    </r>
    <r>
      <rPr>
        <vertAlign val="superscript"/>
        <sz val="8"/>
        <color indexed="8"/>
        <rFont val="Verdana"/>
        <family val="2"/>
      </rPr>
      <t>/2</t>
    </r>
  </si>
  <si>
    <r>
      <rPr>
        <b/>
        <sz val="8"/>
        <color indexed="8"/>
        <rFont val="Verdana"/>
        <family val="2"/>
      </rPr>
      <t>1</t>
    </r>
    <r>
      <rPr>
        <sz val="8"/>
        <color indexed="8"/>
        <rFont val="Verdana"/>
        <family val="2"/>
      </rPr>
      <t xml:space="preserve"> Le corresponde única y exclusivamente al Consejo Nacional de Televisión, otorgar, renovar o modificar las concesiones de televisión de libre recepción y declarar el término de estas concesiones, de conformidad con las disposiciones de la Ley Nº 18.838.</t>
    </r>
  </si>
  <si>
    <r>
      <rPr>
        <b/>
        <sz val="8"/>
        <color indexed="8"/>
        <rFont val="Verdana"/>
        <family val="2"/>
      </rPr>
      <t>2</t>
    </r>
    <r>
      <rPr>
        <sz val="8"/>
        <color indexed="8"/>
        <rFont val="Verdana"/>
        <family val="2"/>
      </rPr>
      <t xml:space="preserve"> Estos datos dan cuenta del registro de las concesiones existentes en el sistema analógico adaptado a la nueva Ley de TV Digital. La distinción entre cobertura Nacional y Regional/local no existía en la Ley que regulaba el sistema analógico. </t>
    </r>
  </si>
  <si>
    <t>TABLA 16.19: NÚMERO DE PERMISIONARIOS DE SERVICIOS LIMITADOS DE TELEVISIÓN POR CABLE. 2012-2016</t>
  </si>
  <si>
    <r>
      <t>2015</t>
    </r>
    <r>
      <rPr>
        <b/>
        <vertAlign val="superscript"/>
        <sz val="8"/>
        <color theme="1"/>
        <rFont val="Verdana"/>
        <family val="2"/>
      </rPr>
      <t>/R</t>
    </r>
  </si>
  <si>
    <t>Otorgado</t>
  </si>
  <si>
    <t xml:space="preserve">Otorgado </t>
  </si>
  <si>
    <t>TABLA 16.20: HORAS DE EMISIÓN DE PROGRAMACIÓN DE TELEVISIÓN ABIERTA, SEGÚN PÚBLICO OBJETIVO. 2016</t>
  </si>
  <si>
    <t>PÚBLICO OBJETIVO</t>
  </si>
  <si>
    <r>
      <t>Oferta</t>
    </r>
    <r>
      <rPr>
        <b/>
        <vertAlign val="superscript"/>
        <sz val="8"/>
        <rFont val="Verdana"/>
        <family val="2"/>
      </rPr>
      <t>/1</t>
    </r>
  </si>
  <si>
    <t>Infantil 0-5</t>
  </si>
  <si>
    <t>Infantil 6-12</t>
  </si>
  <si>
    <t>Adolescente</t>
  </si>
  <si>
    <t>Otro (familiar/adulto)</t>
  </si>
  <si>
    <r>
      <rPr>
        <b/>
        <sz val="8"/>
        <rFont val="Verdana"/>
        <family val="2"/>
      </rPr>
      <t>Nota:</t>
    </r>
    <r>
      <rPr>
        <sz val="8"/>
        <rFont val="Verdana"/>
        <family val="2"/>
      </rPr>
      <t xml:space="preserve"> Desde el año 2016, la metodología del </t>
    </r>
    <r>
      <rPr>
        <i/>
        <sz val="8"/>
        <rFont val="Verdana"/>
        <family val="2"/>
      </rPr>
      <t>"Anuario Estadístico de Oferta y Consumo de Televisión 2016"</t>
    </r>
    <r>
      <rPr>
        <sz val="8"/>
        <rFont val="Verdana"/>
        <family val="2"/>
      </rPr>
      <t xml:space="preserve"> elaborado por el Consejo Nacional de Televisión se modificó con respecto a los años anteriores. Por lo anterior, se presenta la información sólo del periodo indicado.</t>
    </r>
  </si>
  <si>
    <r>
      <rPr>
        <b/>
        <sz val="8"/>
        <rFont val="Verdana"/>
        <family val="2"/>
      </rPr>
      <t>1</t>
    </r>
    <r>
      <rPr>
        <sz val="8"/>
        <rFont val="Verdana"/>
        <family val="2"/>
      </rPr>
      <t xml:space="preserve"> Para el 2016, se trabajó con una muestra de la programación de la televisión abierta en Chile. Este valor no incluye la categoría de género denominada “Continuidad”.</t>
    </r>
  </si>
  <si>
    <t>TABLA 16.21: HORAS DE EMISIÓN Y CONSUMO DE PROGRAMACIÓN DE TELEVISIÓN ABIERTA, SEGÚN GÉNERO TELEVISIVO. 2016</t>
  </si>
  <si>
    <t>GÉNERO TELEVISIVO</t>
  </si>
  <si>
    <r>
      <t>Consumo</t>
    </r>
    <r>
      <rPr>
        <b/>
        <vertAlign val="superscript"/>
        <sz val="8"/>
        <rFont val="Verdana"/>
        <family val="2"/>
      </rPr>
      <t>/2</t>
    </r>
  </si>
  <si>
    <t>Conversación</t>
  </si>
  <si>
    <t>Informativos</t>
  </si>
  <si>
    <t>Instruccional-formativo</t>
  </si>
  <si>
    <t>Películas</t>
  </si>
  <si>
    <r>
      <t>Publicidad</t>
    </r>
    <r>
      <rPr>
        <vertAlign val="superscript"/>
        <sz val="8"/>
        <rFont val="Verdana"/>
        <family val="2"/>
      </rPr>
      <t>/3</t>
    </r>
  </si>
  <si>
    <t>Reportajes</t>
  </si>
  <si>
    <t>Telerrealidad</t>
  </si>
  <si>
    <t>Series y miniseries</t>
  </si>
  <si>
    <t>Telenovelas</t>
  </si>
  <si>
    <t>Videoclips</t>
  </si>
  <si>
    <r>
      <t>Continuidad</t>
    </r>
    <r>
      <rPr>
        <vertAlign val="superscript"/>
        <sz val="8"/>
        <rFont val="Verdana"/>
        <family val="2"/>
      </rPr>
      <t>/4</t>
    </r>
  </si>
  <si>
    <r>
      <rPr>
        <b/>
        <sz val="8"/>
        <rFont val="Verdana"/>
        <family val="2"/>
      </rPr>
      <t>Nota:</t>
    </r>
    <r>
      <rPr>
        <sz val="8"/>
        <rFont val="Verdana"/>
        <family val="2"/>
      </rPr>
      <t xml:space="preserve"> Desde el año 2016, la metodología del "Anuario Estadístico de Oferta y Consumo de Televisión 2016" elaborado por el Consejo Nacional de Televisión se modificó con respecto a los años anteriores. Por lo anterior, se presenta la información sólo del periodo indicado.</t>
    </r>
  </si>
  <si>
    <r>
      <rPr>
        <b/>
        <sz val="8"/>
        <color indexed="8"/>
        <rFont val="Verdana"/>
        <family val="2"/>
      </rPr>
      <t>1</t>
    </r>
    <r>
      <rPr>
        <sz val="8"/>
        <color indexed="8"/>
        <rFont val="Verdana"/>
        <family val="2"/>
      </rPr>
      <t xml:space="preserve"> Para el 2016, se trabajó con una muestra de la programación de la televisión abierta en Chile. Este valor no incluye la categoría de género denominada “Continuidad”.</t>
    </r>
  </si>
  <si>
    <r>
      <rPr>
        <b/>
        <sz val="8"/>
        <color indexed="8"/>
        <rFont val="Verdana"/>
        <family val="2"/>
      </rPr>
      <t>2</t>
    </r>
    <r>
      <rPr>
        <sz val="8"/>
        <color indexed="8"/>
        <rFont val="Verdana"/>
        <family val="2"/>
      </rPr>
      <t xml:space="preserve"> Se define como el número de horas promedio de consumo anual. La cantidad de horas de consumo de las audiencias son entregadas por la empresa Time Ibope a través del estudio People meter.</t>
    </r>
  </si>
  <si>
    <r>
      <rPr>
        <b/>
        <sz val="8"/>
        <color indexed="8"/>
        <rFont val="Verdana"/>
        <family val="2"/>
      </rPr>
      <t>3</t>
    </r>
    <r>
      <rPr>
        <sz val="8"/>
        <color indexed="8"/>
        <rFont val="Verdana"/>
        <family val="2"/>
      </rPr>
      <t xml:space="preserve"> La categoría Publicidad sólo mide el subgénero Infomerciales, no mide spot publicitarios, apoyos promocionales ni campañas públicas.</t>
    </r>
  </si>
  <si>
    <r>
      <rPr>
        <b/>
        <sz val="8"/>
        <rFont val="Verdana"/>
        <family val="2"/>
      </rPr>
      <t xml:space="preserve">4 </t>
    </r>
    <r>
      <rPr>
        <sz val="8"/>
        <rFont val="Verdana"/>
        <family val="2"/>
      </rPr>
      <t>Durante el periodo de muestra del año 2016 no se midió la programación de continuidad.</t>
    </r>
  </si>
  <si>
    <t>TABLA 16.22: HORAS DE EMISIÓN Y CONSUMO DE PROGRAMACIÓN DE TELEVISIÓN ABIERTA, SEGÚN PROCEDENCIA. 2016</t>
  </si>
  <si>
    <t>PROCEDENCIA</t>
  </si>
  <si>
    <t>Extranjero</t>
  </si>
  <si>
    <r>
      <rPr>
        <b/>
        <sz val="8"/>
        <rFont val="Verdana"/>
        <family val="2"/>
      </rPr>
      <t>1</t>
    </r>
    <r>
      <rPr>
        <sz val="8"/>
        <rFont val="Verdana"/>
        <family val="2"/>
      </rPr>
      <t xml:space="preserve"> Para el 2016, se trabajó con una muestra de la programación de la televisión abierta en Chile.</t>
    </r>
  </si>
  <si>
    <t>FUENTE: Consejo Nacional de Televisión (CNTV).</t>
  </si>
  <si>
    <t>TABLA 16.23: HORAS DE EMISIÓN DE PROGRAMACIÓN NACIONAL DE TELEVISIÓN ABIERTA, SEGÚN GÉNERO TELEVISIVO. 2016</t>
  </si>
  <si>
    <r>
      <rPr>
        <b/>
        <sz val="8"/>
        <rFont val="Verdana"/>
        <family val="2"/>
      </rPr>
      <t>4</t>
    </r>
    <r>
      <rPr>
        <sz val="8"/>
        <rFont val="Verdana"/>
        <family val="2"/>
      </rPr>
      <t xml:space="preserve"> Durante el periodo de muestra del año 2016 no se midió la programación de continuidad.</t>
    </r>
  </si>
  <si>
    <t>TABLA 16.24: HORAS DE EMISIÓN DE PROGRAMACIÓN EXTRANJERA DE TELEVISIÓN ABIERTA, SEGÚN GÉNERO TELEVISIVO. 2016</t>
  </si>
  <si>
    <r>
      <t>Videoclips</t>
    </r>
    <r>
      <rPr>
        <vertAlign val="superscript"/>
        <sz val="8"/>
        <rFont val="Verdana"/>
        <family val="2"/>
      </rPr>
      <t>/4</t>
    </r>
  </si>
  <si>
    <r>
      <rPr>
        <b/>
        <sz val="8"/>
        <rFont val="Verdana"/>
        <family val="2"/>
      </rPr>
      <t>4</t>
    </r>
    <r>
      <rPr>
        <sz val="8"/>
        <rFont val="Verdana"/>
        <family val="2"/>
      </rPr>
      <t xml:space="preserve"> Durante el periodo muestral del año 2016 no se midió la programación de continuidad, ni videoclips.</t>
    </r>
  </si>
  <si>
    <t>TABLA 16.25: HORAS DE EMISIÓN Y CONSUMO DE PROGRAMACIÓN INFANTIL PARA NIÑOS MENORES DE 12 AÑOS, SEGÚN CATEGORÍA. 2016</t>
  </si>
  <si>
    <t>CATEGORÍA</t>
  </si>
  <si>
    <t>Programación para menores de 12 años</t>
  </si>
  <si>
    <r>
      <t>Horas</t>
    </r>
    <r>
      <rPr>
        <b/>
        <vertAlign val="superscript"/>
        <sz val="8"/>
        <rFont val="Verdana"/>
        <family val="2"/>
      </rPr>
      <t>/3</t>
    </r>
  </si>
  <si>
    <t xml:space="preserve">Infantil </t>
  </si>
  <si>
    <t>Otro (Adolecente, familiar/adulto)</t>
  </si>
  <si>
    <r>
      <rPr>
        <b/>
        <sz val="8"/>
        <color indexed="8"/>
        <rFont val="Verdana"/>
        <family val="2"/>
      </rPr>
      <t>2</t>
    </r>
    <r>
      <rPr>
        <sz val="8"/>
        <color indexed="8"/>
        <rFont val="Verdana"/>
        <family val="2"/>
      </rPr>
      <t xml:space="preserve"> Se define como el número de horas promedio de consumo anual (muestra) de niños y niñas de 4 a 12 años. La cantidad de horas de consumo de las audiencias son entregadas por la empresa Time Ibope a través del estudio People meter.</t>
    </r>
  </si>
  <si>
    <r>
      <rPr>
        <b/>
        <sz val="8"/>
        <rFont val="Verdana"/>
        <family val="2"/>
      </rPr>
      <t>3</t>
    </r>
    <r>
      <rPr>
        <sz val="8"/>
        <rFont val="Verdana"/>
        <family val="2"/>
      </rPr>
      <t xml:space="preserve"> El total de horas de oferta infantil no considerado programación adolescente, por cuanto dentro de las definiciones del estudio programación infantil, son espacio para menores de 12 años.</t>
    </r>
  </si>
  <si>
    <r>
      <t>TABLA 16.26: HORAS DE EMISIÓN DE PROGRAMACIÓN CULTURAL</t>
    </r>
    <r>
      <rPr>
        <b/>
        <vertAlign val="superscript"/>
        <sz val="8"/>
        <rFont val="Verdana"/>
        <family val="2"/>
      </rPr>
      <t>/1</t>
    </r>
    <r>
      <rPr>
        <b/>
        <sz val="8"/>
        <rFont val="Verdana"/>
        <family val="2"/>
      </rPr>
      <t xml:space="preserve"> EN TELEVISIÓN ABIERTA, SEGÚN GÉNERO TELEVISIVO. 2016</t>
    </r>
  </si>
  <si>
    <r>
      <t>Oferta</t>
    </r>
    <r>
      <rPr>
        <b/>
        <vertAlign val="superscript"/>
        <sz val="8"/>
        <color theme="1"/>
        <rFont val="Verdana"/>
        <family val="2"/>
      </rPr>
      <t>/3</t>
    </r>
  </si>
  <si>
    <t>Programas culturales</t>
  </si>
  <si>
    <t>Otro tipo de programas</t>
  </si>
  <si>
    <r>
      <t>Consumo</t>
    </r>
    <r>
      <rPr>
        <b/>
        <vertAlign val="superscript"/>
        <sz val="8"/>
        <color theme="1"/>
        <rFont val="Verdana"/>
        <family val="2"/>
      </rPr>
      <t>/4</t>
    </r>
  </si>
  <si>
    <r>
      <rPr>
        <b/>
        <sz val="8"/>
        <rFont val="Verdana"/>
        <family val="2"/>
      </rPr>
      <t xml:space="preserve">1 </t>
    </r>
    <r>
      <rPr>
        <sz val="8"/>
        <rFont val="Verdana"/>
        <family val="2"/>
      </rPr>
      <t xml:space="preserve">La definición de lo que se entiende como programación cultural estuvo dada por la norma referida a dicha programación. Esta norma se modifica en octubre del 2014 y señalaba:
Normas sobre la obligación de las concesionarias de radiodifusión televisiva de libre recepción de transmitir un mínimo de programas culturales a la semana: […] Para los efectos de dar cumplimiento a esa norma, serán considerados culturales los programas de alta calidad que se refieran a las artes y las ciencias, así como aquellos destinados a promover y difundir el patrimonio universal, y en particular nuestro patrimonio e identidad nacional.
</t>
    </r>
    <r>
      <rPr>
        <b/>
        <sz val="8"/>
        <rFont val="Verdana"/>
        <family val="2"/>
      </rPr>
      <t>a.</t>
    </r>
    <r>
      <rPr>
        <sz val="8"/>
        <rFont val="Verdana"/>
        <family val="2"/>
      </rPr>
      <t xml:space="preserve"> Por arte se entenderán todas las expresiones literarias, plásticas, audiovisuales, musicales y arquitectónicas, así como sus combinaciones.
</t>
    </r>
    <r>
      <rPr>
        <b/>
        <sz val="8"/>
        <rFont val="Verdana"/>
        <family val="2"/>
      </rPr>
      <t>b.</t>
    </r>
    <r>
      <rPr>
        <sz val="8"/>
        <rFont val="Verdana"/>
        <family val="2"/>
      </rPr>
      <t xml:space="preserve"> Por ciencia se entenderán todos aquellos cuerpos de ideas y conocimientos contenidos en las llamadas ciencias exactas, naturales y sociales, incluyendo disciplinas como la historia, el derecho y la filosofía, tanto en sus expresiones propiamente científicas como tecnológicas.
</t>
    </r>
    <r>
      <rPr>
        <b/>
        <sz val="8"/>
        <rFont val="Verdana"/>
        <family val="2"/>
      </rPr>
      <t>c.</t>
    </r>
    <r>
      <rPr>
        <sz val="8"/>
        <rFont val="Verdana"/>
        <family val="2"/>
      </rPr>
      <t xml:space="preserve"> Por patrimonio -como expresión de nuestra identidad- se entenderá el conjunto de bienes materiales, inmateriales y naturales valorados socialmente, por lo que ameritan ser conocidos, apreciados y transmitidos de una generación a otra. Comprende bienes muebles e inmuebles que son testimonio del talento creativo de intelectuales, artistas y científicos; edificaciones y conjuntos urbanos y sitios de valor histórico, paisajístico y artístico; los modos de vida propios de las diversas identidades vivas y pasadas, con sus tradiciones y expresiones, como también las evidencias geológicas y de la diversidad geográfica y biológica.</t>
    </r>
  </si>
  <si>
    <t>2 En octubre del 2014 el CNTV modifica la definición de lo que se entiende como programación cultural considerando las atribuciones constitucionales que posee. La definición de lo que se entiende como programación cultural está dada por la norma referida a dicha programación:
Normas sobre la obligación de las concesionarias de radiodifusión televisiva de libre recepción (canales de tv abierta) y los permisionarios de servicios limitados de televisión (operadores de cable satelitales) de transmitir un mínimo de 4 horas de programas culturales a la semana: […] Para los efectos de dar cumplimiento a esta norma "se entenderán como programas culturales aquellos que se refieren a los valores que emanan de las identidades multiculturales existentes en el país, así como los relativos a la formación cívica de las personas, los destinados al fortalecimiento de las identidades nacionales, regionales o locales, como fiestas o celebraciones costumbristas, y aquellos destinados a promover el patrimonio universal y, en particular, el patrimonio nacional".</t>
  </si>
  <si>
    <r>
      <rPr>
        <b/>
        <sz val="8"/>
        <rFont val="Verdana"/>
        <family val="2"/>
      </rPr>
      <t>3</t>
    </r>
    <r>
      <rPr>
        <sz val="8"/>
        <rFont val="Verdana"/>
        <family val="2"/>
      </rPr>
      <t xml:space="preserve"> Para el 2016, se trabajó con una muestra de la programación de la televisión abierta en Chile.</t>
    </r>
  </si>
  <si>
    <r>
      <rPr>
        <b/>
        <sz val="8"/>
        <color indexed="8"/>
        <rFont val="Verdana"/>
        <family val="2"/>
      </rPr>
      <t>4</t>
    </r>
    <r>
      <rPr>
        <sz val="8"/>
        <color indexed="8"/>
        <rFont val="Verdana"/>
        <family val="2"/>
      </rPr>
      <t xml:space="preserve"> Se define como el número de horas promedio de consumo anual. La cantidad de horas de consumo de las audiencias son entregadas por la empresa Time Ibope a través del estudio People meter.</t>
    </r>
  </si>
  <si>
    <t>TABLA 16.27: NÚMERO DE EXPLOTACIONES DE PRODUCCIONES NACIONALES Y EXTRANJERAS DE LA CORPORACIÓN DE ACTORES DE CHILE (CHILEACTORES), SEGÚN TIPO DE PRODUCCIÓN. 2012-2016</t>
  </si>
  <si>
    <t>TIPO DE PRODUCCIÓN</t>
  </si>
  <si>
    <t>Extranjeras</t>
  </si>
  <si>
    <r>
      <t>Teleseries</t>
    </r>
    <r>
      <rPr>
        <vertAlign val="superscript"/>
        <sz val="8"/>
        <color indexed="8"/>
        <rFont val="Verdana"/>
        <family val="2"/>
      </rPr>
      <t>/1</t>
    </r>
  </si>
  <si>
    <r>
      <t>Series</t>
    </r>
    <r>
      <rPr>
        <vertAlign val="superscript"/>
        <sz val="8"/>
        <color indexed="8"/>
        <rFont val="Verdana"/>
        <family val="2"/>
      </rPr>
      <t>/1</t>
    </r>
  </si>
  <si>
    <t>Teatro</t>
  </si>
  <si>
    <t>Concurso</t>
  </si>
  <si>
    <t>Dibujo animados</t>
  </si>
  <si>
    <t>Documental</t>
  </si>
  <si>
    <t>Magazine</t>
  </si>
  <si>
    <r>
      <t>Programas de humor</t>
    </r>
    <r>
      <rPr>
        <vertAlign val="superscript"/>
        <sz val="8"/>
        <color indexed="8"/>
        <rFont val="Verdana"/>
        <family val="2"/>
      </rPr>
      <t>/1</t>
    </r>
  </si>
  <si>
    <t>Programas musicales</t>
  </si>
  <si>
    <r>
      <rPr>
        <b/>
        <sz val="8"/>
        <rFont val="Verdana"/>
        <family val="2"/>
      </rPr>
      <t>1</t>
    </r>
    <r>
      <rPr>
        <sz val="8"/>
        <rFont val="Verdana"/>
        <family val="2"/>
      </rPr>
      <t xml:space="preserve"> Dependiendo de la forma de captura de información (obras visionadas o información proveída en nóminas) algunas de las explotaciones con reproducciones diarias o semanales son consideradas por capítulos o como una sola explotación en un mes o en el año.
</t>
    </r>
  </si>
  <si>
    <t>Medio de emisión</t>
  </si>
  <si>
    <t>Monto (pesos de cada año)</t>
  </si>
  <si>
    <r>
      <t>2012</t>
    </r>
    <r>
      <rPr>
        <b/>
        <vertAlign val="superscript"/>
        <sz val="8"/>
        <rFont val="Verdana"/>
        <family val="2"/>
      </rPr>
      <t>/3</t>
    </r>
  </si>
  <si>
    <r>
      <t>2013</t>
    </r>
    <r>
      <rPr>
        <b/>
        <vertAlign val="superscript"/>
        <sz val="8"/>
        <rFont val="Verdana"/>
        <family val="2"/>
      </rPr>
      <t>/4</t>
    </r>
  </si>
  <si>
    <r>
      <t>TOTAL RECAUDACIÓN</t>
    </r>
    <r>
      <rPr>
        <b/>
        <vertAlign val="superscript"/>
        <sz val="8"/>
        <rFont val="Verdana"/>
        <family val="2"/>
      </rPr>
      <t>/5</t>
    </r>
  </si>
  <si>
    <t>Total Recaudación Nacional</t>
  </si>
  <si>
    <t>Cable</t>
  </si>
  <si>
    <t>Canales Abiertos</t>
  </si>
  <si>
    <t xml:space="preserve">Cine y Transporte </t>
  </si>
  <si>
    <t xml:space="preserve">Otros ( Hoteles y  Clínicas ) </t>
  </si>
  <si>
    <t xml:space="preserve">Total Recaudación Extranjera </t>
  </si>
  <si>
    <t>Desde España</t>
  </si>
  <si>
    <r>
      <t>TOTAL DISTRIBUCIÓN</t>
    </r>
    <r>
      <rPr>
        <b/>
        <vertAlign val="superscript"/>
        <sz val="8"/>
        <rFont val="Verdana"/>
        <family val="2"/>
      </rPr>
      <t>/6</t>
    </r>
  </si>
  <si>
    <t>Obras con Interpretes nacionales</t>
  </si>
  <si>
    <t xml:space="preserve">Obras con Interpretes extranjeros </t>
  </si>
  <si>
    <r>
      <t>TOTAL DISTRIBUCIÓN</t>
    </r>
    <r>
      <rPr>
        <b/>
        <vertAlign val="superscript"/>
        <sz val="8"/>
        <color indexed="8"/>
        <rFont val="Verdana"/>
        <family val="2"/>
      </rPr>
      <t>/6/7</t>
    </r>
  </si>
  <si>
    <t>Obras liquidadas a Interpretes Nacionales</t>
  </si>
  <si>
    <t>Obras sin artistas de origen Nacional</t>
  </si>
  <si>
    <t>Obras liquidadas a Interpretes Extranjeros</t>
  </si>
  <si>
    <t>Obras sin artistas de origen Extranjero</t>
  </si>
  <si>
    <r>
      <rPr>
        <b/>
        <sz val="8"/>
        <rFont val="Verdana"/>
        <family val="2"/>
      </rPr>
      <t>R</t>
    </r>
    <r>
      <rPr>
        <sz val="8"/>
        <rFont val="Verdana"/>
        <family val="2"/>
      </rPr>
      <t xml:space="preserve"> Cifras rectificadas por el informante para toda la serie de datos.</t>
    </r>
  </si>
  <si>
    <r>
      <rPr>
        <b/>
        <sz val="8"/>
        <rFont val="Verdana"/>
        <family val="2"/>
      </rPr>
      <t>1</t>
    </r>
    <r>
      <rPr>
        <sz val="8"/>
        <rFont val="Verdana"/>
        <family val="2"/>
      </rPr>
      <t xml:space="preserve"> Como medios de emisión se consideran: televisión abierta, televisión por cable, transporte, cine, hoteles y clínicas.</t>
    </r>
  </si>
  <si>
    <r>
      <rPr>
        <b/>
        <sz val="8"/>
        <rFont val="Verdana"/>
        <family val="2"/>
      </rPr>
      <t>2</t>
    </r>
    <r>
      <rPr>
        <sz val="8"/>
        <rFont val="Verdana"/>
        <family val="2"/>
      </rPr>
      <t xml:space="preserve"> Durante el año 2011 no se percibió recaudación por juicios en contra de usuarios por incumplimiento de la Ley 20.243. Con la puesta en marcha de la ley 20.243 se demandó a los canales y usuarios menores para el pago según tarifas actuales. El proceso de demanda y litigio en el que se encontraban hasta junio de este año, significó que efectivamente en el año 2011 no se recibieran dineros, por lo tanto no existió distribución. Chileactores, como agrupación, pudo seguir funcionando el año 2011 por donación de actores de teleseries grandes. El acuerdo conseguido entre los canales y otros usuarios con Chileactores, les significará recaudar durante 2012 todo lo adeudado desde el año 2009, dinero que fue distribuido en Enero y  Diciembre de 2013.</t>
    </r>
  </si>
  <si>
    <r>
      <rPr>
        <b/>
        <sz val="8"/>
        <rFont val="Verdana"/>
        <family val="2"/>
      </rPr>
      <t>3</t>
    </r>
    <r>
      <rPr>
        <sz val="8"/>
        <rFont val="Verdana"/>
        <family val="2"/>
      </rPr>
      <t xml:space="preserve"> Desde el 2012 se incluye la composición de la recaudación según usuario de la comunicación.</t>
    </r>
  </si>
  <si>
    <r>
      <rPr>
        <b/>
        <sz val="8"/>
        <rFont val="Verdana"/>
        <family val="2"/>
      </rPr>
      <t>4</t>
    </r>
    <r>
      <rPr>
        <sz val="8"/>
        <rFont val="Verdana"/>
        <family val="2"/>
      </rPr>
      <t xml:space="preserve"> Durante el año 2012 se concluyeron y firmaron los contratos con los distintos usuarios, por tanto en el 2013 se efectuaron los repartos de los valores 2009-2011 y el reparto correspondiente a la recaudación del año 2012.</t>
    </r>
  </si>
  <si>
    <r>
      <rPr>
        <b/>
        <sz val="8"/>
        <rFont val="Verdana"/>
        <family val="2"/>
      </rPr>
      <t>5</t>
    </r>
    <r>
      <rPr>
        <sz val="8"/>
        <rFont val="Verdana"/>
        <family val="2"/>
      </rPr>
      <t xml:space="preserve"> Los ingresos por administración equivalen a una tasa de administración promedio obtenida una vez deducido el total de ingresos por inversiones.</t>
    </r>
  </si>
  <si>
    <r>
      <rPr>
        <b/>
        <sz val="8"/>
        <rFont val="Verdana"/>
        <family val="2"/>
      </rPr>
      <t>6</t>
    </r>
    <r>
      <rPr>
        <sz val="8"/>
        <rFont val="Verdana"/>
        <family val="2"/>
      </rPr>
      <t xml:space="preserve"> Distribuciones liquidadas a intérpretes.</t>
    </r>
  </si>
  <si>
    <r>
      <t>7</t>
    </r>
    <r>
      <rPr>
        <sz val="8"/>
        <rFont val="Verdana"/>
        <family val="2"/>
      </rPr>
      <t xml:space="preserve"> Desde el 2014  se presenta información de la distribución de acuerdo a la integración de los elencos en cada explotación emitida en los respectivos años.         
- </t>
    </r>
    <r>
      <rPr>
        <b/>
        <sz val="8"/>
        <rFont val="Verdana"/>
        <family val="2"/>
      </rPr>
      <t>Obras liquidadas a interpretes Nacionales o Extranjeros:</t>
    </r>
    <r>
      <rPr>
        <sz val="8"/>
        <rFont val="Verdana"/>
        <family val="2"/>
      </rPr>
      <t xml:space="preserve"> refiere a aquellos artistas chilenos que están formalmente identificados al momento de hacer la distribución de la recaudación. 
- </t>
    </r>
    <r>
      <rPr>
        <b/>
        <sz val="8"/>
        <rFont val="Verdana"/>
        <family val="2"/>
      </rPr>
      <t>Obras sin artistas de origen Nacionales o Extranjeros:</t>
    </r>
    <r>
      <rPr>
        <sz val="8"/>
        <rFont val="Verdana"/>
        <family val="2"/>
      </rPr>
      <t xml:space="preserve"> refiere a aquellas obras que a la fecha del reparto sus elencos no están identificados formalmente al momento de hacer la distribución de esos recursos, sin embargo, sí se le asigna a cada obra su respectiva distribución de  la recaudación. Una vez recepcionada la información se procede a remesar a las entidades extranjeras. </t>
    </r>
  </si>
  <si>
    <r>
      <t xml:space="preserve">TABLA 16.29: NÚMERO DE ACTORES FAVORECIDOS POR LA DISTRIBUCIÓN DE DERECHOS DE COMUNICACIÓN PÚBLICA DE LA CORPORACIÓN DE ACTORES DE CHILE (CHILEACTORES) POR </t>
    </r>
    <r>
      <rPr>
        <b/>
        <sz val="8"/>
        <rFont val="Verdana"/>
        <family val="2"/>
      </rPr>
      <t>TIPO</t>
    </r>
    <r>
      <rPr>
        <b/>
        <sz val="8"/>
        <color indexed="8"/>
        <rFont val="Verdana"/>
        <family val="2"/>
      </rPr>
      <t xml:space="preserve"> DE REPARTO Y SEXO, SEGÚN AFILIACIÓN. 2013-2016</t>
    </r>
  </si>
  <si>
    <t>AFILIACIÓN</t>
  </si>
  <si>
    <t>Primer reparto 2009-2011</t>
  </si>
  <si>
    <t>Segundo reparto año 2012</t>
  </si>
  <si>
    <t>Tercer reparto año 2013</t>
  </si>
  <si>
    <r>
      <t>Cuarto reparto año 2014</t>
    </r>
    <r>
      <rPr>
        <b/>
        <vertAlign val="superscript"/>
        <sz val="8"/>
        <color indexed="8"/>
        <rFont val="Verdana"/>
        <family val="2"/>
      </rPr>
      <t>/2</t>
    </r>
  </si>
  <si>
    <t>Quinto reparto año 2015</t>
  </si>
  <si>
    <t>No socios</t>
  </si>
  <si>
    <r>
      <rPr>
        <b/>
        <sz val="8"/>
        <color indexed="8"/>
        <rFont val="Verdana"/>
        <family val="2"/>
      </rPr>
      <t>1</t>
    </r>
    <r>
      <rPr>
        <sz val="8"/>
        <color indexed="8"/>
        <rFont val="Verdana"/>
        <family val="2"/>
      </rPr>
      <t xml:space="preserve"> Durante el año 2013 se efectuaron dos repartos debido al cumplimiento efectivo de la Ley N° 20.243</t>
    </r>
    <r>
      <rPr>
        <b/>
        <sz val="8"/>
        <color indexed="8"/>
        <rFont val="Verdana"/>
        <family val="2"/>
      </rPr>
      <t xml:space="preserve"> </t>
    </r>
    <r>
      <rPr>
        <sz val="8"/>
        <color indexed="8"/>
        <rFont val="Verdana"/>
        <family val="2"/>
      </rPr>
      <t>que ordenó pagar derechos de comunicación generados desde la publicación de la ley en adelante. El acuerdo conseguido entre los canales y otros usuarios con Chileactores, les significó recaudar durante 2012 todo lo adeudado desde el noviembre del año 2009 hasta Diciembre de 2012, dinero que fue distribuido en Enero y Diciembre de 2013.</t>
    </r>
  </si>
  <si>
    <r>
      <t>2</t>
    </r>
    <r>
      <rPr>
        <sz val="8"/>
        <color indexed="8"/>
        <rFont val="Verdana"/>
        <family val="2"/>
      </rPr>
      <t xml:space="preserve"> El aumento en el número de beneficiados con el reparto se produce principalmente por el incremento en el número de explotaciones emitidas y/o exhibidas durante el año 2014.</t>
    </r>
  </si>
  <si>
    <t>TABLA 16.30: CONSUMO PROMEDIO ANUAL DE TELEVISIÓN ABIERTA POR HORAS, SEGÚN RANGO ETARIO. 2016</t>
  </si>
  <si>
    <t>RANGO ETARIO</t>
  </si>
  <si>
    <r>
      <t>Horas</t>
    </r>
    <r>
      <rPr>
        <b/>
        <vertAlign val="superscript"/>
        <sz val="8"/>
        <rFont val="Verdana"/>
        <family val="2"/>
      </rPr>
      <t>/1</t>
    </r>
  </si>
  <si>
    <t>4 - 12</t>
  </si>
  <si>
    <t>13 - 17</t>
  </si>
  <si>
    <t>18 - 24</t>
  </si>
  <si>
    <t xml:space="preserve">25 - 34 </t>
  </si>
  <si>
    <t>35 - 49</t>
  </si>
  <si>
    <t>50 - 64</t>
  </si>
  <si>
    <t>65 y más</t>
  </si>
  <si>
    <r>
      <rPr>
        <b/>
        <sz val="8"/>
        <color indexed="8"/>
        <rFont val="Verdana"/>
        <family val="2"/>
      </rPr>
      <t>1</t>
    </r>
    <r>
      <rPr>
        <sz val="8"/>
        <color indexed="8"/>
        <rFont val="Verdana"/>
        <family val="2"/>
      </rPr>
      <t xml:space="preserve"> Se define como el número de horas promedio de consumo anual (muestra). La cantidad de horas de consumo de las audiencias son entregadas por la empresa Time Ibope a través del estudio People meter.</t>
    </r>
  </si>
  <si>
    <t>TABLA 16.31: CONSUMO PROMEDIO ANUAL DE TELEVISIÓN ABIERTA PARA NIÑOS DE 4 A 12 AÑOS DE EDAD, SEGÚN GÉNERO TELEVISIVO. 2016</t>
  </si>
  <si>
    <r>
      <t>Consumo infantil 4 - 12 años</t>
    </r>
    <r>
      <rPr>
        <b/>
        <vertAlign val="superscript"/>
        <sz val="8"/>
        <rFont val="Verdana"/>
        <family val="2"/>
      </rPr>
      <t>/1</t>
    </r>
  </si>
  <si>
    <r>
      <t>Horas</t>
    </r>
    <r>
      <rPr>
        <b/>
        <vertAlign val="superscript"/>
        <sz val="8"/>
        <rFont val="Verdana"/>
        <family val="2"/>
      </rPr>
      <t>/2</t>
    </r>
  </si>
  <si>
    <r>
      <rPr>
        <b/>
        <sz val="8"/>
        <color indexed="8"/>
        <rFont val="Verdana"/>
        <family val="2"/>
      </rPr>
      <t>1</t>
    </r>
    <r>
      <rPr>
        <sz val="8"/>
        <color indexed="8"/>
        <rFont val="Verdana"/>
        <family val="2"/>
      </rPr>
      <t xml:space="preserve"> Se define como el número de horas promedio de consumo anual (muestra) de niños y niñas de 4 a 12 años. La cantidad de horas de consumo de las audiencias son entregadas por la empresa Time Ibope a través del estudio People meter.</t>
    </r>
  </si>
  <si>
    <r>
      <rPr>
        <b/>
        <sz val="8"/>
        <rFont val="Verdana"/>
        <family val="2"/>
      </rPr>
      <t>2</t>
    </r>
    <r>
      <rPr>
        <sz val="8"/>
        <rFont val="Verdana"/>
        <family val="2"/>
      </rPr>
      <t xml:space="preserve"> Las horas de consumo infantil se publican a con dos decimales, pero se calculan con la totalidad de la cifra.</t>
    </r>
  </si>
  <si>
    <r>
      <rPr>
        <b/>
        <sz val="8"/>
        <rFont val="Verdana"/>
        <family val="2"/>
      </rPr>
      <t>3</t>
    </r>
    <r>
      <rPr>
        <sz val="8"/>
        <rFont val="Verdana"/>
        <family val="2"/>
      </rPr>
      <t xml:space="preserve"> La categoría Publicidad sólo mide el subgénero Infomerciales, no mide spot publicitarios, apoyos promocionales ni campañas públicas.</t>
    </r>
  </si>
  <si>
    <t>TABLA 16.32: HORAS DE EMISIÓN DE PROGRAMACIÓN INFANTIL DE TELEVISIÓN ABIERTA, SEGÚN PROCEDENCIA. 2016</t>
  </si>
  <si>
    <t>Sólo programación para niños entre 0 y 12 años</t>
  </si>
  <si>
    <t xml:space="preserve">Horas </t>
  </si>
  <si>
    <t>TABLA 16.33: HORAS DE EMISIÓN ANUAL (TIEMPO Y PORCENTAJE DE OFERTA Y CONSUMO) FINANCIADAS POR EL FONDO DEL CONSEJO NACIONAL DE TELEVISIÓN (CNTV), SEGÚN TIPO DE PROGRAMACIÓN. 2016</t>
  </si>
  <si>
    <t>Programación general</t>
  </si>
  <si>
    <t>Programación con fondos CNTV</t>
  </si>
  <si>
    <r>
      <rPr>
        <b/>
        <sz val="8"/>
        <rFont val="Verdana"/>
        <family val="2"/>
      </rPr>
      <t>2</t>
    </r>
    <r>
      <rPr>
        <sz val="8"/>
        <rFont val="Verdana"/>
        <family val="2"/>
      </rPr>
      <t xml:space="preserve"> Se define como el número de horas promedio de consumo anual (muestra). La cantidad de horas de consumo de las audiencias son entregadas por la empresa Time Ibope a través del estudio People meter.</t>
    </r>
  </si>
  <si>
    <r>
      <rPr>
        <b/>
        <sz val="8"/>
        <rFont val="Verdana"/>
        <family val="2"/>
      </rPr>
      <t>3</t>
    </r>
    <r>
      <rPr>
        <sz val="8"/>
        <rFont val="Verdana"/>
        <family val="2"/>
      </rPr>
      <t xml:space="preserve"> Las horas de consumo infantil se publican a con un decimal, pero se calculan con la totalidad de la cifra.</t>
    </r>
  </si>
  <si>
    <t>TABLA 16.34: NÚMERO DE PELÍCULAS ESTRENADAS, SEGÚN ORIGEN DE LA PELÍCULA. 2016</t>
  </si>
  <si>
    <t>ORIGEN DE LA PELÍCULA</t>
  </si>
  <si>
    <t>NÚMERO DE PELÍCULAS</t>
  </si>
  <si>
    <r>
      <t>Asia</t>
    </r>
    <r>
      <rPr>
        <vertAlign val="superscript"/>
        <sz val="8"/>
        <color theme="1"/>
        <rFont val="Verdana"/>
        <family val="2"/>
      </rPr>
      <t>/1</t>
    </r>
  </si>
  <si>
    <r>
      <t>Coproducciones/Chile</t>
    </r>
    <r>
      <rPr>
        <vertAlign val="superscript"/>
        <sz val="8"/>
        <color theme="1"/>
        <rFont val="Verdana"/>
        <family val="2"/>
      </rPr>
      <t>/2</t>
    </r>
  </si>
  <si>
    <r>
      <t>EE.UU</t>
    </r>
    <r>
      <rPr>
        <vertAlign val="superscript"/>
        <sz val="8"/>
        <color theme="1"/>
        <rFont val="Verdana"/>
        <family val="2"/>
      </rPr>
      <t>/1</t>
    </r>
  </si>
  <si>
    <r>
      <t>Europa</t>
    </r>
    <r>
      <rPr>
        <vertAlign val="superscript"/>
        <sz val="8"/>
        <color theme="1"/>
        <rFont val="Verdana"/>
        <family val="2"/>
      </rPr>
      <t>/1</t>
    </r>
  </si>
  <si>
    <r>
      <t>Latinoamérica</t>
    </r>
    <r>
      <rPr>
        <vertAlign val="superscript"/>
        <sz val="8"/>
        <color theme="1"/>
        <rFont val="Verdana"/>
        <family val="2"/>
      </rPr>
      <t>/1</t>
    </r>
  </si>
  <si>
    <t>Otras procedencias</t>
  </si>
  <si>
    <r>
      <rPr>
        <b/>
        <sz val="8"/>
        <color theme="1"/>
        <rFont val="Verdana"/>
        <family val="2"/>
      </rPr>
      <t>1</t>
    </r>
    <r>
      <rPr>
        <sz val="8"/>
        <color theme="1"/>
        <rFont val="Verdana"/>
        <family val="2"/>
      </rPr>
      <t xml:space="preserve">  Las películas que corresponden a coproducciones se han clasificado según el país y/o el continente de este, que tiene mayor participación en la producción. </t>
    </r>
  </si>
  <si>
    <r>
      <rPr>
        <b/>
        <sz val="8"/>
        <color theme="1"/>
        <rFont val="Verdana"/>
        <family val="2"/>
      </rPr>
      <t>2</t>
    </r>
    <r>
      <rPr>
        <sz val="8"/>
        <color theme="1"/>
        <rFont val="Verdana"/>
        <family val="2"/>
      </rPr>
      <t xml:space="preserve">  Los datos se refieren a toda producción cinematográfica de coproducción donde se encuentre vinculado Chile.</t>
    </r>
  </si>
  <si>
    <r>
      <rPr>
        <b/>
        <sz val="8"/>
        <color theme="1"/>
        <rFont val="Verdana"/>
        <family val="2"/>
      </rPr>
      <t xml:space="preserve">Nota: </t>
    </r>
    <r>
      <rPr>
        <sz val="8"/>
        <color theme="1"/>
        <rFont val="Verdana"/>
        <family val="2"/>
      </rPr>
      <t>Incluye películas estrenadas durante el año 2016, específicamente entre el 01 de enero al 31 de diciembre, ambas fechas inclusive.</t>
    </r>
  </si>
  <si>
    <t>Fuente: Estudio Oferta y consumo de cine en Chile (CNCA).</t>
  </si>
  <si>
    <t>TABLA 16.35: NÚMERO DE EMPRESAS DISTRIBUIDORAS DE CINE NACIONALES Y EXTRANJERAS, SEGÚN REGIÓN. 2016</t>
  </si>
  <si>
    <t>Distribuidora</t>
  </si>
  <si>
    <t>Extranjera</t>
  </si>
  <si>
    <t>FUENTE: Cámara de Distribuidores Cinematográficos (Cadic).</t>
  </si>
  <si>
    <t>TABLA 16.36:  NÚMERO DE TRABAJADORES AL AÑO EN DISTRIBUIDORAS DE CINE POR SEXO, SEGÚN REGIÓN. 2016</t>
  </si>
  <si>
    <t>Número de trabajadores</t>
  </si>
  <si>
    <t xml:space="preserve">Hombres </t>
  </si>
  <si>
    <t xml:space="preserve">Mujeres </t>
  </si>
  <si>
    <t>TABLA 16.37:  MONTOS RECAUDADOS DE PELÍCULAS ESTRENADAS Y EXHIBIDAS, SEGÚN ORIGEN DE LA PELÍCULA. 2016</t>
  </si>
  <si>
    <r>
      <t>ORIGEN DE LA PELICULA</t>
    </r>
    <r>
      <rPr>
        <b/>
        <vertAlign val="superscript"/>
        <sz val="8"/>
        <color theme="1"/>
        <rFont val="Verdana"/>
        <family val="2"/>
      </rPr>
      <t>/1</t>
    </r>
  </si>
  <si>
    <t>Recaudación Bruta</t>
  </si>
  <si>
    <t>EE.UU</t>
  </si>
  <si>
    <t>Latinoamérica</t>
  </si>
  <si>
    <r>
      <t xml:space="preserve">Nota: </t>
    </r>
    <r>
      <rPr>
        <sz val="8"/>
        <color theme="1"/>
        <rFont val="Verdana"/>
        <family val="2"/>
      </rPr>
      <t>La tabla incluye todas las películas exhibidas durante el año 2016, sean estrenos del año, estrenos de años previos y preestrenos.</t>
    </r>
  </si>
  <si>
    <r>
      <t>TABLA 16.38: NÚMERO DE FUNCIONES DE CINE POR TIPO DE ASISTENCIA, SEGÚN REGIÓN. 2016</t>
    </r>
    <r>
      <rPr>
        <b/>
        <vertAlign val="superscript"/>
        <sz val="8"/>
        <color indexed="8"/>
        <rFont val="Verdana"/>
        <family val="2"/>
      </rPr>
      <t>/1</t>
    </r>
  </si>
  <si>
    <r>
      <t>1</t>
    </r>
    <r>
      <rPr>
        <sz val="8"/>
        <color indexed="8"/>
        <rFont val="Verdana"/>
        <family val="2"/>
      </rPr>
      <t xml:space="preserve">  Los datos se refieren exclusivamente al movimiento registrado por los teatros, centros culturales y similares que respondieron la encuesta de Espectáculos Públicos realizada por el INE, declarando haber presentado espectáculos musicales por lo menos una vez en el año.</t>
    </r>
  </si>
  <si>
    <t>TABLA 16.39: NÚMERO DE SALAS DE EXHIBICIÓN Y CAPACIDAD, SEGÚN REGIÓN. 2016</t>
  </si>
  <si>
    <t>N° Salas</t>
  </si>
  <si>
    <t>N° Butacas</t>
  </si>
  <si>
    <t>Magallanes y Antártica Chilena</t>
  </si>
  <si>
    <r>
      <rPr>
        <b/>
        <sz val="8"/>
        <color theme="1"/>
        <rFont val="Verdana"/>
        <family val="2"/>
      </rPr>
      <t>Nota 1:</t>
    </r>
    <r>
      <rPr>
        <sz val="8"/>
        <color theme="1"/>
        <rFont val="Verdana"/>
        <family val="2"/>
      </rPr>
      <t xml:space="preserve"> Los datos consideran las salas de exhibición de circuitos multisalas (CineHoyts, Cinermark, Cine Mall Quilpué, Cine Star, Cineplanet, Paseo del Valle, Pavilion, Sala Estrella).</t>
    </r>
  </si>
  <si>
    <r>
      <rPr>
        <b/>
        <sz val="8"/>
        <color theme="1"/>
        <rFont val="Verdana"/>
        <family val="2"/>
      </rPr>
      <t>Nota 2:</t>
    </r>
    <r>
      <rPr>
        <sz val="8"/>
        <color theme="1"/>
        <rFont val="Verdana"/>
        <family val="2"/>
      </rPr>
      <t xml:space="preserve">  La región de Aysén no cuenta con una sala formal de exhibición de películas. Hasta el 2014 se registraba en el anuario el teatro municipal de Aysén, el que en la actualidad es considerado un centro cultural por realizar distintas actividades artístico-culturales y no tener una programación exclusiva y continua de películas.</t>
    </r>
  </si>
  <si>
    <t>TABLA 16.40: NÚMERO DE ESPECTADORES, POR ORIGEN DE LA PELÍCULA. 2016</t>
  </si>
  <si>
    <t>Espectadores</t>
  </si>
  <si>
    <t>Origen de la película</t>
  </si>
  <si>
    <r>
      <t>Asia</t>
    </r>
    <r>
      <rPr>
        <b/>
        <vertAlign val="superscript"/>
        <sz val="8"/>
        <rFont val="Verdana"/>
        <family val="2"/>
      </rPr>
      <t>/1</t>
    </r>
  </si>
  <si>
    <r>
      <t>Coproducciones</t>
    </r>
    <r>
      <rPr>
        <b/>
        <vertAlign val="superscript"/>
        <sz val="8"/>
        <rFont val="Verdana"/>
        <family val="2"/>
      </rPr>
      <t>/2</t>
    </r>
  </si>
  <si>
    <r>
      <t xml:space="preserve"> EEUU</t>
    </r>
    <r>
      <rPr>
        <b/>
        <vertAlign val="superscript"/>
        <sz val="8"/>
        <rFont val="Verdana"/>
        <family val="2"/>
      </rPr>
      <t>/1</t>
    </r>
  </si>
  <si>
    <r>
      <t>Europa</t>
    </r>
    <r>
      <rPr>
        <b/>
        <vertAlign val="superscript"/>
        <sz val="8"/>
        <rFont val="Verdana"/>
        <family val="2"/>
      </rPr>
      <t>/1</t>
    </r>
  </si>
  <si>
    <r>
      <t>Latinoamérica</t>
    </r>
    <r>
      <rPr>
        <b/>
        <vertAlign val="superscript"/>
        <sz val="8"/>
        <rFont val="Verdana"/>
        <family val="2"/>
      </rPr>
      <t>/1</t>
    </r>
  </si>
  <si>
    <r>
      <rPr>
        <b/>
        <sz val="8"/>
        <color theme="1"/>
        <rFont val="Verdana"/>
        <family val="2"/>
      </rPr>
      <t>1</t>
    </r>
    <r>
      <rPr>
        <sz val="8"/>
        <color theme="1"/>
        <rFont val="Verdana"/>
        <family val="2"/>
      </rPr>
      <t xml:space="preserve"> Las películas que corresponden a coproducciones se han clasificado según el país y/o el continente de este, que tiene mayor participación en la producción. </t>
    </r>
  </si>
  <si>
    <r>
      <rPr>
        <b/>
        <sz val="8"/>
        <color theme="1"/>
        <rFont val="Verdana"/>
        <family val="2"/>
      </rPr>
      <t>2</t>
    </r>
    <r>
      <rPr>
        <sz val="8"/>
        <color theme="1"/>
        <rFont val="Verdana"/>
        <family val="2"/>
      </rPr>
      <t xml:space="preserve"> Los datos se refieren a toda producción cinematográfica de coproducción donde se encuentre vinculado Chile.</t>
    </r>
  </si>
  <si>
    <r>
      <rPr>
        <b/>
        <sz val="8"/>
        <color theme="1"/>
        <rFont val="Verdana"/>
        <family val="2"/>
      </rPr>
      <t>Nota:</t>
    </r>
    <r>
      <rPr>
        <sz val="8"/>
        <color theme="1"/>
        <rFont val="Verdana"/>
        <family val="2"/>
      </rPr>
      <t xml:space="preserve"> La tabla incluye todas las películas exhibidas durante el año 2016, sean estrenos del año, estrenos de años previos y preestrenos.</t>
    </r>
  </si>
  <si>
    <t>TABLA 16.41: NÚMERO DE ESPECTADORES POR ORIGEN DE LA PELÍCULA, SEGÚN REGIÓN. 2016</t>
  </si>
  <si>
    <t>ESPECTADORES</t>
  </si>
  <si>
    <t>… Sin información</t>
  </si>
  <si>
    <t>Fuente: Estudio oferta y consumo de cine en Chile (CNCA).</t>
  </si>
  <si>
    <t>TABLA 16.42: NÚMERO DE ESPECTADORES POR CALIFICACIÓN CINEMATOGRÁFICA DE LA PELÍCULA, SEGÚN REGIÓN. 2016</t>
  </si>
  <si>
    <r>
      <t>CALIFICACIÓN CINEMATOGRÁFICA</t>
    </r>
    <r>
      <rPr>
        <b/>
        <vertAlign val="superscript"/>
        <sz val="8"/>
        <color theme="1"/>
        <rFont val="Verdana"/>
        <family val="2"/>
      </rPr>
      <t>/1</t>
    </r>
  </si>
  <si>
    <t>Mayores de 7 años</t>
  </si>
  <si>
    <t>Mayores de 14 años</t>
  </si>
  <si>
    <t>Mayores de 18 años</t>
  </si>
  <si>
    <t>Todo espectador</t>
  </si>
  <si>
    <r>
      <t xml:space="preserve">1 </t>
    </r>
    <r>
      <rPr>
        <sz val="8"/>
        <color theme="1"/>
        <rFont val="Verdana"/>
        <family val="2"/>
      </rPr>
      <t>Calificación por edades, con base a la Ley N° 19.846, sobre "Calificación de la Producción Cinematográfica".</t>
    </r>
  </si>
  <si>
    <t xml:space="preserve">Fuente: Estudio oferta y consumo de cine en Chile (CNCA). </t>
  </si>
  <si>
    <t>TABLA 16.43: NÚMERO DE ESPECTADORES ANUALES POR MES, SEGÚN REGIÓN. 2016</t>
  </si>
  <si>
    <t>Mes</t>
  </si>
  <si>
    <r>
      <rPr>
        <b/>
        <sz val="8"/>
        <rFont val="Verdana"/>
        <family val="2"/>
      </rPr>
      <t>Nota</t>
    </r>
    <r>
      <rPr>
        <sz val="8"/>
        <rFont val="Verdana"/>
        <family val="2"/>
      </rPr>
      <t>: La tabla incluye todas las películas exhibidas durante el año 2016, sean estrenos del año, estrenos de años previos y preestrenos.</t>
    </r>
  </si>
  <si>
    <t>TABLA 16.44: NÚMERO DE ESPECTADORES A LAS VEINTE PELÍCULAS CON MAYOR VENTA DE ENTRADAS POR FECHA DE ESTRENO, GENERO, CALIFICACIÓN, NÚMERO DE COPIAS VENDIDAS, SEMANAS EN CARTELERA, PAIS PRODUCTOR Y AÑO DE PRODUCCIÓN, SEGÚN TÍTULO DE LA PELÍCULA. 2016</t>
  </si>
  <si>
    <t>Títulos (en Chile y original)</t>
  </si>
  <si>
    <r>
      <t xml:space="preserve">RANKING DE VENTAS </t>
    </r>
    <r>
      <rPr>
        <b/>
        <vertAlign val="superscript"/>
        <sz val="8"/>
        <color theme="1"/>
        <rFont val="Verdana"/>
        <family val="2"/>
      </rPr>
      <t>/1</t>
    </r>
    <r>
      <rPr>
        <b/>
        <sz val="8"/>
        <color theme="1"/>
        <rFont val="Verdana"/>
        <family val="2"/>
      </rPr>
      <t xml:space="preserve"> </t>
    </r>
  </si>
  <si>
    <t>Nº Espectadores</t>
  </si>
  <si>
    <t>Fecha Estreno</t>
  </si>
  <si>
    <t>Género</t>
  </si>
  <si>
    <r>
      <t xml:space="preserve">Calificación </t>
    </r>
    <r>
      <rPr>
        <b/>
        <vertAlign val="superscript"/>
        <sz val="8"/>
        <color theme="1"/>
        <rFont val="Verdana"/>
        <family val="2"/>
      </rPr>
      <t>/2</t>
    </r>
  </si>
  <si>
    <t>Nº Copias</t>
  </si>
  <si>
    <t>Nº Semanas Cartelera</t>
  </si>
  <si>
    <t>País (es)</t>
  </si>
  <si>
    <t>Año Producción</t>
  </si>
  <si>
    <t>ERA DE HIELO: CHOQUE DE MUNDOS, LA</t>
  </si>
  <si>
    <t>Animación</t>
  </si>
  <si>
    <t>TE</t>
  </si>
  <si>
    <t>EE.UU.</t>
  </si>
  <si>
    <t>BUSCANDO A DORY</t>
  </si>
  <si>
    <t>Animación, Aventuras, Comedia</t>
  </si>
  <si>
    <t>CAPITÁN AMÉRICA: CIVIL WAR</t>
  </si>
  <si>
    <t>Acción</t>
  </si>
  <si>
    <t>TE+7</t>
  </si>
  <si>
    <t>CONJURO 2, EL</t>
  </si>
  <si>
    <t>Horror</t>
  </si>
  <si>
    <t>VIDA SECRETA DE TUS MASCOTAS, LA</t>
  </si>
  <si>
    <t>EE.UU., Japón</t>
  </si>
  <si>
    <t>SIN FILTRO</t>
  </si>
  <si>
    <t>Comedia</t>
  </si>
  <si>
    <t>BATMAN VS SUPERMAN: EL ORIGEN DE LA JUSTICIA</t>
  </si>
  <si>
    <t>ESCUADRÓN SUICIDA</t>
  </si>
  <si>
    <t>Acción, Crimen, Fantasía</t>
  </si>
  <si>
    <t>EE.UU., Canadá</t>
  </si>
  <si>
    <t>LIBRO DE LA SELVA, EL</t>
  </si>
  <si>
    <t>Aventuras</t>
  </si>
  <si>
    <t>DEADPOOL</t>
  </si>
  <si>
    <t>ZOOTOPÍA</t>
  </si>
  <si>
    <t>STAR WARS: EL DESPERTAR DE LA FUERZA</t>
  </si>
  <si>
    <t>Acción, Aventuras, Ciencia Ficción</t>
  </si>
  <si>
    <t>TROLLS</t>
  </si>
  <si>
    <t>ANIMALES FANTÁSTICOS Y DÓNDE ENCONTRARLOS</t>
  </si>
  <si>
    <t>Aventuras, Familiar, Fantasía</t>
  </si>
  <si>
    <t>Reino Unido, EE.UU.</t>
  </si>
  <si>
    <t>KUNG FU PANDA 3</t>
  </si>
  <si>
    <t>EE.UU., China</t>
  </si>
  <si>
    <t>X-MEN: APOCALIPSIS</t>
  </si>
  <si>
    <t>DÍA DE LA INDEPENDENCIA: CONTRAATAQUE</t>
  </si>
  <si>
    <t>Acción, aventuras</t>
  </si>
  <si>
    <t>DOCTOR STRANGE: HECHICERO SUPREMO</t>
  </si>
  <si>
    <t>Acción, Aventuras, Fantasía</t>
  </si>
  <si>
    <t>ROGUE ONE: UNA HISTORIA DE STAR WARS</t>
  </si>
  <si>
    <t>REVENANT: EL RENACIDO</t>
  </si>
  <si>
    <t>Drama</t>
  </si>
  <si>
    <r>
      <rPr>
        <b/>
        <sz val="8"/>
        <color theme="1"/>
        <rFont val="Verdana"/>
        <family val="2"/>
      </rPr>
      <t xml:space="preserve">1 </t>
    </r>
    <r>
      <rPr>
        <sz val="8"/>
        <color theme="1"/>
        <rFont val="Verdana"/>
        <family val="2"/>
      </rPr>
      <t>Ranking de venta de entradas en orden descendente.</t>
    </r>
  </si>
  <si>
    <r>
      <rPr>
        <b/>
        <sz val="8"/>
        <color theme="1"/>
        <rFont val="Verdana"/>
        <family val="2"/>
      </rPr>
      <t>2</t>
    </r>
    <r>
      <rPr>
        <sz val="8"/>
        <color theme="1"/>
        <rFont val="Verdana"/>
        <family val="2"/>
      </rPr>
      <t xml:space="preserve"> Calificación de producción cinematográfica, según edades: TE "Todo espectador", 14 "Mayores de 14 años", TE+7 "Todo Espectador" y "Mayores de 7 años".</t>
    </r>
  </si>
  <si>
    <t>TABLA 16.45: NÚMERO DE ESPECTADORES A LAS TRES PELÍCULAS NACIONALES CON MAYOR VENTA DE ENTRADAS POR FECHA DE ESTRENO, GENERO, CALIFICACIÓN, NÚMERO DE COPIAS VENDIDAS, SEMANAS EN CARTELERA, PAIS PRODUCTOR Y AÑO DE PRODUCCIÓN, SEGÚN TÍTULO DE LA PELÍCULA. 2016</t>
  </si>
  <si>
    <t>ARGENTINO QL</t>
  </si>
  <si>
    <t>NERUDA</t>
  </si>
  <si>
    <t>Drama Biográfico</t>
  </si>
  <si>
    <t>Chile, Argentina, Francia, España</t>
  </si>
  <si>
    <t>TABLA 17.1: MATRÍCULA DE JÓVENES CON ESPECIALIDAD CREATIVA EN ENSEÑANZA MEDIA TÉCNICA PROFESIONAL Y ARTÍSTICA POR NÚMERO DE ESTABLECIMIENTOS QUE LA IMPARTEN, SEGÚN REGIÓN. 2016</t>
  </si>
  <si>
    <t xml:space="preserve">Matrícula de jóvenes con especialidad artística </t>
  </si>
  <si>
    <t>Matrícula  dejovenes en establecimientos técnico profesional, Industriales y artísticos</t>
  </si>
  <si>
    <t>Número de establecimientos que imparten especialidades creativas</t>
  </si>
  <si>
    <t>Número de establecimientos que imparten Enseñanza Media Técnico profesional Industrial y Artística</t>
  </si>
  <si>
    <t>FUENTE: Elaboración del Consejo Nacional de la Cultura y las Artes (CNCA), a partir de bases de datos del Ministerio de Educación (Mineduc).</t>
  </si>
  <si>
    <t>TABLA 17.2: NÚMERO DE ALUMNOS MATRICULADOS EN ENSEÑANZA MEDIA TÉCNICA PROFESIONAL Y ARTÍSTICA, SEGÚN ESPECIALIDAD CREATIVA. 2016</t>
  </si>
  <si>
    <t>ESPECIALIDAD CREATIVA</t>
  </si>
  <si>
    <t>Gráfica</t>
  </si>
  <si>
    <t>Dibujo técnico</t>
  </si>
  <si>
    <t>Vestuario y Confección Textil</t>
  </si>
  <si>
    <t>Productos del cuero</t>
  </si>
  <si>
    <t>Artes Visuales</t>
  </si>
  <si>
    <t>Interpretación Teatral</t>
  </si>
  <si>
    <t>Interpretación en Danza de Nivel Intermedio</t>
  </si>
  <si>
    <t>TABLA 17.3: NÚMERO Y PORCENTAJE DE MATRÍCULAS DE JOVENES DE 15 A 29 AÑOS EN ENSEÑANZA MEDIA, SEGÚN ESPECIALIDAD CREATIVA O NO CREATIVA. 2016</t>
  </si>
  <si>
    <t>Especialidad</t>
  </si>
  <si>
    <t>Especialidades no creativas</t>
  </si>
  <si>
    <t>Especialidades creativas</t>
  </si>
  <si>
    <r>
      <t>TABLA 17.4: NÚMERO DE CARRERAS IMPARTIDAS POR CENTROS DE EDUCACIÓN SUPERIOR POR TIPO DE CARRERA, SEGÚN DOMINIO Y SUBDOMINIO CULTURAL. 2016</t>
    </r>
    <r>
      <rPr>
        <b/>
        <vertAlign val="superscript"/>
        <sz val="8"/>
        <color theme="1"/>
        <rFont val="Verdana"/>
        <family val="2"/>
      </rPr>
      <t>/1</t>
    </r>
  </si>
  <si>
    <t>DOMINIO Y SUBDOMINIO CULTURAL</t>
  </si>
  <si>
    <t>Tipo de carrera</t>
  </si>
  <si>
    <t xml:space="preserve">Total de Carreras Asociadas al Ámbito Creativo </t>
  </si>
  <si>
    <t>Número de Carreras</t>
  </si>
  <si>
    <t>Número de Carreras orientadas a la Creación</t>
  </si>
  <si>
    <t>Número de Carreras de Soporte a la cadena de producción y comercio Creativo</t>
  </si>
  <si>
    <t>Número de Carreras de Soporte teórico al ámbito creativo</t>
  </si>
  <si>
    <t>Arquitectura, diseño y servicios creativos</t>
  </si>
  <si>
    <t>Arquitectura</t>
  </si>
  <si>
    <t>Diseño</t>
  </si>
  <si>
    <t>Servicios creativos digitales</t>
  </si>
  <si>
    <t>Artes escénicas</t>
  </si>
  <si>
    <t>Danza</t>
  </si>
  <si>
    <t>Artes literarias, libros y prensa</t>
  </si>
  <si>
    <t>Editorial</t>
  </si>
  <si>
    <t>Artes musicales</t>
  </si>
  <si>
    <t>Postítulos en musicología y similares</t>
  </si>
  <si>
    <t>Producción musical</t>
  </si>
  <si>
    <t>Técnico música</t>
  </si>
  <si>
    <t>Artes visuales</t>
  </si>
  <si>
    <t>Fotografía</t>
  </si>
  <si>
    <t xml:space="preserve">Educación </t>
  </si>
  <si>
    <t>Pedagogía en artes escénicas</t>
  </si>
  <si>
    <t>Pedagogía en artes visuales</t>
  </si>
  <si>
    <t>Pedagogía en artes y cultura</t>
  </si>
  <si>
    <t>Pedagogía en educación tecnológica</t>
  </si>
  <si>
    <t>Pedagogía en literatura</t>
  </si>
  <si>
    <t>Pedagogía en música</t>
  </si>
  <si>
    <t>Pedagogía intercultural</t>
  </si>
  <si>
    <t>Pedagogía para la creatividad</t>
  </si>
  <si>
    <t>Estudios transversales</t>
  </si>
  <si>
    <t>Estudios transversales en artes</t>
  </si>
  <si>
    <t>Estudios transversales en cultura</t>
  </si>
  <si>
    <t>Gestión cultural</t>
  </si>
  <si>
    <t>Turismo cultural</t>
  </si>
  <si>
    <t>Infraestructura y equipamiento</t>
  </si>
  <si>
    <t>Informática</t>
  </si>
  <si>
    <t xml:space="preserve">Innovación </t>
  </si>
  <si>
    <t>Robótica</t>
  </si>
  <si>
    <t>Medios audiovisuales e interactivos</t>
  </si>
  <si>
    <t>Animación y videojuegos</t>
  </si>
  <si>
    <t>Comunicación audiovisual y multimedia</t>
  </si>
  <si>
    <t>Locución</t>
  </si>
  <si>
    <t>Técnico audiovisual</t>
  </si>
  <si>
    <t>Patrimonio</t>
  </si>
  <si>
    <t>Arqueología</t>
  </si>
  <si>
    <t>Bibliotecología</t>
  </si>
  <si>
    <t>Conservación y restauración</t>
  </si>
  <si>
    <t>Estudios en patrimonio</t>
  </si>
  <si>
    <t>Interculturalidad</t>
  </si>
  <si>
    <r>
      <rPr>
        <b/>
        <sz val="8"/>
        <color theme="1"/>
        <rFont val="Verdana"/>
        <family val="2"/>
      </rPr>
      <t>1</t>
    </r>
    <r>
      <rPr>
        <sz val="8"/>
        <color theme="1"/>
        <rFont val="Verdana"/>
        <family val="2"/>
      </rPr>
      <t xml:space="preserve"> Los centros de educación superior incluyen institutos profesionales, centros de formación técnica y universidades chilenas.</t>
    </r>
  </si>
  <si>
    <t>FUENTE: Elaboración del Consejo Nacional de la Cultura y las Artes (CNCA) a partir de datos del Servicio de Información de Educación Superior (SIES) del MINEDUC. 2016</t>
  </si>
  <si>
    <r>
      <t>TABLA 17.5: NÚMERO DE MATRÍCULA EN INSTITUCIONES DE EDUCACIÓN SUPERIOR, POR SEXO, SEGÚN DOMINIO Y SUBDOMINIO CULTURAL. 2016</t>
    </r>
    <r>
      <rPr>
        <b/>
        <vertAlign val="superscript"/>
        <sz val="8"/>
        <rFont val="Verdana"/>
        <family val="2"/>
      </rPr>
      <t>/1</t>
    </r>
  </si>
  <si>
    <t>Matriculados ambos sexos</t>
  </si>
  <si>
    <t>Hombres matriculados</t>
  </si>
  <si>
    <t>Mujeres matriculadas</t>
  </si>
  <si>
    <r>
      <t>TABLA 17.6: NÚMERO DE CARRERAS IMPARTIDAS Y NÚMERO DE MATRICULADOS EN INSTITUCIONES DE EDUCACIÓN SUPERIOR POR REGIÓN, SEGÚN DOMINIO Y SUBDOMINO CULTURAL. 2016</t>
    </r>
    <r>
      <rPr>
        <b/>
        <vertAlign val="superscript"/>
        <sz val="8"/>
        <rFont val="Verdana"/>
        <family val="2"/>
      </rPr>
      <t>/1</t>
    </r>
  </si>
  <si>
    <t>Carreras creativas</t>
  </si>
  <si>
    <t>Matriculados</t>
  </si>
  <si>
    <t>Número de matriculados</t>
  </si>
  <si>
    <r>
      <t>TABLA 17.7: NÚMERO DE CARRERAS CREATIVAS IMPARTIDAS EN INSTITUCIONES DE EDUCACIÓN SUPERIOR POR GRADO, SEGÚN DOMINIO Y SUBDOMINO CULTURAL. 2016</t>
    </r>
    <r>
      <rPr>
        <b/>
        <vertAlign val="superscript"/>
        <sz val="8"/>
        <rFont val="Verdana"/>
        <family val="2"/>
      </rPr>
      <t>/1</t>
    </r>
  </si>
  <si>
    <t>DOMINIO Y SUBDOMINIO</t>
  </si>
  <si>
    <t>Pregrado</t>
  </si>
  <si>
    <t>Postítulo</t>
  </si>
  <si>
    <t>Postgrado</t>
  </si>
  <si>
    <r>
      <t>TABLA 17.8: NÚMERO DE CARRERAS CREATIVAS POR DOMINIO CULTURAL, SEGÚN INSTITUCIÓN QUE LA IMPARTE EN CHILE. 2016</t>
    </r>
    <r>
      <rPr>
        <b/>
        <vertAlign val="superscript"/>
        <sz val="8"/>
        <color theme="1"/>
        <rFont val="Verdana"/>
        <family val="2"/>
      </rPr>
      <t>/1</t>
    </r>
  </si>
  <si>
    <t>NOMBRE INSTITUCIÓN</t>
  </si>
  <si>
    <t>CFT ALPES</t>
  </si>
  <si>
    <t>CFT ANDRÉS BELLO</t>
  </si>
  <si>
    <t>CFT BARROS ARANA</t>
  </si>
  <si>
    <t>CFT CÁMARA DE COMERCIO DE SANTIAGO</t>
  </si>
  <si>
    <t>CFT DE ENAC</t>
  </si>
  <si>
    <t>CFT DE ENSEÑANZA DE ALTA COSTURA PAULINA DIARD</t>
  </si>
  <si>
    <t>CFT DE LA INDUSTRIA GRÁFICA - INGRAF</t>
  </si>
  <si>
    <t>CFT DE TARAPACA</t>
  </si>
  <si>
    <t>CFT DEL MEDIO AMBIENTE</t>
  </si>
  <si>
    <t>CFT DUOC UC</t>
  </si>
  <si>
    <t>CFT ESCUELA CULINARIA FRANCESA - ECOLE</t>
  </si>
  <si>
    <t>CFT ESCUELA DE ARTES APLICADAS OFICIOS DEL FUEGO</t>
  </si>
  <si>
    <t>CFT ESTUDIO PROFESOR VALERO</t>
  </si>
  <si>
    <t>CFT ICEL</t>
  </si>
  <si>
    <t>CFT INACAP</t>
  </si>
  <si>
    <t>CFT INSTITUTO TECNOLÓGICO DE CHILE - I.T.C.</t>
  </si>
  <si>
    <t>CFT IPROSEC</t>
  </si>
  <si>
    <t>CFT JUAN BOHON</t>
  </si>
  <si>
    <t>CFT LOS LAGOS</t>
  </si>
  <si>
    <t>CFT LOTA-ARAUCO</t>
  </si>
  <si>
    <t>CFT MAGNOS</t>
  </si>
  <si>
    <t>CFT PROANDES</t>
  </si>
  <si>
    <t>CFT SANTO TOMÁS</t>
  </si>
  <si>
    <t>CFT TEODORO WICKEL KLUWEN</t>
  </si>
  <si>
    <t>CFT U.VALPO.</t>
  </si>
  <si>
    <t>CFT UCEVALPO</t>
  </si>
  <si>
    <t>IP AIEP</t>
  </si>
  <si>
    <t>IP CARLOS CASANUEVA</t>
  </si>
  <si>
    <t>IP CIISA</t>
  </si>
  <si>
    <t>IP DE ARTE Y COMUNICACIÓN ARCOS</t>
  </si>
  <si>
    <t>IP DE ARTES ESCÉNICAS KAREN CONNOLLY</t>
  </si>
  <si>
    <t>IP DE CHILE</t>
  </si>
  <si>
    <t>IP DE CIENCIAS DE LA COMPUTACIÓN ACUARIO DATA</t>
  </si>
  <si>
    <t>IP DE CIENCIAS Y ARTES INCACEA</t>
  </si>
  <si>
    <t>IP DIEGO PORTALES</t>
  </si>
  <si>
    <t>IP DR. VIRGINIO GOMEZ G.</t>
  </si>
  <si>
    <t>IP DUOC UC</t>
  </si>
  <si>
    <t>IP ESCUELA DE CINE DE CHILE</t>
  </si>
  <si>
    <t>IP ESCUELA MODERNA DE MÚSICA</t>
  </si>
  <si>
    <t>IP ESUCOMEX</t>
  </si>
  <si>
    <t>IP INACAP</t>
  </si>
  <si>
    <t>IP INSTITUTO INTERNACIONAL DE ARTES CULINARIAS Y SERVICIOS</t>
  </si>
  <si>
    <t>IP INSTITUTO SUPERIOR DE ARTES Y CIENCIAS DE LA COMUNICACIÓN</t>
  </si>
  <si>
    <t>IP IPG</t>
  </si>
  <si>
    <t>IP LA ARAUCANA</t>
  </si>
  <si>
    <t>IP LATINOAMERICANO DE COMERCIO EXTERIOR</t>
  </si>
  <si>
    <t>IP LIBERTADOR DE LOS ANDES</t>
  </si>
  <si>
    <t>IP LOS LAGOS</t>
  </si>
  <si>
    <t>IP LOS LEONES</t>
  </si>
  <si>
    <t>IP PROJAZZ</t>
  </si>
  <si>
    <t>IP PROVIDENCIA</t>
  </si>
  <si>
    <t>IP SANTO TOMÁS</t>
  </si>
  <si>
    <t>PONTIFICIA UNIVERSIDAD CATÓLICA DE CHILE</t>
  </si>
  <si>
    <t>PONTIFICIA UNIVERSIDAD CATÓLICA DE VALPARAISO</t>
  </si>
  <si>
    <t>UNIVERSIDAD ACADEMIA DE HUMANISMO CRISTIANO</t>
  </si>
  <si>
    <t>UNIVERSIDAD ADOLFO IBAÑEZ</t>
  </si>
  <si>
    <t>UNIVERSIDAD ADVENTISTA DE CHILE</t>
  </si>
  <si>
    <t>UNIVERSIDAD ALBERTO HURTADO</t>
  </si>
  <si>
    <t>UNIVERSIDAD ANDRES BELLO</t>
  </si>
  <si>
    <t>UNIVERSIDAD ARTURO PRAT</t>
  </si>
  <si>
    <t>UNIVERSIDAD AUSTRAL DE CHILE</t>
  </si>
  <si>
    <t>UNIVERSIDAD AUTÓNOMA DE CHILE</t>
  </si>
  <si>
    <t>UNIVERSIDAD BERNARDO O'HIGGINS</t>
  </si>
  <si>
    <t>UNIVERSIDAD BOLIVARIANA</t>
  </si>
  <si>
    <t>UNIVERSIDAD CATÓLICA DE LA SANTISIMA CONCEPCIÓN</t>
  </si>
  <si>
    <t>UNIVERSIDAD CATÓLICA DE TEMUCO</t>
  </si>
  <si>
    <t>UNIVERSIDAD CATÓLICA DEL MAULE</t>
  </si>
  <si>
    <t>UNIVERSIDAD CATÓLICA DEL NORTE</t>
  </si>
  <si>
    <t>UNIVERSIDAD CATÓLICA SILVA HENRIQUEZ</t>
  </si>
  <si>
    <t>UNIVERSIDAD CENTRAL DE CHILE</t>
  </si>
  <si>
    <t>UNIVERSIDAD DE ANTOFAGASTA</t>
  </si>
  <si>
    <t>UNIVERSIDAD DE ARTE Y CIENCIAS SOCIALES ARCIS</t>
  </si>
  <si>
    <t>UNIVERSIDAD DE ARTES, CIENCIAS Y COMUNICACIÓN - UNIACC</t>
  </si>
  <si>
    <t>UNIVERSIDAD DE ATACAMA</t>
  </si>
  <si>
    <t>UNIVERSIDAD DE CHILE</t>
  </si>
  <si>
    <t>UNIVERSIDAD DE CONCEPCIÓN</t>
  </si>
  <si>
    <t>UNIVERSIDAD DE LA FRONTERA</t>
  </si>
  <si>
    <t>UNIVERSIDAD DE LA SERENA</t>
  </si>
  <si>
    <t>UNIVERSIDAD DE LAS AMÉRICAS</t>
  </si>
  <si>
    <t>UNIVERSIDAD DE LOS ANDES</t>
  </si>
  <si>
    <t>UNIVERSIDAD DE LOS LAGOS</t>
  </si>
  <si>
    <t>UNIVERSIDAD DE MAGALLANES</t>
  </si>
  <si>
    <t>UNIVERSIDAD DE PLAYA ANCHA DE CIENCIAS DE LA EDUCACIÓN</t>
  </si>
  <si>
    <t>UNIVERSIDAD DE SANTIAGO DE CHILE</t>
  </si>
  <si>
    <t>UNIVERSIDAD DE TALCA</t>
  </si>
  <si>
    <t>UNIVERSIDAD DE TARAPACÁ</t>
  </si>
  <si>
    <t>UNIVERSIDAD DE VALPARAISO</t>
  </si>
  <si>
    <t>UNIVERSIDAD DE VIÑA DEL MAR</t>
  </si>
  <si>
    <t>UNIVERSIDAD DEL BIO-BIO</t>
  </si>
  <si>
    <t>UNIVERSIDAD DEL DESARROLLO</t>
  </si>
  <si>
    <t>UNIVERSIDAD DEL MAR</t>
  </si>
  <si>
    <t>UNIVERSIDAD DEL PACÍFICO</t>
  </si>
  <si>
    <t>UNIVERSIDAD DIEGO PORTALES</t>
  </si>
  <si>
    <t>UNIVERSIDAD FINIS TERRAE</t>
  </si>
  <si>
    <t>UNIVERSIDAD GABRIELA MISTRAL</t>
  </si>
  <si>
    <t>UNIVERSIDAD IBEROAMERICANA DE CIENCIAS Y TECNOLOGÍA, UNICYT</t>
  </si>
  <si>
    <t>UNIVERSIDAD LOS LEONES</t>
  </si>
  <si>
    <t>UNIVERSIDAD MAYOR</t>
  </si>
  <si>
    <t>UNIVERSIDAD METROPOLITANA DE CIENCIAS DE LA EDUCACIÓN</t>
  </si>
  <si>
    <t>UNIVERSIDAD MIGUEL DE CERVANTES</t>
  </si>
  <si>
    <t>UNIVERSIDAD PEDRO DE VALDIVIA</t>
  </si>
  <si>
    <t>UNIVERSIDAD SAN SEBASTIÁN</t>
  </si>
  <si>
    <t>UNIVERSIDAD SANTO TOMÁS</t>
  </si>
  <si>
    <t>UNIVERSIDAD SEK</t>
  </si>
  <si>
    <t>UNIVERSIDAD TÉCNICA FEDERICO SANTA MARIA</t>
  </si>
  <si>
    <t>UNIVERSIDAD TECNOLÓGICA DE CHILE INACAP</t>
  </si>
  <si>
    <t>UNIVERSIDAD TECNOLÓGICA METROPOLITANA</t>
  </si>
  <si>
    <t>UNIVERSIDAD UCINF</t>
  </si>
  <si>
    <r>
      <t>TABLA 17.9: NÚMERO TOTAL DE CARRERAS CREATIVAS Y NÚMERO TOTAL DE MATRICULADOS, SEGÚN CENTRO DE EDUCACIÓN SUPERIOR E INSTITUCIÓN QUE LA IMPARTE. 2016</t>
    </r>
    <r>
      <rPr>
        <b/>
        <vertAlign val="superscript"/>
        <sz val="8"/>
        <rFont val="Verdana"/>
        <family val="2"/>
      </rPr>
      <t>/1</t>
    </r>
  </si>
  <si>
    <t>TOTAL CARRERAS</t>
  </si>
  <si>
    <t>TOTAL MATRICULADOS</t>
  </si>
  <si>
    <t>CENTROS DE FORMACION TÉCNICA</t>
  </si>
  <si>
    <t>INSTITUTO PROFESIONAL</t>
  </si>
  <si>
    <t>UNIVERSIDAD</t>
  </si>
  <si>
    <r>
      <t>TABLA 18.1: NÚMERO DE EMPRESAS PROVEEDORAS DE CONEXIÓN A INTERNET POR MODALIDAD, SEGÚN REGIÓN. 2012-2016</t>
    </r>
    <r>
      <rPr>
        <b/>
        <vertAlign val="superscript"/>
        <sz val="8"/>
        <rFont val="Verdana"/>
        <family val="2"/>
      </rPr>
      <t>/1</t>
    </r>
  </si>
  <si>
    <r>
      <t>Modalidad fija</t>
    </r>
    <r>
      <rPr>
        <b/>
        <vertAlign val="superscript"/>
        <sz val="8"/>
        <rFont val="Verdana"/>
        <family val="2"/>
      </rPr>
      <t>/2</t>
    </r>
  </si>
  <si>
    <r>
      <t>Modalidadmóvil</t>
    </r>
    <r>
      <rPr>
        <b/>
        <vertAlign val="superscript"/>
        <sz val="8"/>
        <rFont val="Verdana"/>
        <family val="2"/>
      </rPr>
      <t>/3</t>
    </r>
  </si>
  <si>
    <r>
      <t>TOTAL</t>
    </r>
    <r>
      <rPr>
        <b/>
        <vertAlign val="superscript"/>
        <sz val="8"/>
        <rFont val="Verdana"/>
        <family val="2"/>
      </rPr>
      <t>/4</t>
    </r>
  </si>
  <si>
    <r>
      <t xml:space="preserve">1 </t>
    </r>
    <r>
      <rPr>
        <sz val="8"/>
        <rFont val="Verdana"/>
        <family val="2"/>
      </rPr>
      <t>Total de empresas que informaron a Subtel al mes de diciembre de cada año.</t>
    </r>
  </si>
  <si>
    <r>
      <t xml:space="preserve">2 </t>
    </r>
    <r>
      <rPr>
        <sz val="8"/>
        <rFont val="Verdana"/>
        <family val="2"/>
      </rPr>
      <t>La modalidad fija corresponde al número de clientes con conexión punto a punto, las tecnologías de acceso son DLS, cable módem y WLL, entre otros. Las empresas identificadas a nivel nacional no están presentes en todas las regiones.</t>
    </r>
  </si>
  <si>
    <r>
      <t>3</t>
    </r>
    <r>
      <rPr>
        <sz val="8"/>
        <rFont val="Verdana"/>
        <family val="2"/>
      </rPr>
      <t xml:space="preserve"> Las conexiones móviles (3G+4G) se encuentran disponibles</t>
    </r>
    <r>
      <rPr>
        <sz val="8"/>
        <color rgb="FFFF0000"/>
        <rFont val="Verdana"/>
        <family val="2"/>
      </rPr>
      <t xml:space="preserve"> </t>
    </r>
    <r>
      <rPr>
        <sz val="8"/>
        <rFont val="Verdana"/>
        <family val="2"/>
      </rPr>
      <t>sólo a nivel nacional, sin apertura por región.</t>
    </r>
  </si>
  <si>
    <r>
      <t>4</t>
    </r>
    <r>
      <rPr>
        <sz val="8"/>
        <color rgb="FFFF0000"/>
        <rFont val="Verdana"/>
        <family val="2"/>
      </rPr>
      <t xml:space="preserve"> </t>
    </r>
    <r>
      <rPr>
        <sz val="8"/>
        <rFont val="Verdana"/>
        <family val="2"/>
      </rPr>
      <t xml:space="preserve">Los totales presentados por cada modalidad, no corresponden a la suma de los valores regionales. Esta situación se debe a que una misma empresa puede prestar servicios en más de una región. </t>
    </r>
  </si>
  <si>
    <t>TABLA 18.2: NÚMERO DE CONEXIONES A INTERNET POR TIPO DE ACCESO, SEGÚN REGIÓN. 2016</t>
  </si>
  <si>
    <t>Número de conexiones a internet</t>
  </si>
  <si>
    <t>Tipo de acceso</t>
  </si>
  <si>
    <r>
      <t>Modalidad móvil 3G+4G</t>
    </r>
    <r>
      <rPr>
        <b/>
        <vertAlign val="superscript"/>
        <sz val="8"/>
        <rFont val="Verdana"/>
        <family val="2"/>
      </rPr>
      <t>/3</t>
    </r>
  </si>
  <si>
    <r>
      <t>1</t>
    </r>
    <r>
      <rPr>
        <sz val="8"/>
        <rFont val="Verdana"/>
        <family val="2"/>
      </rPr>
      <t xml:space="preserve"> El total vertical general no cuadra porque en él se incluyen las conexiones móviles (3G+4G), sin apertura por región.</t>
    </r>
  </si>
  <si>
    <r>
      <t xml:space="preserve">2 </t>
    </r>
    <r>
      <rPr>
        <sz val="8"/>
        <rFont val="Verdana"/>
        <family val="2"/>
      </rPr>
      <t>La modalidad fija corresponde al número de clientes con conexión punto a punto y las tecnologías de acceso por DLS, cable módem y WLL, entre otros. Las empresas identificadas a nivel nacional no están presentes en todas las regiones.</t>
    </r>
  </si>
  <si>
    <r>
      <rPr>
        <b/>
        <sz val="8"/>
        <rFont val="Verdana"/>
        <family val="2"/>
      </rPr>
      <t>3</t>
    </r>
    <r>
      <rPr>
        <sz val="8"/>
        <rFont val="Verdana"/>
        <family val="2"/>
      </rPr>
      <t xml:space="preserve"> Las conexiones móviles (3G+4G) se encuentran disponibles sólo a nivel nacional, sin apertura por región.</t>
    </r>
  </si>
  <si>
    <r>
      <t>TABLA 18.3: NÚMERO DE CONEXIONES FIJAS</t>
    </r>
    <r>
      <rPr>
        <b/>
        <vertAlign val="superscript"/>
        <sz val="8"/>
        <rFont val="Verdana"/>
        <family val="2"/>
      </rPr>
      <t>/1</t>
    </r>
    <r>
      <rPr>
        <b/>
        <sz val="8"/>
        <rFont val="Verdana"/>
        <family val="2"/>
      </rPr>
      <t>, SEGÚN TIPO DE SUSCRIPTOR. 2012-2016</t>
    </r>
  </si>
  <si>
    <t>TIPO DE SUSCRIPTOR</t>
  </si>
  <si>
    <t>Residenciales</t>
  </si>
  <si>
    <t>Comerciales</t>
  </si>
  <si>
    <r>
      <rPr>
        <b/>
        <sz val="8"/>
        <rFont val="Verdana"/>
        <family val="2"/>
      </rPr>
      <t>1</t>
    </r>
    <r>
      <rPr>
        <sz val="8"/>
        <rFont val="Verdana"/>
        <family val="2"/>
      </rPr>
      <t xml:space="preserve"> Considera conexiones fijas a través de banda ancha y banda estrecha.</t>
    </r>
  </si>
  <si>
    <t>FUENTE: Subsecretaría de Telecomunicaciones (Subtel). Series estadísticas.</t>
  </si>
  <si>
    <t>TABLA 18.4: TASA DE CONEXIONES FIJAS RESIDENCIALES POR CADA CIEN HABITANTES. 2012-2016</t>
  </si>
  <si>
    <t>País</t>
  </si>
  <si>
    <r>
      <t>Modalidad</t>
    </r>
    <r>
      <rPr>
        <b/>
        <vertAlign val="superscript"/>
        <sz val="8"/>
        <rFont val="Verdana"/>
        <family val="2"/>
      </rPr>
      <t>/1</t>
    </r>
  </si>
  <si>
    <t>Tasa conexiones residenciales por cada 100 habitantes</t>
  </si>
  <si>
    <r>
      <rPr>
        <b/>
        <sz val="8"/>
        <rFont val="Verdana"/>
        <family val="2"/>
      </rPr>
      <t>1</t>
    </r>
    <r>
      <rPr>
        <sz val="8"/>
        <rFont val="Verdana"/>
        <family val="2"/>
      </rPr>
      <t xml:space="preserve"> La modalidad fija corresponde al número de clientes con conexión punto a punto, las tecnologías de acceso son DLS, cable módem y WLL, entre otros. </t>
    </r>
  </si>
  <si>
    <t>TABLA 18.5:  NÚMERO DE CONEXIONES RESIDENCIALES DE BANDA ANCHA A INTERNET. 2012-2016</t>
  </si>
  <si>
    <t>Número de conexiones residenciales</t>
  </si>
  <si>
    <t>Residencial &gt; 256 KBPS</t>
  </si>
  <si>
    <t>FUENTE: Subsecretaría de Telecomunicaciones (SUBTEL).</t>
  </si>
  <si>
    <t>TABLA 18.6: PENETRACIÓN DE INTERNET EN LA POBLACIÓN EN PORCENTAJE, SEGÚN LA UNIÓN INTERNACIONAL DE TELECOMUNICACIONES DE LAS NACIONES UNIDAS (UIT). 2012-2016</t>
  </si>
  <si>
    <t>Porcentaje de usuarios con internet</t>
  </si>
  <si>
    <t>Penetración (fija/población)</t>
  </si>
  <si>
    <t>FUENTE: Unión Internacional de Telecomunicaciones de las Naciones Unidas (UIT). Subsecretaría de Telecomunicaciones (Subtel).</t>
  </si>
  <si>
    <t>TABLA 18.7: PENETRACIÓN MUNDIAL DE INTERNET POR CADA CIEN HABITANTES, COMPARACIÓN DE VARIOS PAÍSES. 2012-2016</t>
  </si>
  <si>
    <t xml:space="preserve">
PAÍS
</t>
  </si>
  <si>
    <r>
      <t>PENETRACIÓN INTERNET (FIJO+MÓVIL)/POBL POR CADA 100 HABS.</t>
    </r>
    <r>
      <rPr>
        <b/>
        <vertAlign val="superscript"/>
        <sz val="8"/>
        <rFont val="Verdana"/>
        <family val="2"/>
      </rPr>
      <t>/1</t>
    </r>
  </si>
  <si>
    <t>JUNIO 2012</t>
  </si>
  <si>
    <t>JUNIO 2013</t>
  </si>
  <si>
    <t>JUNIO 2014</t>
  </si>
  <si>
    <t>JUNIO 2015</t>
  </si>
  <si>
    <t>JUNIO 2016</t>
  </si>
  <si>
    <t>Australia</t>
  </si>
  <si>
    <t>Austria</t>
  </si>
  <si>
    <t>Bélgica</t>
  </si>
  <si>
    <t>Canadá</t>
  </si>
  <si>
    <r>
      <t>Chile</t>
    </r>
    <r>
      <rPr>
        <b/>
        <vertAlign val="superscript"/>
        <sz val="8"/>
        <color rgb="FF222222"/>
        <rFont val="Verdana"/>
        <family val="2"/>
      </rPr>
      <t>/2</t>
    </r>
  </si>
  <si>
    <t>República Checa</t>
  </si>
  <si>
    <t>Dinamarca</t>
  </si>
  <si>
    <t>Estonia</t>
  </si>
  <si>
    <t>Finlandia</t>
  </si>
  <si>
    <t>Francia</t>
  </si>
  <si>
    <t>Alemania</t>
  </si>
  <si>
    <t>Grecia</t>
  </si>
  <si>
    <t>Hungría</t>
  </si>
  <si>
    <t>Islandia</t>
  </si>
  <si>
    <t>Irlanda</t>
  </si>
  <si>
    <t>Israel</t>
  </si>
  <si>
    <t>Italia</t>
  </si>
  <si>
    <t>Japón</t>
  </si>
  <si>
    <t>Corea</t>
  </si>
  <si>
    <t>Luxemburgo</t>
  </si>
  <si>
    <t>México</t>
  </si>
  <si>
    <t>Países Bajos</t>
  </si>
  <si>
    <t>Nueva Zelanda</t>
  </si>
  <si>
    <t>Noruega</t>
  </si>
  <si>
    <t>Polonia</t>
  </si>
  <si>
    <t>Portugal</t>
  </si>
  <si>
    <t>República Eslovaca</t>
  </si>
  <si>
    <t>Eslovenia</t>
  </si>
  <si>
    <t>España</t>
  </si>
  <si>
    <t>Suecia</t>
  </si>
  <si>
    <t>Suiza</t>
  </si>
  <si>
    <t>Turquía</t>
  </si>
  <si>
    <t>Reino Unido</t>
  </si>
  <si>
    <t>Estados Unidos</t>
  </si>
  <si>
    <r>
      <rPr>
        <b/>
        <sz val="8"/>
        <rFont val="Verdana"/>
        <family val="2"/>
      </rPr>
      <t>1</t>
    </r>
    <r>
      <rPr>
        <sz val="8"/>
        <rFont val="Verdana"/>
        <family val="2"/>
      </rPr>
      <t xml:space="preserve"> Los datos de penetraciones UIT (fijo+móvil) provienen de la suma de los indicadores:         1.5.1. OECD historical fixed broadband penetration rates y 1.5.2. OECD historical mobile broadband penetration rates.
Estadísticas de la OCDE de banda ancha
1.5.1. OECD historical fixed (wired) broadband penetration rates (cable) las tasas de penetración de banda ancha fija históricos de la OCDE
1.5.2. OECD historical wireless broadband penetration rates las tasas de penetración de banda ancha inalámbrica histórica de la OCDE
</t>
    </r>
  </si>
  <si>
    <r>
      <t xml:space="preserve">2 </t>
    </r>
    <r>
      <rPr>
        <sz val="8"/>
        <color indexed="8"/>
        <rFont val="Verdana"/>
        <family val="2"/>
      </rPr>
      <t>Los datos de Chile se encuentran actualizados de acuerdo a las series estadísticas existentes.</t>
    </r>
  </si>
  <si>
    <r>
      <t>TABLA 19.1: NÚMERO DE PERSONAS CON RECONOCIMIENTO DE CALIDAD INDÍGENA</t>
    </r>
    <r>
      <rPr>
        <b/>
        <vertAlign val="superscript"/>
        <sz val="8"/>
        <color indexed="8"/>
        <rFont val="Verdana"/>
        <family val="2"/>
      </rPr>
      <t>/1</t>
    </r>
    <r>
      <rPr>
        <b/>
        <sz val="8"/>
        <color indexed="8"/>
        <rFont val="Verdana"/>
        <family val="2"/>
      </rPr>
      <t xml:space="preserve"> (LEY 19.253) POR SEXO Y UNIDAD OPERATIVA, SEGÚN REGIÓN. 2013-2016</t>
    </r>
  </si>
  <si>
    <r>
      <t>2013</t>
    </r>
    <r>
      <rPr>
        <b/>
        <vertAlign val="superscript"/>
        <sz val="8"/>
        <rFont val="Verdana"/>
        <family val="2"/>
      </rPr>
      <t>/R</t>
    </r>
  </si>
  <si>
    <r>
      <t>2014</t>
    </r>
    <r>
      <rPr>
        <b/>
        <vertAlign val="superscript"/>
        <sz val="8"/>
        <rFont val="Verdana"/>
        <family val="2"/>
      </rPr>
      <t>/R</t>
    </r>
  </si>
  <si>
    <t>Unidad operativa</t>
  </si>
  <si>
    <t>N° Certificados</t>
  </si>
  <si>
    <t xml:space="preserve">Hombre </t>
  </si>
  <si>
    <t xml:space="preserve">Mujer </t>
  </si>
  <si>
    <t>Dirección Regional Arica y Parinacota</t>
  </si>
  <si>
    <t>Subdirección Nacional Iquique</t>
  </si>
  <si>
    <t>Oficina de Asuntos Indígenas San Pedro de Atacama</t>
  </si>
  <si>
    <t>Oficina de Enlace Copiapó</t>
  </si>
  <si>
    <t>Oficina de Asuntos Indígenas Santiago</t>
  </si>
  <si>
    <r>
      <t>Valparaíso (continental)</t>
    </r>
    <r>
      <rPr>
        <vertAlign val="superscript"/>
        <sz val="8"/>
        <rFont val="Verdana"/>
        <family val="2"/>
      </rPr>
      <t>/2</t>
    </r>
  </si>
  <si>
    <r>
      <t>Valparaíso (insular)</t>
    </r>
    <r>
      <rPr>
        <vertAlign val="superscript"/>
        <sz val="8"/>
        <rFont val="Verdana"/>
        <family val="2"/>
      </rPr>
      <t>/3</t>
    </r>
  </si>
  <si>
    <t>Oficina de Asuntos Indígenas Isla de Pascua</t>
  </si>
  <si>
    <t>Dirección Regional Cañete</t>
  </si>
  <si>
    <t>Subdirección Nacional Temuco</t>
  </si>
  <si>
    <t>Dirección Regional Valdivia</t>
  </si>
  <si>
    <t>Dirección Regional Osorno</t>
  </si>
  <si>
    <t>Oficina de Enlace Coyhaique</t>
  </si>
  <si>
    <t>Oficina de Asuntos Indígenas Punta Arenas</t>
  </si>
  <si>
    <r>
      <t>R</t>
    </r>
    <r>
      <rPr>
        <sz val="8"/>
        <color indexed="8"/>
        <rFont val="Verdana"/>
        <family val="2"/>
      </rPr>
      <t xml:space="preserve"> Cifras rectificadas por el informante.</t>
    </r>
  </si>
  <si>
    <r>
      <t>1</t>
    </r>
    <r>
      <rPr>
        <sz val="8"/>
        <color indexed="8"/>
        <rFont val="Verdana"/>
        <family val="2"/>
      </rPr>
      <t xml:space="preserve"> Los datos corresponden a la cantidad de personas con reconocimiento de calidad indígena entregado en el año de referencia indicado. </t>
    </r>
  </si>
  <si>
    <r>
      <t>2</t>
    </r>
    <r>
      <rPr>
        <sz val="8"/>
        <color indexed="8"/>
        <rFont val="Verdana"/>
        <family val="2"/>
      </rPr>
      <t xml:space="preserve"> Excluye la comuna de Isla de Pascua.</t>
    </r>
  </si>
  <si>
    <r>
      <t>3</t>
    </r>
    <r>
      <rPr>
        <sz val="8"/>
        <color indexed="8"/>
        <rFont val="Verdana"/>
        <family val="2"/>
      </rPr>
      <t xml:space="preserve"> Sólo considera la comuna de Isla de Pascua.</t>
    </r>
  </si>
  <si>
    <t>FUENTE: Corporación Nacional de Desarrollo Indígena (Conadi).</t>
  </si>
  <si>
    <r>
      <t>TABLA 19.2: DISTRIBUCIÓN DE POBLACIÓN POR PUEBLO ORIGINARIO</t>
    </r>
    <r>
      <rPr>
        <b/>
        <vertAlign val="superscript"/>
        <sz val="8"/>
        <color indexed="8"/>
        <rFont val="Verdana"/>
        <family val="2"/>
      </rPr>
      <t>/1</t>
    </r>
    <r>
      <rPr>
        <b/>
        <sz val="8"/>
        <color indexed="8"/>
        <rFont val="Verdana"/>
        <family val="2"/>
      </rPr>
      <t>, SEGÚN RECONOCIMIENTO DE PUEBLOS ORIGINARIOS (LEY N° 19.253). 2012-2016</t>
    </r>
  </si>
  <si>
    <t>PUEBLO INDÍGENA</t>
  </si>
  <si>
    <r>
      <t>2012</t>
    </r>
    <r>
      <rPr>
        <b/>
        <vertAlign val="superscript"/>
        <sz val="8"/>
        <rFont val="Verdana"/>
        <family val="2"/>
      </rPr>
      <t>/R</t>
    </r>
  </si>
  <si>
    <r>
      <t>2015</t>
    </r>
    <r>
      <rPr>
        <b/>
        <vertAlign val="superscript"/>
        <sz val="8"/>
        <color indexed="8"/>
        <rFont val="Verdana"/>
        <family val="2"/>
      </rPr>
      <t>/R</t>
    </r>
  </si>
  <si>
    <t>Población por pueblo</t>
  </si>
  <si>
    <t>Mapuche</t>
  </si>
  <si>
    <t>Atacameño</t>
  </si>
  <si>
    <t>Colla</t>
  </si>
  <si>
    <t>Diaguita</t>
  </si>
  <si>
    <t>Kawashkar</t>
  </si>
  <si>
    <t>Yagán</t>
  </si>
  <si>
    <r>
      <rPr>
        <b/>
        <sz val="8"/>
        <color indexed="8"/>
        <rFont val="Verdana"/>
        <family val="2"/>
      </rPr>
      <t>1</t>
    </r>
    <r>
      <rPr>
        <sz val="8"/>
        <color indexed="8"/>
        <rFont val="Verdana"/>
        <family val="2"/>
      </rPr>
      <t xml:space="preserve"> Los datos corresponden a la cantidad de personas con reconocimiento de calidad indígena entregado en el año de referencia indicado. </t>
    </r>
  </si>
  <si>
    <t>TABLA 19.3: NÚMERO DE BECAS INDÍGENAS OTORGADAS POR NIVEL DE EDUCACIÓN Y SEXO SEGÚN REGIÓN.  2012-2016</t>
  </si>
  <si>
    <t>Total Regional
2012</t>
  </si>
  <si>
    <t>Educación básica</t>
  </si>
  <si>
    <t>Educación media</t>
  </si>
  <si>
    <t>Educación superior</t>
  </si>
  <si>
    <t>Total Regional
2013</t>
  </si>
  <si>
    <t>Cobertura</t>
  </si>
  <si>
    <t>(CONTINUACIÓN TABLA 19.3)</t>
  </si>
  <si>
    <t>Total Regional
2014</t>
  </si>
  <si>
    <t>Total Regional
2015</t>
  </si>
  <si>
    <t>Total Regional
2016</t>
  </si>
  <si>
    <t>FUENTE: Corporación Nacional de Desarrollo Indígena (Conadi) - Junta Nacional de Auxilio Escolar y Becas (Junaeb).</t>
  </si>
  <si>
    <t>TABLA 19.4: MONTO DE LA INVERSIÓN EN BECAS INDÍGENAS POR NIVEL DE EDUCACIÓN, SEGÚN REGIÓN. 2012-2016</t>
  </si>
  <si>
    <t>Total regional 2012</t>
  </si>
  <si>
    <t>Nivel de educación</t>
  </si>
  <si>
    <t>Total regional 2013</t>
  </si>
  <si>
    <t>Total regional 2014</t>
  </si>
  <si>
    <t>Media</t>
  </si>
  <si>
    <t>Superior</t>
  </si>
  <si>
    <t>(CONTINUACIÓN TABLA 19.4)</t>
  </si>
  <si>
    <t>Total regional 2015</t>
  </si>
  <si>
    <t>Total regional 2016</t>
  </si>
  <si>
    <t>TABLA 19.5: NÚMERO DE ALUMNOS INDÍGENAS BENEFICIARIOS DE BECAS INDÍGENAS POR NIVEL DE EDUCACIÓN, SEGÚN PUEBLO ORIGINARIO. 2012-2016</t>
  </si>
  <si>
    <t>PUEBLO ORIGINARIO</t>
  </si>
  <si>
    <t>Total 2012</t>
  </si>
  <si>
    <t xml:space="preserve">Educación superior </t>
  </si>
  <si>
    <t>Total 2013</t>
  </si>
  <si>
    <t>Total 2014</t>
  </si>
  <si>
    <t>Total 2015</t>
  </si>
  <si>
    <t>Total 2016</t>
  </si>
  <si>
    <t>Kawhaskar</t>
  </si>
  <si>
    <t>Yagan</t>
  </si>
  <si>
    <t>FUENTE: Corporación Nacional de Desarrollo Indígena (Conadi). Junta Nacional de Auxilio Escolar y Becas (Junaeb).</t>
  </si>
  <si>
    <t>TABLA 19.6: NÚMERO DE BECAS OTORGADAS EN POSGRADO POR SEXO, SEGÚN REGIÓN. 2012-2016</t>
  </si>
  <si>
    <r>
      <t>2016</t>
    </r>
    <r>
      <rPr>
        <b/>
        <vertAlign val="superscript"/>
        <sz val="8"/>
        <color indexed="8"/>
        <rFont val="Verdana"/>
        <family val="2"/>
      </rPr>
      <t>/1</t>
    </r>
  </si>
  <si>
    <r>
      <rPr>
        <b/>
        <sz val="8"/>
        <color indexed="8"/>
        <rFont val="Verdana"/>
        <family val="2"/>
      </rPr>
      <t>1</t>
    </r>
    <r>
      <rPr>
        <sz val="8"/>
        <color indexed="8"/>
        <rFont val="Verdana"/>
        <family val="2"/>
      </rPr>
      <t xml:space="preserve"> En el periodo no se registran becas otorgadas en las unidades operativas regionales, por bajos recursos financieros y humanos para la difusión, excepto Región Metropolitana.</t>
    </r>
  </si>
  <si>
    <t>FUENTE: Corporación Nacional de Desarrollo Indígena (Conadi). Unidad de Cultura y Educación.</t>
  </si>
  <si>
    <t>TABLA 19.7: NÚMERO DE PROGRAMAS FONDO DE CULTURA POR UNIDAD OPERATIVA Y MONTO DE LA INVERSIÓN, SEGÚN REGIÓN. 2012-2016</t>
  </si>
  <si>
    <t>CULTURA 2012</t>
  </si>
  <si>
    <t>CULTURA 2013</t>
  </si>
  <si>
    <t>N° TOTAL</t>
  </si>
  <si>
    <t>Monto Total ($)</t>
  </si>
  <si>
    <r>
      <t>DIF</t>
    </r>
    <r>
      <rPr>
        <b/>
        <vertAlign val="superscript"/>
        <sz val="8"/>
        <rFont val="Verdana"/>
        <family val="2"/>
      </rPr>
      <t>/1</t>
    </r>
  </si>
  <si>
    <r>
      <t>DIF</t>
    </r>
    <r>
      <rPr>
        <b/>
        <vertAlign val="superscript"/>
        <sz val="8"/>
        <rFont val="Verdana"/>
        <family val="2"/>
      </rPr>
      <t>/1</t>
    </r>
    <r>
      <rPr>
        <b/>
        <sz val="8"/>
        <rFont val="Verdana"/>
        <family val="2"/>
      </rPr>
      <t xml:space="preserve"> ($)</t>
    </r>
  </si>
  <si>
    <r>
      <t>LEN</t>
    </r>
    <r>
      <rPr>
        <b/>
        <vertAlign val="superscript"/>
        <sz val="8"/>
        <rFont val="Verdana"/>
        <family val="2"/>
      </rPr>
      <t>/2</t>
    </r>
  </si>
  <si>
    <r>
      <t>LEN</t>
    </r>
    <r>
      <rPr>
        <b/>
        <vertAlign val="superscript"/>
        <sz val="8"/>
        <rFont val="Verdana"/>
        <family val="2"/>
      </rPr>
      <t>/2</t>
    </r>
    <r>
      <rPr>
        <b/>
        <sz val="8"/>
        <rFont val="Verdana"/>
        <family val="2"/>
      </rPr>
      <t xml:space="preserve"> ($)</t>
    </r>
  </si>
  <si>
    <r>
      <t>PAT</t>
    </r>
    <r>
      <rPr>
        <b/>
        <vertAlign val="superscript"/>
        <sz val="8"/>
        <rFont val="Verdana"/>
        <family val="2"/>
      </rPr>
      <t>/3</t>
    </r>
  </si>
  <si>
    <r>
      <t>PAT</t>
    </r>
    <r>
      <rPr>
        <b/>
        <vertAlign val="superscript"/>
        <sz val="8"/>
        <rFont val="Verdana"/>
        <family val="2"/>
      </rPr>
      <t>/3</t>
    </r>
    <r>
      <rPr>
        <b/>
        <sz val="8"/>
        <rFont val="Verdana"/>
        <family val="2"/>
      </rPr>
      <t xml:space="preserve"> ($)</t>
    </r>
  </si>
  <si>
    <t>Tarapacá / Atacama</t>
  </si>
  <si>
    <t>Valparaíso (insular)</t>
  </si>
  <si>
    <t>Coquimbo / Valparaíso cont. / Metropolitana / O'Higgins</t>
  </si>
  <si>
    <t>Los Lagos / Aysén</t>
  </si>
  <si>
    <r>
      <t>Varias</t>
    </r>
    <r>
      <rPr>
        <vertAlign val="superscript"/>
        <sz val="8"/>
        <color indexed="8"/>
        <rFont val="Verdana"/>
        <family val="2"/>
      </rPr>
      <t>/4</t>
    </r>
  </si>
  <si>
    <t>Dirección Nacional</t>
  </si>
  <si>
    <t>(CONTINUACIÓN TABLA 19.7)</t>
  </si>
  <si>
    <t>CULTURA 2014</t>
  </si>
  <si>
    <t>CULTURA 2015</t>
  </si>
  <si>
    <r>
      <t>DIF</t>
    </r>
    <r>
      <rPr>
        <b/>
        <vertAlign val="superscript"/>
        <sz val="8"/>
        <color indexed="8"/>
        <rFont val="Verdana"/>
        <family val="2"/>
      </rPr>
      <t>/1</t>
    </r>
  </si>
  <si>
    <r>
      <t xml:space="preserve">DIF ($) </t>
    </r>
    <r>
      <rPr>
        <b/>
        <vertAlign val="superscript"/>
        <sz val="8"/>
        <color indexed="8"/>
        <rFont val="Verdana"/>
        <family val="2"/>
      </rPr>
      <t>/1</t>
    </r>
  </si>
  <si>
    <r>
      <t>LEN</t>
    </r>
    <r>
      <rPr>
        <b/>
        <vertAlign val="superscript"/>
        <sz val="8"/>
        <color indexed="8"/>
        <rFont val="Verdana"/>
        <family val="2"/>
      </rPr>
      <t xml:space="preserve"> /2</t>
    </r>
  </si>
  <si>
    <r>
      <t>LEN ($)</t>
    </r>
    <r>
      <rPr>
        <b/>
        <vertAlign val="superscript"/>
        <sz val="8"/>
        <color indexed="8"/>
        <rFont val="Verdana"/>
        <family val="2"/>
      </rPr>
      <t xml:space="preserve"> /2</t>
    </r>
  </si>
  <si>
    <r>
      <t>PAT</t>
    </r>
    <r>
      <rPr>
        <b/>
        <vertAlign val="superscript"/>
        <sz val="8"/>
        <color indexed="8"/>
        <rFont val="Verdana"/>
        <family val="2"/>
      </rPr>
      <t xml:space="preserve"> /3</t>
    </r>
  </si>
  <si>
    <r>
      <t xml:space="preserve">PAT ($) </t>
    </r>
    <r>
      <rPr>
        <b/>
        <vertAlign val="superscript"/>
        <sz val="8"/>
        <color indexed="8"/>
        <rFont val="Verdana"/>
        <family val="2"/>
      </rPr>
      <t>/3</t>
    </r>
  </si>
  <si>
    <t>CULTURA 2016</t>
  </si>
  <si>
    <r>
      <t>DIF ($)</t>
    </r>
    <r>
      <rPr>
        <b/>
        <vertAlign val="superscript"/>
        <sz val="8"/>
        <color indexed="8"/>
        <rFont val="Verdana"/>
        <family val="2"/>
      </rPr>
      <t>/1</t>
    </r>
  </si>
  <si>
    <r>
      <t>1</t>
    </r>
    <r>
      <rPr>
        <sz val="8"/>
        <color indexed="8"/>
        <rFont val="Verdana"/>
        <family val="2"/>
      </rPr>
      <t xml:space="preserve"> DIF: Programa de Difusión y Fomento de las Culturas Indígenas.</t>
    </r>
  </si>
  <si>
    <r>
      <t>2</t>
    </r>
    <r>
      <rPr>
        <sz val="8"/>
        <color indexed="8"/>
        <rFont val="Verdana"/>
        <family val="2"/>
      </rPr>
      <t xml:space="preserve"> LEN: Programa de Recuperación y Revitalización de las Lenguas Indígenas.</t>
    </r>
  </si>
  <si>
    <r>
      <t>3</t>
    </r>
    <r>
      <rPr>
        <sz val="8"/>
        <color indexed="8"/>
        <rFont val="Verdana"/>
        <family val="2"/>
      </rPr>
      <t xml:space="preserve"> PAT: Programa Manejo y Protección del Patrimonio Cultural Indígena.</t>
    </r>
  </si>
  <si>
    <r>
      <t>4</t>
    </r>
    <r>
      <rPr>
        <sz val="8"/>
        <rFont val="Verdana"/>
        <family val="2"/>
      </rPr>
      <t xml:space="preserve"> Varias: Desde el año 2015 corresponde a lo ejecutado desde la Dirección Nacional en varias regiones (incluye Región de Atacama y Aysén).</t>
    </r>
  </si>
  <si>
    <t>TABLA 19.8: NÚMERO DE PROGRAMAS DE FONDO DE EDUCACIÓN POR UNIDAD OPERATIVA Y MONTO DE LA INVERSIÓN, SEGÚN REGIÓN. 2012-2016</t>
  </si>
  <si>
    <t>EDUCACIÓN 2012</t>
  </si>
  <si>
    <t>EDUCACIÓN 2013</t>
  </si>
  <si>
    <r>
      <t>EIB</t>
    </r>
    <r>
      <rPr>
        <b/>
        <vertAlign val="superscript"/>
        <sz val="8"/>
        <rFont val="Verdana"/>
        <family val="2"/>
      </rPr>
      <t>/1</t>
    </r>
  </si>
  <si>
    <r>
      <t>EIB</t>
    </r>
    <r>
      <rPr>
        <b/>
        <vertAlign val="superscript"/>
        <sz val="8"/>
        <rFont val="Verdana"/>
        <family val="2"/>
      </rPr>
      <t>/1</t>
    </r>
    <r>
      <rPr>
        <b/>
        <sz val="8"/>
        <rFont val="Verdana"/>
        <family val="2"/>
      </rPr>
      <t xml:space="preserve"> ($)</t>
    </r>
  </si>
  <si>
    <r>
      <t>CAP</t>
    </r>
    <r>
      <rPr>
        <b/>
        <vertAlign val="superscript"/>
        <sz val="8"/>
        <rFont val="Verdana"/>
        <family val="2"/>
      </rPr>
      <t>/2</t>
    </r>
  </si>
  <si>
    <r>
      <t>CAP</t>
    </r>
    <r>
      <rPr>
        <b/>
        <vertAlign val="superscript"/>
        <sz val="8"/>
        <rFont val="Verdana"/>
        <family val="2"/>
      </rPr>
      <t>/2</t>
    </r>
    <r>
      <rPr>
        <b/>
        <sz val="8"/>
        <rFont val="Verdana"/>
        <family val="2"/>
      </rPr>
      <t xml:space="preserve"> ($)</t>
    </r>
  </si>
  <si>
    <t>Varias</t>
  </si>
  <si>
    <t>(CONTINUACIÓN TABLA 19.8)</t>
  </si>
  <si>
    <t>EDUCACIÓN 2014</t>
  </si>
  <si>
    <t>EDUCACIÓN 2015</t>
  </si>
  <si>
    <r>
      <t xml:space="preserve">EIB </t>
    </r>
    <r>
      <rPr>
        <b/>
        <vertAlign val="superscript"/>
        <sz val="8"/>
        <color indexed="8"/>
        <rFont val="Verdana"/>
        <family val="2"/>
      </rPr>
      <t>/1/R</t>
    </r>
  </si>
  <si>
    <r>
      <t xml:space="preserve">EIB ($) </t>
    </r>
    <r>
      <rPr>
        <b/>
        <vertAlign val="superscript"/>
        <sz val="8"/>
        <color indexed="8"/>
        <rFont val="Verdana"/>
        <family val="2"/>
      </rPr>
      <t>/1</t>
    </r>
  </si>
  <si>
    <r>
      <t>CAP</t>
    </r>
    <r>
      <rPr>
        <b/>
        <vertAlign val="superscript"/>
        <sz val="8"/>
        <color indexed="8"/>
        <rFont val="Verdana"/>
        <family val="2"/>
      </rPr>
      <t xml:space="preserve"> /2</t>
    </r>
  </si>
  <si>
    <r>
      <t xml:space="preserve">CAP ($) </t>
    </r>
    <r>
      <rPr>
        <b/>
        <vertAlign val="superscript"/>
        <sz val="8"/>
        <color indexed="8"/>
        <rFont val="Verdana"/>
        <family val="2"/>
      </rPr>
      <t>/2</t>
    </r>
  </si>
  <si>
    <t>EDUCACIÓN 2016</t>
  </si>
  <si>
    <r>
      <t xml:space="preserve">EIB </t>
    </r>
    <r>
      <rPr>
        <b/>
        <vertAlign val="superscript"/>
        <sz val="8"/>
        <color indexed="8"/>
        <rFont val="Verdana"/>
        <family val="2"/>
      </rPr>
      <t>/1</t>
    </r>
  </si>
  <si>
    <r>
      <t>Varias</t>
    </r>
    <r>
      <rPr>
        <vertAlign val="superscript"/>
        <sz val="8"/>
        <color indexed="8"/>
        <rFont val="Verdana"/>
        <family val="2"/>
      </rPr>
      <t xml:space="preserve"> /3</t>
    </r>
  </si>
  <si>
    <r>
      <rPr>
        <b/>
        <sz val="8"/>
        <color indexed="8"/>
        <rFont val="Verdana"/>
        <family val="2"/>
      </rPr>
      <t>R</t>
    </r>
    <r>
      <rPr>
        <sz val="8"/>
        <color indexed="8"/>
        <rFont val="Verdana"/>
        <family val="2"/>
      </rPr>
      <t xml:space="preserve"> Cifras rectificadas por el informante.</t>
    </r>
  </si>
  <si>
    <r>
      <t>1</t>
    </r>
    <r>
      <rPr>
        <sz val="8"/>
        <color indexed="8"/>
        <rFont val="Verdana"/>
        <family val="2"/>
      </rPr>
      <t xml:space="preserve"> EIB: Programa de Aplicación del Diseño Curricular y pedagógico Intercultural Bilingüe (EIB).</t>
    </r>
  </si>
  <si>
    <r>
      <t>2</t>
    </r>
    <r>
      <rPr>
        <sz val="8"/>
        <color indexed="8"/>
        <rFont val="Verdana"/>
        <family val="2"/>
      </rPr>
      <t xml:space="preserve"> CAP: Programa Subsidio a la Capacitación y Especialización de Indígenas.</t>
    </r>
  </si>
  <si>
    <r>
      <t>3</t>
    </r>
    <r>
      <rPr>
        <sz val="8"/>
        <rFont val="Verdana"/>
        <family val="2"/>
      </rPr>
      <t xml:space="preserve"> Varias: Desde el año 2015 corresponde a lo ejecutado desde la Dirección Nacional en varias regiones (incluye Región de Atacama y Aysén).</t>
    </r>
  </si>
  <si>
    <t>TABLA 19.9: DISTRIBUCIÓN REGIONAL DE FONDOS CONCURSABLES PARA SUBSIDIOS DE CAPACITACIÓN Y ESPECIALIZACIÓN DE PROFESIONALES Y TÉCNICOS INDÍGENAS POR SEXO, SEGÚN REGIÓN. 2012-2016</t>
  </si>
  <si>
    <t>Monto ($)</t>
  </si>
  <si>
    <r>
      <t>Hombre</t>
    </r>
    <r>
      <rPr>
        <b/>
        <vertAlign val="superscript"/>
        <sz val="8"/>
        <rFont val="Verdana"/>
        <family val="2"/>
      </rPr>
      <t>/1</t>
    </r>
  </si>
  <si>
    <t>(CONTINUACIÓN TABLA 19.9)</t>
  </si>
  <si>
    <t>TABLA 19.10: NÚMERO DE PROYECTOS DEL FONDO DE DESARROLLO INDÍGENA (FDI) Y MONTO DE LA INVERSIÓN, SEGÚN REGIÓN Y UNIDAD OPERATIVA. 2012-2016</t>
  </si>
  <si>
    <t>N° proyectos</t>
  </si>
  <si>
    <t>Tarapacá/Atacama</t>
  </si>
  <si>
    <t>Coquimbo/ Valparaíso cont./ Metropolitana/ O'Higgins</t>
  </si>
  <si>
    <t>Los Lagos/Aysén</t>
  </si>
  <si>
    <r>
      <t>Varias</t>
    </r>
    <r>
      <rPr>
        <vertAlign val="superscript"/>
        <sz val="8"/>
        <color indexed="8"/>
        <rFont val="Verdana"/>
        <family val="2"/>
      </rPr>
      <t>/1</t>
    </r>
  </si>
  <si>
    <r>
      <rPr>
        <b/>
        <sz val="8"/>
        <color indexed="8"/>
        <rFont val="Verdana"/>
        <family val="2"/>
      </rPr>
      <t>1</t>
    </r>
    <r>
      <rPr>
        <sz val="8"/>
        <color indexed="8"/>
        <rFont val="Verdana"/>
        <family val="2"/>
      </rPr>
      <t xml:space="preserve"> Varias: Desde el año 2015 corresponde a lo ejecutado desde la Dirección Nacional en varias regiones (incluye Región de Atacama y Aysén).</t>
    </r>
  </si>
  <si>
    <t>TABLA 19.11: NÚMERO DE INSCRIPCIONES EN EL REGISTRO PÚBLICO DE TIERRAS INDÍGENAS EMITIDOS, SEGÚN REGISTRO PÚBLICO, REGIÓN Y SEXO. 2012-2016</t>
  </si>
  <si>
    <t>REGISTRO PÚBLICO Y REGIÓN</t>
  </si>
  <si>
    <r>
      <t>Comunidad</t>
    </r>
    <r>
      <rPr>
        <b/>
        <vertAlign val="superscript"/>
        <sz val="8"/>
        <rFont val="Verdana"/>
        <family val="2"/>
      </rPr>
      <t>/1</t>
    </r>
  </si>
  <si>
    <t>Norte</t>
  </si>
  <si>
    <t>Registro Insular</t>
  </si>
  <si>
    <r>
      <t>Insular Rapa Nui</t>
    </r>
    <r>
      <rPr>
        <vertAlign val="superscript"/>
        <sz val="8"/>
        <color indexed="8"/>
        <rFont val="Verdana"/>
        <family val="2"/>
      </rPr>
      <t>/2</t>
    </r>
  </si>
  <si>
    <t>Centro Sur</t>
  </si>
  <si>
    <t>Sur</t>
  </si>
  <si>
    <t>Magallanes y Aysén</t>
  </si>
  <si>
    <r>
      <rPr>
        <b/>
        <sz val="8"/>
        <rFont val="Verdana"/>
        <family val="2"/>
      </rPr>
      <t>1</t>
    </r>
    <r>
      <rPr>
        <sz val="8"/>
        <rFont val="Verdana"/>
        <family val="2"/>
      </rPr>
      <t xml:space="preserve"> La categoría Comunidad incluye el número de inscripciones de la totalidad de una Comunidad, parte de Comunidades y Sucesiones.</t>
    </r>
  </si>
  <si>
    <r>
      <rPr>
        <b/>
        <sz val="8"/>
        <color indexed="8"/>
        <rFont val="Verdana"/>
        <family val="2"/>
      </rPr>
      <t>2</t>
    </r>
    <r>
      <rPr>
        <sz val="8"/>
        <color indexed="8"/>
        <rFont val="Verdana"/>
        <family val="2"/>
      </rPr>
      <t xml:space="preserve"> EL RPTI Insular Rapa Nui, comprende las tierras correspondientes a la provincia Isla de Pascua de la Región de Valparaíso.</t>
    </r>
  </si>
  <si>
    <r>
      <t xml:space="preserve">TABLA 20.1: NÚMERO DE RECINTOS ENTREGADOS POR ENCARGO DE GESTIÓN </t>
    </r>
    <r>
      <rPr>
        <b/>
        <vertAlign val="superscript"/>
        <sz val="8"/>
        <color indexed="8"/>
        <rFont val="Verdana"/>
        <family val="2"/>
      </rPr>
      <t>/1</t>
    </r>
    <r>
      <rPr>
        <b/>
        <sz val="8"/>
        <color indexed="8"/>
        <rFont val="Verdana"/>
        <family val="2"/>
      </rPr>
      <t>, SEGÚN REGIÓN. 2012-2016</t>
    </r>
  </si>
  <si>
    <r>
      <rPr>
        <b/>
        <sz val="8"/>
        <rFont val="Verdana"/>
        <family val="2"/>
      </rPr>
      <t>1</t>
    </r>
    <r>
      <rPr>
        <sz val="8"/>
        <color theme="1"/>
        <rFont val="Verdana"/>
        <family val="2"/>
      </rPr>
      <t xml:space="preserve"> La Ley N° 19.712 del Deporte, publicada el 09.02.2001, en su artículo 12, literal (j), establece que para la administración de los recintos e instalaciones que forman parte del patrimonio del IND, se puede encargar la gestión del todo o parte de ellos a través de “convenios de administración” o “concesiones”. Dichas modalidades tienen procedimientos y requerimientos distintos (extraído de: http://www.ind.cl/infraestructura/administracion-de-recintos-por-encargo-de-gestion/)</t>
    </r>
  </si>
  <si>
    <t>FUENTE: Instituto Nacional de Deportes (IND). Departamento de Gestión de Recintos Deportivos.</t>
  </si>
  <si>
    <t>TABLA 20.2: NÚMERO DE PROYECTOS DEL FONDO NACIONAL PARA EL FOMENTO DEL DEPORTE (FONDEPORTE) APROBADOS Y MONTOS, SEGÚN MODALIDAD DE ASIGNACIÓN. 2016</t>
  </si>
  <si>
    <t>MODALIDAD DE ASIGNACIÓN</t>
  </si>
  <si>
    <t>Inscritos</t>
  </si>
  <si>
    <t>Proyectos (N°)</t>
  </si>
  <si>
    <t>Monto (M$)</t>
  </si>
  <si>
    <t>Asignación directa</t>
  </si>
  <si>
    <t>Concurso artículo 48</t>
  </si>
  <si>
    <t>FUENTE: Instituto Nacional de Deportes (IND). Sistema de administración de proyectos (Sisap) 2016.</t>
  </si>
  <si>
    <t>TABLA 20.3: NÚMERO DE PROYECTOS DEL FONDO NACIONAL PARA EL FOMENTO DEL DEPORTE (FONDEPORTE) APROBADOS Y MONTO, SEGÚN CATEGORÍA DEPORTIVA. 2016</t>
  </si>
  <si>
    <t>CATEGORÍA DEPORTIVA</t>
  </si>
  <si>
    <t>Formación para el deporte</t>
  </si>
  <si>
    <t>Deporte recreativo</t>
  </si>
  <si>
    <t>Deporte de competición</t>
  </si>
  <si>
    <t>Infraestructura (obra menor)</t>
  </si>
  <si>
    <t>Ciencias del deporte</t>
  </si>
  <si>
    <t>Deporte de alto rendimiento</t>
  </si>
  <si>
    <t>TABLA 20.4: NÚMERO DE PROYECTOS APROBADOS POR EL REGISTRO NACIONAL DE DONACIONES CON FINES DEPORTIVOS A TRAVÉS DEL SISTEMA DE FRANQUICIA TRIBUTARIA Y MONTO TOTAL DEL FINANCIAMIENTO EJECUTADO. 2012-2016</t>
  </si>
  <si>
    <t>PROYECTOS FINANCIADOS Y MONTO EJECUTADO</t>
  </si>
  <si>
    <t>Número de proyectos aprobados</t>
  </si>
  <si>
    <r>
      <t>2015</t>
    </r>
    <r>
      <rPr>
        <b/>
        <vertAlign val="superscript"/>
        <sz val="8"/>
        <color indexed="8"/>
        <rFont val="Verdana"/>
        <family val="2"/>
      </rPr>
      <t>/1</t>
    </r>
  </si>
  <si>
    <r>
      <t>2016</t>
    </r>
    <r>
      <rPr>
        <b/>
        <vertAlign val="superscript"/>
        <sz val="8"/>
        <color indexed="8"/>
        <rFont val="Verdana"/>
        <family val="2"/>
      </rPr>
      <t>/2</t>
    </r>
  </si>
  <si>
    <t>N° de proyectos financiados</t>
  </si>
  <si>
    <t>Monto ejecutado MM$</t>
  </si>
  <si>
    <r>
      <rPr>
        <b/>
        <sz val="8"/>
        <rFont val="Verdana"/>
        <family val="2"/>
      </rPr>
      <t>1</t>
    </r>
    <r>
      <rPr>
        <sz val="8"/>
        <rFont val="Verdana"/>
        <family val="2"/>
      </rPr>
      <t xml:space="preserve"> El año 2015 contempló tres periodos de postulación y no cuatro como en el año 2014.</t>
    </r>
  </si>
  <si>
    <r>
      <rPr>
        <b/>
        <sz val="8"/>
        <rFont val="Verdana"/>
        <family val="2"/>
      </rPr>
      <t>2</t>
    </r>
    <r>
      <rPr>
        <sz val="8"/>
        <rFont val="Verdana"/>
        <family val="2"/>
      </rPr>
      <t xml:space="preserve"> El año 2016 contempló dos periodos de postulación y no tres como en el año 2015.</t>
    </r>
  </si>
  <si>
    <t xml:space="preserve">FUENTE: Instituto Nacional de Deportes (IND). </t>
  </si>
  <si>
    <t>TABLA 20.5: NÚMERO DE ORGANIZACIONES DEPORTIVAS INSCRITAS EN EL REGISTRO NACIONAL DE ORGANIZACIONES DEPORTIVAS (RNO), SEGÚN REGIÓN. 2012-2016</t>
  </si>
  <si>
    <t>Organizaciones deportivas inscritas</t>
  </si>
  <si>
    <r>
      <rPr>
        <b/>
        <sz val="8"/>
        <color indexed="8"/>
        <rFont val="Verdana"/>
        <family val="2"/>
      </rPr>
      <t>Nota:</t>
    </r>
    <r>
      <rPr>
        <sz val="8"/>
        <color indexed="8"/>
        <rFont val="Verdana"/>
        <family val="2"/>
      </rPr>
      <t xml:space="preserve"> La información incluye sólo a organizaciones deportivas vigentes, es decir, con su personalidad jurídica y antecedentes al día, en el momento de procesar la información. </t>
    </r>
  </si>
  <si>
    <r>
      <rPr>
        <b/>
        <sz val="8"/>
        <rFont val="Verdana"/>
        <family val="2"/>
      </rPr>
      <t xml:space="preserve">1 </t>
    </r>
    <r>
      <rPr>
        <sz val="8"/>
        <rFont val="Verdana"/>
        <family val="2"/>
      </rPr>
      <t>La cifra reportada el año 2012, contiene información del RNO hasta el mes de abril del año 2013.</t>
    </r>
  </si>
  <si>
    <r>
      <rPr>
        <b/>
        <sz val="8"/>
        <rFont val="Verdana"/>
        <family val="2"/>
      </rPr>
      <t>2</t>
    </r>
    <r>
      <rPr>
        <sz val="8"/>
        <rFont val="Verdana"/>
        <family val="2"/>
      </rPr>
      <t xml:space="preserve"> La cifra reportada el año 2013, contiene información del RNO de 14 de mayo de 2014.</t>
    </r>
  </si>
  <si>
    <r>
      <rPr>
        <b/>
        <sz val="8"/>
        <rFont val="Verdana"/>
        <family val="2"/>
      </rPr>
      <t>3</t>
    </r>
    <r>
      <rPr>
        <sz val="8"/>
        <rFont val="Verdana"/>
        <family val="2"/>
      </rPr>
      <t xml:space="preserve"> La cifra reportada el año 2014, contiene información del RNO de 01 de abril de 2015.</t>
    </r>
  </si>
  <si>
    <r>
      <rPr>
        <b/>
        <sz val="8"/>
        <rFont val="Verdana"/>
        <family val="2"/>
      </rPr>
      <t>4</t>
    </r>
    <r>
      <rPr>
        <sz val="8"/>
        <rFont val="Verdana"/>
        <family val="2"/>
      </rPr>
      <t xml:space="preserve"> La cifra reportada el año 2015, contiene información del RNO de 23 de diciembre de 2015.</t>
    </r>
  </si>
  <si>
    <r>
      <rPr>
        <b/>
        <sz val="8"/>
        <rFont val="Verdana"/>
        <family val="2"/>
      </rPr>
      <t xml:space="preserve">5 </t>
    </r>
    <r>
      <rPr>
        <sz val="8"/>
        <rFont val="Verdana"/>
        <family val="2"/>
      </rPr>
      <t>La cifra reportada el año 2016, contiene información del RNO hasta el mes de junio del año 2016.</t>
    </r>
  </si>
  <si>
    <t>FUENTE: Instituto Nacional de Deportes (IND). Departamento de organizaciones deportivas.</t>
  </si>
  <si>
    <t>TABLA 20.6: NÚMERO DE PERSONAS BENEFICIADAS CON LOS PROYECTOS APROBADOS POR SEXO, SEGÚN MODALIDAD DE ASIGNACIÓN. 2016</t>
  </si>
  <si>
    <t>Personas beneficiadas</t>
  </si>
  <si>
    <t>Concurso art 48</t>
  </si>
  <si>
    <t>TABLA 20.7: NÚMERO DE COMUNAS BENEFICIADAS CON LOS PROYECTOS APROBADOS, SEGÚN MODALIDAD DE ASIGNACIÓN. 2012-2016</t>
  </si>
  <si>
    <t>Número de comunas beneficiadas</t>
  </si>
  <si>
    <t>TABLA 20.8: NÚMERO DE COMPETENCIAS, SEGÚN PROGRAMA DE DEPORTE MASIVO. 2012-2016</t>
  </si>
  <si>
    <t>PROGRAMA DE DEPORTE MASIVO</t>
  </si>
  <si>
    <t>Número de competencias</t>
  </si>
  <si>
    <t>Ligas deportivas escolares</t>
  </si>
  <si>
    <t>Juegos deportivos escolares</t>
  </si>
  <si>
    <t>Ligas deportivas de educación superior</t>
  </si>
  <si>
    <r>
      <t>Juegos deportivos nacionales</t>
    </r>
    <r>
      <rPr>
        <vertAlign val="superscript"/>
        <sz val="8"/>
        <color indexed="8"/>
        <rFont val="Verdana"/>
        <family val="2"/>
      </rPr>
      <t>/2</t>
    </r>
  </si>
  <si>
    <t>Sudamericano escolar</t>
  </si>
  <si>
    <t>Juegos de integración</t>
  </si>
  <si>
    <r>
      <rPr>
        <b/>
        <sz val="8"/>
        <rFont val="Verdana"/>
        <family val="2"/>
      </rPr>
      <t>1</t>
    </r>
    <r>
      <rPr>
        <sz val="8"/>
        <rFont val="Verdana"/>
        <family val="2"/>
      </rPr>
      <t xml:space="preserve"> Durante el 2015 el n° de competencias aumento en un 58% respecto al año 2014. Lo anterior, se debe al aumento de acciones ejecutadas para los distintos componentes del Sistema Nacional de Competencias Deportivas, según el detalle que se describe a continuación: 
1.- Ligas deportivas Escolares (Juegos Pre deportivos Escolares), se generaron ligas deportivas (por disciplina) en vez de eventos deportivos lo que produjo mayor cantidad de competencias de forma sistemática por tener más partidos. 
2.- Juegos Deportivos Escolares, en el caso de la competencia en la etapa nacional se sumo el género femenino en la disciplina de fútbol, lo que produjo mayor participación y n° de competencias, además de una modificación en fixture para aumentar la cantidad de partidos por colegio en algunas etapas.
3.- Ligas de Educación Superior, se modificaron los fixture a modo de asegurar a los deportistas una mayor cantidad de partidos en la fase regular de las etapas Regional y Nacional.
4.- Juegos Deportivos Nacionales, no fueron ejecutados durante el año 2014, por lo tanto el incremento respecto al año anterior es lógico.
5.- Juegos de Integración, en los deportes colectivos se estableció generar campeonato que asegurarán a lo menos tres partidos a cada equipo para la etapa de selección, y también para los deportes individuales campeonatos de a lo menos dos fechas. Lo anterior, produjo un aumento considerable en el n° de competencias realizadas respecto al periodo 2014.
</t>
    </r>
  </si>
  <si>
    <r>
      <rPr>
        <b/>
        <sz val="8"/>
        <color indexed="8"/>
        <rFont val="Verdana"/>
        <family val="2"/>
      </rPr>
      <t xml:space="preserve">2 </t>
    </r>
    <r>
      <rPr>
        <sz val="8"/>
        <color indexed="8"/>
        <rFont val="Verdana"/>
        <family val="2"/>
      </rPr>
      <t>No se dispone de información para el programa juegos deportivos nacionales durante el año 2012, debido a que comenzó a implementarse en el año 2013.</t>
    </r>
  </si>
  <si>
    <r>
      <t>TABLA 20.9: NÚMERO DE PERSONAS PARTICIPANTES EN PROGRAMAS DE DEPORTE MASIVO</t>
    </r>
    <r>
      <rPr>
        <b/>
        <vertAlign val="superscript"/>
        <sz val="8"/>
        <color indexed="8"/>
        <rFont val="Verdana"/>
        <family val="2"/>
      </rPr>
      <t>/1</t>
    </r>
    <r>
      <rPr>
        <b/>
        <sz val="8"/>
        <color indexed="8"/>
        <rFont val="Verdana"/>
        <family val="2"/>
      </rPr>
      <t>, SEGÚN TIPO DE COMPETENCIAS. 2012-2016</t>
    </r>
  </si>
  <si>
    <t>TIPO DE COMPETENCIAS</t>
  </si>
  <si>
    <t>Número de personas participantes</t>
  </si>
  <si>
    <t xml:space="preserve">Juegos de integración </t>
  </si>
  <si>
    <t>Juegos sudamericanos</t>
  </si>
  <si>
    <t>Juegos deportivos nacionales</t>
  </si>
  <si>
    <t>Hijos de mujeres temporeras</t>
  </si>
  <si>
    <t xml:space="preserve">Recintos nuestros </t>
  </si>
  <si>
    <r>
      <t>Escuela deportiva integral</t>
    </r>
    <r>
      <rPr>
        <vertAlign val="superscript"/>
        <sz val="8"/>
        <color indexed="8"/>
        <rFont val="Verdana"/>
        <family val="2"/>
      </rPr>
      <t>/2</t>
    </r>
  </si>
  <si>
    <t>Seguridad en el agua</t>
  </si>
  <si>
    <t>Escuelas de fútbol</t>
  </si>
  <si>
    <t xml:space="preserve">Encuentros deportivos de verano </t>
  </si>
  <si>
    <r>
      <t>Deporte en Espacios Públicos</t>
    </r>
    <r>
      <rPr>
        <vertAlign val="superscript"/>
        <sz val="8"/>
        <rFont val="Verdana"/>
        <family val="2"/>
      </rPr>
      <t>/3</t>
    </r>
  </si>
  <si>
    <t>Jóvenes en movimiento</t>
  </si>
  <si>
    <t>Adulto mayor en movimiento</t>
  </si>
  <si>
    <t xml:space="preserve">Mujer y deportes </t>
  </si>
  <si>
    <t>Tour IND</t>
  </si>
  <si>
    <t>Recintos militares</t>
  </si>
  <si>
    <r>
      <rPr>
        <b/>
        <sz val="8"/>
        <rFont val="Verdana"/>
        <family val="2"/>
      </rPr>
      <t xml:space="preserve">1 </t>
    </r>
    <r>
      <rPr>
        <sz val="8"/>
        <rFont val="Verdana"/>
        <family val="2"/>
      </rPr>
      <t xml:space="preserve">Desde el año 2015, el área de deporte masivo, reformula y agrupa un conjunto de programas en dos: El Programa de Deporte de Participación Social y las Escuelas Deportivas Integrales. Cada uno de estos cuenta con componentes, para la ejecución de sus respectivas actividades.  </t>
    </r>
  </si>
  <si>
    <r>
      <rPr>
        <b/>
        <sz val="8"/>
        <rFont val="Verdana"/>
        <family val="2"/>
      </rPr>
      <t>2</t>
    </r>
    <r>
      <rPr>
        <sz val="8"/>
        <rFont val="Verdana"/>
        <family val="2"/>
      </rPr>
      <t xml:space="preserve"> Desde el año 2015 cambio de nombre a "Escuela deportiva integral" incorporando programas como seguridad en el agua, escuelas de Fútbol, Encuentros deportivos de verano, entre otras.</t>
    </r>
  </si>
  <si>
    <r>
      <rPr>
        <b/>
        <sz val="8"/>
        <rFont val="Verdana"/>
        <family val="2"/>
      </rPr>
      <t xml:space="preserve">3 </t>
    </r>
    <r>
      <rPr>
        <sz val="8"/>
        <rFont val="Verdana"/>
        <family val="2"/>
      </rPr>
      <t>La categoría Deporte en Parques Públicos incorpora programas como Senderismo, Deporte en tu calle y Parques públicos. Desde el año 2015, ya no existen como programa ni componentes para el IND, sino que con la reformulación del Programa de deporte de participación social, son parte de las acciones del Componente Deporte en Espacios Públicos para lo cual se reporta la cantidad de beneficiarios totales alcanzados en 2016, para esta línea programática.</t>
    </r>
  </si>
  <si>
    <t>TABLA 20.10: NÚMERO DE DEPORTISTAS EN PROGRAMA PARA DEPORTISTAS DE ALTO RENDIMIENTO (PRODDAR), POR SEXO, SEGÚN REGIÓN Y DISCIPLINA. 2016.</t>
  </si>
  <si>
    <t>REGIÓN Y DISCIPLINA</t>
  </si>
  <si>
    <t>Deportistas en programa PRODDAR</t>
  </si>
  <si>
    <t>Atletismo</t>
  </si>
  <si>
    <t>Judo</t>
  </si>
  <si>
    <t>Tiro con arco</t>
  </si>
  <si>
    <t>Badminton</t>
  </si>
  <si>
    <t>Bowling</t>
  </si>
  <si>
    <t>Karate</t>
  </si>
  <si>
    <t>Paralimpica - Tenis Silla</t>
  </si>
  <si>
    <t>Taekwondo</t>
  </si>
  <si>
    <t>Tiro al Blanco</t>
  </si>
  <si>
    <t>Balonmano</t>
  </si>
  <si>
    <t>Ciclismo</t>
  </si>
  <si>
    <t>Ecuestre</t>
  </si>
  <si>
    <t>Gimnasia</t>
  </si>
  <si>
    <t>Natación</t>
  </si>
  <si>
    <t>Navegación a vela</t>
  </si>
  <si>
    <t>Remo</t>
  </si>
  <si>
    <t>Ski y Snowboard</t>
  </si>
  <si>
    <t>Boxeo</t>
  </si>
  <si>
    <t>Canotaje</t>
  </si>
  <si>
    <t>Esgrima</t>
  </si>
  <si>
    <t>Esquí náutico</t>
  </si>
  <si>
    <t>Golf</t>
  </si>
  <si>
    <t>Hockey césped</t>
  </si>
  <si>
    <t>Hockey y patinaje</t>
  </si>
  <si>
    <t>Patín Carrera</t>
  </si>
  <si>
    <t>Patinaje Artístico</t>
  </si>
  <si>
    <t>Levantamiento de pesas</t>
  </si>
  <si>
    <t>Lucha</t>
  </si>
  <si>
    <t>Saltos Ornamentales</t>
  </si>
  <si>
    <t>Paralímpica - Atletismo</t>
  </si>
  <si>
    <t>Paralímpica - Badminton</t>
  </si>
  <si>
    <t>Paralímpica - Bochas</t>
  </si>
  <si>
    <t>Paralímpica - Levantamiento de Pesas</t>
  </si>
  <si>
    <t>Paralímpica - Natación</t>
  </si>
  <si>
    <t>Paralímpica - Tenis de Mesa</t>
  </si>
  <si>
    <t>Paralímpica - Tenis Silla</t>
  </si>
  <si>
    <t>Pelota Vasca</t>
  </si>
  <si>
    <t>Pentathlon</t>
  </si>
  <si>
    <t>Racquetball</t>
  </si>
  <si>
    <t>Squash</t>
  </si>
  <si>
    <t>Tenis</t>
  </si>
  <si>
    <t>Tenis de mesa</t>
  </si>
  <si>
    <t>Tiro al blanco</t>
  </si>
  <si>
    <t>Tiro al vuelo</t>
  </si>
  <si>
    <t>Triatlón</t>
  </si>
  <si>
    <t>Voleibol</t>
  </si>
  <si>
    <t>Paralimpica - Badminton</t>
  </si>
  <si>
    <t>Paralímpica - Canotaje</t>
  </si>
  <si>
    <r>
      <t>TABLA 20.11: NÚMERO DE FUNCIONES DE ESPECTÁCULOS PÚBLICOS DEPORTIVOS, POR TIPO DE ESPECTÁCULO. 2016</t>
    </r>
    <r>
      <rPr>
        <b/>
        <vertAlign val="superscript"/>
        <sz val="8"/>
        <color indexed="8"/>
        <rFont val="Verdana"/>
        <family val="2"/>
      </rPr>
      <t>/1</t>
    </r>
  </si>
  <si>
    <t>Fútbol amateur</t>
  </si>
  <si>
    <t>Fútbol profesional</t>
  </si>
  <si>
    <t>Babyfútbol</t>
  </si>
  <si>
    <t>Básquetbol</t>
  </si>
  <si>
    <t>Vóleibol</t>
  </si>
  <si>
    <r>
      <t>Artes Marciales</t>
    </r>
    <r>
      <rPr>
        <b/>
        <vertAlign val="superscript"/>
        <sz val="8"/>
        <color indexed="8"/>
        <rFont val="Verdana"/>
        <family val="2"/>
      </rPr>
      <t>/2</t>
    </r>
  </si>
  <si>
    <r>
      <t>1</t>
    </r>
    <r>
      <rPr>
        <sz val="8"/>
        <color indexed="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</si>
  <si>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 xml:space="preserve">2 </t>
    </r>
    <r>
      <rPr>
        <sz val="8"/>
        <color indexed="8"/>
        <rFont val="Verdana"/>
        <family val="2"/>
      </rPr>
      <t>No registra actividad durante los años 2010- 2013, debido a que no se consideraba este espectáculo dentro de la encuesta. Se incorpora por primera vez el año 2014.</t>
    </r>
  </si>
  <si>
    <r>
      <t>TABLA 20.12: FUNCIONES DE ESPECTÁCULOS PÚBLICOS DEPORTIVOS POR TIPO DE ESPECTÁCULO, SEGÚN REGIÓN. 2016</t>
    </r>
    <r>
      <rPr>
        <b/>
        <vertAlign val="superscript"/>
        <sz val="8"/>
        <color indexed="8"/>
        <rFont val="Verdana"/>
        <family val="2"/>
      </rPr>
      <t>/1</t>
    </r>
  </si>
  <si>
    <t>Gimnasia (exhibición)</t>
  </si>
  <si>
    <t>Artes Marciales</t>
  </si>
  <si>
    <t>Otros deportes</t>
  </si>
  <si>
    <r>
      <t>TABLA 20.13: NÚMERO DE ESPECTADORES QUE ASISTEN A LA REALIZACIÓN DE ESPECTÁCULOS PÚBLICOS DEPORTIVOS PAGANDO ENTRADA POR TIPO DE ESPECTÁCULO DEPORTIVO, SEGÚN REGIÓN. 2016</t>
    </r>
    <r>
      <rPr>
        <b/>
        <vertAlign val="superscript"/>
        <sz val="8"/>
        <color indexed="8"/>
        <rFont val="Verdana"/>
        <family val="2"/>
      </rPr>
      <t>/1</t>
    </r>
  </si>
  <si>
    <t>Pagando entrada</t>
  </si>
  <si>
    <r>
      <t>TABLA 20.14: NÚMERO DE ESPECTADORES  QUE ASISTEN A LA REALIZACIÓN DE ESPECTÁCULOS PÚBLICOS DEPORTIVOS CON ENTRADA GRATUITA POR TIPO DE ESPECTÁCULO DEPORTIVO, SEGÚN REGIÓN. 2016</t>
    </r>
    <r>
      <rPr>
        <b/>
        <vertAlign val="superscript"/>
        <sz val="8"/>
        <color indexed="8"/>
        <rFont val="Verdana"/>
        <family val="2"/>
      </rPr>
      <t>/1</t>
    </r>
  </si>
  <si>
    <r>
      <t>1</t>
    </r>
    <r>
      <rPr>
        <sz val="8"/>
        <color indexed="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</si>
  <si>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TABLA 20.15: NÚMERO DE ESPECTADORES QUE ASISTEN A LA REALIZACIÓN DE ESPECTÁCULOS PÚBLICOS DEPORTIVOS ENTRADA GRATUITA Y PAGADA POR TIPO DE ESPECTÁCULO DEPORTIVO, SEGÚN REGIÓN. 2016</t>
    </r>
    <r>
      <rPr>
        <b/>
        <vertAlign val="superscript"/>
        <sz val="8"/>
        <rFont val="Verdana"/>
        <family val="2"/>
      </rPr>
      <t>/1</t>
    </r>
  </si>
  <si>
    <r>
      <t>1</t>
    </r>
    <r>
      <rPr>
        <sz val="8"/>
        <rFont val="Verdana"/>
        <family val="2"/>
      </rPr>
      <t xml:space="preserve">  Los datos se refieren exclusivamente al movimiento registrado por los estadios, centros deportivos y similares que respondieron la encuesta INE, declarando haber presentado espectáculos deportivos por lo menos una vez al año.</t>
    </r>
  </si>
  <si>
    <r>
      <t>TABLA 20.16: NÚMERO DE ASISTENTES A ESPECTÁCULOS PÚBLICOS DEPORTIVOS, PAGANDO ENTRADA, POR TIPO DE ESPECTÁCULO. 2012-2016</t>
    </r>
    <r>
      <rPr>
        <b/>
        <vertAlign val="superscript"/>
        <sz val="8"/>
        <color indexed="8"/>
        <rFont val="Verdana"/>
        <family val="2"/>
      </rPr>
      <t>/1</t>
    </r>
  </si>
  <si>
    <r>
      <t>2015</t>
    </r>
    <r>
      <rPr>
        <vertAlign val="superscript"/>
        <sz val="8"/>
        <color indexed="8"/>
        <rFont val="Verdana"/>
        <family val="2"/>
      </rPr>
      <t>/3</t>
    </r>
  </si>
  <si>
    <r>
      <t xml:space="preserve">2 </t>
    </r>
    <r>
      <rPr>
        <sz val="8"/>
        <color indexed="8"/>
        <rFont val="Verdana"/>
        <family val="2"/>
      </rPr>
      <t>No registra actividad durante los años 2010 - 2013, debido a que no se consideraba este espectáculo dentro de la encuesta. Incorporación año 2014.</t>
    </r>
  </si>
  <si>
    <r>
      <rPr>
        <b/>
        <sz val="8"/>
        <rFont val="Verdana"/>
        <family val="2"/>
      </rPr>
      <t>3</t>
    </r>
    <r>
      <rPr>
        <sz val="8"/>
        <rFont val="Verdana"/>
        <family val="2"/>
      </rPr>
      <t xml:space="preserve"> Año en que se realiza la "Copa América". Sedes Oficiales en regiones: Antofagasta, Coquimbo, Valparaíso, O'Higgins, Biobío, Araucanía y Metropolitana. Realización en los Meses: Junio y Julio.</t>
    </r>
  </si>
  <si>
    <r>
      <t>TABLA 20.17: NÚMERO DE ASISTENTES A ESPECTÁCULOS PÚBLICOS DEPORTIVOS, ENTRADA GRATUITA, POR TIPO DE ESPECTÁCULO. 2012-2016</t>
    </r>
    <r>
      <rPr>
        <b/>
        <vertAlign val="superscript"/>
        <sz val="8"/>
        <color indexed="8"/>
        <rFont val="Verdana"/>
        <family val="2"/>
      </rPr>
      <t>/1</t>
    </r>
  </si>
  <si>
    <r>
      <t>Artes Marciales</t>
    </r>
    <r>
      <rPr>
        <vertAlign val="superscript"/>
        <sz val="8"/>
        <color indexed="8"/>
        <rFont val="Verdana"/>
        <family val="2"/>
      </rPr>
      <t>/2</t>
    </r>
  </si>
  <si>
    <r>
      <t xml:space="preserve">1 </t>
    </r>
    <r>
      <rPr>
        <sz val="8"/>
        <color indexed="8"/>
        <rFont val="Verdana"/>
        <family val="2"/>
      </rPr>
      <t>Los datos se refieren exclusivamente al movimiento registrado por los estadios, centros deportivos y similares que respondieron la encuesta INE, declarando haber presentado espectáculos deportivos por lo menos una vez al año.</t>
    </r>
  </si>
  <si>
    <r>
      <t>2</t>
    </r>
    <r>
      <rPr>
        <sz val="8"/>
        <color indexed="8"/>
        <rFont val="Verdana"/>
        <family val="2"/>
      </rPr>
      <t xml:space="preserve"> No registra actividad durante los años 2010- 2013, debido a que no se consideraba este espectáculo dentro de la encuesta. Se incorpora por primera vez el año 2014.</t>
    </r>
  </si>
  <si>
    <r>
      <t>TABLA 20.18: NÚMERO DE ASISTENTES A ESPECTÁCULOS PÚBLICOS DEPORTIVOS, ENTRADA GRATUITA Y PAGADA, POR TIPO DE ESPECTÁCULO. 2012-2016</t>
    </r>
    <r>
      <rPr>
        <b/>
        <vertAlign val="superscript"/>
        <sz val="8"/>
        <rFont val="Verdana"/>
        <family val="2"/>
      </rPr>
      <t>/1</t>
    </r>
  </si>
  <si>
    <r>
      <t>Artes Marciales</t>
    </r>
    <r>
      <rPr>
        <b/>
        <vertAlign val="superscript"/>
        <sz val="8"/>
        <rFont val="Verdana"/>
        <family val="2"/>
      </rPr>
      <t>/2</t>
    </r>
  </si>
  <si>
    <r>
      <t>2015</t>
    </r>
    <r>
      <rPr>
        <vertAlign val="superscript"/>
        <sz val="8"/>
        <rFont val="Verdana"/>
        <family val="2"/>
      </rPr>
      <t>/3</t>
    </r>
  </si>
  <si>
    <r>
      <t xml:space="preserve">2 </t>
    </r>
    <r>
      <rPr>
        <sz val="8"/>
        <rFont val="Verdana"/>
        <family val="2"/>
      </rPr>
      <t>No registra actividad durante los años 2012- 2013, debido a que no se consideraba este espectáculo dentro de la encuesta. Incorporación año 2014.</t>
    </r>
  </si>
  <si>
    <r>
      <t>TABLA 20.19: NÚMERO DE ESPECTADORES ASISTENTES A ESPECTÁCULOS PÚBLICOS DEPORTIVOS CON ENTRADA GRATUITA Y PAGADA POR MES, SEGÚN REGIÓN. 2016</t>
    </r>
    <r>
      <rPr>
        <b/>
        <vertAlign val="superscript"/>
        <sz val="8"/>
        <color indexed="8"/>
        <rFont val="Verdana"/>
        <family val="2"/>
      </rPr>
      <t>/1</t>
    </r>
  </si>
  <si>
    <r>
      <rPr>
        <b/>
        <sz val="8"/>
        <rFont val="Verdana"/>
        <family val="2"/>
      </rPr>
      <t>Nota 1:</t>
    </r>
    <r>
      <rPr>
        <sz val="8"/>
        <rFont val="Verdana"/>
        <family val="2"/>
      </rPr>
      <t xml:space="preserve"> Para el año 2016, se observa una variación de cifras (aumento y/o disminución) en algunas regiones con respecto a la cantidad de asistentes gratuitos y pagados  por mes para los distintos Espectáculos Públicos, en relación a los datos del año anterior. El ámbito cultural se caracteriza por una variación asimétrica de las cifras, debido a múltiples factores que se requieren para la composición del dominio “deporte”. </t>
    </r>
  </si>
  <si>
    <r>
      <rPr>
        <b/>
        <sz val="8"/>
        <rFont val="Verdana"/>
        <family val="2"/>
      </rPr>
      <t>Nota 2:</t>
    </r>
    <r>
      <rPr>
        <sz val="8"/>
        <rFont val="Verdana"/>
        <family val="2"/>
      </rPr>
      <t xml:space="preserve"> </t>
    </r>
    <r>
      <rPr>
        <sz val="8"/>
        <color indexed="8"/>
        <rFont val="Verdana"/>
        <family val="2"/>
      </rPr>
      <t xml:space="preserve">Este año, para la categoría "Otros Deportes" se incorpora "Palín" como deporte ancestral, ya que es uno de los deportes más concurridos dentro de la Región de La Araucanía. </t>
    </r>
  </si>
  <si>
    <t>TABLA 21.1: NÚMERO DE INSCRIPCIONES, CERTIFICADOS , CONSULTAS Y OTROS SERVICIOS REALIZADOS EN EL DEPARTAMENTO DE DERECHOS INTELECTUALES (DDI) DE LA DIRECCIÓN DE BIBLIOTECAS, ARCHIVOS Y MUSEOS (DIBAM), SEGÚN ÍTEM. 2012-2016</t>
  </si>
  <si>
    <t>INSCRIPCIONES/CERTIFICADOS/CONSULTAS</t>
  </si>
  <si>
    <t>Número de inscripciones en materia de derechos de autor, de derechos conexos y de seudónimos</t>
  </si>
  <si>
    <t>Número de certificados emitidos</t>
  </si>
  <si>
    <t>Número de consultas respondidas por el departamento de derechos intelectuales</t>
  </si>
  <si>
    <r>
      <t>Número de Informes especializados elaborados</t>
    </r>
    <r>
      <rPr>
        <b/>
        <vertAlign val="superscript"/>
        <sz val="8"/>
        <rFont val="Verdana"/>
        <family val="2"/>
      </rPr>
      <t>/1</t>
    </r>
  </si>
  <si>
    <t xml:space="preserve">Número de Charlas de difusión, en materias especializadas de Propiedad Intelectual  </t>
  </si>
  <si>
    <r>
      <rPr>
        <b/>
        <sz val="8"/>
        <rFont val="Verdana"/>
        <family val="2"/>
      </rPr>
      <t>1</t>
    </r>
    <r>
      <rPr>
        <sz val="8"/>
        <rFont val="Verdana"/>
        <family val="2"/>
      </rPr>
      <t xml:space="preserve">  Corresponde a la elaboración de Informes especializados que son entregados a diferentes Tribunales,  servicios públicos y personas que los soliciten directamente al Departamento de Derechos Intelectuales.</t>
    </r>
  </si>
  <si>
    <t>FUENTE: Dirección de Bibliotecas, Archivos y Museos (Dibam). Departamento de Derechos intelectuales.</t>
  </si>
  <si>
    <t>TABLA 21.2: NÚMERO DE INSCRIPCIONES EN MATERIA DE DERECHOS DE AUTOR REGISTRADOS EN EL DEPARTAMENTO DE DERECHOS INTELECTUALES (DDI) DE LA DIRECCIÓN DE BIBLIOTECAS, ARCHIVOS Y MUSEOS (DIBAM), SEGÚN TIPO DE REGISTRO. 2012-2016</t>
  </si>
  <si>
    <t>TIPO DE REGISTRO</t>
  </si>
  <si>
    <t>Base de datos</t>
  </si>
  <si>
    <t>Contratos/derechos de autor</t>
  </si>
  <si>
    <t>Contratos/derechos conexos</t>
  </si>
  <si>
    <t>Dibujo textil</t>
  </si>
  <si>
    <t>Diseño páginas web</t>
  </si>
  <si>
    <t>Fonogramas</t>
  </si>
  <si>
    <r>
      <t xml:space="preserve">Obra artística </t>
    </r>
    <r>
      <rPr>
        <vertAlign val="superscript"/>
        <sz val="8"/>
        <rFont val="Verdana"/>
        <family val="2"/>
      </rPr>
      <t>/2</t>
    </r>
  </si>
  <si>
    <t>Obra audiovisual</t>
  </si>
  <si>
    <t>Obra cinematográfica</t>
  </si>
  <si>
    <r>
      <t xml:space="preserve">Obra literaria </t>
    </r>
    <r>
      <rPr>
        <vertAlign val="superscript"/>
        <sz val="8"/>
        <rFont val="Verdana"/>
        <family val="2"/>
      </rPr>
      <t>/3</t>
    </r>
  </si>
  <si>
    <t>Obra multimedia</t>
  </si>
  <si>
    <t>Obra musical</t>
  </si>
  <si>
    <t>Programa computación</t>
  </si>
  <si>
    <t>Proyecto de arquitectura</t>
  </si>
  <si>
    <t>Proyecto de ingeniería</t>
  </si>
  <si>
    <t>Seudónimos</t>
  </si>
  <si>
    <r>
      <t xml:space="preserve">Obra científica </t>
    </r>
    <r>
      <rPr>
        <vertAlign val="superscript"/>
        <sz val="8"/>
        <rFont val="Verdana"/>
        <family val="2"/>
      </rPr>
      <t>/4</t>
    </r>
  </si>
  <si>
    <r>
      <rPr>
        <b/>
        <sz val="8"/>
        <rFont val="Verdana"/>
        <family val="2"/>
      </rPr>
      <t>1</t>
    </r>
    <r>
      <rPr>
        <sz val="8"/>
        <rFont val="Verdana"/>
        <family val="2"/>
      </rPr>
      <t xml:space="preserve"> Las categorías de obras que no se indican para 2015 se agruparon todas dentro de los 3 grandes géneros en que se agrupan a todas las especies de obras intelectuales. Esto es, obras literarias, artísticas y científicas.</t>
    </r>
  </si>
  <si>
    <r>
      <rPr>
        <b/>
        <sz val="8"/>
        <rFont val="Verdana"/>
        <family val="2"/>
      </rPr>
      <t>2</t>
    </r>
    <r>
      <rPr>
        <sz val="8"/>
        <rFont val="Verdana"/>
        <family val="2"/>
      </rPr>
      <t xml:space="preserve"> Obras artísticas considera: afiche, canción (letra y música), cómic, dibujo, dibujo/modelo textil, diseño página web, escultura, fotografía, mapa, música, multimedia, obra cinematográfica, personaje, pintura, proyecto de arquitectura, videograma, otra.</t>
    </r>
  </si>
  <si>
    <r>
      <rPr>
        <b/>
        <sz val="8"/>
        <rFont val="Verdana"/>
        <family val="2"/>
      </rPr>
      <t>3</t>
    </r>
    <r>
      <rPr>
        <sz val="8"/>
        <rFont val="Verdana"/>
        <family val="2"/>
      </rPr>
      <t xml:space="preserve"> Obras literarias considera: Adaptación, antología, artículo, crónica, cuento, diccionario, enciclopedia, ensayo, escrito, folleto, guion de televisión, guion de cine, libro, libro en soporte magnético, manual, memoria – tesis, monografía, novela, poemas, texto de estudio, traducción, comedia, guía, conferencia, libreto, programa computacional/software, otra.</t>
    </r>
  </si>
  <si>
    <r>
      <rPr>
        <b/>
        <sz val="8"/>
        <rFont val="Verdana"/>
        <family val="2"/>
      </rPr>
      <t>4</t>
    </r>
    <r>
      <rPr>
        <sz val="8"/>
        <rFont val="Verdana"/>
        <family val="2"/>
      </rPr>
      <t xml:space="preserve"> Obras científicas considera: base de datos, proyecto de ingeniería, otra.</t>
    </r>
  </si>
  <si>
    <r>
      <t>TABLA 21.3: NÚMERO DE INSCRIPCIONES EN MATERIA DE DERECHOS DE AUTOR A NIVEL NACIONAL REGISTRADOS EN EL DEPARTAMENTO DE DERECHOS INTELECTUALES (DDI) DE LA DIRECCIÓN DE BIBLIOTECAS, ARCHIVOS Y MUSEOS (DIBAM), SEGÚN SEXO Y TIPO DE SOLICITANTE. 2012-2016</t>
    </r>
    <r>
      <rPr>
        <b/>
        <vertAlign val="superscript"/>
        <sz val="8"/>
        <rFont val="Verdana"/>
        <family val="2"/>
      </rPr>
      <t>/1</t>
    </r>
  </si>
  <si>
    <t>SEXO/TIPO DE REGISTRO DE INSCRIPCIÓN</t>
  </si>
  <si>
    <t>Hombres y mujeres</t>
  </si>
  <si>
    <t>Personas jurídicas y hombres</t>
  </si>
  <si>
    <t>Personas jurídicas y mujeres</t>
  </si>
  <si>
    <t>Personas jurídicas y hombres y mujeres</t>
  </si>
  <si>
    <r>
      <rPr>
        <b/>
        <sz val="8"/>
        <rFont val="Verdana"/>
        <family val="2"/>
      </rPr>
      <t>1</t>
    </r>
    <r>
      <rPr>
        <sz val="8"/>
        <rFont val="Verdana"/>
        <family val="2"/>
      </rPr>
      <t xml:space="preserve"> Las cifras dan cuenta de la forma en que concurren los solicitantes en una misma solicitud y no del número de personas que participan de ella. Por tanto, refiere a las combinaciones probables en que concurren distintos titulares, según género o estructura institucional en una misma inscripción, lo que dependerá de la libre asociación que ellos puedan definir al efecto como titulares de los derechos. No se contemplan por tanto, los casos en los que concurren miembros del mismo sexo en situación de asociatividad (hombres con hombres o mujeres con mujeres). </t>
    </r>
  </si>
  <si>
    <r>
      <t>TABLA 21.4: INSCRIPCIÓN DE DERECHOS DE AUTOR, DERECHOS CONEXOS Y SEUDÓNIMOS, SEGÚN ORIGEN DE LA SOLICITUD, REGIÓN Y NACIONALIDAD (NACIONAL Y EXTRANJERA). 2012-2016</t>
    </r>
    <r>
      <rPr>
        <b/>
        <vertAlign val="superscript"/>
        <sz val="8"/>
        <rFont val="Verdana"/>
        <family val="2"/>
      </rPr>
      <t>/1 /2</t>
    </r>
  </si>
  <si>
    <t>REGIÓN Y NACIONALIDAD</t>
  </si>
  <si>
    <t>Total nacional</t>
  </si>
  <si>
    <t>Total extranjero</t>
  </si>
  <si>
    <r>
      <rPr>
        <b/>
        <sz val="8"/>
        <rFont val="Verdana"/>
        <family val="2"/>
      </rPr>
      <t>1</t>
    </r>
    <r>
      <rPr>
        <sz val="8"/>
        <rFont val="Verdana"/>
        <family val="2"/>
      </rPr>
      <t xml:space="preserve"> Se refiere a los datos del domicilio de la persona, natural o jurídica, que aparecerá como titular de los derechos que se inscriben y que pueden solicitarse desde el extranjero o por medio de un mandatario residente en el país.</t>
    </r>
  </si>
  <si>
    <r>
      <rPr>
        <b/>
        <sz val="8"/>
        <rFont val="Verdana"/>
        <family val="2"/>
      </rPr>
      <t>2</t>
    </r>
    <r>
      <rPr>
        <sz val="8"/>
        <rFont val="Verdana"/>
        <family val="2"/>
      </rPr>
      <t xml:space="preserve"> El aumento en la inscripción de Derechos de Autor en el año 2015, se debió a la entrada en operación del registro remoto de inscripciones, lo que generó una mayor demanda de servicios desde zonas extremas, más vulnerables o desde el extranjero, dado que este registro permite reducir los costos de tramitación, disminuye las brechas de conectividad y favorece el acceso inclusivo a los servicios que ofrece el Estado.</t>
    </r>
  </si>
  <si>
    <r>
      <t xml:space="preserve">TABLA 22.1: NÚMERO Y MONTOS DE PROYECTOS POSTULADOS, ELEGIBLES Y SELECCIONADOS, SEGÚN FONDOS CONCURSABLES DEL CONSEJO NACIONAL DE LA CULTURA Y LAS ARTES (CNCA). AÑO 2016 </t>
    </r>
    <r>
      <rPr>
        <b/>
        <vertAlign val="superscript"/>
        <sz val="8"/>
        <rFont val="Verdana"/>
        <family val="2"/>
      </rPr>
      <t>/1</t>
    </r>
  </si>
  <si>
    <t>FONDO</t>
  </si>
  <si>
    <t>Postulados</t>
  </si>
  <si>
    <t>Elegibles</t>
  </si>
  <si>
    <t>Seleccionados</t>
  </si>
  <si>
    <t>N° Proyectos</t>
  </si>
  <si>
    <t>Montos $</t>
  </si>
  <si>
    <t>Fondo Nacional de la Cultura y las Artes (Fondart nacional)</t>
  </si>
  <si>
    <t>Fondo Nacional de la Cultura y las Artes (Fondart regional)</t>
  </si>
  <si>
    <t>Fondo del Libro y la Lectura</t>
  </si>
  <si>
    <t>Fondo de la Música Nacional</t>
  </si>
  <si>
    <r>
      <rPr>
        <b/>
        <sz val="8"/>
        <rFont val="Verdana"/>
        <family val="2"/>
      </rPr>
      <t>1</t>
    </r>
    <r>
      <rPr>
        <sz val="8"/>
        <rFont val="Verdana"/>
        <family val="2"/>
      </rPr>
      <t xml:space="preserve"> La desagregación por línea de concurso, según región, del Fondo del Libro y la Lectura, del Fondo de la Música y del Fondo del Audiovisual se encuentra en los capítulos destinados a cada dominio cultural.</t>
    </r>
  </si>
  <si>
    <r>
      <t xml:space="preserve">TABLA 22.2: NÚMERO DE PROYECTOS Y MONTOS ADJUDICADOS DEL FONDO NACIONAL DE DESARROLLO CULTURAL Y LAS ARTES (FONDART) PARA CONCURSO NACIONAL, POR LÍNEA DE CONCURSO, SEGÚN REGIÓN DE DOMICILIO DEL PARTICIPANTE. AÑO 2016 </t>
    </r>
    <r>
      <rPr>
        <b/>
        <vertAlign val="superscript"/>
        <sz val="8"/>
        <color indexed="8"/>
        <rFont val="Verdana"/>
        <family val="2"/>
      </rPr>
      <t>/1/2</t>
    </r>
  </si>
  <si>
    <t>Circulación Regional</t>
  </si>
  <si>
    <t>Becas y Pasantías</t>
  </si>
  <si>
    <t>Festivales y Certámenes</t>
  </si>
  <si>
    <t>Fomento de arquitectura</t>
  </si>
  <si>
    <t>Fomento al mejoramiento de la infraestructura</t>
  </si>
  <si>
    <t>Fomento de artesanía</t>
  </si>
  <si>
    <t>Fomento de diseño</t>
  </si>
  <si>
    <t>Fomento de artes de la visualidad</t>
  </si>
  <si>
    <t>Fomento de artes escénicas</t>
  </si>
  <si>
    <t>Magallanes y la Antártica</t>
  </si>
  <si>
    <r>
      <t>Otro</t>
    </r>
    <r>
      <rPr>
        <vertAlign val="superscript"/>
        <sz val="8"/>
        <color indexed="8"/>
        <rFont val="Verdana"/>
        <family val="2"/>
      </rPr>
      <t>/3</t>
    </r>
  </si>
  <si>
    <r>
      <rPr>
        <b/>
        <sz val="8"/>
        <color indexed="8"/>
        <rFont val="Verdana"/>
        <family val="2"/>
      </rPr>
      <t>3</t>
    </r>
    <r>
      <rPr>
        <sz val="8"/>
        <color indexed="8"/>
        <rFont val="Verdana"/>
        <family val="2"/>
      </rPr>
      <t xml:space="preserve"> La categoría "Otro" incluye a proyectos cuyos postulantes tienen domicilio en el extranjero.</t>
    </r>
  </si>
  <si>
    <r>
      <rPr>
        <b/>
        <sz val="8"/>
        <color indexed="8"/>
        <rFont val="Verdana"/>
        <family val="2"/>
      </rPr>
      <t>-</t>
    </r>
    <r>
      <rPr>
        <sz val="8"/>
        <color indexed="8"/>
        <rFont val="Verdana"/>
        <family val="2"/>
      </rPr>
      <t xml:space="preserve"> No registró movimiento.</t>
    </r>
  </si>
  <si>
    <r>
      <t>TABLA 22.3: NÚMERO DE PROYECTOS Y MONTOS ADJUDICADOS DEL FONDO NACIONAL DE DESARROLLO CULTURAL Y LAS ARTES (FONDART) PARA CONCURSO REGIONAL, POR LÍNEA DE CONCURSO, SEGÚN REGIÓN DEL FONDO ENTREGADO. AÑO 2016</t>
    </r>
    <r>
      <rPr>
        <b/>
        <vertAlign val="superscript"/>
        <sz val="8"/>
        <color indexed="8"/>
        <rFont val="Verdana"/>
        <family val="2"/>
      </rPr>
      <t xml:space="preserve"> /1/2</t>
    </r>
  </si>
  <si>
    <t>REGIÓN DEL FONDO ENTREGADO</t>
  </si>
  <si>
    <t>Línea Regional de Atacama</t>
  </si>
  <si>
    <t>Conservación y difusión del patrimonio cultural</t>
  </si>
  <si>
    <t>Desarrollo cultural regional</t>
  </si>
  <si>
    <t>Desarrollo de las culturas indígenas</t>
  </si>
  <si>
    <t>Intercambio Intercultural</t>
  </si>
  <si>
    <t>Fomento a la Creación Artística</t>
  </si>
  <si>
    <r>
      <t>1</t>
    </r>
    <r>
      <rPr>
        <sz val="8"/>
        <color indexed="8"/>
        <rFont val="Verdana"/>
        <family val="2"/>
      </rPr>
      <t xml:space="preserve"> El presente cuadro da cuenta de los proyectos seleccionados por región y modalidad Fondart Regional. La distribución regional de los seleccionados se realiza a partir de la región a la que pertenece el Fondo entregado.</t>
    </r>
  </si>
  <si>
    <r>
      <t>2</t>
    </r>
    <r>
      <rPr>
        <sz val="8"/>
        <color indexed="8"/>
        <rFont val="Verdana"/>
        <family val="2"/>
      </rPr>
      <t xml:space="preserve"> El número de proyectos y de monto adjudicado por línea, corresponden a la suma total de los concursos durante la convocatoria del año.</t>
    </r>
  </si>
  <si>
    <t>TABLA 22.4: NÚMERO DE PROYECTOS POSTULADOS Y SELECCIONADOS Y RECURSOS ASIGNADOS POR TIPO DE PERSONA (NATURAL Y JURÍDICA), SEGÚN FONDO Y AÑO 2012 - 2016</t>
  </si>
  <si>
    <t>FONDO Y AÑO</t>
  </si>
  <si>
    <t>Natural</t>
  </si>
  <si>
    <t>Jurídica</t>
  </si>
  <si>
    <t>Recursos</t>
  </si>
  <si>
    <t>2012</t>
  </si>
  <si>
    <t>2013</t>
  </si>
  <si>
    <t>2014</t>
  </si>
  <si>
    <t>2015</t>
  </si>
  <si>
    <t>Fondart nacional</t>
  </si>
  <si>
    <t>Fondart regional</t>
  </si>
  <si>
    <t>Fondo del libro</t>
  </si>
  <si>
    <t>Fondo de la música</t>
  </si>
  <si>
    <t>Fondo audiovisual</t>
  </si>
  <si>
    <t>TABLA 22.5: NÚMERO DE PROYECTOS POSTULADOS Y SELECCIONADOS Y RECURSOS ASIGNADOS POR SEXO PERSONAS NATURALES, SEGÚN FONDO Y AÑO. 2012-2016</t>
  </si>
  <si>
    <t>TABLA 23.1: TOTAL NACIONAL DE LA ECONOMÍA Y TOTAL DE EMPRESAS Y EMPLEO POR INFORMACIÓN DE MUTUALES DE SEGURIDAD, SEGÚN DOMINIO CULTURAL. 2016</t>
  </si>
  <si>
    <t>DOMINIO CULTURAL</t>
  </si>
  <si>
    <t>Empresas con Seguridad Social</t>
  </si>
  <si>
    <r>
      <t>Participación de los Empleadores Cotizantes en el total (%)</t>
    </r>
    <r>
      <rPr>
        <b/>
        <vertAlign val="superscript"/>
        <sz val="8"/>
        <color theme="1"/>
        <rFont val="Verdana"/>
        <family val="2"/>
      </rPr>
      <t>/1</t>
    </r>
  </si>
  <si>
    <t>Trabajadores por Sector en Promedio</t>
  </si>
  <si>
    <r>
      <t>Participación de los Empleados Cotizantes en el total (%)</t>
    </r>
    <r>
      <rPr>
        <b/>
        <vertAlign val="superscript"/>
        <sz val="8"/>
        <color theme="1"/>
        <rFont val="Verdana"/>
        <family val="2"/>
      </rPr>
      <t>/1</t>
    </r>
  </si>
  <si>
    <r>
      <t xml:space="preserve">Total economía </t>
    </r>
    <r>
      <rPr>
        <b/>
        <vertAlign val="superscript"/>
        <sz val="8"/>
        <color theme="1"/>
        <rFont val="Verdana"/>
        <family val="2"/>
      </rPr>
      <t>/2</t>
    </r>
  </si>
  <si>
    <r>
      <t xml:space="preserve">Total general en sector creativo </t>
    </r>
    <r>
      <rPr>
        <b/>
        <vertAlign val="superscript"/>
        <sz val="8"/>
        <color theme="1"/>
        <rFont val="Verdana"/>
        <family val="2"/>
      </rPr>
      <t>/3</t>
    </r>
  </si>
  <si>
    <r>
      <t xml:space="preserve">Patrimonio </t>
    </r>
    <r>
      <rPr>
        <vertAlign val="superscript"/>
        <sz val="8"/>
        <color theme="1"/>
        <rFont val="Verdana"/>
        <family val="2"/>
      </rPr>
      <t>/4</t>
    </r>
  </si>
  <si>
    <r>
      <t xml:space="preserve">Artes Visuales </t>
    </r>
    <r>
      <rPr>
        <vertAlign val="superscript"/>
        <sz val="8"/>
        <color theme="1"/>
        <rFont val="Verdana"/>
        <family val="2"/>
      </rPr>
      <t>/6</t>
    </r>
  </si>
  <si>
    <r>
      <t xml:space="preserve">Artes Escénicas </t>
    </r>
    <r>
      <rPr>
        <vertAlign val="superscript"/>
        <sz val="8"/>
        <color theme="1"/>
        <rFont val="Verdana"/>
        <family val="2"/>
      </rPr>
      <t>/7</t>
    </r>
  </si>
  <si>
    <r>
      <t xml:space="preserve">Artes Musicales </t>
    </r>
    <r>
      <rPr>
        <vertAlign val="superscript"/>
        <sz val="8"/>
        <color theme="1"/>
        <rFont val="Verdana"/>
        <family val="2"/>
      </rPr>
      <t>/8</t>
    </r>
  </si>
  <si>
    <r>
      <t xml:space="preserve">Artes Literarias, libros y prensa </t>
    </r>
    <r>
      <rPr>
        <vertAlign val="superscript"/>
        <sz val="8"/>
        <color theme="1"/>
        <rFont val="Verdana"/>
        <family val="2"/>
      </rPr>
      <t>/9</t>
    </r>
  </si>
  <si>
    <r>
      <t xml:space="preserve">Medios Audiovisuales e Interactivos </t>
    </r>
    <r>
      <rPr>
        <vertAlign val="superscript"/>
        <sz val="8"/>
        <color theme="1"/>
        <rFont val="Verdana"/>
        <family val="2"/>
      </rPr>
      <t>/10</t>
    </r>
  </si>
  <si>
    <r>
      <t xml:space="preserve">Arquitectura, Diseño y Servicios Creativos </t>
    </r>
    <r>
      <rPr>
        <vertAlign val="superscript"/>
        <sz val="8"/>
        <color theme="1"/>
        <rFont val="Verdana"/>
        <family val="2"/>
      </rPr>
      <t>/11</t>
    </r>
  </si>
  <si>
    <r>
      <t>Educación Cultural</t>
    </r>
    <r>
      <rPr>
        <vertAlign val="superscript"/>
        <sz val="8"/>
        <color theme="1"/>
        <rFont val="Verdana"/>
        <family val="2"/>
      </rPr>
      <t>/12</t>
    </r>
  </si>
  <si>
    <r>
      <t>Transversales</t>
    </r>
    <r>
      <rPr>
        <vertAlign val="superscript"/>
        <sz val="8"/>
        <color theme="1"/>
        <rFont val="Verdana"/>
        <family val="2"/>
      </rPr>
      <t>/13</t>
    </r>
  </si>
  <si>
    <r>
      <rPr>
        <b/>
        <sz val="8"/>
        <color theme="1"/>
        <rFont val="Verdana"/>
        <family val="2"/>
      </rPr>
      <t>1</t>
    </r>
    <r>
      <rPr>
        <sz val="8"/>
        <color theme="1"/>
        <rFont val="Verdana"/>
        <family val="2"/>
      </rPr>
      <t xml:space="preserve"> Porcentaje calculado sobre el total de empresas y el total de empleo de la economía informados por la Superintendencia de Seguridad Social.</t>
    </r>
  </si>
  <si>
    <r>
      <rPr>
        <b/>
        <sz val="8"/>
        <color theme="1"/>
        <rFont val="Verdana"/>
        <family val="2"/>
      </rPr>
      <t>2</t>
    </r>
    <r>
      <rPr>
        <sz val="8"/>
        <color theme="1"/>
        <rFont val="Verdana"/>
        <family val="2"/>
      </rPr>
      <t xml:space="preserve"> Los datos de empresas y empleo de total economía han sido tomados de la Superintendencia de Seguridad Social en función del numero de empresas cotizantes.</t>
    </r>
  </si>
  <si>
    <r>
      <rPr>
        <b/>
        <sz val="8"/>
        <color rgb="FF000000"/>
        <rFont val="Verdana"/>
        <family val="2"/>
      </rPr>
      <t xml:space="preserve">4 </t>
    </r>
    <r>
      <rPr>
        <sz val="8"/>
        <color rgb="FF000000"/>
        <rFont val="Verdana"/>
        <family val="2"/>
      </rPr>
      <t>Incluye actividades de bibliotecas y archivos, actividades de museos y preservación de lugares y edificios históricos, actividades de jardines botánicos y zoológicos y de parques nacionales.</t>
    </r>
  </si>
  <si>
    <r>
      <rPr>
        <b/>
        <sz val="8"/>
        <color rgb="FF000000"/>
        <rFont val="Verdana"/>
        <family val="2"/>
      </rPr>
      <t>5</t>
    </r>
    <r>
      <rPr>
        <sz val="8"/>
        <color rgb="FF000000"/>
        <rFont val="Verdana"/>
        <family val="2"/>
      </rPr>
      <t xml:space="preserve"> Incluye comercio al por menor de artículos típicos (artesanías) y fabricación de joyas y productos conexos.</t>
    </r>
  </si>
  <si>
    <r>
      <rPr>
        <b/>
        <sz val="8"/>
        <color rgb="FF000000"/>
        <rFont val="Verdana"/>
        <family val="2"/>
      </rPr>
      <t xml:space="preserve">7 </t>
    </r>
    <r>
      <rPr>
        <sz val="8"/>
        <color rgb="FF000000"/>
        <rFont val="Verdana"/>
        <family val="2"/>
      </rPr>
      <t>Incluye espectáculos circenses, de títeres u otros similares. Incluye  instructores de danza. Incluye servicios de producción teatral y otros No Clasificados Previamente (N.C.P).</t>
    </r>
  </si>
  <si>
    <r>
      <rPr>
        <b/>
        <sz val="8"/>
        <color rgb="FF000000"/>
        <rFont val="Verdana"/>
        <family val="2"/>
      </rPr>
      <t>8</t>
    </r>
    <r>
      <rPr>
        <sz val="8"/>
        <color rgb="FF000000"/>
        <rFont val="Verdana"/>
        <family val="2"/>
      </rPr>
      <t xml:space="preserve"> Incluye edición de grabaciones, venta al por menor de instrumentos musicales (casa de música), servicios de producción de recitales y otros eventos musicales masivos. Incluye fabricación de instrumentos de música.</t>
    </r>
  </si>
  <si>
    <r>
      <rPr>
        <b/>
        <sz val="8"/>
        <color rgb="FF000000"/>
        <rFont val="Verdana"/>
        <family val="2"/>
      </rPr>
      <t>9</t>
    </r>
    <r>
      <rPr>
        <sz val="8"/>
        <color rgb="FF000000"/>
        <rFont val="Verdana"/>
        <family val="2"/>
      </rPr>
      <t xml:space="preserve"> Incluye edición principalmente de libros, otras actividades de edición, impresión principalmente de libros, venta al por mayor de libros, comercio al por menor de libros. Incluye edición de periódicos, revistas y publicaciones periódicas; venta al por mayor de revistas y periódicos, comercio al por menor de revistas y diarios. Incluye edición de folletos, partituras y otras publicaciones; actividades de servicio relacionadas con la impresión.</t>
    </r>
  </si>
  <si>
    <r>
      <rPr>
        <b/>
        <sz val="8"/>
        <color rgb="FF000000"/>
        <rFont val="Verdana"/>
        <family val="2"/>
      </rPr>
      <t>10</t>
    </r>
    <r>
      <rPr>
        <sz val="8"/>
        <color rgb="FF000000"/>
        <rFont val="Verdana"/>
        <family val="2"/>
      </rPr>
      <t xml:space="preserve"> Incluye producción de películas cinematográficas, distribución cinematográfica y exhibición de filmes y videocintas. Incluye actividades de televisión, servicios de televisión no abierta. Incluye actividades de radio, fabricación de transmisores de radio y televisión, aparatos para telefonía y telegrafía con hilos, fabricación de receptores (radio y tv), aparatos de grabación y reproducción (audio y video). Incluye asesores y consultores en informática (software); comercio al por menor de computadores, software y suministros; proveedores de internet; centros de acceso a internet; procesamiento de datos y actividades relacionadas con bases de datos.</t>
    </r>
  </si>
  <si>
    <r>
      <rPr>
        <b/>
        <sz val="8"/>
        <color rgb="FF000000"/>
        <rFont val="Verdana"/>
        <family val="2"/>
      </rPr>
      <t xml:space="preserve">11 </t>
    </r>
    <r>
      <rPr>
        <sz val="8"/>
        <color rgb="FF000000"/>
        <rFont val="Verdana"/>
        <family val="2"/>
      </rPr>
      <t>Incluye servicios de arquitectura y técnico relacionado. Incluye  diseñadores de vestuario, de interiores y otros diseñadores. Incluye empresas de publicidad y servicios personales de publicidad.</t>
    </r>
  </si>
  <si>
    <r>
      <rPr>
        <b/>
        <sz val="8"/>
        <color rgb="FF000000"/>
        <rFont val="Verdana"/>
        <family val="2"/>
      </rPr>
      <t>12</t>
    </r>
    <r>
      <rPr>
        <sz val="8"/>
        <color rgb="FF000000"/>
        <rFont val="Verdana"/>
        <family val="2"/>
      </rPr>
      <t xml:space="preserve"> Incluye educación extraescolar (escuela de conducción, música, modelaje, etc.). Incluye universidades, institutos profesionales y centros de formación técnica. Dado que no todas las carreras de educación superior tienen un giro cultural, se realizó un ajuste al número de trabajadores y a las remuneraciones. El cálculo se hizo utilizando mensualidades para las carreras de pregrado universitarias y se utilizó el supuesto de que en los institutos y en los centro de formación técnica el porcentaje se mantenía similar. El ponderador señala que un 9,51% de las carreras terciarias son de carácter cultural. Este factor se ocupó para estimar la proporción de los trabajadores y remuneraciones de las actividades terciaras vinculadas a educación que corresponden a cultura.</t>
    </r>
  </si>
  <si>
    <r>
      <rPr>
        <b/>
        <sz val="8"/>
        <color rgb="FF000000"/>
        <rFont val="Verdana"/>
        <family val="2"/>
      </rPr>
      <t>13</t>
    </r>
    <r>
      <rPr>
        <sz val="8"/>
        <color rgb="FF000000"/>
        <rFont val="Verdana"/>
        <family val="2"/>
      </rPr>
      <t xml:space="preserve"> Incluye venta al por menor de discos, cassettes, dvd y videos; arriendo de videos, juegos de video, y equipos de video, música y similares. Incluye agencias de contratación de actores; actividades empresariales de artistas; actividades artísticas, funciones de artistas, músicos, conferencistas, otros; contratación de actores para cine, tv y teatro. También incluye agencias de noticias; servicios periodísticos prestados por profesionales. Incluye venta al por menor en empresas de venta a distancia por internet, comercio; reproducción de grabaciones; agencias de venta de billetes de salas de concierto y de teatro; investigaciones y desarrollo experimental (ciencias sociales y humanidades).</t>
    </r>
  </si>
  <si>
    <t>FUENTE: Datos de empresas y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</si>
  <si>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TABLA 23.2: NÚMERO DE EMPRESAS, PROMEDIO MENSUAL DE TRABAJADORES Y REMUNERACIONES PARA EMPRESAS CREATIVAS ASOCIADO A MUTUALES DE SEGURIDAD, SEGÚN DOMINIO Y SUBDOMINIO CULTURAL. 2016</t>
  </si>
  <si>
    <r>
      <t xml:space="preserve">Empresas </t>
    </r>
    <r>
      <rPr>
        <b/>
        <vertAlign val="superscript"/>
        <sz val="8"/>
        <color theme="1"/>
        <rFont val="Verdana"/>
        <family val="2"/>
      </rPr>
      <t>/1</t>
    </r>
  </si>
  <si>
    <r>
      <t>Trabajadores</t>
    </r>
    <r>
      <rPr>
        <b/>
        <vertAlign val="superscript"/>
        <sz val="8"/>
        <color theme="1"/>
        <rFont val="Verdana"/>
        <family val="2"/>
      </rPr>
      <t>/2</t>
    </r>
  </si>
  <si>
    <t>Trabajadores promedio por Empresa</t>
  </si>
  <si>
    <r>
      <t xml:space="preserve">Promedio de Remuneraciones </t>
    </r>
    <r>
      <rPr>
        <b/>
        <vertAlign val="superscript"/>
        <sz val="8"/>
        <color theme="1"/>
        <rFont val="Verdana"/>
        <family val="2"/>
      </rPr>
      <t>/3</t>
    </r>
  </si>
  <si>
    <t>Fabricación Insumos</t>
  </si>
  <si>
    <t>Artes Escénicas</t>
  </si>
  <si>
    <t>Artes Musicales</t>
  </si>
  <si>
    <t>Artes Literarias, libros y prensa</t>
  </si>
  <si>
    <t>Editorial Libros</t>
  </si>
  <si>
    <t>Editorial Otros</t>
  </si>
  <si>
    <t>Medios Audiovisuales e Interactivos</t>
  </si>
  <si>
    <t>Medios Informáticos</t>
  </si>
  <si>
    <t>Arquitectura, Diseño y Servicios Creativos</t>
  </si>
  <si>
    <t>Educación Cultural</t>
  </si>
  <si>
    <t>Educación Extra escolar</t>
  </si>
  <si>
    <t>Educación Superior</t>
  </si>
  <si>
    <t>Transversales</t>
  </si>
  <si>
    <r>
      <rPr>
        <b/>
        <sz val="8"/>
        <rFont val="Verdana"/>
        <family val="2"/>
      </rPr>
      <t>1</t>
    </r>
    <r>
      <rPr>
        <sz val="8"/>
        <rFont val="Verdana"/>
        <family val="2"/>
      </rPr>
      <t xml:space="preserve"> El número total de empresas fue obtenido a partir del número de empresas y empleados inscritas e inscritos en alguna de las mutuales de seguridad, y que cumplen con pertenecer a alguno de los 65 códigos de actividad seleccionados por el CNCA como creativos o culturales. </t>
    </r>
  </si>
  <si>
    <r>
      <rPr>
        <b/>
        <sz val="8"/>
        <rFont val="Verdana"/>
        <family val="2"/>
      </rPr>
      <t>2</t>
    </r>
    <r>
      <rPr>
        <sz val="8"/>
        <rFont val="Verdana"/>
        <family val="2"/>
      </rPr>
      <t xml:space="preserve"> El método empleado para obtener el número total de trabajadores por dominio y subdominio, ha sido el siguiente: calculando el promedio de trabajadores anuales por empresa (suma de trabajadores en el año dividido por 12) y luego sumar el promedio de trabajadores por empresa en cada dominio y subdominio. </t>
    </r>
  </si>
  <si>
    <r>
      <rPr>
        <b/>
        <sz val="8"/>
        <rFont val="Verdana"/>
        <family val="2"/>
      </rPr>
      <t>3</t>
    </r>
    <r>
      <rPr>
        <sz val="8"/>
        <rFont val="Verdana"/>
        <family val="2"/>
      </rPr>
      <t xml:space="preserve"> El método utilizado para obtener las remuneraciones promedio ha sido calcular el promedio de las remuneraciones para cada dominio y subdominio, ponderado por la cantidad de trabajadores de cada mes. Lo que matemáticamente corresponde al cociente de, la sumatoria de los productos entre la remuneración promedio ponderada mensual y la masa laboral promedio mensual por empresa, y la sumatoria de la masa laboral promedio mensual por empresa.</t>
    </r>
  </si>
  <si>
    <t>FUENTE: Datos de empleo cultural elaborados por el Consejo Nacional de la Cultura y las Artes (CNCA), a partir de datos ofrecidos por la Asociación Chilena de Seguridad (ACHS), el Instituto de Seguridad del Trabajo (IST), la Mutual de Seguridad de la Cámara Chilena de la Construcción (CCHC) y el Instituto de Seguridad Laboral (ISL).</t>
  </si>
  <si>
    <t>TABLA 23.3: NÚMERO DE EMPRESAS, PROMEDIO MENSUAL DE TRABAJADORES Y REMUNERACIONES EN EMPRESAS CREATIVAS, SEGÚN REGIÓN. 2016</t>
  </si>
  <si>
    <t xml:space="preserve">Región </t>
  </si>
  <si>
    <r>
      <t xml:space="preserve">Empresas </t>
    </r>
    <r>
      <rPr>
        <b/>
        <vertAlign val="superscript"/>
        <sz val="8"/>
        <rFont val="Verdana"/>
        <family val="2"/>
      </rPr>
      <t>/1</t>
    </r>
  </si>
  <si>
    <r>
      <t>Trabajadores</t>
    </r>
    <r>
      <rPr>
        <b/>
        <vertAlign val="superscript"/>
        <sz val="8"/>
        <rFont val="Verdana"/>
        <family val="2"/>
      </rPr>
      <t>/2</t>
    </r>
  </si>
  <si>
    <r>
      <t>Promedio de Remuneraciones</t>
    </r>
    <r>
      <rPr>
        <b/>
        <vertAlign val="superscript"/>
        <sz val="8"/>
        <rFont val="Verdana"/>
        <family val="2"/>
      </rPr>
      <t>/3</t>
    </r>
  </si>
  <si>
    <t>Sin Información</t>
  </si>
  <si>
    <r>
      <rPr>
        <b/>
        <sz val="8"/>
        <rFont val="Verdana"/>
        <family val="2"/>
      </rPr>
      <t>1</t>
    </r>
    <r>
      <rPr>
        <sz val="8"/>
        <rFont val="Verdana"/>
        <family val="2"/>
      </rPr>
      <t xml:space="preserve"> El número total de empresas fue obtenido a partir del número de empresas y empleados inscritas e inscritos en alguna de las mutuales de seguridad y que cumplen con pertenecer a alguno de los 65 códigos de actividad seleccionados por el CNCA como creativos o culturales. </t>
    </r>
  </si>
  <si>
    <r>
      <rPr>
        <b/>
        <sz val="8"/>
        <rFont val="Verdana"/>
        <family val="2"/>
      </rPr>
      <t>2</t>
    </r>
    <r>
      <rPr>
        <sz val="8"/>
        <rFont val="Verdana"/>
        <family val="2"/>
      </rPr>
      <t xml:space="preserve"> El método empleado para obtener el número total de trabajadores por región, ha sido el siguiente: calculando el promedio de trabajadores anuales por empresa (suma de trabajadores en el año dividido por 12) y luego sumar el promedio de trabajadores por empresa en cada región. </t>
    </r>
  </si>
  <si>
    <r>
      <t xml:space="preserve">Trabajadores Hombres </t>
    </r>
    <r>
      <rPr>
        <b/>
        <vertAlign val="superscript"/>
        <sz val="8"/>
        <color theme="1"/>
        <rFont val="Verdana"/>
        <family val="2"/>
      </rPr>
      <t>/2 /3</t>
    </r>
  </si>
  <si>
    <r>
      <t xml:space="preserve">Trabajadoras Mujeres </t>
    </r>
    <r>
      <rPr>
        <b/>
        <vertAlign val="superscript"/>
        <sz val="8"/>
        <color theme="1"/>
        <rFont val="Verdana"/>
        <family val="2"/>
      </rPr>
      <t>/2 /3</t>
    </r>
  </si>
  <si>
    <t>Hombres Promedio por Empresa</t>
  </si>
  <si>
    <t>Mujeres Promedio por Empresa</t>
  </si>
  <si>
    <r>
      <t xml:space="preserve">Salario Promedio Hombres (Pesos Corrientes 2016) </t>
    </r>
    <r>
      <rPr>
        <b/>
        <vertAlign val="superscript"/>
        <sz val="8"/>
        <color theme="1"/>
        <rFont val="Verdana"/>
        <family val="2"/>
      </rPr>
      <t>/4</t>
    </r>
  </si>
  <si>
    <r>
      <t xml:space="preserve">Salario Promedio Mujeres (Precios Corrientes 2016) </t>
    </r>
    <r>
      <rPr>
        <b/>
        <vertAlign val="superscript"/>
        <sz val="8"/>
        <color theme="1"/>
        <rFont val="Verdana"/>
        <family val="2"/>
      </rPr>
      <t>/4</t>
    </r>
  </si>
  <si>
    <r>
      <rPr>
        <b/>
        <sz val="8"/>
        <rFont val="Verdana"/>
        <family val="2"/>
      </rPr>
      <t>1</t>
    </r>
    <r>
      <rPr>
        <sz val="8"/>
        <rFont val="Verdana"/>
        <family val="2"/>
      </rPr>
      <t xml:space="preserve"> El número total de empresas fue obtenido a partir del número de empresas y empleados hombres y mujeres  inscritas e inscritos en alguna de las mutuales de seguridad y que cumplen con pertenecer a alguno de los 65 códigos de actividad seleccionados por el CNCA como creativos o culturales. </t>
    </r>
  </si>
  <si>
    <r>
      <rPr>
        <b/>
        <sz val="8"/>
        <rFont val="Verdana"/>
        <family val="2"/>
      </rPr>
      <t>2</t>
    </r>
    <r>
      <rPr>
        <sz val="8"/>
        <rFont val="Verdana"/>
        <family val="2"/>
      </rPr>
      <t xml:space="preserve"> El método empleado para obtener el número total de trabajadores hombres y mujeres por dominio y subdominio, ha sido el siguiente: calculando el promedio de trabajadores anuales hombres y mujeres por empresa (suma de trabajadores hombre en el año dividido por 12 y suma de trabajadoras mujeres en el año dividido por 12) y luego sumando el promedio de trabajadores hombres por empresa en Dominio y Subdominio, lo mismo para las mujeres. </t>
    </r>
  </si>
  <si>
    <r>
      <rPr>
        <b/>
        <sz val="8"/>
        <rFont val="Verdana"/>
        <family val="2"/>
      </rPr>
      <t>3</t>
    </r>
    <r>
      <rPr>
        <sz val="8"/>
        <rFont val="Verdana"/>
        <family val="2"/>
      </rPr>
      <t xml:space="preserve"> Se debe considerar que las empresas  pueden entregar el dato de empleados sin diferenciar por sexo. Para este año el porcentaje de datos sin información por sexo alcanzó a un 0,09% del total de empleados. Estos datos sin información de sexo no han sido considerados en los cálculos de la presente tabla. </t>
    </r>
  </si>
  <si>
    <r>
      <rPr>
        <b/>
        <sz val="8"/>
        <rFont val="Verdana"/>
        <family val="2"/>
      </rPr>
      <t>4</t>
    </r>
    <r>
      <rPr>
        <sz val="8"/>
        <rFont val="Verdana"/>
        <family val="2"/>
      </rPr>
      <t xml:space="preserve"> El método utilizado para obtener las remuneraciones promedio para hombres y mujeres ha sido calcular el promedio las remuneraciones para cada dominio y subdominio, ponderado por la cantidad de trabajadores de cada mes. Lo que matemáticamente corresponde al cociente de, la sumatoria de los productos entre la remuneración promedio ponderada mensual y la masa laboral promedio mensual por empresa, y la sumatoria de la masa laboral promedio mensual por empresa.</t>
    </r>
  </si>
  <si>
    <r>
      <t>TABLA 24.1: COMERCIO EXTERIOR DE BIENES Y SERVICIOS CULTURALES Y CREATIVOS, SEGÚN DOMINIO CULTURAL. 2016</t>
    </r>
    <r>
      <rPr>
        <b/>
        <vertAlign val="superscript"/>
        <sz val="8"/>
        <rFont val="Verdana"/>
        <family val="2"/>
      </rPr>
      <t>/1</t>
    </r>
  </si>
  <si>
    <t>EXPORTACIONES 
TOTAL PAIS 2016
 (valor FOB en US$)</t>
  </si>
  <si>
    <t>PARTICIPACIÓN CULTURA EN EXPORTACIONES</t>
  </si>
  <si>
    <t>IMPORTACIONES 
TOTAL PAIS 2016 
(valor CIF en US$)</t>
  </si>
  <si>
    <t>PARTICIPACIÓN CULTURA EN IMPORTACIONES</t>
  </si>
  <si>
    <r>
      <t>NACIONAL PRODUCTOS</t>
    </r>
    <r>
      <rPr>
        <b/>
        <vertAlign val="superscript"/>
        <sz val="8"/>
        <rFont val="Verdana"/>
        <family val="2"/>
      </rPr>
      <t>/2</t>
    </r>
  </si>
  <si>
    <t>TOTAL PRODUCTOS CREATIVO</t>
  </si>
  <si>
    <t>Artes Literarias, Libros y Prensa</t>
  </si>
  <si>
    <r>
      <t>NACIONAL SERVICIOS</t>
    </r>
    <r>
      <rPr>
        <b/>
        <vertAlign val="superscript"/>
        <sz val="8"/>
        <rFont val="Verdana"/>
        <family val="2"/>
      </rPr>
      <t>/2</t>
    </r>
  </si>
  <si>
    <t>TOTAL SERVICIOS CREATIVOS</t>
  </si>
  <si>
    <r>
      <rPr>
        <b/>
        <sz val="8"/>
        <rFont val="Verdana"/>
        <family val="2"/>
      </rPr>
      <t>1</t>
    </r>
    <r>
      <rPr>
        <sz val="8"/>
        <rFont val="Verdana"/>
        <family val="2"/>
      </rPr>
      <t xml:space="preserve"> Los totales se calcularon a partir de valor FOB (Free on Board-Libre a bordo) y CIF (Cost, Insurance &amp; Freight-Costo, Seguro y Flete) en dólares (US$) 2016.</t>
    </r>
  </si>
  <si>
    <r>
      <rPr>
        <b/>
        <sz val="8"/>
        <rFont val="Verdana"/>
        <family val="2"/>
      </rPr>
      <t>2</t>
    </r>
    <r>
      <rPr>
        <sz val="8"/>
        <rFont val="Verdana"/>
        <family val="2"/>
      </rPr>
      <t xml:space="preserve"> Las cifras Total Economía han sido extraídas desde el Servicio Nacional de Aduanas.</t>
    </r>
  </si>
  <si>
    <t>Fuente cifras total economía: Servicio Nacional de Aduanas.</t>
  </si>
  <si>
    <t>Fuente cifras sector estadísticas culturales: Servicio Nacional de Aduanas en base a listado de códigos de productos culturales entregados por el CNCA.</t>
  </si>
  <si>
    <t>TABLA 24.2: MONTOS DE IMPORTACIONES Y EXPORTACIONES DE BIENES CULTURALES Y CREATIVOS SEGÚN DOMINIO, SUBDOMINIO CULTURAL (MONTO EXPORTACIONES EN US$ FOB E IMPORTACIONES EN US$ CIF). 2013- 2016</t>
  </si>
  <si>
    <t>DOMINIO, SUBDOMINIO CULTURAL Y TIPO DE PRODUCTO</t>
  </si>
  <si>
    <t>IMPORTACIONES</t>
  </si>
  <si>
    <t>EXPORTACIONES</t>
  </si>
  <si>
    <r>
      <t>Arquitectura</t>
    </r>
    <r>
      <rPr>
        <vertAlign val="superscript"/>
        <sz val="8"/>
        <rFont val="Verdana"/>
        <family val="2"/>
      </rPr>
      <t>/1</t>
    </r>
  </si>
  <si>
    <r>
      <t>Diseño</t>
    </r>
    <r>
      <rPr>
        <vertAlign val="superscript"/>
        <sz val="8"/>
        <rFont val="Verdana"/>
        <family val="2"/>
      </rPr>
      <t>/2</t>
    </r>
  </si>
  <si>
    <r>
      <t>Circo</t>
    </r>
    <r>
      <rPr>
        <vertAlign val="superscript"/>
        <sz val="8"/>
        <rFont val="Verdana"/>
        <family val="2"/>
      </rPr>
      <t>/4</t>
    </r>
  </si>
  <si>
    <r>
      <t>Diarios y Revistas</t>
    </r>
    <r>
      <rPr>
        <vertAlign val="superscript"/>
        <sz val="8"/>
        <rFont val="Verdana"/>
        <family val="2"/>
      </rPr>
      <t>/5</t>
    </r>
  </si>
  <si>
    <r>
      <t>Editorial</t>
    </r>
    <r>
      <rPr>
        <vertAlign val="superscript"/>
        <sz val="8"/>
        <rFont val="Verdana"/>
        <family val="2"/>
      </rPr>
      <t>/6</t>
    </r>
  </si>
  <si>
    <r>
      <t>Música</t>
    </r>
    <r>
      <rPr>
        <vertAlign val="superscript"/>
        <sz val="8"/>
        <rFont val="Verdana"/>
        <family val="2"/>
      </rPr>
      <t>/7</t>
    </r>
  </si>
  <si>
    <r>
      <t>Artes Visuales</t>
    </r>
    <r>
      <rPr>
        <vertAlign val="superscript"/>
        <sz val="8"/>
        <rFont val="Verdana"/>
        <family val="2"/>
      </rPr>
      <t>/8</t>
    </r>
  </si>
  <si>
    <r>
      <t>Fotografía</t>
    </r>
    <r>
      <rPr>
        <vertAlign val="superscript"/>
        <sz val="8"/>
        <rFont val="Verdana"/>
        <family val="2"/>
      </rPr>
      <t>/9</t>
    </r>
  </si>
  <si>
    <r>
      <t>Artesanía</t>
    </r>
    <r>
      <rPr>
        <vertAlign val="superscript"/>
        <sz val="8"/>
        <rFont val="Verdana"/>
        <family val="2"/>
      </rPr>
      <t>/10</t>
    </r>
  </si>
  <si>
    <r>
      <t>Audiovisual</t>
    </r>
    <r>
      <rPr>
        <vertAlign val="superscript"/>
        <sz val="8"/>
        <rFont val="Verdana"/>
        <family val="2"/>
      </rPr>
      <t>/11</t>
    </r>
  </si>
  <si>
    <r>
      <t>Radio y Televisión</t>
    </r>
    <r>
      <rPr>
        <vertAlign val="superscript"/>
        <sz val="8"/>
        <rFont val="Verdana"/>
        <family val="2"/>
      </rPr>
      <t>/12</t>
    </r>
  </si>
  <si>
    <t>Video Juegos</t>
  </si>
  <si>
    <r>
      <t>Patrimonio</t>
    </r>
    <r>
      <rPr>
        <vertAlign val="superscript"/>
        <sz val="8"/>
        <rFont val="Verdana"/>
        <family val="2"/>
      </rPr>
      <t>/13</t>
    </r>
  </si>
  <si>
    <r>
      <rPr>
        <b/>
        <sz val="8"/>
        <rFont val="Verdana"/>
        <family val="2"/>
      </rPr>
      <t>1</t>
    </r>
    <r>
      <rPr>
        <sz val="8"/>
        <rFont val="Verdana"/>
        <family val="2"/>
      </rPr>
      <t xml:space="preserve"> Incluye Planos y dibujos originales hechos a mano, de arquitectura, ingeniería, industriales, comerciales, topográficos o similares; textos manuscritos; reproducciones fotográficas sobre papel sensibilizado y copias con papel carbón (carbónico), de los planos, dibujos o textos antes mencionados.</t>
    </r>
  </si>
  <si>
    <r>
      <rPr>
        <b/>
        <sz val="8"/>
        <rFont val="Verdana"/>
        <family val="2"/>
      </rPr>
      <t>2</t>
    </r>
    <r>
      <rPr>
        <sz val="8"/>
        <rFont val="Verdana"/>
        <family val="2"/>
      </rPr>
      <t xml:space="preserve"> Papel para decorar y revestimientos similares de paredes; papel para vidrieras.</t>
    </r>
  </si>
  <si>
    <r>
      <rPr>
        <b/>
        <sz val="8"/>
        <rFont val="Verdana"/>
        <family val="2"/>
      </rPr>
      <t>3</t>
    </r>
    <r>
      <rPr>
        <sz val="8"/>
        <rFont val="Verdana"/>
        <family val="2"/>
      </rPr>
      <t xml:space="preserve"> Incluye Exhibidores publicitarios de cartón; Catálogos comerciales; Impresos publicitarios entre otros.</t>
    </r>
  </si>
  <si>
    <r>
      <rPr>
        <b/>
        <sz val="8"/>
        <rFont val="Verdana"/>
        <family val="2"/>
      </rPr>
      <t>4</t>
    </r>
    <r>
      <rPr>
        <sz val="8"/>
        <rFont val="Verdana"/>
        <family val="2"/>
      </rPr>
      <t xml:space="preserve"> Circos, zoológicos ambulantes.</t>
    </r>
  </si>
  <si>
    <r>
      <rPr>
        <b/>
        <sz val="8"/>
        <rFont val="Verdana"/>
        <family val="2"/>
      </rPr>
      <t>5</t>
    </r>
    <r>
      <rPr>
        <sz val="8"/>
        <rFont val="Verdana"/>
        <family val="2"/>
      </rPr>
      <t xml:space="preserve"> Incluye diarios y publicaciones periódicas; revistas infantiles, de deportes y de modas; papel prensa en bobinas y en hojas</t>
    </r>
  </si>
  <si>
    <r>
      <rPr>
        <b/>
        <sz val="8"/>
        <rFont val="Verdana"/>
        <family val="2"/>
      </rPr>
      <t>6</t>
    </r>
    <r>
      <rPr>
        <sz val="8"/>
        <rFont val="Verdana"/>
        <family val="2"/>
      </rPr>
      <t xml:space="preserve"> Incluye Libros y otros impresos; Libros de hojas sueltas, incluso plegadas; diccionarios; enciclopedias; libros escolares para enseñanza básica y media; libros escolares para enseñanza técnico profesional; libros académicos y científicos; libros de literatura infantil; los demás libros de literatura; manufacturas cartográficas, en forma de libros o folletos, calendarios, máquinas y aparatos para imprimir; Papel y cartón estucados por una o las dos caras con caolín u otras sustancias inorgánicas, con aglutinante o sin él, con exclusión de cualquier otro estucado o recubrimiento, incluso coloreados o decorados en la superficie o impresos, en bobinas (rollos) o en hojas de forma cuadrada o rectangular, de cualquier tamaño; Tintas de imprimir, tintas de escribir o de dibujar y demás tintas, incluso concentradas o sólidas; Máquinas y aparatos para imprimir mediante planchas, cilindros y demás elementos impresores de la partida 84.42; las demás máquinas impresoras, copiadoras y de fax, incluso combinadas entre sí; partes y accesorios.</t>
    </r>
  </si>
  <si>
    <r>
      <rPr>
        <b/>
        <sz val="8"/>
        <rFont val="Verdana"/>
        <family val="2"/>
      </rPr>
      <t>7</t>
    </r>
    <r>
      <rPr>
        <sz val="8"/>
        <rFont val="Verdana"/>
        <family val="2"/>
      </rPr>
      <t xml:space="preserve">  Incluye Música manuscrita o impresa, incluso con ilustraciones o encuadernado; Pianos, incluso automáticos; clavecines y demás instrumentos de cuerda con teclado; Instrumentos musicales en los que el sonido se produzca o tenga que amplificarse  eléctricamente (por ejemplo: órganos, guitarras, acordeones); Cajas de música, orquestriones, organillos, pájaros cantores, sierras musicales y demás instrumentos musicales no comprendidos en otra partida de este Capítulo; reclamos de cualquier clase; silbatos, cuernos y demás instrumentos de boca, de llamada o aviso; Los demás instrumentos musicales de cuerda (por ejemplo: guitarras, violines, arpas; Partes (por ejemplo, mecanismos de cajas de música) y accesorios (por ejemplo: tarjetas, discos y rollos para aparatos mecánicos) de instrumentos musicales; metrónomos y diapasones de cualquier tipo; Micrófonos y sus soportes; altavoces (altoparlantes), incluso montados en sus cajas; auriculares, incluidos los de casco, estén o no combinados con micrófono, y juegos o conjuntos constituidos por un micrófono y uno o varios altavoces (altoparlantes); amplificadores eléctricos de audiofrecuencia; equipos eléctricos para amplificación de sonido. Equipos eléctricos de amplificación de sonido; Aparatos de grabación de sonido; aparatos de reproducción de sonido; aparatos de grabación y reproducción de sonido; Discos, cintas, dispositivos de almacenamiento permanente de datos a base de semiconductores, tarjetas inteligentes («smart cards») y demás soportes para grabar sonido o grabaciones análogas, grabados o no, incluso las matrices y moldes galvánicos para fabricación de discos, excepto los productos del Capítulo 37.</t>
    </r>
  </si>
  <si>
    <r>
      <rPr>
        <b/>
        <sz val="8"/>
        <rFont val="Verdana"/>
        <family val="2"/>
      </rPr>
      <t>8</t>
    </r>
    <r>
      <rPr>
        <sz val="8"/>
        <rFont val="Verdana"/>
        <family val="2"/>
      </rPr>
      <t xml:space="preserve"> Incluye Objetos de arte originales ejecutados por artistas chilenos en el extranjero e importados por ellos; Máquinas y aparatos para imprimir, heliográficos (huecograbado); partes y accesorios; Colores para la pintura artística, la enseñanza, la pintura de carteles, para matizar o para entretenimiento y colores similares, en pastillas, tubos, botes, frascos o en formas o envases  similares; Lápices, minas, pasteles, carboncillos, tizas para escribir o dibujar y jaboncillos (tizas) de sastre; Pinturas y dibujos, hechos totalmente a mano, excepto los dibujos de la partida 49.06 y artículos manufacturados decorados a mano; collages y cuadros similares; Grabados, estampas y litografías originales; Obras originales de estatuaria o escultura, de cualquier materia.</t>
    </r>
  </si>
  <si>
    <r>
      <rPr>
        <b/>
        <sz val="8"/>
        <rFont val="Verdana"/>
        <family val="2"/>
      </rPr>
      <t>9</t>
    </r>
    <r>
      <rPr>
        <sz val="8"/>
        <rFont val="Verdana"/>
        <family val="2"/>
      </rPr>
      <t xml:space="preserve"> Incluye Estampas, grabados y fotografías; Cámaras fotográficas, con sus partes y accesorios; películas de fotografía en rollos; Películas fotográficas en rollos, sensibilizadas, sin impresionar, excepto las de papel, cartón o textiles; Películas fotográficas  autorrevelables en rollos, sensibilizadas, sin impresionar; papel fotográfico sensibilizado; Flashes, lámparas y sus partes y accesorios; Lámparas y cubos, de destello y similares; Objetivos, para cámaras, proyectores o ampliadoras o reductoras fotográficos o cinematográficos; aparatos fotográficos desechables; Proyectores de imagen fija, ampliadoras o reductoras, sus partes y accesorios;  Ampliadores o reductoras, fotográficas; Estampas, grabados, fotografías y tarjetas postales.</t>
    </r>
  </si>
  <si>
    <r>
      <rPr>
        <b/>
        <sz val="8"/>
        <rFont val="Verdana"/>
        <family val="2"/>
      </rPr>
      <t>10</t>
    </r>
    <r>
      <rPr>
        <sz val="8"/>
        <rFont val="Verdana"/>
        <family val="2"/>
      </rPr>
      <t xml:space="preserve"> Incluye productos asociados Materias vegetales de las especies utilizadas principalmente en cestería o espartería; Pieles curtidas o «crust», de ovino, depiladas, incluso divididas pero sin otra preparación; Baúles, maletas (valijas), maletines, incluidos los de aseo y los portadocumentos, portafolios (carteras de mano); Marquetería y taracea; cofrecillos y estuches para joyería u orfebrería y manufacturas similares, de madera; Trenzas y artículos similares, de materia trenzable; Artículos de cestería obtenidos directamente en su forma con materia trenzable; Lana y pelo fino u ordinario, cardados o peinados; Hilados de lana cardada sin acondicionar para la venta al por menor;  Alfombras de nudo de materia textil, incluso confeccionada; Tejidos de punto por urdimbre; Estatuillas y demás artículos para adorno, de cerámica; Piedras preciosas (excepto los diamantes) o semipreciosas; Artículos de joyería y sus partes, de metal precioso o de chapado de metal precioso (plaqué); Artículos de orfebrería y sus partes, de metal precioso o de chapado de metal precioso; Telares; Máquinas y aparatos para la fabricación o acabado del fieltro o tela sin tejer, en pieza o con forma, incluidas las máquinas y aparatos para la fabricación de sombreros de fieltro; hormas de sombrerería; Marfil, hueso, concha (caparazón) de tortuga, cuerno, asta, coral, nácar y demás materias animales para talla.</t>
    </r>
  </si>
  <si>
    <r>
      <rPr>
        <b/>
        <sz val="8"/>
        <rFont val="Verdana"/>
        <family val="2"/>
      </rPr>
      <t>11</t>
    </r>
    <r>
      <rPr>
        <sz val="8"/>
        <rFont val="Verdana"/>
        <family val="2"/>
      </rPr>
      <t xml:space="preserve"> Incluye  películas cinematográficas, impresionadas y reveladas, con o sin registro de sonido; Aparatos de grabación o reproducción de imagen y sonido (vídeos), incluso con receptor de señales de imagen y sonido incorporado;  Cámaras cinematográficas para filmes ancho, Proyectores; Partes y accesorios de proyectores cinematográficos.</t>
    </r>
  </si>
  <si>
    <r>
      <rPr>
        <b/>
        <sz val="8"/>
        <rFont val="Verdana"/>
        <family val="2"/>
      </rPr>
      <t>12</t>
    </r>
    <r>
      <rPr>
        <sz val="8"/>
        <rFont val="Verdana"/>
        <family val="2"/>
      </rPr>
      <t xml:space="preserve"> Incluye Aparatos emisores de radiodifusión o televisión, incluso con aparato receptor o de grabación o reproducción de sonido incorporado; cámaras de televisión, cámaras fotográficas digitales y videocámaras; Monitores y proyectores, que no incorporen aparato receptor de televisión; aparatos receptores de televisión, incluso con aparato receptor de radiodifusión o grabación o reproducción de sonido o imagen incorporado.</t>
    </r>
  </si>
  <si>
    <r>
      <rPr>
        <b/>
        <sz val="8"/>
        <rFont val="Verdana"/>
        <family val="2"/>
      </rPr>
      <t>13</t>
    </r>
    <r>
      <rPr>
        <sz val="8"/>
        <rFont val="Verdana"/>
        <family val="2"/>
      </rPr>
      <t xml:space="preserve"> Incluye Antigüedades de más de cien año;  Colecciones y especímenes para colecciones de zoología, botánica, mineralogía o anatomía o que tengan interés histórico, arqueológico, paleontológico, etnográfico o numismático; y  Artículos para fiestas, carnaval u otras diversiones, incluidos los de magia y artículos sorpresa.</t>
    </r>
  </si>
  <si>
    <r>
      <t>TABLA 24.3: MONTOS DE IMPORTACIONES Y EXPORTACIONES DE BIENES CULTURALES Y CREATIVOS, SEGÚN DOMINIO Y SUBDOMINIO CULTURAL Y TIPO DE PRODUCTO (EXPORTACIONES EN PESOS CORRIENTES FOB E IMPORTACIONES EN PESOS CORRIENTES CIF). 2013 - 2016</t>
    </r>
    <r>
      <rPr>
        <b/>
        <vertAlign val="superscript"/>
        <sz val="8"/>
        <rFont val="Verdana"/>
        <family val="2"/>
      </rPr>
      <t xml:space="preserve">/1 </t>
    </r>
  </si>
  <si>
    <r>
      <t>2015</t>
    </r>
    <r>
      <rPr>
        <b/>
        <vertAlign val="superscript"/>
        <sz val="8"/>
        <rFont val="Verdana"/>
        <family val="2"/>
      </rPr>
      <t>/4</t>
    </r>
  </si>
  <si>
    <r>
      <t>2016</t>
    </r>
    <r>
      <rPr>
        <b/>
        <vertAlign val="superscript"/>
        <sz val="8"/>
        <rFont val="Verdana"/>
        <family val="2"/>
      </rPr>
      <t>/5</t>
    </r>
  </si>
  <si>
    <t xml:space="preserve">IMPORTACIONES </t>
  </si>
  <si>
    <t>Diarios y Revistas</t>
  </si>
  <si>
    <t>Radio y Televisión</t>
  </si>
  <si>
    <r>
      <rPr>
        <b/>
        <sz val="8"/>
        <rFont val="Verdana"/>
        <family val="2"/>
      </rPr>
      <t xml:space="preserve">1 </t>
    </r>
    <r>
      <rPr>
        <sz val="8"/>
        <rFont val="Verdana"/>
        <family val="2"/>
      </rPr>
      <t>Los valores en dólares de la Tabla 24.2 han sido transformados a pesos corriente según dólar observado a diciembre de cada año.</t>
    </r>
  </si>
  <si>
    <r>
      <rPr>
        <b/>
        <sz val="8"/>
        <rFont val="Verdana"/>
        <family val="2"/>
      </rPr>
      <t>2</t>
    </r>
    <r>
      <rPr>
        <sz val="8"/>
        <rFont val="Verdana"/>
        <family val="2"/>
      </rPr>
      <t xml:space="preserve"> Dólar observado 30 dic. 2013: 523,76. Valor utilizado para el cálculo de exportaciones e importaciones de 2013, en pesos corrientes.</t>
    </r>
  </si>
  <si>
    <r>
      <rPr>
        <b/>
        <sz val="8"/>
        <rFont val="Verdana"/>
        <family val="2"/>
      </rPr>
      <t>3</t>
    </r>
    <r>
      <rPr>
        <sz val="8"/>
        <rFont val="Verdana"/>
        <family val="2"/>
      </rPr>
      <t xml:space="preserve"> Dólar observado 30 dic. 2014: 607,38. Valor utilizado para el cálculo de exportaciones e importaciones de 2014, en pesos corrientes.</t>
    </r>
  </si>
  <si>
    <r>
      <rPr>
        <b/>
        <sz val="8"/>
        <rFont val="Verdana"/>
        <family val="2"/>
      </rPr>
      <t xml:space="preserve">4 </t>
    </r>
    <r>
      <rPr>
        <sz val="8"/>
        <rFont val="Verdana"/>
        <family val="2"/>
      </rPr>
      <t>Dólar observado 30 dic. 2015: 707,34. Valor utilizado para el cálculo de exportaciones e importaciones de 2015, en pesos corrientes.</t>
    </r>
  </si>
  <si>
    <r>
      <rPr>
        <b/>
        <sz val="8"/>
        <rFont val="Verdana"/>
        <family val="2"/>
      </rPr>
      <t xml:space="preserve">5 </t>
    </r>
    <r>
      <rPr>
        <sz val="8"/>
        <rFont val="Verdana"/>
        <family val="2"/>
      </rPr>
      <t>Dólar observado 30 dic. 2016: 667,29. Valor utilizado para el cálculo de exportaciones e importaciones de 2016, en pesos corrientes.</t>
    </r>
  </si>
  <si>
    <r>
      <rPr>
        <b/>
        <sz val="8"/>
        <rFont val="Verdana"/>
        <family val="2"/>
      </rPr>
      <t>Fuente cifras sector estadísticas culturales:</t>
    </r>
    <r>
      <rPr>
        <sz val="8"/>
        <rFont val="Verdana"/>
        <family val="2"/>
      </rPr>
      <t xml:space="preserve"> Servicio Nacional de Aduanas en base a listado de códigos de productos culturales entregados por el CNCA.</t>
    </r>
  </si>
  <si>
    <r>
      <t>TABLA 24.4: MONTOS DE IMPORTACIONES Y EXPORTACIONES DE BIENES CULTURALES Y CREATIVOS, SEGÚN DOMINIO Y SUBDOMINIO CULTURAL Y TIPO DE PRODUCTO (EXPORTACIONES EN PESOS BASE 2016 FOB E IMPORTACIONES EN PESOS BASE 2016 CIF). 2013-2016</t>
    </r>
    <r>
      <rPr>
        <b/>
        <vertAlign val="superscript"/>
        <sz val="8"/>
        <rFont val="Verdana"/>
        <family val="2"/>
      </rPr>
      <t>/1</t>
    </r>
  </si>
  <si>
    <r>
      <rPr>
        <b/>
        <sz val="8"/>
        <rFont val="Verdana"/>
        <family val="2"/>
      </rPr>
      <t xml:space="preserve">1 </t>
    </r>
    <r>
      <rPr>
        <sz val="8"/>
        <rFont val="Verdana"/>
        <family val="2"/>
      </rPr>
      <t>Los valores en pesos corrientes de la tabla 24.3 han sido ajustados a pesos según IPC año base 2016, con el siguiente detalle de Índice de Variación:</t>
    </r>
  </si>
  <si>
    <r>
      <rPr>
        <b/>
        <sz val="8"/>
        <rFont val="Verdana"/>
        <family val="2"/>
      </rPr>
      <t>2</t>
    </r>
    <r>
      <rPr>
        <sz val="8"/>
        <rFont val="Verdana"/>
        <family val="2"/>
      </rPr>
      <t xml:space="preserve"> Dic. 2013: 12,8642220019821. Valor utilizado para ajustes de pesos corrientes 2013 a pesos 2016, para exportaciones e importaciones del año 2013.</t>
    </r>
  </si>
  <si>
    <r>
      <rPr>
        <b/>
        <sz val="8"/>
        <rFont val="Verdana"/>
        <family val="2"/>
      </rPr>
      <t>3</t>
    </r>
    <r>
      <rPr>
        <sz val="8"/>
        <rFont val="Verdana"/>
        <family val="2"/>
      </rPr>
      <t xml:space="preserve"> Dic. 2014: 6,76917307331708. Valor utilizado para ajustes de pesos corrientes 2014 a pesos 2016, para exportaciones e importaciones del año 2014.</t>
    </r>
  </si>
  <si>
    <r>
      <rPr>
        <b/>
        <sz val="8"/>
        <rFont val="Verdana"/>
        <family val="2"/>
      </rPr>
      <t>4</t>
    </r>
    <r>
      <rPr>
        <sz val="8"/>
        <rFont val="Verdana"/>
        <family val="2"/>
      </rPr>
      <t xml:space="preserve"> Dic. 2015: 2,72415659390222. Valor utilizado para ajustes de pesos corrientes 2015 a pesos 2016, para exportaciones e importaciones del año 2015.</t>
    </r>
  </si>
  <si>
    <r>
      <t>TABLA 24.5: MONTOS DE EXPORTACIONES DE BIENES Y PRODUCTOS CULTURALES POR PAÍS DE DESTINO, SEGÚN DOMINIO Y SUBDOMINIO CULTURAL (EN US$ FOB). 2016</t>
    </r>
    <r>
      <rPr>
        <b/>
        <vertAlign val="superscript"/>
        <sz val="8"/>
        <rFont val="Verdana"/>
        <family val="2"/>
      </rPr>
      <t xml:space="preserve">/1 </t>
    </r>
  </si>
  <si>
    <r>
      <t>País</t>
    </r>
    <r>
      <rPr>
        <b/>
        <vertAlign val="superscript"/>
        <sz val="8"/>
        <rFont val="Verdana"/>
        <family val="2"/>
      </rPr>
      <t>2</t>
    </r>
  </si>
  <si>
    <t>Argentina</t>
  </si>
  <si>
    <t>Brasil</t>
  </si>
  <si>
    <t>Perú</t>
  </si>
  <si>
    <t>Resto de América</t>
  </si>
  <si>
    <t>Resto de Europa</t>
  </si>
  <si>
    <t>Resto de Asia</t>
  </si>
  <si>
    <t>China</t>
  </si>
  <si>
    <t>Desconocido</t>
  </si>
  <si>
    <r>
      <rPr>
        <b/>
        <sz val="8"/>
        <rFont val="Verdana"/>
        <family val="2"/>
      </rPr>
      <t xml:space="preserve">1 </t>
    </r>
    <r>
      <rPr>
        <sz val="8"/>
        <rFont val="Verdana"/>
        <family val="2"/>
      </rPr>
      <t>Los totales se calcularon a partir del valor FOB (Free on Board-Libre a bordo) en dólares (US$) 2016.</t>
    </r>
  </si>
  <si>
    <r>
      <rPr>
        <b/>
        <sz val="8"/>
        <rFont val="Verdana"/>
        <family val="2"/>
      </rPr>
      <t xml:space="preserve">2 </t>
    </r>
    <r>
      <rPr>
        <sz val="8"/>
        <rFont val="Verdana"/>
        <family val="2"/>
      </rPr>
      <t>Esta categoría contiene además, regiones como: resto de América, resto de Europa y resto de Asia y además, continentes como: Oceanía y África.</t>
    </r>
  </si>
  <si>
    <r>
      <t>TABLA 24.6: MONTOS DE IMPORTACIONES DE BIENES Y PRODUCTOS CULTURALES POR PAÍS DE ORIGEN, SEGÚN DOMINIO Y SUBDOMINIO CULTURAL (EN US$ CIF). 2016</t>
    </r>
    <r>
      <rPr>
        <b/>
        <vertAlign val="superscript"/>
        <sz val="8"/>
        <rFont val="Verdana"/>
        <family val="2"/>
      </rPr>
      <t>/1</t>
    </r>
  </si>
  <si>
    <r>
      <t>TABLA 24.7: MONTOS DE IMPORTACIONES Y EXPORTACIONES DE «INSUMOS PARA LA CREACIÓN», SEGÚN DOMINIO Y SUBDOMINIO CULTURAL Y TIPO DE PRODUCTO (EXPORTACIONES EN US$ FOB E IMPORTACIONES EN US$ CIF). 2016</t>
    </r>
    <r>
      <rPr>
        <b/>
        <vertAlign val="superscript"/>
        <sz val="8"/>
        <rFont val="Verdana"/>
        <family val="2"/>
      </rPr>
      <t>/1</t>
    </r>
  </si>
  <si>
    <t>DOMINIO/SUBDOMINIO CULTURAL Y TIPO DE PRODUCTO</t>
  </si>
  <si>
    <t>Importación 2016</t>
  </si>
  <si>
    <t>Exportación 2016</t>
  </si>
  <si>
    <t>Papel soporte para decorar paredes</t>
  </si>
  <si>
    <t>Papel para exhibidores publicitarios</t>
  </si>
  <si>
    <t>Papel de prensa en bobinas u hojas</t>
  </si>
  <si>
    <t>Máquinas de encuadernación</t>
  </si>
  <si>
    <t>Máquinas y aparatos para imprimir</t>
  </si>
  <si>
    <t>Otros papeles para usos gráficos</t>
  </si>
  <si>
    <t>Papel para autocopia</t>
  </si>
  <si>
    <t>Papel para escritura, dibujo o impresiones</t>
  </si>
  <si>
    <t>Tintas para imprimir</t>
  </si>
  <si>
    <t>Aparatos para la Grabación u Reproducción de Sonido</t>
  </si>
  <si>
    <t>Instrumentos musicales</t>
  </si>
  <si>
    <t>Insumos para instrumentos musicales</t>
  </si>
  <si>
    <t>Micrófonos y altavoces</t>
  </si>
  <si>
    <t>Álbumes o libros de estampas para colorear</t>
  </si>
  <si>
    <t>Bolígrafos de pluma y similares</t>
  </si>
  <si>
    <t>Colores para la pintura artística y la enseñanza</t>
  </si>
  <si>
    <t>Lápices</t>
  </si>
  <si>
    <t>Pinceles y Brochas para pintura artística</t>
  </si>
  <si>
    <t>Cámaras digitales</t>
  </si>
  <si>
    <t>Cámaras fotográficas y sus insumos</t>
  </si>
  <si>
    <t>Insumo para laboratorio de revelado fotográfico o de cine</t>
  </si>
  <si>
    <t>Papel fotográfico sin impresionar</t>
  </si>
  <si>
    <t>Papel fotosensible</t>
  </si>
  <si>
    <t>Películas fotográficas sin impresionar</t>
  </si>
  <si>
    <t>Preparaciones químicas para uso fotográfico</t>
  </si>
  <si>
    <t>Videocámaras</t>
  </si>
  <si>
    <t>Hilados de lana</t>
  </si>
  <si>
    <t>Lana cardada o peinada</t>
  </si>
  <si>
    <t>Lana en bruto</t>
  </si>
  <si>
    <t>Madera en bruto.. Las demás ( no coníferas, no de haya, no encina o roble…)</t>
  </si>
  <si>
    <t>Máquinas para el trabajo con Cuero</t>
  </si>
  <si>
    <t>Máquinas para trabajo con Fieltro</t>
  </si>
  <si>
    <t>Marfil trabajado</t>
  </si>
  <si>
    <t>Materiales vegetales</t>
  </si>
  <si>
    <t>Materias vegetales para tallar</t>
  </si>
  <si>
    <t>Piedras preciosas en bruto o trabajadas</t>
  </si>
  <si>
    <t>Pieles curtidas</t>
  </si>
  <si>
    <t>Pigmentos para el acabado de cuero</t>
  </si>
  <si>
    <t>Plata semilbrada</t>
  </si>
  <si>
    <t>Telares</t>
  </si>
  <si>
    <t>Trenzas en pieza</t>
  </si>
  <si>
    <t>Discos, cintas y dispositivos de almacenamiento de datos</t>
  </si>
  <si>
    <t>Máquinas para el procesamiento de datos</t>
  </si>
  <si>
    <t>Aparatos para la Grabación u Reproducción de Imagen y Sonido</t>
  </si>
  <si>
    <t>Cámaras de televisión</t>
  </si>
  <si>
    <t>Cámaras y proyectores de cine</t>
  </si>
  <si>
    <r>
      <rPr>
        <b/>
        <sz val="8"/>
        <rFont val="Verdana"/>
        <family val="2"/>
      </rPr>
      <t xml:space="preserve">1 </t>
    </r>
    <r>
      <rPr>
        <sz val="8"/>
        <rFont val="Verdana"/>
        <family val="2"/>
      </rPr>
      <t>Los totales se calcularon a partir del valor FOB (Free on Board-Libre a bordo) y CIF (Cost, Insurance &amp; Freight-Costo, Seguro y Flete) en dólares (US$) 2016.</t>
    </r>
  </si>
  <si>
    <t>FUENTE: Servicio Nacional de Aduanas (SNA). Cifras sector cultura y tiempo Libre, en base a listado de códigos de productos culturales entregados por el Consejo Nacional de la Cultura y las Artes (CNCA).</t>
  </si>
  <si>
    <r>
      <t xml:space="preserve">TABLA 24.8: MONTOS DE IMPORTACIONES Y EXPORTACIONES DE «APARATOS PARA LA REPRODUCCIÓN», SEGÚN DOMINIO Y SUBDOMINIO CULTURAL Y TIPO DE PRODUCTO (EXPORTACIONES EN US$ FOB E IMPORTACIONES EN US$ CIF). 2016 </t>
    </r>
    <r>
      <rPr>
        <b/>
        <vertAlign val="superscript"/>
        <sz val="8"/>
        <rFont val="Verdana"/>
        <family val="2"/>
      </rPr>
      <t>/1</t>
    </r>
    <r>
      <rPr>
        <b/>
        <sz val="8"/>
        <rFont val="Verdana"/>
        <family val="2"/>
      </rPr>
      <t xml:space="preserve">  </t>
    </r>
  </si>
  <si>
    <t>Proyectores de imagen fija</t>
  </si>
  <si>
    <t>Aparatos emisores de radio y televisión</t>
  </si>
  <si>
    <t>Videoconsolas</t>
  </si>
  <si>
    <t>FUENTE: Servicio Nacional de Aduanas (SNA). Cifras Sector Cultura y Tiempo Libre, en base a listado de códigos de productos culturales entregados por el Consejo Nacional de la Cultura y las Artes (CNCA).</t>
  </si>
  <si>
    <r>
      <t>TABLA 24.9: MONTOS DE IMPORTACIONES Y EXPORTACIONES DE "PRODUCTO TERMINADO", SEGÚN DOMINIO Y SUBDOMINIO CULTURAL Y TIPO DE PRODUCTO (EXPORTACIONES EN US$ FOB E IMPORTACIONES EN US$ CIF). 2016</t>
    </r>
    <r>
      <rPr>
        <b/>
        <vertAlign val="superscript"/>
        <sz val="8"/>
        <rFont val="Verdana"/>
        <family val="2"/>
      </rPr>
      <t>/1</t>
    </r>
  </si>
  <si>
    <t>Planos o dibujos hechos a mano de arquitectura o topográficos</t>
  </si>
  <si>
    <t>Catálogos comerciales e impresos publicitarios</t>
  </si>
  <si>
    <t>Otros impresos no libros</t>
  </si>
  <si>
    <t>Circos y zoológicos</t>
  </si>
  <si>
    <t>Diccionarios y similares</t>
  </si>
  <si>
    <t>Enciclopedias</t>
  </si>
  <si>
    <t>Esferas cartográficas</t>
  </si>
  <si>
    <t>Libros académicos o científicos</t>
  </si>
  <si>
    <t>Libros de enseñanza básica</t>
  </si>
  <si>
    <t>Libros de enseñanza TP</t>
  </si>
  <si>
    <t>Libros de Literatura general</t>
  </si>
  <si>
    <t>Libros de Literatura infantil</t>
  </si>
  <si>
    <t>Libros en hojas sueltas</t>
  </si>
  <si>
    <t>Libros o folletos cartográficos</t>
  </si>
  <si>
    <t>Tarjetas postales impresas o ilustradas; tarjetas impresas</t>
  </si>
  <si>
    <t>Discos de Carácter musical</t>
  </si>
  <si>
    <t>Música manuscrita o impresa, incluso con ilustraciones o</t>
  </si>
  <si>
    <t>Cuadros y pinturas originales de artistas chilenos</t>
  </si>
  <si>
    <t>Dibujos originales de artistas chilenos</t>
  </si>
  <si>
    <t>Esculturas originales de artistas chilenos</t>
  </si>
  <si>
    <t>Esculturas, Pinturas, dibujos y similares</t>
  </si>
  <si>
    <t>Estampas, grabados y fotografías</t>
  </si>
  <si>
    <t>Películas fotográficas impresionados pero sin revelar</t>
  </si>
  <si>
    <t>Alfombras de lana</t>
  </si>
  <si>
    <t>Artículos de cestería</t>
  </si>
  <si>
    <t>Artículos de joyería o orfebrería de plata o similares</t>
  </si>
  <si>
    <t>Artículos de mesa o  cocina, de madera.</t>
  </si>
  <si>
    <t>Asientos de material vegetal</t>
  </si>
  <si>
    <t>Baúles, portadocumentos, maletines, etc de cuero</t>
  </si>
  <si>
    <t>Bordados</t>
  </si>
  <si>
    <t>Campanas, campanillas, gongos y artículos similares</t>
  </si>
  <si>
    <t>Cuentas de vidrio</t>
  </si>
  <si>
    <t>Estatuillas y otros de cerámica</t>
  </si>
  <si>
    <t>Esterillas, esteras, cañizos  de materia vegetal</t>
  </si>
  <si>
    <t>Estatuillas y otros plateados o similares</t>
  </si>
  <si>
    <t>Hilados de otros o crin</t>
  </si>
  <si>
    <t>Manufacturas de perlas o piedras preciosas</t>
  </si>
  <si>
    <t>Marcos de Madera para cuadros, fotografías, espejos, etc.</t>
  </si>
  <si>
    <t>Objetos de madera de adorno o similar</t>
  </si>
  <si>
    <t>Otros similares a esterillas de material trenzable</t>
  </si>
  <si>
    <t>Palos de Lluvia o agua</t>
  </si>
  <si>
    <t>Papel hecho a mano</t>
  </si>
  <si>
    <t>Tapicería tejida a mano</t>
  </si>
  <si>
    <t>Tejidos de lana o pelo fino</t>
  </si>
  <si>
    <t>Tejidos de metal para prendas de vestir</t>
  </si>
  <si>
    <t>Tejidos de punto</t>
  </si>
  <si>
    <t>Películas cinematográficas impresionadas y reveladas</t>
  </si>
  <si>
    <t>Antigüedades de más de 100 años</t>
  </si>
  <si>
    <t>Artículos de fiesta</t>
  </si>
  <si>
    <t>Colecciones de zoología</t>
  </si>
  <si>
    <t>FUENTE: Servicio Nacional de Aduanas (SNA). Cifras sector cultura y tiempo libre, en base a listado de códigos de productos culturales entregados por el Consejo Nacional de la Cultura las Artes (CNCA).</t>
  </si>
  <si>
    <r>
      <t>TABLA 24.10: MONTOS DE EXPORTACIONES DE BIENES Y PRODUCTOS CULTURALES POR REGIÓN DE ORIGEN, SEGÚN DOMINIO Y SUBDOMINIO CULTURAL (EN US$ FOB). 2016</t>
    </r>
    <r>
      <rPr>
        <b/>
        <vertAlign val="superscript"/>
        <sz val="8"/>
        <rFont val="Verdana"/>
        <family val="2"/>
      </rPr>
      <t xml:space="preserve">/1 </t>
    </r>
  </si>
  <si>
    <r>
      <t xml:space="preserve">Merc. Extranjera nacionalizada </t>
    </r>
    <r>
      <rPr>
        <b/>
        <vertAlign val="superscript"/>
        <sz val="8"/>
        <rFont val="Verdana"/>
        <family val="2"/>
      </rPr>
      <t>/1</t>
    </r>
  </si>
  <si>
    <r>
      <rPr>
        <b/>
        <sz val="8"/>
        <rFont val="Verdana"/>
        <family val="2"/>
      </rPr>
      <t>2</t>
    </r>
    <r>
      <rPr>
        <sz val="8"/>
        <rFont val="Verdana"/>
        <family val="2"/>
      </rPr>
      <t xml:space="preserve"> Debido a que todos los compromisos de exportaciones se realizan con una cantidad fija de productos (ej. un comerciante en Francia acordó recibir 1.000 unidades de cajas de leche), en el caso que el productor de leche (con quien acordó el envío) haya logrado conseguir únicamente un total de 900 unidades, debe adquirir las 100 unidades restantes con otro productor (ej. Argentina) e incluirlas para completar la cantidad acordada. Estas 100 unidades de leche salen de Chile con el código de Mercancía extranjera nacionalizada porque llegan directamente al embarque para salir del país.</t>
    </r>
  </si>
  <si>
    <r>
      <t>TABLA 24.11: MONTOS DE EXPORTACIONES DE BIENES Y PRODUCTOS CULTURALES POR REGIÓN DE ORIGEN, SEGÚN DOMINIO Y SUBDOMINIO CULTURAL Y TIPO DE PRODUCTO (EN US$ FOB). 2016</t>
    </r>
    <r>
      <rPr>
        <b/>
        <vertAlign val="superscript"/>
        <sz val="8"/>
        <rFont val="Verdana"/>
        <family val="2"/>
      </rPr>
      <t>/1</t>
    </r>
  </si>
  <si>
    <r>
      <t xml:space="preserve">Merc. Extranjera nacionalizada </t>
    </r>
    <r>
      <rPr>
        <b/>
        <vertAlign val="superscript"/>
        <sz val="8"/>
        <rFont val="Verdana"/>
        <family val="2"/>
      </rPr>
      <t>/2</t>
    </r>
  </si>
  <si>
    <t>Aparatos para la Grabación y Reproducción de Sonido</t>
  </si>
  <si>
    <t>Películas fotográficas impresionadas pero sin revelar</t>
  </si>
  <si>
    <t>Plata semilabrada</t>
  </si>
  <si>
    <r>
      <rPr>
        <b/>
        <sz val="8"/>
        <rFont val="Verdana"/>
        <family val="2"/>
      </rPr>
      <t>2</t>
    </r>
    <r>
      <rPr>
        <sz val="8"/>
        <rFont val="Verdana"/>
        <family val="2"/>
      </rPr>
      <t xml:space="preserve"> Debido a que todos los compromisos de exportaciones se realizan con una cantidad fija de productos (ej. un comerciante en Francia acordó recibir 1.000 unidades de cajas de leche), en el caso que el productor de leche (con quien acordó el envío) haya logrado conseguir únicamente un total de 900 unidades, debe adquirir las 100 unidades restantes con otro productor (ej.,. Argentina) e incluirlas para completar la cantidad acordada. Estas 100 unidades de leche salen de Chile con el código de Mercancía extranjera nacionalizada porque llegan directamente al embarque para salir del país.</t>
    </r>
  </si>
  <si>
    <t>TABLA 24.12: MONTOS DE EXPORTACIONES DE SERVICIOS CULTURALES, SEGÚN DOMINIO Y SUBDOMINIO CULTURAL (EN US$ FOB). 2010-2016</t>
  </si>
  <si>
    <t>Edición libros</t>
  </si>
  <si>
    <t>Edición prensa</t>
  </si>
  <si>
    <t>Imprenta</t>
  </si>
  <si>
    <t>Animación y Videojuegos</t>
  </si>
  <si>
    <r>
      <t>Servicios Creativos</t>
    </r>
    <r>
      <rPr>
        <vertAlign val="superscript"/>
        <sz val="8"/>
        <rFont val="Verdana"/>
        <family val="2"/>
      </rPr>
      <t>/1</t>
    </r>
  </si>
  <si>
    <t>Asesoría legal en propiedad Intelectual</t>
  </si>
  <si>
    <r>
      <rPr>
        <b/>
        <sz val="8"/>
        <rFont val="Verdana"/>
        <family val="2"/>
      </rPr>
      <t>1</t>
    </r>
    <r>
      <rPr>
        <sz val="8"/>
        <rFont val="Verdana"/>
        <family val="2"/>
      </rPr>
      <t xml:space="preserve"> Desde el 2016, el código 00120571 vinculado a este subdominio pasa a contabilizarse en el dominio Infraestructura y Equipamiento, como parte del subdominio Informática. Esta modificación se realiza en concordancia con la nueva Clasificación de Servicios elaborada por el Servicio Nacional de Aduanas y la revisión del listado de códigos de Servicios Creativos definido por el CNCA.</t>
    </r>
  </si>
  <si>
    <r>
      <t>TABLA 24.13: MONTOS DE EXPORTACIONES DE SERVICIOS CULTURALES, SEGÚN DOMINIO Y SUBDOMINIO CULTURAL (EN PESOS CORRIENTES). 2010-2016</t>
    </r>
    <r>
      <rPr>
        <b/>
        <vertAlign val="superscript"/>
        <sz val="8"/>
        <rFont val="Verdana"/>
        <family val="2"/>
      </rPr>
      <t>/1</t>
    </r>
    <r>
      <rPr>
        <b/>
        <sz val="8"/>
        <rFont val="Verdana"/>
        <family val="2"/>
      </rPr>
      <t xml:space="preserve"> </t>
    </r>
  </si>
  <si>
    <r>
      <t>2010</t>
    </r>
    <r>
      <rPr>
        <b/>
        <vertAlign val="superscript"/>
        <sz val="8"/>
        <rFont val="Verdana"/>
        <family val="2"/>
      </rPr>
      <t>/2</t>
    </r>
  </si>
  <si>
    <r>
      <t>2011</t>
    </r>
    <r>
      <rPr>
        <b/>
        <vertAlign val="superscript"/>
        <sz val="8"/>
        <rFont val="Verdana"/>
        <family val="2"/>
      </rPr>
      <t>/3</t>
    </r>
  </si>
  <si>
    <r>
      <t>2012</t>
    </r>
    <r>
      <rPr>
        <b/>
        <vertAlign val="superscript"/>
        <sz val="8"/>
        <rFont val="Verdana"/>
        <family val="2"/>
      </rPr>
      <t>/4</t>
    </r>
  </si>
  <si>
    <r>
      <t>2013</t>
    </r>
    <r>
      <rPr>
        <b/>
        <vertAlign val="superscript"/>
        <sz val="8"/>
        <rFont val="Verdana"/>
        <family val="2"/>
      </rPr>
      <t>/5</t>
    </r>
  </si>
  <si>
    <r>
      <t>2014</t>
    </r>
    <r>
      <rPr>
        <b/>
        <vertAlign val="superscript"/>
        <sz val="8"/>
        <rFont val="Verdana"/>
        <family val="2"/>
      </rPr>
      <t>/6</t>
    </r>
  </si>
  <si>
    <r>
      <t>2015</t>
    </r>
    <r>
      <rPr>
        <b/>
        <vertAlign val="superscript"/>
        <sz val="8"/>
        <rFont val="Verdana"/>
        <family val="2"/>
      </rPr>
      <t>/7</t>
    </r>
  </si>
  <si>
    <r>
      <t>2016</t>
    </r>
    <r>
      <rPr>
        <b/>
        <vertAlign val="superscript"/>
        <sz val="8"/>
        <rFont val="Verdana"/>
        <family val="2"/>
      </rPr>
      <t>/8</t>
    </r>
  </si>
  <si>
    <r>
      <t>Servicios Creativos</t>
    </r>
    <r>
      <rPr>
        <vertAlign val="superscript"/>
        <sz val="8"/>
        <rFont val="Verdana"/>
        <family val="2"/>
      </rPr>
      <t>/9</t>
    </r>
  </si>
  <si>
    <r>
      <rPr>
        <b/>
        <sz val="8"/>
        <rFont val="Verdana"/>
        <family val="2"/>
      </rPr>
      <t>1</t>
    </r>
    <r>
      <rPr>
        <sz val="8"/>
        <rFont val="Verdana"/>
        <family val="2"/>
      </rPr>
      <t xml:space="preserve"> Los valores en dólares de la Tabla 24.12 han sido transformados a pesos corriente según dólar observado a diciembre de cada año.</t>
    </r>
  </si>
  <si>
    <r>
      <rPr>
        <b/>
        <sz val="8"/>
        <rFont val="Verdana"/>
        <family val="2"/>
      </rPr>
      <t>2</t>
    </r>
    <r>
      <rPr>
        <sz val="8"/>
        <rFont val="Verdana"/>
        <family val="2"/>
      </rPr>
      <t xml:space="preserve"> Dólar observado 30 dic. 2010: 468,37. Valor utilizado para el cálculo de exportaciones de 2010, en pesos corrientes.</t>
    </r>
  </si>
  <si>
    <r>
      <rPr>
        <b/>
        <sz val="8"/>
        <rFont val="Verdana"/>
        <family val="2"/>
      </rPr>
      <t>3</t>
    </r>
    <r>
      <rPr>
        <sz val="8"/>
        <rFont val="Verdana"/>
        <family val="2"/>
      </rPr>
      <t xml:space="preserve"> Dólar observado 30 dic. 2011: 521,46. Valor utilizado para el cálculo de exportaciones de 2011, en pesos corrientes.</t>
    </r>
  </si>
  <si>
    <r>
      <rPr>
        <b/>
        <sz val="8"/>
        <rFont val="Verdana"/>
        <family val="2"/>
      </rPr>
      <t xml:space="preserve">4 </t>
    </r>
    <r>
      <rPr>
        <sz val="8"/>
        <rFont val="Verdana"/>
        <family val="2"/>
      </rPr>
      <t>Dólar observado 30 dic. 2012: 478,6. Valor utilizado para el cálculo de exportaciones de 2012, en pesos corrientes.</t>
    </r>
  </si>
  <si>
    <r>
      <rPr>
        <b/>
        <sz val="8"/>
        <rFont val="Verdana"/>
        <family val="2"/>
      </rPr>
      <t xml:space="preserve">5 </t>
    </r>
    <r>
      <rPr>
        <sz val="8"/>
        <rFont val="Verdana"/>
        <family val="2"/>
      </rPr>
      <t>Dólar observado 30 dic. 2013: 523,76. Valor utilizado para el cálculo de exportaciones de 2013, en pesos corrientes.</t>
    </r>
  </si>
  <si>
    <r>
      <rPr>
        <b/>
        <sz val="8"/>
        <rFont val="Verdana"/>
        <family val="2"/>
      </rPr>
      <t>6</t>
    </r>
    <r>
      <rPr>
        <sz val="8"/>
        <rFont val="Verdana"/>
        <family val="2"/>
      </rPr>
      <t xml:space="preserve"> Dólar observado 30 dic. 2014: 607,38. Valor utilizado para el cálculo de exportaciones de 2014, en pesos corrientes.</t>
    </r>
  </si>
  <si>
    <r>
      <rPr>
        <b/>
        <sz val="8"/>
        <rFont val="Verdana"/>
        <family val="2"/>
      </rPr>
      <t>7</t>
    </r>
    <r>
      <rPr>
        <sz val="8"/>
        <rFont val="Verdana"/>
        <family val="2"/>
      </rPr>
      <t xml:space="preserve"> Dólar observado 30 dic. 2015: 707,34. Valor utilizado para el cálculo de exportaciones de 2015, en pesos corrientes.</t>
    </r>
  </si>
  <si>
    <r>
      <rPr>
        <b/>
        <sz val="8"/>
        <rFont val="Verdana"/>
        <family val="2"/>
      </rPr>
      <t>8</t>
    </r>
    <r>
      <rPr>
        <sz val="8"/>
        <rFont val="Verdana"/>
        <family val="2"/>
      </rPr>
      <t xml:space="preserve"> Dólar observado 30 dic. 2016: 667,29. Valor utilizado para el cálculo de exportaciones de 2016, en pesos corrientes.</t>
    </r>
  </si>
  <si>
    <r>
      <rPr>
        <b/>
        <sz val="8"/>
        <rFont val="Verdana"/>
        <family val="2"/>
      </rPr>
      <t>9</t>
    </r>
    <r>
      <rPr>
        <sz val="8"/>
        <rFont val="Verdana"/>
        <family val="2"/>
      </rPr>
      <t xml:space="preserve"> Desde el 2016, el código 00120571 vinculado a este subdominio pasa a contabilizarse en el dominio Infraestructura y Equipamiento, como parte del subdominio Informática. Esta modificación se realiza en concordancia con la nueva Clasificación de Servicios elaborada por el Servicio Nacional de Aduanas y la revisión del listado de códigos de Servicios Creativos definido por el CNCA.</t>
    </r>
  </si>
  <si>
    <t>REGIÓN Y UNIDAD POLICIAL</t>
  </si>
  <si>
    <t>Artículo incautado</t>
  </si>
  <si>
    <t>Discos duros y quemadores</t>
  </si>
  <si>
    <t>Cartridge tinta</t>
  </si>
  <si>
    <t>Brigada Investigadora de Delitos Económicos Arica</t>
  </si>
  <si>
    <t>Brigada Investigadora de Delitos Económicos Iquique</t>
  </si>
  <si>
    <t>Brigada Investigadora de Delitos en Recintos Portuarios Iquique</t>
  </si>
  <si>
    <t>Brigada Investigadora de Lavados de Activos Iquique</t>
  </si>
  <si>
    <t>Brigada Investigadora de Delitos Económicos Antofagasta</t>
  </si>
  <si>
    <t>Brigada Investigadora de Delitos Económicos Copiapó</t>
  </si>
  <si>
    <t>Brigada Investigadora de Delitos Económicos La Serena</t>
  </si>
  <si>
    <t>Brigada Investigadora de Delitos Económicos Los Andes</t>
  </si>
  <si>
    <t>Brigada Investigadora de Delitos Económicos San Antonio</t>
  </si>
  <si>
    <t>Brigada Investigadora de Delitos Económicos Valparaíso</t>
  </si>
  <si>
    <t>Brigada Investigadora de Delitos en Recintos Portuarios Valparaíso</t>
  </si>
  <si>
    <t>Brigada Investigadora del Cibercrimen Valparaíso</t>
  </si>
  <si>
    <t>Brigada Investigadora de Delitos Económicos Metropolitana</t>
  </si>
  <si>
    <t>Brigada Investigadora de Lavados de Activos Metropolitana</t>
  </si>
  <si>
    <t>Brigada Investigadora del Cibercrimen Metropolitana</t>
  </si>
  <si>
    <r>
      <t>Brigada Investigadora de Delitos de Propiedad Intelectual</t>
    </r>
    <r>
      <rPr>
        <vertAlign val="superscript"/>
        <sz val="8"/>
        <color indexed="8"/>
        <rFont val="Verdana"/>
        <family val="2"/>
      </rPr>
      <t>/2</t>
    </r>
  </si>
  <si>
    <t>Brigada Investigadora de Delitos Económicos Rancagua</t>
  </si>
  <si>
    <t>Brigada Investigadora de Delitos Económicos Talca</t>
  </si>
  <si>
    <t>Brigada Investigadora de Delitos Económicos Linares</t>
  </si>
  <si>
    <t>Brigada Investigadora de Delitos Económicos Chillán</t>
  </si>
  <si>
    <t>Brigada Investigadora de Delitos Económicos Concepción</t>
  </si>
  <si>
    <t>Brigada Investigadora de Delitos Económicos Temuco</t>
  </si>
  <si>
    <t>Brigada Investigadora de Delitos Económicos Valdivia</t>
  </si>
  <si>
    <t>Brigada Investigadora de Delitos Económicos Osorno</t>
  </si>
  <si>
    <t>Brigada Investigadora de Delitos Económicos Puerto Montt</t>
  </si>
  <si>
    <t>Brigada Investigadora de Delitos Económicos Coyhaique</t>
  </si>
  <si>
    <t>Brigada Investigadora de Delitos Económicos Punta Arenas</t>
  </si>
  <si>
    <r>
      <rPr>
        <b/>
        <sz val="8"/>
        <rFont val="Verdana"/>
        <family val="2"/>
      </rPr>
      <t>1</t>
    </r>
    <r>
      <rPr>
        <sz val="8"/>
        <rFont val="Verdana"/>
        <family val="2"/>
      </rPr>
      <t xml:space="preserve"> Dvd se refiere a todos los dvd, menos los juegos de consola.</t>
    </r>
  </si>
  <si>
    <r>
      <rPr>
        <b/>
        <sz val="8"/>
        <rFont val="Verdana"/>
        <family val="2"/>
      </rPr>
      <t>2</t>
    </r>
    <r>
      <rPr>
        <sz val="8"/>
        <rFont val="Verdana"/>
        <family val="2"/>
      </rPr>
      <t xml:space="preserve"> Brigada Investigadora de Delitos de Propiedad Intelectual tiene presencia centralizada en la Región Metropolitana</t>
    </r>
  </si>
  <si>
    <t>Total Nacional</t>
  </si>
  <si>
    <t>Detenidos</t>
  </si>
  <si>
    <t>Falsificación de obras protegidas por Ley de Propiedad Intelectual, art. 79 C</t>
  </si>
  <si>
    <t xml:space="preserve">Venta ilícita de obras protegidas por Ley de Propiedad Intelectual, art. 80 B </t>
  </si>
  <si>
    <t xml:space="preserve">Utilización sin autorización de obras de dominio ajeno por Ley de Propiedad Intelectual, art. 79 A </t>
  </si>
  <si>
    <t xml:space="preserve">Inducir, permitir, facilitar u ocultar una infracción de los derechos de autor o conexos art. 81 ter. </t>
  </si>
  <si>
    <t>Demás delitos contra la Ley de Propiedad Intelectual</t>
  </si>
  <si>
    <r>
      <t>Se ignora</t>
    </r>
    <r>
      <rPr>
        <vertAlign val="superscript"/>
        <sz val="8"/>
        <color indexed="8"/>
        <rFont val="Verdana"/>
        <family val="2"/>
      </rPr>
      <t>/1</t>
    </r>
  </si>
  <si>
    <t>Puente Alto</t>
  </si>
  <si>
    <t>Tocopilla</t>
  </si>
  <si>
    <t>Calera</t>
  </si>
  <si>
    <t>La Cisterna</t>
  </si>
  <si>
    <t>Calle Larga</t>
  </si>
  <si>
    <t>Limache</t>
  </si>
  <si>
    <t>Viña Del Mar</t>
  </si>
  <si>
    <t>Cartagena</t>
  </si>
  <si>
    <t>La Pintana</t>
  </si>
  <si>
    <t>Cerro Navia</t>
  </si>
  <si>
    <t>San Bernardo</t>
  </si>
  <si>
    <t>Viña del Mar</t>
  </si>
  <si>
    <t>Requinoa</t>
  </si>
  <si>
    <t>Conchalí</t>
  </si>
  <si>
    <t>Lo Barnechea</t>
  </si>
  <si>
    <t>La Reina</t>
  </si>
  <si>
    <t>Peñalolén</t>
  </si>
  <si>
    <t>San Ramón</t>
  </si>
  <si>
    <t>El Bosque</t>
  </si>
  <si>
    <t>Pedro Aguirre Cerda</t>
  </si>
  <si>
    <t>Lo Espejo</t>
  </si>
  <si>
    <t>Estación Central</t>
  </si>
  <si>
    <t>Cerrillos</t>
  </si>
  <si>
    <t>Quinta Normal</t>
  </si>
  <si>
    <t>Lo prado</t>
  </si>
  <si>
    <t>Pudahuel</t>
  </si>
  <si>
    <t>Renca</t>
  </si>
  <si>
    <t>Quilicura</t>
  </si>
  <si>
    <t>Colina</t>
  </si>
  <si>
    <t>Lampa</t>
  </si>
  <si>
    <t>Curacavi</t>
  </si>
  <si>
    <t>Talagante</t>
  </si>
  <si>
    <t>Peñaflor</t>
  </si>
  <si>
    <t>Padre Hurtado</t>
  </si>
  <si>
    <t>Machali</t>
  </si>
  <si>
    <t>Rengo</t>
  </si>
  <si>
    <t>San Vicente</t>
  </si>
  <si>
    <t>San Fernando</t>
  </si>
  <si>
    <t>Chépica</t>
  </si>
  <si>
    <t>Santa Cruz</t>
  </si>
  <si>
    <t>Pichilemu</t>
  </si>
  <si>
    <t>Ñuñoa</t>
  </si>
  <si>
    <t>Colbun</t>
  </si>
  <si>
    <t>Longavi</t>
  </si>
  <si>
    <t>Villa Alegre</t>
  </si>
  <si>
    <t>San Javier</t>
  </si>
  <si>
    <t>Chillan</t>
  </si>
  <si>
    <t>Bulnes</t>
  </si>
  <si>
    <t>Los Angeles</t>
  </si>
  <si>
    <t>Mulchen</t>
  </si>
  <si>
    <t>Penco</t>
  </si>
  <si>
    <t>Coronel</t>
  </si>
  <si>
    <t>San Pedro de la Paz</t>
  </si>
  <si>
    <t>Hualpen</t>
  </si>
  <si>
    <t>Angol</t>
  </si>
  <si>
    <t>Traiguen</t>
  </si>
  <si>
    <t>Loncoche</t>
  </si>
  <si>
    <t>Lanco</t>
  </si>
  <si>
    <t>Mafil</t>
  </si>
  <si>
    <t>La unión</t>
  </si>
  <si>
    <t>Rio Bueno</t>
  </si>
  <si>
    <t>Puerto Varas</t>
  </si>
  <si>
    <t>Castro</t>
  </si>
  <si>
    <t>Natales</t>
  </si>
  <si>
    <r>
      <rPr>
        <b/>
        <sz val="8"/>
        <color indexed="8"/>
        <rFont val="Verdana"/>
        <family val="2"/>
      </rPr>
      <t>1</t>
    </r>
    <r>
      <rPr>
        <sz val="8"/>
        <color indexed="8"/>
        <rFont val="Verdana"/>
        <family val="2"/>
      </rPr>
      <t xml:space="preserve"> No fue posible obtener mayor desagregación del dato.</t>
    </r>
  </si>
  <si>
    <t>REGIÓN POLICIAL</t>
  </si>
  <si>
    <t>FALSIFICACIÓN DE OBRAS PROTEGIDAS POR LEY DE PROPIEDAD INTELECTUAL,  ART. 79 BIS</t>
  </si>
  <si>
    <t xml:space="preserve">VENTA ILÍCITA DE OBRAS PROTEGIDAS POR LEY DE PROPIEDAD INTELECTUAL, ART. 81 B </t>
  </si>
  <si>
    <t>DEMÁS DELITOS CONTRA LA LEY DE PROPIEDAD INTELECTUAL</t>
  </si>
  <si>
    <t>FALSIFICACIÓN DE OBRAS PROTEGIDAS POR LEY DE PROPIEDAD INTELECTUAL, ART. 79 BIS</t>
  </si>
  <si>
    <t>Especies varias</t>
  </si>
  <si>
    <t>CD o DVD</t>
  </si>
  <si>
    <t>Juguetes</t>
  </si>
  <si>
    <t>Dinero en efectivo</t>
  </si>
  <si>
    <t>Animales</t>
  </si>
  <si>
    <t>Prendas de vestir</t>
  </si>
  <si>
    <t>Calzados</t>
  </si>
  <si>
    <r>
      <rPr>
        <b/>
        <sz val="8"/>
        <rFont val="Verdana"/>
        <family val="2"/>
      </rPr>
      <t>2</t>
    </r>
    <r>
      <rPr>
        <sz val="8"/>
        <rFont val="Verdana"/>
        <family val="2"/>
      </rPr>
      <t xml:space="preserve"> La categoría se refiere a cuando se logra recuperar una parte o trozo un bien, sin embargo, no es posible determinar a qué bien pertenece concretamente.</t>
    </r>
  </si>
  <si>
    <t xml:space="preserve">DELITOS </t>
  </si>
  <si>
    <t>FALSIFICACIÓN DE OBRAS PROTEGIDAS POR LEY DE PROPIEDAD INTELECTUAL, ART. 79 BIS.</t>
  </si>
  <si>
    <r>
      <t>Se ignora</t>
    </r>
    <r>
      <rPr>
        <vertAlign val="superscript"/>
        <sz val="8"/>
        <rFont val="Verdana"/>
        <family val="2"/>
      </rPr>
      <t>/2</t>
    </r>
  </si>
  <si>
    <r>
      <rPr>
        <b/>
        <sz val="8"/>
        <color indexed="8"/>
        <rFont val="Verdana"/>
        <family val="2"/>
      </rPr>
      <t>2</t>
    </r>
    <r>
      <rPr>
        <sz val="8"/>
        <color indexed="8"/>
        <rFont val="Verdana"/>
        <family val="2"/>
      </rPr>
      <t xml:space="preserve"> No fue posible obtener mayor desagregación del dato.</t>
    </r>
  </si>
  <si>
    <t>TABLA 26.17: IMPUTADOS POR INFRACCIÓN A LA LEY 17.336 DE PROPIEDAD INTELECTUAL, SEGÚN CORTE DE APELACIÓN. 2016</t>
  </si>
  <si>
    <t>Imputados</t>
  </si>
  <si>
    <t>Delitos contra Ley de Propiedad Intelectual</t>
  </si>
  <si>
    <r>
      <t xml:space="preserve">Falsificación de obras protegidas por Ley de Propiedad Intelectual, art. 79 bis. </t>
    </r>
    <r>
      <rPr>
        <b/>
        <sz val="8"/>
        <color rgb="FFFF0000"/>
        <rFont val="Verdana"/>
        <family val="2"/>
      </rPr>
      <t/>
    </r>
  </si>
  <si>
    <t>Otros delitos contra la Ley de Propiedad Intelectual</t>
  </si>
  <si>
    <t>Utilización sin autorización de obras de dominio ajeno por Ley de Propiedad Intelectual, art. 79 A</t>
  </si>
  <si>
    <t>Venta ilícita de obras protegidas por Ley de Propiedad Intelectual, art. 81 B</t>
  </si>
  <si>
    <t>TABLA 26.18: CONDENADOS POR INFRACCIONES A LA LEY N° 17.336, DE PROPIEDAD INTELECTUAL, SEGÚN CORTE DE APELACIÓN. 2016</t>
  </si>
  <si>
    <t>Condenados</t>
  </si>
  <si>
    <t>Delitos contra ley de Propiedad Intelectual</t>
  </si>
  <si>
    <t>Falsificación de obras protegidas por Ley de Propiedad Intelectual, art. 79 bis</t>
  </si>
  <si>
    <t>TABLA 26.19: CAUSAS INGRESADAS Y TERMINADAS EN JUZGADOS DE GARANTÍA Y DE LETRAS Y GARANTÍA POR IMPUTADOS POR INFRACCIONES A LA LEY N° 17.336, DE PROPIEDAD INTELECTUAL, SEGÚN CORTE DE APELACIÓN. 2016</t>
  </si>
  <si>
    <t xml:space="preserve">                                  </t>
  </si>
  <si>
    <t>CORTE DE APELACIONES</t>
  </si>
  <si>
    <t>Total Ley 17.336 de Propiedad Intelectual</t>
  </si>
  <si>
    <t xml:space="preserve">Delitos contra ley de propiedad intelectual            </t>
  </si>
  <si>
    <t>Otros delitos contra la ley de propiedad intelectual</t>
  </si>
  <si>
    <r>
      <t>Términos</t>
    </r>
    <r>
      <rPr>
        <b/>
        <vertAlign val="superscript"/>
        <sz val="8"/>
        <rFont val="Verdana"/>
        <family val="2"/>
      </rPr>
      <t>/1</t>
    </r>
  </si>
  <si>
    <t>1 Las causas terminadas no corresponden exclusivamente al mismo año, sino que pueden ser de años anteriores. Por ese motivo, en un año puede haber más causas terminadas que ingresadas.</t>
  </si>
  <si>
    <t>TABLA  26.20: DELITOS INGRESADOS AL MINISTERIO PÚBLICO EN RELACIÓN A LA LEY N° 17.336, DE PROPIEDAD INTELECTUAL, SEGÚN REGIÓN Y FISCALÍA. 2012-2016</t>
  </si>
  <si>
    <t>REGIÓN Y FISCALÍA</t>
  </si>
  <si>
    <r>
      <t>TABLA 26.21: DELITOS TERMINADOS EN EL MINISTERIO PÚBLICO EN RELACIÓN A LA LEY N° 17.336, DE PROPIEDAD INTELECTUAL, SEGÚN REGIÓN Y FISCALÍA. 2012-2016</t>
    </r>
    <r>
      <rPr>
        <b/>
        <vertAlign val="superscript"/>
        <sz val="8"/>
        <rFont val="Verdana"/>
        <family val="2"/>
      </rPr>
      <t>/1</t>
    </r>
  </si>
  <si>
    <r>
      <t>Metropolitana</t>
    </r>
    <r>
      <rPr>
        <vertAlign val="superscript"/>
        <sz val="8"/>
        <rFont val="Verdana"/>
        <family val="2"/>
      </rPr>
      <t>/5</t>
    </r>
  </si>
  <si>
    <r>
      <rPr>
        <b/>
        <sz val="8"/>
        <color theme="1"/>
        <rFont val="Verdana"/>
        <family val="2"/>
      </rPr>
      <t>1</t>
    </r>
    <r>
      <rPr>
        <sz val="8"/>
        <color theme="1"/>
        <rFont val="Verdana"/>
        <family val="2"/>
      </rPr>
      <t xml:space="preserve"> Las causas terminadas no corresponden exclusivamente al mismo año, sino que pueden ser de años anteriores. Por ese motivo, en un año puede haber más causas terminadas que ingresadas.</t>
    </r>
  </si>
  <si>
    <r>
      <rPr>
        <b/>
        <sz val="8"/>
        <rFont val="Verdana"/>
        <family val="2"/>
      </rPr>
      <t xml:space="preserve">2 </t>
    </r>
    <r>
      <rPr>
        <sz val="8"/>
        <rFont val="Verdana"/>
        <family val="2"/>
      </rPr>
      <t>Fiscalía</t>
    </r>
    <r>
      <rPr>
        <b/>
        <sz val="8"/>
        <rFont val="Verdana"/>
        <family val="2"/>
      </rPr>
      <t xml:space="preserve"> </t>
    </r>
    <r>
      <rPr>
        <sz val="8"/>
        <rFont val="Verdana"/>
        <family val="2"/>
      </rPr>
      <t>Centro Norte.</t>
    </r>
  </si>
  <si>
    <r>
      <rPr>
        <b/>
        <sz val="8"/>
        <rFont val="Verdana"/>
        <family val="2"/>
      </rPr>
      <t xml:space="preserve">3 </t>
    </r>
    <r>
      <rPr>
        <sz val="8"/>
        <rFont val="Verdana"/>
        <family val="2"/>
      </rPr>
      <t>Fiscalía</t>
    </r>
    <r>
      <rPr>
        <b/>
        <sz val="8"/>
        <rFont val="Verdana"/>
        <family val="2"/>
      </rPr>
      <t xml:space="preserve"> </t>
    </r>
    <r>
      <rPr>
        <sz val="8"/>
        <rFont val="Verdana"/>
        <family val="2"/>
      </rPr>
      <t>Oriente.</t>
    </r>
  </si>
  <si>
    <r>
      <rPr>
        <b/>
        <sz val="8"/>
        <rFont val="Verdana"/>
        <family val="2"/>
      </rPr>
      <t xml:space="preserve">4 </t>
    </r>
    <r>
      <rPr>
        <sz val="8"/>
        <rFont val="Verdana"/>
        <family val="2"/>
      </rPr>
      <t>Fiscalía</t>
    </r>
    <r>
      <rPr>
        <b/>
        <sz val="8"/>
        <rFont val="Verdana"/>
        <family val="2"/>
      </rPr>
      <t xml:space="preserve"> </t>
    </r>
    <r>
      <rPr>
        <sz val="8"/>
        <rFont val="Verdana"/>
        <family val="2"/>
      </rPr>
      <t>Occidente.</t>
    </r>
  </si>
  <si>
    <r>
      <rPr>
        <b/>
        <sz val="8"/>
        <rFont val="Verdana"/>
        <family val="2"/>
      </rPr>
      <t xml:space="preserve">5 </t>
    </r>
    <r>
      <rPr>
        <sz val="8"/>
        <rFont val="Verdana"/>
        <family val="2"/>
      </rPr>
      <t>Fiscalía</t>
    </r>
    <r>
      <rPr>
        <b/>
        <sz val="8"/>
        <rFont val="Verdana"/>
        <family val="2"/>
      </rPr>
      <t xml:space="preserve"> </t>
    </r>
    <r>
      <rPr>
        <sz val="8"/>
        <rFont val="Verdana"/>
        <family val="2"/>
      </rPr>
      <t>Sur.</t>
    </r>
  </si>
  <si>
    <t>TABLA 26.22: SENTENCIAS DEFINITIVAS CONDENATORIAS EN RELACIÓN A LA LEY N° 17.336, DE PROPIEDAD INTELECTUAL, SEGÚN REGIÓN Y FISCALÍA. 2012-2016</t>
  </si>
  <si>
    <t>Sentencias definitivas condenatorias Ley 17.336 total delitos contra la propiedad intelectual Códigos: 9002, 9003, 9004 y 9099</t>
  </si>
  <si>
    <r>
      <rPr>
        <b/>
        <sz val="8"/>
        <rFont val="Verdana"/>
        <family val="2"/>
      </rPr>
      <t>1</t>
    </r>
    <r>
      <rPr>
        <sz val="8"/>
        <rFont val="Verdana"/>
        <family val="2"/>
      </rPr>
      <t xml:space="preserve"> Fiscalía Centro Norte.</t>
    </r>
  </si>
  <si>
    <r>
      <rPr>
        <b/>
        <sz val="8"/>
        <rFont val="Verdana"/>
        <family val="2"/>
      </rPr>
      <t>2</t>
    </r>
    <r>
      <rPr>
        <sz val="8"/>
        <rFont val="Verdana"/>
        <family val="2"/>
      </rPr>
      <t xml:space="preserve"> Fiscalía Oriente.</t>
    </r>
  </si>
  <si>
    <r>
      <rPr>
        <b/>
        <sz val="8"/>
        <rFont val="Verdana"/>
        <family val="2"/>
      </rPr>
      <t>3</t>
    </r>
    <r>
      <rPr>
        <sz val="8"/>
        <rFont val="Verdana"/>
        <family val="2"/>
      </rPr>
      <t xml:space="preserve"> Fiscalía Occidente.</t>
    </r>
  </si>
  <si>
    <r>
      <rPr>
        <b/>
        <sz val="8"/>
        <rFont val="Verdana"/>
        <family val="2"/>
      </rPr>
      <t>4</t>
    </r>
    <r>
      <rPr>
        <sz val="8"/>
        <rFont val="Verdana"/>
        <family val="2"/>
      </rPr>
      <t xml:space="preserve"> Fiscalía Sur.</t>
    </r>
  </si>
  <si>
    <r>
      <t>TABLA 16.11: NÚMERO DE RADIOEMISORAS POR BANDA DE TRANSMISIÓN, SEGÚN GRUPO DE EDAD DEL PÚBLICO AL QUE LE ASIGNAN PRIMERA PRIORIDAD. 2016</t>
    </r>
    <r>
      <rPr>
        <b/>
        <vertAlign val="superscript"/>
        <sz val="8"/>
        <rFont val="Verdana"/>
        <family val="2"/>
      </rPr>
      <t>/1</t>
    </r>
  </si>
  <si>
    <r>
      <t>TABLA 16.28: RECAUDACIÓN Y DISTRIBUCIÓN DE DERECHOS DE COMUNICACIÓN PÚBLICA DE PRODUCCIONES NACIONALES Y EXTRANJERAS, SEGÚN MEDIO DE EMISIÓN.</t>
    </r>
    <r>
      <rPr>
        <b/>
        <vertAlign val="superscript"/>
        <sz val="8"/>
        <rFont val="Verdana"/>
        <family val="2"/>
      </rPr>
      <t>/1</t>
    </r>
    <r>
      <rPr>
        <b/>
        <sz val="8"/>
        <rFont val="Verdana"/>
        <family val="2"/>
      </rPr>
      <t xml:space="preserve"> 2012-2016</t>
    </r>
    <r>
      <rPr>
        <b/>
        <vertAlign val="superscript"/>
        <sz val="8"/>
        <rFont val="Verdana"/>
        <family val="2"/>
      </rPr>
      <t>/R</t>
    </r>
  </si>
  <si>
    <t>N° de usuarios de la(s) biblioteca(s) especializada(s)</t>
  </si>
  <si>
    <t>FUENTE: Departamento de Fomento de la Cultura y las Artes, Área de Artesanía. Consejo Nacional de la Cultura y las Artes (CNCA).</t>
  </si>
  <si>
    <t>(CONTINUACIÓN TABLA 14.30)</t>
  </si>
  <si>
    <t>TABLA 14.15:  MONTOS DE RECAUDACIÓN Y DISTRIBUCIÓN DE DERECHOS DE EJECUCIÓN CONEXOS DE LA SOCIEDAD DE PRODUCTORES FONOGRÁFICOS Y VIDEOGRÁFICOS DE CHILE A.G. (PROFOVI), SEGÚN RUBRO Y SELLO. 2012-2016</t>
  </si>
  <si>
    <t>TABLA 14.16: MONTOS DE RECAUDACIÓN Y DISTRIBUCIÓN DE DERECHOS DE REPRODUCCIÓN DE LA SOCIEDAD DE PRODUCTORES FONOGRÁFICOS Y VIDEOGRÁFICOS DE CHILE A.G. (PROFOVI), SEGÚN SELLO. 2012-2016</t>
  </si>
  <si>
    <t>TABLA 14.31: CANTIDAD DE DISCOS MUSICALES DESCARGADOS DESDE EL SITIO WEB PORTALDISC, SEGÚN LUGAR DE DESCARGA. 2012-2016</t>
  </si>
  <si>
    <r>
      <t>TABLA 14.33: NÚMERO DE DISCOS MUSICALES REGISTRADOS EN EL SITIO WEB PORTALDISC, SEGÚN GENERO. 2016</t>
    </r>
    <r>
      <rPr>
        <b/>
        <vertAlign val="superscript"/>
        <sz val="8"/>
        <rFont val="Verdana"/>
        <family val="2"/>
      </rPr>
      <t>/1</t>
    </r>
  </si>
  <si>
    <r>
      <t>TABLA 14.34: CANTIDAD DE DISCOS DESCARGADOS EN EL SITIO WEB PORTALDISC POR LUGAR DE DESCARGA, SEGÚN GENERO. 2016</t>
    </r>
    <r>
      <rPr>
        <b/>
        <vertAlign val="superscript"/>
        <sz val="8"/>
        <rFont val="Verdana"/>
        <family val="2"/>
      </rPr>
      <t>/1</t>
    </r>
  </si>
  <si>
    <r>
      <t>TABLA 14.35: LISTADO DE LOS DIEZ ARTISTAS MUSICALES MÁS DESCARGADOS DESDE EL SITIO WEB PORTALDISC, POR PORCENTAJE DE DESCARGAS. 2016</t>
    </r>
    <r>
      <rPr>
        <b/>
        <vertAlign val="superscript"/>
        <sz val="8"/>
        <color theme="1"/>
        <rFont val="Verdana"/>
        <family val="2"/>
      </rPr>
      <t>/1</t>
    </r>
  </si>
  <si>
    <r>
      <t>TABLA 14.36: CANTIDAD DE DISCOS MUSICALES MÁS DESCARGADOS DESDE EL SITIO WEB PORTALDISC, POR PORCENTAJE DE DESCARGAS. 2016</t>
    </r>
    <r>
      <rPr>
        <b/>
        <vertAlign val="superscript"/>
        <sz val="8"/>
        <color theme="1"/>
        <rFont val="Verdana"/>
        <family val="2"/>
      </rPr>
      <t>/1</t>
    </r>
  </si>
  <si>
    <r>
      <t>Cantidad de bibliotecas creadas</t>
    </r>
    <r>
      <rPr>
        <vertAlign val="superscript"/>
        <sz val="8"/>
        <rFont val="Verdana"/>
        <family val="2"/>
      </rPr>
      <t>/2</t>
    </r>
  </si>
  <si>
    <r>
      <t>Proyecto Bibliotecas Escolares Viva Leer</t>
    </r>
    <r>
      <rPr>
        <b/>
        <vertAlign val="superscript"/>
        <sz val="8"/>
        <rFont val="Verdana"/>
        <family val="2"/>
      </rPr>
      <t>/1</t>
    </r>
  </si>
  <si>
    <r>
      <t>TABLA 17.1 (R): MATRÍCULA DE JÓVENES CON ESPECIALIDAD CREATIVA EN ENSEÑANZA MEDIA TÉCNICA PROFESIONAL Y ARTÍSTICA POR NÚMERO DE ESTABLECIMIENTOS QUE LA IMPARTEN, SEGÚN REGIÓN. 2015/</t>
    </r>
    <r>
      <rPr>
        <b/>
        <vertAlign val="superscript"/>
        <sz val="8"/>
        <rFont val="Verdana"/>
        <family val="2"/>
      </rPr>
      <t>R</t>
    </r>
  </si>
  <si>
    <r>
      <rPr>
        <b/>
        <sz val="8"/>
        <rFont val="Verdana"/>
        <family val="2"/>
      </rPr>
      <t>R</t>
    </r>
    <r>
      <rPr>
        <sz val="8"/>
        <rFont val="Verdana"/>
        <family val="2"/>
      </rPr>
      <t xml:space="preserve"> Cifras 2015 rectificadas.</t>
    </r>
  </si>
  <si>
    <t>TABLA 23.4: NÚMERO DE EMPRESAS Y TRABAJADORES COTIZANTES EN MUTUALES, SU PARTICIPACIÓN PROMEDIO POR EMPRESA Y SALARIOS PROMEDIO, SEGÚN SEXO, DOMINIO Y SUBDOMINIO CULTURAL. 2016</t>
  </si>
  <si>
    <t>Editorial Periódicos</t>
  </si>
  <si>
    <r>
      <t xml:space="preserve">Artesanías </t>
    </r>
    <r>
      <rPr>
        <vertAlign val="superscript"/>
        <sz val="8"/>
        <color theme="1"/>
        <rFont val="Verdana"/>
        <family val="2"/>
      </rPr>
      <t>/5</t>
    </r>
  </si>
  <si>
    <r>
      <rPr>
        <b/>
        <sz val="8"/>
        <color rgb="FF000000"/>
        <rFont val="Verdana"/>
        <family val="2"/>
      </rPr>
      <t>3</t>
    </r>
    <r>
      <rPr>
        <sz val="8"/>
        <color rgb="FF000000"/>
        <rFont val="Verdana"/>
        <family val="2"/>
      </rPr>
      <t xml:space="preserve"> Corresponde al número total de empresas y empleados inscritos en alguna de las mutuales de seguridad y que cumplen con pertenecer a alguno de los 65 códigos de actividad seleccionados por el CNCA como creativos o culturales. El método usado para obtener el número de trabajadores ha sido calcular el promedio de trabajadores anuales por empresa cultural (suma de trabajadores en el año dividida por 12) y luego sumar los trabajadores pertenecientes a un mismo dominio cultural.</t>
    </r>
  </si>
  <si>
    <r>
      <rPr>
        <b/>
        <sz val="8"/>
        <color rgb="FF000000"/>
        <rFont val="Verdana"/>
        <family val="2"/>
      </rPr>
      <t xml:space="preserve">6 </t>
    </r>
    <r>
      <rPr>
        <sz val="8"/>
        <color rgb="FF000000"/>
        <rFont val="Verdana"/>
        <family val="2"/>
      </rPr>
      <t>Incluye artes visuales con comercio al por menor de antigüedades, actividades de subasta (martilleros), galerías de arte. Incluye comercio al por menor de artículos fotográficos; servicios de revelado, impresión, ampliación de fotografías; actividades de fotografías publicitarias y otras actividades de fotografía. Incluye  fabricación de instrumentos de óptica no clasificados previamente (N.C.P) y equipos fotográficos.</t>
    </r>
  </si>
  <si>
    <r>
      <t>TABLA 24.14: MONTOS DE EXPORTACIONES DE SERVICIOS CULTURALES, SEGÚN DOMINIO Y SUBDOMINIO CULTURAL (EN PESOS DE 2016). 2010-2016</t>
    </r>
    <r>
      <rPr>
        <b/>
        <vertAlign val="superscript"/>
        <sz val="8"/>
        <rFont val="Verdana"/>
        <family val="2"/>
      </rPr>
      <t>/1</t>
    </r>
  </si>
  <si>
    <r>
      <t>2011</t>
    </r>
    <r>
      <rPr>
        <b/>
        <vertAlign val="superscript"/>
        <sz val="8"/>
        <rFont val="Verdana"/>
        <family val="2"/>
      </rPr>
      <t>/3</t>
    </r>
    <r>
      <rPr>
        <sz val="11"/>
        <color theme="1"/>
        <rFont val="Calibri"/>
        <family val="2"/>
        <scheme val="minor"/>
      </rPr>
      <t/>
    </r>
  </si>
  <si>
    <r>
      <t>2012</t>
    </r>
    <r>
      <rPr>
        <b/>
        <vertAlign val="superscript"/>
        <sz val="8"/>
        <rFont val="Verdana"/>
        <family val="2"/>
      </rPr>
      <t>/4</t>
    </r>
    <r>
      <rPr>
        <sz val="11"/>
        <color theme="1"/>
        <rFont val="Calibri"/>
        <family val="2"/>
        <scheme val="minor"/>
      </rPr>
      <t/>
    </r>
  </si>
  <si>
    <r>
      <t>2013</t>
    </r>
    <r>
      <rPr>
        <b/>
        <vertAlign val="superscript"/>
        <sz val="8"/>
        <rFont val="Verdana"/>
        <family val="2"/>
      </rPr>
      <t>/5</t>
    </r>
    <r>
      <rPr>
        <sz val="11"/>
        <color theme="1"/>
        <rFont val="Calibri"/>
        <family val="2"/>
        <scheme val="minor"/>
      </rPr>
      <t/>
    </r>
  </si>
  <si>
    <r>
      <t>2014</t>
    </r>
    <r>
      <rPr>
        <b/>
        <vertAlign val="superscript"/>
        <sz val="8"/>
        <rFont val="Verdana"/>
        <family val="2"/>
      </rPr>
      <t>/6</t>
    </r>
    <r>
      <rPr>
        <sz val="11"/>
        <color theme="1"/>
        <rFont val="Calibri"/>
        <family val="2"/>
        <scheme val="minor"/>
      </rPr>
      <t/>
    </r>
  </si>
  <si>
    <r>
      <t>Servicios Creativos</t>
    </r>
    <r>
      <rPr>
        <vertAlign val="superscript"/>
        <sz val="8"/>
        <rFont val="Verdana"/>
        <family val="2"/>
      </rPr>
      <t>/8</t>
    </r>
  </si>
  <si>
    <r>
      <rPr>
        <b/>
        <sz val="8"/>
        <rFont val="Verdana"/>
        <family val="2"/>
      </rPr>
      <t>1</t>
    </r>
    <r>
      <rPr>
        <sz val="8"/>
        <rFont val="Verdana"/>
        <family val="2"/>
      </rPr>
      <t xml:space="preserve"> Los valores en pesos corrientes de la tabla 24.13 han sido ajustados a pesos según IPC año base 2015, con el siguiente detalle de Índice de Variación:</t>
    </r>
  </si>
  <si>
    <r>
      <rPr>
        <b/>
        <sz val="8"/>
        <rFont val="Verdana"/>
        <family val="2"/>
      </rPr>
      <t>2</t>
    </r>
    <r>
      <rPr>
        <sz val="8"/>
        <rFont val="Verdana"/>
        <family val="2"/>
      </rPr>
      <t xml:space="preserve"> Dic. 2010: 22,6362265776438. Valor utilizado para ajustes de pesos corrientes 2010 a pesos 2016, para exportaciones del año 2010.</t>
    </r>
  </si>
  <si>
    <r>
      <rPr>
        <b/>
        <sz val="8"/>
        <rFont val="Verdana"/>
        <family val="2"/>
      </rPr>
      <t>3</t>
    </r>
    <r>
      <rPr>
        <sz val="8"/>
        <rFont val="Verdana"/>
        <family val="2"/>
      </rPr>
      <t xml:space="preserve"> Dic. 2011: 18,0103626943005. Valor utilizado para ajustes de pesos corrientes 2011 a pesos 2016, para exportaciones del año 2011.</t>
    </r>
  </si>
  <si>
    <r>
      <rPr>
        <b/>
        <sz val="8"/>
        <rFont val="Verdana"/>
        <family val="2"/>
      </rPr>
      <t>4</t>
    </r>
    <r>
      <rPr>
        <sz val="8"/>
        <rFont val="Verdana"/>
        <family val="2"/>
      </rPr>
      <t xml:space="preserve"> Dic. 2012: 15,5438311688312. Valor utilizado para ajustes de pesos corrientes 2012 a pesos 2016, para exportaciones del año 2012.</t>
    </r>
  </si>
  <si>
    <r>
      <rPr>
        <b/>
        <sz val="8"/>
        <rFont val="Verdana"/>
        <family val="2"/>
      </rPr>
      <t>5</t>
    </r>
    <r>
      <rPr>
        <sz val="8"/>
        <rFont val="Verdana"/>
        <family val="2"/>
      </rPr>
      <t xml:space="preserve"> Dic. 2013: 12,8642220019821. Valor utilizado para ajustes de pesos corrientes 2013 a pesos 2016, para exportaciones del año 2013.</t>
    </r>
  </si>
  <si>
    <r>
      <rPr>
        <b/>
        <sz val="8"/>
        <rFont val="Verdana"/>
        <family val="2"/>
      </rPr>
      <t>6</t>
    </r>
    <r>
      <rPr>
        <sz val="8"/>
        <rFont val="Verdana"/>
        <family val="2"/>
      </rPr>
      <t xml:space="preserve"> Dic. 2014: 6,76917307331708. Valor utilizado para ajustes de pesos corrientes 2014 a pesos 2016, para exportaciones del año 2014.</t>
    </r>
  </si>
  <si>
    <r>
      <rPr>
        <b/>
        <sz val="8"/>
        <rFont val="Verdana"/>
        <family val="2"/>
      </rPr>
      <t>7</t>
    </r>
    <r>
      <rPr>
        <sz val="8"/>
        <rFont val="Verdana"/>
        <family val="2"/>
      </rPr>
      <t xml:space="preserve"> Dic. 2015: 2,72415659390222. Valor utilizado para ajustes de pesos corrientes 2015 a pesos 2016, para exportaciones del año 2015.</t>
    </r>
  </si>
  <si>
    <r>
      <rPr>
        <b/>
        <sz val="8"/>
        <rFont val="Verdana"/>
        <family val="2"/>
      </rPr>
      <t>8</t>
    </r>
    <r>
      <rPr>
        <sz val="8"/>
        <rFont val="Verdana"/>
        <family val="2"/>
      </rPr>
      <t xml:space="preserve"> Desde el 2016, el código 00120571 vinculado a este subdominio pasa a contabilizarse en el dominio Infraestructura y Equipamiento, como parte del subdominio Informática. Esta modificación se realiza en concordancia con la nueva Clasificación de Servicios elaborada por el Servicio Nacional de Aduanas y la revisión del listado de códigos de Servicios Creativos definido por el CNCA.</t>
    </r>
  </si>
  <si>
    <r>
      <t>TABLA 24.15: DETALLE DE EXPORTACIONES DE SERVICIOS CULTURALES SEGÚN DOMINIO Y SUBDOMINIO CULTURAL (MONTO EN US$ FOB). 2016</t>
    </r>
    <r>
      <rPr>
        <b/>
        <vertAlign val="superscript"/>
        <sz val="8"/>
        <rFont val="Verdana"/>
        <family val="2"/>
      </rPr>
      <t xml:space="preserve">/1  </t>
    </r>
  </si>
  <si>
    <t>MONTO 2016</t>
  </si>
  <si>
    <t>Servicios de postproducción de sonido</t>
  </si>
  <si>
    <t>Servicios de administración de empresas editoras e impresoras</t>
  </si>
  <si>
    <t>Servicios de edición de publicaciones técnicas</t>
  </si>
  <si>
    <t>Servicios de traducción e interpretación</t>
  </si>
  <si>
    <t>Servicios de agencias de prensa para periódicos y revistas</t>
  </si>
  <si>
    <t>Servicios de animación digital para efectos especiales en obras audiovisuales</t>
  </si>
  <si>
    <t>Servicios de filmación de películas (largometrajes, documentales, series, dibujos animados, etc.), para su proyección en salas de cine y
televisión, mediante técnicas de animación</t>
  </si>
  <si>
    <t>Servicios de postproducción de películas cinematográficas y cintas de video</t>
  </si>
  <si>
    <t>Servicios de difusión y transmisión</t>
  </si>
  <si>
    <t>Servicios de medición de rating de televisión abierta y por cable</t>
  </si>
  <si>
    <t>Servicios de producción de originales de programas de televisión</t>
  </si>
  <si>
    <t>Servicios de dibujo técnico de ingeniería y arquitectura</t>
  </si>
  <si>
    <t>Servicios de diseño de arquitectura para proyectos de edificación no residencial</t>
  </si>
  <si>
    <t>Servicios de diseño de arquitectura para proyectos de edificación residencial</t>
  </si>
  <si>
    <t>Servicios de pre diseño (anteproyecto) arquitectónicos para proyectos de edificación no residencial</t>
  </si>
  <si>
    <t>Servicios de arquitectura en diseño de ambientes</t>
  </si>
  <si>
    <t>Servicios de diseño de vestuario</t>
  </si>
  <si>
    <t>Servicios de diseño editorial</t>
  </si>
  <si>
    <t>Servicios de diseño industrial</t>
  </si>
  <si>
    <t>Servicios de diseño multimedia</t>
  </si>
  <si>
    <t>Comercialización de espacios publicitarios en páginas web</t>
  </si>
  <si>
    <t>Diseño y creación publicitaria, desarrollo conceptual y planificación publicitaria</t>
  </si>
  <si>
    <t>Servicio completo de publicidad</t>
  </si>
  <si>
    <t>Servicios de Asesoría en Estrategia Comunicacional y Publicidad (marketing)</t>
  </si>
  <si>
    <t>Servicios de diseño de imagen corporativa, diseño de marcas</t>
  </si>
  <si>
    <t>Servicios de diseño publicitario</t>
  </si>
  <si>
    <t>Servicios de filmación de películas cinematográficas para promoción o publicidad (comerciales)</t>
  </si>
  <si>
    <t>Servicios de fotografía publicitaria</t>
  </si>
  <si>
    <t>Servicios de asesoría legal en materia de protección de la propiedad intelectual</t>
  </si>
  <si>
    <t>Servicio de licenciamiento y/o arriendo de software</t>
  </si>
  <si>
    <t>Servicios de administración de redes computacionales, por vía remota (Internet)</t>
  </si>
  <si>
    <t>Servicios de apoyo técnico en
Computación e Informática (mantenimiento y reparación), por vía remota (Internet)</t>
  </si>
  <si>
    <t>Servicios de asesoría en tecnologías de la información</t>
  </si>
  <si>
    <t>Servicios de diseño de redes y sistemas computacionales</t>
  </si>
  <si>
    <t>Servicios de evaluación y/o certificación de productos o procesos informáticos</t>
  </si>
  <si>
    <t>Servicios de mensajería de texto, audio y/o video, suministrados mediante plataforma computacional conectada con sistemas de telefonía móvil</t>
  </si>
  <si>
    <t>Servicios de suministro de aplicaciones computacionales en línea, vía Internet (ASP)</t>
  </si>
  <si>
    <t>Servicios de suministro de información en línea vía Internet, para empresas ubicadas en el extranjero</t>
  </si>
  <si>
    <t>Servicios de suministro de infraestructura para operar tecnologías de la información</t>
  </si>
  <si>
    <t>Servicios de suministro de sedes ("hosting") para sitios Web y correo electrónico</t>
  </si>
  <si>
    <t>Servicios de suministro de video en línea, para empresas ubicadas en el extranjero</t>
  </si>
  <si>
    <t>Servicios de diseño de software original</t>
  </si>
  <si>
    <t>Servicios en diseño y desarrollo de aplicaciones de tecnologías de información</t>
  </si>
  <si>
    <r>
      <t>TABLA 24.16: MONTOS DE EXPORTACIONES DE SERVICIOS CULTURALES POR PAÍS DE DESTINO, SEGÚN DOMINIO Y SUBDOMINIO CULTURAL (EN US$ FOB). 2016</t>
    </r>
    <r>
      <rPr>
        <b/>
        <vertAlign val="superscript"/>
        <sz val="8"/>
        <rFont val="Verdana"/>
        <family val="2"/>
      </rPr>
      <t xml:space="preserve">/1 </t>
    </r>
  </si>
  <si>
    <r>
      <t>País</t>
    </r>
    <r>
      <rPr>
        <b/>
        <vertAlign val="superscript"/>
        <sz val="8"/>
        <rFont val="Verdana"/>
        <family val="2"/>
      </rPr>
      <t>/2</t>
    </r>
  </si>
  <si>
    <r>
      <t>TABLA 24.17: MONTOS DE EXPORTACIONES DE SERVICIOS CULTURALES POR REGIÓN DE ORIGEN, SEGÚN DOMINIO Y SUBDOMINIO CULTURAL (EN US$ FOB). 2016</t>
    </r>
    <r>
      <rPr>
        <b/>
        <vertAlign val="superscript"/>
        <sz val="8"/>
        <rFont val="Verdana"/>
        <family val="2"/>
      </rPr>
      <t>/1</t>
    </r>
  </si>
  <si>
    <r>
      <t xml:space="preserve">Mercancía extranjera nacionalizada </t>
    </r>
    <r>
      <rPr>
        <b/>
        <vertAlign val="superscript"/>
        <sz val="8"/>
        <rFont val="Verdana"/>
        <family val="2"/>
      </rPr>
      <t>/2 /3</t>
    </r>
  </si>
  <si>
    <r>
      <rPr>
        <b/>
        <sz val="8"/>
        <rFont val="Verdana"/>
        <family val="2"/>
      </rPr>
      <t>1</t>
    </r>
    <r>
      <rPr>
        <sz val="8"/>
        <rFont val="Verdana"/>
        <family val="2"/>
      </rPr>
      <t xml:space="preserve"> Los totales se calcularon a partir del valor FOB (Free on Board-Libre a bordo) en dólares (US$) 2016.</t>
    </r>
  </si>
  <si>
    <r>
      <rPr>
        <b/>
        <sz val="8"/>
        <rFont val="Verdana"/>
        <family val="2"/>
      </rPr>
      <t>3</t>
    </r>
    <r>
      <rPr>
        <sz val="8"/>
        <rFont val="Verdana"/>
        <family val="2"/>
      </rPr>
      <t xml:space="preserve"> Según el Glosario de términos de Comercio Exterior del Servicio Nacional de Aduanas, Mercancía Nacionalizada: Es la mercancía extranjera cuya importación se ha consumado legalmente, esto es cuando terminada la tramitación fiscal, queda a la libre disposición de los interesados.</t>
    </r>
  </si>
  <si>
    <r>
      <t>TABLA 24.18: MONTOS DE EXPORTACIONES DE SERVICIOS CULTURALES POR REGIÓN DE ORIGEN, SEGÚN TIPO DE SERVICIO (EN US$ FOB). 2016</t>
    </r>
    <r>
      <rPr>
        <b/>
        <vertAlign val="superscript"/>
        <sz val="8"/>
        <rFont val="Verdana"/>
        <family val="2"/>
      </rPr>
      <t>/1</t>
    </r>
  </si>
  <si>
    <t>TIPO DE SERVICIO</t>
  </si>
  <si>
    <r>
      <t xml:space="preserve">Mercancía extranjera nacionalizada </t>
    </r>
    <r>
      <rPr>
        <b/>
        <vertAlign val="superscript"/>
        <sz val="8"/>
        <rFont val="Verdana"/>
        <family val="2"/>
      </rPr>
      <t xml:space="preserve">/2 </t>
    </r>
  </si>
  <si>
    <t>Servicios de filmación de películas (largometrajes, documentales, series, dibujos animados, etc.), para su proyección en salas de cine y televisión, mediante técnicas de animación</t>
  </si>
  <si>
    <t>Servicios de apoyo técnico en Computación e Informática (mantenimiento y reparación), por vía remota (Internet)</t>
  </si>
  <si>
    <r>
      <t>TABLA 25.1: PRESUPUESTO PÚBLICO DESTINADO A CULTURA Y TIEMPO LIBRE, SEGÚN INSTITUCIONES CULTURALES. 2016</t>
    </r>
    <r>
      <rPr>
        <b/>
        <vertAlign val="superscript"/>
        <sz val="8"/>
        <rFont val="Verdana"/>
        <family val="2"/>
      </rPr>
      <t>/1</t>
    </r>
  </si>
  <si>
    <t>PRESUPUESTO</t>
  </si>
  <si>
    <t>Monto en miles de pesos</t>
  </si>
  <si>
    <r>
      <t xml:space="preserve">GASTO PRESUPUESTARIO TOTAL DEL GOBIERNO CENTRAL </t>
    </r>
    <r>
      <rPr>
        <b/>
        <vertAlign val="superscript"/>
        <sz val="8"/>
        <rFont val="Verdana"/>
        <family val="2"/>
      </rPr>
      <t>/1</t>
    </r>
  </si>
  <si>
    <t>Total Presupuesto destinado a Cultura por instituciones culturales</t>
  </si>
  <si>
    <t>Porcentaje del Presupuesto público que se destina a Cultura (CNCA + DIBAM)</t>
  </si>
  <si>
    <t>INSTITUCIÓN</t>
  </si>
  <si>
    <t xml:space="preserve">Programa </t>
  </si>
  <si>
    <t>Presupuesto en Miles de Pesos</t>
  </si>
  <si>
    <t>TOTAL PRESUPUESTO PÚBLICO EN CULTURA (CNCA + DIBAM)</t>
  </si>
  <si>
    <t>Consejo Nacional de la Cultura y las Artes
Ministerio de Educación</t>
  </si>
  <si>
    <t>Total presupuesto del Consejo Nacional de la Cultura y las Artes (CNCA)</t>
  </si>
  <si>
    <t>CNCA: Programa 01</t>
  </si>
  <si>
    <t xml:space="preserve">Fundación Artesanías de Chile </t>
  </si>
  <si>
    <r>
      <t xml:space="preserve">Corporación Cultural Municipalidad de Santiago </t>
    </r>
    <r>
      <rPr>
        <vertAlign val="superscript"/>
        <sz val="8"/>
        <rFont val="Verdana"/>
        <family val="2"/>
      </rPr>
      <t>/2</t>
    </r>
  </si>
  <si>
    <t>Orquestas Sinfónicas Juveniles e Infantiles de Chile</t>
  </si>
  <si>
    <t>Centro Cultural Palacio La Moneda</t>
  </si>
  <si>
    <t>Corporación Centro Cultural Gabriela Mistral</t>
  </si>
  <si>
    <t>Fundación Internacional Teatro a Mil</t>
  </si>
  <si>
    <t>Corporación Centro Balmaceda 1215</t>
  </si>
  <si>
    <t>Corporación Cultural Matucana 100</t>
  </si>
  <si>
    <t>Sociedad de Escritores de Chile (SECH)</t>
  </si>
  <si>
    <t>Asociación de Pintores y Escultores de Chile</t>
  </si>
  <si>
    <t>Museo Violeta Parra</t>
  </si>
  <si>
    <t>Fundación Larraín Echenique -Museo Chileno de Arte Precolombino</t>
  </si>
  <si>
    <r>
      <t>Otras Instituciones colaboradoras</t>
    </r>
    <r>
      <rPr>
        <vertAlign val="superscript"/>
        <sz val="8"/>
        <rFont val="Verdana"/>
        <family val="2"/>
      </rPr>
      <t>/3</t>
    </r>
  </si>
  <si>
    <t>Parque Cultural de Valparaíso</t>
  </si>
  <si>
    <t xml:space="preserve">Programa de Orquestas Regionales Profesionales                                                                                                                                                                                                            </t>
  </si>
  <si>
    <t>Actividades de Fomento y Desarrollo Cultural</t>
  </si>
  <si>
    <r>
      <t xml:space="preserve">Conjuntos Artísticos Estables </t>
    </r>
    <r>
      <rPr>
        <vertAlign val="superscript"/>
        <sz val="8"/>
        <rFont val="Verdana"/>
        <family val="2"/>
      </rPr>
      <t>/4</t>
    </r>
  </si>
  <si>
    <r>
      <t>Fomento del Arte en la Educación</t>
    </r>
    <r>
      <rPr>
        <vertAlign val="superscript"/>
        <sz val="8"/>
        <rFont val="Verdana"/>
        <family val="2"/>
      </rPr>
      <t>/5</t>
    </r>
    <r>
      <rPr>
        <sz val="8"/>
        <rFont val="Verdana"/>
        <family val="2"/>
      </rPr>
      <t xml:space="preserve"> </t>
    </r>
  </si>
  <si>
    <t>Fomento y Desarrollo del Patrimonio Nacional</t>
  </si>
  <si>
    <t xml:space="preserve">Red Cultura </t>
  </si>
  <si>
    <r>
      <t xml:space="preserve">Centros de Creación y Desarrollo Artístico para Niños y Jóvenes  </t>
    </r>
    <r>
      <rPr>
        <vertAlign val="superscript"/>
        <sz val="8"/>
        <rFont val="Verdana"/>
        <family val="2"/>
      </rPr>
      <t>/6</t>
    </r>
  </si>
  <si>
    <t>Sistema Nacional de Patrimonio Material e Inmaterial</t>
  </si>
  <si>
    <t>Programa de Intermediación Cultural</t>
  </si>
  <si>
    <t xml:space="preserve">Programa Nacional de Desarrollo Artístico en la Educación  </t>
  </si>
  <si>
    <t xml:space="preserve">Fomento y Difusión del Arte y las Culturas de Pueblos Indígenas   </t>
  </si>
  <si>
    <t>Fondo del Patrimonio</t>
  </si>
  <si>
    <r>
      <t xml:space="preserve">Centros Culturales </t>
    </r>
    <r>
      <rPr>
        <vertAlign val="superscript"/>
        <sz val="8"/>
        <rFont val="Verdana"/>
        <family val="2"/>
      </rPr>
      <t>/7</t>
    </r>
  </si>
  <si>
    <t>Programa de Financiamiento de Infraestructura Cultural Pública y/o Privada</t>
  </si>
  <si>
    <r>
      <t>Teatros Regionales</t>
    </r>
    <r>
      <rPr>
        <vertAlign val="superscript"/>
        <sz val="8"/>
        <rFont val="Verdana"/>
        <family val="2"/>
      </rPr>
      <t>/8</t>
    </r>
  </si>
  <si>
    <r>
      <t>Otros Programa 01 CNCA</t>
    </r>
    <r>
      <rPr>
        <vertAlign val="superscript"/>
        <sz val="8"/>
        <rFont val="Verdana"/>
        <family val="2"/>
      </rPr>
      <t>/9</t>
    </r>
  </si>
  <si>
    <r>
      <t>Transferencias a Secretaría y Administración General y Servicio Exterior (MINREL)</t>
    </r>
    <r>
      <rPr>
        <vertAlign val="superscript"/>
        <sz val="8"/>
        <rFont val="Verdana"/>
        <family val="2"/>
      </rPr>
      <t>/10</t>
    </r>
  </si>
  <si>
    <t>CNCA: Fondos Culturales y Artísticos (Programa 02)</t>
  </si>
  <si>
    <t>Fondo Nacional de Fomento del Libro y la Lectura</t>
  </si>
  <si>
    <t>Fondo Nacional de Desarrollo Cultural y las Artes</t>
  </si>
  <si>
    <t>Fondo para el Fomento de la Música Nacional</t>
  </si>
  <si>
    <t>Fondo de Fomento Audiovisual</t>
  </si>
  <si>
    <r>
      <t>Otros Programa 02 CNCA</t>
    </r>
    <r>
      <rPr>
        <vertAlign val="superscript"/>
        <sz val="8"/>
        <rFont val="Verdana"/>
        <family val="2"/>
      </rPr>
      <t>/11</t>
    </r>
  </si>
  <si>
    <t>Dirección de Bibliotecas, Archivos y Museos.
Ministerio de Educación</t>
  </si>
  <si>
    <t>Total presupuesto de la Dirección de Bibliotecas, Archivos y Museos (DIBAM). Ministerio de Educación.</t>
  </si>
  <si>
    <t>DIBAM: Programa 01</t>
  </si>
  <si>
    <t>Corporación Parque por la Paz Villa Grimaldi</t>
  </si>
  <si>
    <t>Fundación Arte y Solidaridad</t>
  </si>
  <si>
    <t>Fundación Eduardo Frei Montalva</t>
  </si>
  <si>
    <t>Londres 38 Casa Memoria</t>
  </si>
  <si>
    <t>Museo del Carmen de Maipú</t>
  </si>
  <si>
    <t>Memorial de Paine</t>
  </si>
  <si>
    <t>Centro Cultural Museo y Memoria de Neltume</t>
  </si>
  <si>
    <t>Museo San Francisco</t>
  </si>
  <si>
    <t>Fundación Museo de la Memoria</t>
  </si>
  <si>
    <t xml:space="preserve">Acciones culturales complementarias </t>
  </si>
  <si>
    <t>Programa de Mejoramiento Integral de Bibliotecas Públicas</t>
  </si>
  <si>
    <r>
      <t>Otros Programa 01 DIBAM</t>
    </r>
    <r>
      <rPr>
        <vertAlign val="superscript"/>
        <sz val="8"/>
        <rFont val="Verdana"/>
        <family val="2"/>
      </rPr>
      <t>/12</t>
    </r>
  </si>
  <si>
    <t>DIBAM: Red de Bibliotecas Públicas (Programa 02)</t>
  </si>
  <si>
    <t>DIBAM: Consejo de Monumentos Nacionales (Programa 03)</t>
  </si>
  <si>
    <r>
      <rPr>
        <b/>
        <sz val="8"/>
        <rFont val="Verdana"/>
        <family val="2"/>
      </rPr>
      <t xml:space="preserve">1 </t>
    </r>
    <r>
      <rPr>
        <sz val="8"/>
        <rFont val="Verdana"/>
        <family val="2"/>
      </rPr>
      <t>Todas las cifras, excepto cuando se indique, corresponden a las ofrecidas por la ley aprobada de presupuestos del sector público 2016. Todas las cifras, excepto cuando se indique están en miles de pesos nominales 2016.</t>
    </r>
  </si>
  <si>
    <r>
      <rPr>
        <b/>
        <sz val="8"/>
        <rFont val="Verdana"/>
        <family val="2"/>
      </rPr>
      <t xml:space="preserve">2 </t>
    </r>
    <r>
      <rPr>
        <sz val="8"/>
        <rFont val="Verdana"/>
        <family val="2"/>
      </rPr>
      <t>Administra el Teatro Municipal de Santiago.</t>
    </r>
  </si>
  <si>
    <r>
      <rPr>
        <b/>
        <sz val="8"/>
        <rFont val="Verdana"/>
        <family val="2"/>
      </rPr>
      <t>3</t>
    </r>
    <r>
      <rPr>
        <sz val="8"/>
        <rFont val="Verdana"/>
        <family val="2"/>
      </rPr>
      <t xml:space="preserve"> El monto corresponde al saldo después de transferir recursos a: Fundación Internacional Teatro a Mil, Corporación Centro Balmaceda 1215, Corporación Cultural Matucana 100, Sociedad de Escritores de Chile (SECH), Asociación de Pintores y Escultores de Chile, Museo Violeta Parra, Fundación Larraín Echenique -Museo Chileno de Arte Precolombino.</t>
    </r>
  </si>
  <si>
    <r>
      <rPr>
        <b/>
        <sz val="8"/>
        <rFont val="Verdana"/>
        <family val="2"/>
      </rPr>
      <t>4</t>
    </r>
    <r>
      <rPr>
        <sz val="8"/>
        <rFont val="Verdana"/>
        <family val="2"/>
      </rPr>
      <t xml:space="preserve"> Con este ítem se pagarán todos aquellos gastos destinados al funcionamiento y actividades de la Orquesta de Cámara de Chile y del Ballet Folclórico Nacional.</t>
    </r>
  </si>
  <si>
    <r>
      <rPr>
        <b/>
        <sz val="8"/>
        <rFont val="Verdana"/>
        <family val="2"/>
      </rPr>
      <t>5</t>
    </r>
    <r>
      <rPr>
        <sz val="8"/>
        <rFont val="Verdana"/>
        <family val="2"/>
      </rPr>
      <t xml:space="preserve"> Recursos destinados principalmente a: 
a) Proyectos de arte y cultura para establecimientos educacionales, incluídas muestras regionales y/o nacionales de talleres.
b) Instancias de mediación artística cultural y de capacitación de docentes y artistas.
c) La asistencia técnica pedagógica a equipos docentes, directivos, artistas y cultores que participan del programa.</t>
    </r>
  </si>
  <si>
    <r>
      <rPr>
        <b/>
        <sz val="8"/>
        <rFont val="Verdana"/>
        <family val="2"/>
      </rPr>
      <t>6</t>
    </r>
    <r>
      <rPr>
        <sz val="8"/>
        <rFont val="Verdana"/>
        <family val="2"/>
      </rPr>
      <t xml:space="preserve"> Recursos destinados a financiar las actividades artísticas y culturales que se realizarán en beneficio de los niños, niñas y jóvenes, conforme a la forma que se establezca mediante Resolución del Consejo Nacional de la Cultura y las Artes. Se le suma los montos de INICIATIVAS DE INVERSIÓN (Glosa 23) ya que destina sus recursos a CECREA.</t>
    </r>
  </si>
  <si>
    <r>
      <rPr>
        <b/>
        <sz val="8"/>
        <rFont val="Verdana"/>
        <family val="2"/>
      </rPr>
      <t>7</t>
    </r>
    <r>
      <rPr>
        <sz val="8"/>
        <rFont val="Verdana"/>
        <family val="2"/>
      </rPr>
      <t xml:space="preserve"> Estos recursos se traspasarán mediante convenio a las municipalidades para ser destinados a la construcción o habilitación de Centros Culturales en aquellas comunas con más de 50 mil habitantes.</t>
    </r>
  </si>
  <si>
    <r>
      <rPr>
        <b/>
        <sz val="8"/>
        <rFont val="Verdana"/>
        <family val="2"/>
      </rPr>
      <t xml:space="preserve">8 </t>
    </r>
    <r>
      <rPr>
        <sz val="8"/>
        <rFont val="Verdana"/>
        <family val="2"/>
      </rPr>
      <t>Estos recursos serán destinados a la construcción, habilitación y/o equipamiento de teatros regionales, lo que será establecido mediante convenio entre el Consejo y la entidad receptora.</t>
    </r>
  </si>
  <si>
    <r>
      <rPr>
        <b/>
        <sz val="8"/>
        <rFont val="Verdana"/>
        <family val="2"/>
      </rPr>
      <t>9</t>
    </r>
    <r>
      <rPr>
        <sz val="8"/>
        <rFont val="Verdana"/>
        <family val="2"/>
      </rPr>
      <t xml:space="preserve"> Considera los recursos destinados a: Gastos en personal, Bienes y servicios de consumo, Prestaciones de seguridad social, Adquisición activos no financieros, Integros al fisco, Servicio a la deuda, Saldo final de caja.</t>
    </r>
  </si>
  <si>
    <r>
      <rPr>
        <b/>
        <sz val="8"/>
        <rFont val="Verdana"/>
        <family val="2"/>
      </rPr>
      <t>10</t>
    </r>
    <r>
      <rPr>
        <sz val="8"/>
        <rFont val="Verdana"/>
        <family val="2"/>
      </rPr>
      <t xml:space="preserve"> Recursos transferidos desde el Consejo Nacional de la Cultura y las Artes a otras instituciones del gobierno central, en el caso al Ministerio de Relaciones Exteriores, según convenios previos establecidos.</t>
    </r>
  </si>
  <si>
    <r>
      <rPr>
        <b/>
        <sz val="8"/>
        <rFont val="Verdana"/>
        <family val="2"/>
      </rPr>
      <t>11</t>
    </r>
    <r>
      <rPr>
        <sz val="8"/>
        <rFont val="Verdana"/>
        <family val="2"/>
      </rPr>
      <t xml:space="preserve"> Considera los recursos destinados a: Gastos en personal, Bienes y servicios de consumo, Servicio a la deuda, Saldo final de caja.</t>
    </r>
  </si>
  <si>
    <r>
      <rPr>
        <b/>
        <sz val="8"/>
        <rFont val="Verdana"/>
        <family val="2"/>
      </rPr>
      <t>12</t>
    </r>
    <r>
      <rPr>
        <sz val="8"/>
        <rFont val="Verdana"/>
        <family val="2"/>
      </rPr>
      <t xml:space="preserve"> Considera los recursos destinados a: Gastos en personal, Bienes y servicios de consumo, Prestaciones de seguridad social, Adquisición activos no financieros, Iniciativas de inversión, Integros al fisco, Servicio a la deuda, Saldo final de caja.</t>
    </r>
  </si>
  <si>
    <t xml:space="preserve">FUENTE: Ley de Presupuestos del Sector Público Año 2016. Ley N° 20.882, publicada en el Diario Oficial del 05 de diciembre de 2015. </t>
  </si>
  <si>
    <r>
      <t>TABLA 25.2: PRESUPUESTO PÚBLICO DESTINADO A CULTURA Y TIEMPO LIBRE, SEGÚN INSTITUCIONES AFINES A LA CULTURA. 2016</t>
    </r>
    <r>
      <rPr>
        <b/>
        <vertAlign val="superscript"/>
        <sz val="8"/>
        <color indexed="8"/>
        <rFont val="Verdana"/>
        <family val="2"/>
      </rPr>
      <t xml:space="preserve">/1 </t>
    </r>
  </si>
  <si>
    <t>Gasto presupuestario total del gobierno central</t>
  </si>
  <si>
    <t>Total presupuesto destinado a cultura por instituciones afines a la cultura</t>
  </si>
  <si>
    <t>Porcentaje del presupuesto del Gobierno que se destina a cultura por instituciones afines a la cultura</t>
  </si>
  <si>
    <t>Presupuesto en miles de pesos</t>
  </si>
  <si>
    <t>TOTAL PRESUPUESTO INSTITUCIONES AFINES A LA CULTURA</t>
  </si>
  <si>
    <t>Consejo Nacional de Televisión. Ministerio Secretaría General de Gobierno</t>
  </si>
  <si>
    <t>Consejo Nacional de Televisión (CNTV)</t>
  </si>
  <si>
    <t>Fondo de apoyo a programas culturales</t>
  </si>
  <si>
    <t>Programa de televisión educativa Novasur</t>
  </si>
  <si>
    <r>
      <t>Otros Programas CNTV</t>
    </r>
    <r>
      <rPr>
        <vertAlign val="superscript"/>
        <sz val="8"/>
        <color indexed="8"/>
        <rFont val="Verdana"/>
        <family val="2"/>
      </rPr>
      <t>/2</t>
    </r>
  </si>
  <si>
    <r>
      <rPr>
        <b/>
        <sz val="8"/>
        <rFont val="Verdana"/>
        <family val="2"/>
      </rPr>
      <t xml:space="preserve">1 </t>
    </r>
    <r>
      <rPr>
        <sz val="8"/>
        <rFont val="Verdana"/>
        <family val="2"/>
      </rPr>
      <t>Todas las cifras, excepto cuando se indique, corresponden a las ofrecidas por la ley aprobada de presupuestos del sector público 2016. Todas las cifras, excepto cuando se indique, están en miles de pesos nominales 2016.</t>
    </r>
  </si>
  <si>
    <r>
      <rPr>
        <b/>
        <sz val="8"/>
        <rFont val="Verdana"/>
        <family val="2"/>
      </rPr>
      <t>2</t>
    </r>
    <r>
      <rPr>
        <sz val="8"/>
        <rFont val="Verdana"/>
        <family val="2"/>
      </rPr>
      <t xml:space="preserve"> Considera los recursos destinados a: Gastos en personal, Bienes y servicios de consumo, Adquisición activos no financieros, Servicio a la deuda, Saldo final de caja.</t>
    </r>
  </si>
  <si>
    <r>
      <t>TABLA 25.3: PRESUPUESTO PÚBLICO DESTINADO A CULTURA Y TIEMPO LIBRE, SEGÚN INSTITUCIONES CON PROGRAMAS CULTURALES. 2016</t>
    </r>
    <r>
      <rPr>
        <b/>
        <vertAlign val="superscript"/>
        <sz val="8"/>
        <rFont val="Verdana"/>
        <family val="2"/>
      </rPr>
      <t>/1</t>
    </r>
  </si>
  <si>
    <t>Total presupuesto destinado a cultura por instituciones con programas culturales</t>
  </si>
  <si>
    <t>Porcentaje del presupuesto del Gobierno que se destina a cultura en instituciones con programas culturales</t>
  </si>
  <si>
    <t>TOTAL PRESUPUESTO INSTITUCIONES CON PROGRAMAS CULTURALES</t>
  </si>
  <si>
    <t>Biblioteca del Congreso. Congreso Nacional</t>
  </si>
  <si>
    <t>Presupuesto para funcionamiento de la Biblioteca del Congreso Nacional</t>
  </si>
  <si>
    <t>Biblioteca del Congreso</t>
  </si>
  <si>
    <t>Corporación Nacional de Desarrollo Indígena. Ministerio de Desarrollo Social</t>
  </si>
  <si>
    <t>Presupuesto destinado a cultura, Conadi (Programa 1)</t>
  </si>
  <si>
    <t>Fondo de Desarrollo Indígena e instrumentos cofinanciados de Apoyo</t>
  </si>
  <si>
    <t>Fondo de Cultura y Educación Indígena y Programa de Apoyo al Fondo</t>
  </si>
  <si>
    <t>Protección del Medio Ambiente y Recursos Naturales y Programa de Apoyo</t>
  </si>
  <si>
    <t>Consulta a los pueblos indígenas</t>
  </si>
  <si>
    <t>Turismo y Pueblos Indígenas y Programas de Apoyo</t>
  </si>
  <si>
    <t>Corporación Nacional Forestal. Ministerio de Agricultura</t>
  </si>
  <si>
    <t>Presupuesto destinado a cultura, Conaf</t>
  </si>
  <si>
    <r>
      <t xml:space="preserve">Áreas Silvestres Protegidas (ASP) </t>
    </r>
    <r>
      <rPr>
        <vertAlign val="superscript"/>
        <sz val="8"/>
        <rFont val="Verdana"/>
        <family val="2"/>
      </rPr>
      <t>/2</t>
    </r>
  </si>
  <si>
    <t>Subsecretaría de Agricultura. Ministerio de Agricultura</t>
  </si>
  <si>
    <t>Presupuesto destinado a Cultura, Subsecretaría de Agricultura</t>
  </si>
  <si>
    <r>
      <t xml:space="preserve">Instituto Forestal (INFOR) </t>
    </r>
    <r>
      <rPr>
        <vertAlign val="superscript"/>
        <sz val="8"/>
        <rFont val="Verdana"/>
        <family val="2"/>
      </rPr>
      <t>/3</t>
    </r>
  </si>
  <si>
    <r>
      <t xml:space="preserve">Centro de Información de Recursos Naturales (CIREN) </t>
    </r>
    <r>
      <rPr>
        <vertAlign val="superscript"/>
        <sz val="8"/>
        <rFont val="Verdana"/>
        <family val="2"/>
      </rPr>
      <t>/4</t>
    </r>
  </si>
  <si>
    <t>Ministerio de Bienes Nacionales</t>
  </si>
  <si>
    <t>Presupuesto destinado a Cultura y Patrimonio, Ministerio de Bienes Nacionales</t>
  </si>
  <si>
    <t>Recuperación y Fortalecimiento de Rutas Patrimoniales</t>
  </si>
  <si>
    <t>Parque Metropolitano. Ministerio de Vivienda y Urbanismo</t>
  </si>
  <si>
    <t>Presupuesto destinado a cultura Minvu</t>
  </si>
  <si>
    <t>Parque Metropolitano</t>
  </si>
  <si>
    <t>Subsecretaría de Desarrollo Regional y Administrativo. Ministerio del Interior</t>
  </si>
  <si>
    <t>Presupuesto infraestructura cultural y patrimonial, Ministerio del Interior</t>
  </si>
  <si>
    <r>
      <t xml:space="preserve">Revitalización de Barrios e Infraestructura Patrimonial </t>
    </r>
    <r>
      <rPr>
        <vertAlign val="superscript"/>
        <sz val="8"/>
        <rFont val="Verdana"/>
        <family val="2"/>
      </rPr>
      <t>/5</t>
    </r>
  </si>
  <si>
    <t>Provisión Puesta en Valor del Patrimonio</t>
  </si>
  <si>
    <t>Subsecretaría de Educación. Ministerio de Educación</t>
  </si>
  <si>
    <t>Presupuesto destinado a cultura y educación digital, Mineduc</t>
  </si>
  <si>
    <t>Fundación Tiempos Nuevos</t>
  </si>
  <si>
    <t>Instituto de Chile</t>
  </si>
  <si>
    <t>Premios Nacionales y Premio Luis Cruz Martínez</t>
  </si>
  <si>
    <t>Consejo de Calificación Cinematográfica</t>
  </si>
  <si>
    <t xml:space="preserve">Intercambios Docentes, Cultural y de Asistencia </t>
  </si>
  <si>
    <t>Programa de Educación Intercultural Bilingüe</t>
  </si>
  <si>
    <t>Centro de Recursos de Aprendizaje (Bibliotecas CRA)</t>
  </si>
  <si>
    <t>Textos Escolares de Educación Básica y Media</t>
  </si>
  <si>
    <t>Informática Educativa en Escuelas y Liceos</t>
  </si>
  <si>
    <r>
      <t xml:space="preserve">Universidad de Chile </t>
    </r>
    <r>
      <rPr>
        <vertAlign val="superscript"/>
        <sz val="8"/>
        <rFont val="Verdana"/>
        <family val="2"/>
      </rPr>
      <t>/6</t>
    </r>
  </si>
  <si>
    <t>Junta Nacional de Auxilios Escolar y Becas. Ministerio de Educación</t>
  </si>
  <si>
    <t>Programa de Becas Indígenas</t>
  </si>
  <si>
    <r>
      <t xml:space="preserve">Plan de Fomento de Lectura Primera Infancia </t>
    </r>
    <r>
      <rPr>
        <vertAlign val="superscript"/>
        <sz val="8"/>
        <rFont val="Verdana"/>
        <family val="2"/>
      </rPr>
      <t xml:space="preserve"> /7</t>
    </r>
  </si>
  <si>
    <t>Subsecretaría del Trabajo. Ministerio del Trabajo y Previsión Social</t>
  </si>
  <si>
    <t>Presupuesto destinado a Programa Pro empleo en el Área de Artesanía</t>
  </si>
  <si>
    <t>Mejora a la empleabilidad para artesanos y artesanas tradicionales de zonas
rurales.</t>
  </si>
  <si>
    <t>Subsecretaría de Telecomunicaciones. Ministerio de Transporte</t>
  </si>
  <si>
    <t>Presupuesto destinado a cultura y educación digital, Ministerio de Transportes</t>
  </si>
  <si>
    <t>Programa Digitaliza Chile</t>
  </si>
  <si>
    <t>Subsecretaría del Medio Ambiente. Ministerio del Medio Ambiente</t>
  </si>
  <si>
    <t>Subsecretaría de Medio Ambiente (Programa 1)</t>
  </si>
  <si>
    <t>Fondo de protección ambiental</t>
  </si>
  <si>
    <t xml:space="preserve">Programa de las Naciones Unidas para el Medio Ambiente (PNUMA)                 </t>
  </si>
  <si>
    <t>Plataforma Intergubernamental sobre Biodiversidad y Servicios de los Ecosistemas (IPBES)</t>
  </si>
  <si>
    <r>
      <rPr>
        <b/>
        <sz val="8"/>
        <rFont val="Verdana"/>
        <family val="2"/>
      </rPr>
      <t>2</t>
    </r>
    <r>
      <rPr>
        <sz val="8"/>
        <rFont val="Verdana"/>
        <family val="2"/>
      </rPr>
      <t xml:space="preserve"> Incluye transferencias al sector privado considerando el Jardín botánico. </t>
    </r>
  </si>
  <si>
    <r>
      <rPr>
        <b/>
        <sz val="8"/>
        <rFont val="Verdana"/>
        <family val="2"/>
      </rPr>
      <t xml:space="preserve">3 </t>
    </r>
    <r>
      <rPr>
        <sz val="8"/>
        <rFont val="Verdana"/>
        <family val="2"/>
      </rPr>
      <t>El monto es obtenido de la suma del presupuesto de INFOR más transferencias corrientes desde el MINVU por $27.531 (M$).</t>
    </r>
  </si>
  <si>
    <r>
      <rPr>
        <b/>
        <sz val="8"/>
        <rFont val="Verdana"/>
        <family val="2"/>
      </rPr>
      <t xml:space="preserve">4 </t>
    </r>
    <r>
      <rPr>
        <sz val="8"/>
        <rFont val="Verdana"/>
        <family val="2"/>
      </rPr>
      <t>El monto es obtenido de la suma del presupuesto de CIREN más transferencias corrientes desde el la Oficina de Estudios y Políticas Agrarias (ODEPA) por $506.559 (M$).</t>
    </r>
  </si>
  <si>
    <r>
      <rPr>
        <b/>
        <sz val="8"/>
        <rFont val="Verdana"/>
        <family val="2"/>
      </rPr>
      <t xml:space="preserve">5 </t>
    </r>
    <r>
      <rPr>
        <sz val="8"/>
        <rFont val="Verdana"/>
        <family val="2"/>
      </rPr>
      <t>El monto es obtenido de la suma del presupuesto del Programa de Revitalización de Barrios e Infraestructura Patrimonial más transferencias corrientes desde la Subsecretaría de Desarrollo Regional y Administrativo por $237.654 (M$) para el funcionamiento del programa.</t>
    </r>
  </si>
  <si>
    <r>
      <rPr>
        <b/>
        <sz val="8"/>
        <rFont val="Verdana"/>
        <family val="2"/>
      </rPr>
      <t xml:space="preserve">6 </t>
    </r>
    <r>
      <rPr>
        <sz val="8"/>
        <rFont val="Verdana"/>
        <family val="2"/>
      </rPr>
      <t>En la ley de presupuestos del sector público 2015 se establece que este monto representa el financiamiento mínimo destinado a la Orquesta Sinfónica de Chile, el Ballet Nacional, la Camerata Vocal de la Universidad de Chile y la infraestructura destinada a estos cuerpos artísticos.</t>
    </r>
  </si>
  <si>
    <r>
      <rPr>
        <b/>
        <sz val="8"/>
        <rFont val="Verdana"/>
        <family val="2"/>
      </rPr>
      <t xml:space="preserve">7 </t>
    </r>
    <r>
      <rPr>
        <sz val="8"/>
        <rFont val="Verdana"/>
        <family val="2"/>
      </rPr>
      <t>El monto es obtenido de la suma del presupuesto del Plan de Fomento de Lectura Primera Infancia más transferencias corrientes desde la Junta Nacional de Jardines Infantiles por $177.597 (M$).</t>
    </r>
  </si>
  <si>
    <t xml:space="preserve">TABLA 25.4: PRESUPUESTO PÚBLICO EJECUTADO DESTINADO A CULTURA Y TIEMPO LIBRE, SEGÚN INSTITUCIONES CON PROGRAMAS CULTURALES. 2016 </t>
  </si>
  <si>
    <t>Gasto presupuestario total del Gobierno central</t>
  </si>
  <si>
    <t>Total ejecutado destinado a cultura por instituciones con programas culturales</t>
  </si>
  <si>
    <t>TOTAL PRESUPUESTO EJECUTADO INSTITUCIONES CON PROGRAMAS CULTURALES</t>
  </si>
  <si>
    <t>Ministerio de Relaciones Exteriores. Dirección General de Relaciones Económicas Internacionales.</t>
  </si>
  <si>
    <r>
      <t>Presupuesto desarrollo cultural de ProChile</t>
    </r>
    <r>
      <rPr>
        <b/>
        <vertAlign val="superscript"/>
        <sz val="8"/>
        <rFont val="Verdana"/>
        <family val="2"/>
      </rPr>
      <t>/1 /2</t>
    </r>
  </si>
  <si>
    <t>Programa Concurso industrias y Servicios</t>
  </si>
  <si>
    <t>Programa Ferias Internacionales</t>
  </si>
  <si>
    <t>Programa Marcas Sectoriales</t>
  </si>
  <si>
    <t>Programa Planes Sectoriales</t>
  </si>
  <si>
    <t>Programa: Agricultura Familiar Campesina - Artesanía</t>
  </si>
  <si>
    <t>Corporación de Fomento de la Producción. Ministerio de Economía, Fomento y Reconstrucción</t>
  </si>
  <si>
    <r>
      <t>Presupuesto desarrollo cultural de Corfo</t>
    </r>
    <r>
      <rPr>
        <b/>
        <vertAlign val="superscript"/>
        <sz val="8"/>
        <rFont val="Verdana"/>
        <family val="2"/>
      </rPr>
      <t xml:space="preserve">/1 </t>
    </r>
  </si>
  <si>
    <r>
      <t>Programas destinados a Industrias Creativas</t>
    </r>
    <r>
      <rPr>
        <vertAlign val="superscript"/>
        <sz val="8"/>
        <rFont val="Verdana"/>
        <family val="2"/>
      </rPr>
      <t>/3</t>
    </r>
  </si>
  <si>
    <r>
      <t>Programas destinados a Desarrollo Competitivo</t>
    </r>
    <r>
      <rPr>
        <vertAlign val="superscript"/>
        <sz val="8"/>
        <rFont val="Verdana"/>
        <family val="2"/>
      </rPr>
      <t>/4</t>
    </r>
  </si>
  <si>
    <r>
      <t>Programas destinados a Emprendimiento</t>
    </r>
    <r>
      <rPr>
        <vertAlign val="superscript"/>
        <sz val="8"/>
        <rFont val="Verdana"/>
        <family val="2"/>
      </rPr>
      <t>/5</t>
    </r>
  </si>
  <si>
    <r>
      <t>Programas destinados a Innovación</t>
    </r>
    <r>
      <rPr>
        <vertAlign val="superscript"/>
        <sz val="8"/>
        <rFont val="Verdana"/>
        <family val="2"/>
      </rPr>
      <t>/6</t>
    </r>
  </si>
  <si>
    <t>Servicio de Cooperación Técnica. Ministerio de Economía, Fomento y Turismo</t>
  </si>
  <si>
    <r>
      <t>Sercotec</t>
    </r>
    <r>
      <rPr>
        <b/>
        <vertAlign val="superscript"/>
        <sz val="8"/>
        <rFont val="Verdana"/>
        <family val="2"/>
      </rPr>
      <t>/1 /7</t>
    </r>
  </si>
  <si>
    <t>Programa Crece</t>
  </si>
  <si>
    <t>Capital Semilla emprende</t>
  </si>
  <si>
    <t>Capital Abeja emprende</t>
  </si>
  <si>
    <t>Instrumentos para la gestión empresarial</t>
  </si>
  <si>
    <t>Programas asociativos</t>
  </si>
  <si>
    <t>Dirección de Asuntos Culturales (Dirac)
Secretaría y Administración General y Servicio Exterior.
Ministerio de Relaciones Exteriores</t>
  </si>
  <si>
    <r>
      <t>Presupuesto destinado a Cultura Dirac</t>
    </r>
    <r>
      <rPr>
        <b/>
        <vertAlign val="superscript"/>
        <sz val="8"/>
        <rFont val="Verdana"/>
        <family val="2"/>
      </rPr>
      <t>/1 /8</t>
    </r>
  </si>
  <si>
    <t>Proyectos financiados y gestión operacional</t>
  </si>
  <si>
    <t>Proyectos culturales Concurso de embajadas, consulados, artistas o agrupaciones culturales que ejecutan proyectos en el exterior</t>
  </si>
  <si>
    <r>
      <t xml:space="preserve">Apoyo a la difusión de proyectos de artistas chilenos </t>
    </r>
    <r>
      <rPr>
        <vertAlign val="superscript"/>
        <sz val="8"/>
        <rFont val="Verdana"/>
        <family val="2"/>
      </rPr>
      <t>/9</t>
    </r>
  </si>
  <si>
    <t>Subsecretaria de Desarrollo Regional y Administrativo. Ministerio del Interior</t>
  </si>
  <si>
    <r>
      <t xml:space="preserve">Fondo Nacional de Desarrollo Regional </t>
    </r>
    <r>
      <rPr>
        <b/>
        <vertAlign val="superscript"/>
        <sz val="8"/>
        <rFont val="Verdana"/>
        <family val="2"/>
      </rPr>
      <t xml:space="preserve">/1 </t>
    </r>
  </si>
  <si>
    <r>
      <t xml:space="preserve">2% FNDR destinado a Cultura </t>
    </r>
    <r>
      <rPr>
        <b/>
        <vertAlign val="superscript"/>
        <sz val="8"/>
        <rFont val="Verdana"/>
        <family val="2"/>
      </rPr>
      <t>/10</t>
    </r>
  </si>
  <si>
    <r>
      <t xml:space="preserve">Fondo Nacional de Desarrollo Regional (sector educación y cultura) </t>
    </r>
    <r>
      <rPr>
        <b/>
        <vertAlign val="superscript"/>
        <sz val="8"/>
        <rFont val="Verdana"/>
        <family val="2"/>
      </rPr>
      <t>/11</t>
    </r>
  </si>
  <si>
    <t>Presupuesto Municipal en Cultura</t>
  </si>
  <si>
    <r>
      <t xml:space="preserve">Programas municipales destinados a cultura </t>
    </r>
    <r>
      <rPr>
        <b/>
        <vertAlign val="superscript"/>
        <sz val="8"/>
        <rFont val="Verdana"/>
        <family val="2"/>
      </rPr>
      <t>/12</t>
    </r>
  </si>
  <si>
    <t xml:space="preserve">Programas municipales destinados a Cultura </t>
  </si>
  <si>
    <t>Gestión de Recursos Privados</t>
  </si>
  <si>
    <r>
      <t xml:space="preserve">Crédito tributario por Ley de Donaciones Culturales </t>
    </r>
    <r>
      <rPr>
        <b/>
        <vertAlign val="superscript"/>
        <sz val="8"/>
        <rFont val="Verdana"/>
        <family val="2"/>
      </rPr>
      <t>/13   /14</t>
    </r>
  </si>
  <si>
    <t>Crédito Tributario por Ley de Donaciones culturales</t>
  </si>
  <si>
    <r>
      <rPr>
        <b/>
        <sz val="8"/>
        <rFont val="Verdana"/>
        <family val="2"/>
      </rPr>
      <t xml:space="preserve">1 </t>
    </r>
    <r>
      <rPr>
        <sz val="8"/>
        <rFont val="Verdana"/>
        <family val="2"/>
      </rPr>
      <t>Montos no han sido extraídos directamente desde la Ley de Presupuesto, sino de consultas a las instituciones descritas: ProChile, Corfo, Sercotec, Dirac, FNDR y SII.</t>
    </r>
  </si>
  <si>
    <r>
      <rPr>
        <b/>
        <sz val="8"/>
        <rFont val="Verdana"/>
        <family val="2"/>
      </rPr>
      <t>2</t>
    </r>
    <r>
      <rPr>
        <sz val="8"/>
        <rFont val="Verdana"/>
        <family val="2"/>
      </rPr>
      <t xml:space="preserve"> ProChile atendió el 2016 los siguientes sectores vinculados a Cultura, según programa. 1) Programa de Concursos: Audiovisual, editorial, videojuegos, animación, artes visuales y música; 2) Ferias Internacionales: audiovisual y videojuego; 3) Programa Marca sectorial: audiovisual, artes visuales y cine publicitario; 4) Programa Plan Sectorial: audiovisual, editorial, video juegos, animación, música y diseño de moda.</t>
    </r>
  </si>
  <si>
    <r>
      <rPr>
        <b/>
        <sz val="8"/>
        <rFont val="Verdana"/>
        <family val="2"/>
      </rPr>
      <t>3</t>
    </r>
    <r>
      <rPr>
        <sz val="8"/>
        <rFont val="Verdana"/>
        <family val="2"/>
      </rPr>
      <t xml:space="preserve"> Se considera los aportes de Corfo al financiamiento de proyectos asociados a Industrias creativas. Los montos aportados en este Item se concentran en los siguientes programas: Concurso de desarrollo de proyectos audiovisuales unitarios CORFO 2016 con $552.516.336, Fondos concurso CORFO series 2016 con $677.797.213 y Fondos programa de distribución audiovisual CORFO 2016 con $631.940.590 pesos.</t>
    </r>
  </si>
  <si>
    <r>
      <rPr>
        <b/>
        <sz val="8"/>
        <rFont val="Verdana"/>
        <family val="2"/>
      </rPr>
      <t>4</t>
    </r>
    <r>
      <rPr>
        <sz val="8"/>
        <rFont val="Verdana"/>
        <family val="2"/>
      </rPr>
      <t xml:space="preserve"> Se considera los aportes de Corfo al financiamiento de proyectos asociados a Desarrollo Competitivo. Los montos aportados en este Item se concentran en los siguientes programas: Programas estratégicos con $552.402.942, PTI con $22.000.000, NODOS con $823.337.212, PFC con $258.509.000, PROFO con $59.122.288 y PDP Programa desarrollo de la industria con $6.463.000.</t>
    </r>
  </si>
  <si>
    <r>
      <rPr>
        <b/>
        <sz val="8"/>
        <rFont val="Verdana"/>
        <family val="2"/>
      </rPr>
      <t>5</t>
    </r>
    <r>
      <rPr>
        <sz val="8"/>
        <rFont val="Verdana"/>
        <family val="2"/>
      </rPr>
      <t xml:space="preserve"> Se considera los aportes de Corfo al financiamiento de proyectos asociados a Emprendimiento. Los montos aportados en este Item se concentran en los siguientes programas: Semilla de asignación flexible-desarrollo con $225.308.317, Capital semilla con $125.000.000, Programa regional de apoyo al emprendimiento $24.650.000, START UP con $260.000.000, The S Factory con $40.000.000 y Programa de apoyo al emprendimiento y la innovación con $83.000.000. </t>
    </r>
  </si>
  <si>
    <r>
      <rPr>
        <b/>
        <sz val="8"/>
        <rFont val="Verdana"/>
        <family val="2"/>
      </rPr>
      <t>6</t>
    </r>
    <r>
      <rPr>
        <sz val="8"/>
        <rFont val="Verdana"/>
        <family val="2"/>
      </rPr>
      <t xml:space="preserve"> Se considera los aportes de Corfo al financiamiento de proyectos asociados a Innovación. Los montos aportados en este Item se concentran de la siguiente forma: Proyectos con Sector Económico Industrias Creativas con $90.661.923, Proyectos que en su título u objetivo mencionan vinculación con Industrias Creativas y  Cultura con $288.717.000 y Proyectos relacionados con Televisión, Cine, Publicidad, Audiovisual y Música con $407.587.900. </t>
    </r>
  </si>
  <si>
    <r>
      <rPr>
        <b/>
        <sz val="8"/>
        <rFont val="Verdana"/>
        <family val="2"/>
      </rPr>
      <t>7</t>
    </r>
    <r>
      <rPr>
        <sz val="8"/>
        <rFont val="Verdana"/>
        <family val="2"/>
      </rPr>
      <t xml:space="preserve"> Sercotec atendió durante el año 2016 diversos sectores, según programa. Para el caso de Crece, Capital Semilla y Capital Abeja, se consideró específicamente la fabricación de muebles, textiles, calzados y prendas de vestir no artesanales; servicios informáticos; y televisión, medios radiales o escritos. En el caso de los programas para la gestión empresarial y asociativos, los sectores atendidos fueron artesanía, gastronomía, industria manufacturas e iniciativas multisectoriales. </t>
    </r>
  </si>
  <si>
    <r>
      <rPr>
        <b/>
        <sz val="8"/>
        <rFont val="Verdana"/>
        <family val="2"/>
      </rPr>
      <t>8</t>
    </r>
    <r>
      <rPr>
        <sz val="8"/>
        <rFont val="Verdana"/>
        <family val="2"/>
      </rPr>
      <t xml:space="preserve"> El presupuesto de Dirac es en Dólares Americanos. Se utilizó la conversión de Dólares a Pesos Chilenos US$ 1= CLP $661,15.</t>
    </r>
  </si>
  <si>
    <r>
      <rPr>
        <b/>
        <sz val="8"/>
        <rFont val="Verdana"/>
        <family val="2"/>
      </rPr>
      <t>9</t>
    </r>
    <r>
      <rPr>
        <sz val="8"/>
        <rFont val="Verdana"/>
        <family val="2"/>
      </rPr>
      <t xml:space="preserve"> Los dominios culturales atendidos por Dirac en el año 2015 fueron Audiovisual, Artes escénicas (Teatro y Danza), Música, Artes visuales, Artesanía y el Libro y sus autores.</t>
    </r>
  </si>
  <si>
    <r>
      <rPr>
        <b/>
        <sz val="8"/>
        <rFont val="Verdana"/>
        <family val="2"/>
      </rPr>
      <t xml:space="preserve">10 </t>
    </r>
    <r>
      <rPr>
        <sz val="8"/>
        <rFont val="Verdana"/>
        <family val="2"/>
      </rPr>
      <t>FNDR relacionado a la asignación del 2% del presupuesto regional destinado al desarrollo de actividades en el ámbito de la cultura, que efectúen las municipalidades, otras entidades públicas y/o instituciones privadas sin fines de lucro.</t>
    </r>
  </si>
  <si>
    <r>
      <rPr>
        <b/>
        <sz val="8"/>
        <rFont val="Verdana"/>
        <family val="2"/>
      </rPr>
      <t xml:space="preserve">11 </t>
    </r>
    <r>
      <rPr>
        <sz val="8"/>
        <rFont val="Verdana"/>
        <family val="2"/>
      </rPr>
      <t>FNDR, de carácter transversal, relacionado al desarrollo del sector de Educación y Cultura y al subsector de Arte y Cultura, al que pueden postular instituciones de diversos ámbitos de gestión. Para el cálculo se consideran los montos ejecutados entre enero y diciembre del año 2015. Para el año 2015 no se contó con información sobre proyectos de infraestructura.</t>
    </r>
  </si>
  <si>
    <r>
      <rPr>
        <b/>
        <sz val="8"/>
        <rFont val="Verdana"/>
        <family val="2"/>
      </rPr>
      <t xml:space="preserve">12 </t>
    </r>
    <r>
      <rPr>
        <sz val="8"/>
        <rFont val="Verdana"/>
        <family val="2"/>
      </rPr>
      <t>El monto es obtenido de la suma de los gastos municipales de 345 comunas del país. Fuente: Subsecretaría de Desarrollo Regional y Administrativo (SUBDERE ) para 2016.</t>
    </r>
  </si>
  <si>
    <r>
      <t>13</t>
    </r>
    <r>
      <rPr>
        <sz val="8"/>
        <rFont val="Verdana"/>
        <family val="2"/>
      </rPr>
      <t xml:space="preserve"> Hasta la fecha de publicación de este informe el SII no ha entregado el dato de recaudación 2016 por este concepto. Se debe considerar que este monto corresponde al crédito tributario del 50% del monto total. De esta forma, el Estado aporta recursos a la cultural al dejar de percibir impuestos en función de un traspaso entre privados.</t>
    </r>
  </si>
  <si>
    <r>
      <rPr>
        <b/>
        <sz val="8"/>
        <rFont val="Verdana"/>
        <family val="2"/>
      </rPr>
      <t>14</t>
    </r>
    <r>
      <rPr>
        <sz val="8"/>
        <rFont val="Verdana"/>
        <family val="2"/>
      </rPr>
      <t xml:space="preserve"> La recaudación correspondiente al año 2016 no estuvo disponible para la publicación de </t>
    </r>
    <r>
      <rPr>
        <i/>
        <sz val="8"/>
        <rFont val="Verdana"/>
        <family val="2"/>
      </rPr>
      <t>Informe Anual. Estadísticas Culturales 2016</t>
    </r>
    <r>
      <rPr>
        <sz val="8"/>
        <rFont val="Verdana"/>
        <family val="2"/>
      </rPr>
      <t xml:space="preserve">. A la fecha, se puede informar que el monto total de las donaciones culturales, durante el año calendario 2015, de acuerdo a información del Servicio de Impuestos Internos, alcanzó la suma de </t>
    </r>
    <r>
      <rPr>
        <b/>
        <sz val="8"/>
        <rFont val="Verdana"/>
        <family val="2"/>
      </rPr>
      <t>$ 31.596.000.000</t>
    </r>
    <r>
      <rPr>
        <sz val="8"/>
        <rFont val="Verdana"/>
        <family val="2"/>
      </rPr>
      <t xml:space="preserve"> de pesos (en pesos del 31 de diciembre del año 2014). El crédito tributario corresponde al 50% del monto total, o sea, el Estado aportó (renunciando a impuestos) </t>
    </r>
    <r>
      <rPr>
        <b/>
        <sz val="8"/>
        <rFont val="Verdana"/>
        <family val="2"/>
      </rPr>
      <t>$ 15.798.000.000</t>
    </r>
    <r>
      <rPr>
        <sz val="8"/>
        <rFont val="Verdana"/>
        <family val="2"/>
      </rPr>
      <t xml:space="preserve"> de pesos durante el año 2015, y los contribuyentes de Primera Categoría y de Global Complementario, la misma cantidad.</t>
    </r>
  </si>
  <si>
    <t>... Información no disponible</t>
  </si>
  <si>
    <t>FUENTE: Elaborado por el Consejo Nacional de la Cultura y las Artes (CNCA) a partir de bases de datos de ProChile, la Corporación de Fomento Productivo (Corfo), Servicio de Cooperación Técnica (Sercotec), Fondo Nacional de Desarrollo Regional (FNDR), Dirección de Asuntos Culturales del Ministerio de Relaciones Exteriores (Dirac), y Servicio de Impuestos Internos (SII).</t>
  </si>
  <si>
    <t>TABLA 25.5: DISTRIBUCIÓN PORCENTUAL DEL PRESUPUESTO DESTINADO A CULTURA Y TIEMPO LIBRE, SEGÚN INSTITUCIONES CULTURALES, AFINES A LA CULTURA Y PROGRAMAS CULTURALES. 2016</t>
  </si>
  <si>
    <t>ÁREA</t>
  </si>
  <si>
    <t>Porcentaje del presupuesto del Gobierno que se destina a cultura (CNCA+Dibam)</t>
  </si>
  <si>
    <t>TABLA 26.1: NÚMERO DE CASOS POLICIALES SIN DETENIDOS Y CON DETENIDOS, Y NÚMERO DE DETENIDOS, POR INFRACCIONES A LA LEY DE PROPIEDAD INTELECTUAL (N° 17.336), CÓDIGO Nº 09099 «OTROS DELITOS CONTRA LA LEY DE PROPIEDAD INTELECTUAL», SEGÚN REGIÓN. 2016</t>
  </si>
  <si>
    <r>
      <rPr>
        <b/>
        <sz val="8"/>
        <rFont val="Verdana"/>
        <family val="2"/>
      </rPr>
      <t>1</t>
    </r>
    <r>
      <rPr>
        <sz val="8"/>
        <rFont val="Verdana"/>
        <family val="2"/>
      </rPr>
      <t xml:space="preserve"> Desde el 2016, se modifica la nomenclatura y las denuncias se denominan casos policiales. Cuando se habla de casos policiales (casos con y sin detenidos), se ha considerado todos los hechos conocidos y registrados por Carabineros en su sistema de automatización policial (Aupol), puestos a disposición de la justicia. La cantidad de casos es independiente de la cantidad de víctimas o detenidos (participantes).</t>
    </r>
  </si>
  <si>
    <r>
      <t>TABLA 26.2: NÚMERO DE DETENIDOS</t>
    </r>
    <r>
      <rPr>
        <b/>
        <vertAlign val="superscript"/>
        <sz val="8"/>
        <rFont val="Verdana"/>
        <family val="2"/>
      </rPr>
      <t>/1</t>
    </r>
    <r>
      <rPr>
        <b/>
        <sz val="8"/>
        <rFont val="Verdana"/>
        <family val="2"/>
      </rPr>
      <t xml:space="preserve"> POR INFRACCIONES LA LEY DE PROPIEDAD INTELECTUAL (N° 17.336), CÓDIGO N° 09099 «OTROS DELITOS CONTRA LA LEY DE PROPIEDAD INTELECTUAL», POR SEXO, EDAD, SEGÚN REGIÓN. 2016</t>
    </r>
  </si>
  <si>
    <t>Total
Detenidos</t>
  </si>
  <si>
    <r>
      <t>Número de Detenidos</t>
    </r>
    <r>
      <rPr>
        <b/>
        <vertAlign val="superscript"/>
        <sz val="8"/>
        <rFont val="Verdana"/>
        <family val="2"/>
      </rPr>
      <t>/1</t>
    </r>
  </si>
  <si>
    <t>Menor de
18 años</t>
  </si>
  <si>
    <t>18 a 29
 años</t>
  </si>
  <si>
    <t>30 años
 y más</t>
  </si>
  <si>
    <r>
      <rPr>
        <b/>
        <sz val="8"/>
        <rFont val="Verdana"/>
        <family val="2"/>
      </rPr>
      <t xml:space="preserve">1 </t>
    </r>
    <r>
      <rPr>
        <sz val="8"/>
        <rFont val="Verdana"/>
        <family val="2"/>
      </rPr>
      <t xml:space="preserve">Desde el 2016, se reemplaza el término Aphendido por el de Detenidos en concordancia con las modificaciones en la nomenclatura realizadas en este periodo. </t>
    </r>
  </si>
  <si>
    <r>
      <t>TABLA 26.3: NÚMERO DE CASOS POLICIALES</t>
    </r>
    <r>
      <rPr>
        <b/>
        <vertAlign val="superscript"/>
        <sz val="8"/>
        <color indexed="8"/>
        <rFont val="Verdana"/>
        <family val="2"/>
      </rPr>
      <t>/1</t>
    </r>
    <r>
      <rPr>
        <b/>
        <sz val="8"/>
        <color indexed="8"/>
        <rFont val="Verdana"/>
        <family val="2"/>
      </rPr>
      <t xml:space="preserve"> POR «FALSIFICACIÓN DE OBRAS PROTEGIDAS» Y «VENTA ILÍCITA DE OBRAS PROTEGIDAS», LEY DE PROPIEDAD INTELECTUAL (N° 17.336), ART. 80 b, SEGÚN REGIÓN. 2016</t>
    </r>
  </si>
  <si>
    <t>Falsificación de obras protegidas</t>
  </si>
  <si>
    <r>
      <t>Detenidos</t>
    </r>
    <r>
      <rPr>
        <b/>
        <vertAlign val="superscript"/>
        <sz val="8"/>
        <rFont val="Verdana"/>
        <family val="2"/>
      </rPr>
      <t>/3</t>
    </r>
  </si>
  <si>
    <t>Venta ilícita de obras protegidas. Art. 80 B Ley 17.336</t>
  </si>
  <si>
    <r>
      <rPr>
        <b/>
        <sz val="8"/>
        <rFont val="Verdana"/>
        <family val="2"/>
      </rPr>
      <t>2</t>
    </r>
    <r>
      <rPr>
        <sz val="8"/>
        <rFont val="Verdana"/>
        <family val="2"/>
      </rPr>
      <t xml:space="preserve"> Desde el 2016, se reemplaza el término Aphendido por el de Detenidos en concordancia con las modificaciones en la nomenclatura realizadas en este periodo. </t>
    </r>
  </si>
  <si>
    <r>
      <t>TABLA 26.4: NÚMERO DE DETENIDOS</t>
    </r>
    <r>
      <rPr>
        <b/>
        <vertAlign val="superscript"/>
        <sz val="8"/>
        <rFont val="Verdana"/>
        <family val="2"/>
      </rPr>
      <t>/1</t>
    </r>
    <r>
      <rPr>
        <b/>
        <sz val="8"/>
        <rFont val="Verdana"/>
        <family val="2"/>
      </rPr>
      <t xml:space="preserve"> POR INFRACCIONES A LA LEY DE PROPIEDAD INTELECTUAL (N° 17.336), CÓDIGO N° 09002 «FALSIFICACIÓN DE OBRAS PROTEGIDAS» Y CÓDIGO N° 09003 «VENTA ILÍCITA DE OBRAS PROTEGIDAS», POR SEXO, SEGÚN REGIÓN. 2016</t>
    </r>
  </si>
  <si>
    <t>Falsificación de obras protegidas
(cód. 09002)</t>
  </si>
  <si>
    <t>Venta ilícita de obras protegidas. Art. 80 B Ley 17.336 (cód. 09003)</t>
  </si>
  <si>
    <r>
      <rPr>
        <b/>
        <sz val="8"/>
        <rFont val="Verdana"/>
        <family val="2"/>
      </rPr>
      <t>1</t>
    </r>
    <r>
      <rPr>
        <sz val="8"/>
        <rFont val="Verdana"/>
        <family val="2"/>
      </rPr>
      <t xml:space="preserve"> Desde el 2016, se reemplaza el término Aphendido por el de Detenidos en concordancia con las modificaciones en la nomenclatura realizadas en este periodo. </t>
    </r>
  </si>
  <si>
    <t>TABLA 26.5: NÚMERO DE DELITOS POR INFRACCIONES A LA LEY DE PROPIEDAD INTELECTUAL (N° 17.336) INVESTIGADOS POR LA POLICÍA DE INVESTIGACIONES DE CHILE (PDI), SEGÚN REGIÓN POLICIAL EN QUE SE HIZO LA DENUNCIA. 2016</t>
  </si>
  <si>
    <t>REGIÓN POLICIAL EN QUE SE HIZO LA DENUNCIA</t>
  </si>
  <si>
    <t>Falsificación de obras protegidas por Ley de Propiedad Intelectual artículo 79 C. Ley Nº 17.336</t>
  </si>
  <si>
    <t>Venta ilícita de obras protegidas por Ley de Propiedad Intelectual artículo 80 B Ley Nº 17.336</t>
  </si>
  <si>
    <t>Utilización sin autorización de obras de dominio ajeno por Ley de Propiedad Intelectual artículo 79 A Ley Nº 17.336</t>
  </si>
  <si>
    <t>Inducir, permitir, facilitar u ocultar una infracción de los derechos de autor o conexos artículo 81 ter. Ley Nº17.336</t>
  </si>
  <si>
    <t>Demás delitos contra la Ley de Propiedad Intelectual.</t>
  </si>
  <si>
    <t>TABLA 26.6: NÚMERO DE DELITOS POR INFRACCIONES A LA LEY DE PROPIEDAD INTELECTUAL (N° 17.336) INVESTIGADOS POR LA POLICÍA DE INVESTIGACIONES DE CHILE (PDI), SEGÚN REGIÓN POLICIAL EN QUE SE HIZO LA DENUNCIA Y COMUNA DE OCURRENCIA DEL DELITO. 2016</t>
  </si>
  <si>
    <r>
      <t>Se ignora</t>
    </r>
    <r>
      <rPr>
        <vertAlign val="superscript"/>
        <sz val="8"/>
        <color indexed="8"/>
        <rFont val="Verdana"/>
        <family val="2"/>
      </rPr>
      <t xml:space="preserve"> /2</t>
    </r>
  </si>
  <si>
    <t>San Felipe</t>
  </si>
  <si>
    <t>Hualaihue</t>
  </si>
  <si>
    <t>Macul</t>
  </si>
  <si>
    <t>La Granja</t>
  </si>
  <si>
    <t>Retiro</t>
  </si>
  <si>
    <t>San pedro de la Paz</t>
  </si>
  <si>
    <t>Lautaro</t>
  </si>
  <si>
    <t>Saavedra</t>
  </si>
  <si>
    <t>Paillaco</t>
  </si>
  <si>
    <r>
      <t xml:space="preserve">1 </t>
    </r>
    <r>
      <rPr>
        <sz val="8"/>
        <color indexed="8"/>
        <rFont val="Verdana"/>
        <family val="2"/>
      </rPr>
      <t>Incluye todas las denuncias efectuadas en cada región policial, por tanto la comuna corresponde a la locación de ocurrencia del delito. A causa de ello, algunas comunas informadas difieren de su región de origen.</t>
    </r>
  </si>
  <si>
    <r>
      <t>2</t>
    </r>
    <r>
      <rPr>
        <sz val="8"/>
        <color indexed="8"/>
        <rFont val="Verdana"/>
        <family val="2"/>
      </rPr>
      <t xml:space="preserve"> No es posible obtener desagregación del dato.</t>
    </r>
  </si>
  <si>
    <t>TABLA 26.7: NÚMERO DE DELITOS POR INFRACCIONES A LA LEY DE PROPIEDAD INTELECTUAL (N° 17.336) INVESTIGADOS POR LA POLICÍA DE INVESTIGACIONES DE CHILE (PDI), SEGÚN REGIÓN POLICIAL Y BIEN AFECTADO. 2016</t>
  </si>
  <si>
    <t>Mercaderías varias</t>
  </si>
  <si>
    <t>Equipos celulares</t>
  </si>
  <si>
    <t>Equipos electrónicos</t>
  </si>
  <si>
    <t>Cd o DVD</t>
  </si>
  <si>
    <t>Contrabando de cigarrillos</t>
  </si>
  <si>
    <t>Cosméticos y perfumes</t>
  </si>
  <si>
    <t>Dinero efectivo</t>
  </si>
  <si>
    <t>Vehículo particular</t>
  </si>
  <si>
    <r>
      <rPr>
        <u/>
        <sz val="8"/>
        <color indexed="8"/>
        <rFont val="Verdana"/>
        <family val="2"/>
      </rPr>
      <t>A</t>
    </r>
    <r>
      <rPr>
        <sz val="8"/>
        <color indexed="8"/>
        <rFont val="Verdana"/>
        <family val="2"/>
      </rPr>
      <t>ccesorio de vehículo</t>
    </r>
  </si>
  <si>
    <t>Equipo computacionales</t>
  </si>
  <si>
    <t>Equipo comunicaciones</t>
  </si>
  <si>
    <t>Decodificadores</t>
  </si>
  <si>
    <t>Productos alimenticios</t>
  </si>
  <si>
    <t>Aguas</t>
  </si>
  <si>
    <t>Medicamentos</t>
  </si>
  <si>
    <t>Equipos comunicaciones</t>
  </si>
  <si>
    <t>Artículos deportivos</t>
  </si>
  <si>
    <t>Equipos computacionales</t>
  </si>
  <si>
    <r>
      <rPr>
        <b/>
        <sz val="8"/>
        <color indexed="8"/>
        <rFont val="Verdana"/>
        <family val="2"/>
      </rPr>
      <t>1</t>
    </r>
    <r>
      <rPr>
        <sz val="8"/>
        <color indexed="8"/>
        <rFont val="Verdana"/>
        <family val="2"/>
      </rPr>
      <t xml:space="preserve"> La categoría se refiere a cuando se logra recuperar una parte o trozo un bien, sin embargo, no es posible determinar a qué bien pertenece concretamente.</t>
    </r>
  </si>
  <si>
    <r>
      <rPr>
        <b/>
        <sz val="8"/>
        <color indexed="8"/>
        <rFont val="Verdana"/>
        <family val="2"/>
      </rPr>
      <t>2</t>
    </r>
    <r>
      <rPr>
        <sz val="8"/>
        <color indexed="8"/>
        <rFont val="Verdana"/>
        <family val="2"/>
      </rPr>
      <t xml:space="preserve"> No es posible obtener desagregación del dato.</t>
    </r>
  </si>
  <si>
    <t>TABLA 26.8: NÚMERO DE DETENIDOS POR LA POLICÍA DE INVESTIGACIONES DE CHILE (PDI) POR INFRACCIONES A LA LEY DE PROPIEDAD INTELECTUAL (N° 17.336) POR DELITO, SEGÚN REGIÓN POLICIAL. 2016</t>
  </si>
  <si>
    <t>TABLA 26.9: NÚMERO DE DETENIDOS POR LA POLICÍA DE INVESTIGACIONES DE CHILE (PDI) POR INFRACCIONES A LA LEY DE PROPIEDAD INTELECTUAL (N° 17.336) POR DELITO, SEGÚN REGIÓN POLICIAL Y SEXO. 2016</t>
  </si>
  <si>
    <t>TABLA 26.10: NÚMERO DE DETENIDOS POR LA POLICÍA DE INVESTIGACIONES DE CHILE (PDI) POR INFRACCIONES A LA LEY DE PROPIEDAD INTELECTUAL (N° 17.336) POR DELITO, SEGÚN REGIÓN POLICIAL Y NACIONALIDAD. 2016</t>
  </si>
  <si>
    <t>TABLA 26.11: NÚMERO DE DETENIDOS POR LA POLICÍA DE INVESTIGACIONES DE CHILE (PDI) POR INFRACCIONES A LA LEY DE PROPIEDAD INTELECTUAL (N° 17.336) POR DELITO, SEGÚN REGIÓN POLICIAL Y GRUPOS DE EDAD. 2016</t>
  </si>
  <si>
    <t>REGIÓN/             GRUPOS DE EDAD</t>
  </si>
  <si>
    <t>TABLA 26.12: ARTÍCULOS INCAUTADOS POR LA POLICÍA DE INVESTIGACIONES DE CHILE (PDI) POR INFRACCIONES A LA LEY DE PROPIEDAD INTELECTUAL (N° 17.336), SEGÚN REGIÓN Y UNIDAD POLICIAL. 2016</t>
  </si>
  <si>
    <t>Cd</t>
  </si>
  <si>
    <r>
      <t>Dvd</t>
    </r>
    <r>
      <rPr>
        <b/>
        <vertAlign val="superscript"/>
        <sz val="8"/>
        <color indexed="8"/>
        <rFont val="Verdana"/>
        <family val="2"/>
      </rPr>
      <t>/1</t>
    </r>
  </si>
  <si>
    <t>Cpu</t>
  </si>
  <si>
    <t>Notebook</t>
  </si>
  <si>
    <t>Carátulas</t>
  </si>
  <si>
    <t>Impresoras</t>
  </si>
  <si>
    <t>TABLA 26.13: CANTIDAD DE DETENIDOS POR LA POLICÍA DE INVESTIGACIONES DE CHILE (PDI) POR INFRACCIONES A LA LEY DE PROPIEDAD INTELECTUAL (N° 17.336), SEGÚN REGIÓN POLICIAL Y COMUNA RESIDENCIA DETENIDO. 2016</t>
  </si>
  <si>
    <t>TABLA 26.14: CANTIDAD DE DENUNCIAS EN LA POLICÍA DE INVESTIGACIONES DE CHILE (PDI) POR INFRACCIONES A LA LEY DE PROPIEDAD INTELECTUAL (N° 17.336), SEGÚN REGIÓN POLICIAL. 2016</t>
  </si>
  <si>
    <t>TABLA 26.15: CANTIDAD DE DENUNCIAS DE LA POLICÍA DE INVESTIGACIONES DE CHILE (PDI) POR INFRACCIONES A LA LEY DE PROPIEDAD INTELECTUAL (N° 17.336), SEGÚN BIEN AFECTADO. 2016</t>
  </si>
  <si>
    <t>TABLA 26.16: CANTIDAD DE DENUNCIAS DE LA POLICÍA DE INVESTIGACIONES DE CHILE (PDI) POR INFRACCIONES A LA LEY DE PROPIEDAD INTELECTUAL (N° 17.336), SEGÚN REGIÓN POLICIAL Y COMUNA DEL DELITO. 2016</t>
  </si>
  <si>
    <t>CONDENADOS POR INFRACCIONES A LA LEY N° 17.336, DE PROPIEDAD INTELECTUAL, SEGÚN CORTE DE APELACIÓN. 2016</t>
  </si>
  <si>
    <t>NOMBRE DE TABLA</t>
  </si>
  <si>
    <t>N° DE TABLA</t>
  </si>
  <si>
    <t>TABLA 10.1</t>
  </si>
  <si>
    <t xml:space="preserve"> NÚMERO DE PROYECTOS PRESENTADOS Y FINANCIADOS A TRAVÉS DEL FONDO DE APOYO A LA INVESTIGACIÓN PATRIMONIAL (FAIP), SEGÚN REGIÓN. 2012-2016</t>
  </si>
  <si>
    <t>TABLA 10.2</t>
  </si>
  <si>
    <t xml:space="preserve"> NÚMERO DE PUBLICACIONES DE LA DIRECCIÓN DE BIBLIOTECAS, ARCHIVOS Y MUSEOS (DIBAM), SEGÚN UNIDAD DE ORIGEN Y TIPO DE PUBLICACIÓN. 2012-2016</t>
  </si>
  <si>
    <t>TABLA 10.3</t>
  </si>
  <si>
    <t xml:space="preserve"> NÚMERO DE ARCHIVOS PÚBLICOS DE LA DIRECCIÓN DE BIBLIOTECAS, ARCHIVOS Y MUSEOS (DIBAM), SEGÚN REGIÓN. 2012-2016</t>
  </si>
  <si>
    <t>TABLA 10.4</t>
  </si>
  <si>
    <t xml:space="preserve"> NÚMERO DE DOCUMENTOS CONTENIDOS EN LOS ARCHIVOS PÚBLICOS DE LA DIRECCIÓN DE BIBLIOTECAS, ARCHIVOS Y MUSEOS (DIBAM), SEGÚN REGIÓN. 2016.</t>
  </si>
  <si>
    <t>TABLA 10.5</t>
  </si>
  <si>
    <t xml:space="preserve"> NÚMERO TOTAL DE USUARIOS PRESENCIALES Y REMOTOS DE ARCHIVOS PÚBLICOS DE LA DIRECCIÓN DE BIBLIOTECAS, ARCHIVOS Y MUSEOS (DIBAM). 2012-2016</t>
  </si>
  <si>
    <t>TABLA 10.6</t>
  </si>
  <si>
    <t xml:space="preserve"> NÚMERO DE USUARIOS1 PRESENCIALES DE ARCHIVOS PÚBLICOS DE LA DIRECCIÓN DE BIBLIOTECAS, ARCHIVOS Y MUSEOS (DIBAM), SEGÚN REGIÓN. 2012-2016</t>
  </si>
  <si>
    <t>TABLA 10.7</t>
  </si>
  <si>
    <t xml:space="preserve"> DATOS DEL CENTRO NACIONAL DE CONSERVACIÓN Y RESTAURACIÓN DE LA DIRECCIÓN DE BIBLIOTECAS, ARCHIVOS Y MUSEOS (DIBAM). 2012-2016</t>
  </si>
  <si>
    <t>TABLA 10.8</t>
  </si>
  <si>
    <t xml:space="preserve"> OTROS DATOS DE LOS MUSEOS DE LA DIRECCIÓN DE BIBLIOTECAS, ARCHIVOS Y MUSEOS (DIBAM). 2016</t>
  </si>
  <si>
    <t>TABLA 10.9</t>
  </si>
  <si>
    <t xml:space="preserve"> NÚMERO DE MUSEOS DE LA DIRECCIÓN DE BIBLIOTECAS, ARCHIVOS Y MUSEOS (DIBAM), SEGÚN REGIÓN. 2012-2016</t>
  </si>
  <si>
    <t>TABLA 10.10</t>
  </si>
  <si>
    <t xml:space="preserve"> PERSONAL DE MUSEOS DE LA DIRECCIÓN DE BIBLIOTECAS, ARCHIVOS Y MUSEOS (DIBAM), SEGÚN CATEGORÍA OCUPACIONAL. 2016</t>
  </si>
  <si>
    <t>TABLA 10.11</t>
  </si>
  <si>
    <t xml:space="preserve"> NÚMERO DE MUSEOS/1 DE LA DIRECCIÓN DE BIBLIOTECAS, ARCHIVOS Y MUSEOS (DIBAM), SEGÚN TIPO DE COLECCIÓN. 2012-2016</t>
  </si>
  <si>
    <t>TABLA 10.12</t>
  </si>
  <si>
    <t xml:space="preserve"> NÚMERO DE AUTORIZACIONES DE SALIDA DEL TERRITORIO NACIONAL ENTREGADAS POR EL MUSEO NACIONAL DE BELLAS ARTES DE OBRAS DE ARTE (LEY 17.236),  SEGÚN CONTINENTE DE DESTINO. 2016</t>
  </si>
  <si>
    <t>TABLA 10.13</t>
  </si>
  <si>
    <t xml:space="preserve"> NÚMERO DE EXPOSICIONES POR MUSEO DE LA DIRECCIÓN DE BIBLIOTECAS, ARCHIVOS Y MUSEOS (DIBAM) , SEGÚN TIPO DE EXPOSICIÓN Y NACIONALIDAD. 2016</t>
  </si>
  <si>
    <t>TABLA 10.14</t>
  </si>
  <si>
    <t xml:space="preserve"> NÚMERO DE PIEZAS RESTAURADAS POR MUSEOS DE LA DIRECCIÓN DE BIBLIOTECAS, ARCHIVOS Y MUSEOS (DIBAM) POR TIPO DE MUSEO (NACIONAL Y REGIONAL), SEGÚN TIPO DE PIEZA. 2016</t>
  </si>
  <si>
    <t>TABLA 10.15</t>
  </si>
  <si>
    <t xml:space="preserve"> NÚMERO DE PIEZAS RESTAURADAS POR MUSEOS DE LA SUBDIRECCIÓN DE MUSEOS DE LA DIRECCIÓN DE BIBLIOTECAS, ARCHIVOS Y MUSEOS (DIBAM), SEGÚN TIPO DE PIEZA. 2012-2016</t>
  </si>
  <si>
    <t>TABLA 10.16</t>
  </si>
  <si>
    <t xml:space="preserve"> NÚMERO DE PIEZAS RESTAURADAS POR MUSEOS DE LA SUBDIRECCIÓN DE MUSEOS DE LA DIRECCIÓN DE BIBLIOTECAS, ARCHIVOS Y MUSEOS (DIBAM), POR TIPO DE PIEZA, SEGÚN REGIÓN. 2016</t>
  </si>
  <si>
    <t>TABLA 10.17</t>
  </si>
  <si>
    <t xml:space="preserve"> NÚMERO DE VISITANTES DE MUSEOS DE LA DIRECCIÓN DE BIBLIOTECAS, ARCHIVOS Y MUSEOS (DIBAM), SEGÚN TIPO DE ENTRADA. 2016</t>
  </si>
  <si>
    <t>TABLA 10.18</t>
  </si>
  <si>
    <t xml:space="preserve"> NÚMERO DE AUTORIZACIONES DE SALIDA DE MONUMENTOS DEL TERRITORIO NACIONAL, SEGÚN TIPO DE MONUMENTO. 2012-2016</t>
  </si>
  <si>
    <t>TABLA 10.19</t>
  </si>
  <si>
    <t xml:space="preserve"> NÚMERO DE AUTORIZACIONES DE SALIDA DE MONUMENTOS, SEGÚN DESTINO. 2012-2016</t>
  </si>
  <si>
    <t>TABLA 10.20</t>
  </si>
  <si>
    <t xml:space="preserve"> NÚMERO DE PIEZAS AUTORIZADAS POR DESTINO, SEGÚN TIPO DE MONUMENTO. 2016</t>
  </si>
  <si>
    <t>TABLA 10.21</t>
  </si>
  <si>
    <t xml:space="preserve"> NÚMERO DE SOLICITUDES DE DECLARACIÓN DE MONUMENTOS NACIONALES RECIBIDAS, SEGÚN TIPO DE MONUMENTO Y REGIÓN. 2016</t>
  </si>
  <si>
    <t>TABLA 10.22 (R)</t>
  </si>
  <si>
    <t xml:space="preserve"> NÚMERO DE MONUMENTOS NACIONALES DECLARADOS POR DECRETO, SEGÚN TIPO DE MONUMENTO Y REGIÓN. 2015/R</t>
  </si>
  <si>
    <t>TABLA 10.22</t>
  </si>
  <si>
    <t xml:space="preserve"> NÚMERO DE MONUMENTOS NACIONALES DECLARADOS POR DECRETO, SEGÚN TIPO DE MONUMENTO Y REGIÓN. 2016</t>
  </si>
  <si>
    <t>TABLA 10.23 (R)</t>
  </si>
  <si>
    <t xml:space="preserve"> NÚMERO DE MONUMENTOS NACIONALES DECLARADOS POR DECRETO, SEGÚN TIPO DE MONUMENTO Y REGIÓN (HISTORICO, DESDE 1925). 2015/R</t>
  </si>
  <si>
    <t>TABLA 10.23</t>
  </si>
  <si>
    <t xml:space="preserve"> NÚMERO DE MONUMENTOS NACIONALES DECLARADOS POR DECRETO, SEGÚN TIPO DE MONUMENTO Y REGIÓN (HISTORICO, DESDE 1925). 2016</t>
  </si>
  <si>
    <t>TABLA 10.24</t>
  </si>
  <si>
    <t xml:space="preserve"> NÓMINA DE MONUMENTOS NACIONALES DECLARADOS, SEGÚN REGIÓN Y MONUMENTO. 2016</t>
  </si>
  <si>
    <t>TABLA 10.24 (R)</t>
  </si>
  <si>
    <t xml:space="preserve"> NÓMINA DE MONUMENTOS NACIONALES DECLARADOS, SEGÚN REGIÓN Y MONUMENTO. 2015/R</t>
  </si>
  <si>
    <t>TABLA 10.25</t>
  </si>
  <si>
    <t xml:space="preserve"> MATERIAL AUDIOVISUAL GENERADO POR EL CONSEJO NACIONAL DE LA CULTURA Y LAS ARTES (CNCA), SEGÚN PROGRAMA O PROYECTO Y TIPO DE MATERIAL. 2012-2016/1</t>
  </si>
  <si>
    <t>TABLA 10.26</t>
  </si>
  <si>
    <t xml:space="preserve"> NÚMERO DE PUBLICACIONES Y AUDIOS GENERADOS POR EL CONSEJO NACIONAL DE LA CULTURA Y LAS ARTES (CNCA), SEGÚN TIPO DE PRODUCTO. 2012-2016 </t>
  </si>
  <si>
    <t>TABLA 10.27</t>
  </si>
  <si>
    <t xml:space="preserve"> NÚMERO DE POSTULACIONES A TESORO HUMANO VIVO (THV)/1, SEGÚN ÁMBITO DEL PATRIMONIO CULTURAL INMATERIAL Y RESULTADO DE POSTULACIÓN. 2014-2016 </t>
  </si>
  <si>
    <t>TABLA 10.28</t>
  </si>
  <si>
    <t xml:space="preserve"> NÚMERO DE POSTULANTES RECONOCIDOS COMO "TESORO HUMANO VIVO" (THV)  Y "DESTACADOS", POR REGIÓN, SEGÚN TIPO DE POSTULACIÓN/1. 2014-2016</t>
  </si>
  <si>
    <t>TABLA 10.29</t>
  </si>
  <si>
    <t xml:space="preserve"> ADSCRIPCIONES A ÁMBITOS DEL PATRIMONIO CULTURAL INMATERIAL ASOCIADAS A LAS POSTULACIONES DE TESORO HUMANO VIVO POR TIPO DE POSTULACIÓN, SEGÚN TIPO DE POSTULANTE . 2014 - 2016</t>
  </si>
  <si>
    <t>TABLA 10.30</t>
  </si>
  <si>
    <t xml:space="preserve"> NÚMERO DE EXPEDIENTES DE POSTULACIÓN AL INVENTARIO DEL PATRIMONIO CULTURAL INMATERIAL EN CHILE RECIBIDOS POR EL CONSEJO NACIONAL DE LA CULTURA Y LAS ARTES (CNCA) POR ÁMBITO DE PATRIMONIO INMATERIAL, SEGÚN REGIÓN Y NOMBRE DEL EXPEDIENTE. 2016 </t>
  </si>
  <si>
    <t>TABLA 10.31</t>
  </si>
  <si>
    <t xml:space="preserve"> EXPRESIONES IDENTIFICADAS POR EL INVENTARIO PRIORIZADO DEL PATRIMONIO CULTURAL INMATERIAL EN CHILE, SEGÚN ADSCRIPCIÓN A ÁMBITO DEL PATRIMONIO INMATERIAL. 2016</t>
  </si>
  <si>
    <t>TABLA 10.32</t>
  </si>
  <si>
    <t xml:space="preserve"> NÚMERO DE ACERVOS CULTURALES REGISTRADOS EN EL SISTEMA DE INFORMACIÓN PARA LA GESTIÓN PATRIMONIAL (SIGPA), SEGÚN REGIÓN Y TIPO DE ACERVO. 2012-2016.</t>
  </si>
  <si>
    <t>TABLA 10.33</t>
  </si>
  <si>
    <t xml:space="preserve"> NÚMERO Y TIPO DE REGISTROS EN EL SISTEMA DE INFORMACIÓN PARA LA GESTIÓN PATRIMONIAL (SIGPA), SEGÚN ADSCRIPCIÓN A ÁMBITO DEL PATRIMONIO CULTURAL INMATERIAL Y TIPO DE ACERVO. 2012-2016 </t>
  </si>
  <si>
    <t>TABLA 10.34</t>
  </si>
  <si>
    <t xml:space="preserve"> NÚMERO DE INMUEBLES Y ACTIVIDADES REALIZADAS EN EL DÍA DEL PATRIMONIO CULTURAL EN EL PAÍS. 2016 /1</t>
  </si>
  <si>
    <t>TABLA 10.35</t>
  </si>
  <si>
    <t xml:space="preserve"> NÚMERO DE INMUEBLES Y ACTIVIDADES REALIZADAS EN EL DÍA DEL PATRIMONIO CULTURAL PARA NIÑAS Y NIÑOS EN EL PAÍS. 2016</t>
  </si>
  <si>
    <t>TABLA 10.36</t>
  </si>
  <si>
    <t xml:space="preserve"> NÚMERO DE VISITAS EN EL DÍA DEL PATRIMONIO CULTURAL EN LA REGIÓN METROPOLITANA Y OTRAS REGIONES DEL PAÍS. 2016/1</t>
  </si>
  <si>
    <t>TABLA 10.37</t>
  </si>
  <si>
    <t xml:space="preserve"> NÚMERO DE VISITAS EN EL DÍA DEL PATRIMONIO CULTURAL  PARA NIÑAS Y NIÑOS EN LA REGIÓN METROPOLITANA Y OTRAS REGIONES DEL PAÍS. 2016</t>
  </si>
  <si>
    <t>TABLA 10.38</t>
  </si>
  <si>
    <t xml:space="preserve"> NÚMERO DE BENEFICIARIOS DE PROGRAMA DE EDUCACIÓN AMBIENTAL (EDAM) DENTRO Y FUERA DE LAS ÁREAS SILVESTRES PROTEGIDAS (ASP), SEGÚN REGIÓN. 2012-2016</t>
  </si>
  <si>
    <t>TABLA 10.39 (R)</t>
  </si>
  <si>
    <t xml:space="preserve"> NÚMERO DE SANTUARIOS DE LA NATURALEZA DECLARADOS POR DECRETO, SEGÚN REGIÓN. 2015/R</t>
  </si>
  <si>
    <t>TABLA 10.39</t>
  </si>
  <si>
    <t xml:space="preserve"> NÚMERO DE SANTUARIOS DE LA NATURALEZA DECLARADOS POR DECRETO, SEGÚN REGIÓN. 2016</t>
  </si>
  <si>
    <t>TABLA 10.40 (R)</t>
  </si>
  <si>
    <t xml:space="preserve"> NÚMERO DE SANTUARIOS DE LA NATURALEZA DECLARADOS POR DECRETO (HISTÓRICO, DESDE 1925), SEGÚN REGIÓN. 2015/R</t>
  </si>
  <si>
    <t>TABLA 10.40</t>
  </si>
  <si>
    <t xml:space="preserve"> NÚMERO DE SANTUARIOS DE LA NATURALEZA DECLARADOS POR DECRETO (HISTÓRICO, DESDE 1925), SEGÚN REGIÓN. 2016</t>
  </si>
  <si>
    <t>TABLA 10.41</t>
  </si>
  <si>
    <t xml:space="preserve"> NÓMINA DE SANTUARIOS DE LA NATURALEZA DECLARADOS, SEGÚN REGIÓN. 2016</t>
  </si>
  <si>
    <t>TABLA 10.41 (R)</t>
  </si>
  <si>
    <t xml:space="preserve"> NÓMINA DE SANTUARIOS DE LA NATURALEZA DECLARADOS, SEGÚN REGIÓN. 2015/R</t>
  </si>
  <si>
    <t>TABLA 10.42</t>
  </si>
  <si>
    <t xml:space="preserve"> DISTRIBUCIÓN NACIONAL Y SUPERFICIE (EN HECTÁREAS) DEL SISTEMA NACIONAL DE ÁREAS SILVESTRES PROTEGIDAS DEL ESTADO (SNASPE). 2016</t>
  </si>
  <si>
    <t>TABLA 10.43</t>
  </si>
  <si>
    <t xml:space="preserve"> NÓMINA Y SUPERFICIE (HÁ) DE LOS PARQUES NACIONALES SEGÚN REGIÓN. 2016</t>
  </si>
  <si>
    <t>TABLA 10.44</t>
  </si>
  <si>
    <t xml:space="preserve"> NÓMINA Y SUPERFICIE (HÁ) DE LAS RESERVAS NACIONALES SEGÚN REGIÓN. 2016</t>
  </si>
  <si>
    <t>TABLA 10.45</t>
  </si>
  <si>
    <t xml:space="preserve"> NÓMINA Y SUPERFICIE (HÁ) DE MONUMENTOS NATURALES SEGÚN REGIÓN. 2016</t>
  </si>
  <si>
    <t>TABLA 10.46</t>
  </si>
  <si>
    <t xml:space="preserve"> NÚMERO Y PORCENTAJE DE SUPERFICIE (EN HECTÁREAS) DE RESERVAS DE LA BIÓSFERA PRESENTES EN CHILE POR PERTENENCIA O NO PERTENENCIA A LAS ÁREAS SILVESTRES PROTEGIDAS (ASP), SEGÚN TIPO DE RESERVA DE LA BIÓSFERA. 2016</t>
  </si>
  <si>
    <t>TABLA 10.47</t>
  </si>
  <si>
    <t xml:space="preserve"> ANTECEDENTES GENERALES DE LAS RESERVAS DE LA BIÓSFERA PRESENTES EN CHILE POR AÑO DE CREACIÓN, FECHA DE MODIFICACIÓN Y SUPERFICIE (EN HECTÁREAS), SEGÚN REGIÓN. 2016</t>
  </si>
  <si>
    <t>TABLA 10.48</t>
  </si>
  <si>
    <t xml:space="preserve"> ANTECEDENTES GENERALES DE LOS SITIOS DE LA CONVENCIÓN RAMSAR PRESENTES EN CHILE, POR PERTENENCIA O NO PERTENENCIA A LAS ÁREAS SILVESTRES PROTEGIDAS (ASP), POR AÑO DE CREACIÓN Y SUPERFICIE (EN HECTÁREAS), SEGÚN REGIÓN. 2016</t>
  </si>
  <si>
    <t>TABLA 10.49</t>
  </si>
  <si>
    <t xml:space="preserve"> ESPECIES PRIORITARIAS EN FLORA, SUJETAS AL PLAN NACIONAL DE CONSERVACIÓN (PNC) POR AÑO DE ELABORACIÓN Y ESTADO DE CONSERVACIÓN, SEGÚN REGIÓN DE SECRETARÍA TÉCNICA DE CONAF. 2016</t>
  </si>
  <si>
    <t>TABLA 10.50</t>
  </si>
  <si>
    <t xml:space="preserve"> ESPECIES PRIORITARIAS EN FAUNA, SUJETAS AL PLAN NACIONAL DE CONSERVACIÓN (PNC) POR AÑO DE ELABORACIÓN Y ESTADO DE CONSERVACIÓN, SEGÚN REGIÓN DE SECRETARÍA TÉCNICA DE CONAF. 2016/1</t>
  </si>
  <si>
    <t>TABLA 10.51</t>
  </si>
  <si>
    <t xml:space="preserve"> RECURSOS CULTURALES SEGÚN LAS ÁREAS SILVESTRES PROTEGIDAS (ASP). 2016</t>
  </si>
  <si>
    <t>TABLA 10.52</t>
  </si>
  <si>
    <t xml:space="preserve"> VISITANTES TOTALES SEGÚN REGIÓN Y UNIDAD DEL SISTEMA NACIONAL DE ÁREAS SILVESTRES PROTEGIDAS DEL ESTADO (SNASPE). 2012-2016</t>
  </si>
  <si>
    <t>TABLA 10.53</t>
  </si>
  <si>
    <t xml:space="preserve"> NÚMERO DE VISITANTES A UNIDADES DEL SISTEMA NACIONAL DE ÁREAS SILVESTRES PROTEGIDAS DEL ESTADO (SNASPE) POR AÑO Y NACIONALIDAD (CHILENA Y EXTRANJERA), SEGÚN REGIÓN Y UNIDAD DEL SNASPE. 2012-2016</t>
  </si>
  <si>
    <t>TABLA 10.54</t>
  </si>
  <si>
    <t xml:space="preserve"> NÚMERO DE VISITANTES A UNIDADES DEL SISTEMA NACIONAL DE ÁREAS SILVESTRES PROTEGIDAS DEL ESTADO (SNASPE) POR AÑO Y SEXO, SEGÚN REGIÓN Y UNIDAD DEL SNASPE. 2012-2016</t>
  </si>
  <si>
    <t>TABLA 10.55</t>
  </si>
  <si>
    <t xml:space="preserve"> NÚMERO DE VISITANTES A UNIDADES DEL SISTEMA NACIONAL DE ÁREAS PROTEGIDAS DEL ESTADO (SNASPE) POR AÑO Y TRAMO DE EDAD/1, SEGÚN REGIÓN Y UNIDAD DEL SNASPE. 2012-2016</t>
  </si>
  <si>
    <t>TABLA 10.56</t>
  </si>
  <si>
    <t xml:space="preserve"> NÚMERO DE VISITANTES EN SITUACIÓN DE DISCAPACIDAD A UNIDADES DEL SISTEMA NACIONAL DE ÁREAS SILVESTRES PROTEGIDAS DEL ESTADO (SNASPE) POR AÑO, SEGÚN REGIÓN Y UNIDAD DEL SNASPE. 2012-2016</t>
  </si>
  <si>
    <t>TABLA 10.57</t>
  </si>
  <si>
    <t xml:space="preserve"> NÚMERO DE CASOS POLICIALES SIN DETENIDOS Y CON DETENIDOS, Y NÚMERO DE DETENIDOS, POR "DAÑOS O APROPIACIÓN SOBRE MONUMENTOS NACIONALES (Art. 38-38 bis Ley 17.288)", SEGÚN REGIÓN. 2016</t>
  </si>
  <si>
    <t>TABLA 10.58</t>
  </si>
  <si>
    <t xml:space="preserve"> NÚMERO DE DETENIDOS POR "DAÑOS O APROPIACIÓN SOBRE MONUMENTOS NACIONALES", POR SEXO Y GRUPOS DE EDAD, SEGÚN REGIÓN. 2016</t>
  </si>
  <si>
    <t>TABLA 10.59</t>
  </si>
  <si>
    <t xml:space="preserve"> NÚMERO DE PERSONAS DETENIDAS POR LA LEY N° 17.288, QUE LEGISLA SOBRE MONUMENTOS NACIONALES, Y NÚMERO DE INCAUTACIONES, SEGÚN REGIÓN POLICIAL. 2016</t>
  </si>
  <si>
    <t>TABLA 10.60</t>
  </si>
  <si>
    <t xml:space="preserve"> CANTIDAD DE DENUNCIAS EN LA POLICÍA DE INVESTIGACIONES DE CHILE (PDI) POR DELITOS A LA LEY N°17.288, SOBRE MONUMENTOS NACIONALES, SEGÚN BIEN AFECTADO. 2016</t>
  </si>
  <si>
    <t>TABLA 10.61</t>
  </si>
  <si>
    <t xml:space="preserve"> CANTIDAD DE DENUNCIAS EN LA POLICÍA DE INVESTIGACIONES DE CHILE (PDI) POR DELITOS A LA LEY N° 17.288, SOBRE MONUMENTOS NACIONALES, SEGÚN REGIÓN POLICIAL Y COMUNA DEL DELITO. 2016</t>
  </si>
  <si>
    <t>TABLA 10.62</t>
  </si>
  <si>
    <t xml:space="preserve"> NÚMERO DE DELITOS INVESTIGADOS POR LA POLICÍA DE INVESTIGACIONES DE CHILE (PDI) RELACIONADOS CON LA LEY N°17288, SOBRE  MONUMENTOS NACIONALES, SEGÚN REGIÓN POLICIAL EN QUE SE HIZO LA DENUNCIA Y COMUNA DE OCURRENCIA DEL DELITO. 2016</t>
  </si>
  <si>
    <t>TABLA 10.63</t>
  </si>
  <si>
    <t xml:space="preserve"> NÚMERO DE DELITOS INVESTIGADOS POR LA POLICÍA DE INVESTIGACIONES DE CHILE (PDI) RELACIONADOS CON LA LEY N°17.288, SOBRE MOMENTOS NACIONALES, SEGÚN REGIÓN POLICIAL Y BIEN AFECTADO. 2016</t>
  </si>
  <si>
    <t>TABLA 10.64</t>
  </si>
  <si>
    <t xml:space="preserve"> NÚMERO DE DETENIDOS POR LA POLICÍA DE INVESTIGACIONES DE CHILE (PDI) RELACIONADOS CON LA LEY N°17.288, SOBRE MONUMENTOS NACIONALES, POR DELITO Y SEXO, SEGÚN REGIÓN POLICIAL. 2016</t>
  </si>
  <si>
    <t>TABLA 10.65</t>
  </si>
  <si>
    <t xml:space="preserve"> NÚMERO DE DETENIDOS POR LA POLICÍA DE INVESTIGACIONES DE CHILE (PDI) RELACIONADOS CON LA LEY N°17.288, SOBRE MONUMENTOS NACIONALES, POR GRUPO DE EDAD, SEGÚN REGIÓN POLICIAL. 2016</t>
  </si>
  <si>
    <t>TABLA 10.66</t>
  </si>
  <si>
    <t xml:space="preserve"> NÚMERO DE DETENIDOS POR LA POLICÍA DE INVESTIGACIONES DE CHILE (PDI) RELACIONADOS CON LA LEY 17.288, SOBRE MONUMENTOS NACIONALES, SEGÚN REGIÓN POLICIAL Y NACIONALIDAD. 2016</t>
  </si>
  <si>
    <t>TABLA 10.67</t>
  </si>
  <si>
    <t xml:space="preserve"> CANTIDAD DE DETENIDOS POR LA POLICÍA DE INVESTIGACIONES DE CHILE (PDI) RELACIONADOS CON LA LEY N°17.288, SOBRE MONUMENTOS NACIONALES, SEGÚN REGIÓN POLICIAL Y COMUNA DE RESIDENCIA DEL DETENIDO. 2016</t>
  </si>
  <si>
    <t>TABLA 10.68</t>
  </si>
  <si>
    <t xml:space="preserve"> NÚMERO DE PIEZAS PATRIMONIALES INCAUTADAS SEGÚN LA LEY N° 17.288,  SOBRE MONUMENTOS NACIONALES, SEGÚN ADUANA Y AVANZADA. 2016</t>
  </si>
  <si>
    <t>TABLA 10.69</t>
  </si>
  <si>
    <t xml:space="preserve"> NÓMINA DE PIEZAS PATRIMONIALES INCAUTADAS SEGÚN LA LEY N° 17.288,  SOBRE MONUMENTOS NACIONALES, SEGÚN ADUANA Y AVANZADA. 2016</t>
  </si>
  <si>
    <t>TABLA 10.70</t>
  </si>
  <si>
    <t xml:space="preserve"> NÚMERO DE PIEZAS INCAUTADAS EN EL MARCO DE LA CONVENCIÓN SOBRE EL COMERCIO INTERNACIONAL DE ESPECIES AMENAZADAS DE FAUNA Y FLORA SILVESTRE (CITES), SEGÚN ADUANAS Y AVANZADA. 2016</t>
  </si>
  <si>
    <t>TABLA 10.71</t>
  </si>
  <si>
    <t xml:space="preserve"> NÓMINA DE PIEZAS INCAUTADAS EN EL MARCO DE LA CONVENCIÓN SOBRE EL COMERCIO INTERNACIONAL DE ESPECIES AMENAZADAS DE FAUNA Y FLORA SILVESTRE (CITES), SEGÚN ADUANA Y ESPECIES. 2016</t>
  </si>
  <si>
    <t>TABLA 10.72</t>
  </si>
  <si>
    <t xml:space="preserve"> CAUSAS INGRESADAS Y TERMINADAS EN JUZGADOS DE GARANTÍA Y DE LETRAS Y GARANTÍA POR INFRACCIÓN A LA LEY N° 17.288, SOBRE MONUMENTOS NACIONALES, SEGÚN CORTE DE APELACIÓN. 2016</t>
  </si>
  <si>
    <t>TABLA 10.73</t>
  </si>
  <si>
    <t xml:space="preserve"> IMPUTADOS POR INFRACCIÓN A LA LEY N° 17.288, SOBRE MONUMENTOS NACIONALES, Y NORMAS RELACIONADAS, SEGÚN CORTE DE APELACIÓN. 2016</t>
  </si>
  <si>
    <t>TABLA 10.74</t>
  </si>
  <si>
    <t xml:space="preserve"> DELITOS INGRESADOS AL MINISTERIO PÚBLICO EN RELACIÓN CON LA LEY N° 17.288, SOBRE MONUMENTOS NACIONALES, SEGÚN REGIÓN DE FISCALÍA. 2012-2016</t>
  </si>
  <si>
    <t>TABLA 10.75</t>
  </si>
  <si>
    <t xml:space="preserve"> DELITOS TERMINADOS EN EL MINISTERIO PÚBLICO EN RELACIÓN CON LA LEY N° 17.288, QUE LEGISLA SOBRE MONUMENTOS NACIONALES, SEGÚN REGIÓN DE FISCALÍA. 2012-2016</t>
  </si>
  <si>
    <t>TABLA 10.76</t>
  </si>
  <si>
    <t xml:space="preserve"> SENTENCIAS DEFINITIVAS CONDENATORIAS EN RELACIÓN A LA LEY N° 17.288, QUE LEGISLA SOBRE MONUMENTOS NACIONALES, SEGÚN REGIÓN DE FISCALÍA. 2012-2016</t>
  </si>
  <si>
    <t>TABLA 11.1</t>
  </si>
  <si>
    <t xml:space="preserve"> NÚMERO DE ARTESANOS(AS) INSCRITOS EN SISTEMAS DE REGISTROS, SEGÚN INSTITUCIÓN Y REGIÓN. 2016</t>
  </si>
  <si>
    <t>TABLA 11.2</t>
  </si>
  <si>
    <t xml:space="preserve"> NÚMERO DE ARTESANOS(AS) INSCRITOS EN EL SISTEMA DE INFORMACIÓN NACIONAL DE ARTESANÍA DEL CONSEJO NACIONAL DE LA CULTURA Y LAS ARTES (CNCA) POR PUEBLO ORIGINARIO, SEGÚN REGIÓN. 2016</t>
  </si>
  <si>
    <t>TABLA 11.3</t>
  </si>
  <si>
    <t xml:space="preserve"> NÚMERO DE ARTESANOS(AS) POR DISCIPLINA, SEGÚN REGIÓN. 2016</t>
  </si>
  <si>
    <t>TABLA 11.4</t>
  </si>
  <si>
    <t xml:space="preserve"> DISTRIBUCIÓN REGIONAL DE OBJETOS DE ARTESANÍA CON SELLO DE EXCELENCIA DEL CONSEJO NACIONAL DE LA CULTURA Y LAS ARTES (CNCA) Y RECONOCIMIENTO UNESCO. 2008-2016/1</t>
  </si>
  <si>
    <t>TABLA 11.5</t>
  </si>
  <si>
    <t xml:space="preserve"> NÓMINA DE PRODUCTOS ARTESANALES CON SELLO DE EXCELENCIA DEL CONSEJO NACIONAL DE LA CULTURA Y LAS ARTES (CNCA) Y CON RECONOCIMIENTO UNESCO POR DISCIPLINA, REGIÓN Y COMUNA. 2015-2016/1</t>
  </si>
  <si>
    <t>TABLA 12.1</t>
  </si>
  <si>
    <t xml:space="preserve"> NÚMERO DE AUTORES ASOCIADOS A LA SOCIEDAD DE CREADORES DE IMAGEN FIJA (CREAIMAGEN) POR SEXO, SEGÚN REGIÓN. 2016</t>
  </si>
  <si>
    <t>TABLA 12.2</t>
  </si>
  <si>
    <t xml:space="preserve"> NÚMERO DE SOCIOS INCORPORADOS A LA SOCIEDAD DE CREADORES DE IMAGEN FIJA (CREAIMAGEN) POR SEXO, SEGÚN REGIÓN. 2016</t>
  </si>
  <si>
    <t>TABLA 12.3</t>
  </si>
  <si>
    <t xml:space="preserve"> NÚMERO DE AUTORES AFILIADOS A LA SOCIEDAD DE CREADORES DE IMAGEN FIJA (CREAIMAGEN) QUE GENERARON DERECHOS EN CHILE Y EN EL EXTRANJERO. 2012-2016</t>
  </si>
  <si>
    <t>TABLA 12.4</t>
  </si>
  <si>
    <t xml:space="preserve"> NÚMERO DE AUTORIZACIONES REGISTRADAS POR LA SOCIEDAD DE CREADORES DE IMAGEN FIJA (CREAIMAGEN) SOBRE USO DE IMAGEN FIJA, CONCEDIDAS EN CHILE Y EN EL EXTRANJERO. 2012 - 2016</t>
  </si>
  <si>
    <t>TABLA 12.5</t>
  </si>
  <si>
    <t xml:space="preserve"> RECAUDACIÓN DE DERECHOS DE AUTOR POR LA SOCIEDAD DE CREADORES DE IMAGEN FIJA (CREAIMAGEN), SEGÚN ORIGEN DE LA OBRA Y DE LA RECAUDACIÓN (NACIONAL Y EXTRANJERA). 2012-2016</t>
  </si>
  <si>
    <t>TABLA 12.6</t>
  </si>
  <si>
    <t xml:space="preserve"> DISTRIBUCIÓN DE DERECHOS DE AUTOR POR LA SOCIEDAD DE CREADORES DE IMAGEN FIJA (CREAIMAGEN), SEGÚN ORIGEN DE LA OBRA Y DE LA RECAUDACIÓN (NACIONAL Y EXTRANJERA). 2012-2016</t>
  </si>
  <si>
    <t>TABLA 12.7</t>
  </si>
  <si>
    <t xml:space="preserve"> NÚMERO DE SOCIOS POR PROFESIÓN U OFICIO (REPORTEROS GRÁFICOS Y CAMARÓGRAFOS) ACTIVOS Y NO ACTIVOS, POR SEXO, SEGÚN REGIÓN. 2016/1</t>
  </si>
  <si>
    <t>TABLA 12.8</t>
  </si>
  <si>
    <t xml:space="preserve"> NÚMERO DE CONCURSOS, EXPOSICIONES Y DE VISITANTES A EXPOSICIONES, SEGÚN REGIÓN. 2012-2016</t>
  </si>
  <si>
    <t>TABLA 13.1</t>
  </si>
  <si>
    <t xml:space="preserve"> NÚMERO DE ASOCIADOS AL SINDICATO DE ACTORES DE CHILE (SIDARTE) ACUMULADO AL 2016 POR SEXO, SEGÚN REGIÓN. 2012-2016</t>
  </si>
  <si>
    <t>TABLA 13.2</t>
  </si>
  <si>
    <t xml:space="preserve"> NÚMERO DE ASOCIADOS AL SINDICATO DE ACTORES DE CHILE (SIDARTE) EGRESADOS DE LAS CARRERAS DE TEATRO ACUMULADO AL 2016 POR SEXO, SEGÚN REGIÓN. 2012-2016</t>
  </si>
  <si>
    <t>TABLA 13.3</t>
  </si>
  <si>
    <t xml:space="preserve"> NÚMERO DE ASOCIADOS  AL SINDICATO DE ACTORES DE CHILE (SIDARTE) TITULADOS DE LAS CARRERAS DE TEATRO ACUMULADO AL 2016 POR SEXO, SEGÚN REGIÓN. 2012-2016</t>
  </si>
  <si>
    <t>TABLA 13.4</t>
  </si>
  <si>
    <t xml:space="preserve"> NÚMERO DE ACTORES ASOCIADOS A LA CORPORACIÓN DE ACTORES DE CHILE (CHILEACTORES) AL 31 DE DICIEMBRE DE CADA AÑO. 2012-2016</t>
  </si>
  <si>
    <t>TABLA 13.5</t>
  </si>
  <si>
    <t xml:space="preserve"> NÚMERO DE SOCIOS DE LA ASOCIACIÓN DE AUTORES NACIONALES DE TEATRO, CINE Y AUDIOVISUALES (ATN), POR SEXO. 2012-2016</t>
  </si>
  <si>
    <t>TABLA 13.6</t>
  </si>
  <si>
    <t xml:space="preserve"> NÚMERO DE ASOCIADOS  AL SINDICATO DE ACTORES DE CHILE (SIDARTE) ADSCRITOS A INSTITUCIONES DE SALUD PREVISIONAL (ISAPRES) ACUMULADO AL 2016 POR SEXO, SEGÚN REGIÓN. 2012-2016</t>
  </si>
  <si>
    <t>TABLA 13.7</t>
  </si>
  <si>
    <t xml:space="preserve"> NÚMERO DE ASOCIADOS  AL SINDICATO DE ACTORES DE CHILE (SIDARTE) ADSCRITOS A LAS ADMINISTRADORAS DE FONDOS DE PENSIONES (AFP) ACUMULADO AL 2016 POR SEXO, SEGÚN REGIÓN. 2012-2016</t>
  </si>
  <si>
    <t>TABLA 13.8</t>
  </si>
  <si>
    <t xml:space="preserve"> NÚMERO DE ASOCIADOS AL SINDICATO DE ACTORES DE CHILE (SIDARTE) ADSCRITOS A ISAPRES Y AFP ACUMULADO AL 2016 POR SEXO, SEGÚN REGIÓN. 2012-2016/1</t>
  </si>
  <si>
    <t>TABLA 13.9</t>
  </si>
  <si>
    <t xml:space="preserve"> NÚMERO DE AUTORES QUE GENERARON DERECHOS DE AUTOR POR LA SOCIEDAD DE AUTORES NACIONALES DE TEATRO, CINE Y AUDIOVISUALES (ATN), SEGÚN NACIONALIDAD DEL AUTOR. 2012-2016 /1</t>
  </si>
  <si>
    <t>TABLA 13.10</t>
  </si>
  <si>
    <t xml:space="preserve"> NÚMERO DE AUTORIZACIONES CONCEDIDAS EN CHILE Y EN EL EXTRANJERO POR LA SOCIEDAD DE AUTORES NACIONALES DE TEATRO, CINE Y AUDIOVISUALES (ATN), SEGÚN TIPO DE OBRA. 2012-2016</t>
  </si>
  <si>
    <t>TABLA 13.11</t>
  </si>
  <si>
    <t xml:space="preserve"> MONTO DE DERECHOS RECAUDADOS POR LA SOCIEDAD DE AUTORES NACIONALES DE TEATRO, CINE Y AUDIOVISUALES (ATN), SEGÚN ORIGEN DE LAS OBRA. 2012-2016</t>
  </si>
  <si>
    <t>TABLA 13.12</t>
  </si>
  <si>
    <t xml:space="preserve"> MONTO DE DERECHOS DISTRIBUIDOS POR LA SOCIEDAD DE AUTORES NACIONALES DE TEATRO, CINE Y AUDIOVISUALES (ATN), SEGÚN NACIONALIDAD DEL AUTOR. 2012-2016</t>
  </si>
  <si>
    <t>TABLA 13.13</t>
  </si>
  <si>
    <t xml:space="preserve"> NÚMERO DE FUNCIONES DE ESPECTÁCULOS DE ARTES ESCÉNICAS POR TIPO DE ESPECTÁCULO. 2012-2016/1</t>
  </si>
  <si>
    <t>TABLA 13.14</t>
  </si>
  <si>
    <t xml:space="preserve"> NÚMERO DE FUNCIONES DE ESPECTÁCULOS DE ARTES ESCÉNICAS POR TIPO DE ESPECTÁCULO, SEGÚN REGIÓN. 2016/1 </t>
  </si>
  <si>
    <t>TABLA 13.15</t>
  </si>
  <si>
    <t xml:space="preserve"> NÚMERO DE ASISTENTES A ESPECTÁCULOS DE ARTES ESCÉNICAS, PAGANDO ENTRADA POR TIPO DE ESPECTÁCULO, SEGÚN REGIÓN. 2016/1</t>
  </si>
  <si>
    <t>TABLA 13.16</t>
  </si>
  <si>
    <t xml:space="preserve"> NÚMERO DE ASISTENTES A ESPECTÁCULOS DE ARTES ESCÉNICAS CON ENTRADA GRATUITA, POR TIPO DE ESPECTÁCULO, SEGÚN REGIÓN. 2016/1</t>
  </si>
  <si>
    <t>TABLA 13.17</t>
  </si>
  <si>
    <t xml:space="preserve"> NÚMERO DE ASISTENTES A ESPECTÁCULOS DE ARTES ESCÉNICAS, ENTRADA GRATUITA Y PAGADA, POR TIPO DE ESPECTÁCULO, SEGÚN REGIÓN. 2016/1</t>
  </si>
  <si>
    <t>TABLA 13.18</t>
  </si>
  <si>
    <t xml:space="preserve"> NÚMERO DE ASISTENTES A ESPECTÁCULOS DE ARTES ESCÉNICAS, PAGANDO ENTRADA, POR TIPO DE ESPECTÁCULO. 2012-2016/1</t>
  </si>
  <si>
    <t>TABLA 13.19</t>
  </si>
  <si>
    <t xml:space="preserve"> NÚMERO DE ASISTENTES A ESPECTÁCULOS DE ARTES ESCÉNICAS CON ENTRADA GRATUITA, POR TIPO DE ESPECTÁCULO. 2012-2016/1</t>
  </si>
  <si>
    <t>TABLA 13.20</t>
  </si>
  <si>
    <t xml:space="preserve"> NÚMERO DE ASISTENTES A ESPECTÁCULOS DE ARTES ESCÉNICAS, ENTRADA GRATUITA Y PAGADA, POR TIPO DE ESPECTÁCULO. 2012-2016/1</t>
  </si>
  <si>
    <t>TABLA 13.21</t>
  </si>
  <si>
    <t xml:space="preserve"> NÚMERO DE ASISTENTES A ESPECTÁCULOS DE ARTES ESCÉNICAS CON ENTRADA GRATUITA Y PAGADA POR MES, SEGÚN REGIÓN. 2016/1</t>
  </si>
  <si>
    <t>TABLA 14.1</t>
  </si>
  <si>
    <t xml:space="preserve"> NÚMERO Y PORCENTAJE DE ASOCIADOS (PERSONAS NATURALES) A LA SOCIEDAD CHILENA DEL DERECHO DE AUTOR (SCD), SEGÚN REGIÓN. 2012 - 2016</t>
  </si>
  <si>
    <t>TABLA 14.2</t>
  </si>
  <si>
    <t xml:space="preserve"> NÚMERO Y PORCENTAJE DE AUTORES ASOCIADOS A LA SOCIEDAD CHILENA DEL DERECHO DE AUTOR (SCD), POR SEXO, SEGÚN REGIÓN. 2016</t>
  </si>
  <si>
    <t>TABLA 14.3</t>
  </si>
  <si>
    <t xml:space="preserve"> NÚMERO Y PORCENTAJE DE ASOCIADOS A LA SOCIEDAD CHILENA DEL DERECHO DE AUTOR (SCD), SEGÚN TIPO DE ARTISTA. 2012 - 2016</t>
  </si>
  <si>
    <t>TABLA 14.4</t>
  </si>
  <si>
    <t xml:space="preserve"> NÚMERO DE OBRAS NACIONALES INSCRITAS EN LA SOCIEDAD CHILENA DEL DERECHO DE AUTOR (SCD). 2012-2016</t>
  </si>
  <si>
    <t>TABLA 14.5</t>
  </si>
  <si>
    <t xml:space="preserve"> NÚMERO DE AUTORES ASOCIADOS A LA SOCIEDAD CHILENA DEL DERECHO DE AUTOR (SCD) Y NÚMERO DE AUTORES GENERADORES DE DERECHOS POR SEXO. 2013-2016</t>
  </si>
  <si>
    <t>TABLA 14.6</t>
  </si>
  <si>
    <t xml:space="preserve"> NÚMERO DE SOCIOS QUE CUENTAN CON BENEFICIOS SOCIALES DE LA SOCIEDAD CHILENA DEL DERECHO DE AUTOR (SCD) POR AÑO Y TIPO DE BENEFICIO. 2014 - 2016/1</t>
  </si>
  <si>
    <t>TABLA 14.7</t>
  </si>
  <si>
    <t xml:space="preserve"> NÚMERO DE SOCIOS DE LA ASOCIACIÓN DE PRODUCTORES FONOGRÁFICOS DE CHILE (IFPI) POR AÑO. 2012-2016</t>
  </si>
  <si>
    <t>TABLA 14.8</t>
  </si>
  <si>
    <t xml:space="preserve"> NÚMERO DE TRABAJADORES EN SELLOS DISCOGRÁFICOS. 2012-2016</t>
  </si>
  <si>
    <t>TABLA 14.9</t>
  </si>
  <si>
    <t xml:space="preserve"> NÚMERO DE PROYECTOS Y MONTOS ADJUDICADOS POR FONDO DE LA MÚSICA, POR LÍNEA DE CONCURSO, SEGÚN REGIÓN DE DOMICILIO DEL PARTICIPANTE. AÑO 2016/1</t>
  </si>
  <si>
    <t>TABLA 14.10</t>
  </si>
  <si>
    <t xml:space="preserve"> MONTOS DE RECAUDACIÓN DE DERECHOS DE EJECUCIÓN AUTOR POR LA SOCIEDAD CHILENA DEL DERECHO DE AUTOR (SCD), SEGÚN MEDIO DE EMISIÓN. 2012-2016</t>
  </si>
  <si>
    <t>TABLA 14.11</t>
  </si>
  <si>
    <t xml:space="preserve"> MONTOS DE DISTRIBUCIÓN DE DERECHOS DE EJECUCIÓN AUTOR POR LA SOCIEDAD CHILENA DEL DERECHO DE AUTOR (SCD). 2012-2016</t>
  </si>
  <si>
    <t>TABLA 14.12</t>
  </si>
  <si>
    <t xml:space="preserve"> MONTOS DE RECAUDACIÓN Y DISTRIBUCIÓN DE DERECHOS FONOMECÁNICOS POR LA SOCIEDAD CHILENA DEL DERECHO DE AUTOR (SCD). 2012-2016</t>
  </si>
  <si>
    <t>TABLA 14.13</t>
  </si>
  <si>
    <t xml:space="preserve"> MONTOS DE RECAUDACIÓN DE DERECHOS DE EJECUCIÓN CONEXOS POR LA SOCIEDAD CHILENA DEL DERECHO DE AUTOR (SCD), SEGÚN MEDIO DE EMISIÓN. 2012-2016</t>
  </si>
  <si>
    <t>TABLA 14.14</t>
  </si>
  <si>
    <t xml:space="preserve"> MONTOS DE DISTRIBUCIÓN DE DERECHOS DE EJECUCIÓN CONEXOS, POR LA SOCIEDAD CHILENA DEL DERECHO DE AUTOR (SCD). 2012-2016</t>
  </si>
  <si>
    <t>TABLA 14.15</t>
  </si>
  <si>
    <t xml:space="preserve">  MONTOS DE RECAUDACIÓN Y DISTRIBUCIÓN DE DERECHOS DE EJECUCIÓN CONEXOS DE LA SOCIEDAD DE PRODUCTORES FONOGRÁFICOS Y VIDEOGRÁFICOS DE CHILE A.G. (PROFOVI), SEGÚN RUBRO Y SELLO. 2012-2016</t>
  </si>
  <si>
    <t>TABLA 14.16</t>
  </si>
  <si>
    <t xml:space="preserve"> MONTOS DE RECAUDACIÓN Y DISTRIBUCIÓN DE DERECHOS DE REPRODUCCIÓN DE LA SOCIEDAD DE PRODUCTORES FONOGRÁFICOS Y VIDEOGRÁFICOS DE CHILE A.G. (PROFOVI), SEGÚN SELLO. 2012-2016</t>
  </si>
  <si>
    <t>TABLA 14.17</t>
  </si>
  <si>
    <t xml:space="preserve"> VENTAS DE MATERIAL DISCOGRÁFICO Y UNIDADES VENDIDAS, SEGÚN FORMATO. 2012 - 2016</t>
  </si>
  <si>
    <t>TABLA 14.18</t>
  </si>
  <si>
    <t xml:space="preserve"> VENTAS DE MATERIAL DISCOGRÁFICO Y UNIDADES VENDIDAS, SEGÚN REPERTORIO. 2012 - 2016</t>
  </si>
  <si>
    <t>TABLA 14.19</t>
  </si>
  <si>
    <t xml:space="preserve"> NÚMERO DE USUARIOS SEGÚN TIPO DE ESTABLECIMIENTO. 2012 - 2016/1/2</t>
  </si>
  <si>
    <t>TABLA 14.20</t>
  </si>
  <si>
    <t xml:space="preserve"> NÚMERO DE FUNCIONES DE ESPECTÁCULOS MUSICALES, POR TIPO DE ESPECTÁCULO. 2012-2016/1</t>
  </si>
  <si>
    <t>TABLA 14.21</t>
  </si>
  <si>
    <t xml:space="preserve"> NÚMERO DE FUNCIONES DE ESPECTÁCULOS MUSICALES, POR TIPO DE ESPECTÁCULO, SEGÚN REGIÓN. 2016/1</t>
  </si>
  <si>
    <t>TABLA 14.22</t>
  </si>
  <si>
    <t xml:space="preserve"> NÚMERO DE ESPECTÁCULOS EMPADRONADOS POR LA SOCIEDAD CHILENA DEL DERECHO DE AUTOR (SCD), SEGÚN MODALIDAD DE ACCESO. 2012 - 2016/1</t>
  </si>
  <si>
    <t>TABLA 14.23</t>
  </si>
  <si>
    <t xml:space="preserve"> NÚMERO DE ASISTENTES A ESPECTÁCULOS MUSICALES, PAGANDO ENTRADA POR TIPO DE ESPECTÁCULO, SEGÚN REGIÓN. 2016/1</t>
  </si>
  <si>
    <t>TABLA 14.24</t>
  </si>
  <si>
    <t xml:space="preserve"> NÚMERO DE ASISTENTES A ESPECTÁCULOS MUSICALES CON ENTRADA GRATUITA POR TIPO DE ESPECTÁCULO, SEGÚN REGIÓN. 2016/1</t>
  </si>
  <si>
    <t>TABLA 14.25</t>
  </si>
  <si>
    <t xml:space="preserve"> NÚMERO DE ASISTENTES A ESPECTÁCULOS MUSICALES, CON ENTRADA GRATUITA Y PAGADA POR TIPO DE ESPECTÁCULO, SEGÚN REGIÓN. 2016/1</t>
  </si>
  <si>
    <t>TABLA 14.26</t>
  </si>
  <si>
    <t xml:space="preserve"> NÚMERO DE ASISTENTES A ESPECTÁCULOS MUSICALES, PAGANDO ENTRADA POR TIPO DE ESPECTÁCULO. 2012 - 2016/1</t>
  </si>
  <si>
    <t>TABLA 14.27</t>
  </si>
  <si>
    <t xml:space="preserve"> NÚMERO DE ASISTENTES A ESPECTÁCULOS MUSICALES CON ENTRADA GRATUITA, POR TIPO DE ESPECTÁCULO. 2012-2016/1</t>
  </si>
  <si>
    <t>TABLA 14.28</t>
  </si>
  <si>
    <t xml:space="preserve"> NÚMERO DE ASISTENTES A ESPECTÁCULOS MUSICALES, CON ENTRADA GRATUITA Y PAGADA POR TIPO DE ESPECTÁCULO. 2012 - 2016/1</t>
  </si>
  <si>
    <t>TABLA 14.29</t>
  </si>
  <si>
    <t xml:space="preserve"> NÚMERO DE ASISTENTES A ESPECTÁCULOS MUSICALES, CON ENTRADA GRATUITA Y PAGADA POR MES, SEGÚN REGIÓN. 2016/1</t>
  </si>
  <si>
    <t>TABLA 14.30</t>
  </si>
  <si>
    <t xml:space="preserve"> LISTADO DE CANCIONES NACIONALES MÁS ESCUCHADAS, SEGÚN REGISTROS DE LA SOCIEDAD CHILENA DEL DERECHO DE AUTOR (SCD). 2016</t>
  </si>
  <si>
    <t>TABLA 14.31</t>
  </si>
  <si>
    <t xml:space="preserve"> CANTIDAD DE DISCOS MUSICALES DESCARGADOS DESDE EL SITIO WEB PORTALDISC, SEGÚN LUGAR DE DESCARGA. 2012-2016</t>
  </si>
  <si>
    <t>TABLA 14.32</t>
  </si>
  <si>
    <t xml:space="preserve"> CANTIDAD DE DISCOS MUSICALES DESCARGADOS DESDE EL SITIO WEB Portaldisc, SEGÚN REGIÓN. 2012-2016</t>
  </si>
  <si>
    <t>TABLA 14.33</t>
  </si>
  <si>
    <t xml:space="preserve"> NÚMERO DE DISCOS MUSICALES REGISTRADOS EN EL SITIO WEB PORTALDISC, SEGÚN GENERO. 2016/1</t>
  </si>
  <si>
    <t>TABLA 14.34</t>
  </si>
  <si>
    <t xml:space="preserve"> CANTIDAD DE DISCOS DESCARGADOS EN EL SITIO WEB PORTALDISC POR LUGAR DE DESCARGA, SEGÚN GENERO. 2016/1</t>
  </si>
  <si>
    <t>TABLA 14.35</t>
  </si>
  <si>
    <t xml:space="preserve"> LISTADO DE LOS DIEZ ARTISTAS MUSICALES MÁS DESCARGADOS DESDE EL SITIO WEB PORTALDISC, POR PORCENTAJE DE DESCARGAS. 2016/1</t>
  </si>
  <si>
    <t>TABLA 14.36</t>
  </si>
  <si>
    <t xml:space="preserve"> CANTIDAD DE DISCOS MUSICALES MÁS DESCARGADOS DESDE EL SITIO WEB PORTALDISC, POR PORCENTAJE DE DESCARGAS. 2016/1</t>
  </si>
  <si>
    <t>TABLA 15.1</t>
  </si>
  <si>
    <t xml:space="preserve"> EVOLUCIÓN DE LA COBERTURA DE LAS BIBLIOTECAS CRA/1 POR ENSEÑANZA MEDIA (REGULAR). 1995-2016/2</t>
  </si>
  <si>
    <t>TABLA 15.2</t>
  </si>
  <si>
    <t xml:space="preserve"> EVOLUCIÓN DE LA COBERTURA DE LAS BIBLIOTECAS CRA/1 POR ENSEÑANZA BÁSICA (REGULAR). 2005-2016</t>
  </si>
  <si>
    <t>TABLA 15.3</t>
  </si>
  <si>
    <t xml:space="preserve"> CANTIDAD DE ESTABLECIMIENTOS EDUCACIONALES CON BIBLIOTECAS CRA/1 POR NIVEL EDUCACIONAL, SEGÚN REGIONES. 2016</t>
  </si>
  <si>
    <t>TABLA 15.4</t>
  </si>
  <si>
    <t xml:space="preserve"> NÚMERO DE ESTABLECIMIENTOS EDUCACIONALES Y ALUMNOS BENEFICIADOS CON BIBLIOTECAS CRA/1 POR ENSEÑANZA BÁSICA, SEGÚN REGIÓN. 2016</t>
  </si>
  <si>
    <t>TABLA 15.5</t>
  </si>
  <si>
    <t xml:space="preserve"> NÚMERO DE ESTABLECIMIENTOS EDUCACIONALES Y DE ALUMNOS DE EDUCACIÓN MEDIA BENEFICIADOS POR BIBLIOTECAS CRA/1, POR MODALIDAD DEL ESTABLECIMIENTO/2, SEGÚN REGIÓN. 2016</t>
  </si>
  <si>
    <t>TABLA 15.6</t>
  </si>
  <si>
    <t xml:space="preserve"> INVERSIÓN ANUAL MINEDUC EN COLECCIONES DE BÁSICA Y MEDIA. 2012-2016 (MM $2016)</t>
  </si>
  <si>
    <t>TABLA 15.7</t>
  </si>
  <si>
    <t xml:space="preserve"> NÚMERO DE TÍTULOS DE LIBROS REGISTRADOS EN EL INTERNATIONAL STANDARD BOOK NUMBER (ISBN), SEGÚN REGIÓN. 2012-2016 /1</t>
  </si>
  <si>
    <t>TABLA 15.8</t>
  </si>
  <si>
    <t xml:space="preserve"> NÚMERO DE PROYECTOS Y MONTOS ADJUDICADOS POR EL FONDO DEL LIBRO, POR LÍNEA DE CONCURSO, SEGÚN REGIÓN DE DOMICILIO DEL PARTICIPANTE. AÑO 2016 /1/2</t>
  </si>
  <si>
    <t>TABLA 15.9</t>
  </si>
  <si>
    <t xml:space="preserve"> NÚMERO DE SOCIOS DE LA SOCIEDAD DE DERECHOS LITERARIOS (SADEL), SEGÚN STATUS DE AFILIACIÓN Y SEXO. 2012-2016</t>
  </si>
  <si>
    <t>TABLA 15.10</t>
  </si>
  <si>
    <t xml:space="preserve"> NÚMERO DE SOCIOS INCORPORADOS A LA SOCIEDAD DE DERECHOS LITERARIOS (SADEL), SEGÚN STATUS DE AFILIACIÓN Y SEXO. 2012-2016</t>
  </si>
  <si>
    <t>TABLA 15.11</t>
  </si>
  <si>
    <t xml:space="preserve"> NÚMERO DE TÍTULOS DE LIBROS REGISTRADOS EN EL INTERNATIONAL STANDARD BOOK NUMBER (ISBN), SEGÚN NÚMERO DE EDICIÓN. 2012-2016 /1</t>
  </si>
  <si>
    <t>TABLA 15.12</t>
  </si>
  <si>
    <t xml:space="preserve"> NÚMERO DE TÍTULOS DE LIBROS REGISTRADOS EN EL INTERNATIONAL STANDARD BOOK NUMBER (ISBN), SEGÚN MATERIA. 2012-2016 /1</t>
  </si>
  <si>
    <t>TABLA 15.13</t>
  </si>
  <si>
    <t xml:space="preserve"> NÚMERO DE TÍTULOS DE LIBROS DE LITERATURA CHILENA REGISTRADOS EN EL INTERNATIONAL STANDARD BOOK NUMBER (ISBN), SEGÚN GÉNERO. 2012-2016 /1</t>
  </si>
  <si>
    <t>TABLA 15.14</t>
  </si>
  <si>
    <t xml:space="preserve"> NÚMERO DE TÍTULOS DE LIBROS REGISTRADOS EN EL INTERNATIONAL STANDARD BOOK NUMBER (ISBN), SEGÚN SOPORTES DISTINTOS A PAPEL. 2012-2016 /1</t>
  </si>
  <si>
    <t>TABLA 15.15</t>
  </si>
  <si>
    <t xml:space="preserve"> NÚMERO DE TÍTULOS AUTOEDITADOS REGISTRADOS EN EL INTERNATIONAL STANDARD BOOK NUMBER (ISBN). 1994-2016 /1/2</t>
  </si>
  <si>
    <t>TABLA 15.16</t>
  </si>
  <si>
    <t xml:space="preserve"> NÚMERO DE TÍTULOS DE LIBROS REGISTRADOS EN EL INTERNATIONAL STANDARD BOOK NUMBER (ISBN), SEGÚN RANGOS DE PRODUCCIÓN. 2012-2016 /1</t>
  </si>
  <si>
    <t>TABLA 15.17</t>
  </si>
  <si>
    <t xml:space="preserve"> NÚMERO Y PORCENTAJE DE TRADUCCIONES REGISTRADAS EN EL INTERNATIONAL STANDARD BOOK NUMBER (ISBN), SEGÚN IDIOMA DE ORÍGEN E IDIOMA TRADUCIDO. 2012-2016 /1</t>
  </si>
  <si>
    <t>TABLA 15.18</t>
  </si>
  <si>
    <t xml:space="preserve"> EDITORES QUE SOLICITAN REGISTRO DE SU OBRA POR PRIMERA VEZ EN EL INTERNATIONAL STANDARD BOOK NUMBER (ISBN), SEGÚN REGIÓN. 2012-2016 /1</t>
  </si>
  <si>
    <t>TABLA 15.19</t>
  </si>
  <si>
    <t xml:space="preserve"> NÚMERO Y PORCENTAJE DE TÍTULOS REGISTRADOS EN EL INTERNATIONAL STANDARD BOOK NUMBER (ISBN), SEGÚN MES DE PRODUCCIÓN. 2012-2016 /1</t>
  </si>
  <si>
    <t>TABLA 15.20</t>
  </si>
  <si>
    <t xml:space="preserve"> NÚMERO DE TÍTULOS REGISTRADOS EN EL INTERNATIONAL STANDARD BOOK NUMBER (ISBN) POR UNIVERSIDADES CHILENAS. 2012-2016 /1 /2</t>
  </si>
  <si>
    <t>TABLA 15.21</t>
  </si>
  <si>
    <t xml:space="preserve"> RECAUDACIÓN DE LA SOCIEDAD DE DERECHOS LITERARIOS (SADEL) POR CONCEPTO DE LICENCIAS REPROGRÁFICAS. 2012-2016</t>
  </si>
  <si>
    <t>TABLA 15.22</t>
  </si>
  <si>
    <t xml:space="preserve"> RED DE BIBLIOTECAS PÚBLICAS/1, NÚMERO DE BIBLIOTECAS DEPENDIENTES O EN CONVENIOS CON LA DIRECCIÓN DE BIBLIOTECAS, ARCHIVOS Y MUSEOS (DIBAM), SEGÚN REGIÓN. 2016</t>
  </si>
  <si>
    <t>TABLA 15.23</t>
  </si>
  <si>
    <t xml:space="preserve"> NÚMERO DE SERVICIOS MÓVILES DE LA DIRECCIÓN DE BIBLIOTECAS, ARCHIVOS Y MUSEOS (DIBAM), SEGÚN REGIÓN. 2012-2016</t>
  </si>
  <si>
    <t>TABLA 15.24</t>
  </si>
  <si>
    <t xml:space="preserve"> NÚMERO DE BIBLIOTECAS PÚBLICAS DE LA DIRECCIÓN DE BIBLIOTECAS, ARCHIVOS Y MUSEOS (DIBAM) CON ACCESO GRATUITO A INTERNET. 2012-2016</t>
  </si>
  <si>
    <t>TABLA 15.25</t>
  </si>
  <si>
    <t xml:space="preserve"> NÚMERO DE EJEMPLARES INGRESADOS EN BIBLIOTECAS PÚBLICAS DE LA DIRECCIÓN DE BIBLIOTECAS, ARCHIVOS Y MUSEOS (DIBAM), SEGÚN TIPO DE COLECCIÓN. 2012-2016</t>
  </si>
  <si>
    <t>TABLA 15.26</t>
  </si>
  <si>
    <t xml:space="preserve"> NÚMERO DE EJEMPLARES EN BIBLIOTECAS PÚBLICAS DE LA DIRECCIÓN DE BIBLIOTECAS, ARCHIVOS Y MUSEOS (DIBAM), SEGÚN MATERIA. 2012-2016</t>
  </si>
  <si>
    <t>TABLA 15.27</t>
  </si>
  <si>
    <t xml:space="preserve"> NÚMERO DE EJEMPLARES EN BIBLIOTECAS PÚBLICAS DE LA DIRECCIÓN DE BIBLIOTECAS, ARCHIVOS Y MUSEOS (DIBAM), SEGÚN COLECCIÓN. 2012-2016</t>
  </si>
  <si>
    <t>TABLA 15.28</t>
  </si>
  <si>
    <t xml:space="preserve"> NÚMERO DE OBJETOS DIGITALES EN PLATAFORMA DESCUBRE. 2016/1</t>
  </si>
  <si>
    <t>TABLA 15.29</t>
  </si>
  <si>
    <t xml:space="preserve"> NÚMERO DE USUARIOS REGISTRADOS EN BIBLIOTECAS PÚBLICAS Y BIBLIOREDES. 2012-2016</t>
  </si>
  <si>
    <t>TABLA 15.30</t>
  </si>
  <si>
    <t xml:space="preserve"> NÚMERO DE SESIONES DE ACCESO GRATUITO A INTERNET EN LAS BIBLIOTECAS PÚBLICAS DE LA DIRECCIÓN DE BIBLIOTECAS, ARCHIVOS Y MUSEOS (DIBAM). 2012-2016/1 /2</t>
  </si>
  <si>
    <t>TABLA 15.31</t>
  </si>
  <si>
    <t xml:space="preserve"> NÚMERO DE VISITAS A PORTALES DE BIBLIOREDES. 2012-2016</t>
  </si>
  <si>
    <t>TABLA 15.32</t>
  </si>
  <si>
    <t xml:space="preserve"> NÚMERO DE CONSULTAS POR INTERNET A SITIOS WEB DE LA DIRECCIÓN DE BIBLIOTECAS, ARCHIVOS Y MUSEOS (DIBAM). 2012-2016</t>
  </si>
  <si>
    <t>TABLA 15.33</t>
  </si>
  <si>
    <t xml:space="preserve"> NÚMERO DE VISITANTES ESTIMADOS Y ARCHIVOS DESCARGADOS DESDE SITIOS WEB DE LA DIRECCIÓN DE BIBLIOTECAS, ARCHIVOS Y MUSEOS (DIBAM), SEGÚN SITIO WEB. 2012-2016</t>
  </si>
  <si>
    <t>TABLA 15.34</t>
  </si>
  <si>
    <t>TABLA 15.35</t>
  </si>
  <si>
    <t xml:space="preserve"> NÚMERO DE USUARIOS DE BIBLIOTECA NACIONAL, BIBLIOTECA DE SANTIAGO, BIBLIOMETRO. 2012-2016</t>
  </si>
  <si>
    <t>TABLA 15.36</t>
  </si>
  <si>
    <t xml:space="preserve"> PRÉSTAMOS DE MATERIAL BIBLIOGRÁFICO DE BIBLIOTECAS PÚBLICAS Y PUNTOS DE PRÉSTAMOS ASOCIADOS DEL SISTEMA NACIONAL DE BIBLIOTECAS PÚBLICAS (SNBP) DEPENDIENTES DE LA DIRECCIÓN DE BIBLIOTECAS, ARCHIVOS Y MUSEOS (DIBAM) A DOMICILIO, SEGÚN REGIÓN. 2012-2016/1</t>
  </si>
  <si>
    <t>TABLA 15.37</t>
  </si>
  <si>
    <t xml:space="preserve"> PRÉSTAMOS DE MATERIAL BIBLIOGRÁFICO DE BIBLIOTECAS PÚBLICAS Y PUNTOS DE PRÉSTAMOS ASOCIADOS DEL SISTEMA NACIONAL DE BIBLIOTECAS PÚBLICAS (SNBP) DEPENDIENTES DE LA DIRECCIÓN DE BIBLIOTECAS, ARCHIVOS Y MUSEOS (DIBAM) A DOMICILIO, SEGÚN MES. 2012-2016/1</t>
  </si>
  <si>
    <t>TABLA 15.38</t>
  </si>
  <si>
    <t xml:space="preserve"> PRÉSTAMOS DE MATERIAL BIBLIOGRÁFICO EN FORMATO DIGITAL. 2016/1/2</t>
  </si>
  <si>
    <t>TABLA 15.39</t>
  </si>
  <si>
    <t xml:space="preserve"> NÚMERO DE FUNCIONES Y ASISTENTES A RECITALES DE POESÍA. 2012-2016/1</t>
  </si>
  <si>
    <t>TABLA 15.40</t>
  </si>
  <si>
    <t xml:space="preserve"> NÚMERO DE FUNCIONES Y ASISTENCIA A RECITALES DE POESÍA, SEGÚN REGIÓN. 2016/1</t>
  </si>
  <si>
    <t>TABLA 15.41</t>
  </si>
  <si>
    <t xml:space="preserve"> NÚMERO DE ESPECTADORES A RECITALES DE POESÍA, CON ENTRADA GRATUITA Y PAGADA POR MES, SEGÚN REGIÓN. 2016/1</t>
  </si>
  <si>
    <t>TABLA 15.42</t>
  </si>
  <si>
    <t xml:space="preserve"> NÚMERO DE SOCIOS DE LA ASOCIACIÓN NACIONAL DE LA PRENSA (ANP), POR SOPORTE DE PUBLICACIÓN, SEGÚN REGIÓN DE CASA MATRIZ. 2016/1</t>
  </si>
  <si>
    <t>TABLA 15.43</t>
  </si>
  <si>
    <t xml:space="preserve"> OLIMPIADAS DE ACTUALIDAD POR NÚMERO DE COLEGIOS Y DE REGIONES PARTICIPANTES. 2012-2016</t>
  </si>
  <si>
    <t>TABLA 15.44</t>
  </si>
  <si>
    <t xml:space="preserve"> NÚMERO DE VISITAS, SOCIOS, MATERIAL BIBLIOGRÁFICO, PRÉSTAMOS Y ASISTENTES A ACTIVIDADES DE EXTENSIÓN DE BIBLIOTECA VIVA, SEGÚN ZONA. 2016</t>
  </si>
  <si>
    <t>TABLA 15.45</t>
  </si>
  <si>
    <t xml:space="preserve"> NÚMERO DE VISITAS, SOCIOS, MATERIAL BIBLIOGRÁFICO, PRÉSTAMOS A BIBLIOTECA VIVA SEGÚN BIBLIOTECA. 2012-2016</t>
  </si>
  <si>
    <t>TABLA 15.46</t>
  </si>
  <si>
    <t xml:space="preserve"> NÚMERO Y PORCENTAJE DE NUEVOS INSCRITOS EN BIBLIOTECA VIVA, SEGÚN SEXO Y GRUPOS DE EDAD. 2014-2016</t>
  </si>
  <si>
    <t>TABLA 15.47</t>
  </si>
  <si>
    <t xml:space="preserve"> NÚMERO DE BIBLIOTECAS CREADAS Y LIBROS DONADOS, SEGÚN PROYECTOS DE FUNDACIÓN LA FUENTE. 2012-2016</t>
  </si>
  <si>
    <t xml:space="preserve">TABLA 15.48 </t>
  </si>
  <si>
    <t xml:space="preserve"> TOTAL DE GASTO DE LAS BIBLIOTECA VIVA, SEGÚN ZONA. 2013-2016</t>
  </si>
  <si>
    <t>TABLA 15.49</t>
  </si>
  <si>
    <t xml:space="preserve"> NÚMERO DE EJEMPLARES ADQUIRIDOS Y PRÉSTAMOS DE BIBLIOTECA VIVA, SEGÚN TIPO DE MATERIAL BIBLIOGRÁFICO Y CLASIFICACIÓN. 2013-2016</t>
  </si>
  <si>
    <t>TABLA 15.50</t>
  </si>
  <si>
    <t xml:space="preserve"> PÁGINAS FOMENTO LECTOR, VISITA PÁGINAS Y PRÉSTAMOS VIRTUALES DE BIBLIOTECA VIVA POR AÑO. 2012-2016</t>
  </si>
  <si>
    <t>TABLA 16.1</t>
  </si>
  <si>
    <t xml:space="preserve"> NÚMERO DE PROYECTOS Y MONTOS ADJUDICADOS POR EL FONDO AUDIOVISUAL, POR LÍNEA DE CONCURSO, SEGÚN REGIÓN DE DOMICILIO DEL PARTICIPANTE. AÑO 2016/1</t>
  </si>
  <si>
    <t>TABLA 16.2</t>
  </si>
  <si>
    <t xml:space="preserve"> NÚMERO DE EMISORAS DE FRECUENCIA MODULADA (FM), AMPLITUD MODULADA (AM), MÍNIMA COBERTURA (MC) Y RADIOS COMUNITARIAS CIUDADANAS (RCC) REGISTRADAS EN LA SUBSECRETARÍA DE TELECOMUNICACIONES (SUBTEL). 2012-2016</t>
  </si>
  <si>
    <t>TABLA 16.3</t>
  </si>
  <si>
    <t xml:space="preserve"> SOPORTE PARA DIFUSIÓN Y COMERCIALIZACIÓN SEGÚN REGISTROS DE LA SOCIEDAD CHILENA DEL DERECHO DE AUTOR (SCD). 2016</t>
  </si>
  <si>
    <t>TABLA 16.4</t>
  </si>
  <si>
    <t xml:space="preserve"> NÚMERO DE SEÑALES DE RADIODIFUSIÓN POR BANDA DE TRANSMISIÓN, SEGÚN REGIÓN. 2016</t>
  </si>
  <si>
    <t>TABLA 16.5</t>
  </si>
  <si>
    <t xml:space="preserve"> NÚMERO DE SEÑALES DE RADIODIFUSIÓN, SEGÚN TRANSMISIÓN VIA INTERNET. 2016</t>
  </si>
  <si>
    <t>TABLA 16.6</t>
  </si>
  <si>
    <t xml:space="preserve"> NÚMERO DE SEÑALES DE RADIODIFUSIÓN POR POTENCIA DE SUS TRANSMISIONES, SEGÚN BANDA DE TRANSMISIÓN Y REGIÓN. 2016</t>
  </si>
  <si>
    <t>TABLA 16.7</t>
  </si>
  <si>
    <t xml:space="preserve"> NÚMERO DE SEÑALES DE RADIODIFUSIÓN QUE EFECTUARON TRANSMISIONES POR INTERVALOS DE HORAS DE TRANSMISIÓN, SEGÚN DÍAS DE LA SEMANA Y REGIÓN. 2016</t>
  </si>
  <si>
    <t>TABLA 16.8</t>
  </si>
  <si>
    <t xml:space="preserve"> NÚMERO DE SEÑALES DE RADIODIFUSIÓN, POR INTERVALOS DE HORAS DE TRANSMISIÓN DIARIA, SEGÚN BANDA DE TRANSMISIÓN Y DÍAS DE LA SEMANA. 2016</t>
  </si>
  <si>
    <t>TABLA 16.9</t>
  </si>
  <si>
    <t xml:space="preserve"> PORCENTAJE DE SEÑALES DE RADIODIFUSIÓN POR INTERVALOS DE HORAS DE TRANSMISIÓN DIARIA, SEGÚN BANDA DE TRANSMISIÓN Y DÍAS DE LA SEMANA. 2016</t>
  </si>
  <si>
    <t>TABLA 16.10</t>
  </si>
  <si>
    <t xml:space="preserve"> NÚMERO DE RADIOEMISORAS POR BANDA DE TRANSMISIÓN, SEGÚN TIPO DE PROGRAMA AL QUE LE ASIGNAN PRIMERA PRIORIDAD. 2016</t>
  </si>
  <si>
    <t>TABLA 16.11</t>
  </si>
  <si>
    <t xml:space="preserve"> NÚMERO DE RADIOEMISORAS POR BANDA DE TRANSMISIÓN, SEGÚN GRUPO DE EDAD DEL PÚBLICO AL QUE LE ASIGNAN PRIMERA PRIORIDAD. 2016/1</t>
  </si>
  <si>
    <t>TABLA 16.12</t>
  </si>
  <si>
    <t xml:space="preserve"> HORAS ANUALES Y PORCENTAJES DE TRANSMISIÓN DE LAS RADIOEMISORAS, SEGÚN TIPO DE PROGRAMA. 2016</t>
  </si>
  <si>
    <t>TABLA 16.13</t>
  </si>
  <si>
    <t xml:space="preserve"> PERSONAL DE LAS RADIOEMISORAS POR TIPO DE JORNADA, SEGÚN SEXO Y TIPO DE PERSONAL. 2016</t>
  </si>
  <si>
    <t>TABLA 16.14</t>
  </si>
  <si>
    <t xml:space="preserve"> INGRESOS DE LAS RADIOEMISORAS, SEGÚN FUENTE. 2016</t>
  </si>
  <si>
    <t>TABLA 16.15</t>
  </si>
  <si>
    <t xml:space="preserve"> GASTOS DE LAS RADIOEMISORAS, SEGÚN ORIGEN. 2016</t>
  </si>
  <si>
    <t>TABLA 16.16</t>
  </si>
  <si>
    <t xml:space="preserve"> INGRESOS Y GASTOS DE LAS RADIOEMISORAS, SEGÚN TAMAÑO DE LA EMPRESA. 2016</t>
  </si>
  <si>
    <t>TABLA 16.17</t>
  </si>
  <si>
    <t xml:space="preserve"> NÚMERO DE FRECUENCIAS DE TELEVISIÓN ABIERTA, SEGÚN COBERTURA. 2016/1</t>
  </si>
  <si>
    <t>TABLA 16.18</t>
  </si>
  <si>
    <t xml:space="preserve"> NÚMERO DE CONCESIONARIOS DE TELEVISIÓN ABIERTA/1, SEGÚN COBERTURA. 2016</t>
  </si>
  <si>
    <t>TABLA 16.19</t>
  </si>
  <si>
    <t xml:space="preserve"> NÚMERO DE PERMISIONARIOS DE SERVICIOS LIMITADOS DE TELEVISIÓN POR CABLE. 2012-2016</t>
  </si>
  <si>
    <t>TABLA 16.20</t>
  </si>
  <si>
    <t xml:space="preserve"> HORAS DE EMISIÓN DE PROGRAMACIÓN DE TELEVISIÓN ABIERTA, SEGÚN PÚBLICO OBJETIVO. 2016</t>
  </si>
  <si>
    <t>TABLA 16.21</t>
  </si>
  <si>
    <t xml:space="preserve"> HORAS DE EMISIÓN Y CONSUMO DE PROGRAMACIÓN DE TELEVISIÓN ABIERTA, SEGÚN GÉNERO TELEVISIVO. 2016</t>
  </si>
  <si>
    <t>TABLA 16.22</t>
  </si>
  <si>
    <t xml:space="preserve"> HORAS DE EMISIÓN Y CONSUMO DE PROGRAMACIÓN DE TELEVISIÓN ABIERTA, SEGÚN PROCEDENCIA. 2016</t>
  </si>
  <si>
    <t>TABLA 16.23</t>
  </si>
  <si>
    <t xml:space="preserve"> HORAS DE EMISIÓN DE PROGRAMACIÓN NACIONAL DE TELEVISIÓN ABIERTA, SEGÚN GÉNERO TELEVISIVO. 2016</t>
  </si>
  <si>
    <t>TABLA 16.24</t>
  </si>
  <si>
    <t xml:space="preserve"> HORAS DE EMISIÓN DE PROGRAMACIÓN EXTRANJERA DE TELEVISIÓN ABIERTA, SEGÚN GÉNERO TELEVISIVO. 2016</t>
  </si>
  <si>
    <t>TABLA 16.25</t>
  </si>
  <si>
    <t xml:space="preserve"> HORAS DE EMISIÓN Y CONSUMO DE PROGRAMACIÓN INFANTIL PARA NIÑOS MENORES DE 12 AÑOS, SEGÚN CATEGORÍA. 2016</t>
  </si>
  <si>
    <t>TABLA 16.26</t>
  </si>
  <si>
    <t xml:space="preserve"> HORAS DE EMISIÓN DE PROGRAMACIÓN CULTURAL/1 EN TELEVISIÓN ABIERTA, SEGÚN GÉNERO TELEVISIVO. 2016</t>
  </si>
  <si>
    <t>TABLA 16.27</t>
  </si>
  <si>
    <t xml:space="preserve"> NÚMERO DE EXPLOTACIONES DE PRODUCCIONES NACIONALES Y EXTRANJERAS DE LA CORPORACIÓN DE ACTORES DE CHILE (CHILEACTORES), SEGÚN TIPO DE PRODUCCIÓN. 2012-2016</t>
  </si>
  <si>
    <t>TABLA 16.28</t>
  </si>
  <si>
    <t xml:space="preserve"> RECAUDACIÓN Y DISTRIBUCIÓN DE DERECHOS DE COMUNICACIÓN PÚBLICA DE PRODUCCIONES NACIONALES Y EXTRANJERAS, SEGÚN MEDIO DE EMISIÓN./1 2012-2016/R</t>
  </si>
  <si>
    <t>TABLA 16.29</t>
  </si>
  <si>
    <t xml:space="preserve"> NÚMERO DE ACTORES FAVORECIDOS POR LA DISTRIBUCIÓN DE DERECHOS DE COMUNICACIÓN PÚBLICA DE LA CORPORACIÓN DE ACTORES DE CHILE (CHILEACTORES) POR TIPO DE REPARTO Y SEXO, SEGÚN AFILIACIÓN. 2013-2016</t>
  </si>
  <si>
    <t>TABLA 16.30</t>
  </si>
  <si>
    <t xml:space="preserve"> CONSUMO PROMEDIO ANUAL DE TELEVISIÓN ABIERTA POR HORAS, SEGÚN RANGO ETARIO. 2016</t>
  </si>
  <si>
    <t>TABLA 16.31</t>
  </si>
  <si>
    <t xml:space="preserve"> CONSUMO PROMEDIO ANUAL DE TELEVISIÓN ABIERTA PARA NIÑOS DE 4 A 12 AÑOS DE EDAD, SEGÚN GÉNERO TELEVISIVO. 2016</t>
  </si>
  <si>
    <t>TABLA 16.32</t>
  </si>
  <si>
    <t xml:space="preserve"> HORAS DE EMISIÓN DE PROGRAMACIÓN INFANTIL DE TELEVISIÓN ABIERTA, SEGÚN PROCEDENCIA. 2016</t>
  </si>
  <si>
    <t>TABLA 16.33</t>
  </si>
  <si>
    <t xml:space="preserve"> HORAS DE EMISIÓN ANUAL (TIEMPO Y PORCENTAJE DE OFERTA Y CONSUMO) FINANCIADAS POR EL FONDO DEL CONSEJO NACIONAL DE TELEVISIÓN (CNTV), SEGÚN TIPO DE PROGRAMACIÓN. 2016</t>
  </si>
  <si>
    <t>TABLA 16.34</t>
  </si>
  <si>
    <t xml:space="preserve"> NÚMERO DE PELÍCULAS ESTRENADAS, SEGÚN ORIGEN DE LA PELÍCULA. 2016</t>
  </si>
  <si>
    <t>TABLA 16.35</t>
  </si>
  <si>
    <t xml:space="preserve"> NÚMERO DE EMPRESAS DISTRIBUIDORAS DE CINE NACIONALES Y EXTRANJERAS, SEGÚN REGIÓN. 2016</t>
  </si>
  <si>
    <t>TABLA 16.36</t>
  </si>
  <si>
    <t xml:space="preserve">  NÚMERO DE TRABAJADORES AL AÑO EN DISTRIBUIDORAS DE CINE POR SEXO, SEGÚN REGIÓN. 2016</t>
  </si>
  <si>
    <t>TABLA 16.37</t>
  </si>
  <si>
    <t xml:space="preserve">  MONTOS RECAUDADOS DE PELÍCULAS ESTRENADAS Y EXHIBIDAS, SEGÚN ORIGEN DE LA PELÍCULA. 2016</t>
  </si>
  <si>
    <t>TABLA 16.38</t>
  </si>
  <si>
    <t xml:space="preserve"> NÚMERO DE FUNCIONES DE CINE POR TIPO DE ASISTENCIA, SEGÚN REGIÓN. 2016/1</t>
  </si>
  <si>
    <t>TABLA 16.39</t>
  </si>
  <si>
    <t xml:space="preserve"> NÚMERO DE SALAS DE EXHIBICIÓN Y CAPACIDAD, SEGÚN REGIÓN. 2016</t>
  </si>
  <si>
    <t>TABLA 16.40</t>
  </si>
  <si>
    <t xml:space="preserve"> NÚMERO DE ESPECTADORES, POR ORIGEN DE LA PELÍCULA. 2016</t>
  </si>
  <si>
    <t>TABLA 16.41</t>
  </si>
  <si>
    <t xml:space="preserve"> NÚMERO DE ESPECTADORES POR ORIGEN DE LA PELÍCULA, SEGÚN REGIÓN. 2016</t>
  </si>
  <si>
    <t>TABLA 16.42</t>
  </si>
  <si>
    <t xml:space="preserve"> NÚMERO DE ESPECTADORES POR CALIFICACIÓN CINEMATOGRÁFICA DE LA PELÍCULA, SEGÚN REGIÓN. 2016</t>
  </si>
  <si>
    <t>TABLA 16.43</t>
  </si>
  <si>
    <t xml:space="preserve"> NÚMERO DE ESPECTADORES ANUALES POR MES, SEGÚN REGIÓN. 2016</t>
  </si>
  <si>
    <t>TABLA 16.44</t>
  </si>
  <si>
    <t xml:space="preserve"> NÚMERO DE ESPECTADORES A LAS VEINTE PELÍCULAS CON MAYOR VENTA DE ENTRADAS POR FECHA DE ESTRENO, GENERO, CALIFICACIÓN, NÚMERO DE COPIAS VENDIDAS, SEMANAS EN CARTELERA, PAIS PRODUCTOR Y AÑO DE PRODUCCIÓN, SEGÚN TÍTULO DE LA PELÍCULA. 2016</t>
  </si>
  <si>
    <t>TABLA 16.45</t>
  </si>
  <si>
    <t xml:space="preserve"> NÚMERO DE ESPECTADORES A LAS TRES PELÍCULAS NACIONALES CON MAYOR VENTA DE ENTRADAS POR FECHA DE ESTRENO, GENERO, CALIFICACIÓN, NÚMERO DE COPIAS VENDIDAS, SEMANAS EN CARTELERA, PAIS PRODUCTOR Y AÑO DE PRODUCCIÓN, SEGÚN TÍTULO DE LA PELÍCULA. 2016</t>
  </si>
  <si>
    <t>TABLA 17.1</t>
  </si>
  <si>
    <t xml:space="preserve"> MATRÍCULA DE JÓVENES CON ESPECIALIDAD CREATIVA EN ENSEÑANZA MEDIA TÉCNICA PROFESIONAL Y ARTÍSTICA POR NÚMERO DE ESTABLECIMIENTOS QUE LA IMPARTEN, SEGÚN REGIÓN. 2016</t>
  </si>
  <si>
    <t>TABLA 17.1 (R)</t>
  </si>
  <si>
    <t xml:space="preserve"> MATRÍCULA DE JÓVENES CON ESPECIALIDAD CREATIVA EN ENSEÑANZA MEDIA TÉCNICA PROFESIONAL Y ARTÍSTICA POR NÚMERO DE ESTABLECIMIENTOS QUE LA IMPARTEN, SEGÚN REGIÓN. 2015/R</t>
  </si>
  <si>
    <t>TABLA 17.2</t>
  </si>
  <si>
    <t xml:space="preserve"> NÚMERO DE ALUMNOS MATRICULADOS EN ENSEÑANZA MEDIA TÉCNICA PROFESIONAL Y ARTÍSTICA, SEGÚN ESPECIALIDAD CREATIVA. 2016</t>
  </si>
  <si>
    <t>TABLA 17.3</t>
  </si>
  <si>
    <t xml:space="preserve"> NÚMERO Y PORCENTAJE DE MATRÍCULAS DE JOVENES DE 15 A 29 AÑOS EN ENSEÑANZA MEDIA, SEGÚN ESPECIALIDAD CREATIVA O NO CREATIVA. 2016</t>
  </si>
  <si>
    <t>TABLA 17.4</t>
  </si>
  <si>
    <t xml:space="preserve"> NÚMERO DE CARRERAS IMPARTIDAS POR CENTROS DE EDUCACIÓN SUPERIOR POR TIPO DE CARRERA, SEGÚN DOMINIO Y SUBDOMINIO CULTURAL. 2016/1</t>
  </si>
  <si>
    <t>TABLA 17.5</t>
  </si>
  <si>
    <t xml:space="preserve"> NÚMERO DE MATRÍCULA EN INSTITUCIONES DE EDUCACIÓN SUPERIOR, POR SEXO, SEGÚN DOMINIO Y SUBDOMINIO CULTURAL. 2016/1</t>
  </si>
  <si>
    <t>TABLA 17.6</t>
  </si>
  <si>
    <t xml:space="preserve"> NÚMERO DE CARRERAS IMPARTIDAS Y NÚMERO DE MATRICULADOS EN INSTITUCIONES DE EDUCACIÓN SUPERIOR POR REGIÓN, SEGÚN DOMINIO Y SUBDOMINO CULTURAL. 2016/1</t>
  </si>
  <si>
    <t>TABLA 17.7</t>
  </si>
  <si>
    <t xml:space="preserve"> NÚMERO DE CARRERAS CREATIVAS IMPARTIDAS EN INSTITUCIONES DE EDUCACIÓN SUPERIOR POR GRADO, SEGÚN DOMINIO Y SUBDOMINO CULTURAL. 2016/1</t>
  </si>
  <si>
    <t>TABLA 17.8</t>
  </si>
  <si>
    <t xml:space="preserve"> NÚMERO DE CARRERAS CREATIVAS POR DOMINIO CULTURAL, SEGÚN INSTITUCIÓN QUE LA IMPARTE EN CHILE. 2016/1</t>
  </si>
  <si>
    <t>TABLA 17.9</t>
  </si>
  <si>
    <t xml:space="preserve"> NÚMERO TOTAL DE CARRERAS CREATIVAS Y NÚMERO TOTAL DE MATRICULADOS, SEGÚN CENTRO DE EDUCACIÓN SUPERIOR E INSTITUCIÓN QUE LA IMPARTE. 2016/1</t>
  </si>
  <si>
    <t>TABLA 18.1</t>
  </si>
  <si>
    <t xml:space="preserve"> NÚMERO DE EMPRESAS PROVEEDORAS DE CONEXIÓN A INTERNET POR MODALIDAD, SEGÚN REGIÓN. 2012-2016/1</t>
  </si>
  <si>
    <t>TABLA 18.2</t>
  </si>
  <si>
    <t xml:space="preserve"> NÚMERO DE CONEXIONES A INTERNET POR TIPO DE ACCESO, SEGÚN REGIÓN. 2016</t>
  </si>
  <si>
    <t>TABLA 18.3</t>
  </si>
  <si>
    <t xml:space="preserve"> NÚMERO DE CONEXIONES FIJAS/1, SEGÚN TIPO DE SUSCRIPTOR. 2012-2016</t>
  </si>
  <si>
    <t>TABLA 18.4</t>
  </si>
  <si>
    <t xml:space="preserve"> TASA DE CONEXIONES FIJAS RESIDENCIALES POR CADA CIEN HABITANTES. 2012-2016</t>
  </si>
  <si>
    <t>TABLA 18.5</t>
  </si>
  <si>
    <t xml:space="preserve">  NÚMERO DE CONEXIONES RESIDENCIALES DE BANDA ANCHA A INTERNET. 2012-2016</t>
  </si>
  <si>
    <t>TABLA 18.6</t>
  </si>
  <si>
    <t xml:space="preserve"> PENETRACIÓN DE INTERNET EN LA POBLACIÓN EN PORCENTAJE, SEGÚN LA UNIÓN INTERNACIONAL DE TELECOMUNICACIONES DE LAS NACIONES UNIDAS (UIT). 2012-2016</t>
  </si>
  <si>
    <t>TABLA 18.7</t>
  </si>
  <si>
    <t xml:space="preserve"> PENETRACIÓN MUNDIAL DE INTERNET POR CADA CIEN HABITANTES, COMPARACIÓN DE VARIOS PAÍSES. 2012-2016</t>
  </si>
  <si>
    <t>TABLA 19.1</t>
  </si>
  <si>
    <t xml:space="preserve"> NÚMERO DE PERSONAS CON RECONOCIMIENTO DE CALIDAD INDÍGENA/1 (LEY 19.253) POR SEXO Y UNIDAD OPERATIVA, SEGÚN REGIÓN. 2013-2016</t>
  </si>
  <si>
    <t>TABLA 19.2</t>
  </si>
  <si>
    <t xml:space="preserve"> DISTRIBUCIÓN DE POBLACIÓN POR PUEBLO ORIGINARIO/1, SEGÚN RECONOCIMIENTO DE PUEBLOS ORIGINARIOS (LEY N° 19.253). 2012-2016</t>
  </si>
  <si>
    <t>TABLA 19.3</t>
  </si>
  <si>
    <t xml:space="preserve"> NÚMERO DE BECAS INDÍGENAS OTORGADAS POR NIVEL DE EDUCACIÓN Y SEXO SEGÚN REGIÓN.  2012-2016</t>
  </si>
  <si>
    <t>TABLA 19.4</t>
  </si>
  <si>
    <t xml:space="preserve"> MONTO DE LA INVERSIÓN EN BECAS INDÍGENAS POR NIVEL DE EDUCACIÓN, SEGÚN REGIÓN. 2012-2016</t>
  </si>
  <si>
    <t>TABLA 19.5</t>
  </si>
  <si>
    <t xml:space="preserve"> NÚMERO DE ALUMNOS INDÍGENAS BENEFICIARIOS DE BECAS INDÍGENAS POR NIVEL DE EDUCACIÓN, SEGÚN PUEBLO ORIGINARIO. 2012-2016</t>
  </si>
  <si>
    <t>TABLA 19.6</t>
  </si>
  <si>
    <t xml:space="preserve"> NÚMERO DE BECAS OTORGADAS EN POSGRADO POR SEXO, SEGÚN REGIÓN. 2012-2016</t>
  </si>
  <si>
    <t>TABLA 19.7</t>
  </si>
  <si>
    <t xml:space="preserve"> NÚMERO DE PROGRAMAS FONDO DE CULTURA POR UNIDAD OPERATIVA Y MONTO DE LA INVERSIÓN, SEGÚN REGIÓN. 2012-2016</t>
  </si>
  <si>
    <t>TABLA 19.8</t>
  </si>
  <si>
    <t xml:space="preserve"> NÚMERO DE PROGRAMAS DE FONDO DE EDUCACIÓN POR UNIDAD OPERATIVA Y MONTO DE LA INVERSIÓN, SEGÚN REGIÓN. 2012-2016</t>
  </si>
  <si>
    <t>TABLA 19.9</t>
  </si>
  <si>
    <t xml:space="preserve"> DISTRIBUCIÓN REGIONAL DE FONDOS CONCURSABLES PARA SUBSIDIOS DE CAPACITACIÓN Y ESPECIALIZACIÓN DE PROFESIONALES Y TÉCNICOS INDÍGENAS POR SEXO, SEGÚN REGIÓN. 2012-2016</t>
  </si>
  <si>
    <t>TABLA 19.10</t>
  </si>
  <si>
    <t xml:space="preserve"> NÚMERO DE PROYECTOS DEL FONDO DE DESARROLLO INDÍGENA (FDI) Y MONTO DE LA INVERSIÓN, SEGÚN REGIÓN Y UNIDAD OPERATIVA. 2012-2016</t>
  </si>
  <si>
    <t>TABLA 19.11</t>
  </si>
  <si>
    <t xml:space="preserve"> NÚMERO DE INSCRIPCIONES EN EL REGISTRO PÚBLICO DE TIERRAS INDÍGENAS EMITIDOS, SEGÚN REGISTRO PÚBLICO, REGIÓN Y SEXO. 2012-2016</t>
  </si>
  <si>
    <t>TABLA 20.1</t>
  </si>
  <si>
    <t xml:space="preserve"> NÚMERO DE RECINTOS ENTREGADOS POR ENCARGO DE GESTIÓN /1, SEGÚN REGIÓN. 2012-2016</t>
  </si>
  <si>
    <t>TABLA 20.2</t>
  </si>
  <si>
    <t xml:space="preserve"> NÚMERO DE PROYECTOS DEL FONDO NACIONAL PARA EL FOMENTO DEL DEPORTE (FONDEPORTE) APROBADOS Y MONTOS, SEGÚN MODALIDAD DE ASIGNACIÓN. 2016</t>
  </si>
  <si>
    <t>TABLA 20.3</t>
  </si>
  <si>
    <t xml:space="preserve"> NÚMERO DE PROYECTOS DEL FONDO NACIONAL PARA EL FOMENTO DEL DEPORTE (FONDEPORTE) APROBADOS Y MONTO, SEGÚN CATEGORÍA DEPORTIVA. 2016</t>
  </si>
  <si>
    <t>TABLA 20.4</t>
  </si>
  <si>
    <t xml:space="preserve"> NÚMERO DE PROYECTOS APROBADOS POR EL REGISTRO NACIONAL DE DONACIONES CON FINES DEPORTIVOS A TRAVÉS DEL SISTEMA DE FRANQUICIA TRIBUTARIA Y MONTO TOTAL DEL FINANCIAMIENTO EJECUTADO. 2012-2016</t>
  </si>
  <si>
    <t>TABLA 20.5</t>
  </si>
  <si>
    <t xml:space="preserve"> NÚMERO DE ORGANIZACIONES DEPORTIVAS INSCRITAS EN EL REGISTRO NACIONAL DE ORGANIZACIONES DEPORTIVAS (RNO), SEGÚN REGIÓN. 2012-2016</t>
  </si>
  <si>
    <t>TABLA 20.6</t>
  </si>
  <si>
    <t xml:space="preserve"> NÚMERO DE PERSONAS BENEFICIADAS CON LOS PROYECTOS APROBADOS POR SEXO, SEGÚN MODALIDAD DE ASIGNACIÓN. 2016</t>
  </si>
  <si>
    <t>TABLA 20.7</t>
  </si>
  <si>
    <t xml:space="preserve"> NÚMERO DE COMUNAS BENEFICIADAS CON LOS PROYECTOS APROBADOS, SEGÚN MODALIDAD DE ASIGNACIÓN. 2012-2016</t>
  </si>
  <si>
    <t>TABLA 20.8</t>
  </si>
  <si>
    <t xml:space="preserve"> NÚMERO DE COMPETENCIAS, SEGÚN PROGRAMA DE DEPORTE MASIVO. 2012-2016</t>
  </si>
  <si>
    <t>TABLA 20.9</t>
  </si>
  <si>
    <t xml:space="preserve"> NÚMERO DE PERSONAS PARTICIPANTES EN PROGRAMAS DE DEPORTE MASIVO/1, SEGÚN TIPO DE COMPETENCIAS. 2012-2016</t>
  </si>
  <si>
    <t>TABLA 20.10</t>
  </si>
  <si>
    <t xml:space="preserve"> NÚMERO DE DEPORTISTAS EN PROGRAMA PARA DEPORTISTAS DE ALTO RENDIMIENTO (PRODDAR), POR SEXO, SEGÚN REGIÓN Y DISCIPLINA. 2016.</t>
  </si>
  <si>
    <t>TABLA 20.11</t>
  </si>
  <si>
    <t xml:space="preserve"> NÚMERO DE FUNCIONES DE ESPECTÁCULOS PÚBLICOS DEPORTIVOS, POR TIPO DE ESPECTÁCULO. 2016/1</t>
  </si>
  <si>
    <t>TABLA 20.12</t>
  </si>
  <si>
    <t xml:space="preserve"> FUNCIONES DE ESPECTÁCULOS PÚBLICOS DEPORTIVOS POR TIPO DE ESPECTÁCULO, SEGÚN REGIÓN. 2016/1</t>
  </si>
  <si>
    <t>TABLA 20.13</t>
  </si>
  <si>
    <t xml:space="preserve"> NÚMERO DE ESPECTADORES QUE ASISTEN A LA REALIZACIÓN DE ESPECTÁCULOS PÚBLICOS DEPORTIVOS PAGANDO ENTRADA POR TIPO DE ESPECTÁCULO DEPORTIVO, SEGÚN REGIÓN. 2016/1</t>
  </si>
  <si>
    <t>TABLA 20.14</t>
  </si>
  <si>
    <t xml:space="preserve"> NÚMERO DE ESPECTADORES  QUE ASISTEN A LA REALIZACIÓN DE ESPECTÁCULOS PÚBLICOS DEPORTIVOS CON ENTRADA GRATUITA POR TIPO DE ESPECTÁCULO DEPORTIVO, SEGÚN REGIÓN. 2016/1</t>
  </si>
  <si>
    <t>TABLA 20.15</t>
  </si>
  <si>
    <t xml:space="preserve"> NÚMERO DE ESPECTADORES QUE ASISTEN A LA REALIZACIÓN DE ESPECTÁCULOS PÚBLICOS DEPORTIVOS ENTRADA GRATUITA Y PAGADA POR TIPO DE ESPECTÁCULO DEPORTIVO, SEGÚN REGIÓN. 2016/1</t>
  </si>
  <si>
    <t>TABLA 20.16</t>
  </si>
  <si>
    <t xml:space="preserve"> NÚMERO DE ASISTENTES A ESPECTÁCULOS PÚBLICOS DEPORTIVOS, PAGANDO ENTRADA, POR TIPO DE ESPECTÁCULO. 2012-2016/1</t>
  </si>
  <si>
    <t>TABLA 20.17</t>
  </si>
  <si>
    <t xml:space="preserve"> NÚMERO DE ASISTENTES A ESPECTÁCULOS PÚBLICOS DEPORTIVOS, ENTRADA GRATUITA, POR TIPO DE ESPECTÁCULO. 2012-2016/1</t>
  </si>
  <si>
    <t>TABLA 20.18</t>
  </si>
  <si>
    <t xml:space="preserve"> NÚMERO DE ASISTENTES A ESPECTÁCULOS PÚBLICOS DEPORTIVOS, ENTRADA GRATUITA Y PAGADA, POR TIPO DE ESPECTÁCULO. 2012-2016/1</t>
  </si>
  <si>
    <t>TABLA 20.19</t>
  </si>
  <si>
    <t xml:space="preserve"> NÚMERO DE ESPECTADORES ASISTENTES A ESPECTÁCULOS PÚBLICOS DEPORTIVOS CON ENTRADA GRATUITA Y PAGADA POR MES, SEGÚN REGIÓN. 2016/1</t>
  </si>
  <si>
    <t>TABLA 21.1</t>
  </si>
  <si>
    <t xml:space="preserve"> NÚMERO DE INSCRIPCIONES, CERTIFICADOS , CONSULTAS Y OTROS SERVICIOS REALIZADOS EN EL DEPARTAMENTO DE DERECHOS INTELECTUALES (DDI) DE LA DIRECCIÓN DE BIBLIOTECAS, ARCHIVOS Y MUSEOS (DIBAM), SEGÚN ÍTEM. 2012-2016</t>
  </si>
  <si>
    <t>TABLA 21.2</t>
  </si>
  <si>
    <t xml:space="preserve"> NÚMERO DE INSCRIPCIONES EN MATERIA DE DERECHOS DE AUTOR REGISTRADOS EN EL DEPARTAMENTO DE DERECHOS INTELECTUALES (DDI) DE LA DIRECCIÓN DE BIBLIOTECAS, ARCHIVOS Y MUSEOS (DIBAM), SEGÚN TIPO DE REGISTRO. 2012-2016</t>
  </si>
  <si>
    <t>TABLA 21.3</t>
  </si>
  <si>
    <t xml:space="preserve"> NÚMERO DE INSCRIPCIONES EN MATERIA DE DERECHOS DE AUTOR A NIVEL NACIONAL REGISTRADOS EN EL DEPARTAMENTO DE DERECHOS INTELECTUALES (DDI) DE LA DIRECCIÓN DE BIBLIOTECAS, ARCHIVOS Y MUSEOS (DIBAM), SEGÚN SEXO Y TIPO DE SOLICITANTE. 2012-2016/1</t>
  </si>
  <si>
    <t>TABLA 21.4</t>
  </si>
  <si>
    <t xml:space="preserve"> INSCRIPCIÓN DE DERECHOS DE AUTOR, DERECHOS CONEXOS Y SEUDÓNIMOS, SEGÚN ORIGEN DE LA SOLICITUD, REGIÓN Y NACIONALIDAD (NACIONAL Y EXTRANJERA). 2012-2016/1 /2</t>
  </si>
  <si>
    <t>TABLA 22.1</t>
  </si>
  <si>
    <t xml:space="preserve"> NÚMERO Y MONTOS DE PROYECTOS POSTULADOS, ELEGIBLES Y SELECCIONADOS, SEGÚN FONDOS CONCURSABLES DEL CONSEJO NACIONAL DE LA CULTURA Y LAS ARTES (CNCA). AÑO 2016 /1</t>
  </si>
  <si>
    <t>TABLA 22.2</t>
  </si>
  <si>
    <t xml:space="preserve"> NÚMERO DE PROYECTOS Y MONTOS ADJUDICADOS DEL FONDO NACIONAL DE DESARROLLO CULTURAL Y LAS ARTES (FONDART) PARA CONCURSO NACIONAL, POR LÍNEA DE CONCURSO, SEGÚN REGIÓN DE DOMICILIO DEL PARTICIPANTE. AÑO 2016 /1/2</t>
  </si>
  <si>
    <t>TABLA 22.3</t>
  </si>
  <si>
    <t xml:space="preserve"> NÚMERO DE PROYECTOS Y MONTOS ADJUDICADOS DEL FONDO NACIONAL DE DESARROLLO CULTURAL Y LAS ARTES (FONDART) PARA CONCURSO REGIONAL, POR LÍNEA DE CONCURSO, SEGÚN REGIÓN DEL FONDO ENTREGADO. AÑO 2016 /1/2</t>
  </si>
  <si>
    <t>TABLA 22.4</t>
  </si>
  <si>
    <t xml:space="preserve"> NÚMERO DE PROYECTOS POSTULADOS Y SELECCIONADOS Y RECURSOS ASIGNADOS POR TIPO DE PERSONA (NATURAL Y JURÍDICA), SEGÚN FONDO Y AÑO 2012 - 2016</t>
  </si>
  <si>
    <t>TABLA 22.5</t>
  </si>
  <si>
    <t xml:space="preserve"> NÚMERO DE PROYECTOS POSTULADOS Y SELECCIONADOS Y RECURSOS ASIGNADOS POR SEXO PERSONAS NATURALES, SEGÚN FONDO Y AÑO. 2012-2016</t>
  </si>
  <si>
    <t>TABLA 23.1</t>
  </si>
  <si>
    <t xml:space="preserve"> TOTAL NACIONAL DE LA ECONOMÍA Y TOTAL DE EMPRESAS Y EMPLEO POR INFORMACIÓN DE MUTUALES DE SEGURIDAD, SEGÚN DOMINIO CULTURAL. 2016</t>
  </si>
  <si>
    <t>TABLA 23.2</t>
  </si>
  <si>
    <t xml:space="preserve"> NÚMERO DE EMPRESAS, PROMEDIO MENSUAL DE TRABAJADORES Y REMUNERACIONES PARA EMPRESAS CREATIVAS ASOCIADO A MUTUALES DE SEGURIDAD, SEGÚN DOMINIO Y SUBDOMINIO CULTURAL. 2016</t>
  </si>
  <si>
    <t>TABLA 23.3</t>
  </si>
  <si>
    <t xml:space="preserve"> NÚMERO DE EMPRESAS, PROMEDIO MENSUAL DE TRABAJADORES Y REMUNERACIONES EN EMPRESAS CREATIVAS, SEGÚN REGIÓN. 2016</t>
  </si>
  <si>
    <t>TABLA 23.4</t>
  </si>
  <si>
    <t xml:space="preserve"> NÚMERO DE EMPRESAS Y TRABAJADORES COTIZANTES EN MUTUALES, SU PARTICIPACIÓN PROMEDIO POR EMPRESA Y SALARIOS PROMEDIO, SEGÚN SEXO, DOMINIO Y SUBDOMINIO CULTURAL. 2016</t>
  </si>
  <si>
    <t>TABLA 24.1</t>
  </si>
  <si>
    <t xml:space="preserve"> COMERCIO EXTERIOR DE BIENES Y SERVICIOS CULTURALES Y CREATIVOS, SEGÚN DOMINIO CULTURAL. 2016/1</t>
  </si>
  <si>
    <t>TABLA 24.2</t>
  </si>
  <si>
    <t xml:space="preserve"> MONTOS DE IMPORTACIONES Y EXPORTACIONES DE BIENES CULTURALES Y CREATIVOS SEGÚN DOMINIO, SUBDOMINIO CULTURAL (MONTO EXPORTACIONES EN US$ FOB E IMPORTACIONES EN US$ CIF). 2013- 2016</t>
  </si>
  <si>
    <t>TABLA 24.3</t>
  </si>
  <si>
    <t xml:space="preserve"> MONTOS DE IMPORTACIONES Y EXPORTACIONES DE BIENES CULTURALES Y CREATIVOS, SEGÚN DOMINIO Y SUBDOMINIO CULTURAL Y TIPO DE PRODUCTO (EXPORTACIONES EN PESOS CORRIENTES FOB E IMPORTACIONES EN PESOS CORRIENTES CIF). 2013 - 2016/1 </t>
  </si>
  <si>
    <t>TABLA 24.4</t>
  </si>
  <si>
    <t xml:space="preserve"> MONTOS DE IMPORTACIONES Y EXPORTACIONES DE BIENES CULTURALES Y CREATIVOS, SEGÚN DOMINIO Y SUBDOMINIO CULTURAL Y TIPO DE PRODUCTO (EXPORTACIONES EN PESOS BASE 2016 FOB E IMPORTACIONES EN PESOS BASE 2016 CIF). 2013-2016/1</t>
  </si>
  <si>
    <t>TABLA 24.5</t>
  </si>
  <si>
    <t xml:space="preserve"> MONTOS DE EXPORTACIONES DE BIENES Y PRODUCTOS CULTURALES POR PAÍS DE DESTINO, SEGÚN DOMINIO Y SUBDOMINIO CULTURAL (EN US$ FOB). 2016/1 </t>
  </si>
  <si>
    <t>TABLA 24.6</t>
  </si>
  <si>
    <t xml:space="preserve"> MONTOS DE IMPORTACIONES DE BIENES Y PRODUCTOS CULTURALES POR PAÍS DE ORIGEN, SEGÚN DOMINIO Y SUBDOMINIO CULTURAL (EN US$ CIF). 2016/1</t>
  </si>
  <si>
    <t>TABLA 24.7</t>
  </si>
  <si>
    <t xml:space="preserve"> MONTOS DE IMPORTACIONES Y EXPORTACIONES DE «INSUMOS PARA LA CREACIÓN», SEGÚN DOMINIO Y SUBDOMINIO CULTURAL Y TIPO DE PRODUCTO (EXPORTACIONES EN US$ FOB E IMPORTACIONES EN US$ CIF). 2016/1</t>
  </si>
  <si>
    <t>TABLA 24.8</t>
  </si>
  <si>
    <t xml:space="preserve"> MONTOS DE IMPORTACIONES Y EXPORTACIONES DE «APARATOS PARA LA REPRODUCCIÓN», SEGÚN DOMINIO Y SUBDOMINIO CULTURAL Y TIPO DE PRODUCTO (EXPORTACIONES EN US$ FOB E IMPORTACIONES EN US$ CIF). 2016 /1  </t>
  </si>
  <si>
    <t>TABLA 24.9</t>
  </si>
  <si>
    <t xml:space="preserve"> MONTOS DE IMPORTACIONES Y EXPORTACIONES DE "PRODUCTO TERMINADO", SEGÚN DOMINIO Y SUBDOMINIO CULTURAL Y TIPO DE PRODUCTO (EXPORTACIONES EN US$ FOB E IMPORTACIONES EN US$ CIF). 2016/1</t>
  </si>
  <si>
    <t>TABLA 24.10</t>
  </si>
  <si>
    <t xml:space="preserve"> MONTOS DE EXPORTACIONES DE BIENES Y PRODUCTOS CULTURALES POR REGIÓN DE ORIGEN, SEGÚN DOMINIO Y SUBDOMINIO CULTURAL (EN US$ FOB). 2016/1 </t>
  </si>
  <si>
    <t>TABLA 24.11</t>
  </si>
  <si>
    <t xml:space="preserve"> MONTOS DE EXPORTACIONES DE BIENES Y PRODUCTOS CULTURALES POR REGIÓN DE ORIGEN, SEGÚN DOMINIO Y SUBDOMINIO CULTURAL Y TIPO DE PRODUCTO (EN US$ FOB). 2016/1</t>
  </si>
  <si>
    <t>TABLA 24.12</t>
  </si>
  <si>
    <t xml:space="preserve"> MONTOS DE EXPORTACIONES DE SERVICIOS CULTURALES, SEGÚN DOMINIO Y SUBDOMINIO CULTURAL (EN US$ FOB). 2010-2016</t>
  </si>
  <si>
    <t>TABLA 24.13</t>
  </si>
  <si>
    <t xml:space="preserve"> MONTOS DE EXPORTACIONES DE SERVICIOS CULTURALES, SEGÚN DOMINIO Y SUBDOMINIO CULTURAL (EN PESOS CORRIENTES). 2010-2016/1 </t>
  </si>
  <si>
    <t>TABLA 24.14</t>
  </si>
  <si>
    <t xml:space="preserve"> MONTOS DE EXPORTACIONES DE SERVICIOS CULTURALES, SEGÚN DOMINIO Y SUBDOMINIO CULTURAL (EN PESOS DE 2016). 2010-2016/1</t>
  </si>
  <si>
    <t>TABLA 24.15</t>
  </si>
  <si>
    <t xml:space="preserve"> DETALLE DE EXPORTACIONES DE SERVICIOS CULTURALES SEGÚN DOMINIO Y SUBDOMINIO CULTURAL (MONTO EN US$ FOB). 2016/1  </t>
  </si>
  <si>
    <t>TABLA 24.16</t>
  </si>
  <si>
    <t xml:space="preserve"> MONTOS DE EXPORTACIONES DE SERVICIOS CULTURALES POR PAÍS DE DESTINO, SEGÚN DOMINIO Y SUBDOMINIO CULTURAL (EN US$ FOB). 2016/1 </t>
  </si>
  <si>
    <t>TABLA 24.17</t>
  </si>
  <si>
    <t xml:space="preserve"> MONTOS DE EXPORTACIONES DE SERVICIOS CULTURALES POR REGIÓN DE ORIGEN, SEGÚN DOMINIO Y SUBDOMINIO CULTURAL (EN US$ FOB). 2016/1</t>
  </si>
  <si>
    <t>TABLA 24.18</t>
  </si>
  <si>
    <t xml:space="preserve"> MONTOS DE EXPORTACIONES DE SERVICIOS CULTURALES POR REGIÓN DE ORIGEN, SEGÚN TIPO DE SERVICIO (EN US$ FOB). 2016/1</t>
  </si>
  <si>
    <t>TABLA 25.1</t>
  </si>
  <si>
    <t xml:space="preserve"> PRESUPUESTO PÚBLICO DESTINADO A CULTURA Y TIEMPO LIBRE, SEGÚN INSTITUCIONES CULTURALES. 2016/1</t>
  </si>
  <si>
    <t>TABLA 25.2</t>
  </si>
  <si>
    <t xml:space="preserve"> PRESUPUESTO PÚBLICO DESTINADO A CULTURA Y TIEMPO LIBRE, SEGÚN INSTITUCIONES AFINES A LA CULTURA. 2016/1 </t>
  </si>
  <si>
    <t>TABLA 25.3</t>
  </si>
  <si>
    <t xml:space="preserve"> PRESUPUESTO PÚBLICO DESTINADO A CULTURA Y TIEMPO LIBRE, SEGÚN INSTITUCIONES CON PROGRAMAS CULTURALES. 2016/1</t>
  </si>
  <si>
    <t>TABLA 25.4</t>
  </si>
  <si>
    <t xml:space="preserve"> PRESUPUESTO PÚBLICO EJECUTADO DESTINADO A CULTURA Y TIEMPO LIBRE, SEGÚN INSTITUCIONES CON PROGRAMAS CULTURALES. 2016 </t>
  </si>
  <si>
    <t>TABLA 25.5</t>
  </si>
  <si>
    <t xml:space="preserve"> DISTRIBUCIÓN PORCENTUAL DEL PRESUPUESTO DESTINADO A CULTURA Y TIEMPO LIBRE, SEGÚN INSTITUCIONES CULTURALES, AFINES A LA CULTURA Y PROGRAMAS CULTURALES. 2016</t>
  </si>
  <si>
    <t>TABLA 26.1</t>
  </si>
  <si>
    <t xml:space="preserve"> NÚMERO DE CASOS POLICIALES SIN DETENIDOS Y CON DETENIDOS, Y NÚMERO DE DETENIDOS, POR INFRACCIONES A LA LEY DE PROPIEDAD INTELECTUAL (N° 17.336), CÓDIGO Nº 09099 «OTROS DELITOS CONTRA LA LEY DE PROPIEDAD INTELECTUAL», SEGÚN REGIÓN. 2016</t>
  </si>
  <si>
    <t>TABLA 26.2</t>
  </si>
  <si>
    <t xml:space="preserve"> NÚMERO DE DETENIDOS/1 POR INFRACCIONES LA LEY DE PROPIEDAD INTELECTUAL (N° 17.336), CÓDIGO N° 09099 «OTROS DELITOS CONTRA LA LEY DE PROPIEDAD INTELECTUAL», POR SEXO, EDAD, SEGÚN REGIÓN. 2016</t>
  </si>
  <si>
    <t>TABLA 26.3</t>
  </si>
  <si>
    <t xml:space="preserve"> NÚMERO DE CASOS POLICIALES/1 POR «FALSIFICACIÓN DE OBRAS PROTEGIDAS» Y «VENTA ILÍCITA DE OBRAS PROTEGIDAS», LEY DE PROPIEDAD INTELECTUAL (N° 17.336), ART. 80 b, SEGÚN REGIÓN. 2016</t>
  </si>
  <si>
    <t>TABLA 26.4</t>
  </si>
  <si>
    <t xml:space="preserve"> NÚMERO DE DETENIDOS/1 POR INFRACCIONES A LA LEY DE PROPIEDAD INTELECTUAL (N° 17.336), CÓDIGO N° 09002 «FALSIFICACIÓN DE OBRAS PROTEGIDAS» Y CÓDIGO N° 09003 «VENTA ILÍCITA DE OBRAS PROTEGIDAS», POR SEXO, SEGÚN REGIÓN. 2016</t>
  </si>
  <si>
    <t>TABLA 26.5</t>
  </si>
  <si>
    <t xml:space="preserve"> NÚMERO DE DELITOS POR INFRACCIONES A LA LEY DE PROPIEDAD INTELECTUAL (N° 17.336) INVESTIGADOS POR LA POLICÍA DE INVESTIGACIONES DE CHILE (PDI), SEGÚN REGIÓN POLICIAL EN QUE SE HIZO LA DENUNCIA. 2016</t>
  </si>
  <si>
    <t>TABLA 26.6</t>
  </si>
  <si>
    <t xml:space="preserve"> NÚMERO DE DELITOS POR INFRACCIONES A LA LEY DE PROPIEDAD INTELECTUAL (N° 17.336) INVESTIGADOS POR LA POLICÍA DE INVESTIGACIONES DE CHILE (PDI), SEGÚN REGIÓN POLICIAL EN QUE SE HIZO LA DENUNCIA Y COMUNA DE OCURRENCIA DEL DELITO. 2016</t>
  </si>
  <si>
    <t>TABLA 26.7</t>
  </si>
  <si>
    <t xml:space="preserve"> NÚMERO DE DELITOS POR INFRACCIONES A LA LEY DE PROPIEDAD INTELECTUAL (N° 17.336) INVESTIGADOS POR LA POLICÍA DE INVESTIGACIONES DE CHILE (PDI), SEGÚN REGIÓN POLICIAL Y BIEN AFECTADO. 2016</t>
  </si>
  <si>
    <t>TABLA 26.8</t>
  </si>
  <si>
    <t xml:space="preserve"> NÚMERO DE DETENIDOS POR LA POLICÍA DE INVESTIGACIONES DE CHILE (PDI) POR INFRACCIONES A LA LEY DE PROPIEDAD INTELECTUAL (N° 17.336) POR DELITO, SEGÚN REGIÓN POLICIAL. 2016</t>
  </si>
  <si>
    <t>TABLA 26.9</t>
  </si>
  <si>
    <t xml:space="preserve"> NÚMERO DE DETENIDOS POR LA POLICÍA DE INVESTIGACIONES DE CHILE (PDI) POR INFRACCIONES A LA LEY DE PROPIEDAD INTELECTUAL (N° 17.336) POR DELITO, SEGÚN REGIÓN POLICIAL Y SEXO. 2016</t>
  </si>
  <si>
    <t>TABLA 26.10</t>
  </si>
  <si>
    <t xml:space="preserve"> NÚMERO DE DETENIDOS POR LA POLICÍA DE INVESTIGACIONES DE CHILE (PDI) POR INFRACCIONES A LA LEY DE PROPIEDAD INTELECTUAL (N° 17.336) POR DELITO, SEGÚN REGIÓN POLICIAL Y NACIONALIDAD. 2016</t>
  </si>
  <si>
    <t>TABLA 26.11</t>
  </si>
  <si>
    <t xml:space="preserve"> NÚMERO DE DETENIDOS POR LA POLICÍA DE INVESTIGACIONES DE CHILE (PDI) POR INFRACCIONES A LA LEY DE PROPIEDAD INTELECTUAL (N° 17.336) POR DELITO, SEGÚN REGIÓN POLICIAL Y GRUPOS DE EDAD. 2016</t>
  </si>
  <si>
    <t>TABLA 26.12</t>
  </si>
  <si>
    <t xml:space="preserve"> ARTÍCULOS INCAUTADOS POR LA POLICÍA DE INVESTIGACIONES DE CHILE (PDI) POR INFRACCIONES A LA LEY DE PROPIEDAD INTELECTUAL (N° 17.336), SEGÚN REGIÓN Y UNIDAD POLICIAL. 2016</t>
  </si>
  <si>
    <t>TABLA 26.13</t>
  </si>
  <si>
    <t xml:space="preserve"> CANTIDAD DE DETENIDOS POR LA POLICÍA DE INVESTIGACIONES DE CHILE (PDI) POR INFRACCIONES A LA LEY DE PROPIEDAD INTELECTUAL (N° 17.336), SEGÚN REGIÓN POLICIAL Y COMUNA RESIDENCIA DETENIDO. 2016</t>
  </si>
  <si>
    <t>TABLA 26.14</t>
  </si>
  <si>
    <t xml:space="preserve"> CANTIDAD DE DENUNCIAS EN LA POLICÍA DE INVESTIGACIONES DE CHILE (PDI) POR INFRACCIONES A LA LEY DE PROPIEDAD INTELECTUAL (N° 17.336), SEGÚN REGIÓN POLICIAL. 2016</t>
  </si>
  <si>
    <t>TABLA 26.15</t>
  </si>
  <si>
    <t xml:space="preserve"> CANTIDAD DE DENUNCIAS DE LA POLICÍA DE INVESTIGACIONES DE CHILE (PDI) POR INFRACCIONES A LA LEY DE PROPIEDAD INTELECTUAL (N° 17.336), SEGÚN BIEN AFECTADO. 2016</t>
  </si>
  <si>
    <t>TABLA 26.16</t>
  </si>
  <si>
    <t xml:space="preserve"> CANTIDAD DE DENUNCIAS DE LA POLICÍA DE INVESTIGACIONES DE CHILE (PDI) POR INFRACCIONES A LA LEY DE PROPIEDAD INTELECTUAL (N° 17.336), SEGÚN REGIÓN POLICIAL Y COMUNA DEL DELITO. 2016</t>
  </si>
  <si>
    <t>TABLA 26.17</t>
  </si>
  <si>
    <t xml:space="preserve"> IMPUTADOS POR INFRACCIÓN A LA LEY 17.336 DE PROPIEDAD INTELECTUAL, SEGÚN CORTE DE APELACIÓN. 2016</t>
  </si>
  <si>
    <t>TABLA 26.18</t>
  </si>
  <si>
    <t xml:space="preserve"> CONDENADOS POR INFRACCIONES A LA LEY N° 17.336, DE PROPIEDAD INTELECTUAL, SEGÚN CORTE DE APELACIÓN. 2016</t>
  </si>
  <si>
    <t>TABLA 26.19</t>
  </si>
  <si>
    <t xml:space="preserve"> CAUSAS INGRESADAS Y TERMINADAS EN JUZGADOS DE GARANTÍA Y DE LETRAS Y GARANTÍA POR IMPUTADOS POR INFRACCIONES A LA LEY N° 17.336, DE PROPIEDAD INTELECTUAL, SEGÚN CORTE DE APELACIÓN. 2016</t>
  </si>
  <si>
    <t>TABLA  26.20</t>
  </si>
  <si>
    <t xml:space="preserve"> DELITOS INGRESADOS AL MINISTERIO PÚBLICO EN RELACIÓN A LA LEY N° 17.336, DE PROPIEDAD INTELECTUAL, SEGÚN REGIÓN Y FISCALÍA. 2012-2016</t>
  </si>
  <si>
    <t>TABLA 26.21</t>
  </si>
  <si>
    <t xml:space="preserve"> DELITOS TERMINADOS EN EL MINISTERIO PÚBLICO EN RELACIÓN A LA LEY N° 17.336, DE PROPIEDAD INTELECTUAL, SEGÚN REGIÓN Y FISCALÍA. 2012-2016/1</t>
  </si>
  <si>
    <t>TABLA 26.22</t>
  </si>
  <si>
    <t xml:space="preserve"> SENTENCIAS DEFINITIVAS CONDENATORIAS EN RELACIÓN A LA LEY N° 17.336, DE PROPIEDAD INTELECTUAL, SEGÚN REGIÓN Y FISCALÍA. 2012-2016</t>
  </si>
  <si>
    <r>
      <t>Tipo 10: Casero del libro/bibliobuses y otros</t>
    </r>
    <r>
      <rPr>
        <b/>
        <vertAlign val="superscript"/>
        <sz val="8"/>
        <rFont val="Verdana"/>
        <family val="2"/>
      </rPr>
      <t>/R</t>
    </r>
  </si>
  <si>
    <r>
      <rPr>
        <b/>
        <sz val="8"/>
        <rFont val="Verdana"/>
        <family val="2"/>
      </rPr>
      <t xml:space="preserve">R </t>
    </r>
    <r>
      <rPr>
        <sz val="8"/>
        <rFont val="Verdana"/>
        <family val="2"/>
      </rPr>
      <t>Cifras rectificadas por el informante para los años de la serie.</t>
    </r>
  </si>
  <si>
    <r>
      <t>TABLA 15.34: NÚMERO DE USUARIOS DE BIBLIOTECAS PÚBLICAS DE LA DIRECCIÓN DE BIBLIOTECAS, ARCHIVOS Y MUSEOS (DIBAM) QUE EFECTÚAN PRÉSTAMOS POR GRUPOS DE EDAD, SEGÚN REGIÓN. 2016</t>
    </r>
    <r>
      <rPr>
        <b/>
        <vertAlign val="superscript"/>
        <sz val="8"/>
        <rFont val="Verdana"/>
        <family val="2"/>
      </rPr>
      <t>/1</t>
    </r>
  </si>
  <si>
    <t xml:space="preserve"> NÚMERO DE USUARIOS DE BIBLIOTECAS PÚBLICAS DE LA DIRECCIÓN DE BIBLIOTECAS, ARCHIVOS Y MUSEOS (DIBAM) QUE EFECTÚAN PRÉSTAMOS POR GRUPOS DE EDAD, SEGÚN REGIÓN. 2016/1</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</si>
</sst>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1" formatCode="_-* #,##0_-;\-* #,##0_-;_-* &quot;-&quot;_-;_-@_-"/>
    <numFmt numFmtId="44" formatCode="_-&quot;$&quot;\ * #,##0.00_-;\-&quot;$&quot;\ * #,##0.00_-;_-&quot;$&quot;\ * &quot;-&quot;??_-;_-@_-"/>
    <numFmt numFmtId="43" formatCode="_-* #,##0.00_-;\-* #,##0.00_-;_-* &quot;-&quot;??_-;_-@_-"/>
    <numFmt numFmtId="164" formatCode="_ &quot;$&quot;* #,##0_ ;_ &quot;$&quot;* \-#,##0_ ;_ &quot;$&quot;* &quot;-&quot;_ ;_ @_ "/>
    <numFmt numFmtId="165" formatCode="_ * #,##0_ ;_ * \-#,##0_ ;_ * &quot;-&quot;_ ;_ @_ "/>
    <numFmt numFmtId="166" formatCode="_-* #,##0_-;\-* #,##0_-;_-* &quot;-&quot;??_-;_-@_-"/>
    <numFmt numFmtId="167" formatCode="0.0"/>
    <numFmt numFmtId="168" formatCode="#,##0_ ;\-#,##0\ "/>
    <numFmt numFmtId="169" formatCode="_ * #,##0.0_ ;_ * \-#,##0.0_ ;_ * &quot;-&quot;_ ;_ @_ "/>
    <numFmt numFmtId="170" formatCode="_(* #,##0_);_(* \(#,##0\);_(* &quot;-&quot;??_);_(@_)"/>
    <numFmt numFmtId="171" formatCode="_(* #,##0.00_);_(* \(#,##0.00\);_(* &quot;-&quot;??_);_(@_)"/>
    <numFmt numFmtId="172" formatCode="0.0%"/>
    <numFmt numFmtId="173" formatCode="###0"/>
    <numFmt numFmtId="174" formatCode="&quot;$&quot;\ #,##0"/>
    <numFmt numFmtId="175" formatCode="_-&quot;$&quot;\ * #,##0_-;\-&quot;$&quot;\ * #,##0_-;_-&quot;$&quot;\ * &quot;-&quot;??_-;_-@_-"/>
    <numFmt numFmtId="176" formatCode="_ [$$-340A]* #,##0_ ;_ [$$-340A]* \-#,##0_ ;_ [$$-340A]* &quot;-&quot;??_ ;_ @_ "/>
    <numFmt numFmtId="177" formatCode="[$$-340A]\ #,##0"/>
    <numFmt numFmtId="178" formatCode="0_ ;\-0\ "/>
    <numFmt numFmtId="179" formatCode="_(* #,##0.0_);_(* \(#,##0.0\);_(* &quot;-&quot;??_);_(@_)"/>
    <numFmt numFmtId="180" formatCode="#,###,##0;\-#,###,##0"/>
    <numFmt numFmtId="181" formatCode="[$-1010C0A]General"/>
    <numFmt numFmtId="182" formatCode="[$-1010C0A]#,##0.0;\-#,##0.0"/>
    <numFmt numFmtId="183" formatCode="[$-1010C0A]#,##0;\-#,##0"/>
    <numFmt numFmtId="184" formatCode="_-* #,##0.0_-;\-* #,##0.0_-;_-* &quot;-&quot;??_-;_-@_-"/>
    <numFmt numFmtId="185" formatCode="_-* #,##0.0_-;\-* #,##0.0_-;_-* &quot;-&quot;_-;_-@_-"/>
    <numFmt numFmtId="186" formatCode="#,##0.0"/>
    <numFmt numFmtId="187" formatCode="_-* #,##0.00\ _€_-;\-* #,##0.00\ _€_-;_-* &quot;-&quot;??\ _€_-;_-@_-"/>
    <numFmt numFmtId="188" formatCode="[$$-340A]\ #,##0;\-[$$-340A]\ #,##0"/>
    <numFmt numFmtId="189" formatCode="[$$-2C0A]\ #,##0;[$$-2C0A]\ \-#,##0"/>
    <numFmt numFmtId="190" formatCode="0.000%"/>
    <numFmt numFmtId="191" formatCode="0.0000000000"/>
    <numFmt numFmtId="192" formatCode="0.00000000000000"/>
    <numFmt numFmtId="193" formatCode="[$-C0A]mmmm\-yy;@"/>
  </numFmts>
  <fonts count="5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Verdana"/>
      <family val="2"/>
    </font>
    <font>
      <b/>
      <sz val="8"/>
      <name val="Verdana"/>
      <family val="2"/>
    </font>
    <font>
      <b/>
      <sz val="8"/>
      <color rgb="FF000000"/>
      <name val="Verdana"/>
      <family val="2"/>
    </font>
    <font>
      <b/>
      <sz val="8"/>
      <color theme="1"/>
      <name val="Verdana"/>
      <family val="2"/>
    </font>
    <font>
      <sz val="8"/>
      <color theme="1"/>
      <name val="Verdana"/>
      <family val="2"/>
    </font>
    <font>
      <sz val="8"/>
      <color rgb="FF0000FF"/>
      <name val="Verdana"/>
      <family val="2"/>
    </font>
    <font>
      <sz val="8"/>
      <color rgb="FFFF0000"/>
      <name val="Verdana"/>
      <family val="2"/>
    </font>
    <font>
      <sz val="8"/>
      <color rgb="FF000000"/>
      <name val="Verdana"/>
      <family val="2"/>
    </font>
    <font>
      <vertAlign val="superscript"/>
      <sz val="8"/>
      <name val="Verdana"/>
      <family val="2"/>
    </font>
    <font>
      <b/>
      <vertAlign val="superscript"/>
      <sz val="8"/>
      <name val="Verdana"/>
      <family val="2"/>
    </font>
    <font>
      <b/>
      <vertAlign val="superscript"/>
      <sz val="8"/>
      <color rgb="FF000000"/>
      <name val="Verdana"/>
      <family val="2"/>
    </font>
    <font>
      <sz val="8"/>
      <color indexed="8"/>
      <name val="Verdana"/>
      <family val="2"/>
    </font>
    <font>
      <b/>
      <sz val="8"/>
      <color indexed="8"/>
      <name val="Verdana"/>
      <family val="2"/>
    </font>
    <font>
      <b/>
      <vertAlign val="superscript"/>
      <sz val="8"/>
      <color indexed="8"/>
      <name val="Verdana"/>
      <family val="2"/>
    </font>
    <font>
      <sz val="11"/>
      <name val="Arial Narrow"/>
      <family val="2"/>
    </font>
    <font>
      <b/>
      <vertAlign val="superscript"/>
      <sz val="8"/>
      <color theme="1"/>
      <name val="Verdana"/>
      <family val="2"/>
    </font>
    <font>
      <b/>
      <sz val="8"/>
      <color indexed="10"/>
      <name val="Verdana"/>
      <family val="2"/>
    </font>
    <font>
      <vertAlign val="superscript"/>
      <sz val="8"/>
      <color indexed="8"/>
      <name val="Verdana"/>
      <family val="2"/>
    </font>
    <font>
      <b/>
      <sz val="8"/>
      <color rgb="FFFF0000"/>
      <name val="Verdana"/>
      <family val="2"/>
    </font>
    <font>
      <sz val="8"/>
      <color theme="1"/>
      <name val="Calibri"/>
      <family val="2"/>
      <scheme val="minor"/>
    </font>
    <font>
      <sz val="11"/>
      <color indexed="8"/>
      <name val="Calibri"/>
      <family val="2"/>
    </font>
    <font>
      <b/>
      <sz val="12"/>
      <color rgb="FFFF0000"/>
      <name val="Verdana"/>
      <family val="2"/>
    </font>
    <font>
      <sz val="10"/>
      <name val="Arial Narrow"/>
      <family val="2"/>
    </font>
    <font>
      <sz val="12"/>
      <name val="Calibri"/>
      <family val="2"/>
      <scheme val="minor"/>
    </font>
    <font>
      <sz val="8"/>
      <color rgb="FF002060"/>
      <name val="Verdana"/>
      <family val="2"/>
    </font>
    <font>
      <sz val="10"/>
      <color indexed="8"/>
      <name val="Arial"/>
      <family val="2"/>
    </font>
    <font>
      <sz val="8"/>
      <name val="Arial"/>
      <family val="2"/>
    </font>
    <font>
      <sz val="8"/>
      <color indexed="8"/>
      <name val="Arial"/>
      <family val="2"/>
    </font>
    <font>
      <sz val="10"/>
      <name val="Times New Roman"/>
      <family val="1"/>
    </font>
    <font>
      <b/>
      <sz val="8"/>
      <color rgb="FF0000FF"/>
      <name val="Verdana"/>
      <family val="2"/>
    </font>
    <font>
      <vertAlign val="superscript"/>
      <sz val="8"/>
      <color rgb="FF000000"/>
      <name val="Verdana"/>
      <family val="2"/>
    </font>
    <font>
      <vertAlign val="superscript"/>
      <sz val="8"/>
      <color theme="1"/>
      <name val="Verdana"/>
      <family val="2"/>
    </font>
    <font>
      <u/>
      <sz val="11"/>
      <color theme="10"/>
      <name val="Calibri"/>
      <family val="2"/>
      <scheme val="minor"/>
    </font>
    <font>
      <b/>
      <sz val="10.5"/>
      <color theme="1"/>
      <name val="Calibri"/>
      <family val="2"/>
      <scheme val="minor"/>
    </font>
    <font>
      <sz val="10.5"/>
      <color theme="1"/>
      <name val="Calibri"/>
      <family val="2"/>
      <scheme val="minor"/>
    </font>
    <font>
      <b/>
      <sz val="8"/>
      <color rgb="FFCC0066"/>
      <name val="Verdana"/>
      <family val="2"/>
    </font>
    <font>
      <i/>
      <sz val="8"/>
      <name val="Verdana"/>
      <family val="2"/>
    </font>
    <font>
      <sz val="10"/>
      <name val="MS Sans Serif"/>
      <family val="2"/>
    </font>
    <font>
      <sz val="9"/>
      <name val="Verdana"/>
      <family val="2"/>
    </font>
    <font>
      <b/>
      <sz val="9"/>
      <color rgb="FFCC0066"/>
      <name val="Verdana"/>
      <family val="2"/>
    </font>
    <font>
      <sz val="8"/>
      <color rgb="FF222222"/>
      <name val="Verdana"/>
      <family val="2"/>
    </font>
    <font>
      <b/>
      <sz val="8"/>
      <color rgb="FF222222"/>
      <name val="Verdana"/>
      <family val="2"/>
    </font>
    <font>
      <b/>
      <vertAlign val="superscript"/>
      <sz val="8"/>
      <color rgb="FF222222"/>
      <name val="Verdana"/>
      <family val="2"/>
    </font>
    <font>
      <sz val="8"/>
      <color rgb="FF000080"/>
      <name val="Verdana"/>
      <family val="2"/>
    </font>
    <font>
      <u/>
      <sz val="8"/>
      <color indexed="8"/>
      <name val="Verdana"/>
      <family val="2"/>
    </font>
    <font>
      <b/>
      <sz val="9"/>
      <color theme="1"/>
      <name val="Verdana"/>
      <family val="2"/>
    </font>
    <font>
      <u/>
      <sz val="11"/>
      <color rgb="FF2004F2"/>
      <name val="Calibri"/>
      <family val="2"/>
      <scheme val="minor"/>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B050"/>
        <bgColor indexed="64"/>
      </patternFill>
    </fill>
    <fill>
      <patternFill patternType="solid">
        <fgColor theme="0" tint="-0.14999847407452621"/>
        <bgColor indexed="64"/>
      </patternFill>
    </fill>
  </fills>
  <borders count="14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rgb="FFD3D3D3"/>
      </left>
      <right style="thin">
        <color rgb="FFD3D3D3"/>
      </right>
      <top style="thin">
        <color rgb="FFD3D3D3"/>
      </top>
      <bottom style="thin">
        <color rgb="FFD3D3D3"/>
      </bottom>
      <diagonal/>
    </border>
    <border>
      <left style="thin">
        <color rgb="FFD3D3D3"/>
      </left>
      <right style="thin">
        <color rgb="FFD3D3D3"/>
      </right>
      <top/>
      <bottom style="thin">
        <color rgb="FFD3D3D3"/>
      </bottom>
      <diagonal/>
    </border>
    <border>
      <left style="thin">
        <color rgb="FFD3D3D3"/>
      </left>
      <right style="thin">
        <color rgb="FFD3D3D3"/>
      </right>
      <top style="thin">
        <color rgb="FFD3D3D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D3D3D3"/>
      </left>
      <right/>
      <top style="thin">
        <color rgb="FFD3D3D3"/>
      </top>
      <bottom style="thin">
        <color rgb="FFD3D3D3"/>
      </bottom>
      <diagonal/>
    </border>
    <border>
      <left style="thin">
        <color indexed="64"/>
      </left>
      <right/>
      <top/>
      <bottom style="thin">
        <color indexed="64"/>
      </bottom>
      <diagonal/>
    </border>
    <border>
      <left style="thin">
        <color indexed="64"/>
      </left>
      <right style="thin">
        <color auto="1"/>
      </right>
      <top style="thin">
        <color indexed="64"/>
      </top>
      <bottom/>
      <diagonal/>
    </border>
    <border>
      <left/>
      <right/>
      <top/>
      <bottom style="thin">
        <color rgb="FFD3D3D3"/>
      </bottom>
      <diagonal/>
    </border>
    <border>
      <left/>
      <right/>
      <top style="thin">
        <color rgb="FFD3D3D3"/>
      </top>
      <bottom style="thin">
        <color rgb="FFD3D3D3"/>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9"/>
      </left>
      <right/>
      <top/>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auto="1"/>
      </left>
      <right style="thin">
        <color auto="1"/>
      </right>
      <top/>
      <bottom style="thin">
        <color auto="1"/>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64"/>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diagonal/>
    </border>
    <border>
      <left style="thin">
        <color indexed="64"/>
      </left>
      <right style="thin">
        <color indexed="64"/>
      </right>
      <top/>
      <bottom/>
      <diagonal/>
    </border>
    <border>
      <left/>
      <right/>
      <top/>
      <bottom style="thin">
        <color indexed="8"/>
      </bottom>
      <diagonal/>
    </border>
    <border>
      <left style="thin">
        <color indexed="8"/>
      </left>
      <right/>
      <top style="thin">
        <color indexed="8"/>
      </top>
      <bottom/>
      <diagonal/>
    </border>
    <border>
      <left style="thin">
        <color indexed="8"/>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9"/>
      </right>
      <top style="thin">
        <color indexed="64"/>
      </top>
      <bottom style="thin">
        <color indexed="9"/>
      </bottom>
      <diagonal/>
    </border>
    <border>
      <left style="thin">
        <color indexed="9"/>
      </left>
      <right style="thin">
        <color indexed="64"/>
      </right>
      <top style="thin">
        <color indexed="64"/>
      </top>
      <bottom style="thin">
        <color indexed="9"/>
      </bottom>
      <diagonal/>
    </border>
    <border>
      <left style="thin">
        <color indexed="64"/>
      </left>
      <right/>
      <top style="thin">
        <color indexed="64"/>
      </top>
      <bottom style="thin">
        <color theme="0" tint="-0.14996795556505021"/>
      </bottom>
      <diagonal/>
    </border>
    <border>
      <left/>
      <right style="thin">
        <color theme="0" tint="-0.14996795556505021"/>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style="thin">
        <color indexed="9"/>
      </right>
      <top style="thin">
        <color indexed="9"/>
      </top>
      <bottom/>
      <diagonal/>
    </border>
    <border>
      <left style="thin">
        <color indexed="9"/>
      </left>
      <right style="thin">
        <color indexed="64"/>
      </right>
      <top style="thin">
        <color indexed="9"/>
      </top>
      <bottom/>
      <diagonal/>
    </border>
    <border>
      <left style="thin">
        <color indexed="64"/>
      </left>
      <right/>
      <top style="thin">
        <color theme="0" tint="-0.14996795556505021"/>
      </top>
      <bottom style="thin">
        <color indexed="64"/>
      </bottom>
      <diagonal/>
    </border>
    <border>
      <left/>
      <right style="thin">
        <color theme="0" tint="-0.14996795556505021"/>
      </right>
      <top style="thin">
        <color theme="0" tint="-0.14996795556505021"/>
      </top>
      <bottom/>
      <diagonal/>
    </border>
    <border>
      <left/>
      <right style="thin">
        <color indexed="64"/>
      </right>
      <top style="thin">
        <color theme="0" tint="-0.14996795556505021"/>
      </top>
      <bottom/>
      <diagonal/>
    </border>
    <border>
      <left style="thin">
        <color indexed="64"/>
      </left>
      <right/>
      <top style="thin">
        <color theme="0" tint="-0.14996795556505021"/>
      </top>
      <bottom/>
      <diagonal/>
    </border>
    <border>
      <left/>
      <right/>
      <top style="thin">
        <color indexed="64"/>
      </top>
      <bottom style="thin">
        <color theme="0" tint="-0.14996795556505021"/>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theme="0" tint="-0.14996795556505021"/>
      </bottom>
      <diagonal/>
    </border>
    <border>
      <left style="thin">
        <color indexed="64"/>
      </left>
      <right/>
      <top/>
      <bottom style="thin">
        <color indexed="64"/>
      </bottom>
      <diagonal/>
    </border>
    <border>
      <left style="thin">
        <color indexed="8"/>
      </left>
      <right style="thin">
        <color indexed="8"/>
      </right>
      <top/>
      <bottom/>
      <diagonal/>
    </border>
    <border>
      <left/>
      <right style="thin">
        <color indexed="9"/>
      </right>
      <top/>
      <bottom/>
      <diagonal/>
    </border>
    <border>
      <left/>
      <right style="thin">
        <color indexed="64"/>
      </right>
      <top/>
      <bottom style="thin">
        <color indexed="64"/>
      </bottom>
      <diagonal/>
    </border>
    <border>
      <left/>
      <right style="thin">
        <color indexed="8"/>
      </right>
      <top/>
      <bottom style="thin">
        <color indexed="8"/>
      </bottom>
      <diagonal/>
    </border>
    <border>
      <left style="thin">
        <color indexed="64"/>
      </left>
      <right/>
      <top style="thin">
        <color indexed="64"/>
      </top>
      <bottom style="thin">
        <color indexed="8"/>
      </bottom>
      <diagonal/>
    </border>
    <border>
      <left/>
      <right style="thin">
        <color indexed="64"/>
      </right>
      <top style="thin">
        <color indexed="64"/>
      </top>
      <bottom style="thin">
        <color indexed="8"/>
      </bottom>
      <diagonal/>
    </border>
    <border>
      <left style="thin">
        <color indexed="10"/>
      </left>
      <right/>
      <top style="thin">
        <color indexed="10"/>
      </top>
      <bottom/>
      <diagonal/>
    </border>
    <border>
      <left style="thin">
        <color indexed="64"/>
      </left>
      <right/>
      <top style="thin">
        <color indexed="8"/>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8"/>
      </left>
      <right/>
      <top/>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10"/>
      </bottom>
      <diagonal/>
    </border>
    <border>
      <left style="thin">
        <color indexed="8"/>
      </left>
      <right style="thin">
        <color indexed="8"/>
      </right>
      <top style="thin">
        <color indexed="10"/>
      </top>
      <bottom style="thin">
        <color indexed="8"/>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65"/>
      </top>
      <bottom/>
      <diagonal/>
    </border>
    <border>
      <left/>
      <right/>
      <top/>
      <bottom style="thin">
        <color indexed="9"/>
      </bottom>
      <diagonal/>
    </border>
    <border>
      <left/>
      <right/>
      <top/>
      <bottom style="thin">
        <color theme="4" tint="0.39997558519241921"/>
      </bottom>
      <diagonal/>
    </border>
    <border>
      <left/>
      <right/>
      <top style="thin">
        <color theme="4" tint="0.39997558519241921"/>
      </top>
      <bottom/>
      <diagonal/>
    </border>
    <border>
      <left style="thin">
        <color indexed="8"/>
      </left>
      <right/>
      <top/>
      <bottom style="thin">
        <color indexed="8"/>
      </bottom>
      <diagonal/>
    </border>
    <border>
      <left/>
      <right/>
      <top/>
      <bottom style="thin">
        <color auto="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
      <left style="thin">
        <color indexed="8"/>
      </left>
      <right/>
      <top style="thin">
        <color indexed="64"/>
      </top>
      <bottom style="thin">
        <color indexed="64"/>
      </bottom>
      <diagonal/>
    </border>
    <border>
      <left style="thin">
        <color indexed="64"/>
      </left>
      <right/>
      <top/>
      <bottom style="thin">
        <color indexed="8"/>
      </bottom>
      <diagonal/>
    </border>
    <border>
      <left/>
      <right/>
      <top/>
      <bottom style="thin">
        <color indexed="64"/>
      </bottom>
      <diagonal/>
    </border>
    <border>
      <left style="thin">
        <color indexed="10"/>
      </left>
      <right/>
      <top/>
      <bottom/>
      <diagonal/>
    </border>
    <border>
      <left/>
      <right/>
      <top style="thin">
        <color indexed="64"/>
      </top>
      <bottom/>
      <diagonal/>
    </border>
    <border>
      <left style="thin">
        <color indexed="8"/>
      </left>
      <right style="thin">
        <color indexed="8"/>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right/>
      <top style="thin">
        <color indexed="9"/>
      </top>
      <bottom style="thin">
        <color indexed="9"/>
      </bottom>
      <diagonal/>
    </border>
    <border>
      <left style="thin">
        <color indexed="8"/>
      </left>
      <right/>
      <top style="thin">
        <color indexed="8"/>
      </top>
      <bottom style="thin">
        <color indexed="8"/>
      </bottom>
      <diagonal/>
    </border>
    <border>
      <left style="thin">
        <color indexed="64"/>
      </left>
      <right style="thin">
        <color indexed="8"/>
      </right>
      <top style="thin">
        <color indexed="64"/>
      </top>
      <bottom style="thin">
        <color indexed="8"/>
      </bottom>
      <diagonal/>
    </border>
    <border>
      <left/>
      <right/>
      <top style="thin">
        <color indexed="64"/>
      </top>
      <bottom style="thin">
        <color auto="1"/>
      </bottom>
      <diagonal/>
    </border>
    <border>
      <left style="thin">
        <color indexed="10"/>
      </left>
      <right/>
      <top style="thin">
        <color indexed="10"/>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thin">
        <color auto="1"/>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8"/>
      </right>
      <top style="medium">
        <color indexed="64"/>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style="thin">
        <color indexed="64"/>
      </right>
      <top/>
      <bottom style="thin">
        <color indexed="64"/>
      </bottom>
      <diagonal/>
    </border>
    <border>
      <left style="thin">
        <color auto="1"/>
      </left>
      <right style="medium">
        <color indexed="64"/>
      </right>
      <top style="thin">
        <color auto="1"/>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s>
  <cellStyleXfs count="99">
    <xf numFmtId="0" fontId="0" fillId="0" borderId="0"/>
    <xf numFmtId="9" fontId="1" fillId="0" borderId="0" applyFont="0" applyFill="0" applyBorder="0" applyAlignment="0" applyProtection="0"/>
    <xf numFmtId="0" fontId="3" fillId="0" borderId="0"/>
    <xf numFmtId="0" fontId="3" fillId="0" borderId="0"/>
    <xf numFmtId="0" fontId="3" fillId="0" borderId="0"/>
    <xf numFmtId="165" fontId="1" fillId="0" borderId="0" applyFont="0" applyFill="0" applyBorder="0" applyAlignment="0" applyProtection="0"/>
    <xf numFmtId="43" fontId="1" fillId="0" borderId="0" applyFont="0" applyFill="0" applyBorder="0" applyAlignment="0" applyProtection="0"/>
    <xf numFmtId="0" fontId="3" fillId="0" borderId="0"/>
    <xf numFmtId="0" fontId="18" fillId="0" borderId="0"/>
    <xf numFmtId="0" fontId="3" fillId="0" borderId="0"/>
    <xf numFmtId="0" fontId="1" fillId="0" borderId="0"/>
    <xf numFmtId="0" fontId="1" fillId="0" borderId="0"/>
    <xf numFmtId="171" fontId="3" fillId="0" borderId="0" applyFont="0" applyFill="0" applyBorder="0" applyAlignment="0" applyProtection="0"/>
    <xf numFmtId="0" fontId="24" fillId="0" borderId="0"/>
    <xf numFmtId="0" fontId="1" fillId="0" borderId="0"/>
    <xf numFmtId="0" fontId="3" fillId="0" borderId="0"/>
    <xf numFmtId="43" fontId="3" fillId="0" borderId="0" applyFont="0" applyFill="0" applyBorder="0" applyAlignment="0" applyProtection="0"/>
    <xf numFmtId="0" fontId="3" fillId="0" borderId="0"/>
    <xf numFmtId="0" fontId="3" fillId="0" borderId="0"/>
    <xf numFmtId="0" fontId="26" fillId="0" borderId="0"/>
    <xf numFmtId="0" fontId="3" fillId="0" borderId="0"/>
    <xf numFmtId="0" fontId="3" fillId="0" borderId="0"/>
    <xf numFmtId="44" fontId="3" fillId="0" borderId="0" applyFont="0" applyFill="0" applyBorder="0" applyAlignment="0" applyProtection="0"/>
    <xf numFmtId="44" fontId="1"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71" fontId="3" fillId="0" borderId="0" applyFont="0" applyFill="0" applyBorder="0" applyAlignment="0" applyProtection="0"/>
    <xf numFmtId="43" fontId="3" fillId="0" borderId="0" applyFont="0" applyFill="0" applyBorder="0" applyAlignment="0" applyProtection="0"/>
    <xf numFmtId="0" fontId="3" fillId="0" borderId="0"/>
    <xf numFmtId="41" fontId="1" fillId="0" borderId="0" applyFont="0" applyFill="0" applyBorder="0" applyAlignment="0" applyProtection="0"/>
    <xf numFmtId="0" fontId="3" fillId="0" borderId="0" applyBorder="0"/>
    <xf numFmtId="0" fontId="3" fillId="0" borderId="0"/>
    <xf numFmtId="0" fontId="3" fillId="0" borderId="0"/>
    <xf numFmtId="0" fontId="3" fillId="0" borderId="0"/>
    <xf numFmtId="171"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43" fontId="1" fillId="0" borderId="0" applyFont="0" applyFill="0" applyBorder="0" applyAlignment="0" applyProtection="0"/>
    <xf numFmtId="0" fontId="3" fillId="0" borderId="0"/>
    <xf numFmtId="0" fontId="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 fillId="0" borderId="0"/>
    <xf numFmtId="0" fontId="36" fillId="0" borderId="0" applyNumberFormat="0" applyFill="0" applyBorder="0" applyAlignment="0" applyProtection="0"/>
    <xf numFmtId="0" fontId="3" fillId="0" borderId="0"/>
    <xf numFmtId="0" fontId="3" fillId="0" borderId="0"/>
    <xf numFmtId="43" fontId="1" fillId="0" borderId="0" applyFont="0" applyFill="0" applyBorder="0" applyAlignment="0" applyProtection="0"/>
    <xf numFmtId="0" fontId="3" fillId="0" borderId="0">
      <alignment wrapText="1"/>
    </xf>
    <xf numFmtId="171" fontId="3" fillId="0" borderId="0" applyFont="0" applyFill="0" applyBorder="0" applyAlignment="0" applyProtection="0">
      <alignment wrapText="1"/>
    </xf>
    <xf numFmtId="0" fontId="3" fillId="0" borderId="0">
      <alignment wrapText="1"/>
    </xf>
    <xf numFmtId="0" fontId="41" fillId="0" borderId="0"/>
    <xf numFmtId="0" fontId="3" fillId="0" borderId="0"/>
    <xf numFmtId="0" fontId="3" fillId="0" borderId="0"/>
    <xf numFmtId="0" fontId="3" fillId="0" borderId="0"/>
    <xf numFmtId="0" fontId="3" fillId="0" borderId="0"/>
    <xf numFmtId="187" fontId="1" fillId="0" borderId="0" applyFon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43" fontId="1" fillId="0" borderId="0" applyFont="0" applyFill="0" applyBorder="0" applyAlignment="0" applyProtection="0"/>
    <xf numFmtId="0" fontId="24" fillId="0" borderId="0"/>
    <xf numFmtId="43" fontId="1" fillId="0" borderId="0" applyFont="0" applyFill="0" applyBorder="0" applyAlignment="0" applyProtection="0"/>
    <xf numFmtId="41" fontId="1" fillId="0" borderId="0" applyFont="0" applyFill="0" applyBorder="0" applyAlignment="0" applyProtection="0"/>
    <xf numFmtId="0" fontId="3" fillId="0" borderId="0"/>
    <xf numFmtId="0" fontId="3" fillId="0" borderId="0"/>
    <xf numFmtId="0" fontId="3" fillId="0" borderId="0"/>
    <xf numFmtId="0" fontId="3" fillId="0" borderId="0"/>
    <xf numFmtId="0" fontId="36" fillId="0" borderId="0" applyNumberFormat="0" applyFill="0" applyBorder="0" applyAlignment="0" applyProtection="0"/>
  </cellStyleXfs>
  <cellXfs count="3702">
    <xf numFmtId="0" fontId="0" fillId="0" borderId="0" xfId="0"/>
    <xf numFmtId="0" fontId="4" fillId="0" borderId="0" xfId="2" applyFont="1"/>
    <xf numFmtId="0" fontId="4" fillId="0" borderId="1" xfId="2" applyFont="1" applyBorder="1" applyAlignment="1"/>
    <xf numFmtId="0" fontId="5" fillId="0" borderId="3" xfId="2" applyFont="1" applyBorder="1" applyAlignment="1">
      <alignment horizontal="center" vertical="center"/>
    </xf>
    <xf numFmtId="41" fontId="5" fillId="0" borderId="3" xfId="2" applyNumberFormat="1" applyFont="1" applyBorder="1" applyAlignment="1">
      <alignment horizontal="center" vertical="center"/>
    </xf>
    <xf numFmtId="0" fontId="6" fillId="0" borderId="4" xfId="0" applyFont="1" applyFill="1" applyBorder="1" applyAlignment="1" applyProtection="1">
      <alignment horizontal="center" vertical="center" wrapText="1"/>
      <protection locked="0"/>
    </xf>
    <xf numFmtId="0" fontId="5" fillId="0" borderId="0" xfId="2" applyFont="1" applyBorder="1"/>
    <xf numFmtId="41" fontId="5" fillId="0" borderId="0" xfId="2" applyNumberFormat="1" applyFont="1" applyBorder="1"/>
    <xf numFmtId="0" fontId="7" fillId="0" borderId="5" xfId="0" applyFont="1" applyFill="1" applyBorder="1" applyAlignment="1" applyProtection="1">
      <alignment horizontal="right" vertical="top" wrapText="1" readingOrder="1"/>
      <protection locked="0"/>
    </xf>
    <xf numFmtId="0" fontId="4" fillId="0" borderId="0" xfId="2" applyFont="1" applyBorder="1"/>
    <xf numFmtId="41" fontId="4" fillId="0" borderId="0" xfId="2" applyNumberFormat="1" applyFont="1" applyBorder="1"/>
    <xf numFmtId="41" fontId="4" fillId="0" borderId="0" xfId="3" applyNumberFormat="1" applyFont="1" applyBorder="1"/>
    <xf numFmtId="0" fontId="8" fillId="0" borderId="5" xfId="0" applyFont="1" applyFill="1" applyBorder="1" applyAlignment="1" applyProtection="1">
      <alignment horizontal="right" vertical="top" wrapText="1" readingOrder="1"/>
      <protection locked="0"/>
    </xf>
    <xf numFmtId="0" fontId="4" fillId="0" borderId="0" xfId="3" applyFont="1"/>
    <xf numFmtId="0" fontId="4" fillId="0" borderId="0" xfId="4" applyFont="1" applyAlignment="1">
      <alignment horizontal="right"/>
    </xf>
    <xf numFmtId="0" fontId="4" fillId="0" borderId="0" xfId="2" applyFont="1" applyAlignment="1"/>
    <xf numFmtId="0" fontId="5" fillId="0" borderId="0" xfId="2" applyFont="1" applyFill="1" applyAlignment="1">
      <alignment horizontal="center"/>
    </xf>
    <xf numFmtId="0" fontId="4" fillId="0" borderId="0" xfId="2" applyFont="1" applyFill="1"/>
    <xf numFmtId="0" fontId="5" fillId="0" borderId="2" xfId="4" applyFont="1" applyBorder="1" applyAlignment="1">
      <alignment horizontal="center" vertical="center"/>
    </xf>
    <xf numFmtId="0" fontId="5" fillId="0" borderId="0" xfId="4" applyFont="1"/>
    <xf numFmtId="165" fontId="5" fillId="0" borderId="0" xfId="5" applyFont="1" applyAlignment="1">
      <alignment horizontal="right"/>
    </xf>
    <xf numFmtId="165" fontId="7" fillId="0" borderId="0" xfId="5" applyFont="1" applyBorder="1" applyAlignment="1" applyProtection="1">
      <alignment horizontal="right" vertical="top" wrapText="1" readingOrder="1"/>
      <protection locked="0"/>
    </xf>
    <xf numFmtId="165" fontId="7" fillId="0" borderId="6" xfId="5" applyFont="1" applyFill="1" applyBorder="1" applyAlignment="1" applyProtection="1">
      <alignment horizontal="right" vertical="top" wrapText="1" readingOrder="1"/>
      <protection locked="0"/>
    </xf>
    <xf numFmtId="0" fontId="4" fillId="0" borderId="0" xfId="4" applyFont="1"/>
    <xf numFmtId="165" fontId="4" fillId="0" borderId="0" xfId="5" applyFont="1" applyFill="1"/>
    <xf numFmtId="165" fontId="8" fillId="0" borderId="5" xfId="5" applyFont="1" applyFill="1" applyBorder="1" applyAlignment="1" applyProtection="1">
      <alignment horizontal="right" vertical="top" wrapText="1" readingOrder="1"/>
      <protection locked="0"/>
    </xf>
    <xf numFmtId="165" fontId="4" fillId="0" borderId="0" xfId="5" applyFont="1" applyAlignment="1">
      <alignment horizontal="right"/>
    </xf>
    <xf numFmtId="165" fontId="4" fillId="0" borderId="0" xfId="5" applyFont="1" applyFill="1" applyAlignment="1">
      <alignment horizontal="right"/>
    </xf>
    <xf numFmtId="165" fontId="7" fillId="0" borderId="5" xfId="5" applyFont="1" applyFill="1" applyBorder="1" applyAlignment="1" applyProtection="1">
      <alignment horizontal="right" vertical="top" wrapText="1" readingOrder="1"/>
      <protection locked="0"/>
    </xf>
    <xf numFmtId="0" fontId="5" fillId="0" borderId="0" xfId="4" applyFont="1" applyAlignment="1">
      <alignment wrapText="1"/>
    </xf>
    <xf numFmtId="165" fontId="7" fillId="0" borderId="5" xfId="5" applyFont="1" applyFill="1" applyBorder="1" applyAlignment="1" applyProtection="1">
      <alignment horizontal="right" wrapText="1" readingOrder="1"/>
      <protection locked="0"/>
    </xf>
    <xf numFmtId="165" fontId="5" fillId="0" borderId="0" xfId="5" applyFont="1" applyAlignment="1">
      <alignment horizontal="right" indent="1"/>
    </xf>
    <xf numFmtId="0" fontId="5" fillId="0" borderId="0" xfId="4" applyFont="1" applyFill="1"/>
    <xf numFmtId="165" fontId="7" fillId="0" borderId="0" xfId="5" applyFont="1" applyFill="1" applyAlignment="1">
      <alignment horizontal="right"/>
    </xf>
    <xf numFmtId="165" fontId="8" fillId="0" borderId="0" xfId="5" applyFont="1" applyFill="1" applyAlignment="1">
      <alignment horizontal="right"/>
    </xf>
    <xf numFmtId="165" fontId="4" fillId="0" borderId="0" xfId="5" applyFont="1"/>
    <xf numFmtId="0" fontId="4" fillId="0" borderId="0" xfId="4" applyFont="1" applyAlignment="1">
      <alignment horizontal="left"/>
    </xf>
    <xf numFmtId="165" fontId="8" fillId="0" borderId="0" xfId="5" applyFont="1"/>
    <xf numFmtId="0" fontId="8" fillId="0" borderId="0" xfId="0" applyFont="1"/>
    <xf numFmtId="165" fontId="8" fillId="0" borderId="7" xfId="5" applyFont="1" applyFill="1" applyBorder="1" applyAlignment="1" applyProtection="1">
      <alignment horizontal="right" vertical="top" wrapText="1" readingOrder="1"/>
      <protection locked="0"/>
    </xf>
    <xf numFmtId="0" fontId="9" fillId="0" borderId="0" xfId="0" applyFont="1" applyBorder="1" applyAlignment="1" applyProtection="1">
      <alignment horizontal="right" vertical="top" wrapText="1" readingOrder="1"/>
      <protection locked="0"/>
    </xf>
    <xf numFmtId="0" fontId="10" fillId="0" borderId="0" xfId="2" applyFont="1"/>
    <xf numFmtId="0" fontId="5" fillId="0" borderId="0" xfId="2" applyFont="1" applyAlignment="1">
      <alignment wrapText="1"/>
    </xf>
    <xf numFmtId="0" fontId="4" fillId="0" borderId="0" xfId="2" applyFont="1" applyBorder="1" applyAlignment="1"/>
    <xf numFmtId="0" fontId="5" fillId="0" borderId="2" xfId="2" applyFont="1" applyBorder="1" applyAlignment="1">
      <alignment horizontal="center" vertical="center"/>
    </xf>
    <xf numFmtId="0" fontId="5" fillId="0" borderId="0" xfId="2" applyFont="1"/>
    <xf numFmtId="41" fontId="4" fillId="0" borderId="0" xfId="2" applyNumberFormat="1" applyFont="1"/>
    <xf numFmtId="41" fontId="4" fillId="0" borderId="0" xfId="4" applyNumberFormat="1" applyFont="1"/>
    <xf numFmtId="166" fontId="11" fillId="0" borderId="11" xfId="6" applyNumberFormat="1" applyFont="1" applyBorder="1" applyAlignment="1" applyProtection="1">
      <alignment horizontal="right" vertical="top" wrapText="1" readingOrder="1"/>
      <protection locked="0"/>
    </xf>
    <xf numFmtId="0" fontId="8" fillId="0" borderId="0" xfId="0" applyFont="1" applyBorder="1" applyAlignment="1" applyProtection="1">
      <alignment horizontal="right" vertical="top" wrapText="1" readingOrder="1"/>
      <protection locked="0"/>
    </xf>
    <xf numFmtId="0" fontId="5" fillId="0" borderId="2" xfId="2" applyFont="1" applyBorder="1" applyAlignment="1">
      <alignment horizontal="center" vertical="center" wrapText="1"/>
    </xf>
    <xf numFmtId="0" fontId="5" fillId="0" borderId="0" xfId="2" applyFont="1" applyAlignment="1">
      <alignment horizontal="center" vertical="center"/>
    </xf>
    <xf numFmtId="3" fontId="7" fillId="0" borderId="0" xfId="0" applyNumberFormat="1" applyFont="1" applyBorder="1" applyAlignment="1" applyProtection="1">
      <alignment horizontal="right" vertical="top" wrapText="1" readingOrder="1"/>
      <protection locked="0"/>
    </xf>
    <xf numFmtId="165" fontId="8" fillId="0" borderId="0" xfId="5" applyFont="1" applyBorder="1" applyAlignment="1" applyProtection="1">
      <alignment horizontal="right" vertical="top" wrapText="1" readingOrder="1"/>
      <protection locked="0"/>
    </xf>
    <xf numFmtId="0" fontId="4" fillId="0" borderId="0" xfId="2" applyFont="1" applyAlignment="1">
      <alignment vertical="center" wrapText="1"/>
    </xf>
    <xf numFmtId="3" fontId="4" fillId="0" borderId="0" xfId="2" applyNumberFormat="1" applyFont="1"/>
    <xf numFmtId="3" fontId="4" fillId="0" borderId="0" xfId="4" applyNumberFormat="1" applyFont="1"/>
    <xf numFmtId="166" fontId="4" fillId="0" borderId="0" xfId="6" applyNumberFormat="1" applyFont="1" applyFill="1"/>
    <xf numFmtId="3" fontId="4" fillId="0" borderId="0" xfId="6" applyNumberFormat="1" applyFont="1" applyFill="1"/>
    <xf numFmtId="0" fontId="4" fillId="0" borderId="0" xfId="2" applyFont="1" applyAlignment="1">
      <alignment horizontal="left"/>
    </xf>
    <xf numFmtId="167" fontId="4" fillId="0" borderId="0" xfId="2" applyNumberFormat="1" applyFont="1"/>
    <xf numFmtId="0" fontId="5" fillId="0" borderId="12" xfId="2" applyFont="1" applyFill="1" applyBorder="1" applyAlignment="1">
      <alignment horizontal="center" vertical="center"/>
    </xf>
    <xf numFmtId="0" fontId="5" fillId="0" borderId="2" xfId="2" applyFont="1" applyFill="1" applyBorder="1" applyAlignment="1">
      <alignment horizontal="center" vertical="center"/>
    </xf>
    <xf numFmtId="165" fontId="5" fillId="0" borderId="0" xfId="5" applyFont="1"/>
    <xf numFmtId="165" fontId="5" fillId="0" borderId="0" xfId="5" applyFont="1" applyFill="1"/>
    <xf numFmtId="165" fontId="7" fillId="0" borderId="0" xfId="5" applyFont="1" applyBorder="1" applyAlignment="1" applyProtection="1">
      <alignment horizontal="right" wrapText="1" readingOrder="1"/>
      <protection locked="0"/>
    </xf>
    <xf numFmtId="165" fontId="11" fillId="0" borderId="11" xfId="5" applyFont="1" applyBorder="1" applyAlignment="1" applyProtection="1">
      <alignment horizontal="right" wrapText="1"/>
      <protection locked="0"/>
    </xf>
    <xf numFmtId="165" fontId="8" fillId="0" borderId="0" xfId="5" applyFont="1" applyBorder="1" applyAlignment="1" applyProtection="1">
      <alignment horizontal="right" wrapText="1" readingOrder="1"/>
      <protection locked="0"/>
    </xf>
    <xf numFmtId="165" fontId="11" fillId="0" borderId="11" xfId="5" applyFont="1" applyFill="1" applyBorder="1" applyAlignment="1" applyProtection="1">
      <alignment horizontal="right" wrapText="1"/>
      <protection locked="0"/>
    </xf>
    <xf numFmtId="41" fontId="8" fillId="0" borderId="0" xfId="0" applyNumberFormat="1" applyFont="1"/>
    <xf numFmtId="0" fontId="8" fillId="0" borderId="0" xfId="0" applyFont="1" applyBorder="1"/>
    <xf numFmtId="0" fontId="5" fillId="0" borderId="0" xfId="2" applyFont="1" applyFill="1"/>
    <xf numFmtId="0" fontId="4" fillId="0" borderId="0" xfId="2" applyFont="1" applyAlignment="1">
      <alignment horizontal="justify" wrapText="1"/>
    </xf>
    <xf numFmtId="3" fontId="4" fillId="0" borderId="0" xfId="4" applyNumberFormat="1" applyFont="1" applyAlignment="1">
      <alignment horizontal="right"/>
    </xf>
    <xf numFmtId="0" fontId="5" fillId="0" borderId="2" xfId="2" applyFont="1" applyFill="1" applyBorder="1" applyAlignment="1">
      <alignment horizontal="center" vertical="center" wrapText="1"/>
    </xf>
    <xf numFmtId="0" fontId="5" fillId="0" borderId="2" xfId="4" applyFont="1" applyFill="1" applyBorder="1" applyAlignment="1">
      <alignment horizontal="center" vertical="center" wrapText="1"/>
    </xf>
    <xf numFmtId="0" fontId="4" fillId="0" borderId="0" xfId="2" applyFont="1" applyAlignment="1">
      <alignment wrapText="1"/>
    </xf>
    <xf numFmtId="165" fontId="8" fillId="0" borderId="0" xfId="5" applyFont="1" applyFill="1"/>
    <xf numFmtId="0" fontId="8" fillId="0" borderId="0" xfId="0" applyFont="1" applyFill="1"/>
    <xf numFmtId="0" fontId="4" fillId="0" borderId="0" xfId="2" applyFont="1" applyFill="1" applyAlignment="1">
      <alignment vertical="center" wrapText="1"/>
    </xf>
    <xf numFmtId="0" fontId="8" fillId="0" borderId="0" xfId="0" applyFont="1" applyFill="1" applyAlignment="1">
      <alignment vertical="center"/>
    </xf>
    <xf numFmtId="0" fontId="8" fillId="0" borderId="0" xfId="0" applyFont="1" applyAlignment="1">
      <alignment vertical="center"/>
    </xf>
    <xf numFmtId="0" fontId="8" fillId="0" borderId="0" xfId="2" applyFont="1" applyBorder="1"/>
    <xf numFmtId="0" fontId="5" fillId="0" borderId="2" xfId="2" applyFont="1" applyBorder="1" applyAlignment="1">
      <alignment horizontal="center" vertical="top" wrapText="1"/>
    </xf>
    <xf numFmtId="9" fontId="5" fillId="0" borderId="0" xfId="1" applyFont="1"/>
    <xf numFmtId="0" fontId="5" fillId="0" borderId="2" xfId="2" applyFont="1" applyBorder="1" applyAlignment="1">
      <alignment horizontal="center" wrapText="1"/>
    </xf>
    <xf numFmtId="165" fontId="5" fillId="0" borderId="0" xfId="2" applyNumberFormat="1" applyFont="1"/>
    <xf numFmtId="165" fontId="4" fillId="0" borderId="0" xfId="2" applyNumberFormat="1" applyFont="1"/>
    <xf numFmtId="165" fontId="4" fillId="0" borderId="0" xfId="4" applyNumberFormat="1" applyFont="1"/>
    <xf numFmtId="165" fontId="4" fillId="0" borderId="0" xfId="2" applyNumberFormat="1" applyFont="1" applyFill="1"/>
    <xf numFmtId="41" fontId="8" fillId="0" borderId="0" xfId="0" applyNumberFormat="1" applyFont="1" applyAlignment="1">
      <alignment horizontal="center"/>
    </xf>
    <xf numFmtId="168" fontId="5" fillId="0" borderId="0" xfId="2" applyNumberFormat="1" applyFont="1"/>
    <xf numFmtId="165" fontId="5" fillId="0" borderId="0" xfId="2" applyNumberFormat="1" applyFont="1" applyAlignment="1">
      <alignment horizontal="right"/>
    </xf>
    <xf numFmtId="165" fontId="4" fillId="0" borderId="0" xfId="2" applyNumberFormat="1" applyFont="1" applyAlignment="1">
      <alignment horizontal="right"/>
    </xf>
    <xf numFmtId="165" fontId="4" fillId="0" borderId="0" xfId="4" applyNumberFormat="1" applyFont="1" applyAlignment="1">
      <alignment horizontal="right"/>
    </xf>
    <xf numFmtId="0" fontId="5" fillId="0" borderId="2" xfId="4" applyFont="1" applyBorder="1" applyAlignment="1">
      <alignment horizontal="center" vertical="center" wrapText="1"/>
    </xf>
    <xf numFmtId="41" fontId="5" fillId="0" borderId="0" xfId="4" applyNumberFormat="1" applyFont="1"/>
    <xf numFmtId="165" fontId="5" fillId="0" borderId="0" xfId="4" applyNumberFormat="1" applyFont="1"/>
    <xf numFmtId="0" fontId="4" fillId="0" borderId="5" xfId="0" applyFont="1" applyFill="1" applyBorder="1" applyAlignment="1" applyProtection="1">
      <alignment horizontal="left" vertical="top" wrapText="1" readingOrder="1"/>
      <protection locked="0"/>
    </xf>
    <xf numFmtId="0" fontId="4" fillId="0" borderId="5" xfId="0" applyFont="1" applyBorder="1" applyAlignment="1" applyProtection="1">
      <alignment horizontal="left" vertical="top" wrapText="1" readingOrder="1"/>
      <protection locked="0"/>
    </xf>
    <xf numFmtId="0" fontId="4" fillId="0" borderId="14" xfId="4" applyFont="1" applyBorder="1" applyAlignment="1"/>
    <xf numFmtId="41" fontId="4" fillId="0" borderId="14" xfId="4" applyNumberFormat="1" applyFont="1" applyBorder="1" applyAlignment="1"/>
    <xf numFmtId="41" fontId="5" fillId="0" borderId="0" xfId="2" applyNumberFormat="1" applyFont="1"/>
    <xf numFmtId="41" fontId="5" fillId="0" borderId="0" xfId="2" applyNumberFormat="1" applyFont="1" applyAlignment="1">
      <alignment horizontal="right"/>
    </xf>
    <xf numFmtId="166" fontId="5" fillId="0" borderId="0" xfId="6" applyNumberFormat="1" applyFont="1"/>
    <xf numFmtId="3" fontId="5" fillId="0" borderId="0" xfId="2" applyNumberFormat="1" applyFont="1"/>
    <xf numFmtId="41" fontId="4" fillId="0" borderId="0" xfId="4" applyNumberFormat="1" applyFont="1" applyAlignment="1">
      <alignment horizontal="right"/>
    </xf>
    <xf numFmtId="166" fontId="4" fillId="0" borderId="0" xfId="6" applyNumberFormat="1" applyFont="1"/>
    <xf numFmtId="0" fontId="4" fillId="0" borderId="0" xfId="2" applyFont="1" applyAlignment="1">
      <alignment horizontal="center"/>
    </xf>
    <xf numFmtId="166" fontId="5" fillId="0" borderId="0" xfId="6" applyNumberFormat="1" applyFont="1" applyAlignment="1"/>
    <xf numFmtId="166" fontId="5" fillId="0" borderId="0" xfId="6" applyNumberFormat="1" applyFont="1" applyAlignment="1">
      <alignment horizontal="right"/>
    </xf>
    <xf numFmtId="41" fontId="4" fillId="0" borderId="0" xfId="2" applyNumberFormat="1" applyFont="1" applyFill="1" applyBorder="1" applyAlignment="1">
      <alignment wrapText="1"/>
    </xf>
    <xf numFmtId="3" fontId="4" fillId="0" borderId="0" xfId="6" applyNumberFormat="1" applyFont="1" applyAlignment="1">
      <alignment horizontal="right"/>
    </xf>
    <xf numFmtId="0" fontId="4" fillId="0" borderId="0" xfId="6" applyNumberFormat="1" applyFont="1" applyAlignment="1">
      <alignment horizontal="right"/>
    </xf>
    <xf numFmtId="0" fontId="8" fillId="0" borderId="0" xfId="6" applyNumberFormat="1" applyFont="1" applyAlignment="1">
      <alignment horizontal="right"/>
    </xf>
    <xf numFmtId="3" fontId="4" fillId="0" borderId="0" xfId="6" applyNumberFormat="1" applyFont="1" applyFill="1" applyAlignment="1">
      <alignment horizontal="right"/>
    </xf>
    <xf numFmtId="165" fontId="5" fillId="0" borderId="0" xfId="6" applyNumberFormat="1" applyFont="1"/>
    <xf numFmtId="165" fontId="4" fillId="0" borderId="0" xfId="6" applyNumberFormat="1" applyFont="1"/>
    <xf numFmtId="0" fontId="4" fillId="0" borderId="0" xfId="7" applyFont="1"/>
    <xf numFmtId="0" fontId="15" fillId="0" borderId="0" xfId="7" applyFont="1" applyFill="1" applyAlignment="1" applyProtection="1">
      <alignment vertical="top" wrapText="1" readingOrder="1"/>
      <protection locked="0"/>
    </xf>
    <xf numFmtId="0" fontId="4" fillId="0" borderId="0" xfId="7" applyFont="1" applyFill="1"/>
    <xf numFmtId="0" fontId="16" fillId="0" borderId="16" xfId="7" applyFont="1" applyFill="1" applyBorder="1" applyAlignment="1" applyProtection="1">
      <alignment horizontal="center" vertical="center" wrapText="1" readingOrder="1"/>
      <protection locked="0"/>
    </xf>
    <xf numFmtId="0" fontId="5" fillId="0" borderId="2" xfId="7" applyFont="1" applyFill="1" applyBorder="1" applyAlignment="1">
      <alignment horizontal="center" vertical="center"/>
    </xf>
    <xf numFmtId="0" fontId="16" fillId="0" borderId="17" xfId="7" applyFont="1" applyFill="1" applyBorder="1" applyAlignment="1" applyProtection="1">
      <alignment horizontal="center" vertical="center" wrapText="1" readingOrder="1"/>
      <protection locked="0"/>
    </xf>
    <xf numFmtId="0" fontId="4" fillId="0" borderId="0" xfId="7" applyFont="1" applyAlignment="1">
      <alignment vertical="center"/>
    </xf>
    <xf numFmtId="0" fontId="5" fillId="0" borderId="0" xfId="7" applyFont="1" applyAlignment="1">
      <alignment wrapText="1"/>
    </xf>
    <xf numFmtId="165" fontId="5" fillId="0" borderId="0" xfId="5" applyFont="1" applyFill="1" applyAlignment="1">
      <alignment horizontal="right"/>
    </xf>
    <xf numFmtId="165" fontId="16" fillId="0" borderId="0" xfId="5" applyFont="1" applyFill="1" applyBorder="1" applyAlignment="1" applyProtection="1">
      <alignment horizontal="right" wrapText="1" readingOrder="1"/>
      <protection locked="0"/>
    </xf>
    <xf numFmtId="0" fontId="4" fillId="0" borderId="0" xfId="7" applyFont="1" applyAlignment="1">
      <alignment wrapText="1"/>
    </xf>
    <xf numFmtId="165" fontId="15" fillId="0" borderId="0" xfId="5" applyFont="1" applyFill="1" applyBorder="1" applyAlignment="1" applyProtection="1">
      <alignment horizontal="right" wrapText="1" readingOrder="1"/>
      <protection locked="0"/>
    </xf>
    <xf numFmtId="165" fontId="15" fillId="0" borderId="0" xfId="5" applyFont="1" applyBorder="1" applyAlignment="1" applyProtection="1">
      <alignment horizontal="right" wrapText="1" readingOrder="1"/>
      <protection locked="0"/>
    </xf>
    <xf numFmtId="0" fontId="4" fillId="0" borderId="0" xfId="7" applyFont="1" applyFill="1" applyAlignment="1">
      <alignment horizontal="right"/>
    </xf>
    <xf numFmtId="0" fontId="5" fillId="0" borderId="21" xfId="7" applyFont="1" applyBorder="1" applyAlignment="1">
      <alignment horizontal="center" vertical="center"/>
    </xf>
    <xf numFmtId="0" fontId="5" fillId="0" borderId="21" xfId="7" applyFont="1" applyFill="1" applyBorder="1" applyAlignment="1">
      <alignment horizontal="center" vertical="center"/>
    </xf>
    <xf numFmtId="0" fontId="16" fillId="0" borderId="22" xfId="7" applyFont="1" applyBorder="1" applyAlignment="1" applyProtection="1">
      <alignment horizontal="center" vertical="center" wrapText="1" readingOrder="1"/>
      <protection locked="0"/>
    </xf>
    <xf numFmtId="0" fontId="16" fillId="0" borderId="22" xfId="7" applyFont="1" applyFill="1" applyBorder="1" applyAlignment="1" applyProtection="1">
      <alignment horizontal="center" vertical="center" wrapText="1" readingOrder="1"/>
      <protection locked="0"/>
    </xf>
    <xf numFmtId="0" fontId="16" fillId="0" borderId="18" xfId="7" applyFont="1" applyBorder="1" applyAlignment="1" applyProtection="1">
      <alignment horizontal="left" wrapText="1" readingOrder="1"/>
      <protection locked="0"/>
    </xf>
    <xf numFmtId="0" fontId="15" fillId="0" borderId="18" xfId="7" applyFont="1" applyBorder="1" applyAlignment="1" applyProtection="1">
      <alignment horizontal="left" wrapText="1" readingOrder="1"/>
      <protection locked="0"/>
    </xf>
    <xf numFmtId="0" fontId="15" fillId="0" borderId="18" xfId="7" applyFont="1" applyBorder="1" applyAlignment="1" applyProtection="1">
      <alignment wrapText="1" readingOrder="1"/>
      <protection locked="0"/>
    </xf>
    <xf numFmtId="0" fontId="15" fillId="0" borderId="0" xfId="7" applyFont="1" applyBorder="1" applyAlignment="1" applyProtection="1">
      <alignment wrapText="1" readingOrder="1"/>
      <protection locked="0"/>
    </xf>
    <xf numFmtId="0" fontId="16" fillId="0" borderId="17" xfId="7" applyFont="1" applyBorder="1" applyAlignment="1" applyProtection="1">
      <alignment horizontal="center" vertical="center" wrapText="1" readingOrder="1"/>
      <protection locked="0"/>
    </xf>
    <xf numFmtId="0" fontId="16" fillId="0" borderId="0" xfId="7" applyFont="1" applyBorder="1" applyAlignment="1" applyProtection="1">
      <alignment vertical="top" wrapText="1" readingOrder="1"/>
      <protection locked="0"/>
    </xf>
    <xf numFmtId="165" fontId="16" fillId="0" borderId="0" xfId="5" applyFont="1" applyBorder="1" applyAlignment="1" applyProtection="1">
      <alignment horizontal="right" vertical="top" wrapText="1" readingOrder="1"/>
      <protection locked="0"/>
    </xf>
    <xf numFmtId="0" fontId="15" fillId="0" borderId="0" xfId="7" applyFont="1" applyBorder="1" applyAlignment="1" applyProtection="1">
      <alignment vertical="top" wrapText="1" readingOrder="1"/>
      <protection locked="0"/>
    </xf>
    <xf numFmtId="165" fontId="15" fillId="0" borderId="0" xfId="5" applyFont="1" applyBorder="1" applyAlignment="1" applyProtection="1">
      <alignment horizontal="right" vertical="top" wrapText="1" readingOrder="1"/>
      <protection locked="0"/>
    </xf>
    <xf numFmtId="0" fontId="16" fillId="0" borderId="2" xfId="7" applyFont="1" applyBorder="1" applyAlignment="1" applyProtection="1">
      <alignment horizontal="center" vertical="center" wrapText="1" readingOrder="1"/>
      <protection locked="0"/>
    </xf>
    <xf numFmtId="0" fontId="16" fillId="0" borderId="2" xfId="7" applyFont="1" applyBorder="1" applyAlignment="1" applyProtection="1">
      <alignment horizontal="center" vertical="top" wrapText="1" readingOrder="1"/>
      <protection locked="0"/>
    </xf>
    <xf numFmtId="0" fontId="4" fillId="0" borderId="0" xfId="7" applyFont="1" applyBorder="1"/>
    <xf numFmtId="0" fontId="4" fillId="0" borderId="0" xfId="7" applyFont="1" applyBorder="1" applyAlignment="1" applyProtection="1">
      <alignment wrapText="1"/>
      <protection locked="0"/>
    </xf>
    <xf numFmtId="165" fontId="16" fillId="0" borderId="0" xfId="5" applyFont="1" applyFill="1" applyBorder="1" applyAlignment="1" applyProtection="1">
      <alignment horizontal="right" vertical="top" wrapText="1" readingOrder="1"/>
      <protection locked="0"/>
    </xf>
    <xf numFmtId="165" fontId="15" fillId="0" borderId="0" xfId="5" applyFont="1" applyFill="1" applyBorder="1" applyAlignment="1" applyProtection="1">
      <alignment horizontal="right" vertical="top" wrapText="1" readingOrder="1"/>
      <protection locked="0"/>
    </xf>
    <xf numFmtId="41" fontId="16" fillId="0" borderId="0" xfId="7" applyNumberFormat="1" applyFont="1" applyFill="1" applyBorder="1" applyAlignment="1" applyProtection="1">
      <alignment horizontal="right" vertical="top" wrapText="1" readingOrder="1"/>
      <protection locked="0"/>
    </xf>
    <xf numFmtId="41" fontId="15" fillId="0" borderId="0" xfId="7" applyNumberFormat="1" applyFont="1" applyFill="1" applyBorder="1" applyAlignment="1" applyProtection="1">
      <alignment horizontal="right" vertical="top" wrapText="1" readingOrder="1"/>
      <protection locked="0"/>
    </xf>
    <xf numFmtId="0" fontId="15" fillId="0" borderId="0" xfId="7" applyFont="1" applyBorder="1" applyAlignment="1" applyProtection="1">
      <alignment readingOrder="1"/>
      <protection locked="0"/>
    </xf>
    <xf numFmtId="0" fontId="16" fillId="0" borderId="0" xfId="7" applyFont="1" applyFill="1" applyBorder="1" applyAlignment="1" applyProtection="1">
      <alignment vertical="top" wrapText="1" readingOrder="1"/>
      <protection locked="0"/>
    </xf>
    <xf numFmtId="165" fontId="5" fillId="0" borderId="0" xfId="5" applyFont="1" applyFill="1" applyBorder="1" applyAlignment="1" applyProtection="1">
      <alignment horizontal="right" vertical="top" wrapText="1" readingOrder="1"/>
      <protection locked="0"/>
    </xf>
    <xf numFmtId="0" fontId="15" fillId="0" borderId="0" xfId="7" applyFont="1" applyFill="1" applyBorder="1" applyAlignment="1" applyProtection="1">
      <alignment vertical="top" wrapText="1" readingOrder="1"/>
      <protection locked="0"/>
    </xf>
    <xf numFmtId="165" fontId="4" fillId="0" borderId="0" xfId="5" applyFont="1" applyFill="1" applyBorder="1" applyAlignment="1" applyProtection="1">
      <alignment horizontal="right" vertical="top" wrapText="1" readingOrder="1"/>
      <protection locked="0"/>
    </xf>
    <xf numFmtId="165" fontId="4" fillId="0" borderId="0" xfId="5" applyFont="1" applyBorder="1" applyAlignment="1" applyProtection="1">
      <alignment horizontal="right" vertical="top" wrapText="1" readingOrder="1"/>
      <protection locked="0"/>
    </xf>
    <xf numFmtId="41" fontId="16" fillId="0" borderId="0" xfId="7" applyNumberFormat="1" applyFont="1" applyBorder="1" applyAlignment="1" applyProtection="1">
      <alignment horizontal="right" vertical="top" wrapText="1" readingOrder="1"/>
      <protection locked="0"/>
    </xf>
    <xf numFmtId="41" fontId="15" fillId="0" borderId="0" xfId="7" applyNumberFormat="1" applyFont="1" applyBorder="1" applyAlignment="1" applyProtection="1">
      <alignment horizontal="right" vertical="top" wrapText="1" readingOrder="1"/>
      <protection locked="0"/>
    </xf>
    <xf numFmtId="0" fontId="4" fillId="0" borderId="0" xfId="8" applyFont="1" applyFill="1" applyBorder="1" applyAlignment="1"/>
    <xf numFmtId="0" fontId="4" fillId="0" borderId="0" xfId="7" applyFont="1" applyAlignment="1">
      <alignment horizontal="center" vertical="center"/>
    </xf>
    <xf numFmtId="0" fontId="5" fillId="0" borderId="0" xfId="7" applyFont="1" applyBorder="1" applyAlignment="1" applyProtection="1">
      <alignment horizontal="left" vertical="top" wrapText="1" readingOrder="1"/>
      <protection locked="0"/>
    </xf>
    <xf numFmtId="0" fontId="5" fillId="0" borderId="16" xfId="0" applyFont="1" applyBorder="1" applyAlignment="1" applyProtection="1">
      <alignment horizontal="center" vertical="center" wrapText="1" readingOrder="1"/>
      <protection locked="0"/>
    </xf>
    <xf numFmtId="0" fontId="5" fillId="0" borderId="30" xfId="0" applyFont="1" applyBorder="1" applyAlignment="1" applyProtection="1">
      <alignment horizontal="center" vertical="center" wrapText="1" readingOrder="1"/>
      <protection locked="0"/>
    </xf>
    <xf numFmtId="0" fontId="5" fillId="0" borderId="2" xfId="0" applyFont="1" applyBorder="1" applyAlignment="1" applyProtection="1">
      <alignment horizontal="center" vertical="center" wrapText="1" readingOrder="1"/>
      <protection locked="0"/>
    </xf>
    <xf numFmtId="0" fontId="4" fillId="0" borderId="2" xfId="0" applyFont="1" applyFill="1" applyBorder="1" applyAlignment="1">
      <alignment wrapText="1"/>
    </xf>
    <xf numFmtId="0" fontId="4" fillId="2" borderId="8" xfId="0" applyFont="1" applyFill="1" applyBorder="1" applyAlignment="1">
      <alignment horizontal="center"/>
    </xf>
    <xf numFmtId="0" fontId="4" fillId="0" borderId="2" xfId="0" applyFont="1" applyBorder="1" applyAlignment="1">
      <alignment horizontal="center"/>
    </xf>
    <xf numFmtId="0" fontId="4" fillId="0" borderId="2" xfId="0" applyFont="1" applyFill="1" applyBorder="1" applyAlignment="1">
      <alignment horizontal="center" wrapText="1"/>
    </xf>
    <xf numFmtId="0" fontId="4" fillId="0" borderId="2" xfId="0" applyFont="1" applyFill="1" applyBorder="1" applyAlignment="1">
      <alignment horizontal="center"/>
    </xf>
    <xf numFmtId="0" fontId="4" fillId="0" borderId="21" xfId="0" applyFont="1" applyFill="1" applyBorder="1" applyAlignment="1">
      <alignment wrapText="1"/>
    </xf>
    <xf numFmtId="0" fontId="4" fillId="0" borderId="2" xfId="0" applyFont="1" applyFill="1" applyBorder="1" applyAlignment="1">
      <alignment horizontal="left" vertical="top" wrapText="1"/>
    </xf>
    <xf numFmtId="0" fontId="4" fillId="0" borderId="0" xfId="7" applyFont="1" applyFill="1" applyBorder="1"/>
    <xf numFmtId="0" fontId="16" fillId="0" borderId="16" xfId="0" applyFont="1" applyBorder="1" applyAlignment="1" applyProtection="1">
      <alignment horizontal="center" vertical="center" wrapText="1" readingOrder="1"/>
      <protection locked="0"/>
    </xf>
    <xf numFmtId="0" fontId="16" fillId="0" borderId="30" xfId="0" applyFont="1" applyBorder="1" applyAlignment="1" applyProtection="1">
      <alignment horizontal="center" vertical="center" wrapText="1" readingOrder="1"/>
      <protection locked="0"/>
    </xf>
    <xf numFmtId="0" fontId="16" fillId="0" borderId="2" xfId="0" applyFont="1" applyBorder="1" applyAlignment="1" applyProtection="1">
      <alignment horizontal="center" vertical="center" wrapText="1" readingOrder="1"/>
      <protection locked="0"/>
    </xf>
    <xf numFmtId="0" fontId="4" fillId="0" borderId="21" xfId="0" applyFont="1" applyFill="1" applyBorder="1" applyAlignment="1">
      <alignment horizontal="center" wrapText="1"/>
    </xf>
    <xf numFmtId="0" fontId="7" fillId="0" borderId="2" xfId="7" applyFont="1" applyBorder="1" applyAlignment="1">
      <alignment horizontal="center" vertical="center"/>
    </xf>
    <xf numFmtId="41" fontId="7" fillId="0" borderId="0" xfId="7" applyNumberFormat="1" applyFont="1" applyBorder="1"/>
    <xf numFmtId="0" fontId="5" fillId="0" borderId="0" xfId="7" applyFont="1" applyFill="1" applyBorder="1" applyAlignment="1" applyProtection="1">
      <alignment horizontal="right" vertical="top" wrapText="1" readingOrder="1"/>
      <protection locked="0"/>
    </xf>
    <xf numFmtId="41" fontId="5" fillId="0" borderId="0" xfId="7" applyNumberFormat="1" applyFont="1" applyFill="1" applyBorder="1" applyAlignment="1" applyProtection="1">
      <alignment horizontal="right" vertical="top" readingOrder="1"/>
      <protection locked="0"/>
    </xf>
    <xf numFmtId="41" fontId="8" fillId="0" borderId="0" xfId="7" applyNumberFormat="1" applyFont="1" applyBorder="1"/>
    <xf numFmtId="41" fontId="4" fillId="0" borderId="0" xfId="7" applyNumberFormat="1" applyFont="1" applyFill="1" applyBorder="1" applyAlignment="1" applyProtection="1">
      <alignment horizontal="right" vertical="top" readingOrder="1"/>
      <protection locked="0"/>
    </xf>
    <xf numFmtId="0" fontId="16" fillId="0" borderId="0" xfId="7" applyFont="1" applyBorder="1" applyAlignment="1" applyProtection="1">
      <alignment vertical="top" readingOrder="1"/>
      <protection locked="0"/>
    </xf>
    <xf numFmtId="0" fontId="16" fillId="0" borderId="0" xfId="7" applyFont="1" applyAlignment="1" applyProtection="1">
      <alignment vertical="top" wrapText="1" readingOrder="1"/>
      <protection locked="0"/>
    </xf>
    <xf numFmtId="0" fontId="7" fillId="0" borderId="3" xfId="7" applyFont="1" applyBorder="1" applyAlignment="1">
      <alignment horizontal="center" vertical="center"/>
    </xf>
    <xf numFmtId="0" fontId="10" fillId="0" borderId="0" xfId="7" applyFont="1"/>
    <xf numFmtId="0" fontId="5" fillId="0" borderId="0" xfId="7" applyFont="1" applyFill="1" applyBorder="1" applyAlignment="1">
      <alignment horizontal="left" readingOrder="1"/>
    </xf>
    <xf numFmtId="0" fontId="16" fillId="0" borderId="26" xfId="7" applyFont="1" applyFill="1" applyBorder="1" applyAlignment="1" applyProtection="1">
      <alignment horizontal="center" vertical="center" wrapText="1" readingOrder="1"/>
      <protection locked="0"/>
    </xf>
    <xf numFmtId="0" fontId="16" fillId="0" borderId="0" xfId="7" applyFont="1" applyFill="1" applyBorder="1" applyAlignment="1" applyProtection="1">
      <alignment horizontal="left" vertical="top" wrapText="1" readingOrder="1"/>
      <protection locked="0"/>
    </xf>
    <xf numFmtId="0" fontId="15" fillId="0" borderId="0" xfId="7" applyFont="1" applyFill="1" applyBorder="1" applyAlignment="1" applyProtection="1">
      <alignment horizontal="left" vertical="top" wrapText="1" indent="1" readingOrder="1"/>
      <protection locked="0"/>
    </xf>
    <xf numFmtId="0" fontId="4" fillId="0" borderId="0" xfId="7" applyFont="1" applyFill="1" applyBorder="1" applyAlignment="1" applyProtection="1">
      <alignment horizontal="left" vertical="top" wrapText="1" indent="1" readingOrder="1"/>
      <protection locked="0"/>
    </xf>
    <xf numFmtId="0" fontId="5" fillId="0" borderId="0" xfId="7" applyFont="1"/>
    <xf numFmtId="0" fontId="5" fillId="0" borderId="0" xfId="7" applyFont="1" applyAlignment="1">
      <alignment horizontal="center" vertical="center"/>
    </xf>
    <xf numFmtId="0" fontId="16" fillId="0" borderId="43" xfId="0" applyFont="1" applyBorder="1" applyAlignment="1" applyProtection="1">
      <alignment horizontal="left" vertical="top" wrapText="1" readingOrder="1"/>
      <protection locked="0"/>
    </xf>
    <xf numFmtId="0" fontId="16" fillId="0" borderId="44" xfId="0" applyFont="1" applyBorder="1" applyAlignment="1" applyProtection="1">
      <alignment horizontal="left" vertical="top" wrapText="1" readingOrder="1"/>
      <protection locked="0"/>
    </xf>
    <xf numFmtId="165" fontId="16" fillId="0" borderId="45" xfId="0" applyNumberFormat="1" applyFont="1" applyFill="1" applyBorder="1" applyAlignment="1" applyProtection="1">
      <alignment horizontal="center" vertical="center" wrapText="1" readingOrder="1"/>
      <protection locked="0"/>
    </xf>
    <xf numFmtId="165" fontId="16" fillId="0" borderId="46" xfId="0" applyNumberFormat="1" applyFont="1" applyFill="1" applyBorder="1" applyAlignment="1" applyProtection="1">
      <alignment horizontal="center" vertical="center" wrapText="1" readingOrder="1"/>
      <protection locked="0"/>
    </xf>
    <xf numFmtId="165" fontId="16" fillId="0" borderId="47" xfId="0" applyNumberFormat="1" applyFont="1" applyFill="1" applyBorder="1" applyAlignment="1" applyProtection="1">
      <alignment horizontal="center" vertical="center" wrapText="1" readingOrder="1"/>
      <protection locked="0"/>
    </xf>
    <xf numFmtId="0" fontId="16" fillId="0" borderId="48" xfId="0" applyFont="1" applyBorder="1" applyAlignment="1" applyProtection="1">
      <alignment horizontal="left" vertical="top" wrapText="1" readingOrder="1"/>
      <protection locked="0"/>
    </xf>
    <xf numFmtId="0" fontId="16" fillId="0" borderId="49" xfId="0" applyFont="1" applyBorder="1" applyAlignment="1" applyProtection="1">
      <alignment horizontal="left" vertical="top" wrapText="1" readingOrder="1"/>
      <protection locked="0"/>
    </xf>
    <xf numFmtId="165" fontId="16" fillId="0" borderId="50" xfId="0" applyNumberFormat="1" applyFont="1" applyFill="1" applyBorder="1" applyAlignment="1" applyProtection="1">
      <alignment horizontal="center" vertical="center" wrapText="1" readingOrder="1"/>
      <protection locked="0"/>
    </xf>
    <xf numFmtId="165" fontId="16" fillId="0" borderId="51" xfId="0" applyNumberFormat="1" applyFont="1" applyFill="1" applyBorder="1" applyAlignment="1" applyProtection="1">
      <alignment horizontal="center" vertical="center" wrapText="1" readingOrder="1"/>
      <protection locked="0"/>
    </xf>
    <xf numFmtId="165" fontId="16" fillId="0" borderId="52" xfId="0" applyNumberFormat="1" applyFont="1" applyFill="1" applyBorder="1" applyAlignment="1" applyProtection="1">
      <alignment horizontal="center" vertical="center" wrapText="1" readingOrder="1"/>
      <protection locked="0"/>
    </xf>
    <xf numFmtId="165" fontId="16" fillId="0" borderId="53" xfId="0" applyNumberFormat="1" applyFont="1" applyFill="1" applyBorder="1" applyAlignment="1" applyProtection="1">
      <alignment horizontal="center" vertical="center" wrapText="1" readingOrder="1"/>
      <protection locked="0"/>
    </xf>
    <xf numFmtId="0" fontId="15" fillId="0" borderId="39" xfId="0" applyFont="1" applyBorder="1" applyAlignment="1" applyProtection="1">
      <alignment horizontal="left" vertical="top" wrapText="1" readingOrder="1"/>
      <protection locked="0"/>
    </xf>
    <xf numFmtId="0" fontId="15" fillId="0" borderId="40" xfId="0" applyFont="1" applyBorder="1" applyAlignment="1" applyProtection="1">
      <alignment horizontal="left" vertical="top" wrapText="1" readingOrder="1"/>
      <protection locked="0"/>
    </xf>
    <xf numFmtId="165" fontId="16" fillId="0" borderId="54" xfId="0" applyNumberFormat="1" applyFont="1" applyFill="1" applyBorder="1" applyAlignment="1" applyProtection="1">
      <alignment horizontal="center" vertical="center" wrapText="1" readingOrder="1"/>
      <protection locked="0"/>
    </xf>
    <xf numFmtId="165" fontId="15" fillId="0" borderId="55" xfId="0" applyNumberFormat="1" applyFont="1" applyFill="1" applyBorder="1" applyAlignment="1" applyProtection="1">
      <alignment horizontal="center" vertical="center" wrapText="1" readingOrder="1"/>
      <protection locked="0"/>
    </xf>
    <xf numFmtId="165" fontId="15" fillId="0" borderId="40" xfId="0" applyNumberFormat="1" applyFont="1" applyFill="1" applyBorder="1" applyAlignment="1" applyProtection="1">
      <alignment horizontal="center" vertical="center" wrapText="1" readingOrder="1"/>
      <protection locked="0"/>
    </xf>
    <xf numFmtId="0" fontId="15" fillId="0" borderId="12" xfId="0" applyFont="1" applyBorder="1" applyAlignment="1" applyProtection="1">
      <alignment horizontal="left" vertical="top" wrapText="1" readingOrder="1"/>
      <protection locked="0"/>
    </xf>
    <xf numFmtId="0" fontId="15" fillId="0" borderId="56" xfId="0" applyFont="1" applyBorder="1" applyAlignment="1" applyProtection="1">
      <alignment horizontal="left" vertical="top" wrapText="1" readingOrder="1"/>
      <protection locked="0"/>
    </xf>
    <xf numFmtId="165" fontId="15" fillId="0" borderId="57" xfId="0" applyNumberFormat="1" applyFont="1" applyFill="1" applyBorder="1" applyAlignment="1" applyProtection="1">
      <alignment horizontal="center" vertical="center" wrapText="1" readingOrder="1"/>
      <protection locked="0"/>
    </xf>
    <xf numFmtId="165" fontId="15" fillId="0" borderId="56" xfId="0" applyNumberFormat="1" applyFont="1" applyFill="1" applyBorder="1" applyAlignment="1" applyProtection="1">
      <alignment horizontal="center" vertical="center" wrapText="1" readingOrder="1"/>
      <protection locked="0"/>
    </xf>
    <xf numFmtId="165" fontId="16" fillId="0" borderId="58" xfId="0" applyNumberFormat="1" applyFont="1" applyFill="1" applyBorder="1" applyAlignment="1" applyProtection="1">
      <alignment horizontal="center" vertical="center" wrapText="1" readingOrder="1"/>
      <protection locked="0"/>
    </xf>
    <xf numFmtId="165" fontId="15" fillId="0" borderId="0" xfId="0" applyNumberFormat="1" applyFont="1" applyFill="1" applyBorder="1" applyAlignment="1" applyProtection="1">
      <alignment horizontal="center" vertical="center" wrapText="1" readingOrder="1"/>
      <protection locked="0"/>
    </xf>
    <xf numFmtId="165" fontId="15" fillId="0" borderId="42" xfId="0" applyNumberFormat="1" applyFont="1" applyFill="1" applyBorder="1" applyAlignment="1" applyProtection="1">
      <alignment horizontal="center" vertical="center" wrapText="1" readingOrder="1"/>
      <protection locked="0"/>
    </xf>
    <xf numFmtId="0" fontId="15" fillId="0" borderId="59" xfId="0" applyFont="1" applyBorder="1" applyAlignment="1" applyProtection="1">
      <alignment horizontal="left" vertical="top" wrapText="1" readingOrder="1"/>
      <protection locked="0"/>
    </xf>
    <xf numFmtId="0" fontId="15" fillId="0" borderId="0" xfId="0" applyFont="1" applyFill="1" applyBorder="1" applyAlignment="1" applyProtection="1">
      <alignment horizontal="center" vertical="center" wrapText="1" readingOrder="1"/>
      <protection locked="0"/>
    </xf>
    <xf numFmtId="0" fontId="16" fillId="0" borderId="0" xfId="0" applyFont="1" applyFill="1" applyBorder="1" applyAlignment="1" applyProtection="1">
      <alignment horizontal="center" vertical="center" wrapText="1" readingOrder="1"/>
      <protection locked="0"/>
    </xf>
    <xf numFmtId="0" fontId="5" fillId="0" borderId="57" xfId="7" applyFont="1" applyBorder="1" applyAlignment="1">
      <alignment vertical="justify" wrapText="1"/>
    </xf>
    <xf numFmtId="0" fontId="7" fillId="0" borderId="55" xfId="7" applyFont="1" applyFill="1" applyBorder="1" applyAlignment="1">
      <alignment horizontal="left" vertical="center" wrapText="1"/>
    </xf>
    <xf numFmtId="41" fontId="5" fillId="0" borderId="0" xfId="2" applyNumberFormat="1" applyFont="1" applyBorder="1" applyAlignment="1">
      <alignment horizontal="center" vertical="center"/>
    </xf>
    <xf numFmtId="0" fontId="16" fillId="0" borderId="0" xfId="7" applyFont="1" applyFill="1" applyBorder="1" applyAlignment="1" applyProtection="1">
      <alignment horizontal="left" vertical="center" wrapText="1"/>
      <protection locked="0"/>
    </xf>
    <xf numFmtId="41" fontId="7" fillId="0" borderId="0" xfId="7" applyNumberFormat="1" applyFont="1" applyFill="1" applyBorder="1" applyAlignment="1">
      <alignment horizontal="center" vertical="center" wrapText="1"/>
    </xf>
    <xf numFmtId="0" fontId="5" fillId="0" borderId="0" xfId="7" applyFont="1" applyFill="1" applyBorder="1"/>
    <xf numFmtId="0" fontId="16" fillId="0" borderId="41" xfId="7" applyFont="1" applyBorder="1" applyAlignment="1" applyProtection="1">
      <alignment horizontal="left" vertical="center" wrapText="1"/>
      <protection locked="0"/>
    </xf>
    <xf numFmtId="41" fontId="16" fillId="0" borderId="0" xfId="7" applyNumberFormat="1" applyFont="1" applyBorder="1" applyAlignment="1" applyProtection="1">
      <alignment horizontal="center" vertical="center" wrapText="1"/>
      <protection locked="0"/>
    </xf>
    <xf numFmtId="0" fontId="15" fillId="0" borderId="0" xfId="7" applyFont="1" applyBorder="1" applyAlignment="1" applyProtection="1">
      <alignment horizontal="left" vertical="center" wrapText="1"/>
      <protection locked="0"/>
    </xf>
    <xf numFmtId="41" fontId="15" fillId="0" borderId="0" xfId="7" applyNumberFormat="1" applyFont="1" applyBorder="1" applyAlignment="1" applyProtection="1">
      <alignment horizontal="center" vertical="center" wrapText="1"/>
      <protection locked="0"/>
    </xf>
    <xf numFmtId="41" fontId="4" fillId="0" borderId="0" xfId="7" applyNumberFormat="1" applyFont="1" applyBorder="1" applyAlignment="1">
      <alignment horizontal="center" vertical="center"/>
    </xf>
    <xf numFmtId="41" fontId="8" fillId="0" borderId="0" xfId="7" applyNumberFormat="1" applyFont="1" applyBorder="1" applyAlignment="1">
      <alignment horizontal="center" vertical="center" wrapText="1"/>
    </xf>
    <xf numFmtId="0" fontId="16" fillId="0" borderId="0" xfId="7" applyFont="1" applyBorder="1" applyAlignment="1" applyProtection="1">
      <alignment horizontal="left" vertical="top" wrapText="1" readingOrder="1"/>
      <protection locked="0"/>
    </xf>
    <xf numFmtId="0" fontId="15" fillId="0" borderId="0" xfId="7" applyFont="1" applyBorder="1" applyAlignment="1" applyProtection="1">
      <alignment horizontal="left" vertical="top" wrapText="1" readingOrder="1"/>
      <protection locked="0"/>
    </xf>
    <xf numFmtId="0" fontId="15" fillId="0" borderId="0" xfId="7" applyFont="1" applyBorder="1" applyAlignment="1" applyProtection="1">
      <alignment horizontal="right" vertical="top" wrapText="1" readingOrder="1"/>
      <protection locked="0"/>
    </xf>
    <xf numFmtId="0" fontId="16" fillId="0" borderId="0" xfId="7" applyFont="1" applyAlignment="1" applyProtection="1">
      <alignment horizontal="center" vertical="top" wrapText="1" readingOrder="1"/>
      <protection locked="0"/>
    </xf>
    <xf numFmtId="0" fontId="5" fillId="0" borderId="2" xfId="7" applyFont="1" applyBorder="1" applyAlignment="1">
      <alignment horizontal="center" vertical="center"/>
    </xf>
    <xf numFmtId="165" fontId="5" fillId="0" borderId="0" xfId="7" applyNumberFormat="1" applyFont="1" applyBorder="1" applyAlignment="1">
      <alignment horizontal="center" vertical="center"/>
    </xf>
    <xf numFmtId="0" fontId="16" fillId="0" borderId="0" xfId="7" applyFont="1" applyBorder="1" applyAlignment="1" applyProtection="1">
      <alignment horizontal="left" vertical="center" wrapText="1" readingOrder="1"/>
      <protection locked="0"/>
    </xf>
    <xf numFmtId="165" fontId="4" fillId="0" borderId="0" xfId="7" applyNumberFormat="1" applyFont="1" applyBorder="1" applyAlignment="1">
      <alignment horizontal="center" vertical="center"/>
    </xf>
    <xf numFmtId="0" fontId="4" fillId="0" borderId="0" xfId="7" applyFont="1" applyAlignment="1">
      <alignment vertical="top" wrapText="1"/>
    </xf>
    <xf numFmtId="165" fontId="5" fillId="0" borderId="0" xfId="7" applyNumberFormat="1" applyFont="1" applyFill="1" applyBorder="1" applyAlignment="1">
      <alignment horizontal="center" vertical="center" wrapText="1"/>
    </xf>
    <xf numFmtId="0" fontId="4" fillId="0" borderId="0" xfId="7" applyNumberFormat="1" applyFont="1" applyBorder="1" applyAlignment="1">
      <alignment horizontal="left" vertical="center"/>
    </xf>
    <xf numFmtId="165" fontId="4" fillId="0" borderId="0" xfId="7" applyNumberFormat="1" applyFont="1" applyFill="1" applyBorder="1" applyAlignment="1">
      <alignment horizontal="center" vertical="center" wrapText="1"/>
    </xf>
    <xf numFmtId="0" fontId="15" fillId="0" borderId="0" xfId="7" applyFont="1" applyBorder="1" applyAlignment="1" applyProtection="1">
      <alignment horizontal="left" vertical="center" wrapText="1" readingOrder="1"/>
      <protection locked="0"/>
    </xf>
    <xf numFmtId="0" fontId="16" fillId="0" borderId="0" xfId="7" applyFont="1" applyBorder="1" applyAlignment="1" applyProtection="1">
      <alignment horizontal="justify" vertical="center" wrapText="1" readingOrder="1"/>
      <protection locked="0"/>
    </xf>
    <xf numFmtId="0" fontId="15" fillId="0" borderId="0" xfId="7" applyFont="1" applyBorder="1" applyAlignment="1" applyProtection="1">
      <alignment horizontal="justify" vertical="center" wrapText="1" readingOrder="1"/>
      <protection locked="0"/>
    </xf>
    <xf numFmtId="0" fontId="5" fillId="0" borderId="0" xfId="7" applyFont="1" applyAlignment="1">
      <alignment horizontal="justify" vertical="top" wrapText="1"/>
    </xf>
    <xf numFmtId="0" fontId="15" fillId="0" borderId="0" xfId="7" applyFont="1" applyFill="1" applyBorder="1" applyAlignment="1" applyProtection="1">
      <alignment horizontal="left" vertical="top" wrapText="1" readingOrder="1"/>
      <protection locked="0"/>
    </xf>
    <xf numFmtId="168" fontId="15" fillId="0" borderId="0" xfId="7" applyNumberFormat="1" applyFont="1" applyFill="1" applyBorder="1" applyAlignment="1" applyProtection="1">
      <alignment horizontal="center" vertical="center" wrapText="1" readingOrder="1"/>
      <protection locked="0"/>
    </xf>
    <xf numFmtId="0" fontId="22" fillId="0" borderId="0" xfId="7" applyFont="1" applyAlignment="1" applyProtection="1">
      <alignment vertical="top" wrapText="1" readingOrder="1"/>
      <protection locked="0"/>
    </xf>
    <xf numFmtId="0" fontId="10" fillId="0" borderId="0" xfId="7" applyFont="1" applyAlignment="1"/>
    <xf numFmtId="0" fontId="16" fillId="0" borderId="0" xfId="7" applyFont="1" applyAlignment="1" applyProtection="1">
      <alignment horizontal="justify" vertical="justify" wrapText="1" readingOrder="1"/>
      <protection locked="0"/>
    </xf>
    <xf numFmtId="0" fontId="4" fillId="0" borderId="0" xfId="7" applyFont="1" applyAlignment="1">
      <alignment horizontal="justify" vertical="justify"/>
    </xf>
    <xf numFmtId="0" fontId="16" fillId="0" borderId="0" xfId="7" applyFont="1" applyBorder="1" applyAlignment="1" applyProtection="1">
      <alignment horizontal="right" vertical="top" wrapText="1" readingOrder="1"/>
      <protection locked="0"/>
    </xf>
    <xf numFmtId="0" fontId="4" fillId="0" borderId="0" xfId="0" applyFont="1" applyFill="1"/>
    <xf numFmtId="0" fontId="4" fillId="0" borderId="0" xfId="0" applyFont="1"/>
    <xf numFmtId="0" fontId="5" fillId="0" borderId="2" xfId="0" applyFont="1" applyBorder="1" applyAlignment="1">
      <alignment horizontal="center" vertical="center" wrapText="1"/>
    </xf>
    <xf numFmtId="0" fontId="16" fillId="0" borderId="16" xfId="0" applyFont="1" applyBorder="1" applyAlignment="1" applyProtection="1">
      <alignment horizontal="center" vertical="center" wrapText="1"/>
      <protection locked="0"/>
    </xf>
    <xf numFmtId="0" fontId="5" fillId="0" borderId="0" xfId="0" applyFont="1"/>
    <xf numFmtId="41" fontId="5" fillId="0" borderId="0" xfId="0" applyNumberFormat="1" applyFont="1"/>
    <xf numFmtId="165" fontId="5" fillId="0" borderId="0" xfId="0" applyNumberFormat="1" applyFont="1" applyAlignment="1">
      <alignment horizontal="right"/>
    </xf>
    <xf numFmtId="41" fontId="4" fillId="0" borderId="0" xfId="0" applyNumberFormat="1" applyFont="1"/>
    <xf numFmtId="165" fontId="4" fillId="0" borderId="0" xfId="0" applyNumberFormat="1" applyFont="1" applyAlignment="1">
      <alignment horizontal="right"/>
    </xf>
    <xf numFmtId="0" fontId="4" fillId="0" borderId="0" xfId="0" applyFont="1" applyAlignment="1">
      <alignment horizontal="justify" vertical="center"/>
    </xf>
    <xf numFmtId="0" fontId="16" fillId="0" borderId="35" xfId="7" applyFont="1" applyBorder="1" applyAlignment="1" applyProtection="1">
      <alignment horizontal="center" vertical="center" wrapText="1" readingOrder="1"/>
      <protection locked="0"/>
    </xf>
    <xf numFmtId="0" fontId="4" fillId="0" borderId="0" xfId="7" applyFont="1" applyAlignment="1">
      <alignment horizontal="left" vertical="center"/>
    </xf>
    <xf numFmtId="0" fontId="15" fillId="0" borderId="0" xfId="7" applyFont="1" applyBorder="1" applyAlignment="1" applyProtection="1">
      <alignment horizontal="center" vertical="top" wrapText="1" readingOrder="1"/>
      <protection locked="0"/>
    </xf>
    <xf numFmtId="0" fontId="4" fillId="0" borderId="0" xfId="7" applyFont="1" applyAlignment="1">
      <alignment horizontal="left" vertical="top"/>
    </xf>
    <xf numFmtId="0" fontId="4" fillId="0" borderId="0" xfId="7" applyFont="1" applyAlignment="1">
      <alignment horizontal="left"/>
    </xf>
    <xf numFmtId="0" fontId="15" fillId="0" borderId="0" xfId="7" applyFont="1" applyBorder="1" applyAlignment="1" applyProtection="1">
      <alignment horizontal="left" vertical="top" readingOrder="1"/>
      <protection locked="0"/>
    </xf>
    <xf numFmtId="0" fontId="5" fillId="0" borderId="0" xfId="0" applyFont="1" applyAlignment="1">
      <alignment wrapText="1"/>
    </xf>
    <xf numFmtId="0" fontId="5" fillId="0" borderId="0" xfId="0" applyFont="1" applyFill="1"/>
    <xf numFmtId="3" fontId="5" fillId="0" borderId="0" xfId="0" applyNumberFormat="1" applyFont="1" applyFill="1"/>
    <xf numFmtId="0" fontId="4" fillId="0" borderId="0" xfId="10" applyFont="1" applyAlignment="1">
      <alignment horizontal="left"/>
    </xf>
    <xf numFmtId="1" fontId="4" fillId="0" borderId="0" xfId="10" applyNumberFormat="1" applyFont="1"/>
    <xf numFmtId="3" fontId="4" fillId="0" borderId="0" xfId="0" applyNumberFormat="1" applyFont="1" applyBorder="1" applyAlignment="1">
      <alignment vertical="center"/>
    </xf>
    <xf numFmtId="0" fontId="4" fillId="0" borderId="0" xfId="0" applyFont="1" applyBorder="1"/>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0" xfId="0" applyFont="1" applyFill="1" applyAlignment="1">
      <alignment wrapText="1"/>
    </xf>
    <xf numFmtId="0" fontId="4" fillId="0" borderId="0" xfId="0" applyFont="1" applyFill="1" applyAlignment="1">
      <alignment wrapText="1"/>
    </xf>
    <xf numFmtId="0" fontId="4" fillId="0" borderId="0" xfId="0" applyFont="1" applyFill="1" applyAlignment="1">
      <alignment horizontal="left"/>
    </xf>
    <xf numFmtId="0" fontId="4" fillId="0" borderId="0" xfId="0" applyFont="1" applyFill="1" applyAlignment="1">
      <alignment horizontal="right"/>
    </xf>
    <xf numFmtId="0" fontId="5" fillId="0" borderId="0" xfId="0" applyFont="1" applyAlignment="1"/>
    <xf numFmtId="0" fontId="5" fillId="0" borderId="0" xfId="0" applyFont="1" applyFill="1" applyAlignment="1">
      <alignment horizontal="right"/>
    </xf>
    <xf numFmtId="0" fontId="5" fillId="0" borderId="2" xfId="0" applyFont="1" applyBorder="1" applyAlignment="1">
      <alignment horizontal="center" vertical="center"/>
    </xf>
    <xf numFmtId="0" fontId="16" fillId="0" borderId="0" xfId="0" applyFont="1" applyFill="1" applyBorder="1" applyAlignment="1" applyProtection="1">
      <alignment horizontal="left" vertical="center" wrapText="1" readingOrder="1"/>
      <protection locked="0"/>
    </xf>
    <xf numFmtId="3" fontId="16" fillId="0" borderId="0" xfId="6" applyNumberFormat="1" applyFont="1" applyFill="1" applyBorder="1" applyAlignment="1" applyProtection="1">
      <alignment horizontal="right" vertical="center" wrapText="1" readingOrder="1"/>
      <protection locked="0"/>
    </xf>
    <xf numFmtId="0" fontId="15" fillId="0" borderId="0" xfId="0" applyFont="1" applyFill="1" applyBorder="1" applyAlignment="1" applyProtection="1">
      <alignment horizontal="left" vertical="top" wrapText="1" readingOrder="1"/>
      <protection locked="0"/>
    </xf>
    <xf numFmtId="0" fontId="15" fillId="0" borderId="0" xfId="0" applyFont="1" applyFill="1" applyBorder="1" applyAlignment="1" applyProtection="1">
      <alignment horizontal="left" vertical="top" readingOrder="1"/>
      <protection locked="0"/>
    </xf>
    <xf numFmtId="3" fontId="15" fillId="0" borderId="0" xfId="6" applyNumberFormat="1" applyFont="1" applyFill="1" applyBorder="1" applyAlignment="1" applyProtection="1">
      <alignment horizontal="right" vertical="top" wrapText="1" readingOrder="1"/>
      <protection locked="0"/>
    </xf>
    <xf numFmtId="0" fontId="4" fillId="0" borderId="0" xfId="0" applyFont="1" applyFill="1" applyBorder="1"/>
    <xf numFmtId="3" fontId="4" fillId="0" borderId="0" xfId="0" applyNumberFormat="1" applyFont="1" applyFill="1" applyBorder="1"/>
    <xf numFmtId="166" fontId="15" fillId="0" borderId="0" xfId="6" applyNumberFormat="1" applyFont="1" applyFill="1" applyBorder="1" applyAlignment="1" applyProtection="1">
      <alignment horizontal="right" vertical="top" wrapText="1" readingOrder="1"/>
      <protection locked="0"/>
    </xf>
    <xf numFmtId="0" fontId="5" fillId="0" borderId="0" xfId="0" applyFont="1" applyAlignment="1">
      <alignment vertical="center"/>
    </xf>
    <xf numFmtId="0" fontId="4" fillId="0" borderId="0" xfId="0" applyFont="1" applyAlignment="1">
      <alignment wrapText="1"/>
    </xf>
    <xf numFmtId="0" fontId="4" fillId="0" borderId="0" xfId="0" applyFont="1" applyAlignment="1"/>
    <xf numFmtId="169" fontId="4" fillId="0" borderId="0" xfId="5" applyNumberFormat="1" applyFont="1" applyFill="1"/>
    <xf numFmtId="41" fontId="5" fillId="0" borderId="0" xfId="0" applyNumberFormat="1" applyFont="1" applyFill="1"/>
    <xf numFmtId="9" fontId="5" fillId="0" borderId="0" xfId="1" applyFont="1" applyFill="1"/>
    <xf numFmtId="41" fontId="5" fillId="0" borderId="0" xfId="0" applyNumberFormat="1" applyFont="1" applyFill="1" applyBorder="1"/>
    <xf numFmtId="41" fontId="4" fillId="0" borderId="0" xfId="0" applyNumberFormat="1" applyFont="1" applyFill="1" applyBorder="1"/>
    <xf numFmtId="9" fontId="4" fillId="0" borderId="0" xfId="1" applyFont="1" applyFill="1"/>
    <xf numFmtId="41" fontId="4" fillId="0" borderId="0" xfId="0" applyNumberFormat="1" applyFont="1" applyFill="1" applyBorder="1" applyAlignment="1">
      <alignment horizontal="right"/>
    </xf>
    <xf numFmtId="41" fontId="4" fillId="0" borderId="0" xfId="0" applyNumberFormat="1" applyFont="1" applyFill="1" applyAlignment="1">
      <alignment horizontal="right"/>
    </xf>
    <xf numFmtId="166" fontId="5" fillId="0" borderId="0" xfId="6" applyNumberFormat="1" applyFont="1" applyFill="1"/>
    <xf numFmtId="0" fontId="4" fillId="0" borderId="0" xfId="0" applyNumberFormat="1" applyFont="1" applyFill="1" applyAlignment="1">
      <alignment horizontal="right"/>
    </xf>
    <xf numFmtId="164" fontId="4" fillId="0" borderId="41" xfId="0" applyNumberFormat="1" applyFont="1" applyBorder="1" applyAlignment="1">
      <alignment horizontal="left"/>
    </xf>
    <xf numFmtId="1" fontId="4" fillId="0" borderId="0" xfId="0" applyNumberFormat="1" applyFont="1" applyBorder="1"/>
    <xf numFmtId="166" fontId="4" fillId="0" borderId="42" xfId="6" applyNumberFormat="1" applyFont="1" applyBorder="1"/>
    <xf numFmtId="165" fontId="4" fillId="0" borderId="41" xfId="0" applyNumberFormat="1" applyFont="1" applyBorder="1" applyAlignment="1">
      <alignment wrapText="1"/>
    </xf>
    <xf numFmtId="165" fontId="4" fillId="0" borderId="0" xfId="5" applyFont="1" applyBorder="1"/>
    <xf numFmtId="0" fontId="4" fillId="0" borderId="41" xfId="0" applyNumberFormat="1" applyFont="1" applyBorder="1" applyAlignment="1">
      <alignment horizontal="left" vertical="top"/>
    </xf>
    <xf numFmtId="165" fontId="4" fillId="0" borderId="42" xfId="6" applyNumberFormat="1" applyFont="1" applyBorder="1"/>
    <xf numFmtId="0" fontId="4" fillId="0" borderId="0" xfId="0" applyNumberFormat="1" applyFont="1" applyBorder="1"/>
    <xf numFmtId="165" fontId="4" fillId="0" borderId="41" xfId="0" applyNumberFormat="1" applyFont="1" applyBorder="1" applyAlignment="1">
      <alignment horizontal="left"/>
    </xf>
    <xf numFmtId="165" fontId="4" fillId="0" borderId="42" xfId="0" applyNumberFormat="1" applyFont="1" applyBorder="1"/>
    <xf numFmtId="165" fontId="4" fillId="0" borderId="41" xfId="0" applyNumberFormat="1" applyFont="1" applyFill="1" applyBorder="1"/>
    <xf numFmtId="0" fontId="4" fillId="0" borderId="0" xfId="0" applyNumberFormat="1" applyFont="1" applyFill="1" applyBorder="1"/>
    <xf numFmtId="165" fontId="4" fillId="0" borderId="0" xfId="5" applyFont="1" applyFill="1" applyBorder="1"/>
    <xf numFmtId="0" fontId="5" fillId="0" borderId="2" xfId="0" applyFont="1" applyBorder="1" applyAlignment="1">
      <alignment horizontal="left" vertical="center" wrapText="1"/>
    </xf>
    <xf numFmtId="0" fontId="4" fillId="0" borderId="0" xfId="0" applyFont="1" applyFill="1" applyAlignment="1">
      <alignment horizontal="center" vertical="center"/>
    </xf>
    <xf numFmtId="0" fontId="4" fillId="0" borderId="0" xfId="0" applyNumberFormat="1" applyFont="1" applyAlignment="1">
      <alignment horizontal="center" wrapText="1"/>
    </xf>
    <xf numFmtId="0" fontId="4" fillId="0" borderId="0" xfId="0" applyFont="1" applyFill="1" applyAlignment="1">
      <alignment horizontal="center"/>
    </xf>
    <xf numFmtId="0" fontId="4" fillId="0" borderId="0" xfId="0" applyFont="1" applyAlignment="1">
      <alignment horizontal="left" wrapText="1"/>
    </xf>
    <xf numFmtId="0" fontId="4" fillId="0" borderId="0" xfId="0" applyFont="1" applyAlignment="1">
      <alignment horizontal="center" wrapText="1"/>
    </xf>
    <xf numFmtId="0" fontId="5" fillId="0" borderId="0" xfId="0" applyNumberFormat="1" applyFont="1" applyAlignment="1">
      <alignment wrapText="1"/>
    </xf>
    <xf numFmtId="0" fontId="4" fillId="0" borderId="0" xfId="0" applyNumberFormat="1" applyFont="1" applyAlignment="1">
      <alignment wrapText="1"/>
    </xf>
    <xf numFmtId="0" fontId="4" fillId="0" borderId="0" xfId="0" applyFont="1" applyAlignment="1">
      <alignment horizontal="right" wrapText="1"/>
    </xf>
    <xf numFmtId="0" fontId="4" fillId="0" borderId="0" xfId="0" applyNumberFormat="1" applyFont="1" applyAlignment="1">
      <alignment horizontal="right" wrapText="1"/>
    </xf>
    <xf numFmtId="9" fontId="4" fillId="0" borderId="0" xfId="1" applyFont="1"/>
    <xf numFmtId="166" fontId="4" fillId="0" borderId="0" xfId="0" applyNumberFormat="1" applyFont="1" applyFill="1"/>
    <xf numFmtId="9" fontId="4" fillId="0" borderId="0" xfId="0" applyNumberFormat="1" applyFont="1"/>
    <xf numFmtId="41" fontId="5" fillId="0" borderId="0" xfId="0" applyNumberFormat="1" applyFont="1" applyBorder="1"/>
    <xf numFmtId="41" fontId="4" fillId="0" borderId="0" xfId="0" applyNumberFormat="1" applyFont="1" applyBorder="1"/>
    <xf numFmtId="41" fontId="4" fillId="0" borderId="0" xfId="0" applyNumberFormat="1" applyFont="1" applyBorder="1" applyAlignment="1">
      <alignment horizontal="right"/>
    </xf>
    <xf numFmtId="0" fontId="5" fillId="0" borderId="61" xfId="0" applyFont="1" applyBorder="1" applyAlignment="1">
      <alignment wrapText="1"/>
    </xf>
    <xf numFmtId="0" fontId="0" fillId="0" borderId="0" xfId="0" applyBorder="1" applyAlignment="1" applyProtection="1">
      <alignment vertical="top" wrapText="1"/>
      <protection locked="0"/>
    </xf>
    <xf numFmtId="0" fontId="16" fillId="0" borderId="16" xfId="0" applyFont="1" applyBorder="1" applyAlignment="1" applyProtection="1">
      <alignment horizontal="center" vertical="top" wrapText="1" readingOrder="1"/>
      <protection locked="0"/>
    </xf>
    <xf numFmtId="165" fontId="5" fillId="0" borderId="0" xfId="5" applyFont="1" applyBorder="1"/>
    <xf numFmtId="41" fontId="5" fillId="0" borderId="0" xfId="0" applyNumberFormat="1" applyFont="1" applyBorder="1" applyAlignment="1">
      <alignment horizontal="right"/>
    </xf>
    <xf numFmtId="165" fontId="5" fillId="0" borderId="0" xfId="5" applyFont="1" applyBorder="1" applyAlignment="1">
      <alignment horizontal="right"/>
    </xf>
    <xf numFmtId="0" fontId="5" fillId="0" borderId="0" xfId="0" applyFont="1" applyAlignment="1">
      <alignment horizontal="justify" vertical="center"/>
    </xf>
    <xf numFmtId="0" fontId="5" fillId="0" borderId="8" xfId="0" applyFont="1" applyBorder="1" applyAlignment="1">
      <alignment horizontal="center" vertical="center" wrapText="1"/>
    </xf>
    <xf numFmtId="0" fontId="16" fillId="0" borderId="2" xfId="0" applyFont="1" applyBorder="1" applyAlignment="1" applyProtection="1">
      <alignment horizontal="center" vertical="center" wrapText="1"/>
      <protection locked="0"/>
    </xf>
    <xf numFmtId="166" fontId="4" fillId="0" borderId="0" xfId="6" applyNumberFormat="1" applyFont="1" applyFill="1" applyBorder="1"/>
    <xf numFmtId="2" fontId="4" fillId="0" borderId="0" xfId="0" applyNumberFormat="1" applyFont="1" applyFill="1" applyBorder="1"/>
    <xf numFmtId="41" fontId="4" fillId="0" borderId="0" xfId="0" applyNumberFormat="1" applyFont="1" applyFill="1"/>
    <xf numFmtId="0" fontId="0" fillId="0" borderId="0" xfId="0" applyFill="1"/>
    <xf numFmtId="0" fontId="5" fillId="0" borderId="61" xfId="0" applyFont="1" applyFill="1" applyBorder="1" applyAlignment="1">
      <alignment vertical="center" wrapText="1"/>
    </xf>
    <xf numFmtId="0" fontId="8" fillId="0" borderId="0" xfId="0" applyFont="1" applyBorder="1" applyAlignment="1" applyProtection="1">
      <alignment vertical="top" wrapText="1"/>
      <protection locked="0"/>
    </xf>
    <xf numFmtId="0" fontId="5" fillId="0" borderId="3" xfId="0" applyFont="1" applyBorder="1" applyAlignment="1">
      <alignment horizontal="center" vertical="center" wrapText="1"/>
    </xf>
    <xf numFmtId="0" fontId="16" fillId="0" borderId="22" xfId="0" applyFont="1" applyBorder="1" applyAlignment="1" applyProtection="1">
      <alignment horizontal="center" vertical="top" wrapText="1" readingOrder="1"/>
      <protection locked="0"/>
    </xf>
    <xf numFmtId="0" fontId="4" fillId="0" borderId="0" xfId="0" applyFont="1" applyFill="1" applyAlignment="1">
      <alignment vertical="center"/>
    </xf>
    <xf numFmtId="0" fontId="4" fillId="0" borderId="0" xfId="0" applyFont="1" applyFill="1" applyAlignment="1">
      <alignment horizontal="justify" vertical="center"/>
    </xf>
    <xf numFmtId="0" fontId="4" fillId="0" borderId="0" xfId="3" applyFont="1" applyFill="1" applyBorder="1"/>
    <xf numFmtId="0" fontId="4" fillId="0" borderId="0" xfId="3" applyFont="1" applyBorder="1"/>
    <xf numFmtId="0" fontId="5" fillId="0" borderId="0" xfId="3" applyFont="1" applyFill="1" applyBorder="1" applyAlignment="1">
      <alignment horizontal="center" vertical="center" wrapText="1"/>
    </xf>
    <xf numFmtId="0" fontId="5" fillId="0" borderId="2" xfId="3" applyFont="1" applyFill="1" applyBorder="1" applyAlignment="1" applyProtection="1">
      <alignment horizontal="center" vertical="center" wrapText="1"/>
    </xf>
    <xf numFmtId="41" fontId="5" fillId="0" borderId="0" xfId="11" applyNumberFormat="1" applyFont="1" applyFill="1" applyBorder="1" applyAlignment="1">
      <alignment vertical="center" wrapText="1"/>
    </xf>
    <xf numFmtId="0" fontId="5" fillId="0" borderId="0" xfId="3" applyFont="1" applyFill="1" applyBorder="1" applyAlignment="1" applyProtection="1">
      <alignment horizontal="left" vertical="center"/>
    </xf>
    <xf numFmtId="41" fontId="5" fillId="0" borderId="0" xfId="3" applyNumberFormat="1" applyFont="1" applyFill="1" applyBorder="1" applyAlignment="1" applyProtection="1">
      <alignment horizontal="right" vertical="center" indent="1"/>
    </xf>
    <xf numFmtId="41" fontId="15" fillId="0" borderId="0" xfId="0" applyNumberFormat="1" applyFont="1" applyBorder="1" applyAlignment="1" applyProtection="1">
      <alignment horizontal="right" vertical="top" wrapText="1" readingOrder="1"/>
      <protection locked="0"/>
    </xf>
    <xf numFmtId="0" fontId="4" fillId="0" borderId="0" xfId="3" applyFont="1" applyBorder="1" applyAlignment="1"/>
    <xf numFmtId="0" fontId="5" fillId="0" borderId="0" xfId="3" applyFont="1" applyBorder="1"/>
    <xf numFmtId="0" fontId="4" fillId="0" borderId="0" xfId="3" applyFont="1" applyFill="1"/>
    <xf numFmtId="0" fontId="5" fillId="0" borderId="0" xfId="3" applyFont="1" applyAlignment="1">
      <alignment horizontal="justify" wrapText="1"/>
    </xf>
    <xf numFmtId="0" fontId="5" fillId="0" borderId="2" xfId="3" applyFont="1" applyBorder="1" applyAlignment="1">
      <alignment horizontal="center" vertical="center" wrapText="1"/>
    </xf>
    <xf numFmtId="0" fontId="5" fillId="0" borderId="0" xfId="3" applyFont="1" applyFill="1" applyBorder="1" applyAlignment="1" applyProtection="1">
      <alignment horizontal="center" vertical="center" wrapText="1"/>
    </xf>
    <xf numFmtId="0" fontId="5" fillId="0" borderId="0" xfId="3" applyFont="1"/>
    <xf numFmtId="41" fontId="5" fillId="0" borderId="0" xfId="3" applyNumberFormat="1" applyFont="1"/>
    <xf numFmtId="41" fontId="4" fillId="0" borderId="0" xfId="3" applyNumberFormat="1" applyFont="1"/>
    <xf numFmtId="0" fontId="4" fillId="0" borderId="0" xfId="0" applyFont="1" applyFill="1" applyBorder="1" applyAlignment="1">
      <alignment readingOrder="1"/>
    </xf>
    <xf numFmtId="0" fontId="16" fillId="0" borderId="1" xfId="0" applyFont="1" applyFill="1" applyBorder="1" applyAlignment="1" applyProtection="1">
      <alignment horizontal="left" vertical="top" wrapText="1" readingOrder="1"/>
      <protection locked="0"/>
    </xf>
    <xf numFmtId="0" fontId="16" fillId="0" borderId="2" xfId="0" applyFont="1" applyBorder="1" applyAlignment="1" applyProtection="1">
      <alignment horizontal="center" vertical="top" wrapText="1" readingOrder="1"/>
      <protection locked="0"/>
    </xf>
    <xf numFmtId="0" fontId="16" fillId="0" borderId="0" xfId="0" applyFont="1" applyBorder="1" applyAlignment="1" applyProtection="1">
      <alignment vertical="top" wrapText="1" readingOrder="1"/>
      <protection locked="0"/>
    </xf>
    <xf numFmtId="0" fontId="15" fillId="0" borderId="0" xfId="0" applyFont="1" applyBorder="1" applyAlignment="1" applyProtection="1">
      <alignment vertical="top" wrapText="1" readingOrder="1"/>
      <protection locked="0"/>
    </xf>
    <xf numFmtId="165" fontId="4" fillId="0" borderId="0" xfId="5" applyFont="1" applyBorder="1" applyAlignment="1">
      <alignment horizontal="right" wrapText="1"/>
    </xf>
    <xf numFmtId="165" fontId="4" fillId="0" borderId="0" xfId="5" applyFont="1" applyFill="1" applyBorder="1" applyAlignment="1">
      <alignment horizontal="right" wrapText="1"/>
    </xf>
    <xf numFmtId="0" fontId="4" fillId="0" borderId="0" xfId="0" applyFont="1" applyBorder="1" applyAlignment="1"/>
    <xf numFmtId="49" fontId="4" fillId="0" borderId="0" xfId="0" applyNumberFormat="1" applyFont="1" applyBorder="1" applyAlignment="1" applyProtection="1">
      <alignment vertical="top" wrapText="1"/>
      <protection locked="0"/>
    </xf>
    <xf numFmtId="0" fontId="4" fillId="0" borderId="0" xfId="0" applyFont="1" applyBorder="1" applyAlignment="1" applyProtection="1">
      <alignment vertical="top" wrapText="1" readingOrder="1"/>
      <protection locked="0"/>
    </xf>
    <xf numFmtId="0" fontId="16" fillId="0" borderId="62" xfId="0" applyFont="1" applyBorder="1" applyAlignment="1" applyProtection="1">
      <alignment horizontal="center" vertical="center" wrapText="1" readingOrder="1"/>
      <protection locked="0"/>
    </xf>
    <xf numFmtId="0" fontId="16" fillId="0" borderId="63" xfId="0" applyFont="1" applyBorder="1" applyAlignment="1" applyProtection="1">
      <alignment horizontal="center" vertical="center" wrapText="1" readingOrder="1"/>
      <protection locked="0"/>
    </xf>
    <xf numFmtId="0" fontId="5" fillId="0" borderId="0" xfId="0" applyFont="1" applyFill="1" applyBorder="1" applyAlignment="1" applyProtection="1">
      <alignment vertical="top" wrapText="1" readingOrder="1"/>
      <protection locked="0"/>
    </xf>
    <xf numFmtId="170" fontId="5" fillId="0" borderId="0" xfId="0" applyNumberFormat="1" applyFont="1" applyFill="1" applyBorder="1" applyAlignment="1" applyProtection="1">
      <alignment vertical="top" wrapText="1" readingOrder="1"/>
      <protection locked="0"/>
    </xf>
    <xf numFmtId="170" fontId="5" fillId="0" borderId="0" xfId="12" applyNumberFormat="1" applyFont="1" applyFill="1" applyBorder="1" applyAlignment="1" applyProtection="1">
      <alignment horizontal="center" vertical="top" wrapText="1" readingOrder="1"/>
      <protection locked="0"/>
    </xf>
    <xf numFmtId="0" fontId="4" fillId="0" borderId="0" xfId="0" applyFont="1" applyFill="1" applyBorder="1" applyAlignment="1" applyProtection="1">
      <alignment vertical="top" wrapText="1" readingOrder="1"/>
      <protection locked="0"/>
    </xf>
    <xf numFmtId="170" fontId="4" fillId="0" borderId="0" xfId="12" applyNumberFormat="1" applyFont="1" applyFill="1" applyBorder="1" applyAlignment="1" applyProtection="1">
      <alignment horizontal="center" vertical="top" wrapText="1" readingOrder="1"/>
      <protection locked="0"/>
    </xf>
    <xf numFmtId="0" fontId="4" fillId="0" borderId="0" xfId="0" applyFont="1" applyFill="1" applyBorder="1" applyAlignment="1"/>
    <xf numFmtId="0" fontId="4" fillId="0" borderId="0" xfId="0" applyFont="1" applyBorder="1" applyAlignment="1">
      <alignment horizontal="justify" vertical="center" readingOrder="1"/>
    </xf>
    <xf numFmtId="0" fontId="5" fillId="0" borderId="0" xfId="0" applyFont="1" applyFill="1" applyBorder="1" applyAlignment="1" applyProtection="1">
      <alignment horizontal="left" vertical="top" wrapText="1" readingOrder="1"/>
      <protection locked="0"/>
    </xf>
    <xf numFmtId="0" fontId="16" fillId="0" borderId="0" xfId="0" applyFont="1" applyFill="1" applyBorder="1" applyAlignment="1" applyProtection="1">
      <alignment vertical="top" wrapText="1" readingOrder="1"/>
      <protection locked="0"/>
    </xf>
    <xf numFmtId="0" fontId="15" fillId="0" borderId="0" xfId="0" applyFont="1" applyFill="1" applyBorder="1" applyAlignment="1" applyProtection="1">
      <alignment vertical="top" wrapText="1" readingOrder="1"/>
      <protection locked="0"/>
    </xf>
    <xf numFmtId="170" fontId="4" fillId="0" borderId="0" xfId="0" applyNumberFormat="1" applyFont="1" applyFill="1" applyBorder="1" applyAlignment="1" applyProtection="1">
      <alignment vertical="top" wrapText="1" readingOrder="1"/>
      <protection locked="0"/>
    </xf>
    <xf numFmtId="0" fontId="5" fillId="0" borderId="1" xfId="0" applyFont="1" applyFill="1" applyBorder="1" applyAlignment="1" applyProtection="1">
      <alignment horizontal="left" vertical="top" wrapText="1" readingOrder="1"/>
      <protection locked="0"/>
    </xf>
    <xf numFmtId="0" fontId="5" fillId="0" borderId="0" xfId="0" applyFont="1" applyFill="1" applyBorder="1" applyAlignment="1" applyProtection="1">
      <alignment horizontal="center" vertical="top" wrapText="1" readingOrder="1"/>
      <protection locked="0"/>
    </xf>
    <xf numFmtId="0" fontId="16" fillId="0" borderId="16" xfId="0" applyFont="1" applyFill="1" applyBorder="1" applyAlignment="1" applyProtection="1">
      <alignment horizontal="center" vertical="center" wrapText="1" readingOrder="1"/>
      <protection locked="0"/>
    </xf>
    <xf numFmtId="0" fontId="16" fillId="0" borderId="0" xfId="0" applyFont="1" applyBorder="1" applyAlignment="1" applyProtection="1">
      <alignment horizontal="center" vertical="top" wrapText="1" readingOrder="1"/>
      <protection locked="0"/>
    </xf>
    <xf numFmtId="170" fontId="16" fillId="0" borderId="0" xfId="12" applyNumberFormat="1" applyFont="1" applyFill="1" applyBorder="1" applyAlignment="1" applyProtection="1">
      <alignment horizontal="center" vertical="top" wrapText="1" readingOrder="1"/>
      <protection locked="0"/>
    </xf>
    <xf numFmtId="170" fontId="16" fillId="0" borderId="0" xfId="12" applyNumberFormat="1" applyFont="1" applyFill="1" applyBorder="1" applyAlignment="1" applyProtection="1">
      <alignment horizontal="center" vertical="center" wrapText="1" readingOrder="1"/>
      <protection locked="0"/>
    </xf>
    <xf numFmtId="170" fontId="15" fillId="0" borderId="0" xfId="12" applyNumberFormat="1" applyFont="1" applyFill="1" applyBorder="1" applyAlignment="1" applyProtection="1">
      <alignment horizontal="center" vertical="top" wrapText="1" readingOrder="1"/>
      <protection locked="0"/>
    </xf>
    <xf numFmtId="0" fontId="4" fillId="0" borderId="0" xfId="0" applyFont="1" applyBorder="1" applyAlignment="1">
      <alignment horizontal="justify" vertical="center"/>
    </xf>
    <xf numFmtId="0" fontId="5" fillId="0" borderId="0" xfId="0" applyFont="1" applyFill="1" applyBorder="1" applyAlignment="1" applyProtection="1">
      <alignment horizontal="left" vertical="center" wrapText="1" readingOrder="1"/>
      <protection locked="0"/>
    </xf>
    <xf numFmtId="166" fontId="16" fillId="0" borderId="0" xfId="6" applyNumberFormat="1" applyFont="1" applyFill="1" applyBorder="1" applyAlignment="1" applyProtection="1">
      <alignment horizontal="center" vertical="top" wrapText="1" readingOrder="1"/>
      <protection locked="0"/>
    </xf>
    <xf numFmtId="166" fontId="15" fillId="0" borderId="0" xfId="6" applyNumberFormat="1" applyFont="1" applyFill="1" applyBorder="1" applyAlignment="1" applyProtection="1">
      <alignment horizontal="center" vertical="top" wrapText="1" readingOrder="1"/>
      <protection locked="0"/>
    </xf>
    <xf numFmtId="166" fontId="15" fillId="0" borderId="0" xfId="6" applyNumberFormat="1" applyFont="1" applyFill="1" applyBorder="1" applyAlignment="1" applyProtection="1">
      <alignment horizontal="center" vertical="center" wrapText="1" readingOrder="1"/>
      <protection locked="0"/>
    </xf>
    <xf numFmtId="166" fontId="15" fillId="0" borderId="0" xfId="6" applyNumberFormat="1" applyFont="1" applyFill="1" applyBorder="1" applyAlignment="1" applyProtection="1">
      <alignment vertical="top" wrapText="1" readingOrder="1"/>
      <protection locked="0"/>
    </xf>
    <xf numFmtId="0" fontId="15" fillId="0" borderId="0" xfId="7" applyFont="1" applyFill="1" applyBorder="1" applyAlignment="1" applyProtection="1">
      <alignment horizontal="center" vertical="top" wrapText="1" readingOrder="1"/>
      <protection locked="0"/>
    </xf>
    <xf numFmtId="0" fontId="5" fillId="0" borderId="0" xfId="0" applyFont="1" applyBorder="1"/>
    <xf numFmtId="166" fontId="5" fillId="0" borderId="0" xfId="6" applyNumberFormat="1" applyFont="1" applyBorder="1" applyAlignment="1">
      <alignment horizontal="center" vertical="center"/>
    </xf>
    <xf numFmtId="166" fontId="4" fillId="0" borderId="0" xfId="6" applyNumberFormat="1" applyFont="1" applyBorder="1" applyAlignment="1">
      <alignment horizontal="center" vertical="center"/>
    </xf>
    <xf numFmtId="0" fontId="5" fillId="0" borderId="2" xfId="0" applyFont="1" applyFill="1" applyBorder="1" applyAlignment="1" applyProtection="1">
      <alignment vertical="center" wrapText="1" readingOrder="1"/>
      <protection locked="0"/>
    </xf>
    <xf numFmtId="0" fontId="5" fillId="0" borderId="2" xfId="0" applyFont="1" applyFill="1" applyBorder="1" applyAlignment="1" applyProtection="1">
      <alignment horizontal="center" vertical="center" wrapText="1" readingOrder="1"/>
      <protection locked="0"/>
    </xf>
    <xf numFmtId="0" fontId="5" fillId="0" borderId="0" xfId="0" applyFont="1" applyFill="1" applyBorder="1"/>
    <xf numFmtId="170" fontId="4" fillId="0" borderId="0" xfId="0" applyNumberFormat="1" applyFont="1" applyBorder="1"/>
    <xf numFmtId="0" fontId="16" fillId="0" borderId="66" xfId="0" applyFont="1" applyFill="1" applyBorder="1" applyAlignment="1" applyProtection="1">
      <alignment vertical="top" wrapText="1" readingOrder="1"/>
      <protection locked="0"/>
    </xf>
    <xf numFmtId="170" fontId="5" fillId="0" borderId="0" xfId="12" applyNumberFormat="1" applyFont="1" applyFill="1" applyBorder="1" applyAlignment="1">
      <alignment horizontal="center" vertical="top" wrapText="1"/>
    </xf>
    <xf numFmtId="170" fontId="5" fillId="0" borderId="0" xfId="12" applyNumberFormat="1" applyFont="1" applyFill="1" applyBorder="1" applyAlignment="1">
      <alignment horizontal="right"/>
    </xf>
    <xf numFmtId="170" fontId="16" fillId="0" borderId="0" xfId="12" applyNumberFormat="1" applyFont="1" applyFill="1" applyBorder="1" applyAlignment="1" applyProtection="1">
      <alignment horizontal="right" vertical="top" wrapText="1" readingOrder="1"/>
      <protection locked="0"/>
    </xf>
    <xf numFmtId="170" fontId="15" fillId="0" borderId="0" xfId="12" applyNumberFormat="1" applyFont="1" applyFill="1" applyBorder="1" applyAlignment="1" applyProtection="1">
      <alignment horizontal="right" vertical="top" wrapText="1" readingOrder="1"/>
      <protection locked="0"/>
    </xf>
    <xf numFmtId="0" fontId="23" fillId="0" borderId="0" xfId="0" applyFont="1" applyFill="1"/>
    <xf numFmtId="0" fontId="4" fillId="0" borderId="0" xfId="0" applyFont="1" applyFill="1" applyAlignment="1">
      <alignment horizontal="left" indent="2"/>
    </xf>
    <xf numFmtId="0" fontId="23" fillId="0" borderId="0" xfId="0" applyFont="1"/>
    <xf numFmtId="0" fontId="5" fillId="0" borderId="0" xfId="0" applyFont="1" applyFill="1" applyBorder="1" applyAlignment="1">
      <alignment horizontal="left" vertical="center"/>
    </xf>
    <xf numFmtId="0" fontId="5" fillId="0" borderId="0" xfId="0" applyFont="1" applyFill="1" applyBorder="1" applyAlignment="1">
      <alignment horizontal="center" vertical="center"/>
    </xf>
    <xf numFmtId="165" fontId="5" fillId="0" borderId="0" xfId="5" applyFont="1" applyFill="1" applyBorder="1" applyAlignment="1">
      <alignment horizontal="center" vertical="center"/>
    </xf>
    <xf numFmtId="0" fontId="5" fillId="0" borderId="0" xfId="0" applyFont="1" applyFill="1" applyAlignment="1">
      <alignment horizontal="center"/>
    </xf>
    <xf numFmtId="0" fontId="4" fillId="0" borderId="0" xfId="0" applyFont="1" applyFill="1" applyBorder="1" applyAlignment="1">
      <alignment horizontal="left" vertical="top"/>
    </xf>
    <xf numFmtId="0" fontId="4" fillId="0" borderId="0" xfId="2" applyFont="1" applyFill="1" applyBorder="1" applyAlignment="1">
      <alignment horizontal="left" vertical="top" indent="2"/>
    </xf>
    <xf numFmtId="165" fontId="5" fillId="0" borderId="0" xfId="5" applyFont="1" applyFill="1" applyAlignment="1"/>
    <xf numFmtId="0" fontId="4" fillId="0" borderId="0" xfId="2" applyFont="1" applyFill="1" applyBorder="1" applyAlignment="1"/>
    <xf numFmtId="0" fontId="4" fillId="0" borderId="0" xfId="0" applyNumberFormat="1" applyFont="1" applyFill="1" applyBorder="1" applyAlignment="1">
      <alignment horizontal="center"/>
    </xf>
    <xf numFmtId="0" fontId="7" fillId="0" borderId="0" xfId="0" applyNumberFormat="1" applyFont="1" applyFill="1" applyBorder="1"/>
    <xf numFmtId="0" fontId="7" fillId="0" borderId="0" xfId="0" applyFont="1" applyFill="1" applyBorder="1" applyAlignment="1">
      <alignment horizontal="left"/>
    </xf>
    <xf numFmtId="0" fontId="8" fillId="0" borderId="0" xfId="0" applyFont="1" applyFill="1" applyBorder="1" applyAlignment="1">
      <alignment horizontal="left" indent="1"/>
    </xf>
    <xf numFmtId="0" fontId="8" fillId="0" borderId="0" xfId="0" applyNumberFormat="1" applyFont="1" applyFill="1" applyBorder="1"/>
    <xf numFmtId="165" fontId="7" fillId="0" borderId="0" xfId="5" applyFont="1" applyFill="1" applyBorder="1"/>
    <xf numFmtId="0" fontId="7" fillId="0" borderId="0" xfId="0" applyFont="1" applyFill="1" applyBorder="1" applyAlignment="1">
      <alignment horizontal="left" indent="1"/>
    </xf>
    <xf numFmtId="0" fontId="8" fillId="0" borderId="0" xfId="0" applyFont="1" applyFill="1" applyBorder="1" applyAlignment="1">
      <alignment horizontal="left" indent="2"/>
    </xf>
    <xf numFmtId="165" fontId="8" fillId="0" borderId="0" xfId="5" applyFont="1" applyFill="1" applyBorder="1"/>
    <xf numFmtId="49" fontId="4" fillId="0" borderId="0" xfId="0" applyNumberFormat="1" applyFont="1" applyFill="1" applyBorder="1"/>
    <xf numFmtId="0" fontId="5" fillId="0" borderId="0" xfId="13" applyFont="1" applyFill="1"/>
    <xf numFmtId="0" fontId="16" fillId="0" borderId="0" xfId="0" applyNumberFormat="1" applyFont="1" applyFill="1" applyBorder="1" applyAlignment="1" applyProtection="1">
      <alignment horizontal="right" vertical="top" wrapText="1" readingOrder="1"/>
      <protection locked="0"/>
    </xf>
    <xf numFmtId="0" fontId="4" fillId="0" borderId="0" xfId="13" applyFont="1" applyFill="1"/>
    <xf numFmtId="41" fontId="15" fillId="0" borderId="0" xfId="0" applyNumberFormat="1" applyFont="1" applyFill="1" applyBorder="1" applyAlignment="1" applyProtection="1">
      <alignment horizontal="right" vertical="top" wrapText="1" readingOrder="1"/>
      <protection locked="0"/>
    </xf>
    <xf numFmtId="0" fontId="4" fillId="0" borderId="0" xfId="0" applyFont="1" applyFill="1" applyAlignment="1">
      <alignment horizontal="justify"/>
    </xf>
    <xf numFmtId="0" fontId="5" fillId="0" borderId="0" xfId="2" applyFont="1" applyAlignment="1">
      <alignment horizontal="justify" wrapText="1"/>
    </xf>
    <xf numFmtId="41" fontId="16" fillId="0" borderId="0" xfId="0" applyNumberFormat="1" applyFont="1" applyBorder="1" applyAlignment="1" applyProtection="1">
      <alignment horizontal="right" vertical="top" wrapText="1" readingOrder="1"/>
      <protection locked="0"/>
    </xf>
    <xf numFmtId="0" fontId="5" fillId="0" borderId="0" xfId="2" applyFont="1" applyBorder="1" applyAlignment="1">
      <alignment horizontal="center" vertical="center" wrapText="1"/>
    </xf>
    <xf numFmtId="0" fontId="5" fillId="0" borderId="0" xfId="14" quotePrefix="1" applyFont="1" applyFill="1" applyBorder="1" applyAlignment="1"/>
    <xf numFmtId="0" fontId="4" fillId="0" borderId="0" xfId="14" quotePrefix="1" applyFont="1" applyFill="1" applyBorder="1" applyAlignment="1"/>
    <xf numFmtId="0" fontId="5" fillId="0" borderId="2" xfId="3" applyFont="1" applyBorder="1" applyAlignment="1">
      <alignment horizontal="center" vertical="center"/>
    </xf>
    <xf numFmtId="41" fontId="4" fillId="0" borderId="0" xfId="3" applyNumberFormat="1" applyFont="1" applyAlignment="1">
      <alignment horizontal="right"/>
    </xf>
    <xf numFmtId="3" fontId="4" fillId="0" borderId="0" xfId="7" applyNumberFormat="1" applyFont="1" applyFill="1" applyBorder="1" applyAlignment="1">
      <alignment horizontal="right"/>
    </xf>
    <xf numFmtId="0" fontId="25" fillId="0" borderId="0" xfId="2" applyFont="1"/>
    <xf numFmtId="0" fontId="4" fillId="0" borderId="0" xfId="2" applyFont="1" applyAlignment="1">
      <alignment horizontal="left" vertical="top"/>
    </xf>
    <xf numFmtId="165" fontId="5" fillId="0" borderId="0" xfId="5" applyNumberFormat="1" applyFont="1"/>
    <xf numFmtId="165" fontId="4" fillId="0" borderId="0" xfId="5" applyNumberFormat="1" applyFont="1"/>
    <xf numFmtId="172" fontId="4" fillId="0" borderId="0" xfId="2" applyNumberFormat="1" applyFont="1"/>
    <xf numFmtId="0" fontId="4" fillId="0" borderId="0" xfId="15" applyFont="1" applyBorder="1"/>
    <xf numFmtId="9" fontId="4" fillId="0" borderId="0" xfId="1" applyFont="1" applyBorder="1"/>
    <xf numFmtId="0" fontId="4" fillId="0" borderId="0" xfId="15" applyFont="1"/>
    <xf numFmtId="0" fontId="5" fillId="0" borderId="0" xfId="15" applyFont="1" applyBorder="1" applyAlignment="1">
      <alignment horizontal="left" vertical="center"/>
    </xf>
    <xf numFmtId="165" fontId="5" fillId="0" borderId="0" xfId="5" applyFont="1" applyBorder="1" applyAlignment="1">
      <alignment horizontal="right" vertical="center"/>
    </xf>
    <xf numFmtId="165" fontId="5" fillId="0" borderId="0" xfId="15" applyNumberFormat="1" applyFont="1"/>
    <xf numFmtId="165" fontId="4" fillId="0" borderId="0" xfId="15" applyNumberFormat="1" applyFont="1"/>
    <xf numFmtId="0" fontId="4" fillId="0" borderId="0" xfId="15" applyFont="1" applyFill="1" applyBorder="1"/>
    <xf numFmtId="172" fontId="4" fillId="0" borderId="0" xfId="1" applyNumberFormat="1" applyFont="1"/>
    <xf numFmtId="0" fontId="7" fillId="0" borderId="0" xfId="0" applyFont="1"/>
    <xf numFmtId="0" fontId="5" fillId="0" borderId="0" xfId="15" applyFont="1"/>
    <xf numFmtId="0" fontId="7" fillId="0" borderId="0" xfId="0" applyNumberFormat="1" applyFont="1"/>
    <xf numFmtId="0" fontId="8" fillId="0" borderId="0" xfId="0" applyNumberFormat="1" applyFont="1"/>
    <xf numFmtId="0" fontId="8" fillId="0" borderId="0" xfId="15" applyFont="1" applyFill="1" applyAlignment="1">
      <alignment vertical="center"/>
    </xf>
    <xf numFmtId="0" fontId="4" fillId="0" borderId="0" xfId="15" applyFont="1" applyFill="1"/>
    <xf numFmtId="0" fontId="4" fillId="0" borderId="10" xfId="15" applyFont="1" applyBorder="1"/>
    <xf numFmtId="0" fontId="5" fillId="0" borderId="2" xfId="15" applyFont="1" applyFill="1" applyBorder="1" applyAlignment="1">
      <alignment horizontal="center" vertical="center" wrapText="1"/>
    </xf>
    <xf numFmtId="0" fontId="5" fillId="0" borderId="0" xfId="15" applyFont="1" applyFill="1" applyBorder="1" applyAlignment="1">
      <alignment horizontal="left" vertical="center"/>
    </xf>
    <xf numFmtId="166" fontId="16" fillId="0" borderId="0" xfId="16" applyNumberFormat="1" applyFont="1" applyBorder="1" applyAlignment="1">
      <alignment horizontal="right" vertical="top"/>
    </xf>
    <xf numFmtId="166" fontId="5" fillId="0" borderId="0" xfId="15" applyNumberFormat="1" applyFont="1"/>
    <xf numFmtId="166" fontId="15" fillId="0" borderId="0" xfId="16" applyNumberFormat="1" applyFont="1" applyBorder="1" applyAlignment="1">
      <alignment horizontal="right" vertical="top"/>
    </xf>
    <xf numFmtId="166" fontId="4" fillId="0" borderId="0" xfId="15" applyNumberFormat="1" applyFont="1"/>
    <xf numFmtId="166" fontId="4" fillId="0" borderId="0" xfId="16" applyNumberFormat="1" applyFont="1" applyFill="1" applyBorder="1"/>
    <xf numFmtId="0" fontId="5" fillId="0" borderId="0" xfId="15" applyFont="1" applyFill="1" applyBorder="1" applyAlignment="1">
      <alignment vertical="center" wrapText="1"/>
    </xf>
    <xf numFmtId="0" fontId="5" fillId="0" borderId="0" xfId="15" applyFont="1" applyFill="1" applyBorder="1" applyAlignment="1">
      <alignment vertical="center"/>
    </xf>
    <xf numFmtId="0" fontId="5" fillId="0" borderId="0" xfId="15" applyFont="1" applyFill="1" applyBorder="1" applyAlignment="1">
      <alignment horizontal="center" vertical="center" wrapText="1"/>
    </xf>
    <xf numFmtId="165" fontId="16" fillId="0" borderId="0" xfId="5" applyFont="1" applyFill="1" applyBorder="1" applyAlignment="1">
      <alignment horizontal="right" vertical="top"/>
    </xf>
    <xf numFmtId="166" fontId="16" fillId="0" borderId="0" xfId="16" applyNumberFormat="1" applyFont="1" applyFill="1" applyBorder="1" applyAlignment="1">
      <alignment horizontal="right" vertical="top"/>
    </xf>
    <xf numFmtId="165" fontId="15" fillId="0" borderId="0" xfId="5" applyFont="1" applyFill="1" applyBorder="1" applyAlignment="1">
      <alignment horizontal="right" vertical="top"/>
    </xf>
    <xf numFmtId="166" fontId="15" fillId="0" borderId="0" xfId="16" applyNumberFormat="1" applyFont="1" applyFill="1" applyBorder="1" applyAlignment="1">
      <alignment horizontal="right" vertical="top"/>
    </xf>
    <xf numFmtId="173" fontId="16" fillId="0" borderId="0" xfId="17" applyNumberFormat="1" applyFont="1" applyFill="1" applyBorder="1" applyAlignment="1">
      <alignment horizontal="right" vertical="top"/>
    </xf>
    <xf numFmtId="173" fontId="15" fillId="0" borderId="0" xfId="17" applyNumberFormat="1" applyFont="1" applyFill="1" applyBorder="1" applyAlignment="1">
      <alignment horizontal="right" vertical="top"/>
    </xf>
    <xf numFmtId="0" fontId="4" fillId="0" borderId="0" xfId="2" applyFont="1" applyAlignment="1">
      <alignment vertical="justify" wrapText="1"/>
    </xf>
    <xf numFmtId="0" fontId="4" fillId="0" borderId="0" xfId="15" applyFont="1" applyFill="1" applyAlignment="1">
      <alignment vertical="justify" wrapText="1"/>
    </xf>
    <xf numFmtId="0" fontId="5" fillId="0" borderId="0" xfId="15" applyFont="1" applyFill="1" applyAlignment="1">
      <alignment wrapText="1"/>
    </xf>
    <xf numFmtId="0" fontId="5" fillId="0" borderId="0" xfId="15" applyFont="1" applyFill="1"/>
    <xf numFmtId="0" fontId="4" fillId="0" borderId="1" xfId="15" applyFont="1" applyFill="1" applyBorder="1" applyAlignment="1"/>
    <xf numFmtId="0" fontId="4" fillId="0" borderId="0" xfId="15" applyFont="1" applyFill="1" applyBorder="1" applyAlignment="1"/>
    <xf numFmtId="0" fontId="4" fillId="0" borderId="0" xfId="15" applyFont="1" applyFill="1" applyAlignment="1">
      <alignment horizontal="center" vertical="center"/>
    </xf>
    <xf numFmtId="0" fontId="5" fillId="0" borderId="2" xfId="15" applyFont="1" applyFill="1" applyBorder="1" applyAlignment="1">
      <alignment horizontal="center" vertical="center"/>
    </xf>
    <xf numFmtId="41" fontId="5" fillId="0" borderId="0" xfId="15" applyNumberFormat="1" applyFont="1" applyFill="1" applyAlignment="1">
      <alignment horizontal="right"/>
    </xf>
    <xf numFmtId="3" fontId="4" fillId="0" borderId="0" xfId="18" applyNumberFormat="1" applyFont="1" applyFill="1" applyAlignment="1" applyProtection="1">
      <alignment horizontal="left" vertical="center"/>
      <protection locked="0"/>
    </xf>
    <xf numFmtId="41" fontId="4" fillId="0" borderId="0" xfId="15" applyNumberFormat="1" applyFont="1" applyFill="1" applyAlignment="1">
      <alignment horizontal="right"/>
    </xf>
    <xf numFmtId="41" fontId="4" fillId="0" borderId="0" xfId="15" applyNumberFormat="1" applyFont="1" applyFill="1"/>
    <xf numFmtId="3" fontId="4" fillId="0" borderId="0" xfId="15" applyNumberFormat="1" applyFont="1" applyFill="1" applyAlignment="1" applyProtection="1">
      <alignment horizontal="left" vertical="center"/>
      <protection locked="0"/>
    </xf>
    <xf numFmtId="0" fontId="4" fillId="0" borderId="0" xfId="15" applyFont="1" applyFill="1" applyAlignment="1">
      <alignment horizontal="right"/>
    </xf>
    <xf numFmtId="0" fontId="8" fillId="0" borderId="0" xfId="15" applyFont="1" applyAlignment="1">
      <alignment vertical="center" wrapText="1"/>
    </xf>
    <xf numFmtId="0" fontId="4" fillId="0" borderId="0" xfId="15" applyFont="1" applyFill="1" applyAlignment="1">
      <alignment wrapText="1"/>
    </xf>
    <xf numFmtId="0" fontId="5" fillId="0" borderId="2" xfId="15" applyFont="1" applyBorder="1" applyAlignment="1">
      <alignment horizontal="center" vertical="center" wrapText="1"/>
    </xf>
    <xf numFmtId="0" fontId="4" fillId="0" borderId="0" xfId="15" applyNumberFormat="1" applyFont="1" applyAlignment="1">
      <alignment horizontal="center"/>
    </xf>
    <xf numFmtId="0" fontId="4" fillId="0" borderId="0" xfId="15" applyFont="1" applyAlignment="1">
      <alignment horizontal="center"/>
    </xf>
    <xf numFmtId="0" fontId="4" fillId="0" borderId="0" xfId="15" applyFont="1" applyFill="1" applyAlignment="1">
      <alignment horizontal="center"/>
    </xf>
    <xf numFmtId="0" fontId="8" fillId="0" borderId="0" xfId="15" applyFont="1"/>
    <xf numFmtId="0" fontId="8" fillId="0" borderId="0" xfId="15" applyFont="1" applyBorder="1"/>
    <xf numFmtId="0" fontId="8" fillId="0" borderId="0" xfId="15" applyFont="1" applyFill="1"/>
    <xf numFmtId="0" fontId="8" fillId="0" borderId="0" xfId="15" applyFont="1" applyFill="1" applyAlignment="1">
      <alignment wrapText="1"/>
    </xf>
    <xf numFmtId="0" fontId="5" fillId="0" borderId="0" xfId="15" applyFont="1" applyAlignment="1"/>
    <xf numFmtId="0" fontId="5" fillId="0" borderId="2" xfId="8" applyFont="1" applyFill="1" applyBorder="1" applyAlignment="1">
      <alignment horizontal="center" vertical="center"/>
    </xf>
    <xf numFmtId="0" fontId="4" fillId="0" borderId="0" xfId="15" applyFont="1" applyFill="1" applyAlignment="1">
      <alignment vertical="center"/>
    </xf>
    <xf numFmtId="0" fontId="5" fillId="0" borderId="0" xfId="19" applyFont="1" applyFill="1" applyBorder="1"/>
    <xf numFmtId="165" fontId="5" fillId="0" borderId="0" xfId="5" applyFont="1" applyFill="1" applyBorder="1"/>
    <xf numFmtId="165" fontId="5" fillId="0" borderId="0" xfId="5" applyFont="1" applyFill="1" applyBorder="1" applyAlignment="1">
      <alignment horizontal="right"/>
    </xf>
    <xf numFmtId="3" fontId="4" fillId="0" borderId="0" xfId="20" applyNumberFormat="1" applyFont="1" applyFill="1" applyBorder="1" applyAlignment="1" applyProtection="1">
      <alignment horizontal="left" vertical="center"/>
      <protection locked="0"/>
    </xf>
    <xf numFmtId="165" fontId="4" fillId="0" borderId="0" xfId="5" applyFont="1" applyFill="1" applyBorder="1" applyAlignment="1">
      <alignment horizontal="right"/>
    </xf>
    <xf numFmtId="0" fontId="4" fillId="0" borderId="0" xfId="19" applyFont="1" applyFill="1" applyBorder="1"/>
    <xf numFmtId="0" fontId="4" fillId="0" borderId="0" xfId="19" applyFont="1" applyFill="1"/>
    <xf numFmtId="0" fontId="4" fillId="0" borderId="0" xfId="8" applyFont="1" applyFill="1" applyBorder="1"/>
    <xf numFmtId="0" fontId="3" fillId="0" borderId="0" xfId="15" applyFont="1"/>
    <xf numFmtId="0" fontId="27" fillId="0" borderId="0" xfId="15" applyFont="1" applyAlignment="1">
      <alignment vertical="center"/>
    </xf>
    <xf numFmtId="41" fontId="5" fillId="0" borderId="0" xfId="19" applyNumberFormat="1" applyFont="1" applyFill="1" applyBorder="1"/>
    <xf numFmtId="41" fontId="5" fillId="0" borderId="0" xfId="15" applyNumberFormat="1" applyFont="1" applyFill="1" applyBorder="1"/>
    <xf numFmtId="3" fontId="4" fillId="0" borderId="0" xfId="21" applyNumberFormat="1" applyFont="1" applyFill="1" applyBorder="1" applyAlignment="1" applyProtection="1">
      <alignment horizontal="left" vertical="center"/>
      <protection locked="0"/>
    </xf>
    <xf numFmtId="41" fontId="4" fillId="0" borderId="0" xfId="15" applyNumberFormat="1" applyFont="1" applyFill="1" applyBorder="1"/>
    <xf numFmtId="0" fontId="4" fillId="0" borderId="0" xfId="8" applyFont="1" applyFill="1" applyBorder="1" applyAlignment="1">
      <alignment horizontal="left"/>
    </xf>
    <xf numFmtId="0" fontId="4" fillId="0" borderId="0" xfId="15" applyFont="1" applyFill="1" applyBorder="1" applyAlignment="1">
      <alignment horizontal="center"/>
    </xf>
    <xf numFmtId="0" fontId="5" fillId="0" borderId="0" xfId="15" applyFont="1" applyFill="1" applyBorder="1"/>
    <xf numFmtId="0" fontId="5" fillId="0" borderId="0" xfId="15" applyNumberFormat="1" applyFont="1" applyFill="1" applyBorder="1"/>
    <xf numFmtId="0" fontId="4" fillId="0" borderId="0" xfId="15" applyNumberFormat="1" applyFont="1" applyFill="1" applyBorder="1"/>
    <xf numFmtId="0" fontId="4" fillId="0" borderId="0" xfId="15" applyNumberFormat="1" applyFont="1" applyFill="1" applyAlignment="1">
      <alignment horizontal="left"/>
    </xf>
    <xf numFmtId="0" fontId="5" fillId="0" borderId="0" xfId="8" applyFont="1" applyFill="1" applyBorder="1" applyAlignment="1">
      <alignment vertical="center"/>
    </xf>
    <xf numFmtId="0" fontId="4" fillId="0" borderId="0" xfId="8" applyFont="1" applyFill="1" applyBorder="1" applyAlignment="1">
      <alignment wrapText="1"/>
    </xf>
    <xf numFmtId="0" fontId="4" fillId="0" borderId="0" xfId="8" applyFont="1" applyFill="1" applyBorder="1" applyAlignment="1">
      <alignment vertical="center"/>
    </xf>
    <xf numFmtId="0" fontId="4" fillId="0" borderId="0" xfId="15" applyFont="1" applyFill="1" applyBorder="1" applyAlignment="1">
      <alignment vertical="center"/>
    </xf>
    <xf numFmtId="0" fontId="4" fillId="0" borderId="0" xfId="15" applyNumberFormat="1" applyFont="1" applyFill="1" applyBorder="1" applyAlignment="1">
      <alignment vertical="center"/>
    </xf>
    <xf numFmtId="0" fontId="4" fillId="0" borderId="0" xfId="15" applyFont="1" applyFill="1" applyBorder="1" applyAlignment="1">
      <alignment vertical="center" wrapText="1"/>
    </xf>
    <xf numFmtId="49" fontId="4" fillId="0" borderId="0" xfId="15" applyNumberFormat="1" applyFont="1" applyFill="1" applyAlignment="1">
      <alignment vertical="center" wrapText="1"/>
    </xf>
    <xf numFmtId="0" fontId="4" fillId="0" borderId="0" xfId="19" applyFont="1" applyFill="1" applyBorder="1" applyAlignment="1">
      <alignment vertical="center"/>
    </xf>
    <xf numFmtId="0" fontId="4" fillId="0" borderId="0" xfId="19" applyFont="1" applyFill="1" applyAlignment="1">
      <alignment vertical="center"/>
    </xf>
    <xf numFmtId="0" fontId="4" fillId="0" borderId="0" xfId="15" applyFont="1" applyAlignment="1">
      <alignment vertical="center"/>
    </xf>
    <xf numFmtId="0" fontId="5" fillId="0" borderId="0" xfId="8" applyFont="1" applyFill="1" applyBorder="1" applyAlignment="1">
      <alignment horizontal="left" vertical="center"/>
    </xf>
    <xf numFmtId="174" fontId="5" fillId="0" borderId="0" xfId="15" applyNumberFormat="1" applyFont="1" applyFill="1" applyBorder="1" applyAlignment="1">
      <alignment horizontal="center" vertical="center"/>
    </xf>
    <xf numFmtId="0" fontId="4" fillId="0" borderId="0" xfId="8" applyFont="1" applyFill="1" applyBorder="1" applyAlignment="1">
      <alignment vertical="center" wrapText="1"/>
    </xf>
    <xf numFmtId="174" fontId="4" fillId="0" borderId="0" xfId="22" applyNumberFormat="1" applyFont="1" applyFill="1" applyBorder="1" applyAlignment="1">
      <alignment vertical="center"/>
    </xf>
    <xf numFmtId="175" fontId="4" fillId="0" borderId="0" xfId="22" applyNumberFormat="1" applyFont="1" applyFill="1" applyBorder="1" applyAlignment="1">
      <alignment vertical="center"/>
    </xf>
    <xf numFmtId="175" fontId="15" fillId="0" borderId="0" xfId="23" applyNumberFormat="1" applyFont="1" applyBorder="1" applyAlignment="1" applyProtection="1">
      <alignment horizontal="right" vertical="center" wrapText="1" readingOrder="1"/>
      <protection locked="0"/>
    </xf>
    <xf numFmtId="176" fontId="4" fillId="0" borderId="0" xfId="15" applyNumberFormat="1" applyFont="1" applyFill="1" applyAlignment="1">
      <alignment vertical="center"/>
    </xf>
    <xf numFmtId="172" fontId="4" fillId="0" borderId="0" xfId="24" applyNumberFormat="1" applyFont="1" applyFill="1" applyAlignment="1">
      <alignment vertical="center"/>
    </xf>
    <xf numFmtId="3" fontId="4" fillId="0" borderId="0" xfId="15" applyNumberFormat="1" applyFont="1" applyFill="1" applyBorder="1" applyAlignment="1">
      <alignment vertical="center"/>
    </xf>
    <xf numFmtId="174" fontId="4" fillId="0" borderId="0" xfId="22" applyNumberFormat="1" applyFont="1" applyFill="1" applyBorder="1" applyAlignment="1">
      <alignment horizontal="right" vertical="center"/>
    </xf>
    <xf numFmtId="175" fontId="15" fillId="0" borderId="0" xfId="23" applyNumberFormat="1" applyFont="1" applyFill="1" applyBorder="1" applyAlignment="1" applyProtection="1">
      <alignment horizontal="right" vertical="center" wrapText="1" readingOrder="1"/>
      <protection locked="0"/>
    </xf>
    <xf numFmtId="3" fontId="4" fillId="0" borderId="0" xfId="15" applyNumberFormat="1" applyFont="1" applyFill="1" applyBorder="1" applyAlignment="1">
      <alignment horizontal="right" vertical="center"/>
    </xf>
    <xf numFmtId="175" fontId="4" fillId="0" borderId="0" xfId="22" applyNumberFormat="1" applyFont="1" applyFill="1" applyBorder="1" applyAlignment="1"/>
    <xf numFmtId="3" fontId="4" fillId="0" borderId="0" xfId="15" applyNumberFormat="1" applyFont="1" applyFill="1" applyBorder="1" applyAlignment="1">
      <alignment horizontal="right"/>
    </xf>
    <xf numFmtId="0" fontId="4" fillId="0" borderId="0" xfId="15" applyFont="1" applyFill="1" applyAlignment="1"/>
    <xf numFmtId="0" fontId="4" fillId="0" borderId="0" xfId="8" applyFont="1" applyFill="1" applyBorder="1" applyAlignment="1">
      <alignment horizontal="right"/>
    </xf>
    <xf numFmtId="175" fontId="4" fillId="0" borderId="0" xfId="15" applyNumberFormat="1" applyFont="1" applyFill="1" applyBorder="1" applyAlignment="1"/>
    <xf numFmtId="0" fontId="4" fillId="0" borderId="0" xfId="15" applyFont="1" applyFill="1" applyBorder="1" applyAlignment="1">
      <alignment wrapText="1"/>
    </xf>
    <xf numFmtId="177" fontId="5" fillId="0" borderId="0" xfId="15" applyNumberFormat="1" applyFont="1" applyFill="1" applyBorder="1" applyAlignment="1">
      <alignment horizontal="right"/>
    </xf>
    <xf numFmtId="177" fontId="4" fillId="0" borderId="0" xfId="15" applyNumberFormat="1" applyFont="1" applyFill="1" applyBorder="1" applyAlignment="1">
      <alignment horizontal="right"/>
    </xf>
    <xf numFmtId="177" fontId="4" fillId="0" borderId="0" xfId="16" applyNumberFormat="1" applyFont="1" applyFill="1" applyBorder="1" applyAlignment="1">
      <alignment horizontal="right"/>
    </xf>
    <xf numFmtId="175" fontId="4" fillId="0" borderId="0" xfId="22" applyNumberFormat="1" applyFont="1" applyFill="1" applyBorder="1" applyAlignment="1">
      <alignment horizontal="right"/>
    </xf>
    <xf numFmtId="175" fontId="15" fillId="0" borderId="0" xfId="23" applyNumberFormat="1" applyFont="1" applyFill="1" applyBorder="1" applyAlignment="1" applyProtection="1">
      <alignment horizontal="right" wrapText="1"/>
      <protection locked="0"/>
    </xf>
    <xf numFmtId="172" fontId="4" fillId="0" borderId="0" xfId="7" applyNumberFormat="1" applyFont="1"/>
    <xf numFmtId="0" fontId="16" fillId="0" borderId="0" xfId="7" applyFont="1" applyBorder="1" applyAlignment="1" applyProtection="1">
      <alignment horizontal="center" vertical="top" wrapText="1" readingOrder="1"/>
      <protection locked="0"/>
    </xf>
    <xf numFmtId="0" fontId="5" fillId="0" borderId="0" xfId="7" applyFont="1" applyFill="1"/>
    <xf numFmtId="165" fontId="16" fillId="0" borderId="0" xfId="5" applyNumberFormat="1" applyFont="1" applyBorder="1" applyAlignment="1" applyProtection="1">
      <alignment horizontal="center" vertical="top" wrapText="1" readingOrder="1"/>
      <protection locked="0"/>
    </xf>
    <xf numFmtId="165" fontId="5" fillId="0" borderId="0" xfId="5" applyNumberFormat="1" applyFont="1" applyBorder="1" applyAlignment="1" applyProtection="1">
      <alignment horizontal="center" vertical="top" wrapText="1" readingOrder="1"/>
      <protection locked="0"/>
    </xf>
    <xf numFmtId="165" fontId="5" fillId="0" borderId="0" xfId="5" applyNumberFormat="1" applyFont="1" applyFill="1"/>
    <xf numFmtId="165" fontId="5" fillId="0" borderId="0" xfId="5" applyNumberFormat="1" applyFont="1" applyFill="1" applyBorder="1"/>
    <xf numFmtId="41" fontId="5" fillId="0" borderId="0" xfId="7" applyNumberFormat="1" applyFont="1" applyFill="1" applyBorder="1"/>
    <xf numFmtId="0" fontId="11" fillId="0" borderId="0" xfId="7" applyFont="1" applyFill="1" applyBorder="1" applyAlignment="1">
      <alignment horizontal="left" vertical="center" wrapText="1"/>
    </xf>
    <xf numFmtId="165" fontId="5" fillId="0" borderId="0" xfId="5" applyNumberFormat="1" applyFont="1" applyBorder="1" applyAlignment="1" applyProtection="1">
      <alignment horizontal="right" vertical="top" wrapText="1" readingOrder="1"/>
      <protection locked="0"/>
    </xf>
    <xf numFmtId="165" fontId="15" fillId="0" borderId="0" xfId="5" applyNumberFormat="1" applyFont="1" applyFill="1" applyBorder="1" applyAlignment="1" applyProtection="1">
      <alignment horizontal="right" vertical="top" wrapText="1" readingOrder="1"/>
      <protection locked="0"/>
    </xf>
    <xf numFmtId="0" fontId="4" fillId="0" borderId="0" xfId="7" applyFont="1" applyFill="1" applyBorder="1" applyAlignment="1">
      <alignment horizontal="left" vertical="center"/>
    </xf>
    <xf numFmtId="165" fontId="16" fillId="0" borderId="0" xfId="5" applyNumberFormat="1" applyFont="1" applyFill="1" applyBorder="1" applyAlignment="1" applyProtection="1">
      <alignment horizontal="center" vertical="top" wrapText="1" readingOrder="1"/>
      <protection locked="0"/>
    </xf>
    <xf numFmtId="165" fontId="5" fillId="0" borderId="0" xfId="5" applyNumberFormat="1" applyFont="1" applyFill="1" applyBorder="1" applyAlignment="1" applyProtection="1">
      <alignment horizontal="right" vertical="top" wrapText="1" readingOrder="1"/>
      <protection locked="0"/>
    </xf>
    <xf numFmtId="165" fontId="4" fillId="0" borderId="0" xfId="5" applyNumberFormat="1" applyFont="1" applyFill="1"/>
    <xf numFmtId="165" fontId="4" fillId="0" borderId="0" xfId="5" applyNumberFormat="1" applyFont="1" applyBorder="1" applyAlignment="1" applyProtection="1">
      <alignment horizontal="right" vertical="top" wrapText="1" readingOrder="1"/>
      <protection locked="0"/>
    </xf>
    <xf numFmtId="41" fontId="16" fillId="0" borderId="0" xfId="7" applyNumberFormat="1" applyFont="1" applyBorder="1" applyAlignment="1" applyProtection="1">
      <alignment horizontal="center" vertical="top" wrapText="1" readingOrder="1"/>
      <protection locked="0"/>
    </xf>
    <xf numFmtId="41" fontId="5" fillId="0" borderId="0" xfId="7" applyNumberFormat="1" applyFont="1" applyBorder="1" applyAlignment="1" applyProtection="1">
      <alignment horizontal="right" vertical="top" wrapText="1" readingOrder="1"/>
      <protection locked="0"/>
    </xf>
    <xf numFmtId="41" fontId="4" fillId="0" borderId="0" xfId="7" applyNumberFormat="1" applyFont="1" applyBorder="1" applyAlignment="1" applyProtection="1">
      <alignment horizontal="right" vertical="top" wrapText="1" readingOrder="1"/>
      <protection locked="0"/>
    </xf>
    <xf numFmtId="0" fontId="6" fillId="0" borderId="0" xfId="7" applyFont="1" applyFill="1" applyBorder="1" applyAlignment="1">
      <alignment horizontal="left" vertical="center" wrapText="1"/>
    </xf>
    <xf numFmtId="49" fontId="11" fillId="0" borderId="0" xfId="7" applyNumberFormat="1" applyFont="1" applyFill="1" applyBorder="1" applyAlignment="1">
      <alignment horizontal="left" vertical="center" wrapText="1"/>
    </xf>
    <xf numFmtId="0" fontId="15" fillId="0" borderId="68" xfId="7" applyFont="1" applyBorder="1" applyAlignment="1" applyProtection="1">
      <alignment horizontal="right" vertical="top" wrapText="1" readingOrder="1"/>
      <protection locked="0"/>
    </xf>
    <xf numFmtId="0" fontId="7" fillId="0" borderId="2" xfId="25" applyFont="1" applyBorder="1" applyAlignment="1">
      <alignment horizontal="center" vertical="center" wrapText="1"/>
    </xf>
    <xf numFmtId="0" fontId="5" fillId="0" borderId="0" xfId="7" applyFont="1" applyBorder="1"/>
    <xf numFmtId="165" fontId="7" fillId="0" borderId="0" xfId="5" applyFont="1" applyBorder="1" applyAlignment="1">
      <alignment wrapText="1"/>
    </xf>
    <xf numFmtId="165" fontId="6" fillId="0" borderId="0" xfId="5" applyFont="1" applyBorder="1" applyAlignment="1">
      <alignment horizontal="right" wrapText="1"/>
    </xf>
    <xf numFmtId="0" fontId="4" fillId="0" borderId="0" xfId="7" applyFont="1" applyBorder="1" applyAlignment="1">
      <alignment horizontal="left" vertical="center"/>
    </xf>
    <xf numFmtId="165" fontId="4" fillId="0" borderId="0" xfId="5" applyFont="1" applyFill="1" applyBorder="1" applyAlignment="1">
      <alignment wrapText="1"/>
    </xf>
    <xf numFmtId="165" fontId="4" fillId="0" borderId="0" xfId="5" applyFont="1" applyAlignment="1">
      <alignment horizontal="right" wrapText="1"/>
    </xf>
    <xf numFmtId="166" fontId="4" fillId="0" borderId="0" xfId="16" applyNumberFormat="1" applyFont="1" applyFill="1" applyBorder="1" applyAlignment="1">
      <alignment horizontal="right" wrapText="1"/>
    </xf>
    <xf numFmtId="0" fontId="4" fillId="0" borderId="1" xfId="27" applyFont="1" applyFill="1" applyBorder="1" applyAlignment="1"/>
    <xf numFmtId="0" fontId="5" fillId="0" borderId="69" xfId="27" applyFont="1" applyFill="1" applyBorder="1" applyAlignment="1">
      <alignment horizontal="center" vertical="center" wrapText="1"/>
    </xf>
    <xf numFmtId="0" fontId="16" fillId="0" borderId="69" xfId="7" applyFont="1" applyBorder="1" applyAlignment="1" applyProtection="1">
      <alignment horizontal="center" vertical="center" wrapText="1"/>
      <protection locked="0"/>
    </xf>
    <xf numFmtId="0" fontId="5" fillId="0" borderId="0" xfId="28" applyFont="1" applyFill="1" applyBorder="1"/>
    <xf numFmtId="165" fontId="5" fillId="0" borderId="0" xfId="29" applyFont="1" applyFill="1" applyBorder="1" applyAlignment="1">
      <alignment horizontal="left"/>
    </xf>
    <xf numFmtId="165" fontId="5" fillId="0" borderId="0" xfId="29" applyFont="1" applyBorder="1" applyAlignment="1" applyProtection="1">
      <alignment horizontal="right" vertical="top" wrapText="1" readingOrder="1"/>
    </xf>
    <xf numFmtId="3" fontId="4" fillId="0" borderId="0" xfId="30" applyNumberFormat="1" applyFont="1" applyFill="1" applyBorder="1" applyAlignment="1" applyProtection="1">
      <alignment horizontal="left" vertical="center"/>
      <protection locked="0"/>
    </xf>
    <xf numFmtId="165" fontId="4" fillId="0" borderId="0" xfId="29" applyFont="1" applyFill="1" applyBorder="1" applyAlignment="1">
      <alignment horizontal="left"/>
    </xf>
    <xf numFmtId="165" fontId="4" fillId="0" borderId="0" xfId="29" applyFont="1" applyBorder="1" applyAlignment="1" applyProtection="1">
      <alignment horizontal="right" vertical="top" wrapText="1" readingOrder="1"/>
    </xf>
    <xf numFmtId="0" fontId="4" fillId="0" borderId="0" xfId="28" applyFont="1" applyFill="1" applyBorder="1"/>
    <xf numFmtId="165" fontId="4" fillId="0" borderId="0" xfId="29" applyFont="1" applyAlignment="1">
      <alignment horizontal="left"/>
    </xf>
    <xf numFmtId="0" fontId="5" fillId="0" borderId="0" xfId="8" applyFont="1" applyFill="1" applyBorder="1" applyAlignment="1"/>
    <xf numFmtId="0" fontId="4" fillId="0" borderId="0" xfId="28" applyFont="1" applyFill="1" applyAlignment="1"/>
    <xf numFmtId="0" fontId="4" fillId="0" borderId="0" xfId="21" applyFont="1"/>
    <xf numFmtId="165" fontId="4" fillId="0" borderId="0" xfId="21" applyNumberFormat="1" applyFont="1"/>
    <xf numFmtId="0" fontId="5" fillId="0" borderId="0" xfId="28" applyFont="1" applyFill="1" applyBorder="1" applyAlignment="1">
      <alignment vertical="top" wrapText="1"/>
    </xf>
    <xf numFmtId="0" fontId="4" fillId="0" borderId="1" xfId="28" applyFont="1" applyFill="1" applyBorder="1" applyAlignment="1">
      <alignment wrapText="1"/>
    </xf>
    <xf numFmtId="41" fontId="5" fillId="0" borderId="0" xfId="8" applyNumberFormat="1" applyFont="1" applyFill="1" applyBorder="1"/>
    <xf numFmtId="41" fontId="5" fillId="0" borderId="0" xfId="7" applyNumberFormat="1" applyFont="1" applyFill="1" applyBorder="1" applyAlignment="1" applyProtection="1">
      <alignment horizontal="right" vertical="top" wrapText="1" readingOrder="1"/>
    </xf>
    <xf numFmtId="41" fontId="4" fillId="0" borderId="0" xfId="8" applyNumberFormat="1" applyFont="1" applyFill="1" applyBorder="1"/>
    <xf numFmtId="3" fontId="4" fillId="0" borderId="0" xfId="31" applyNumberFormat="1" applyFont="1" applyFill="1" applyBorder="1" applyAlignment="1" applyProtection="1">
      <alignment horizontal="left" vertical="center"/>
      <protection locked="0"/>
    </xf>
    <xf numFmtId="41" fontId="4" fillId="0" borderId="0" xfId="7" applyNumberFormat="1" applyFont="1" applyFill="1" applyBorder="1" applyAlignment="1" applyProtection="1">
      <alignment horizontal="right" vertical="top" wrapText="1" readingOrder="1"/>
    </xf>
    <xf numFmtId="0" fontId="4" fillId="0" borderId="0" xfId="28" applyFont="1" applyFill="1" applyBorder="1" applyAlignment="1"/>
    <xf numFmtId="41" fontId="16" fillId="0" borderId="0" xfId="7" applyNumberFormat="1" applyFont="1" applyBorder="1" applyAlignment="1" applyProtection="1">
      <alignment horizontal="right" vertical="top" wrapText="1" readingOrder="1"/>
    </xf>
    <xf numFmtId="41" fontId="4" fillId="0" borderId="0" xfId="21" applyNumberFormat="1" applyFont="1"/>
    <xf numFmtId="0" fontId="4" fillId="0" borderId="0" xfId="21" applyFont="1" applyAlignment="1">
      <alignment vertical="center"/>
    </xf>
    <xf numFmtId="0" fontId="5" fillId="0" borderId="0" xfId="8" applyFont="1" applyFill="1" applyBorder="1" applyAlignment="1">
      <alignment horizontal="justify"/>
    </xf>
    <xf numFmtId="3" fontId="5" fillId="0" borderId="0" xfId="8" applyNumberFormat="1" applyFont="1" applyFill="1" applyBorder="1"/>
    <xf numFmtId="0" fontId="5" fillId="0" borderId="0" xfId="8" applyFont="1" applyFill="1" applyBorder="1"/>
    <xf numFmtId="0" fontId="5" fillId="0" borderId="70" xfId="27" applyFont="1" applyFill="1" applyBorder="1" applyAlignment="1">
      <alignment horizontal="center" vertical="center" wrapText="1"/>
    </xf>
    <xf numFmtId="0" fontId="16" fillId="0" borderId="69" xfId="7" applyFont="1" applyBorder="1" applyAlignment="1" applyProtection="1">
      <alignment horizontal="center" vertical="center" wrapText="1" readingOrder="1"/>
      <protection locked="0"/>
    </xf>
    <xf numFmtId="41" fontId="5" fillId="0" borderId="0" xfId="21" applyNumberFormat="1" applyFont="1" applyFill="1" applyBorder="1" applyAlignment="1">
      <alignment horizontal="right"/>
    </xf>
    <xf numFmtId="41" fontId="5" fillId="0" borderId="0" xfId="7" applyNumberFormat="1" applyFont="1" applyBorder="1" applyAlignment="1" applyProtection="1">
      <alignment horizontal="right" vertical="top" wrapText="1" readingOrder="1"/>
    </xf>
    <xf numFmtId="3" fontId="4" fillId="0" borderId="0" xfId="32" applyNumberFormat="1" applyFont="1" applyFill="1" applyBorder="1" applyAlignment="1" applyProtection="1">
      <alignment horizontal="left" vertical="center"/>
      <protection locked="0"/>
    </xf>
    <xf numFmtId="41" fontId="4" fillId="0" borderId="0" xfId="21" applyNumberFormat="1" applyFont="1" applyFill="1" applyBorder="1" applyAlignment="1">
      <alignment horizontal="right"/>
    </xf>
    <xf numFmtId="41" fontId="22" fillId="0" borderId="0" xfId="7" applyNumberFormat="1" applyFont="1" applyBorder="1" applyAlignment="1" applyProtection="1">
      <alignment horizontal="right" vertical="top" wrapText="1" readingOrder="1"/>
    </xf>
    <xf numFmtId="41" fontId="10" fillId="0" borderId="0" xfId="7" applyNumberFormat="1" applyFont="1" applyBorder="1" applyAlignment="1" applyProtection="1">
      <alignment horizontal="right" vertical="top" wrapText="1" readingOrder="1"/>
      <protection locked="0"/>
    </xf>
    <xf numFmtId="170" fontId="16" fillId="0" borderId="0" xfId="12" applyNumberFormat="1" applyFont="1" applyBorder="1" applyAlignment="1" applyProtection="1">
      <alignment horizontal="right" vertical="top" wrapText="1" readingOrder="1"/>
      <protection locked="0"/>
    </xf>
    <xf numFmtId="170" fontId="15" fillId="0" borderId="0" xfId="12" applyNumberFormat="1" applyFont="1" applyBorder="1" applyAlignment="1" applyProtection="1">
      <alignment horizontal="right" vertical="top" wrapText="1" readingOrder="1"/>
      <protection locked="0"/>
    </xf>
    <xf numFmtId="170" fontId="4" fillId="0" borderId="0" xfId="7" applyNumberFormat="1" applyFont="1" applyBorder="1"/>
    <xf numFmtId="0" fontId="4" fillId="0" borderId="0" xfId="7" applyFont="1" applyBorder="1" applyAlignment="1" applyProtection="1">
      <alignment vertical="top" wrapText="1"/>
      <protection locked="0"/>
    </xf>
    <xf numFmtId="0" fontId="28" fillId="0" borderId="0" xfId="8" applyFont="1" applyFill="1" applyBorder="1" applyAlignment="1">
      <alignment vertical="center"/>
    </xf>
    <xf numFmtId="0" fontId="28" fillId="0" borderId="0" xfId="21" applyFont="1" applyFill="1" applyBorder="1"/>
    <xf numFmtId="0" fontId="4" fillId="0" borderId="0" xfId="21" applyFont="1" applyFill="1" applyBorder="1"/>
    <xf numFmtId="0" fontId="22" fillId="0" borderId="0" xfId="8" applyFont="1" applyFill="1" applyBorder="1" applyAlignment="1">
      <alignment vertical="center"/>
    </xf>
    <xf numFmtId="0" fontId="5" fillId="0" borderId="69" xfId="27" applyFont="1" applyFill="1" applyBorder="1" applyAlignment="1">
      <alignment horizontal="center" vertical="center"/>
    </xf>
    <xf numFmtId="0" fontId="11" fillId="0" borderId="0" xfId="21" applyFont="1" applyFill="1" applyBorder="1" applyAlignment="1">
      <alignment vertical="center"/>
    </xf>
    <xf numFmtId="0" fontId="4" fillId="0" borderId="0" xfId="8" applyFont="1" applyFill="1" applyBorder="1" applyAlignment="1">
      <alignment horizontal="center" vertical="center"/>
    </xf>
    <xf numFmtId="0" fontId="5" fillId="0" borderId="0" xfId="8" applyFont="1" applyFill="1" applyBorder="1" applyAlignment="1">
      <alignment horizontal="center" vertical="center"/>
    </xf>
    <xf numFmtId="0" fontId="8" fillId="0" borderId="0" xfId="28" applyFont="1" applyFill="1" applyBorder="1" applyAlignment="1">
      <alignment horizontal="center" vertical="center"/>
    </xf>
    <xf numFmtId="0" fontId="11" fillId="0" borderId="0" xfId="21" applyFont="1" applyFill="1" applyBorder="1" applyAlignment="1">
      <alignment horizontal="right" vertical="center"/>
    </xf>
    <xf numFmtId="0" fontId="8" fillId="0" borderId="0" xfId="21" applyFont="1" applyBorder="1" applyAlignment="1">
      <alignment horizontal="center"/>
    </xf>
    <xf numFmtId="0" fontId="4" fillId="0" borderId="0" xfId="21" applyFont="1" applyBorder="1" applyAlignment="1">
      <alignment horizontal="center"/>
    </xf>
    <xf numFmtId="0" fontId="8" fillId="0" borderId="0" xfId="21" applyFont="1" applyFill="1" applyBorder="1"/>
    <xf numFmtId="0" fontId="8" fillId="0" borderId="0" xfId="28" applyFont="1" applyFill="1" applyBorder="1" applyAlignment="1">
      <alignment vertical="center"/>
    </xf>
    <xf numFmtId="0" fontId="16" fillId="0" borderId="69" xfId="7" applyFont="1" applyBorder="1" applyAlignment="1" applyProtection="1">
      <alignment horizontal="center" vertical="top" wrapText="1" readingOrder="1"/>
      <protection locked="0"/>
    </xf>
    <xf numFmtId="41" fontId="5" fillId="0" borderId="0" xfId="7" applyNumberFormat="1" applyFont="1" applyFill="1" applyBorder="1" applyAlignment="1" applyProtection="1">
      <alignment horizontal="right" vertical="top" wrapText="1" readingOrder="1"/>
      <protection locked="0"/>
    </xf>
    <xf numFmtId="3" fontId="4" fillId="0" borderId="0" xfId="33" applyNumberFormat="1" applyFont="1" applyFill="1" applyBorder="1" applyAlignment="1" applyProtection="1">
      <alignment horizontal="left" vertical="center"/>
      <protection locked="0"/>
    </xf>
    <xf numFmtId="41" fontId="4" fillId="0" borderId="0" xfId="7" applyNumberFormat="1" applyFont="1" applyFill="1" applyBorder="1" applyAlignment="1" applyProtection="1">
      <alignment horizontal="right" vertical="top" wrapText="1" readingOrder="1"/>
      <protection locked="0"/>
    </xf>
    <xf numFmtId="0" fontId="4" fillId="0" borderId="0" xfId="28" applyFont="1" applyFill="1" applyBorder="1" applyAlignment="1">
      <alignment wrapText="1"/>
    </xf>
    <xf numFmtId="0" fontId="4" fillId="0" borderId="0" xfId="28" applyFont="1" applyFill="1" applyBorder="1" applyAlignment="1">
      <alignment horizontal="left"/>
    </xf>
    <xf numFmtId="0" fontId="4" fillId="0" borderId="0" xfId="28" applyFont="1" applyFill="1" applyAlignment="1">
      <alignment horizontal="left"/>
    </xf>
    <xf numFmtId="0" fontId="4" fillId="0" borderId="1" xfId="28" applyFont="1" applyFill="1" applyBorder="1" applyAlignment="1">
      <alignment vertical="top"/>
    </xf>
    <xf numFmtId="3" fontId="4" fillId="0" borderId="0" xfId="34" applyNumberFormat="1" applyFont="1" applyFill="1" applyBorder="1" applyAlignment="1" applyProtection="1">
      <alignment horizontal="left" vertical="center"/>
      <protection locked="0"/>
    </xf>
    <xf numFmtId="41" fontId="15" fillId="0" borderId="0" xfId="7" applyNumberFormat="1" applyFont="1" applyBorder="1" applyAlignment="1" applyProtection="1">
      <alignment horizontal="right" vertical="top" wrapText="1" readingOrder="1"/>
    </xf>
    <xf numFmtId="0" fontId="4" fillId="0" borderId="0" xfId="27" applyFont="1" applyFill="1" applyBorder="1" applyAlignment="1">
      <alignment horizontal="center"/>
    </xf>
    <xf numFmtId="166" fontId="5" fillId="0" borderId="0" xfId="16" applyNumberFormat="1" applyFont="1" applyFill="1" applyBorder="1" applyAlignment="1"/>
    <xf numFmtId="166" fontId="4" fillId="0" borderId="0" xfId="16" applyNumberFormat="1" applyFont="1" applyFill="1" applyBorder="1" applyAlignment="1"/>
    <xf numFmtId="0" fontId="4" fillId="0" borderId="1" xfId="28" applyFont="1" applyFill="1" applyBorder="1" applyAlignment="1">
      <alignment horizontal="left" vertical="top"/>
    </xf>
    <xf numFmtId="3" fontId="4" fillId="0" borderId="0" xfId="35" applyNumberFormat="1" applyFont="1" applyFill="1" applyBorder="1" applyAlignment="1" applyProtection="1">
      <alignment horizontal="left" vertical="center"/>
      <protection locked="0"/>
    </xf>
    <xf numFmtId="0" fontId="8" fillId="0" borderId="0" xfId="21" applyFont="1" applyFill="1" applyBorder="1" applyAlignment="1">
      <alignment vertical="center"/>
    </xf>
    <xf numFmtId="0" fontId="5" fillId="0" borderId="69" xfId="8" applyFont="1" applyFill="1" applyBorder="1" applyAlignment="1">
      <alignment horizontal="center" vertical="center"/>
    </xf>
    <xf numFmtId="0" fontId="8" fillId="0" borderId="0" xfId="21" applyFont="1" applyFill="1" applyBorder="1" applyAlignment="1">
      <alignment horizontal="center" vertical="center"/>
    </xf>
    <xf numFmtId="0" fontId="8" fillId="0" borderId="0" xfId="21" applyFont="1" applyFill="1" applyBorder="1" applyAlignment="1">
      <alignment horizontal="right" vertical="center"/>
    </xf>
    <xf numFmtId="0" fontId="8" fillId="0" borderId="0" xfId="28" applyFont="1" applyFill="1" applyBorder="1" applyAlignment="1">
      <alignment horizontal="right" vertical="center"/>
    </xf>
    <xf numFmtId="0" fontId="8" fillId="0" borderId="0" xfId="21" applyFont="1" applyFill="1" applyBorder="1" applyAlignment="1">
      <alignment horizontal="right"/>
    </xf>
    <xf numFmtId="0" fontId="4" fillId="0" borderId="0" xfId="21" applyFont="1" applyFill="1" applyBorder="1" applyAlignment="1">
      <alignment vertical="center"/>
    </xf>
    <xf numFmtId="0" fontId="4" fillId="0" borderId="0" xfId="21" applyFont="1" applyFill="1" applyBorder="1" applyAlignment="1">
      <alignment vertical="center" wrapText="1"/>
    </xf>
    <xf numFmtId="0" fontId="4" fillId="0" borderId="0" xfId="21" applyFont="1" applyFill="1" applyBorder="1" applyAlignment="1">
      <alignment horizontal="center" vertical="center"/>
    </xf>
    <xf numFmtId="0" fontId="7" fillId="0" borderId="0" xfId="28" applyFont="1" applyFill="1" applyBorder="1" applyAlignment="1">
      <alignment horizontal="right" vertical="center"/>
    </xf>
    <xf numFmtId="0" fontId="8" fillId="0" borderId="0" xfId="21" applyFont="1" applyAlignment="1">
      <alignment vertical="center"/>
    </xf>
    <xf numFmtId="0" fontId="28" fillId="0" borderId="0" xfId="8" applyFont="1" applyFill="1" applyBorder="1" applyAlignment="1">
      <alignment vertical="center" wrapText="1"/>
    </xf>
    <xf numFmtId="0" fontId="28" fillId="0" borderId="0" xfId="21" applyFont="1" applyFill="1" applyBorder="1" applyAlignment="1">
      <alignment horizontal="right" vertical="center" wrapText="1"/>
    </xf>
    <xf numFmtId="3" fontId="4" fillId="0" borderId="0" xfId="21" applyNumberFormat="1" applyFont="1" applyFill="1" applyBorder="1" applyAlignment="1">
      <alignment horizontal="right" vertical="center"/>
    </xf>
    <xf numFmtId="177" fontId="5" fillId="0" borderId="0" xfId="8" applyNumberFormat="1" applyFont="1" applyFill="1" applyBorder="1" applyAlignment="1">
      <alignment horizontal="right" vertical="center"/>
    </xf>
    <xf numFmtId="177" fontId="8" fillId="0" borderId="0" xfId="16" applyNumberFormat="1" applyFont="1" applyFill="1" applyBorder="1" applyAlignment="1">
      <alignment horizontal="right" vertical="center"/>
    </xf>
    <xf numFmtId="177" fontId="8" fillId="0" borderId="0" xfId="21" applyNumberFormat="1" applyFont="1" applyFill="1" applyBorder="1" applyAlignment="1">
      <alignment horizontal="right" vertical="center"/>
    </xf>
    <xf numFmtId="177" fontId="4" fillId="0" borderId="0" xfId="21" applyNumberFormat="1" applyFont="1" applyFill="1" applyBorder="1" applyAlignment="1">
      <alignment horizontal="right" vertical="center"/>
    </xf>
    <xf numFmtId="0" fontId="28" fillId="0" borderId="0" xfId="8" applyFont="1" applyFill="1" applyBorder="1" applyAlignment="1"/>
    <xf numFmtId="174" fontId="5" fillId="0" borderId="0" xfId="22" applyNumberFormat="1" applyFont="1" applyFill="1" applyBorder="1" applyAlignment="1">
      <alignment vertical="center"/>
    </xf>
    <xf numFmtId="174" fontId="8" fillId="0" borderId="0" xfId="22" applyNumberFormat="1" applyFont="1" applyFill="1" applyBorder="1" applyAlignment="1">
      <alignment horizontal="right" vertical="center"/>
    </xf>
    <xf numFmtId="175" fontId="15" fillId="0" borderId="0" xfId="23" applyNumberFormat="1" applyFont="1" applyFill="1" applyBorder="1" applyAlignment="1" applyProtection="1">
      <alignment horizontal="right" vertical="top" wrapText="1" readingOrder="1"/>
      <protection locked="0"/>
    </xf>
    <xf numFmtId="170" fontId="5" fillId="0" borderId="0" xfId="12" applyNumberFormat="1" applyFont="1" applyFill="1" applyBorder="1"/>
    <xf numFmtId="170" fontId="4" fillId="0" borderId="0" xfId="12" applyNumberFormat="1" applyFont="1" applyFill="1" applyBorder="1"/>
    <xf numFmtId="170" fontId="15" fillId="0" borderId="0" xfId="12" applyNumberFormat="1" applyFont="1" applyBorder="1" applyAlignment="1" applyProtection="1">
      <alignment horizontal="left" vertical="top" wrapText="1" readingOrder="1"/>
      <protection locked="0"/>
    </xf>
    <xf numFmtId="170" fontId="15" fillId="0" borderId="0" xfId="12" applyNumberFormat="1" applyFont="1" applyFill="1" applyBorder="1" applyAlignment="1" applyProtection="1">
      <alignment horizontal="left" vertical="top" wrapText="1" readingOrder="1"/>
      <protection locked="0"/>
    </xf>
    <xf numFmtId="167" fontId="4" fillId="0" borderId="0" xfId="7" applyNumberFormat="1" applyFont="1"/>
    <xf numFmtId="170" fontId="15" fillId="0" borderId="0" xfId="12" applyNumberFormat="1" applyFont="1" applyBorder="1" applyAlignment="1" applyProtection="1">
      <alignment horizontal="center" vertical="top" wrapText="1" readingOrder="1"/>
      <protection locked="0"/>
    </xf>
    <xf numFmtId="0" fontId="15" fillId="0" borderId="1" xfId="7" applyFont="1" applyBorder="1" applyAlignment="1" applyProtection="1">
      <alignment vertical="top" wrapText="1" readingOrder="1"/>
      <protection locked="0"/>
    </xf>
    <xf numFmtId="0" fontId="4" fillId="0" borderId="1" xfId="7" applyFont="1" applyBorder="1" applyAlignment="1"/>
    <xf numFmtId="0" fontId="16" fillId="0" borderId="2" xfId="7" applyFont="1" applyFill="1" applyBorder="1" applyAlignment="1" applyProtection="1">
      <alignment horizontal="center" vertical="center" wrapText="1" readingOrder="1"/>
      <protection locked="0"/>
    </xf>
    <xf numFmtId="165" fontId="15" fillId="0" borderId="0" xfId="0" applyNumberFormat="1" applyFont="1" applyBorder="1" applyAlignment="1" applyProtection="1">
      <alignment horizontal="right" vertical="top" wrapText="1" readingOrder="1"/>
      <protection locked="0"/>
    </xf>
    <xf numFmtId="0" fontId="16" fillId="0" borderId="17" xfId="4" applyFont="1" applyBorder="1" applyAlignment="1" applyProtection="1">
      <alignment horizontal="center" vertical="center" wrapText="1" readingOrder="1"/>
      <protection locked="0"/>
    </xf>
    <xf numFmtId="0" fontId="16" fillId="0" borderId="0" xfId="4" applyFont="1" applyBorder="1" applyAlignment="1" applyProtection="1">
      <alignment vertical="top" wrapText="1" readingOrder="1"/>
      <protection locked="0"/>
    </xf>
    <xf numFmtId="170" fontId="5" fillId="0" borderId="0" xfId="36" applyNumberFormat="1" applyFont="1" applyBorder="1" applyAlignment="1" applyProtection="1">
      <alignment horizontal="right" vertical="top" wrapText="1" readingOrder="1"/>
      <protection locked="0"/>
    </xf>
    <xf numFmtId="0" fontId="15" fillId="0" borderId="0" xfId="4" applyFont="1" applyBorder="1" applyAlignment="1" applyProtection="1">
      <alignment vertical="top" wrapText="1" readingOrder="1"/>
      <protection locked="0"/>
    </xf>
    <xf numFmtId="170" fontId="4" fillId="0" borderId="0" xfId="36" applyNumberFormat="1" applyFont="1" applyBorder="1" applyAlignment="1" applyProtection="1">
      <alignment horizontal="right" vertical="top" wrapText="1" readingOrder="1"/>
      <protection locked="0"/>
    </xf>
    <xf numFmtId="0" fontId="4" fillId="0" borderId="0" xfId="4" applyFont="1" applyAlignment="1">
      <alignment horizontal="justify" vertical="top"/>
    </xf>
    <xf numFmtId="0" fontId="4" fillId="0" borderId="0" xfId="4" applyFont="1" applyFill="1"/>
    <xf numFmtId="0" fontId="5" fillId="0" borderId="17" xfId="4" applyFont="1" applyFill="1" applyBorder="1" applyAlignment="1" applyProtection="1">
      <alignment horizontal="center" vertical="center" wrapText="1" readingOrder="1"/>
      <protection locked="0"/>
    </xf>
    <xf numFmtId="0" fontId="4" fillId="0" borderId="0" xfId="4" applyFont="1" applyFill="1" applyBorder="1" applyAlignment="1" applyProtection="1">
      <alignment horizontal="left" vertical="top" wrapText="1" readingOrder="1"/>
      <protection locked="0"/>
    </xf>
    <xf numFmtId="170" fontId="5" fillId="0" borderId="0" xfId="36" applyNumberFormat="1" applyFont="1" applyFill="1" applyBorder="1"/>
    <xf numFmtId="170" fontId="4" fillId="0" borderId="0" xfId="36" applyNumberFormat="1" applyFont="1" applyFill="1" applyBorder="1"/>
    <xf numFmtId="170" fontId="4" fillId="0" borderId="0" xfId="36" applyNumberFormat="1" applyFont="1" applyFill="1" applyBorder="1" applyAlignment="1" applyProtection="1">
      <alignment wrapText="1" readingOrder="1"/>
      <protection locked="0"/>
    </xf>
    <xf numFmtId="170" fontId="5" fillId="0" borderId="0" xfId="12" applyNumberFormat="1" applyFont="1" applyBorder="1" applyAlignment="1" applyProtection="1">
      <alignment horizontal="right" vertical="top" wrapText="1" readingOrder="1"/>
      <protection locked="0"/>
    </xf>
    <xf numFmtId="167" fontId="4" fillId="0" borderId="0" xfId="7" applyNumberFormat="1" applyFont="1" applyBorder="1"/>
    <xf numFmtId="0" fontId="4" fillId="0" borderId="0" xfId="2" applyFont="1" applyFill="1" applyAlignment="1">
      <alignment horizontal="right"/>
    </xf>
    <xf numFmtId="0" fontId="5" fillId="0" borderId="8" xfId="2" applyFont="1" applyFill="1" applyBorder="1" applyAlignment="1">
      <alignment horizontal="center" vertical="center"/>
    </xf>
    <xf numFmtId="0" fontId="5" fillId="0" borderId="0" xfId="2" applyFont="1" applyFill="1" applyBorder="1" applyAlignment="1">
      <alignment vertical="center"/>
    </xf>
    <xf numFmtId="166" fontId="5" fillId="0" borderId="0" xfId="37" applyNumberFormat="1" applyFont="1" applyFill="1" applyBorder="1" applyAlignment="1">
      <alignment horizontal="right" vertical="center"/>
    </xf>
    <xf numFmtId="9" fontId="5" fillId="0" borderId="0" xfId="2" applyNumberFormat="1" applyFont="1" applyFill="1" applyBorder="1" applyAlignment="1">
      <alignment horizontal="right" vertical="center"/>
    </xf>
    <xf numFmtId="41" fontId="5" fillId="0" borderId="0" xfId="2" applyNumberFormat="1" applyFont="1" applyFill="1"/>
    <xf numFmtId="41" fontId="5" fillId="0" borderId="0" xfId="2" applyNumberFormat="1" applyFont="1" applyFill="1" applyBorder="1"/>
    <xf numFmtId="166" fontId="4" fillId="0" borderId="0" xfId="8" applyNumberFormat="1" applyFont="1" applyFill="1" applyBorder="1" applyAlignment="1">
      <alignment horizontal="right"/>
    </xf>
    <xf numFmtId="10" fontId="4" fillId="0" borderId="0" xfId="1" applyNumberFormat="1" applyFont="1" applyFill="1" applyBorder="1" applyAlignment="1">
      <alignment horizontal="right" vertical="center"/>
    </xf>
    <xf numFmtId="41" fontId="4" fillId="0" borderId="0" xfId="2" applyNumberFormat="1" applyFont="1" applyFill="1" applyAlignment="1">
      <alignment horizontal="right"/>
    </xf>
    <xf numFmtId="41" fontId="4" fillId="0" borderId="0" xfId="2" applyNumberFormat="1" applyFont="1" applyFill="1" applyBorder="1" applyAlignment="1">
      <alignment horizontal="right" vertical="center"/>
    </xf>
    <xf numFmtId="43" fontId="4" fillId="0" borderId="0" xfId="8" applyNumberFormat="1" applyFont="1" applyFill="1" applyBorder="1" applyAlignment="1">
      <alignment horizontal="right"/>
    </xf>
    <xf numFmtId="3" fontId="4" fillId="0" borderId="0" xfId="8" applyNumberFormat="1" applyFont="1" applyFill="1" applyBorder="1" applyAlignment="1">
      <alignment horizontal="right"/>
    </xf>
    <xf numFmtId="3" fontId="4" fillId="0" borderId="0" xfId="8" applyNumberFormat="1" applyFont="1" applyFill="1" applyBorder="1"/>
    <xf numFmtId="41" fontId="4" fillId="0" borderId="0" xfId="2" applyNumberFormat="1" applyFont="1" applyFill="1"/>
    <xf numFmtId="41" fontId="4" fillId="0" borderId="0" xfId="8" applyNumberFormat="1" applyFont="1" applyFill="1" applyBorder="1" applyAlignment="1">
      <alignment horizontal="right"/>
    </xf>
    <xf numFmtId="1" fontId="4" fillId="0" borderId="0" xfId="8" applyNumberFormat="1" applyFont="1" applyFill="1" applyBorder="1" applyAlignment="1">
      <alignment horizontal="right"/>
    </xf>
    <xf numFmtId="166" fontId="4" fillId="0" borderId="0" xfId="2" applyNumberFormat="1" applyFont="1" applyFill="1" applyBorder="1" applyAlignment="1">
      <alignment horizontal="right" vertical="center"/>
    </xf>
    <xf numFmtId="166" fontId="4" fillId="0" borderId="0" xfId="16" applyNumberFormat="1" applyFont="1" applyFill="1" applyBorder="1" applyAlignment="1">
      <alignment horizontal="right" vertical="center"/>
    </xf>
    <xf numFmtId="0" fontId="4" fillId="0" borderId="0" xfId="2" applyFont="1" applyFill="1" applyBorder="1" applyAlignment="1">
      <alignment vertical="center"/>
    </xf>
    <xf numFmtId="166" fontId="4" fillId="0" borderId="0" xfId="37" applyNumberFormat="1" applyFont="1" applyFill="1" applyBorder="1" applyAlignment="1">
      <alignment horizontal="right" vertical="center"/>
    </xf>
    <xf numFmtId="1" fontId="4" fillId="0" borderId="0" xfId="37" applyNumberFormat="1" applyFont="1" applyFill="1" applyBorder="1" applyAlignment="1">
      <alignment horizontal="right" vertical="center"/>
    </xf>
    <xf numFmtId="2" fontId="4" fillId="0" borderId="0" xfId="2" applyNumberFormat="1" applyFont="1" applyFill="1" applyBorder="1" applyAlignment="1">
      <alignment horizontal="right" vertical="center"/>
    </xf>
    <xf numFmtId="0" fontId="4" fillId="0" borderId="0" xfId="2" applyFont="1" applyFill="1" applyAlignment="1">
      <alignment vertical="center"/>
    </xf>
    <xf numFmtId="0" fontId="5" fillId="0" borderId="2" xfId="8" applyFont="1" applyFill="1" applyBorder="1" applyAlignment="1">
      <alignment horizontal="center" vertical="center" wrapText="1"/>
    </xf>
    <xf numFmtId="41" fontId="5" fillId="0" borderId="0" xfId="8" applyNumberFormat="1" applyFont="1" applyFill="1" applyBorder="1" applyAlignment="1"/>
    <xf numFmtId="9" fontId="5" fillId="0" borderId="0" xfId="26" applyFont="1" applyFill="1" applyBorder="1"/>
    <xf numFmtId="4" fontId="4" fillId="0" borderId="0" xfId="2" applyNumberFormat="1" applyFont="1" applyFill="1" applyBorder="1" applyAlignment="1" applyProtection="1">
      <alignment horizontal="left" vertical="center"/>
      <protection locked="0"/>
    </xf>
    <xf numFmtId="3" fontId="4" fillId="0" borderId="0" xfId="38" applyNumberFormat="1" applyFont="1" applyFill="1" applyBorder="1" applyAlignment="1" applyProtection="1">
      <alignment horizontal="left" vertical="center"/>
      <protection locked="0"/>
    </xf>
    <xf numFmtId="41" fontId="5" fillId="0" borderId="0" xfId="8" applyNumberFormat="1" applyFont="1" applyFill="1" applyBorder="1" applyAlignment="1">
      <alignment horizontal="right"/>
    </xf>
    <xf numFmtId="10" fontId="5" fillId="0" borderId="0" xfId="26" applyNumberFormat="1" applyFont="1" applyFill="1" applyBorder="1" applyAlignment="1">
      <alignment horizontal="right"/>
    </xf>
    <xf numFmtId="10" fontId="4" fillId="0" borderId="0" xfId="26" applyNumberFormat="1" applyFont="1" applyFill="1" applyBorder="1" applyAlignment="1">
      <alignment horizontal="right"/>
    </xf>
    <xf numFmtId="10" fontId="4" fillId="0" borderId="0" xfId="26" applyNumberFormat="1" applyFont="1" applyFill="1" applyBorder="1"/>
    <xf numFmtId="3" fontId="4" fillId="0" borderId="0" xfId="2" applyNumberFormat="1" applyFont="1" applyFill="1" applyBorder="1" applyAlignment="1" applyProtection="1">
      <alignment horizontal="left" vertical="center"/>
      <protection locked="0"/>
    </xf>
    <xf numFmtId="10" fontId="5" fillId="0" borderId="0" xfId="26" applyNumberFormat="1" applyFont="1" applyFill="1" applyBorder="1"/>
    <xf numFmtId="41" fontId="4" fillId="0" borderId="0" xfId="8" applyNumberFormat="1" applyFont="1" applyFill="1" applyBorder="1" applyAlignment="1"/>
    <xf numFmtId="0" fontId="4" fillId="0" borderId="0" xfId="2" applyFont="1" applyFill="1" applyAlignment="1">
      <alignment horizontal="center"/>
    </xf>
    <xf numFmtId="0" fontId="4" fillId="0" borderId="0" xfId="2" applyFont="1" applyFill="1" applyAlignment="1">
      <alignment horizontal="left" vertical="center" wrapText="1"/>
    </xf>
    <xf numFmtId="0" fontId="4" fillId="0" borderId="0" xfId="2" applyFont="1" applyFill="1" applyBorder="1"/>
    <xf numFmtId="0" fontId="4" fillId="0" borderId="0" xfId="2" applyFont="1" applyFill="1" applyBorder="1" applyAlignment="1">
      <alignment horizontal="right"/>
    </xf>
    <xf numFmtId="166" fontId="5" fillId="0" borderId="0" xfId="16" applyNumberFormat="1" applyFont="1" applyFill="1" applyBorder="1" applyAlignment="1">
      <alignment horizontal="right" vertical="center"/>
    </xf>
    <xf numFmtId="172" fontId="4" fillId="0" borderId="0" xfId="2" applyNumberFormat="1" applyFont="1" applyFill="1" applyBorder="1" applyAlignment="1">
      <alignment horizontal="right" vertical="center"/>
    </xf>
    <xf numFmtId="165" fontId="5" fillId="0" borderId="0" xfId="5" applyFont="1" applyFill="1" applyBorder="1" applyAlignment="1">
      <alignment horizontal="right" vertical="center"/>
    </xf>
    <xf numFmtId="9" fontId="5" fillId="0" borderId="0" xfId="16" applyNumberFormat="1" applyFont="1" applyFill="1" applyBorder="1" applyAlignment="1">
      <alignment horizontal="right" vertical="center"/>
    </xf>
    <xf numFmtId="10" fontId="4" fillId="0" borderId="0" xfId="2" applyNumberFormat="1" applyFont="1" applyFill="1" applyBorder="1" applyAlignment="1">
      <alignment horizontal="right" vertical="center"/>
    </xf>
    <xf numFmtId="9" fontId="4" fillId="0" borderId="0" xfId="1" applyFont="1" applyFill="1" applyBorder="1"/>
    <xf numFmtId="41" fontId="4" fillId="0" borderId="0" xfId="0" applyNumberFormat="1" applyFont="1" applyFill="1" applyBorder="1" applyAlignment="1" applyProtection="1">
      <alignment horizontal="right" vertical="top" wrapText="1" readingOrder="1"/>
      <protection locked="0"/>
    </xf>
    <xf numFmtId="0" fontId="4" fillId="0" borderId="0" xfId="8" applyFont="1" applyFill="1" applyBorder="1" applyAlignment="1">
      <alignment horizontal="left" vertical="center" wrapText="1"/>
    </xf>
    <xf numFmtId="0" fontId="5" fillId="0" borderId="0" xfId="2" applyFont="1" applyAlignment="1"/>
    <xf numFmtId="0" fontId="4" fillId="0" borderId="0" xfId="8" applyFont="1" applyBorder="1"/>
    <xf numFmtId="0" fontId="5" fillId="0" borderId="0" xfId="2" applyFont="1" applyFill="1" applyAlignment="1">
      <alignment wrapText="1"/>
    </xf>
    <xf numFmtId="0" fontId="4" fillId="0" borderId="0" xfId="8" applyFont="1" applyBorder="1" applyAlignment="1">
      <alignment vertical="center"/>
    </xf>
    <xf numFmtId="0" fontId="5" fillId="0" borderId="74" xfId="8" applyFont="1" applyBorder="1" applyAlignment="1">
      <alignment horizontal="center" vertical="center"/>
    </xf>
    <xf numFmtId="0" fontId="5" fillId="0" borderId="0" xfId="2" applyFont="1" applyFill="1" applyAlignment="1">
      <alignment horizontal="left"/>
    </xf>
    <xf numFmtId="166" fontId="5" fillId="0" borderId="0" xfId="16" applyNumberFormat="1" applyFont="1" applyBorder="1"/>
    <xf numFmtId="41" fontId="16" fillId="0" borderId="0" xfId="6" applyNumberFormat="1" applyFont="1" applyBorder="1" applyAlignment="1" applyProtection="1">
      <alignment horizontal="right" vertical="top" wrapText="1" readingOrder="1"/>
      <protection locked="0"/>
    </xf>
    <xf numFmtId="0" fontId="5" fillId="0" borderId="0" xfId="8" applyFont="1" applyBorder="1"/>
    <xf numFmtId="0" fontId="16" fillId="0" borderId="75" xfId="0" applyFont="1" applyBorder="1" applyAlignment="1" applyProtection="1">
      <alignment horizontal="center" vertical="top" wrapText="1" readingOrder="1"/>
      <protection locked="0"/>
    </xf>
    <xf numFmtId="0" fontId="16" fillId="0" borderId="76" xfId="0" applyFont="1" applyBorder="1" applyAlignment="1" applyProtection="1">
      <alignment horizontal="center" vertical="top" wrapText="1" readingOrder="1"/>
      <protection locked="0"/>
    </xf>
    <xf numFmtId="0" fontId="15" fillId="0" borderId="68" xfId="0" applyFont="1" applyBorder="1" applyAlignment="1" applyProtection="1">
      <alignment vertical="top" wrapText="1" readingOrder="1"/>
      <protection locked="0"/>
    </xf>
    <xf numFmtId="0" fontId="15" fillId="0" borderId="68" xfId="0" applyFont="1" applyBorder="1" applyAlignment="1" applyProtection="1">
      <alignment horizontal="right" vertical="top" wrapText="1" readingOrder="1"/>
      <protection locked="0"/>
    </xf>
    <xf numFmtId="3" fontId="5" fillId="0" borderId="0" xfId="8" applyNumberFormat="1" applyFont="1" applyFill="1" applyBorder="1" applyAlignment="1">
      <alignment horizontal="right"/>
    </xf>
    <xf numFmtId="0" fontId="4" fillId="0" borderId="0" xfId="2" applyFont="1" applyFill="1" applyBorder="1" applyAlignment="1">
      <alignment horizontal="left" vertical="center" wrapText="1"/>
    </xf>
    <xf numFmtId="0" fontId="3" fillId="0" borderId="0" xfId="7" applyBorder="1"/>
    <xf numFmtId="0" fontId="3" fillId="0" borderId="0" xfId="7"/>
    <xf numFmtId="0" fontId="5" fillId="0" borderId="2" xfId="8" applyFont="1" applyBorder="1" applyAlignment="1">
      <alignment horizontal="center" vertical="center"/>
    </xf>
    <xf numFmtId="0" fontId="5" fillId="0" borderId="0" xfId="8" applyFont="1" applyBorder="1" applyAlignment="1">
      <alignment horizontal="center" vertical="center"/>
    </xf>
    <xf numFmtId="0" fontId="3" fillId="0" borderId="0" xfId="7" applyFont="1" applyBorder="1"/>
    <xf numFmtId="0" fontId="30" fillId="0" borderId="0" xfId="7" applyFont="1" applyBorder="1"/>
    <xf numFmtId="0" fontId="30" fillId="0" borderId="0" xfId="7" applyFont="1"/>
    <xf numFmtId="0" fontId="30" fillId="0" borderId="0" xfId="7" applyFont="1" applyBorder="1" applyAlignment="1" applyProtection="1">
      <alignment vertical="top" wrapText="1"/>
      <protection locked="0"/>
    </xf>
    <xf numFmtId="0" fontId="31" fillId="0" borderId="0" xfId="7" applyFont="1" applyBorder="1" applyAlignment="1" applyProtection="1">
      <alignment vertical="top" wrapText="1" readingOrder="1"/>
      <protection locked="0"/>
    </xf>
    <xf numFmtId="2" fontId="30" fillId="0" borderId="0" xfId="7" applyNumberFormat="1" applyFont="1" applyBorder="1"/>
    <xf numFmtId="0" fontId="5" fillId="0" borderId="2" xfId="7" applyFont="1" applyFill="1" applyBorder="1" applyAlignment="1" applyProtection="1">
      <alignment horizontal="center" vertical="top" wrapText="1" readingOrder="1"/>
      <protection locked="0"/>
    </xf>
    <xf numFmtId="0" fontId="5" fillId="0" borderId="0" xfId="7" applyFont="1" applyFill="1" applyBorder="1" applyAlignment="1" applyProtection="1">
      <alignment vertical="top" wrapText="1" readingOrder="1"/>
      <protection locked="0"/>
    </xf>
    <xf numFmtId="41" fontId="5" fillId="0" borderId="0" xfId="12" applyNumberFormat="1" applyFont="1" applyFill="1" applyBorder="1" applyAlignment="1" applyProtection="1">
      <alignment horizontal="right" vertical="top" wrapText="1" readingOrder="1"/>
      <protection locked="0"/>
    </xf>
    <xf numFmtId="0" fontId="4" fillId="0" borderId="0" xfId="7" applyFont="1" applyFill="1" applyBorder="1" applyAlignment="1" applyProtection="1">
      <alignment vertical="top" wrapText="1" readingOrder="1"/>
      <protection locked="0"/>
    </xf>
    <xf numFmtId="41" fontId="5" fillId="0" borderId="0" xfId="12" applyNumberFormat="1" applyFont="1" applyFill="1" applyBorder="1" applyAlignment="1" applyProtection="1">
      <alignment vertical="top" wrapText="1" readingOrder="1"/>
      <protection locked="0"/>
    </xf>
    <xf numFmtId="41" fontId="4" fillId="0" borderId="0" xfId="12" applyNumberFormat="1" applyFont="1" applyFill="1" applyBorder="1" applyAlignment="1" applyProtection="1">
      <alignment horizontal="right" vertical="top" wrapText="1" readingOrder="1"/>
      <protection locked="0"/>
    </xf>
    <xf numFmtId="0" fontId="4" fillId="0" borderId="0" xfId="2" applyFont="1" applyAlignment="1">
      <alignment vertical="center"/>
    </xf>
    <xf numFmtId="3" fontId="5" fillId="0" borderId="0" xfId="8" applyNumberFormat="1" applyFont="1" applyBorder="1" applyAlignment="1">
      <alignment horizontal="right"/>
    </xf>
    <xf numFmtId="3" fontId="4" fillId="0" borderId="0" xfId="8" applyNumberFormat="1" applyFont="1" applyAlignment="1"/>
    <xf numFmtId="3" fontId="4" fillId="0" borderId="0" xfId="8" applyNumberFormat="1" applyFont="1" applyBorder="1" applyAlignment="1"/>
    <xf numFmtId="0" fontId="4" fillId="0" borderId="0" xfId="8" applyNumberFormat="1" applyFont="1" applyBorder="1"/>
    <xf numFmtId="0" fontId="4" fillId="0" borderId="0" xfId="8" applyFont="1" applyBorder="1" applyAlignment="1"/>
    <xf numFmtId="0" fontId="4" fillId="0" borderId="0" xfId="8" applyFont="1" applyFill="1" applyBorder="1" applyAlignment="1">
      <alignment horizontal="center"/>
    </xf>
    <xf numFmtId="168" fontId="4" fillId="0" borderId="0" xfId="16" applyNumberFormat="1" applyFont="1" applyBorder="1" applyAlignment="1">
      <alignment horizontal="right" vertical="center" wrapText="1"/>
    </xf>
    <xf numFmtId="3" fontId="4" fillId="0" borderId="0" xfId="8" applyNumberFormat="1" applyFont="1" applyBorder="1" applyAlignment="1">
      <alignment horizontal="right"/>
    </xf>
    <xf numFmtId="0" fontId="4" fillId="0" borderId="0" xfId="8" applyFont="1" applyBorder="1" applyAlignment="1">
      <alignment horizontal="center"/>
    </xf>
    <xf numFmtId="0" fontId="5" fillId="0" borderId="0" xfId="8" applyFont="1" applyBorder="1" applyAlignment="1">
      <alignment horizontal="left"/>
    </xf>
    <xf numFmtId="3" fontId="5" fillId="0" borderId="0" xfId="16" applyNumberFormat="1" applyFont="1" applyFill="1" applyBorder="1"/>
    <xf numFmtId="3" fontId="5" fillId="0" borderId="0" xfId="16" applyNumberFormat="1" applyFont="1" applyBorder="1"/>
    <xf numFmtId="3" fontId="4" fillId="0" borderId="0" xfId="16" applyNumberFormat="1" applyFont="1" applyBorder="1" applyAlignment="1">
      <alignment horizontal="right" wrapText="1" indent="1"/>
    </xf>
    <xf numFmtId="166" fontId="4" fillId="0" borderId="0" xfId="16" applyNumberFormat="1" applyFont="1" applyBorder="1" applyAlignment="1">
      <alignment horizontal="right" wrapText="1" indent="1"/>
    </xf>
    <xf numFmtId="0" fontId="5" fillId="0" borderId="1" xfId="8" applyFont="1" applyBorder="1" applyAlignment="1">
      <alignment wrapText="1"/>
    </xf>
    <xf numFmtId="166" fontId="4" fillId="0" borderId="0" xfId="16" applyNumberFormat="1" applyFont="1" applyFill="1" applyBorder="1" applyAlignment="1">
      <alignment horizontal="right"/>
    </xf>
    <xf numFmtId="166" fontId="4" fillId="0" borderId="0" xfId="16" applyNumberFormat="1" applyFont="1" applyBorder="1" applyAlignment="1">
      <alignment horizontal="right" wrapText="1"/>
    </xf>
    <xf numFmtId="4" fontId="4" fillId="0" borderId="0" xfId="8" applyNumberFormat="1" applyFont="1" applyFill="1" applyBorder="1" applyAlignment="1">
      <alignment horizontal="right"/>
    </xf>
    <xf numFmtId="3" fontId="4" fillId="0" borderId="0" xfId="8" applyNumberFormat="1" applyFont="1" applyFill="1" applyBorder="1" applyAlignment="1"/>
    <xf numFmtId="41" fontId="4" fillId="0" borderId="0" xfId="8" applyNumberFormat="1" applyFont="1" applyFill="1" applyAlignment="1">
      <alignment horizontal="right"/>
    </xf>
    <xf numFmtId="3" fontId="4" fillId="0" borderId="0" xfId="8" applyNumberFormat="1" applyFont="1" applyFill="1" applyAlignment="1">
      <alignment horizontal="right"/>
    </xf>
    <xf numFmtId="3" fontId="4" fillId="0" borderId="0" xfId="8" applyNumberFormat="1" applyFont="1" applyBorder="1"/>
    <xf numFmtId="49" fontId="4" fillId="0" borderId="0" xfId="2" applyNumberFormat="1" applyFont="1" applyFill="1" applyAlignment="1">
      <alignment horizontal="left" vertical="center" wrapText="1"/>
    </xf>
    <xf numFmtId="0" fontId="5" fillId="0" borderId="2" xfId="8" applyFont="1" applyBorder="1" applyAlignment="1">
      <alignment horizontal="center" vertical="center" wrapText="1"/>
    </xf>
    <xf numFmtId="166" fontId="4" fillId="0" borderId="0" xfId="16" applyNumberFormat="1" applyFont="1" applyBorder="1" applyAlignment="1">
      <alignment horizontal="right" vertical="center" wrapText="1"/>
    </xf>
    <xf numFmtId="0" fontId="4" fillId="0" borderId="0" xfId="8" applyFont="1" applyBorder="1" applyAlignment="1">
      <alignment horizontal="left"/>
    </xf>
    <xf numFmtId="170" fontId="16" fillId="0" borderId="0" xfId="12" applyNumberFormat="1" applyFont="1" applyFill="1" applyBorder="1" applyAlignment="1" applyProtection="1">
      <alignment horizontal="right" vertical="top" wrapText="1" readingOrder="1"/>
    </xf>
    <xf numFmtId="3" fontId="5" fillId="0" borderId="0" xfId="7" applyNumberFormat="1" applyFont="1" applyFill="1" applyAlignment="1">
      <alignment horizontal="right"/>
    </xf>
    <xf numFmtId="3" fontId="4" fillId="0" borderId="0" xfId="7" applyNumberFormat="1" applyFont="1" applyFill="1" applyAlignment="1">
      <alignment horizontal="right"/>
    </xf>
    <xf numFmtId="170" fontId="16" fillId="0" borderId="0" xfId="12" applyNumberFormat="1" applyFont="1" applyFill="1" applyBorder="1" applyAlignment="1" applyProtection="1">
      <alignment horizontal="center" vertical="center" wrapText="1" readingOrder="1"/>
    </xf>
    <xf numFmtId="0" fontId="16" fillId="0" borderId="2" xfId="7" applyFont="1" applyFill="1" applyBorder="1" applyAlignment="1" applyProtection="1">
      <alignment horizontal="center" vertical="top" wrapText="1" readingOrder="1"/>
      <protection locked="0"/>
    </xf>
    <xf numFmtId="0" fontId="5" fillId="0" borderId="0" xfId="7" applyFont="1" applyFill="1" applyBorder="1" applyAlignment="1" applyProtection="1">
      <alignment horizontal="left" vertical="top" wrapText="1" readingOrder="1"/>
      <protection locked="0"/>
    </xf>
    <xf numFmtId="170" fontId="5" fillId="0" borderId="0" xfId="12" applyNumberFormat="1" applyFont="1" applyFill="1" applyBorder="1" applyAlignment="1" applyProtection="1">
      <alignment horizontal="left" vertical="top" wrapText="1" readingOrder="1"/>
      <protection locked="0"/>
    </xf>
    <xf numFmtId="3" fontId="5" fillId="0" borderId="0" xfId="7" applyNumberFormat="1" applyFont="1" applyFill="1"/>
    <xf numFmtId="0" fontId="4" fillId="0" borderId="0" xfId="7" applyFont="1" applyFill="1" applyBorder="1" applyAlignment="1" applyProtection="1">
      <alignment horizontal="left" vertical="top" wrapText="1" readingOrder="1"/>
      <protection locked="0"/>
    </xf>
    <xf numFmtId="170" fontId="4" fillId="0" borderId="0" xfId="12" applyNumberFormat="1" applyFont="1" applyFill="1" applyBorder="1" applyAlignment="1" applyProtection="1">
      <alignment horizontal="left" vertical="top" wrapText="1" readingOrder="1"/>
      <protection locked="0"/>
    </xf>
    <xf numFmtId="170" fontId="4" fillId="0" borderId="0" xfId="12" applyNumberFormat="1" applyFont="1" applyFill="1" applyBorder="1" applyAlignment="1" applyProtection="1">
      <alignment horizontal="right" vertical="top" wrapText="1" readingOrder="1"/>
      <protection locked="0"/>
    </xf>
    <xf numFmtId="3" fontId="4" fillId="0" borderId="0" xfId="7" applyNumberFormat="1" applyFont="1" applyFill="1"/>
    <xf numFmtId="165" fontId="4" fillId="0" borderId="0" xfId="5" applyFont="1" applyFill="1" applyBorder="1" applyAlignment="1" applyProtection="1">
      <alignment horizontal="left" vertical="top" wrapText="1" readingOrder="1"/>
      <protection locked="0"/>
    </xf>
    <xf numFmtId="3" fontId="5" fillId="0" borderId="0" xfId="12" applyNumberFormat="1" applyFont="1" applyFill="1" applyBorder="1" applyAlignment="1" applyProtection="1">
      <alignment horizontal="right" vertical="top" wrapText="1" readingOrder="1"/>
    </xf>
    <xf numFmtId="3" fontId="5" fillId="0" borderId="0" xfId="12" applyNumberFormat="1" applyFont="1" applyFill="1" applyBorder="1" applyAlignment="1" applyProtection="1">
      <alignment horizontal="right" vertical="top" wrapText="1" readingOrder="1"/>
      <protection locked="0"/>
    </xf>
    <xf numFmtId="3" fontId="4" fillId="0" borderId="0" xfId="12" applyNumberFormat="1" applyFont="1" applyFill="1" applyBorder="1" applyAlignment="1" applyProtection="1">
      <alignment horizontal="right" vertical="top" wrapText="1" readingOrder="1"/>
      <protection locked="0"/>
    </xf>
    <xf numFmtId="0" fontId="5" fillId="0" borderId="2" xfId="4" applyNumberFormat="1" applyFont="1" applyFill="1" applyBorder="1" applyAlignment="1">
      <alignment horizontal="center" vertical="center"/>
    </xf>
    <xf numFmtId="0" fontId="5" fillId="0" borderId="2" xfId="4" applyFont="1" applyFill="1" applyBorder="1" applyAlignment="1">
      <alignment horizontal="center" vertical="center"/>
    </xf>
    <xf numFmtId="41" fontId="4" fillId="0" borderId="0" xfId="39" applyFont="1" applyFill="1"/>
    <xf numFmtId="3" fontId="5" fillId="0" borderId="0" xfId="7" applyNumberFormat="1" applyFont="1" applyFill="1" applyBorder="1" applyAlignment="1" applyProtection="1">
      <alignment horizontal="right" vertical="top" wrapText="1" readingOrder="1"/>
      <protection locked="0"/>
    </xf>
    <xf numFmtId="41" fontId="4" fillId="0" borderId="0" xfId="4" applyNumberFormat="1" applyFont="1" applyFill="1" applyBorder="1"/>
    <xf numFmtId="3" fontId="4" fillId="0" borderId="0" xfId="7" applyNumberFormat="1" applyFont="1" applyFill="1" applyBorder="1" applyAlignment="1" applyProtection="1">
      <alignment horizontal="right" vertical="top" wrapText="1" readingOrder="1"/>
      <protection locked="0"/>
    </xf>
    <xf numFmtId="41" fontId="4" fillId="0" borderId="0" xfId="39" applyFont="1" applyFill="1" applyBorder="1" applyAlignment="1" applyProtection="1">
      <alignment horizontal="right" vertical="top" wrapText="1" readingOrder="1"/>
      <protection locked="0"/>
    </xf>
    <xf numFmtId="41" fontId="4" fillId="0" borderId="0" xfId="7" applyNumberFormat="1" applyFont="1" applyFill="1" applyBorder="1" applyAlignment="1" applyProtection="1">
      <alignment vertical="top" wrapText="1" readingOrder="1"/>
      <protection locked="0"/>
    </xf>
    <xf numFmtId="0" fontId="4" fillId="0" borderId="0" xfId="7" applyFont="1" applyFill="1" applyBorder="1" applyAlignment="1" applyProtection="1">
      <alignment wrapText="1" readingOrder="1"/>
      <protection locked="0"/>
    </xf>
    <xf numFmtId="0" fontId="4" fillId="0" borderId="0" xfId="7" applyFont="1" applyFill="1" applyBorder="1" applyAlignment="1" applyProtection="1">
      <alignment vertical="top" wrapText="1"/>
      <protection locked="0"/>
    </xf>
    <xf numFmtId="0" fontId="5" fillId="0" borderId="2" xfId="2" applyNumberFormat="1" applyFont="1" applyFill="1" applyBorder="1" applyAlignment="1">
      <alignment horizontal="center" vertical="center"/>
    </xf>
    <xf numFmtId="166" fontId="5" fillId="0" borderId="0" xfId="16" applyNumberFormat="1" applyFont="1" applyFill="1" applyBorder="1"/>
    <xf numFmtId="3" fontId="4" fillId="0" borderId="0" xfId="2" applyNumberFormat="1" applyFont="1" applyFill="1" applyBorder="1"/>
    <xf numFmtId="3" fontId="4" fillId="0" borderId="0" xfId="7" applyNumberFormat="1" applyFont="1" applyFill="1" applyBorder="1" applyAlignment="1" applyProtection="1">
      <alignment vertical="top" wrapText="1" readingOrder="1"/>
      <protection locked="0"/>
    </xf>
    <xf numFmtId="0" fontId="4" fillId="0" borderId="0" xfId="2" applyFont="1" applyFill="1" applyAlignment="1">
      <alignment horizontal="right" vertical="center"/>
    </xf>
    <xf numFmtId="3" fontId="5" fillId="0" borderId="0" xfId="2" applyNumberFormat="1" applyFont="1" applyFill="1" applyBorder="1" applyAlignment="1">
      <alignment horizontal="right" vertical="center"/>
    </xf>
    <xf numFmtId="0" fontId="4" fillId="0" borderId="0" xfId="2" applyFont="1" applyFill="1" applyBorder="1" applyAlignment="1">
      <alignment vertical="center" wrapText="1"/>
    </xf>
    <xf numFmtId="0" fontId="4" fillId="0" borderId="0" xfId="2" applyFont="1" applyAlignment="1">
      <alignment horizontal="right"/>
    </xf>
    <xf numFmtId="0" fontId="16" fillId="0" borderId="26" xfId="7" applyFont="1" applyBorder="1" applyAlignment="1" applyProtection="1">
      <alignment horizontal="center" vertical="center" wrapText="1" readingOrder="1"/>
      <protection locked="0"/>
    </xf>
    <xf numFmtId="179" fontId="4" fillId="0" borderId="0" xfId="7" applyNumberFormat="1" applyFont="1"/>
    <xf numFmtId="3" fontId="15" fillId="0" borderId="0" xfId="0" applyNumberFormat="1" applyFont="1" applyBorder="1" applyAlignment="1" applyProtection="1">
      <alignment horizontal="right" vertical="top" wrapText="1" readingOrder="1"/>
      <protection locked="0"/>
    </xf>
    <xf numFmtId="0" fontId="4" fillId="0" borderId="0" xfId="7" applyFont="1" applyAlignment="1">
      <alignment horizontal="justify"/>
    </xf>
    <xf numFmtId="0" fontId="5" fillId="0" borderId="0" xfId="4" applyFont="1" applyFill="1" applyBorder="1" applyAlignment="1" applyProtection="1">
      <alignment vertical="top" wrapText="1" readingOrder="1"/>
      <protection locked="0"/>
    </xf>
    <xf numFmtId="170" fontId="5" fillId="0" borderId="0" xfId="36" applyNumberFormat="1" applyFont="1" applyFill="1" applyBorder="1" applyAlignment="1" applyProtection="1">
      <alignment horizontal="right" vertical="top" wrapText="1" readingOrder="1"/>
      <protection locked="0"/>
    </xf>
    <xf numFmtId="170" fontId="4" fillId="0" borderId="0" xfId="4" applyNumberFormat="1" applyFont="1" applyFill="1"/>
    <xf numFmtId="170" fontId="4" fillId="0" borderId="0" xfId="36" applyNumberFormat="1" applyFont="1" applyFill="1" applyBorder="1" applyAlignment="1" applyProtection="1">
      <alignment horizontal="right" vertical="top" wrapText="1" readingOrder="1"/>
      <protection locked="0"/>
    </xf>
    <xf numFmtId="0" fontId="4" fillId="0" borderId="0" xfId="4" applyFont="1" applyFill="1" applyBorder="1"/>
    <xf numFmtId="0" fontId="4" fillId="0" borderId="0" xfId="4" applyFont="1" applyFill="1" applyBorder="1" applyAlignment="1" applyProtection="1">
      <alignment vertical="top" wrapText="1"/>
      <protection locked="0"/>
    </xf>
    <xf numFmtId="0" fontId="16" fillId="0" borderId="17" xfId="7" applyFont="1" applyBorder="1" applyAlignment="1" applyProtection="1">
      <alignment horizontal="center" vertical="top" wrapText="1" readingOrder="1"/>
      <protection locked="0"/>
    </xf>
    <xf numFmtId="170" fontId="16" fillId="0" borderId="0" xfId="36" applyNumberFormat="1" applyFont="1" applyFill="1" applyBorder="1" applyAlignment="1" applyProtection="1">
      <alignment horizontal="right" vertical="top" wrapText="1" readingOrder="1"/>
      <protection locked="0"/>
    </xf>
    <xf numFmtId="170" fontId="15" fillId="0" borderId="0" xfId="36" applyNumberFormat="1" applyFont="1" applyBorder="1" applyAlignment="1" applyProtection="1">
      <alignment horizontal="left" vertical="top" wrapText="1" readingOrder="1"/>
      <protection locked="0"/>
    </xf>
    <xf numFmtId="170" fontId="16" fillId="0" borderId="0" xfId="36" applyNumberFormat="1" applyFont="1" applyBorder="1" applyAlignment="1" applyProtection="1">
      <alignment horizontal="right" vertical="top" wrapText="1" readingOrder="1"/>
      <protection locked="0"/>
    </xf>
    <xf numFmtId="0" fontId="5" fillId="0" borderId="17" xfId="4" applyFont="1" applyFill="1" applyBorder="1" applyAlignment="1" applyProtection="1">
      <alignment horizontal="center" vertical="top" wrapText="1" readingOrder="1"/>
      <protection locked="0"/>
    </xf>
    <xf numFmtId="0" fontId="4" fillId="0" borderId="0" xfId="7" applyFont="1" applyAlignment="1">
      <alignment horizontal="justify" vertical="top"/>
    </xf>
    <xf numFmtId="170" fontId="15" fillId="0" borderId="0" xfId="36" applyNumberFormat="1" applyFont="1" applyBorder="1" applyAlignment="1" applyProtection="1">
      <alignment horizontal="right" vertical="top" wrapText="1" readingOrder="1"/>
      <protection locked="0"/>
    </xf>
    <xf numFmtId="0" fontId="5" fillId="0" borderId="2" xfId="40" applyFont="1" applyFill="1" applyBorder="1" applyAlignment="1">
      <alignment horizontal="center" vertical="center" wrapText="1"/>
    </xf>
    <xf numFmtId="0" fontId="15" fillId="0" borderId="0" xfId="0" applyFont="1" applyBorder="1" applyAlignment="1" applyProtection="1">
      <alignment horizontal="right" vertical="top" wrapText="1" readingOrder="1"/>
      <protection locked="0"/>
    </xf>
    <xf numFmtId="0" fontId="15" fillId="0" borderId="0" xfId="0" applyFont="1" applyBorder="1" applyAlignment="1" applyProtection="1">
      <alignment horizontal="left" vertical="top" wrapText="1" readingOrder="1"/>
      <protection locked="0"/>
    </xf>
    <xf numFmtId="0" fontId="4" fillId="0" borderId="0" xfId="2" applyFont="1" applyAlignment="1">
      <alignment horizontal="left" vertical="center"/>
    </xf>
    <xf numFmtId="0" fontId="15" fillId="0" borderId="0" xfId="0" applyFont="1" applyBorder="1" applyAlignment="1" applyProtection="1">
      <alignment horizontal="right" vertical="top" readingOrder="1"/>
      <protection locked="0"/>
    </xf>
    <xf numFmtId="0" fontId="15" fillId="0" borderId="0" xfId="0" applyFont="1" applyBorder="1" applyAlignment="1" applyProtection="1">
      <alignment horizontal="left" vertical="top" readingOrder="1"/>
      <protection locked="0"/>
    </xf>
    <xf numFmtId="0" fontId="5" fillId="0" borderId="0" xfId="41" applyFont="1" applyFill="1" applyBorder="1" applyAlignment="1">
      <alignment vertical="center"/>
    </xf>
    <xf numFmtId="0" fontId="15" fillId="0" borderId="0" xfId="0" applyNumberFormat="1" applyFont="1" applyBorder="1" applyAlignment="1" applyProtection="1">
      <alignment horizontal="right" vertical="top" wrapText="1" readingOrder="1"/>
      <protection locked="0"/>
    </xf>
    <xf numFmtId="0" fontId="7" fillId="0" borderId="0" xfId="0" applyFont="1" applyAlignment="1">
      <alignment horizontal="justify" wrapText="1"/>
    </xf>
    <xf numFmtId="0" fontId="7" fillId="0" borderId="2" xfId="0" applyFont="1" applyBorder="1" applyAlignment="1">
      <alignment horizontal="center"/>
    </xf>
    <xf numFmtId="0" fontId="7" fillId="0" borderId="0" xfId="0" applyFont="1" applyBorder="1" applyAlignment="1">
      <alignment horizontal="left" vertical="center"/>
    </xf>
    <xf numFmtId="3" fontId="7" fillId="0" borderId="0" xfId="0" applyNumberFormat="1" applyFont="1"/>
    <xf numFmtId="9" fontId="8" fillId="0" borderId="0" xfId="1" applyFont="1" applyFill="1"/>
    <xf numFmtId="9" fontId="8" fillId="0" borderId="0" xfId="1" applyFont="1"/>
    <xf numFmtId="3" fontId="8" fillId="0" borderId="0" xfId="0" applyNumberFormat="1" applyFont="1"/>
    <xf numFmtId="0" fontId="7" fillId="0" borderId="2" xfId="0" applyFont="1" applyBorder="1" applyAlignment="1">
      <alignment horizontal="center" vertical="center"/>
    </xf>
    <xf numFmtId="0" fontId="7" fillId="0" borderId="0" xfId="0" applyFont="1" applyBorder="1"/>
    <xf numFmtId="3" fontId="7" fillId="0" borderId="0" xfId="0" applyNumberFormat="1" applyFont="1" applyBorder="1"/>
    <xf numFmtId="3" fontId="4" fillId="0" borderId="0" xfId="0" applyNumberFormat="1" applyFont="1" applyBorder="1" applyAlignment="1"/>
    <xf numFmtId="3" fontId="8" fillId="0" borderId="0" xfId="0" applyNumberFormat="1" applyFont="1" applyBorder="1"/>
    <xf numFmtId="3" fontId="8" fillId="0" borderId="0" xfId="0" applyNumberFormat="1" applyFont="1" applyFill="1" applyBorder="1"/>
    <xf numFmtId="0" fontId="8" fillId="0" borderId="0" xfId="0" applyFont="1" applyFill="1" applyBorder="1"/>
    <xf numFmtId="0" fontId="7" fillId="0" borderId="0" xfId="0" applyFont="1" applyFill="1" applyAlignment="1">
      <alignment horizontal="justify" wrapText="1"/>
    </xf>
    <xf numFmtId="0" fontId="7" fillId="0" borderId="0" xfId="0" applyFont="1" applyFill="1" applyBorder="1" applyAlignment="1">
      <alignment horizontal="left" vertical="center"/>
    </xf>
    <xf numFmtId="3" fontId="7" fillId="0" borderId="0" xfId="0" applyNumberFormat="1" applyFont="1" applyFill="1" applyBorder="1" applyAlignment="1">
      <alignment horizontal="right" vertical="center"/>
    </xf>
    <xf numFmtId="0" fontId="8" fillId="0" borderId="0" xfId="0" applyFont="1" applyFill="1" applyBorder="1" applyAlignment="1">
      <alignment horizontal="left"/>
    </xf>
    <xf numFmtId="3" fontId="8" fillId="0" borderId="0" xfId="0" applyNumberFormat="1" applyFont="1" applyFill="1"/>
    <xf numFmtId="0" fontId="7" fillId="0" borderId="2" xfId="0" applyFont="1" applyBorder="1" applyAlignment="1">
      <alignment vertical="center"/>
    </xf>
    <xf numFmtId="3" fontId="7" fillId="0" borderId="0" xfId="6" applyNumberFormat="1" applyFont="1" applyBorder="1" applyAlignment="1">
      <alignment horizontal="right" vertical="center"/>
    </xf>
    <xf numFmtId="3" fontId="7" fillId="0" borderId="0" xfId="6" applyNumberFormat="1" applyFont="1"/>
    <xf numFmtId="3" fontId="8" fillId="0" borderId="0" xfId="6" applyNumberFormat="1" applyFont="1"/>
    <xf numFmtId="166" fontId="8" fillId="0" borderId="0" xfId="6" applyNumberFormat="1" applyFont="1"/>
    <xf numFmtId="0" fontId="7" fillId="0" borderId="0" xfId="0" applyFont="1" applyAlignment="1">
      <alignment horizontal="left"/>
    </xf>
    <xf numFmtId="0" fontId="7" fillId="0" borderId="2" xfId="0" applyFont="1" applyBorder="1" applyAlignment="1">
      <alignment horizontal="center" vertical="center" wrapText="1"/>
    </xf>
    <xf numFmtId="172" fontId="8" fillId="0" borderId="0" xfId="1" applyNumberFormat="1" applyFont="1"/>
    <xf numFmtId="0" fontId="8" fillId="0" borderId="0" xfId="0" applyFont="1" applyAlignment="1"/>
    <xf numFmtId="0" fontId="8" fillId="0" borderId="0" xfId="0" applyFont="1" applyAlignment="1">
      <alignment wrapText="1"/>
    </xf>
    <xf numFmtId="0" fontId="8" fillId="0" borderId="0" xfId="0" applyFont="1" applyBorder="1" applyAlignment="1">
      <alignment horizontal="center"/>
    </xf>
    <xf numFmtId="10" fontId="8" fillId="0" borderId="0" xfId="1" applyNumberFormat="1" applyFont="1"/>
    <xf numFmtId="0" fontId="8" fillId="0" borderId="79" xfId="0" applyFont="1" applyBorder="1"/>
    <xf numFmtId="0" fontId="7" fillId="0" borderId="0" xfId="0" applyFont="1" applyBorder="1" applyAlignment="1">
      <alignment wrapText="1"/>
    </xf>
    <xf numFmtId="172" fontId="7" fillId="0" borderId="0" xfId="1" applyNumberFormat="1" applyFont="1"/>
    <xf numFmtId="0" fontId="4" fillId="0" borderId="0" xfId="42" applyFont="1"/>
    <xf numFmtId="0" fontId="16" fillId="0" borderId="2" xfId="42" applyFont="1" applyBorder="1" applyAlignment="1" applyProtection="1">
      <alignment horizontal="center" vertical="center" wrapText="1" readingOrder="1"/>
      <protection locked="0"/>
    </xf>
    <xf numFmtId="0" fontId="15" fillId="0" borderId="0" xfId="42" applyNumberFormat="1" applyFont="1" applyBorder="1" applyAlignment="1" applyProtection="1">
      <alignment horizontal="left" vertical="top" wrapText="1" readingOrder="1"/>
      <protection locked="0"/>
    </xf>
    <xf numFmtId="41" fontId="15" fillId="0" borderId="0" xfId="42" applyNumberFormat="1" applyFont="1" applyBorder="1" applyAlignment="1" applyProtection="1">
      <alignment horizontal="right" vertical="top" wrapText="1" readingOrder="1"/>
      <protection locked="0"/>
    </xf>
    <xf numFmtId="0" fontId="4" fillId="0" borderId="0" xfId="42" applyFont="1" applyBorder="1"/>
    <xf numFmtId="41" fontId="4" fillId="0" borderId="0" xfId="42" applyNumberFormat="1" applyFont="1"/>
    <xf numFmtId="0" fontId="16" fillId="0" borderId="2" xfId="42" applyFont="1" applyBorder="1" applyAlignment="1" applyProtection="1">
      <alignment horizontal="center" vertical="top" wrapText="1" readingOrder="1"/>
      <protection locked="0"/>
    </xf>
    <xf numFmtId="0" fontId="16" fillId="0" borderId="0" xfId="42" applyFont="1" applyBorder="1" applyAlignment="1" applyProtection="1">
      <alignment vertical="top" wrapText="1" readingOrder="1"/>
      <protection locked="0"/>
    </xf>
    <xf numFmtId="41" fontId="16" fillId="0" borderId="0" xfId="42" applyNumberFormat="1" applyFont="1" applyFill="1" applyBorder="1" applyAlignment="1" applyProtection="1">
      <alignment horizontal="right" vertical="top" wrapText="1" readingOrder="1"/>
      <protection locked="0"/>
    </xf>
    <xf numFmtId="41" fontId="16" fillId="0" borderId="0" xfId="42" applyNumberFormat="1" applyFont="1" applyBorder="1" applyAlignment="1" applyProtection="1">
      <alignment horizontal="right" vertical="top" wrapText="1" readingOrder="1"/>
      <protection locked="0"/>
    </xf>
    <xf numFmtId="0" fontId="15" fillId="0" borderId="0" xfId="42" applyFont="1" applyBorder="1" applyAlignment="1" applyProtection="1">
      <alignment vertical="top" wrapText="1" readingOrder="1"/>
      <protection locked="0"/>
    </xf>
    <xf numFmtId="0" fontId="4" fillId="0" borderId="0" xfId="42" applyFont="1" applyFill="1" applyBorder="1"/>
    <xf numFmtId="0" fontId="16" fillId="0" borderId="0" xfId="42" applyFont="1" applyFill="1" applyBorder="1" applyAlignment="1" applyProtection="1">
      <alignment vertical="top" wrapText="1" readingOrder="1"/>
      <protection locked="0"/>
    </xf>
    <xf numFmtId="0" fontId="15" fillId="0" borderId="0" xfId="42" applyFont="1" applyFill="1" applyBorder="1" applyAlignment="1" applyProtection="1">
      <alignment vertical="top" wrapText="1" readingOrder="1"/>
      <protection locked="0"/>
    </xf>
    <xf numFmtId="41" fontId="15" fillId="0" borderId="0" xfId="42" applyNumberFormat="1" applyFont="1" applyFill="1" applyBorder="1" applyAlignment="1" applyProtection="1">
      <alignment horizontal="right" vertical="top" wrapText="1" readingOrder="1"/>
      <protection locked="0"/>
    </xf>
    <xf numFmtId="0" fontId="16" fillId="0" borderId="0" xfId="7" applyFont="1" applyFill="1" applyBorder="1" applyAlignment="1" applyProtection="1">
      <alignment vertical="justify" readingOrder="1"/>
      <protection locked="0"/>
    </xf>
    <xf numFmtId="0" fontId="4" fillId="0" borderId="0" xfId="43" applyFont="1" applyFill="1" applyBorder="1" applyAlignment="1">
      <alignment horizontal="right" vertical="top" wrapText="1"/>
    </xf>
    <xf numFmtId="172" fontId="4" fillId="0" borderId="0" xfId="8" applyNumberFormat="1" applyFont="1" applyFill="1" applyBorder="1"/>
    <xf numFmtId="0" fontId="4" fillId="0" borderId="0" xfId="43" applyFont="1" applyBorder="1" applyAlignment="1">
      <alignment horizontal="right" vertical="top" wrapText="1"/>
    </xf>
    <xf numFmtId="0" fontId="15" fillId="0" borderId="0" xfId="7" applyNumberFormat="1" applyFont="1" applyBorder="1" applyAlignment="1" applyProtection="1">
      <alignment horizontal="right" vertical="top" wrapText="1" readingOrder="1"/>
      <protection locked="0"/>
    </xf>
    <xf numFmtId="3" fontId="4" fillId="0" borderId="0" xfId="43" applyNumberFormat="1" applyFont="1" applyFill="1" applyBorder="1" applyAlignment="1">
      <alignment horizontal="right" vertical="top" wrapText="1"/>
    </xf>
    <xf numFmtId="3" fontId="4" fillId="0" borderId="0" xfId="43" applyNumberFormat="1" applyFont="1" applyBorder="1" applyAlignment="1">
      <alignment horizontal="right" vertical="top" wrapText="1"/>
    </xf>
    <xf numFmtId="170" fontId="16" fillId="0" borderId="0" xfId="44" applyNumberFormat="1" applyFont="1" applyFill="1" applyBorder="1" applyAlignment="1" applyProtection="1">
      <alignment vertical="top" wrapText="1" readingOrder="1"/>
      <protection locked="0"/>
    </xf>
    <xf numFmtId="170" fontId="16" fillId="0" borderId="0" xfId="44" applyNumberFormat="1" applyFont="1" applyFill="1" applyBorder="1" applyAlignment="1" applyProtection="1">
      <alignment horizontal="right" vertical="top" wrapText="1" readingOrder="1"/>
      <protection locked="0"/>
    </xf>
    <xf numFmtId="170" fontId="15" fillId="0" borderId="0" xfId="44" applyNumberFormat="1" applyFont="1" applyFill="1" applyBorder="1" applyAlignment="1" applyProtection="1">
      <alignment horizontal="right" vertical="top" wrapText="1" readingOrder="1"/>
      <protection locked="0"/>
    </xf>
    <xf numFmtId="0" fontId="8" fillId="0" borderId="0" xfId="14" applyFont="1"/>
    <xf numFmtId="0" fontId="8" fillId="0" borderId="0" xfId="14" applyFont="1" applyFill="1" applyBorder="1"/>
    <xf numFmtId="0" fontId="8" fillId="0" borderId="0" xfId="14" applyFont="1" applyFill="1"/>
    <xf numFmtId="0" fontId="7" fillId="0" borderId="0" xfId="14" applyFont="1"/>
    <xf numFmtId="0" fontId="4" fillId="0" borderId="0" xfId="14" applyFont="1" applyFill="1" applyBorder="1"/>
    <xf numFmtId="41" fontId="15" fillId="0" borderId="0" xfId="14" applyNumberFormat="1" applyFont="1" applyBorder="1" applyAlignment="1" applyProtection="1">
      <alignment horizontal="right" vertical="top" wrapText="1" readingOrder="1"/>
      <protection locked="0"/>
    </xf>
    <xf numFmtId="0" fontId="5" fillId="0" borderId="0" xfId="8" applyFont="1" applyFill="1" applyBorder="1" applyAlignment="1">
      <alignment horizontal="left"/>
    </xf>
    <xf numFmtId="0" fontId="5" fillId="0" borderId="0" xfId="14" applyFont="1" applyFill="1" applyBorder="1" applyAlignment="1"/>
    <xf numFmtId="0" fontId="5" fillId="0" borderId="0" xfId="8" applyFont="1" applyBorder="1" applyAlignment="1"/>
    <xf numFmtId="0" fontId="5" fillId="0" borderId="0" xfId="8" applyFont="1" applyFill="1" applyBorder="1" applyAlignment="1">
      <alignment horizontal="justify" vertical="center" wrapText="1"/>
    </xf>
    <xf numFmtId="0" fontId="5" fillId="0" borderId="0" xfId="8" applyFont="1" applyBorder="1" applyAlignment="1">
      <alignment horizontal="center"/>
    </xf>
    <xf numFmtId="0" fontId="5" fillId="0" borderId="2" xfId="8" applyFont="1" applyBorder="1" applyAlignment="1">
      <alignment horizontal="center" wrapText="1"/>
    </xf>
    <xf numFmtId="0" fontId="5" fillId="0" borderId="0" xfId="8" applyFont="1" applyBorder="1" applyAlignment="1">
      <alignment horizontal="center" wrapText="1"/>
    </xf>
    <xf numFmtId="0" fontId="4" fillId="0" borderId="0" xfId="8" applyFont="1" applyFill="1"/>
    <xf numFmtId="41" fontId="15" fillId="0" borderId="0" xfId="14" applyNumberFormat="1" applyFont="1" applyFill="1" applyBorder="1" applyAlignment="1" applyProtection="1">
      <alignment horizontal="right" vertical="top" wrapText="1" readingOrder="1"/>
      <protection locked="0"/>
    </xf>
    <xf numFmtId="0" fontId="5" fillId="0" borderId="0" xfId="8" applyFont="1" applyFill="1"/>
    <xf numFmtId="0" fontId="5" fillId="0" borderId="0" xfId="7" applyFont="1" applyFill="1" applyBorder="1" applyAlignment="1" applyProtection="1">
      <alignment vertical="justify" readingOrder="1"/>
      <protection locked="0"/>
    </xf>
    <xf numFmtId="0" fontId="5" fillId="0" borderId="2" xfId="7" applyFont="1" applyBorder="1" applyAlignment="1" applyProtection="1">
      <alignment horizontal="center" vertical="center" wrapText="1" readingOrder="1"/>
      <protection locked="0"/>
    </xf>
    <xf numFmtId="9" fontId="5" fillId="0" borderId="0" xfId="8" applyNumberFormat="1" applyFont="1" applyFill="1" applyBorder="1"/>
    <xf numFmtId="0" fontId="4" fillId="0" borderId="0" xfId="7" applyFont="1" applyBorder="1" applyAlignment="1" applyProtection="1">
      <alignment horizontal="left" vertical="top" wrapText="1" readingOrder="1"/>
      <protection locked="0"/>
    </xf>
    <xf numFmtId="3" fontId="4" fillId="0" borderId="0" xfId="7" applyNumberFormat="1" applyFont="1" applyFill="1" applyBorder="1" applyAlignment="1">
      <alignment horizontal="right" vertical="top" wrapText="1"/>
    </xf>
    <xf numFmtId="172" fontId="4" fillId="0" borderId="0" xfId="7" applyNumberFormat="1" applyFont="1" applyBorder="1" applyAlignment="1" applyProtection="1">
      <alignment horizontal="right" vertical="top" wrapText="1" readingOrder="1"/>
      <protection locked="0"/>
    </xf>
    <xf numFmtId="0" fontId="4" fillId="0" borderId="0" xfId="7" applyFont="1" applyFill="1" applyBorder="1" applyAlignment="1">
      <alignment horizontal="right" vertical="top" wrapText="1"/>
    </xf>
    <xf numFmtId="0" fontId="4" fillId="0" borderId="0" xfId="7" applyNumberFormat="1" applyFont="1" applyBorder="1" applyAlignment="1" applyProtection="1">
      <alignment horizontal="right" vertical="top" wrapText="1" readingOrder="1"/>
      <protection locked="0"/>
    </xf>
    <xf numFmtId="0" fontId="4" fillId="0" borderId="0" xfId="7" applyFont="1" applyBorder="1" applyAlignment="1" applyProtection="1">
      <alignment vertical="top" wrapText="1" readingOrder="1"/>
      <protection locked="0"/>
    </xf>
    <xf numFmtId="0" fontId="4" fillId="0" borderId="0" xfId="7" applyFont="1" applyFill="1" applyBorder="1" applyAlignment="1" applyProtection="1">
      <alignment vertical="top" readingOrder="1"/>
      <protection locked="0"/>
    </xf>
    <xf numFmtId="0" fontId="4" fillId="0" borderId="0" xfId="45" applyFont="1" applyFill="1" applyBorder="1" applyAlignment="1">
      <alignment horizontal="right" vertical="top" wrapText="1"/>
    </xf>
    <xf numFmtId="0" fontId="4" fillId="0" borderId="0" xfId="45" applyFont="1" applyBorder="1" applyAlignment="1">
      <alignment horizontal="right" vertical="top" wrapText="1"/>
    </xf>
    <xf numFmtId="41" fontId="15" fillId="0" borderId="0" xfId="39" applyFont="1" applyBorder="1" applyAlignment="1" applyProtection="1">
      <alignment horizontal="right" vertical="top" wrapText="1" readingOrder="1"/>
      <protection locked="0"/>
    </xf>
    <xf numFmtId="3" fontId="4" fillId="0" borderId="0" xfId="45" applyNumberFormat="1" applyFont="1" applyFill="1" applyBorder="1" applyAlignment="1">
      <alignment horizontal="right" vertical="top" wrapText="1"/>
    </xf>
    <xf numFmtId="0" fontId="15" fillId="0" borderId="0" xfId="7" applyFont="1" applyFill="1" applyBorder="1" applyAlignment="1" applyProtection="1">
      <alignment vertical="top" readingOrder="1"/>
      <protection locked="0"/>
    </xf>
    <xf numFmtId="0" fontId="4" fillId="0" borderId="0" xfId="46" applyFont="1" applyFill="1" applyBorder="1" applyAlignment="1">
      <alignment horizontal="right" vertical="top" wrapText="1"/>
    </xf>
    <xf numFmtId="0" fontId="4" fillId="0" borderId="0" xfId="46" applyFont="1" applyBorder="1" applyAlignment="1">
      <alignment horizontal="right" vertical="top" wrapText="1"/>
    </xf>
    <xf numFmtId="10" fontId="5" fillId="0" borderId="2" xfId="8" applyNumberFormat="1" applyFont="1" applyFill="1" applyBorder="1" applyAlignment="1">
      <alignment horizontal="center" vertical="center"/>
    </xf>
    <xf numFmtId="0" fontId="5" fillId="0" borderId="0" xfId="8" applyFont="1" applyFill="1" applyBorder="1" applyAlignment="1">
      <alignment horizontal="right" vertical="center"/>
    </xf>
    <xf numFmtId="9" fontId="5" fillId="0" borderId="0" xfId="8" applyNumberFormat="1" applyFont="1" applyFill="1" applyBorder="1" applyAlignment="1">
      <alignment horizontal="right" vertical="center"/>
    </xf>
    <xf numFmtId="9" fontId="5" fillId="0" borderId="0" xfId="26" applyNumberFormat="1" applyFont="1" applyFill="1" applyBorder="1" applyAlignment="1">
      <alignment horizontal="right" vertical="center"/>
    </xf>
    <xf numFmtId="172" fontId="4" fillId="0" borderId="0" xfId="26" applyNumberFormat="1" applyFont="1" applyFill="1" applyBorder="1" applyAlignment="1">
      <alignment horizontal="right"/>
    </xf>
    <xf numFmtId="0" fontId="4" fillId="0" borderId="0" xfId="7" applyFont="1" applyBorder="1" applyAlignment="1">
      <alignment horizontal="right"/>
    </xf>
    <xf numFmtId="10" fontId="4" fillId="0" borderId="0" xfId="8" applyNumberFormat="1" applyFont="1" applyFill="1" applyBorder="1" applyAlignment="1">
      <alignment horizontal="right"/>
    </xf>
    <xf numFmtId="0" fontId="16" fillId="0" borderId="0" xfId="7" applyFont="1" applyFill="1" applyBorder="1" applyAlignment="1" applyProtection="1">
      <alignment vertical="justify" wrapText="1" readingOrder="1"/>
      <protection locked="0"/>
    </xf>
    <xf numFmtId="0" fontId="16" fillId="0" borderId="0" xfId="7" applyFont="1" applyBorder="1" applyAlignment="1" applyProtection="1">
      <alignment vertical="justify" wrapText="1" readingOrder="1"/>
      <protection locked="0"/>
    </xf>
    <xf numFmtId="0" fontId="15" fillId="0" borderId="0" xfId="7" applyNumberFormat="1" applyFont="1" applyBorder="1" applyAlignment="1" applyProtection="1">
      <alignment horizontal="left" vertical="top" wrapText="1" readingOrder="1"/>
      <protection locked="0"/>
    </xf>
    <xf numFmtId="172" fontId="15" fillId="0" borderId="0" xfId="7" applyNumberFormat="1" applyFont="1" applyBorder="1" applyAlignment="1" applyProtection="1">
      <alignment horizontal="right" vertical="top" wrapText="1" readingOrder="1"/>
      <protection locked="0"/>
    </xf>
    <xf numFmtId="10" fontId="15" fillId="0" borderId="0" xfId="7" applyNumberFormat="1" applyFont="1" applyBorder="1" applyAlignment="1" applyProtection="1">
      <alignment horizontal="right" vertical="top" wrapText="1" readingOrder="1"/>
      <protection locked="0"/>
    </xf>
    <xf numFmtId="0" fontId="4" fillId="0" borderId="0" xfId="7" applyFont="1" applyFill="1" applyBorder="1" applyAlignment="1">
      <alignment wrapText="1"/>
    </xf>
    <xf numFmtId="0" fontId="4" fillId="0" borderId="0" xfId="7" applyFont="1" applyFill="1" applyAlignment="1">
      <alignment wrapText="1"/>
    </xf>
    <xf numFmtId="49" fontId="15" fillId="0" borderId="0" xfId="7" applyNumberFormat="1" applyFont="1" applyFill="1" applyBorder="1" applyAlignment="1" applyProtection="1">
      <alignment horizontal="left" vertical="top" wrapText="1" readingOrder="1"/>
      <protection locked="0"/>
    </xf>
    <xf numFmtId="172" fontId="4" fillId="0" borderId="0" xfId="8" applyNumberFormat="1" applyFont="1" applyFill="1" applyBorder="1" applyAlignment="1">
      <alignment horizontal="right"/>
    </xf>
    <xf numFmtId="3" fontId="4" fillId="0" borderId="0" xfId="7" applyNumberFormat="1" applyFont="1" applyBorder="1" applyAlignment="1">
      <alignment horizontal="right" vertical="top" wrapText="1"/>
    </xf>
    <xf numFmtId="3" fontId="15" fillId="0" borderId="0" xfId="7" applyNumberFormat="1" applyFont="1" applyBorder="1" applyAlignment="1" applyProtection="1">
      <alignment horizontal="right" vertical="top" wrapText="1" readingOrder="1"/>
      <protection locked="0"/>
    </xf>
    <xf numFmtId="0" fontId="4" fillId="0" borderId="0" xfId="7" applyFont="1" applyBorder="1" applyAlignment="1">
      <alignment horizontal="right" vertical="top" wrapText="1"/>
    </xf>
    <xf numFmtId="0" fontId="4" fillId="0" borderId="0" xfId="7" applyFont="1" applyAlignment="1"/>
    <xf numFmtId="0" fontId="8" fillId="0" borderId="0" xfId="7" applyFont="1"/>
    <xf numFmtId="0" fontId="8" fillId="0" borderId="0" xfId="7" applyFont="1" applyFill="1"/>
    <xf numFmtId="0" fontId="5" fillId="0" borderId="0" xfId="8" applyFont="1" applyFill="1" applyBorder="1" applyAlignment="1">
      <alignment horizontal="left" wrapText="1"/>
    </xf>
    <xf numFmtId="0" fontId="4" fillId="0" borderId="0" xfId="7" applyFont="1" applyFill="1" applyAlignment="1"/>
    <xf numFmtId="0" fontId="5" fillId="0" borderId="0" xfId="19" applyFont="1" applyFill="1" applyBorder="1" applyAlignment="1">
      <alignment vertical="center"/>
    </xf>
    <xf numFmtId="41" fontId="5" fillId="0" borderId="0" xfId="8" applyNumberFormat="1" applyFont="1" applyFill="1" applyBorder="1" applyAlignment="1">
      <alignment vertical="center"/>
    </xf>
    <xf numFmtId="9" fontId="5" fillId="0" borderId="0" xfId="8" applyNumberFormat="1" applyFont="1" applyFill="1" applyBorder="1" applyAlignment="1">
      <alignment vertical="center"/>
    </xf>
    <xf numFmtId="9" fontId="5" fillId="0" borderId="0" xfId="7" applyNumberFormat="1" applyFont="1" applyFill="1" applyBorder="1" applyAlignment="1">
      <alignment horizontal="right" vertical="center"/>
    </xf>
    <xf numFmtId="41" fontId="4" fillId="0" borderId="0" xfId="7" applyNumberFormat="1" applyFont="1" applyFill="1" applyBorder="1" applyAlignment="1">
      <alignment wrapText="1"/>
    </xf>
    <xf numFmtId="172" fontId="4" fillId="0" borderId="0" xfId="26" applyNumberFormat="1" applyFont="1" applyFill="1" applyBorder="1" applyAlignment="1">
      <alignment wrapText="1"/>
    </xf>
    <xf numFmtId="41" fontId="4" fillId="0" borderId="0" xfId="7" applyNumberFormat="1" applyFont="1" applyFill="1" applyBorder="1" applyAlignment="1">
      <alignment horizontal="right" wrapText="1"/>
    </xf>
    <xf numFmtId="0" fontId="4" fillId="0" borderId="0" xfId="7" applyFont="1" applyFill="1" applyBorder="1" applyAlignment="1">
      <alignment vertical="top"/>
    </xf>
    <xf numFmtId="0" fontId="8" fillId="0" borderId="0" xfId="7" applyFont="1" applyBorder="1"/>
    <xf numFmtId="0" fontId="8" fillId="0" borderId="0" xfId="7" applyFont="1" applyFill="1" applyBorder="1"/>
    <xf numFmtId="41" fontId="5" fillId="0" borderId="0" xfId="8" applyNumberFormat="1" applyFont="1" applyFill="1" applyBorder="1" applyAlignment="1">
      <alignment horizontal="right" vertical="center"/>
    </xf>
    <xf numFmtId="9" fontId="5" fillId="0" borderId="0" xfId="26" applyFont="1" applyFill="1" applyBorder="1" applyAlignment="1">
      <alignment horizontal="right" vertical="center"/>
    </xf>
    <xf numFmtId="41" fontId="4" fillId="0" borderId="0" xfId="8" applyNumberFormat="1" applyFont="1" applyFill="1" applyBorder="1" applyAlignment="1">
      <alignment horizontal="right" vertical="center"/>
    </xf>
    <xf numFmtId="172" fontId="4" fillId="0" borderId="0" xfId="47" applyNumberFormat="1" applyFont="1" applyFill="1" applyBorder="1" applyAlignment="1">
      <alignment horizontal="right" vertical="center"/>
    </xf>
    <xf numFmtId="0" fontId="4" fillId="0" borderId="0" xfId="7" applyFont="1" applyFill="1" applyBorder="1" applyAlignment="1">
      <alignment horizontal="right" vertical="center" wrapText="1"/>
    </xf>
    <xf numFmtId="41" fontId="4" fillId="0" borderId="0" xfId="7" applyNumberFormat="1" applyFont="1" applyFill="1" applyBorder="1" applyAlignment="1">
      <alignment horizontal="right" vertical="center" wrapText="1"/>
    </xf>
    <xf numFmtId="0" fontId="5" fillId="0" borderId="0" xfId="7" applyFont="1" applyFill="1" applyBorder="1" applyAlignment="1" applyProtection="1">
      <alignment vertical="justify" wrapText="1" readingOrder="1"/>
      <protection locked="0"/>
    </xf>
    <xf numFmtId="0" fontId="5" fillId="0" borderId="2" xfId="7" applyFont="1" applyFill="1" applyBorder="1" applyAlignment="1">
      <alignment horizontal="center" vertical="center" wrapText="1"/>
    </xf>
    <xf numFmtId="0" fontId="5" fillId="0" borderId="2" xfId="7" applyFont="1" applyFill="1" applyBorder="1" applyAlignment="1" applyProtection="1">
      <alignment horizontal="center" vertical="center" wrapText="1" readingOrder="1"/>
      <protection locked="0"/>
    </xf>
    <xf numFmtId="3" fontId="5" fillId="0" borderId="0" xfId="7" applyNumberFormat="1" applyFont="1" applyFill="1" applyBorder="1" applyAlignment="1">
      <alignment horizontal="right" vertical="top" wrapText="1"/>
    </xf>
    <xf numFmtId="9" fontId="5" fillId="0" borderId="0" xfId="26" applyNumberFormat="1" applyFont="1" applyFill="1" applyBorder="1" applyAlignment="1">
      <alignment horizontal="right"/>
    </xf>
    <xf numFmtId="0" fontId="4" fillId="0" borderId="0" xfId="7" applyNumberFormat="1" applyFont="1" applyFill="1" applyBorder="1" applyAlignment="1" applyProtection="1">
      <alignment horizontal="right" vertical="top" wrapText="1" readingOrder="1"/>
      <protection locked="0"/>
    </xf>
    <xf numFmtId="172" fontId="4" fillId="0" borderId="0" xfId="7" applyNumberFormat="1" applyFont="1" applyFill="1" applyBorder="1" applyAlignment="1" applyProtection="1">
      <alignment horizontal="right" vertical="top" wrapText="1" readingOrder="1"/>
      <protection locked="0"/>
    </xf>
    <xf numFmtId="3" fontId="4" fillId="0" borderId="0" xfId="7" applyNumberFormat="1" applyFont="1"/>
    <xf numFmtId="0" fontId="5" fillId="0" borderId="0" xfId="7" applyFont="1" applyFill="1" applyBorder="1" applyAlignment="1">
      <alignment wrapText="1"/>
    </xf>
    <xf numFmtId="0" fontId="5" fillId="0" borderId="0" xfId="7" applyFont="1" applyFill="1" applyBorder="1" applyAlignment="1"/>
    <xf numFmtId="0" fontId="4" fillId="0" borderId="0" xfId="7" applyFont="1" applyBorder="1" applyAlignment="1"/>
    <xf numFmtId="0" fontId="4" fillId="0" borderId="0" xfId="7" applyFont="1" applyFill="1" applyBorder="1" applyAlignment="1">
      <alignment horizontal="center"/>
    </xf>
    <xf numFmtId="0" fontId="4" fillId="0" borderId="0" xfId="7" applyFont="1" applyBorder="1" applyAlignment="1">
      <alignment horizontal="center"/>
    </xf>
    <xf numFmtId="0" fontId="4" fillId="0" borderId="0" xfId="7" applyFont="1" applyBorder="1" applyAlignment="1">
      <alignment wrapText="1"/>
    </xf>
    <xf numFmtId="0" fontId="5" fillId="0" borderId="2" xfId="7" applyFont="1" applyBorder="1" applyAlignment="1">
      <alignment horizontal="center" wrapText="1"/>
    </xf>
    <xf numFmtId="0" fontId="5" fillId="0" borderId="2" xfId="7" applyFont="1" applyFill="1" applyBorder="1" applyAlignment="1">
      <alignment horizontal="center" wrapText="1"/>
    </xf>
    <xf numFmtId="0" fontId="5" fillId="0" borderId="0" xfId="7" applyFont="1" applyBorder="1" applyAlignment="1">
      <alignment wrapText="1"/>
    </xf>
    <xf numFmtId="0" fontId="5" fillId="0" borderId="0" xfId="7" applyFont="1" applyFill="1" applyBorder="1" applyAlignment="1">
      <alignment horizontal="center"/>
    </xf>
    <xf numFmtId="0" fontId="5" fillId="0" borderId="0" xfId="7" applyFont="1" applyBorder="1" applyAlignment="1">
      <alignment horizontal="center"/>
    </xf>
    <xf numFmtId="0" fontId="4" fillId="0" borderId="0" xfId="7" applyFont="1" applyFill="1" applyBorder="1" applyAlignment="1">
      <alignment horizontal="center" wrapText="1"/>
    </xf>
    <xf numFmtId="0" fontId="8" fillId="0" borderId="0" xfId="0" applyFont="1" applyAlignment="1">
      <alignment horizontal="left" wrapText="1"/>
    </xf>
    <xf numFmtId="0" fontId="8" fillId="0" borderId="0" xfId="0" applyNumberFormat="1" applyFont="1" applyAlignment="1">
      <alignment horizontal="center"/>
    </xf>
    <xf numFmtId="0" fontId="4" fillId="0" borderId="0" xfId="7" applyFont="1" applyBorder="1" applyAlignment="1">
      <alignment horizontal="left" wrapText="1"/>
    </xf>
    <xf numFmtId="0" fontId="4" fillId="0" borderId="0" xfId="7" applyFont="1" applyBorder="1" applyAlignment="1">
      <alignment horizontal="center" wrapText="1"/>
    </xf>
    <xf numFmtId="0" fontId="4" fillId="0" borderId="0" xfId="7" applyFont="1" applyFill="1" applyBorder="1" applyAlignment="1">
      <alignment horizontal="left" wrapText="1"/>
    </xf>
    <xf numFmtId="0" fontId="8" fillId="0" borderId="0" xfId="7" applyFont="1" applyBorder="1" applyAlignment="1">
      <alignment wrapText="1"/>
    </xf>
    <xf numFmtId="3" fontId="5" fillId="0" borderId="0" xfId="8" applyNumberFormat="1" applyFont="1" applyBorder="1"/>
    <xf numFmtId="166" fontId="5" fillId="0" borderId="0" xfId="16" applyNumberFormat="1" applyFont="1" applyFill="1"/>
    <xf numFmtId="167" fontId="8" fillId="0" borderId="0" xfId="14" applyNumberFormat="1" applyFont="1"/>
    <xf numFmtId="166" fontId="8" fillId="0" borderId="0" xfId="14" applyNumberFormat="1" applyFont="1"/>
    <xf numFmtId="2" fontId="5" fillId="0" borderId="2" xfId="4" applyNumberFormat="1" applyFont="1" applyBorder="1" applyAlignment="1">
      <alignment horizontal="center" vertical="center" wrapText="1"/>
    </xf>
    <xf numFmtId="0" fontId="5" fillId="0" borderId="0" xfId="19" applyFont="1" applyBorder="1"/>
    <xf numFmtId="41" fontId="5" fillId="0" borderId="0" xfId="4" applyNumberFormat="1" applyFont="1" applyFill="1" applyBorder="1" applyAlignment="1"/>
    <xf numFmtId="41" fontId="5" fillId="0" borderId="0" xfId="4" applyNumberFormat="1" applyFont="1" applyAlignment="1"/>
    <xf numFmtId="3" fontId="4" fillId="0" borderId="0" xfId="48" applyNumberFormat="1" applyFont="1" applyFill="1" applyAlignment="1" applyProtection="1">
      <alignment horizontal="left" vertical="center"/>
      <protection locked="0"/>
    </xf>
    <xf numFmtId="0" fontId="4" fillId="0" borderId="0" xfId="4" applyFont="1" applyFill="1" applyBorder="1" applyAlignment="1"/>
    <xf numFmtId="0" fontId="4" fillId="0" borderId="0" xfId="4" applyFont="1" applyFill="1" applyBorder="1" applyAlignment="1">
      <alignment horizontal="right"/>
    </xf>
    <xf numFmtId="0" fontId="4" fillId="0" borderId="1" xfId="4" applyFont="1" applyBorder="1" applyAlignment="1"/>
    <xf numFmtId="0" fontId="4" fillId="0" borderId="0" xfId="4" applyFont="1" applyBorder="1" applyAlignment="1"/>
    <xf numFmtId="41" fontId="7" fillId="0" borderId="0" xfId="14" applyNumberFormat="1" applyFont="1"/>
    <xf numFmtId="3" fontId="4" fillId="0" borderId="0" xfId="49" applyNumberFormat="1" applyFont="1" applyFill="1" applyAlignment="1" applyProtection="1">
      <alignment horizontal="left" vertical="center"/>
      <protection locked="0"/>
    </xf>
    <xf numFmtId="41" fontId="4" fillId="0" borderId="0" xfId="4" applyNumberFormat="1" applyFont="1" applyBorder="1" applyAlignment="1">
      <alignment horizontal="right"/>
    </xf>
    <xf numFmtId="0" fontId="8" fillId="0" borderId="0" xfId="14" applyFont="1" applyAlignment="1">
      <alignment horizontal="right"/>
    </xf>
    <xf numFmtId="41" fontId="4" fillId="0" borderId="0" xfId="4" applyNumberFormat="1" applyFont="1" applyBorder="1"/>
    <xf numFmtId="3" fontId="4" fillId="0" borderId="0" xfId="4" applyNumberFormat="1" applyFont="1" applyAlignment="1" applyProtection="1">
      <alignment vertical="center"/>
      <protection locked="0"/>
    </xf>
    <xf numFmtId="0" fontId="8" fillId="0" borderId="0" xfId="14" applyFont="1" applyAlignment="1">
      <alignment vertical="center"/>
    </xf>
    <xf numFmtId="0" fontId="4" fillId="0" borderId="0" xfId="4" applyFont="1" applyAlignment="1">
      <alignment horizontal="center"/>
    </xf>
    <xf numFmtId="0" fontId="4" fillId="0" borderId="0" xfId="4" applyFont="1" applyBorder="1" applyAlignment="1">
      <alignment horizontal="center"/>
    </xf>
    <xf numFmtId="0" fontId="4" fillId="0" borderId="1" xfId="4" applyFont="1" applyFill="1" applyBorder="1" applyAlignment="1"/>
    <xf numFmtId="0" fontId="5" fillId="0" borderId="74" xfId="4" applyFont="1" applyFill="1" applyBorder="1" applyAlignment="1">
      <alignment horizontal="center" vertical="center"/>
    </xf>
    <xf numFmtId="0" fontId="7" fillId="0" borderId="2" xfId="14" applyFont="1" applyBorder="1" applyAlignment="1">
      <alignment horizontal="center" vertical="center"/>
    </xf>
    <xf numFmtId="3" fontId="5" fillId="0" borderId="0" xfId="4" applyNumberFormat="1" applyFont="1" applyFill="1"/>
    <xf numFmtId="180" fontId="7" fillId="0" borderId="0" xfId="14" applyNumberFormat="1" applyFont="1" applyFill="1"/>
    <xf numFmtId="3" fontId="4" fillId="0" borderId="0" xfId="4" applyNumberFormat="1" applyFont="1" applyFill="1" applyBorder="1"/>
    <xf numFmtId="3" fontId="11" fillId="0" borderId="5" xfId="14" applyNumberFormat="1" applyFont="1" applyBorder="1" applyAlignment="1" applyProtection="1">
      <alignment horizontal="right" vertical="top" wrapText="1" readingOrder="1"/>
      <protection locked="0"/>
    </xf>
    <xf numFmtId="180" fontId="8" fillId="0" borderId="0" xfId="14" applyNumberFormat="1" applyFont="1" applyFill="1"/>
    <xf numFmtId="3" fontId="5" fillId="0" borderId="0" xfId="4" applyNumberFormat="1" applyFont="1"/>
    <xf numFmtId="3" fontId="7" fillId="0" borderId="0" xfId="14" applyNumberFormat="1" applyFont="1"/>
    <xf numFmtId="180" fontId="4" fillId="0" borderId="5" xfId="14" applyNumberFormat="1" applyFont="1" applyBorder="1"/>
    <xf numFmtId="3" fontId="8" fillId="0" borderId="0" xfId="14" applyNumberFormat="1" applyFont="1"/>
    <xf numFmtId="0" fontId="4" fillId="0" borderId="0" xfId="4" applyFont="1" applyAlignment="1">
      <alignment wrapText="1"/>
    </xf>
    <xf numFmtId="0" fontId="4" fillId="0" borderId="0" xfId="4" applyFont="1" applyAlignment="1"/>
    <xf numFmtId="3" fontId="4" fillId="0" borderId="0" xfId="4" applyNumberFormat="1" applyFont="1" applyFill="1"/>
    <xf numFmtId="180" fontId="4" fillId="0" borderId="5" xfId="14" applyNumberFormat="1" applyFont="1" applyFill="1" applyBorder="1"/>
    <xf numFmtId="3" fontId="8" fillId="0" borderId="0" xfId="14" applyNumberFormat="1" applyFont="1" applyFill="1"/>
    <xf numFmtId="0" fontId="4" fillId="0" borderId="0" xfId="4" applyFont="1" applyFill="1" applyAlignment="1">
      <alignment wrapText="1"/>
    </xf>
    <xf numFmtId="3" fontId="4" fillId="0" borderId="0" xfId="14" applyNumberFormat="1" applyFont="1" applyFill="1"/>
    <xf numFmtId="0" fontId="4" fillId="0" borderId="0" xfId="14" applyFont="1" applyFill="1"/>
    <xf numFmtId="0" fontId="7" fillId="0" borderId="2" xfId="4" applyFont="1" applyFill="1" applyBorder="1" applyAlignment="1">
      <alignment horizontal="center" vertical="center" wrapText="1"/>
    </xf>
    <xf numFmtId="0" fontId="4" fillId="0" borderId="0" xfId="4" applyFont="1" applyFill="1" applyBorder="1" applyAlignment="1">
      <alignment horizontal="left" vertical="top" wrapText="1"/>
    </xf>
    <xf numFmtId="166" fontId="4" fillId="0" borderId="0" xfId="50" applyNumberFormat="1" applyFont="1" applyBorder="1" applyAlignment="1" applyProtection="1">
      <alignment horizontal="right" vertical="top" wrapText="1" readingOrder="1"/>
      <protection locked="0"/>
    </xf>
    <xf numFmtId="0" fontId="10" fillId="0" borderId="0" xfId="14" applyFont="1" applyFill="1"/>
    <xf numFmtId="0" fontId="8" fillId="0" borderId="0" xfId="14" applyFont="1" applyAlignment="1">
      <alignment horizontal="justify" vertical="top"/>
    </xf>
    <xf numFmtId="0" fontId="5" fillId="0" borderId="1" xfId="4" applyFont="1" applyBorder="1" applyAlignment="1"/>
    <xf numFmtId="0" fontId="5" fillId="0" borderId="0" xfId="4" applyFont="1" applyBorder="1" applyAlignment="1"/>
    <xf numFmtId="165" fontId="5" fillId="0" borderId="0" xfId="5" applyFont="1" applyFill="1" applyBorder="1" applyAlignment="1">
      <alignment wrapText="1"/>
    </xf>
    <xf numFmtId="0" fontId="5" fillId="0" borderId="0" xfId="4" applyFont="1" applyFill="1" applyBorder="1" applyAlignment="1">
      <alignment wrapText="1"/>
    </xf>
    <xf numFmtId="9" fontId="10" fillId="0" borderId="0" xfId="14" applyNumberFormat="1" applyFont="1"/>
    <xf numFmtId="43" fontId="8" fillId="0" borderId="0" xfId="50" applyNumberFormat="1" applyFont="1"/>
    <xf numFmtId="0" fontId="5" fillId="0" borderId="0" xfId="4" applyFont="1" applyBorder="1" applyAlignment="1">
      <alignment horizontal="left"/>
    </xf>
    <xf numFmtId="165" fontId="7" fillId="0" borderId="0" xfId="5" applyFont="1"/>
    <xf numFmtId="0" fontId="4" fillId="0" borderId="0" xfId="4" applyFont="1" applyFill="1" applyAlignment="1"/>
    <xf numFmtId="3" fontId="4" fillId="0" borderId="0" xfId="4" applyNumberFormat="1" applyFont="1" applyBorder="1"/>
    <xf numFmtId="0" fontId="4" fillId="0" borderId="0" xfId="4" applyFont="1" applyBorder="1" applyAlignment="1">
      <alignment wrapText="1"/>
    </xf>
    <xf numFmtId="3" fontId="4" fillId="0" borderId="0" xfId="16" applyNumberFormat="1" applyFont="1" applyBorder="1" applyAlignment="1">
      <alignment horizontal="right"/>
    </xf>
    <xf numFmtId="166" fontId="4" fillId="0" borderId="0" xfId="50" applyNumberFormat="1" applyFont="1" applyAlignment="1">
      <alignment horizontal="right"/>
    </xf>
    <xf numFmtId="3" fontId="4" fillId="0" borderId="0" xfId="16" applyNumberFormat="1" applyFont="1" applyAlignment="1">
      <alignment horizontal="right"/>
    </xf>
    <xf numFmtId="0" fontId="4" fillId="0" borderId="0" xfId="50" applyNumberFormat="1" applyFont="1" applyFill="1" applyAlignment="1">
      <alignment horizontal="right"/>
    </xf>
    <xf numFmtId="3" fontId="4" fillId="0" borderId="0" xfId="4" applyNumberFormat="1" applyFont="1" applyFill="1" applyBorder="1" applyAlignment="1">
      <alignment horizontal="right"/>
    </xf>
    <xf numFmtId="0" fontId="5" fillId="0" borderId="0" xfId="4" applyFont="1" applyAlignment="1">
      <alignment vertical="top" wrapText="1"/>
    </xf>
    <xf numFmtId="0" fontId="4" fillId="0" borderId="1" xfId="4" applyFont="1" applyBorder="1" applyAlignment="1">
      <alignment vertical="top"/>
    </xf>
    <xf numFmtId="0" fontId="4" fillId="0" borderId="0" xfId="4" applyFont="1" applyBorder="1" applyAlignment="1">
      <alignment vertical="top"/>
    </xf>
    <xf numFmtId="0" fontId="8" fillId="0" borderId="41" xfId="14" applyFont="1" applyBorder="1"/>
    <xf numFmtId="3" fontId="4" fillId="0" borderId="0" xfId="51" applyNumberFormat="1" applyFont="1" applyFill="1" applyAlignment="1" applyProtection="1">
      <alignment horizontal="left" vertical="center"/>
      <protection locked="0"/>
    </xf>
    <xf numFmtId="3" fontId="4" fillId="0" borderId="5" xfId="14" applyNumberFormat="1" applyFont="1" applyBorder="1" applyAlignment="1" applyProtection="1">
      <alignment horizontal="right" vertical="top" wrapText="1" readingOrder="1"/>
      <protection locked="0"/>
    </xf>
    <xf numFmtId="3" fontId="4" fillId="0" borderId="7" xfId="14" applyNumberFormat="1" applyFont="1" applyBorder="1" applyAlignment="1" applyProtection="1">
      <alignment horizontal="right" vertical="top" wrapText="1" readingOrder="1"/>
      <protection locked="0"/>
    </xf>
    <xf numFmtId="3" fontId="4" fillId="0" borderId="6" xfId="14" applyNumberFormat="1" applyFont="1" applyBorder="1" applyAlignment="1" applyProtection="1">
      <alignment horizontal="right" vertical="top" wrapText="1" readingOrder="1"/>
      <protection locked="0"/>
    </xf>
    <xf numFmtId="3" fontId="4" fillId="0" borderId="0" xfId="4" applyNumberFormat="1" applyFont="1" applyFill="1" applyAlignment="1" applyProtection="1">
      <alignment vertical="top"/>
      <protection locked="0"/>
    </xf>
    <xf numFmtId="0" fontId="4" fillId="0" borderId="0" xfId="4" applyFont="1" applyFill="1" applyAlignment="1">
      <alignment vertical="top" wrapText="1"/>
    </xf>
    <xf numFmtId="0" fontId="4" fillId="0" borderId="0" xfId="4" applyFont="1" applyFill="1" applyBorder="1" applyAlignment="1">
      <alignment vertical="top" wrapText="1"/>
    </xf>
    <xf numFmtId="0" fontId="5" fillId="0" borderId="1" xfId="4" applyFont="1" applyBorder="1" applyAlignment="1">
      <alignment wrapText="1"/>
    </xf>
    <xf numFmtId="3" fontId="8" fillId="0" borderId="0" xfId="4" applyNumberFormat="1" applyFont="1" applyFill="1" applyAlignment="1" applyProtection="1">
      <alignment horizontal="left" vertical="center" wrapText="1"/>
      <protection locked="0"/>
    </xf>
    <xf numFmtId="3" fontId="8" fillId="0" borderId="0" xfId="4" applyNumberFormat="1" applyFont="1" applyFill="1"/>
    <xf numFmtId="3" fontId="8" fillId="0" borderId="0" xfId="4" applyNumberFormat="1" applyFont="1"/>
    <xf numFmtId="3" fontId="8" fillId="0" borderId="0" xfId="4" applyNumberFormat="1" applyFont="1" applyAlignment="1">
      <alignment horizontal="right"/>
    </xf>
    <xf numFmtId="3" fontId="4" fillId="0" borderId="0" xfId="4" applyNumberFormat="1" applyFont="1" applyFill="1" applyAlignment="1" applyProtection="1">
      <alignment horizontal="left" vertical="center" wrapText="1"/>
      <protection locked="0"/>
    </xf>
    <xf numFmtId="3" fontId="4" fillId="0" borderId="0" xfId="4" applyNumberFormat="1" applyFont="1" applyFill="1" applyAlignment="1">
      <alignment horizontal="right"/>
    </xf>
    <xf numFmtId="3" fontId="4" fillId="0" borderId="0" xfId="52" applyNumberFormat="1" applyFont="1" applyFill="1" applyAlignment="1" applyProtection="1">
      <alignment horizontal="left" vertical="center"/>
      <protection locked="0"/>
    </xf>
    <xf numFmtId="166" fontId="4" fillId="0" borderId="0" xfId="16" applyNumberFormat="1" applyFont="1"/>
    <xf numFmtId="0" fontId="4" fillId="0" borderId="5" xfId="14" applyFont="1" applyFill="1" applyBorder="1" applyAlignment="1" applyProtection="1">
      <alignment horizontal="left" vertical="top" wrapText="1" readingOrder="1"/>
      <protection locked="0"/>
    </xf>
    <xf numFmtId="3" fontId="5" fillId="0" borderId="0" xfId="4" applyNumberFormat="1" applyFont="1" applyFill="1" applyBorder="1"/>
    <xf numFmtId="0" fontId="5" fillId="0" borderId="0" xfId="28" applyFont="1" applyBorder="1" applyAlignment="1">
      <alignment wrapText="1"/>
    </xf>
    <xf numFmtId="0" fontId="5" fillId="0" borderId="0" xfId="28" applyFont="1" applyFill="1" applyBorder="1" applyAlignment="1">
      <alignment wrapText="1"/>
    </xf>
    <xf numFmtId="3" fontId="5" fillId="0" borderId="0" xfId="28" applyNumberFormat="1" applyFont="1" applyBorder="1"/>
    <xf numFmtId="3" fontId="33" fillId="0" borderId="0" xfId="28" applyNumberFormat="1" applyFont="1" applyBorder="1"/>
    <xf numFmtId="0" fontId="4" fillId="0" borderId="0" xfId="28" applyFont="1" applyBorder="1" applyAlignment="1">
      <alignment horizontal="justify"/>
    </xf>
    <xf numFmtId="0" fontId="16" fillId="0" borderId="17" xfId="42" applyFont="1" applyBorder="1" applyAlignment="1" applyProtection="1">
      <alignment horizontal="center" vertical="center" wrapText="1" readingOrder="1"/>
      <protection locked="0"/>
    </xf>
    <xf numFmtId="0" fontId="15" fillId="0" borderId="0" xfId="42" applyFont="1" applyBorder="1" applyAlignment="1" applyProtection="1">
      <alignment horizontal="left" vertical="top" wrapText="1" readingOrder="1"/>
      <protection locked="0"/>
    </xf>
    <xf numFmtId="3" fontId="4" fillId="0" borderId="0" xfId="42" applyNumberFormat="1" applyFont="1" applyFill="1" applyBorder="1"/>
    <xf numFmtId="3" fontId="5" fillId="0" borderId="0" xfId="42" applyNumberFormat="1" applyFont="1" applyFill="1" applyBorder="1"/>
    <xf numFmtId="3" fontId="4" fillId="0" borderId="0" xfId="42" applyNumberFormat="1" applyFont="1" applyFill="1" applyBorder="1" applyAlignment="1">
      <alignment wrapText="1"/>
    </xf>
    <xf numFmtId="3" fontId="8" fillId="0" borderId="0" xfId="42" applyNumberFormat="1" applyFont="1" applyBorder="1" applyAlignment="1">
      <alignment horizontal="right" vertical="center"/>
    </xf>
    <xf numFmtId="3" fontId="8" fillId="0" borderId="0" xfId="42" applyNumberFormat="1" applyFont="1" applyBorder="1" applyAlignment="1">
      <alignment horizontal="right" vertical="center" wrapText="1"/>
    </xf>
    <xf numFmtId="3" fontId="15" fillId="0" borderId="0" xfId="42" applyNumberFormat="1" applyFont="1" applyFill="1" applyBorder="1" applyAlignment="1" applyProtection="1">
      <alignment horizontal="right" vertical="top" wrapText="1" readingOrder="1"/>
      <protection locked="0"/>
    </xf>
    <xf numFmtId="0" fontId="8" fillId="0" borderId="0" xfId="0" applyFont="1" applyAlignment="1">
      <alignment horizontal="center" vertical="center"/>
    </xf>
    <xf numFmtId="0" fontId="16" fillId="0" borderId="2" xfId="42" applyFont="1" applyFill="1" applyBorder="1" applyAlignment="1" applyProtection="1">
      <alignment horizontal="center" vertical="center" wrapText="1" readingOrder="1"/>
      <protection locked="0"/>
    </xf>
    <xf numFmtId="165" fontId="15" fillId="0" borderId="0" xfId="0" applyNumberFormat="1" applyFont="1" applyFill="1" applyBorder="1" applyAlignment="1" applyProtection="1">
      <alignment horizontal="right" vertical="top" wrapText="1" readingOrder="1"/>
      <protection locked="0"/>
    </xf>
    <xf numFmtId="0" fontId="4" fillId="0" borderId="0" xfId="42" applyFont="1" applyAlignment="1">
      <alignment horizontal="justify" vertical="top"/>
    </xf>
    <xf numFmtId="0" fontId="4" fillId="0" borderId="0" xfId="42" applyFont="1" applyFill="1"/>
    <xf numFmtId="0" fontId="16" fillId="0" borderId="80" xfId="42" applyFont="1" applyFill="1" applyBorder="1" applyAlignment="1" applyProtection="1">
      <alignment vertical="top" wrapText="1" readingOrder="1"/>
      <protection locked="0"/>
    </xf>
    <xf numFmtId="0" fontId="4" fillId="0" borderId="0" xfId="42" applyFont="1" applyFill="1" applyBorder="1" applyAlignment="1" applyProtection="1">
      <alignment vertical="top" wrapText="1"/>
      <protection locked="0"/>
    </xf>
    <xf numFmtId="0" fontId="16" fillId="0" borderId="16" xfId="42" applyFont="1" applyFill="1" applyBorder="1" applyAlignment="1" applyProtection="1">
      <alignment horizontal="center" vertical="center" wrapText="1" readingOrder="1"/>
      <protection locked="0"/>
    </xf>
    <xf numFmtId="0" fontId="16" fillId="0" borderId="16" xfId="7" applyFont="1" applyBorder="1" applyAlignment="1" applyProtection="1">
      <alignment horizontal="center" vertical="center" wrapText="1" readingOrder="1"/>
      <protection locked="0"/>
    </xf>
    <xf numFmtId="0" fontId="15" fillId="0" borderId="0" xfId="7" applyNumberFormat="1" applyFont="1" applyBorder="1" applyAlignment="1" applyProtection="1">
      <alignment horizontal="center" vertical="top" wrapText="1" readingOrder="1"/>
      <protection locked="0"/>
    </xf>
    <xf numFmtId="0" fontId="15" fillId="0" borderId="0" xfId="7" applyNumberFormat="1" applyFont="1" applyFill="1" applyBorder="1" applyAlignment="1" applyProtection="1">
      <alignment horizontal="right" vertical="top" wrapText="1" readingOrder="1"/>
      <protection locked="0"/>
    </xf>
    <xf numFmtId="0" fontId="8" fillId="0" borderId="0" xfId="53" applyFont="1" applyAlignment="1">
      <alignment wrapText="1"/>
    </xf>
    <xf numFmtId="0" fontId="7" fillId="0" borderId="0" xfId="53" applyFont="1" applyFill="1" applyBorder="1" applyAlignment="1">
      <alignment horizontal="left" wrapText="1"/>
    </xf>
    <xf numFmtId="0" fontId="7" fillId="0" borderId="2" xfId="53" applyFont="1" applyBorder="1" applyAlignment="1">
      <alignment horizontal="center" vertical="center" wrapText="1"/>
    </xf>
    <xf numFmtId="0" fontId="7" fillId="0" borderId="2" xfId="53" applyFont="1" applyFill="1" applyBorder="1" applyAlignment="1">
      <alignment horizontal="center" vertical="center" wrapText="1"/>
    </xf>
    <xf numFmtId="0" fontId="7" fillId="0" borderId="0" xfId="53" applyFont="1" applyFill="1" applyBorder="1" applyAlignment="1">
      <alignment vertical="center" wrapText="1"/>
    </xf>
    <xf numFmtId="3" fontId="7" fillId="0" borderId="0" xfId="54" applyNumberFormat="1" applyFont="1" applyFill="1" applyBorder="1" applyAlignment="1">
      <alignment horizontal="right" vertical="center" wrapText="1"/>
    </xf>
    <xf numFmtId="3" fontId="7" fillId="0" borderId="0" xfId="54" applyNumberFormat="1" applyFont="1" applyFill="1" applyAlignment="1">
      <alignment horizontal="right" wrapText="1"/>
    </xf>
    <xf numFmtId="0" fontId="8" fillId="0" borderId="0" xfId="53" applyFont="1" applyFill="1" applyBorder="1" applyAlignment="1">
      <alignment wrapText="1"/>
    </xf>
    <xf numFmtId="3" fontId="8" fillId="0" borderId="0" xfId="53" applyNumberFormat="1" applyFont="1" applyFill="1" applyAlignment="1">
      <alignment horizontal="right" wrapText="1"/>
    </xf>
    <xf numFmtId="3" fontId="8" fillId="0" borderId="0" xfId="53" applyNumberFormat="1" applyFont="1" applyFill="1" applyAlignment="1">
      <alignment horizontal="right"/>
    </xf>
    <xf numFmtId="0" fontId="7" fillId="0" borderId="0" xfId="53" applyFont="1" applyFill="1" applyBorder="1" applyAlignment="1">
      <alignment vertical="center"/>
    </xf>
    <xf numFmtId="0" fontId="7" fillId="0" borderId="0" xfId="53" applyFont="1" applyFill="1" applyBorder="1" applyAlignment="1">
      <alignment wrapText="1"/>
    </xf>
    <xf numFmtId="0" fontId="8" fillId="0" borderId="0" xfId="53" applyFont="1" applyBorder="1" applyAlignment="1">
      <alignment wrapText="1"/>
    </xf>
    <xf numFmtId="0" fontId="8" fillId="0" borderId="0" xfId="53" applyFont="1" applyFill="1" applyBorder="1" applyAlignment="1">
      <alignment horizontal="left" wrapText="1"/>
    </xf>
    <xf numFmtId="0" fontId="8" fillId="0" borderId="0" xfId="53" applyFont="1" applyFill="1" applyAlignment="1">
      <alignment wrapText="1"/>
    </xf>
    <xf numFmtId="0" fontId="7" fillId="0" borderId="13" xfId="53" applyFont="1" applyFill="1" applyBorder="1" applyAlignment="1">
      <alignment horizontal="center" vertical="center" wrapText="1"/>
    </xf>
    <xf numFmtId="0" fontId="7" fillId="0" borderId="39" xfId="53" applyFont="1" applyFill="1" applyBorder="1" applyAlignment="1">
      <alignment vertical="center" wrapText="1"/>
    </xf>
    <xf numFmtId="166" fontId="7" fillId="0" borderId="55" xfId="54" applyNumberFormat="1" applyFont="1" applyFill="1" applyBorder="1" applyAlignment="1">
      <alignment horizontal="right" vertical="center" wrapText="1"/>
    </xf>
    <xf numFmtId="166" fontId="7" fillId="0" borderId="40" xfId="54" applyNumberFormat="1" applyFont="1" applyFill="1" applyBorder="1" applyAlignment="1">
      <alignment horizontal="right" vertical="center" wrapText="1"/>
    </xf>
    <xf numFmtId="166" fontId="7" fillId="0" borderId="55" xfId="54" applyNumberFormat="1" applyFont="1" applyFill="1" applyBorder="1" applyAlignment="1">
      <alignment horizontal="center" vertical="center" wrapText="1"/>
    </xf>
    <xf numFmtId="166" fontId="7" fillId="0" borderId="40" xfId="54" applyNumberFormat="1" applyFont="1" applyFill="1" applyBorder="1" applyAlignment="1">
      <alignment horizontal="center" vertical="center" wrapText="1"/>
    </xf>
    <xf numFmtId="166" fontId="7" fillId="0" borderId="39" xfId="54" applyNumberFormat="1" applyFont="1" applyFill="1" applyBorder="1" applyAlignment="1">
      <alignment horizontal="right" vertical="center" wrapText="1"/>
    </xf>
    <xf numFmtId="0" fontId="7" fillId="0" borderId="41" xfId="53" applyFont="1" applyFill="1" applyBorder="1" applyAlignment="1">
      <alignment vertical="center" wrapText="1"/>
    </xf>
    <xf numFmtId="166" fontId="7" fillId="0" borderId="0" xfId="54" applyNumberFormat="1" applyFont="1" applyBorder="1" applyAlignment="1">
      <alignment horizontal="right" wrapText="1"/>
    </xf>
    <xf numFmtId="166" fontId="7" fillId="0" borderId="0" xfId="54" applyNumberFormat="1" applyFont="1" applyFill="1" applyBorder="1" applyAlignment="1">
      <alignment horizontal="right" wrapText="1"/>
    </xf>
    <xf numFmtId="166" fontId="7" fillId="0" borderId="41" xfId="54" applyNumberFormat="1" applyFont="1" applyFill="1" applyBorder="1" applyAlignment="1">
      <alignment horizontal="right" wrapText="1"/>
    </xf>
    <xf numFmtId="166" fontId="7" fillId="0" borderId="41" xfId="54" applyNumberFormat="1" applyFont="1" applyFill="1" applyBorder="1" applyAlignment="1">
      <alignment wrapText="1"/>
    </xf>
    <xf numFmtId="166" fontId="7" fillId="0" borderId="0" xfId="54" applyNumberFormat="1" applyFont="1" applyFill="1" applyBorder="1" applyAlignment="1">
      <alignment wrapText="1"/>
    </xf>
    <xf numFmtId="166" fontId="7" fillId="0" borderId="42" xfId="54" applyNumberFormat="1" applyFont="1" applyFill="1" applyBorder="1" applyAlignment="1">
      <alignment wrapText="1"/>
    </xf>
    <xf numFmtId="166" fontId="7" fillId="0" borderId="42" xfId="54" applyNumberFormat="1" applyFont="1" applyFill="1" applyBorder="1" applyAlignment="1">
      <alignment horizontal="right" wrapText="1"/>
    </xf>
    <xf numFmtId="166" fontId="8" fillId="0" borderId="0" xfId="54" applyNumberFormat="1" applyFont="1" applyBorder="1" applyAlignment="1">
      <alignment horizontal="right" wrapText="1"/>
    </xf>
    <xf numFmtId="166" fontId="8" fillId="0" borderId="0" xfId="54" applyNumberFormat="1" applyFont="1" applyFill="1" applyBorder="1" applyAlignment="1">
      <alignment horizontal="right" wrapText="1"/>
    </xf>
    <xf numFmtId="3" fontId="8" fillId="0" borderId="0" xfId="53" applyNumberFormat="1" applyFont="1" applyAlignment="1">
      <alignment horizontal="right" wrapText="1"/>
    </xf>
    <xf numFmtId="166" fontId="8" fillId="0" borderId="41" xfId="54" applyNumberFormat="1" applyFont="1" applyFill="1" applyBorder="1" applyAlignment="1">
      <alignment horizontal="right" wrapText="1"/>
    </xf>
    <xf numFmtId="3" fontId="8" fillId="0" borderId="0" xfId="53" applyNumberFormat="1" applyFont="1" applyAlignment="1">
      <alignment horizontal="right"/>
    </xf>
    <xf numFmtId="166" fontId="8" fillId="0" borderId="41" xfId="54" applyNumberFormat="1" applyFont="1" applyFill="1" applyBorder="1" applyAlignment="1">
      <alignment wrapText="1"/>
    </xf>
    <xf numFmtId="166" fontId="8" fillId="0" borderId="0" xfId="54" applyNumberFormat="1" applyFont="1" applyFill="1" applyAlignment="1">
      <alignment wrapText="1"/>
    </xf>
    <xf numFmtId="166" fontId="8" fillId="0" borderId="0" xfId="54" applyNumberFormat="1" applyFont="1" applyFill="1" applyBorder="1" applyAlignment="1">
      <alignment wrapText="1"/>
    </xf>
    <xf numFmtId="3" fontId="8" fillId="0" borderId="42" xfId="53" applyNumberFormat="1" applyFont="1" applyFill="1" applyBorder="1" applyAlignment="1">
      <alignment horizontal="right" wrapText="1"/>
    </xf>
    <xf numFmtId="166" fontId="8" fillId="0" borderId="42" xfId="54" applyNumberFormat="1" applyFont="1" applyFill="1" applyBorder="1" applyAlignment="1">
      <alignment horizontal="right" wrapText="1"/>
    </xf>
    <xf numFmtId="0" fontId="8" fillId="0" borderId="41" xfId="53" applyFont="1" applyFill="1" applyBorder="1" applyAlignment="1">
      <alignment wrapText="1"/>
    </xf>
    <xf numFmtId="166" fontId="8" fillId="0" borderId="42" xfId="54" applyNumberFormat="1" applyFont="1" applyFill="1" applyBorder="1" applyAlignment="1">
      <alignment wrapText="1"/>
    </xf>
    <xf numFmtId="0" fontId="7" fillId="0" borderId="41" xfId="53" applyFont="1" applyFill="1" applyBorder="1" applyAlignment="1">
      <alignment wrapText="1"/>
    </xf>
    <xf numFmtId="166" fontId="8" fillId="0" borderId="0" xfId="54" applyNumberFormat="1" applyFont="1" applyFill="1" applyBorder="1" applyAlignment="1">
      <alignment horizontal="right" vertical="top" wrapText="1"/>
    </xf>
    <xf numFmtId="0" fontId="8" fillId="0" borderId="12" xfId="53" applyFont="1" applyFill="1" applyBorder="1" applyAlignment="1">
      <alignment wrapText="1"/>
    </xf>
    <xf numFmtId="166" fontId="8" fillId="0" borderId="57" xfId="54" applyNumberFormat="1" applyFont="1" applyFill="1" applyBorder="1" applyAlignment="1">
      <alignment horizontal="right" vertical="top" wrapText="1"/>
    </xf>
    <xf numFmtId="166" fontId="8" fillId="0" borderId="57" xfId="54" applyNumberFormat="1" applyFont="1" applyFill="1" applyBorder="1" applyAlignment="1">
      <alignment horizontal="right" wrapText="1"/>
    </xf>
    <xf numFmtId="166" fontId="8" fillId="0" borderId="62" xfId="54" applyNumberFormat="1" applyFont="1" applyFill="1" applyBorder="1" applyAlignment="1">
      <alignment horizontal="right" wrapText="1"/>
    </xf>
    <xf numFmtId="166" fontId="8" fillId="0" borderId="57" xfId="54" applyNumberFormat="1" applyFont="1" applyFill="1" applyBorder="1" applyAlignment="1">
      <alignment wrapText="1"/>
    </xf>
    <xf numFmtId="166" fontId="8" fillId="0" borderId="12" xfId="54" applyNumberFormat="1" applyFont="1" applyFill="1" applyBorder="1" applyAlignment="1">
      <alignment horizontal="right" wrapText="1"/>
    </xf>
    <xf numFmtId="0" fontId="8" fillId="0" borderId="0" xfId="53" applyFont="1" applyBorder="1"/>
    <xf numFmtId="0" fontId="8" fillId="0" borderId="0" xfId="53" applyFont="1" applyFill="1" applyBorder="1" applyAlignment="1">
      <alignment horizontal="justify" vertical="top"/>
    </xf>
    <xf numFmtId="0" fontId="8" fillId="0" borderId="0" xfId="53" applyFont="1"/>
    <xf numFmtId="0" fontId="8" fillId="0" borderId="0" xfId="53" applyFont="1" applyFill="1" applyBorder="1" applyAlignment="1">
      <alignment vertical="center" wrapText="1"/>
    </xf>
    <xf numFmtId="0" fontId="8" fillId="0" borderId="0" xfId="53" applyFont="1" applyFill="1"/>
    <xf numFmtId="0" fontId="7" fillId="0" borderId="2" xfId="53" applyFont="1" applyFill="1" applyBorder="1" applyAlignment="1">
      <alignment horizontal="center" wrapText="1"/>
    </xf>
    <xf numFmtId="3" fontId="7" fillId="0" borderId="0" xfId="53" applyNumberFormat="1" applyFont="1" applyFill="1" applyBorder="1" applyAlignment="1">
      <alignment wrapText="1"/>
    </xf>
    <xf numFmtId="9" fontId="7" fillId="0" borderId="0" xfId="55" applyNumberFormat="1" applyFont="1" applyFill="1" applyBorder="1" applyAlignment="1">
      <alignment wrapText="1"/>
    </xf>
    <xf numFmtId="3" fontId="8" fillId="0" borderId="0" xfId="53" applyNumberFormat="1" applyFont="1" applyFill="1"/>
    <xf numFmtId="9" fontId="8" fillId="0" borderId="0" xfId="55" applyNumberFormat="1" applyFont="1" applyFill="1"/>
    <xf numFmtId="3" fontId="8" fillId="0" borderId="0" xfId="53" applyNumberFormat="1" applyFont="1" applyFill="1" applyBorder="1" applyAlignment="1">
      <alignment wrapText="1"/>
    </xf>
    <xf numFmtId="3" fontId="8" fillId="0" borderId="0" xfId="53" applyNumberFormat="1" applyFont="1" applyFill="1" applyBorder="1"/>
    <xf numFmtId="9" fontId="8" fillId="0" borderId="0" xfId="55" applyNumberFormat="1" applyFont="1" applyFill="1" applyBorder="1"/>
    <xf numFmtId="3" fontId="8" fillId="0" borderId="57" xfId="53" applyNumberFormat="1" applyFont="1" applyFill="1" applyBorder="1"/>
    <xf numFmtId="9" fontId="8" fillId="0" borderId="57" xfId="55" applyNumberFormat="1" applyFont="1" applyFill="1" applyBorder="1"/>
    <xf numFmtId="3" fontId="8" fillId="0" borderId="57" xfId="53" applyNumberFormat="1" applyFont="1" applyFill="1" applyBorder="1" applyAlignment="1">
      <alignment wrapText="1"/>
    </xf>
    <xf numFmtId="0" fontId="7" fillId="0" borderId="55" xfId="53" applyFont="1" applyFill="1" applyBorder="1" applyAlignment="1"/>
    <xf numFmtId="3" fontId="7" fillId="0" borderId="0" xfId="53" applyNumberFormat="1" applyFont="1" applyFill="1" applyBorder="1" applyAlignment="1"/>
    <xf numFmtId="0" fontId="8" fillId="0" borderId="0" xfId="0" applyFont="1" applyFill="1" applyBorder="1" applyAlignment="1">
      <alignment wrapText="1"/>
    </xf>
    <xf numFmtId="9" fontId="8" fillId="0" borderId="0" xfId="53" applyNumberFormat="1" applyFont="1" applyFill="1"/>
    <xf numFmtId="0" fontId="8" fillId="0" borderId="0" xfId="53" applyFont="1" applyFill="1" applyAlignment="1"/>
    <xf numFmtId="0" fontId="23" fillId="0" borderId="0" xfId="53" applyFont="1" applyFill="1" applyAlignment="1"/>
    <xf numFmtId="0" fontId="5" fillId="0" borderId="0" xfId="4" applyFont="1" applyFill="1" applyAlignment="1">
      <alignment horizontal="left" wrapText="1"/>
    </xf>
    <xf numFmtId="0" fontId="5" fillId="0" borderId="0" xfId="4" applyFont="1" applyFill="1" applyBorder="1" applyAlignment="1"/>
    <xf numFmtId="0" fontId="8" fillId="0" borderId="0" xfId="7" applyFont="1" applyFill="1" applyAlignment="1"/>
    <xf numFmtId="0" fontId="7" fillId="0" borderId="2" xfId="7" applyFont="1" applyFill="1" applyBorder="1" applyAlignment="1">
      <alignment horizontal="center" vertical="center"/>
    </xf>
    <xf numFmtId="0" fontId="5" fillId="0" borderId="3" xfId="56" applyFont="1" applyFill="1" applyBorder="1" applyAlignment="1">
      <alignment horizontal="center" vertical="center"/>
    </xf>
    <xf numFmtId="0" fontId="5" fillId="0" borderId="0" xfId="56" applyFont="1" applyFill="1" applyAlignment="1">
      <alignment vertical="center" wrapText="1"/>
    </xf>
    <xf numFmtId="41" fontId="5" fillId="0" borderId="0" xfId="56" applyNumberFormat="1" applyFont="1" applyFill="1"/>
    <xf numFmtId="0" fontId="4" fillId="0" borderId="0" xfId="56" applyFont="1" applyFill="1" applyAlignment="1">
      <alignment vertical="center" wrapText="1"/>
    </xf>
    <xf numFmtId="41" fontId="7" fillId="0" borderId="0" xfId="7" applyNumberFormat="1" applyFont="1" applyFill="1" applyAlignment="1"/>
    <xf numFmtId="41" fontId="4" fillId="0" borderId="0" xfId="56" applyNumberFormat="1" applyFont="1" applyFill="1"/>
    <xf numFmtId="0" fontId="4" fillId="0" borderId="0" xfId="56" applyFont="1" applyFill="1" applyBorder="1" applyAlignment="1">
      <alignment vertical="center" wrapText="1"/>
    </xf>
    <xf numFmtId="41" fontId="4" fillId="0" borderId="0" xfId="56" applyNumberFormat="1" applyFont="1" applyFill="1" applyBorder="1"/>
    <xf numFmtId="0" fontId="5" fillId="0" borderId="0" xfId="56" applyFont="1" applyFill="1" applyBorder="1" applyAlignment="1">
      <alignment vertical="center" wrapText="1"/>
    </xf>
    <xf numFmtId="0" fontId="4" fillId="0" borderId="0" xfId="56" applyFont="1" applyFill="1" applyBorder="1"/>
    <xf numFmtId="0" fontId="8" fillId="0" borderId="0" xfId="57" applyFont="1" applyFill="1" applyAlignment="1">
      <alignment wrapText="1"/>
    </xf>
    <xf numFmtId="0" fontId="5" fillId="0" borderId="0" xfId="58" applyFont="1" applyFill="1" applyBorder="1"/>
    <xf numFmtId="0" fontId="4" fillId="0" borderId="0" xfId="58" applyFont="1" applyFill="1" applyBorder="1"/>
    <xf numFmtId="0" fontId="7" fillId="0" borderId="3" xfId="57" applyFont="1" applyFill="1" applyBorder="1" applyAlignment="1">
      <alignment horizontal="center" vertical="center" wrapText="1"/>
    </xf>
    <xf numFmtId="0" fontId="7" fillId="0" borderId="13" xfId="57" applyFont="1" applyFill="1" applyBorder="1" applyAlignment="1">
      <alignment wrapText="1"/>
    </xf>
    <xf numFmtId="41" fontId="7" fillId="0" borderId="0" xfId="57" applyNumberFormat="1" applyFont="1" applyFill="1" applyBorder="1" applyAlignment="1">
      <alignment wrapText="1"/>
    </xf>
    <xf numFmtId="41" fontId="7" fillId="0" borderId="42" xfId="57" applyNumberFormat="1" applyFont="1" applyFill="1" applyBorder="1" applyAlignment="1">
      <alignment wrapText="1"/>
    </xf>
    <xf numFmtId="41" fontId="7" fillId="0" borderId="39" xfId="57" applyNumberFormat="1" applyFont="1" applyFill="1" applyBorder="1" applyAlignment="1">
      <alignment wrapText="1"/>
    </xf>
    <xf numFmtId="41" fontId="7" fillId="0" borderId="55" xfId="57" applyNumberFormat="1" applyFont="1" applyFill="1" applyBorder="1" applyAlignment="1">
      <alignment wrapText="1"/>
    </xf>
    <xf numFmtId="41" fontId="7" fillId="0" borderId="40" xfId="57" applyNumberFormat="1" applyFont="1" applyFill="1" applyBorder="1" applyAlignment="1">
      <alignment wrapText="1"/>
    </xf>
    <xf numFmtId="0" fontId="7" fillId="0" borderId="32" xfId="57" applyFont="1" applyFill="1" applyBorder="1" applyAlignment="1">
      <alignment wrapText="1"/>
    </xf>
    <xf numFmtId="41" fontId="5" fillId="0" borderId="42" xfId="58" applyNumberFormat="1" applyFont="1" applyFill="1" applyBorder="1"/>
    <xf numFmtId="41" fontId="7" fillId="0" borderId="41" xfId="57" applyNumberFormat="1" applyFont="1" applyFill="1" applyBorder="1" applyAlignment="1">
      <alignment wrapText="1"/>
    </xf>
    <xf numFmtId="0" fontId="8" fillId="0" borderId="32" xfId="57" applyFont="1" applyFill="1" applyBorder="1" applyAlignment="1">
      <alignment wrapText="1"/>
    </xf>
    <xf numFmtId="41" fontId="8" fillId="0" borderId="0" xfId="57" applyNumberFormat="1" applyFont="1" applyFill="1" applyBorder="1" applyAlignment="1">
      <alignment wrapText="1"/>
    </xf>
    <xf numFmtId="41" fontId="8" fillId="0" borderId="42" xfId="57" applyNumberFormat="1" applyFont="1" applyFill="1" applyBorder="1" applyAlignment="1">
      <alignment wrapText="1"/>
    </xf>
    <xf numFmtId="0" fontId="8" fillId="0" borderId="3" xfId="57" applyFont="1" applyFill="1" applyBorder="1" applyAlignment="1">
      <alignment wrapText="1"/>
    </xf>
    <xf numFmtId="41" fontId="8" fillId="0" borderId="57" xfId="57" applyNumberFormat="1" applyFont="1" applyFill="1" applyBorder="1" applyAlignment="1">
      <alignment wrapText="1"/>
    </xf>
    <xf numFmtId="41" fontId="8" fillId="0" borderId="62" xfId="57" applyNumberFormat="1" applyFont="1" applyFill="1" applyBorder="1" applyAlignment="1">
      <alignment wrapText="1"/>
    </xf>
    <xf numFmtId="0" fontId="8" fillId="0" borderId="0" xfId="57" applyFont="1" applyFill="1" applyBorder="1" applyAlignment="1">
      <alignment wrapText="1"/>
    </xf>
    <xf numFmtId="0" fontId="8" fillId="0" borderId="0" xfId="57" applyFont="1" applyFill="1" applyBorder="1" applyAlignment="1">
      <alignment vertical="center"/>
    </xf>
    <xf numFmtId="0" fontId="7" fillId="0" borderId="0" xfId="57" applyFont="1" applyFill="1" applyBorder="1" applyAlignment="1">
      <alignment vertical="center" wrapText="1"/>
    </xf>
    <xf numFmtId="0" fontId="8" fillId="0" borderId="0" xfId="57" applyFont="1" applyFill="1" applyAlignment="1">
      <alignment vertical="center" wrapText="1"/>
    </xf>
    <xf numFmtId="0" fontId="7" fillId="0" borderId="0" xfId="57" applyFont="1" applyFill="1" applyAlignment="1">
      <alignment horizontal="left" vertical="top"/>
    </xf>
    <xf numFmtId="0" fontId="7" fillId="0" borderId="0" xfId="57" applyFont="1" applyAlignment="1">
      <alignment wrapText="1"/>
    </xf>
    <xf numFmtId="41" fontId="5" fillId="0" borderId="0" xfId="58" applyNumberFormat="1" applyFont="1" applyFill="1" applyBorder="1"/>
    <xf numFmtId="0" fontId="7" fillId="0" borderId="0" xfId="57" applyFont="1" applyFill="1" applyBorder="1" applyAlignment="1">
      <alignment horizontal="center" vertical="center" wrapText="1"/>
    </xf>
    <xf numFmtId="0" fontId="8" fillId="0" borderId="0" xfId="57" applyFont="1" applyFill="1" applyBorder="1" applyAlignment="1">
      <alignment vertical="top"/>
    </xf>
    <xf numFmtId="0" fontId="8" fillId="0" borderId="0" xfId="57" applyFont="1" applyFill="1" applyBorder="1" applyAlignment="1">
      <alignment horizontal="left" vertical="top"/>
    </xf>
    <xf numFmtId="0" fontId="7" fillId="0" borderId="0" xfId="57" applyFont="1" applyAlignment="1">
      <alignment horizontal="left" vertical="top"/>
    </xf>
    <xf numFmtId="0" fontId="4" fillId="0" borderId="0" xfId="58" applyFont="1" applyFill="1" applyAlignment="1">
      <alignment vertical="center"/>
    </xf>
    <xf numFmtId="0" fontId="5" fillId="0" borderId="62" xfId="7" applyFont="1" applyFill="1" applyBorder="1" applyAlignment="1">
      <alignment horizontal="center" vertical="center" wrapText="1"/>
    </xf>
    <xf numFmtId="0" fontId="5" fillId="0" borderId="3" xfId="7" applyFont="1" applyFill="1" applyBorder="1" applyAlignment="1">
      <alignment horizontal="center" vertical="center" wrapText="1"/>
    </xf>
    <xf numFmtId="41" fontId="5" fillId="0" borderId="0" xfId="7" applyNumberFormat="1" applyFont="1" applyFill="1" applyBorder="1" applyAlignment="1">
      <alignment wrapText="1"/>
    </xf>
    <xf numFmtId="41" fontId="5" fillId="0" borderId="40" xfId="7" applyNumberFormat="1" applyFont="1" applyFill="1" applyBorder="1" applyAlignment="1">
      <alignment wrapText="1"/>
    </xf>
    <xf numFmtId="0" fontId="4" fillId="0" borderId="0" xfId="7" applyFont="1" applyFill="1" applyBorder="1" applyAlignment="1"/>
    <xf numFmtId="41" fontId="5" fillId="0" borderId="0" xfId="7" applyNumberFormat="1" applyFont="1" applyFill="1" applyBorder="1" applyAlignment="1"/>
    <xf numFmtId="41" fontId="4" fillId="0" borderId="0" xfId="7" applyNumberFormat="1" applyFont="1" applyFill="1" applyBorder="1" applyAlignment="1"/>
    <xf numFmtId="41" fontId="4" fillId="0" borderId="42" xfId="7" applyNumberFormat="1" applyFont="1" applyFill="1" applyBorder="1" applyAlignment="1">
      <alignment wrapText="1"/>
    </xf>
    <xf numFmtId="41" fontId="5" fillId="0" borderId="42" xfId="7" applyNumberFormat="1" applyFont="1" applyFill="1" applyBorder="1" applyAlignment="1"/>
    <xf numFmtId="0" fontId="5" fillId="0" borderId="0" xfId="7" applyFont="1" applyFill="1" applyBorder="1" applyAlignment="1">
      <alignment horizontal="center" vertical="center" wrapText="1"/>
    </xf>
    <xf numFmtId="0" fontId="5" fillId="0" borderId="13" xfId="7" applyFont="1" applyFill="1" applyBorder="1" applyAlignment="1">
      <alignment horizontal="center" wrapText="1"/>
    </xf>
    <xf numFmtId="0" fontId="5" fillId="0" borderId="2" xfId="7" applyFont="1" applyFill="1" applyBorder="1" applyAlignment="1">
      <alignment horizontal="center"/>
    </xf>
    <xf numFmtId="166" fontId="5" fillId="0" borderId="55" xfId="16" applyNumberFormat="1" applyFont="1" applyFill="1" applyBorder="1" applyAlignment="1">
      <alignment horizontal="right"/>
    </xf>
    <xf numFmtId="166" fontId="5" fillId="0" borderId="0" xfId="16" applyNumberFormat="1" applyFont="1" applyFill="1" applyBorder="1" applyAlignment="1">
      <alignment horizontal="right"/>
    </xf>
    <xf numFmtId="166" fontId="5" fillId="0" borderId="0" xfId="16" applyNumberFormat="1" applyFont="1" applyFill="1" applyAlignment="1">
      <alignment horizontal="right"/>
    </xf>
    <xf numFmtId="166" fontId="4" fillId="0" borderId="0" xfId="7" applyNumberFormat="1" applyFont="1" applyFill="1"/>
    <xf numFmtId="166" fontId="4" fillId="0" borderId="0" xfId="16" applyNumberFormat="1" applyFont="1" applyFill="1" applyAlignment="1">
      <alignment horizontal="right"/>
    </xf>
    <xf numFmtId="0" fontId="4" fillId="0" borderId="0" xfId="59" applyFont="1" applyFill="1" applyBorder="1" applyAlignment="1"/>
    <xf numFmtId="0" fontId="4" fillId="0" borderId="0" xfId="7" applyFont="1" applyFill="1" applyBorder="1" applyAlignment="1">
      <alignment vertical="top" wrapText="1"/>
    </xf>
    <xf numFmtId="0" fontId="16" fillId="0" borderId="0" xfId="3" applyFont="1" applyFill="1" applyAlignment="1" applyProtection="1">
      <alignment vertical="top" wrapText="1" readingOrder="1"/>
      <protection locked="0"/>
    </xf>
    <xf numFmtId="0" fontId="15" fillId="0" borderId="0" xfId="3" applyFont="1" applyFill="1" applyAlignment="1" applyProtection="1">
      <alignment vertical="top" wrapText="1" readingOrder="1"/>
      <protection locked="0"/>
    </xf>
    <xf numFmtId="0" fontId="16" fillId="0" borderId="2" xfId="3" applyFont="1" applyFill="1" applyBorder="1" applyAlignment="1" applyProtection="1">
      <alignment horizontal="center" vertical="center" wrapText="1" readingOrder="1"/>
      <protection locked="0"/>
    </xf>
    <xf numFmtId="0" fontId="16" fillId="0" borderId="2" xfId="3" applyFont="1" applyFill="1" applyBorder="1" applyAlignment="1" applyProtection="1">
      <alignment horizontal="center" vertical="top" wrapText="1" readingOrder="1"/>
      <protection locked="0"/>
    </xf>
    <xf numFmtId="0" fontId="2" fillId="0" borderId="81" xfId="0" applyFont="1" applyBorder="1" applyAlignment="1">
      <alignment horizontal="left"/>
    </xf>
    <xf numFmtId="3" fontId="37" fillId="0" borderId="81" xfId="0" applyNumberFormat="1" applyFont="1" applyBorder="1"/>
    <xf numFmtId="166" fontId="2" fillId="0" borderId="81" xfId="0" applyNumberFormat="1" applyFont="1" applyBorder="1"/>
    <xf numFmtId="41" fontId="16" fillId="0" borderId="0" xfId="3" applyNumberFormat="1" applyFont="1" applyFill="1" applyBorder="1" applyAlignment="1" applyProtection="1">
      <alignment vertical="top" wrapText="1" readingOrder="1"/>
      <protection locked="0"/>
    </xf>
    <xf numFmtId="41" fontId="16" fillId="0" borderId="0" xfId="36" applyNumberFormat="1" applyFont="1" applyFill="1" applyBorder="1" applyAlignment="1" applyProtection="1">
      <alignment vertical="top" wrapText="1" readingOrder="1"/>
      <protection locked="0"/>
    </xf>
    <xf numFmtId="41" fontId="16" fillId="0" borderId="0" xfId="36" applyNumberFormat="1" applyFont="1" applyFill="1" applyBorder="1" applyAlignment="1" applyProtection="1">
      <alignment horizontal="right" vertical="top" wrapText="1" readingOrder="1"/>
      <protection locked="0"/>
    </xf>
    <xf numFmtId="0" fontId="5" fillId="0" borderId="0" xfId="3" applyFont="1" applyFill="1"/>
    <xf numFmtId="0" fontId="0" fillId="0" borderId="0" xfId="0" applyAlignment="1">
      <alignment horizontal="left" indent="1"/>
    </xf>
    <xf numFmtId="3" fontId="38" fillId="0" borderId="0" xfId="0" applyNumberFormat="1" applyFont="1"/>
    <xf numFmtId="166" fontId="0" fillId="0" borderId="0" xfId="0" applyNumberFormat="1"/>
    <xf numFmtId="41" fontId="15" fillId="0" borderId="0" xfId="3" applyNumberFormat="1" applyFont="1" applyFill="1" applyBorder="1" applyAlignment="1" applyProtection="1">
      <alignment vertical="top" wrapText="1" readingOrder="1"/>
      <protection locked="0"/>
    </xf>
    <xf numFmtId="41" fontId="15" fillId="0" borderId="0" xfId="36" applyNumberFormat="1" applyFont="1" applyFill="1" applyBorder="1" applyAlignment="1" applyProtection="1">
      <alignment horizontal="right" vertical="top" wrapText="1" readingOrder="1"/>
      <protection locked="0"/>
    </xf>
    <xf numFmtId="0" fontId="0" fillId="0" borderId="0" xfId="0" applyFill="1" applyAlignment="1">
      <alignment horizontal="left" indent="1"/>
    </xf>
    <xf numFmtId="3" fontId="38" fillId="0" borderId="0" xfId="0" applyNumberFormat="1" applyFont="1" applyFill="1"/>
    <xf numFmtId="166" fontId="0" fillId="0" borderId="0" xfId="0" applyNumberFormat="1" applyFill="1"/>
    <xf numFmtId="0" fontId="37" fillId="0" borderId="82" xfId="0" applyFont="1" applyFill="1" applyBorder="1" applyAlignment="1">
      <alignment horizontal="left"/>
    </xf>
    <xf numFmtId="3" fontId="37" fillId="0" borderId="82" xfId="0" applyNumberFormat="1" applyFont="1" applyFill="1" applyBorder="1"/>
    <xf numFmtId="166" fontId="2" fillId="0" borderId="82" xfId="0" applyNumberFormat="1" applyFont="1" applyFill="1" applyBorder="1"/>
    <xf numFmtId="0" fontId="15" fillId="0" borderId="0" xfId="3" applyFont="1" applyFill="1" applyBorder="1" applyAlignment="1" applyProtection="1">
      <alignment vertical="top" wrapText="1" readingOrder="1"/>
      <protection locked="0"/>
    </xf>
    <xf numFmtId="0" fontId="16" fillId="0" borderId="0" xfId="3" applyFont="1" applyFill="1" applyBorder="1" applyAlignment="1" applyProtection="1">
      <alignment vertical="top" wrapText="1" readingOrder="1"/>
      <protection locked="0"/>
    </xf>
    <xf numFmtId="41" fontId="4" fillId="0" borderId="0" xfId="3" applyNumberFormat="1" applyFont="1" applyFill="1"/>
    <xf numFmtId="0" fontId="39" fillId="0" borderId="0" xfId="60" applyFont="1" applyFill="1" applyAlignment="1"/>
    <xf numFmtId="0" fontId="4" fillId="0" borderId="0" xfId="60" applyFont="1" applyFill="1"/>
    <xf numFmtId="0" fontId="7" fillId="0" borderId="0" xfId="60" applyFont="1" applyFill="1" applyBorder="1" applyAlignment="1">
      <alignment horizontal="left" vertical="center" wrapText="1"/>
    </xf>
    <xf numFmtId="0" fontId="4" fillId="0" borderId="0" xfId="8" applyFont="1" applyFill="1" applyAlignment="1">
      <alignment vertical="center"/>
    </xf>
    <xf numFmtId="0" fontId="5" fillId="0" borderId="2" xfId="60" applyFont="1" applyFill="1" applyBorder="1" applyAlignment="1">
      <alignment horizontal="center" vertical="center"/>
    </xf>
    <xf numFmtId="0" fontId="7" fillId="0" borderId="0" xfId="60" applyFont="1" applyFill="1" applyBorder="1" applyAlignment="1">
      <alignment horizontal="left"/>
    </xf>
    <xf numFmtId="166" fontId="7" fillId="0" borderId="0" xfId="16" applyNumberFormat="1" applyFont="1" applyFill="1" applyBorder="1"/>
    <xf numFmtId="166" fontId="7" fillId="0" borderId="0" xfId="16" applyNumberFormat="1" applyFont="1" applyFill="1" applyBorder="1" applyAlignment="1">
      <alignment horizontal="right"/>
    </xf>
    <xf numFmtId="3" fontId="4" fillId="0" borderId="0" xfId="61" applyNumberFormat="1" applyFont="1" applyFill="1" applyAlignment="1" applyProtection="1">
      <alignment horizontal="left" vertical="center"/>
      <protection locked="0"/>
    </xf>
    <xf numFmtId="166" fontId="8" fillId="0" borderId="0" xfId="16" applyNumberFormat="1" applyFont="1" applyFill="1" applyBorder="1"/>
    <xf numFmtId="3" fontId="4" fillId="0" borderId="0" xfId="8" applyNumberFormat="1" applyFont="1" applyFill="1"/>
    <xf numFmtId="166" fontId="15" fillId="0" borderId="0" xfId="62" applyNumberFormat="1" applyFont="1" applyBorder="1" applyAlignment="1" applyProtection="1">
      <alignment horizontal="right" vertical="top" wrapText="1" readingOrder="1"/>
      <protection locked="0"/>
    </xf>
    <xf numFmtId="166" fontId="15" fillId="0" borderId="0" xfId="62" applyNumberFormat="1" applyFont="1" applyFill="1" applyBorder="1" applyAlignment="1" applyProtection="1">
      <alignment horizontal="right" vertical="top" wrapText="1" readingOrder="1"/>
      <protection locked="0"/>
    </xf>
    <xf numFmtId="3" fontId="5" fillId="0" borderId="0" xfId="60" applyNumberFormat="1" applyFont="1" applyFill="1" applyAlignment="1" applyProtection="1">
      <alignment horizontal="left" vertical="center" wrapText="1"/>
      <protection locked="0"/>
    </xf>
    <xf numFmtId="166" fontId="8" fillId="0" borderId="0" xfId="16" applyNumberFormat="1" applyFont="1" applyFill="1" applyBorder="1" applyAlignment="1"/>
    <xf numFmtId="3" fontId="4" fillId="0" borderId="0" xfId="8" applyNumberFormat="1" applyFont="1" applyFill="1" applyAlignment="1"/>
    <xf numFmtId="0" fontId="4" fillId="0" borderId="0" xfId="8" applyFont="1" applyFill="1" applyAlignment="1">
      <alignment vertical="top"/>
    </xf>
    <xf numFmtId="0" fontId="4" fillId="0" borderId="0" xfId="60" applyFont="1" applyAlignment="1">
      <alignment vertical="center"/>
    </xf>
    <xf numFmtId="0" fontId="4" fillId="0" borderId="0" xfId="60" applyFont="1"/>
    <xf numFmtId="0" fontId="5" fillId="0" borderId="0" xfId="60" applyFont="1" applyFill="1"/>
    <xf numFmtId="0" fontId="5" fillId="0" borderId="2" xfId="60" applyFont="1" applyBorder="1" applyAlignment="1">
      <alignment horizontal="center" vertical="center"/>
    </xf>
    <xf numFmtId="0" fontId="4" fillId="0" borderId="0" xfId="63" applyFont="1" applyFill="1" applyBorder="1">
      <alignment wrapText="1"/>
    </xf>
    <xf numFmtId="0" fontId="5" fillId="0" borderId="2" xfId="63" applyFont="1" applyFill="1" applyBorder="1" applyAlignment="1">
      <alignment horizontal="center" vertical="top" wrapText="1"/>
    </xf>
    <xf numFmtId="0" fontId="5" fillId="0" borderId="8" xfId="63" applyFont="1" applyFill="1" applyBorder="1" applyAlignment="1">
      <alignment vertical="top" wrapText="1"/>
    </xf>
    <xf numFmtId="0" fontId="5" fillId="0" borderId="0" xfId="63" applyFont="1" applyFill="1" applyBorder="1" applyAlignment="1">
      <alignment vertical="top" wrapText="1"/>
    </xf>
    <xf numFmtId="166" fontId="5" fillId="0" borderId="0" xfId="62" applyNumberFormat="1" applyFont="1" applyFill="1" applyBorder="1" applyAlignment="1">
      <alignment vertical="top" wrapText="1"/>
    </xf>
    <xf numFmtId="166" fontId="5" fillId="0" borderId="55" xfId="62" applyNumberFormat="1" applyFont="1" applyFill="1" applyBorder="1" applyAlignment="1">
      <alignment vertical="top" wrapText="1"/>
    </xf>
    <xf numFmtId="3" fontId="4" fillId="0" borderId="0" xfId="63" applyNumberFormat="1" applyFont="1" applyAlignment="1"/>
    <xf numFmtId="166" fontId="5" fillId="0" borderId="0" xfId="62" applyNumberFormat="1" applyFont="1" applyFill="1" applyBorder="1" applyAlignment="1" applyProtection="1">
      <alignment vertical="top" wrapText="1"/>
    </xf>
    <xf numFmtId="166" fontId="4" fillId="0" borderId="0" xfId="62" applyNumberFormat="1" applyFont="1" applyFill="1" applyBorder="1" applyAlignment="1" applyProtection="1">
      <alignment vertical="top" wrapText="1"/>
    </xf>
    <xf numFmtId="0" fontId="4" fillId="0" borderId="0" xfId="63" applyFont="1" applyFill="1" applyBorder="1" applyAlignment="1" applyProtection="1">
      <alignment vertical="top" wrapText="1"/>
    </xf>
    <xf numFmtId="181" fontId="5" fillId="0" borderId="0" xfId="63" applyNumberFormat="1" applyFont="1" applyFill="1" applyBorder="1" applyAlignment="1">
      <alignment vertical="top" wrapText="1"/>
    </xf>
    <xf numFmtId="181" fontId="4" fillId="0" borderId="0" xfId="63" applyNumberFormat="1" applyFont="1" applyFill="1" applyBorder="1" applyAlignment="1" applyProtection="1">
      <alignment vertical="top" wrapText="1"/>
    </xf>
    <xf numFmtId="0" fontId="4" fillId="0" borderId="0" xfId="63" applyFont="1" applyFill="1" applyBorder="1" applyAlignment="1">
      <alignment vertical="top" wrapText="1"/>
    </xf>
    <xf numFmtId="0" fontId="4" fillId="0" borderId="0" xfId="63" applyFont="1" applyFill="1">
      <alignment wrapText="1"/>
    </xf>
    <xf numFmtId="0" fontId="5" fillId="0" borderId="2" xfId="63" applyFont="1" applyFill="1" applyBorder="1" applyAlignment="1">
      <alignment horizontal="center" vertical="center" wrapText="1"/>
    </xf>
    <xf numFmtId="0" fontId="5" fillId="0" borderId="2" xfId="63" applyFont="1" applyFill="1" applyBorder="1" applyAlignment="1">
      <alignment horizontal="right" vertical="center" wrapText="1"/>
    </xf>
    <xf numFmtId="0" fontId="4" fillId="0" borderId="0" xfId="63" applyFont="1" applyFill="1" applyBorder="1" applyAlignment="1">
      <alignment vertical="center" wrapText="1"/>
    </xf>
    <xf numFmtId="0" fontId="4" fillId="0" borderId="0" xfId="63" applyFont="1" applyFill="1" applyAlignment="1">
      <alignment vertical="center" wrapText="1"/>
    </xf>
    <xf numFmtId="0" fontId="5" fillId="0" borderId="55" xfId="63" applyFont="1" applyFill="1" applyBorder="1" applyAlignment="1">
      <alignment horizontal="left" vertical="top" wrapText="1"/>
    </xf>
    <xf numFmtId="166" fontId="5" fillId="0" borderId="0" xfId="62" applyNumberFormat="1" applyFont="1" applyFill="1" applyBorder="1" applyAlignment="1">
      <alignment horizontal="right" vertical="top" wrapText="1"/>
    </xf>
    <xf numFmtId="9" fontId="5" fillId="0" borderId="0" xfId="1" applyFont="1" applyFill="1" applyBorder="1" applyAlignment="1">
      <alignment horizontal="right" vertical="top" wrapText="1"/>
    </xf>
    <xf numFmtId="0" fontId="4" fillId="0" borderId="0" xfId="63" applyFont="1" applyFill="1" applyBorder="1" applyAlignment="1" applyProtection="1">
      <alignment horizontal="left" vertical="top" wrapText="1"/>
    </xf>
    <xf numFmtId="166" fontId="4" fillId="0" borderId="0" xfId="62" applyNumberFormat="1" applyFont="1" applyFill="1" applyBorder="1" applyAlignment="1" applyProtection="1">
      <alignment horizontal="right" vertical="top" wrapText="1"/>
    </xf>
    <xf numFmtId="172" fontId="4" fillId="0" borderId="0" xfId="1" applyNumberFormat="1" applyFont="1" applyFill="1" applyBorder="1" applyAlignment="1">
      <alignment vertical="top" wrapText="1"/>
    </xf>
    <xf numFmtId="181" fontId="4" fillId="0" borderId="0" xfId="63" applyNumberFormat="1" applyFont="1" applyFill="1" applyBorder="1" applyAlignment="1" applyProtection="1">
      <alignment horizontal="right" vertical="top" wrapText="1"/>
    </xf>
    <xf numFmtId="182" fontId="4" fillId="0" borderId="0" xfId="63" applyNumberFormat="1" applyFont="1" applyFill="1" applyBorder="1" applyAlignment="1" applyProtection="1">
      <alignment horizontal="right" vertical="top" wrapText="1"/>
    </xf>
    <xf numFmtId="0" fontId="4" fillId="0" borderId="0" xfId="63" applyFont="1" applyFill="1" applyAlignment="1">
      <alignment vertical="top" wrapText="1"/>
    </xf>
    <xf numFmtId="0" fontId="5" fillId="0" borderId="0" xfId="63" applyFont="1" applyFill="1" applyBorder="1" applyAlignment="1" applyProtection="1">
      <alignment vertical="top" wrapText="1"/>
    </xf>
    <xf numFmtId="0" fontId="5" fillId="0" borderId="0" xfId="63" applyFont="1" applyFill="1" applyBorder="1" applyAlignment="1">
      <alignment horizontal="justify" vertical="top" wrapText="1"/>
    </xf>
    <xf numFmtId="0" fontId="5" fillId="0" borderId="0" xfId="63" applyFont="1" applyFill="1" applyBorder="1" applyAlignment="1">
      <alignment horizontal="center" vertical="center" wrapText="1"/>
    </xf>
    <xf numFmtId="0" fontId="4" fillId="0" borderId="0" xfId="63" applyFont="1" applyFill="1" applyAlignment="1">
      <alignment wrapText="1"/>
    </xf>
    <xf numFmtId="41" fontId="5" fillId="0" borderId="0" xfId="63" applyNumberFormat="1" applyFont="1" applyFill="1" applyBorder="1" applyAlignment="1">
      <alignment vertical="top" wrapText="1"/>
    </xf>
    <xf numFmtId="41" fontId="4" fillId="0" borderId="0" xfId="63" applyNumberFormat="1" applyFont="1" applyFill="1" applyBorder="1" applyAlignment="1" applyProtection="1">
      <alignment vertical="top" wrapText="1"/>
    </xf>
    <xf numFmtId="41" fontId="5" fillId="0" borderId="0" xfId="63" applyNumberFormat="1" applyFont="1" applyFill="1" applyBorder="1" applyAlignment="1" applyProtection="1">
      <alignment vertical="top" wrapText="1"/>
    </xf>
    <xf numFmtId="0" fontId="4" fillId="0" borderId="0" xfId="63" applyFont="1" applyFill="1" applyBorder="1" applyAlignment="1">
      <alignment horizontal="justify" vertical="top" wrapText="1"/>
    </xf>
    <xf numFmtId="0" fontId="5" fillId="0" borderId="55" xfId="63" applyFont="1" applyFill="1" applyBorder="1" applyAlignment="1">
      <alignment vertical="top" wrapText="1"/>
    </xf>
    <xf numFmtId="170" fontId="4" fillId="0" borderId="0" xfId="64" applyNumberFormat="1" applyFont="1" applyFill="1" applyBorder="1" applyAlignment="1">
      <alignment horizontal="right" vertical="top" wrapText="1"/>
    </xf>
    <xf numFmtId="170" fontId="5" fillId="0" borderId="0" xfId="64" applyNumberFormat="1" applyFont="1" applyFill="1" applyBorder="1" applyAlignment="1" applyProtection="1">
      <alignment horizontal="right" vertical="top" wrapText="1"/>
    </xf>
    <xf numFmtId="170" fontId="4" fillId="0" borderId="0" xfId="64" applyNumberFormat="1" applyFont="1" applyFill="1" applyBorder="1" applyAlignment="1" applyProtection="1">
      <alignment horizontal="right" vertical="top" wrapText="1"/>
    </xf>
    <xf numFmtId="179" fontId="5" fillId="0" borderId="0" xfId="64" applyNumberFormat="1" applyFont="1" applyFill="1" applyBorder="1" applyAlignment="1">
      <alignment horizontal="right" vertical="top" wrapText="1"/>
    </xf>
    <xf numFmtId="179" fontId="4" fillId="0" borderId="0" xfId="64" applyNumberFormat="1" applyFont="1" applyFill="1" applyBorder="1" applyAlignment="1" applyProtection="1">
      <alignment horizontal="right" vertical="top" wrapText="1"/>
    </xf>
    <xf numFmtId="167" fontId="4" fillId="0" borderId="0" xfId="63" applyNumberFormat="1" applyFont="1" applyFill="1">
      <alignment wrapText="1"/>
    </xf>
    <xf numFmtId="179" fontId="5" fillId="0" borderId="0" xfId="64" applyNumberFormat="1" applyFont="1" applyFill="1" applyBorder="1" applyAlignment="1" applyProtection="1">
      <alignment horizontal="right" vertical="top" wrapText="1"/>
    </xf>
    <xf numFmtId="0" fontId="4" fillId="0" borderId="0" xfId="63" applyFont="1" applyFill="1" applyBorder="1" applyAlignment="1">
      <alignment wrapText="1"/>
    </xf>
    <xf numFmtId="41" fontId="5" fillId="0" borderId="0" xfId="64" applyNumberFormat="1" applyFont="1" applyFill="1" applyBorder="1" applyAlignment="1">
      <alignment horizontal="right" vertical="top" wrapText="1"/>
    </xf>
    <xf numFmtId="41" fontId="4" fillId="0" borderId="0" xfId="64" applyNumberFormat="1" applyFont="1" applyFill="1" applyBorder="1" applyAlignment="1" applyProtection="1">
      <alignment horizontal="right" vertical="top" wrapText="1"/>
    </xf>
    <xf numFmtId="181" fontId="4" fillId="0" borderId="0" xfId="63" applyNumberFormat="1" applyFont="1" applyFill="1">
      <alignment wrapText="1"/>
    </xf>
    <xf numFmtId="181" fontId="4" fillId="0" borderId="0" xfId="63" applyNumberFormat="1" applyFont="1" applyFill="1" applyBorder="1" applyAlignment="1">
      <alignment vertical="top" wrapText="1"/>
    </xf>
    <xf numFmtId="0" fontId="5" fillId="0" borderId="0" xfId="63" applyFont="1" applyFill="1" applyBorder="1" applyAlignment="1">
      <alignment horizontal="left" vertical="top" wrapText="1"/>
    </xf>
    <xf numFmtId="181" fontId="5" fillId="0" borderId="0" xfId="63" applyNumberFormat="1" applyFont="1" applyFill="1" applyBorder="1" applyAlignment="1">
      <alignment horizontal="right" vertical="top" wrapText="1"/>
    </xf>
    <xf numFmtId="181" fontId="5" fillId="0" borderId="0" xfId="63" applyNumberFormat="1" applyFont="1" applyFill="1" applyBorder="1" applyAlignment="1" applyProtection="1">
      <alignment horizontal="right" vertical="top" wrapText="1"/>
    </xf>
    <xf numFmtId="183" fontId="5" fillId="0" borderId="0" xfId="63" applyNumberFormat="1" applyFont="1" applyFill="1" applyBorder="1" applyAlignment="1">
      <alignment horizontal="right" vertical="top" wrapText="1"/>
    </xf>
    <xf numFmtId="183" fontId="4" fillId="0" borderId="0" xfId="63" applyNumberFormat="1" applyFont="1" applyFill="1" applyBorder="1" applyAlignment="1" applyProtection="1">
      <alignment horizontal="right" vertical="top" wrapText="1"/>
    </xf>
    <xf numFmtId="172" fontId="4" fillId="0" borderId="0" xfId="1" applyNumberFormat="1" applyFont="1" applyFill="1" applyBorder="1" applyAlignment="1" applyProtection="1">
      <alignment vertical="top" wrapText="1"/>
    </xf>
    <xf numFmtId="183" fontId="5" fillId="0" borderId="0" xfId="63" applyNumberFormat="1" applyFont="1" applyFill="1" applyBorder="1" applyAlignment="1" applyProtection="1">
      <alignment horizontal="right" vertical="top" wrapText="1"/>
    </xf>
    <xf numFmtId="183" fontId="4" fillId="0" borderId="0" xfId="63" applyNumberFormat="1" applyFont="1" applyFill="1" applyBorder="1" applyAlignment="1">
      <alignment horizontal="right" vertical="top" wrapText="1"/>
    </xf>
    <xf numFmtId="183" fontId="15" fillId="0" borderId="0" xfId="0" applyNumberFormat="1" applyFont="1" applyFill="1" applyBorder="1" applyAlignment="1" applyProtection="1">
      <alignment horizontal="right" vertical="top" wrapText="1"/>
    </xf>
    <xf numFmtId="183" fontId="5" fillId="0" borderId="55" xfId="63" applyNumberFormat="1" applyFont="1" applyFill="1" applyBorder="1" applyAlignment="1">
      <alignment vertical="center" wrapText="1"/>
    </xf>
    <xf numFmtId="3" fontId="4" fillId="0" borderId="0" xfId="63" applyNumberFormat="1" applyFont="1" applyFill="1" applyAlignment="1">
      <alignment vertical="center" wrapText="1"/>
    </xf>
    <xf numFmtId="183" fontId="5" fillId="0" borderId="0" xfId="63" applyNumberFormat="1" applyFont="1" applyFill="1" applyBorder="1" applyAlignment="1">
      <alignment vertical="top" wrapText="1"/>
    </xf>
    <xf numFmtId="183" fontId="4" fillId="0" borderId="0" xfId="63" applyNumberFormat="1" applyFont="1" applyFill="1" applyBorder="1" applyAlignment="1" applyProtection="1">
      <alignment vertical="top" wrapText="1"/>
    </xf>
    <xf numFmtId="0" fontId="5" fillId="0" borderId="0" xfId="65" applyFont="1" applyFill="1" applyAlignment="1">
      <alignment horizontal="center" vertical="center" wrapText="1"/>
    </xf>
    <xf numFmtId="0" fontId="4" fillId="0" borderId="0" xfId="65" applyFont="1" applyFill="1" applyBorder="1" applyAlignment="1">
      <alignment vertical="top" wrapText="1"/>
    </xf>
    <xf numFmtId="0" fontId="4" fillId="0" borderId="0" xfId="65" applyFont="1" applyFill="1">
      <alignment wrapText="1"/>
    </xf>
    <xf numFmtId="0" fontId="5" fillId="0" borderId="2" xfId="65" applyFont="1" applyFill="1" applyBorder="1" applyAlignment="1">
      <alignment horizontal="center" vertical="center" wrapText="1"/>
    </xf>
    <xf numFmtId="0" fontId="4" fillId="0" borderId="0" xfId="65" applyFont="1" applyFill="1" applyAlignment="1">
      <alignment horizontal="center" vertical="center" wrapText="1"/>
    </xf>
    <xf numFmtId="0" fontId="5" fillId="0" borderId="55" xfId="65" applyFont="1" applyFill="1" applyBorder="1" applyAlignment="1">
      <alignment horizontal="left" vertical="top" wrapText="1"/>
    </xf>
    <xf numFmtId="3" fontId="5" fillId="0" borderId="0" xfId="65" applyNumberFormat="1" applyFont="1" applyFill="1" applyBorder="1" applyAlignment="1">
      <alignment horizontal="right" vertical="top" wrapText="1"/>
    </xf>
    <xf numFmtId="49" fontId="4" fillId="0" borderId="0" xfId="65" applyNumberFormat="1" applyFont="1" applyFill="1" applyBorder="1" applyAlignment="1" applyProtection="1">
      <alignment horizontal="left" vertical="top" wrapText="1"/>
    </xf>
    <xf numFmtId="3" fontId="4" fillId="0" borderId="0" xfId="65" applyNumberFormat="1" applyFont="1" applyFill="1" applyBorder="1" applyAlignment="1" applyProtection="1">
      <alignment horizontal="right" vertical="top" wrapText="1"/>
    </xf>
    <xf numFmtId="3" fontId="4" fillId="0" borderId="0" xfId="65" applyNumberFormat="1" applyFont="1" applyFill="1" applyBorder="1" applyAlignment="1" applyProtection="1">
      <alignment vertical="top" wrapText="1"/>
    </xf>
    <xf numFmtId="0" fontId="5" fillId="0" borderId="0" xfId="7" applyFont="1" applyAlignment="1"/>
    <xf numFmtId="0" fontId="5" fillId="0" borderId="0" xfId="7" applyFont="1" applyFill="1" applyBorder="1" applyAlignment="1">
      <alignment horizontal="left" wrapText="1"/>
    </xf>
    <xf numFmtId="0" fontId="5" fillId="0" borderId="0" xfId="7" applyFont="1" applyFill="1" applyBorder="1" applyAlignment="1">
      <alignment horizontal="center" wrapText="1"/>
    </xf>
    <xf numFmtId="0" fontId="5" fillId="0" borderId="0" xfId="7" applyFont="1" applyFill="1" applyAlignment="1"/>
    <xf numFmtId="0" fontId="4" fillId="0" borderId="0" xfId="7" applyFont="1" applyFill="1" applyAlignment="1">
      <alignment horizontal="left"/>
    </xf>
    <xf numFmtId="0" fontId="4" fillId="0" borderId="0" xfId="7" applyFont="1" applyFill="1" applyAlignment="1">
      <alignment horizontal="center" vertical="center"/>
    </xf>
    <xf numFmtId="0" fontId="15" fillId="0" borderId="0" xfId="0" applyFont="1" applyBorder="1" applyAlignment="1" applyProtection="1">
      <alignment horizontal="center" vertical="top" wrapText="1" readingOrder="1"/>
      <protection locked="0"/>
    </xf>
    <xf numFmtId="0" fontId="22" fillId="0" borderId="0" xfId="7" applyFont="1"/>
    <xf numFmtId="0" fontId="7" fillId="0" borderId="0" xfId="7" applyFont="1" applyFill="1" applyBorder="1" applyAlignment="1">
      <alignment horizontal="left"/>
    </xf>
    <xf numFmtId="41" fontId="5" fillId="0" borderId="0" xfId="7" applyNumberFormat="1" applyFont="1" applyFill="1" applyBorder="1" applyAlignment="1">
      <alignment horizontal="center" vertical="center"/>
    </xf>
    <xf numFmtId="41" fontId="4" fillId="0" borderId="0" xfId="7" applyNumberFormat="1" applyFont="1" applyFill="1" applyBorder="1" applyAlignment="1">
      <alignment horizontal="center" vertical="center"/>
    </xf>
    <xf numFmtId="0" fontId="7" fillId="0" borderId="0" xfId="7" applyFont="1" applyFill="1" applyBorder="1" applyAlignment="1">
      <alignment horizontal="center" vertical="center"/>
    </xf>
    <xf numFmtId="0" fontId="4" fillId="0" borderId="0" xfId="43" applyFont="1" applyAlignment="1">
      <alignment vertical="center"/>
    </xf>
    <xf numFmtId="0" fontId="4" fillId="0" borderId="0" xfId="43" applyFont="1"/>
    <xf numFmtId="0" fontId="4" fillId="0" borderId="0" xfId="43" applyFont="1" applyFill="1"/>
    <xf numFmtId="0" fontId="5" fillId="0" borderId="0" xfId="28" applyFont="1" applyFill="1" applyBorder="1" applyAlignment="1">
      <alignment vertical="top"/>
    </xf>
    <xf numFmtId="0" fontId="4" fillId="0" borderId="0" xfId="28" applyFont="1" applyFill="1"/>
    <xf numFmtId="0" fontId="5" fillId="0" borderId="0" xfId="28" applyFont="1" applyFill="1"/>
    <xf numFmtId="0" fontId="5" fillId="0" borderId="2" xfId="28" applyFont="1" applyFill="1" applyBorder="1" applyAlignment="1">
      <alignment horizontal="center" vertical="center"/>
    </xf>
    <xf numFmtId="166" fontId="5" fillId="0" borderId="0" xfId="62" applyNumberFormat="1" applyFont="1" applyFill="1" applyBorder="1" applyAlignment="1">
      <alignment wrapText="1"/>
    </xf>
    <xf numFmtId="9" fontId="5" fillId="0" borderId="0" xfId="1" applyFont="1" applyFill="1" applyBorder="1" applyAlignment="1"/>
    <xf numFmtId="166" fontId="4" fillId="0" borderId="0" xfId="62" applyNumberFormat="1" applyFont="1" applyFill="1" applyBorder="1" applyAlignment="1">
      <alignment wrapText="1"/>
    </xf>
    <xf numFmtId="172" fontId="4" fillId="0" borderId="0" xfId="1" applyNumberFormat="1" applyFont="1" applyFill="1" applyBorder="1" applyAlignment="1"/>
    <xf numFmtId="43" fontId="4" fillId="0" borderId="0" xfId="54" applyFont="1" applyFill="1"/>
    <xf numFmtId="0" fontId="4" fillId="0" borderId="0" xfId="28" applyFont="1"/>
    <xf numFmtId="0" fontId="4" fillId="0" borderId="0" xfId="28" applyFont="1" applyBorder="1" applyAlignment="1">
      <alignment wrapText="1"/>
    </xf>
    <xf numFmtId="0" fontId="4" fillId="0" borderId="0" xfId="28" applyFont="1" applyAlignment="1"/>
    <xf numFmtId="0" fontId="4" fillId="0" borderId="0" xfId="43" applyFont="1" applyFill="1" applyBorder="1" applyAlignment="1">
      <alignment vertical="center"/>
    </xf>
    <xf numFmtId="0" fontId="4" fillId="0" borderId="0" xfId="43" applyFont="1" applyFill="1" applyBorder="1"/>
    <xf numFmtId="0" fontId="5" fillId="0" borderId="0" xfId="28" applyFont="1" applyFill="1" applyBorder="1" applyAlignment="1"/>
    <xf numFmtId="0" fontId="5" fillId="0" borderId="0" xfId="28" applyFont="1" applyFill="1" applyBorder="1" applyAlignment="1">
      <alignment horizontal="justify" wrapText="1"/>
    </xf>
    <xf numFmtId="1" fontId="5" fillId="0" borderId="0" xfId="16" applyNumberFormat="1" applyFont="1" applyFill="1" applyBorder="1" applyAlignment="1"/>
    <xf numFmtId="0" fontId="5" fillId="0" borderId="2" xfId="28" applyFont="1" applyFill="1" applyBorder="1" applyAlignment="1">
      <alignment horizontal="center"/>
    </xf>
    <xf numFmtId="0" fontId="5" fillId="0" borderId="0" xfId="28" applyFont="1" applyFill="1" applyBorder="1" applyAlignment="1">
      <alignment horizontal="center"/>
    </xf>
    <xf numFmtId="3" fontId="5" fillId="0" borderId="0" xfId="28" applyNumberFormat="1" applyFont="1" applyFill="1" applyBorder="1" applyAlignment="1">
      <alignment horizontal="right"/>
    </xf>
    <xf numFmtId="9" fontId="5" fillId="0" borderId="0" xfId="1" applyFont="1" applyFill="1" applyBorder="1" applyAlignment="1">
      <alignment horizontal="right"/>
    </xf>
    <xf numFmtId="0" fontId="4" fillId="0" borderId="0" xfId="28" applyFont="1" applyFill="1" applyBorder="1" applyAlignment="1">
      <alignment vertical="center" wrapText="1"/>
    </xf>
    <xf numFmtId="166" fontId="4" fillId="0" borderId="0" xfId="54" applyNumberFormat="1" applyFont="1" applyFill="1" applyBorder="1"/>
    <xf numFmtId="172" fontId="4" fillId="0" borderId="0" xfId="1" applyNumberFormat="1" applyFont="1" applyFill="1" applyBorder="1" applyAlignment="1">
      <alignment horizontal="right"/>
    </xf>
    <xf numFmtId="166" fontId="8" fillId="0" borderId="0" xfId="16" applyNumberFormat="1" applyFont="1" applyFill="1" applyBorder="1" applyAlignment="1">
      <alignment horizontal="right"/>
    </xf>
    <xf numFmtId="166" fontId="4" fillId="0" borderId="0" xfId="54" applyNumberFormat="1" applyFont="1" applyBorder="1"/>
    <xf numFmtId="166" fontId="15" fillId="0" borderId="0" xfId="54" applyNumberFormat="1" applyFont="1" applyFill="1" applyBorder="1" applyAlignment="1" applyProtection="1">
      <alignment horizontal="right" vertical="top" wrapText="1" readingOrder="1"/>
      <protection locked="0"/>
    </xf>
    <xf numFmtId="0" fontId="15" fillId="0" borderId="0" xfId="0" applyFont="1" applyFill="1" applyBorder="1" applyAlignment="1" applyProtection="1">
      <alignment horizontal="right" vertical="top" wrapText="1" readingOrder="1"/>
      <protection locked="0"/>
    </xf>
    <xf numFmtId="0" fontId="4" fillId="0" borderId="0" xfId="28" applyFont="1" applyFill="1" applyBorder="1" applyAlignment="1">
      <alignment horizontal="justify"/>
    </xf>
    <xf numFmtId="0" fontId="5" fillId="0" borderId="57" xfId="28" applyFont="1" applyFill="1" applyBorder="1" applyAlignment="1">
      <alignment wrapText="1"/>
    </xf>
    <xf numFmtId="0" fontId="5" fillId="0" borderId="0" xfId="28" applyFont="1" applyFill="1" applyBorder="1" applyAlignment="1">
      <alignment horizontal="center" wrapText="1"/>
    </xf>
    <xf numFmtId="166" fontId="5" fillId="0" borderId="0" xfId="62" applyNumberFormat="1" applyFont="1" applyFill="1" applyBorder="1" applyAlignment="1"/>
    <xf numFmtId="166" fontId="4" fillId="0" borderId="0" xfId="62" applyNumberFormat="1" applyFont="1" applyFill="1"/>
    <xf numFmtId="0" fontId="4" fillId="0" borderId="0" xfId="28" applyFont="1" applyBorder="1" applyAlignment="1"/>
    <xf numFmtId="41" fontId="5" fillId="0" borderId="0" xfId="28" applyNumberFormat="1" applyFont="1" applyFill="1" applyBorder="1" applyAlignment="1"/>
    <xf numFmtId="172" fontId="5" fillId="0" borderId="0" xfId="1" applyNumberFormat="1" applyFont="1" applyFill="1" applyBorder="1" applyAlignment="1"/>
    <xf numFmtId="185" fontId="15" fillId="0" borderId="0" xfId="0" applyNumberFormat="1" applyFont="1" applyFill="1" applyBorder="1" applyAlignment="1" applyProtection="1">
      <alignment horizontal="right" vertical="top" wrapText="1" readingOrder="1"/>
      <protection locked="0"/>
    </xf>
    <xf numFmtId="10" fontId="4" fillId="0" borderId="0" xfId="1" applyNumberFormat="1" applyFont="1" applyFill="1" applyBorder="1" applyAlignment="1"/>
    <xf numFmtId="0" fontId="4" fillId="0" borderId="0" xfId="66" applyFont="1" applyFill="1" applyBorder="1" applyAlignment="1">
      <alignment horizontal="left" vertical="top"/>
    </xf>
    <xf numFmtId="0" fontId="4" fillId="0" borderId="0" xfId="28" applyFont="1" applyBorder="1"/>
    <xf numFmtId="184" fontId="4" fillId="0" borderId="0" xfId="16" applyNumberFormat="1" applyFont="1"/>
    <xf numFmtId="186" fontId="4" fillId="0" borderId="0" xfId="28" applyNumberFormat="1" applyFont="1" applyFill="1" applyBorder="1" applyAlignment="1"/>
    <xf numFmtId="0" fontId="4" fillId="0" borderId="0" xfId="66" applyFont="1" applyBorder="1" applyAlignment="1">
      <alignment horizontal="left" vertical="top"/>
    </xf>
    <xf numFmtId="41" fontId="4" fillId="0" borderId="0" xfId="16" applyNumberFormat="1" applyFont="1" applyBorder="1" applyAlignment="1"/>
    <xf numFmtId="41" fontId="4" fillId="0" borderId="0" xfId="16" applyNumberFormat="1" applyFont="1" applyFill="1" applyBorder="1" applyAlignment="1">
      <alignment horizontal="right"/>
    </xf>
    <xf numFmtId="0" fontId="5" fillId="0" borderId="0" xfId="43" applyFont="1" applyFill="1" applyBorder="1"/>
    <xf numFmtId="9" fontId="5" fillId="0" borderId="0" xfId="1" applyFont="1" applyFill="1" applyBorder="1"/>
    <xf numFmtId="172" fontId="4" fillId="0" borderId="0" xfId="26" applyNumberFormat="1" applyFont="1" applyFill="1" applyBorder="1"/>
    <xf numFmtId="0" fontId="5" fillId="0" borderId="57" xfId="43" applyFont="1" applyBorder="1" applyAlignment="1"/>
    <xf numFmtId="0" fontId="5" fillId="0" borderId="2" xfId="43" applyFont="1" applyFill="1" applyBorder="1" applyAlignment="1">
      <alignment horizontal="center" vertical="center"/>
    </xf>
    <xf numFmtId="0" fontId="5" fillId="0" borderId="2" xfId="43" applyFont="1" applyBorder="1" applyAlignment="1">
      <alignment horizontal="center" vertical="center"/>
    </xf>
    <xf numFmtId="0" fontId="7" fillId="0" borderId="0" xfId="43" applyFont="1" applyBorder="1" applyAlignment="1"/>
    <xf numFmtId="9" fontId="5" fillId="0" borderId="0" xfId="26" applyFont="1" applyBorder="1"/>
    <xf numFmtId="0" fontId="4" fillId="0" borderId="0" xfId="43" applyFont="1" applyBorder="1" applyAlignment="1">
      <alignment horizontal="left" wrapText="1" indent="3"/>
    </xf>
    <xf numFmtId="172" fontId="4" fillId="0" borderId="0" xfId="26" applyNumberFormat="1" applyFont="1" applyBorder="1"/>
    <xf numFmtId="1" fontId="4" fillId="0" borderId="0" xfId="43" applyNumberFormat="1" applyFont="1" applyFill="1" applyBorder="1"/>
    <xf numFmtId="0" fontId="4" fillId="0" borderId="0" xfId="43" applyFont="1" applyAlignment="1"/>
    <xf numFmtId="0" fontId="4" fillId="0" borderId="0" xfId="28" applyFont="1" applyBorder="1" applyAlignment="1">
      <alignment vertical="top" wrapText="1"/>
    </xf>
    <xf numFmtId="0" fontId="15" fillId="0" borderId="0" xfId="2" applyFont="1" applyAlignment="1" applyProtection="1">
      <alignment vertical="top" wrapText="1" readingOrder="1"/>
      <protection locked="0"/>
    </xf>
    <xf numFmtId="0" fontId="16" fillId="0" borderId="2" xfId="2" applyFont="1" applyBorder="1" applyAlignment="1" applyProtection="1">
      <alignment horizontal="center" vertical="center" wrapText="1" readingOrder="1"/>
      <protection locked="0"/>
    </xf>
    <xf numFmtId="0" fontId="16" fillId="0" borderId="27" xfId="2" applyFont="1" applyBorder="1" applyAlignment="1" applyProtection="1">
      <alignment vertical="top" wrapText="1" readingOrder="1"/>
      <protection locked="0"/>
    </xf>
    <xf numFmtId="165" fontId="5" fillId="0" borderId="0" xfId="5" applyFont="1" applyBorder="1" applyAlignment="1">
      <alignment vertical="top" wrapText="1"/>
    </xf>
    <xf numFmtId="165" fontId="5" fillId="0" borderId="0" xfId="5" applyFont="1" applyFill="1" applyBorder="1" applyAlignment="1">
      <alignment vertical="top" wrapText="1"/>
    </xf>
    <xf numFmtId="0" fontId="15" fillId="0" borderId="0" xfId="2" applyFont="1" applyBorder="1" applyAlignment="1" applyProtection="1">
      <alignment vertical="top" wrapText="1" readingOrder="1"/>
      <protection locked="0"/>
    </xf>
    <xf numFmtId="165" fontId="4" fillId="0" borderId="0" xfId="5" applyFont="1" applyBorder="1" applyAlignment="1">
      <alignment vertical="top" wrapText="1"/>
    </xf>
    <xf numFmtId="0" fontId="15" fillId="0" borderId="0" xfId="2" applyFont="1" applyFill="1" applyBorder="1" applyAlignment="1" applyProtection="1">
      <alignment vertical="top" wrapText="1" readingOrder="1"/>
      <protection locked="0"/>
    </xf>
    <xf numFmtId="49" fontId="4" fillId="0" borderId="0" xfId="8" applyNumberFormat="1" applyFont="1" applyBorder="1" applyAlignment="1">
      <alignment wrapText="1"/>
    </xf>
    <xf numFmtId="0" fontId="5" fillId="0" borderId="69" xfId="8" applyFont="1" applyBorder="1" applyAlignment="1">
      <alignment horizontal="center" vertical="center"/>
    </xf>
    <xf numFmtId="0" fontId="5" fillId="0" borderId="0" xfId="8" applyFont="1" applyFill="1" applyBorder="1" applyAlignment="1">
      <alignment wrapText="1"/>
    </xf>
    <xf numFmtId="170" fontId="5" fillId="0" borderId="0" xfId="36" applyNumberFormat="1" applyFont="1" applyBorder="1" applyAlignment="1">
      <alignment horizontal="right"/>
    </xf>
    <xf numFmtId="0" fontId="5" fillId="0" borderId="0" xfId="8" applyFont="1" applyBorder="1" applyAlignment="1">
      <alignment wrapText="1"/>
    </xf>
    <xf numFmtId="0" fontId="4" fillId="0" borderId="0" xfId="8" applyFont="1" applyBorder="1" applyAlignment="1">
      <alignment wrapText="1"/>
    </xf>
    <xf numFmtId="170" fontId="4" fillId="0" borderId="0" xfId="36" applyNumberFormat="1" applyFont="1" applyBorder="1" applyAlignment="1">
      <alignment horizontal="right"/>
    </xf>
    <xf numFmtId="165" fontId="4" fillId="0" borderId="0" xfId="5" applyNumberFormat="1" applyFont="1" applyBorder="1" applyAlignment="1">
      <alignment horizontal="right"/>
    </xf>
    <xf numFmtId="170" fontId="4" fillId="0" borderId="0" xfId="36" applyNumberFormat="1" applyFont="1" applyFill="1" applyBorder="1" applyAlignment="1">
      <alignment horizontal="right"/>
    </xf>
    <xf numFmtId="0" fontId="4" fillId="0" borderId="0" xfId="7" applyFont="1" applyBorder="1" applyAlignment="1">
      <alignment horizontal="left"/>
    </xf>
    <xf numFmtId="0" fontId="4" fillId="0" borderId="0" xfId="7" applyFont="1" applyFill="1" applyBorder="1" applyAlignment="1">
      <alignment horizontal="left"/>
    </xf>
    <xf numFmtId="0" fontId="16" fillId="0" borderId="0" xfId="2" applyFont="1" applyFill="1" applyBorder="1" applyAlignment="1" applyProtection="1">
      <alignment vertical="top" wrapText="1" readingOrder="1"/>
      <protection locked="0"/>
    </xf>
    <xf numFmtId="170" fontId="5" fillId="0" borderId="0" xfId="36" applyNumberFormat="1" applyFont="1" applyFill="1" applyBorder="1" applyAlignment="1">
      <alignment horizontal="right"/>
    </xf>
    <xf numFmtId="0" fontId="4" fillId="0" borderId="0" xfId="2" applyFont="1" applyFill="1" applyBorder="1" applyAlignment="1" applyProtection="1">
      <alignment vertical="top" wrapText="1" readingOrder="1"/>
      <protection locked="0"/>
    </xf>
    <xf numFmtId="49" fontId="4" fillId="0" borderId="0" xfId="8" applyNumberFormat="1" applyFont="1" applyBorder="1" applyAlignment="1">
      <alignment horizontal="left" vertical="top" wrapText="1"/>
    </xf>
    <xf numFmtId="0" fontId="5" fillId="0" borderId="69" xfId="8" applyFont="1" applyFill="1" applyBorder="1" applyAlignment="1">
      <alignment horizontal="center" vertical="center" wrapText="1"/>
    </xf>
    <xf numFmtId="166" fontId="5" fillId="0" borderId="69" xfId="16" applyNumberFormat="1" applyFont="1" applyFill="1" applyBorder="1" applyAlignment="1">
      <alignment horizontal="center"/>
    </xf>
    <xf numFmtId="0" fontId="5" fillId="0" borderId="69" xfId="8" applyFont="1" applyFill="1" applyBorder="1" applyAlignment="1">
      <alignment horizontal="center"/>
    </xf>
    <xf numFmtId="0" fontId="16" fillId="0" borderId="69" xfId="2" applyFont="1" applyBorder="1" applyAlignment="1" applyProtection="1">
      <alignment horizontal="center" vertical="top" wrapText="1" readingOrder="1"/>
      <protection locked="0"/>
    </xf>
    <xf numFmtId="170" fontId="5" fillId="0" borderId="0" xfId="36" applyNumberFormat="1" applyFont="1" applyBorder="1" applyAlignment="1">
      <alignment horizontal="left" wrapText="1"/>
    </xf>
    <xf numFmtId="1" fontId="5" fillId="0" borderId="0" xfId="2" applyNumberFormat="1" applyFont="1"/>
    <xf numFmtId="1" fontId="4" fillId="0" borderId="0" xfId="2" applyNumberFormat="1" applyFont="1"/>
    <xf numFmtId="0" fontId="5" fillId="0" borderId="69" xfId="43" applyFont="1" applyFill="1" applyBorder="1" applyAlignment="1">
      <alignment horizontal="center" vertical="center" wrapText="1"/>
    </xf>
    <xf numFmtId="0" fontId="4" fillId="0" borderId="0" xfId="43" applyFont="1" applyFill="1" applyAlignment="1">
      <alignment vertical="center"/>
    </xf>
    <xf numFmtId="49" fontId="4" fillId="0" borderId="0" xfId="43" applyNumberFormat="1" applyFont="1" applyFill="1" applyBorder="1" applyAlignment="1">
      <alignment horizontal="left" vertical="center"/>
    </xf>
    <xf numFmtId="49" fontId="4" fillId="0" borderId="0" xfId="43" applyNumberFormat="1" applyFont="1" applyFill="1" applyBorder="1" applyAlignment="1">
      <alignment horizontal="center" vertical="center"/>
    </xf>
    <xf numFmtId="0" fontId="5" fillId="0" borderId="69" xfId="43" applyFont="1" applyFill="1" applyBorder="1" applyAlignment="1">
      <alignment horizontal="center" vertical="center"/>
    </xf>
    <xf numFmtId="0" fontId="16" fillId="0" borderId="25" xfId="0" applyFont="1" applyFill="1" applyBorder="1" applyAlignment="1" applyProtection="1">
      <alignment horizontal="center" vertical="center" wrapText="1" readingOrder="1"/>
      <protection locked="0"/>
    </xf>
    <xf numFmtId="0" fontId="5" fillId="0" borderId="0" xfId="67" applyFont="1" applyFill="1" applyBorder="1" applyAlignment="1">
      <alignment horizontal="left" vertical="top"/>
    </xf>
    <xf numFmtId="1" fontId="5" fillId="0" borderId="0" xfId="43" applyNumberFormat="1" applyFont="1" applyFill="1" applyBorder="1"/>
    <xf numFmtId="2" fontId="4" fillId="0" borderId="0" xfId="0" applyNumberFormat="1" applyFont="1" applyBorder="1"/>
    <xf numFmtId="10" fontId="4" fillId="0" borderId="0" xfId="1" applyNumberFormat="1" applyFont="1" applyFill="1" applyBorder="1"/>
    <xf numFmtId="167" fontId="4" fillId="0" borderId="0" xfId="0" applyNumberFormat="1" applyFont="1" applyBorder="1"/>
    <xf numFmtId="172" fontId="4" fillId="0" borderId="0" xfId="1" applyNumberFormat="1" applyFont="1" applyFill="1" applyBorder="1"/>
    <xf numFmtId="0" fontId="4" fillId="0" borderId="0" xfId="43" applyFont="1" applyBorder="1"/>
    <xf numFmtId="0" fontId="4" fillId="0" borderId="0" xfId="43" applyFont="1" applyAlignment="1">
      <alignment horizontal="justify"/>
    </xf>
    <xf numFmtId="0" fontId="5" fillId="0" borderId="2" xfId="68" applyFont="1" applyFill="1" applyBorder="1" applyAlignment="1">
      <alignment horizontal="center" vertical="center" wrapText="1"/>
    </xf>
    <xf numFmtId="0" fontId="5" fillId="0" borderId="0" xfId="68" applyFont="1" applyFill="1" applyBorder="1" applyAlignment="1">
      <alignment horizontal="left" vertical="top" wrapText="1"/>
    </xf>
    <xf numFmtId="167" fontId="5" fillId="0" borderId="0" xfId="16" applyNumberFormat="1" applyFont="1" applyFill="1" applyBorder="1"/>
    <xf numFmtId="0" fontId="4" fillId="0" borderId="0" xfId="68" applyFont="1" applyFill="1" applyBorder="1" applyAlignment="1">
      <alignment horizontal="left" vertical="top" wrapText="1"/>
    </xf>
    <xf numFmtId="167" fontId="4" fillId="0" borderId="0" xfId="16" applyNumberFormat="1" applyFont="1" applyFill="1" applyBorder="1"/>
    <xf numFmtId="0" fontId="4" fillId="0" borderId="0" xfId="43" applyFont="1" applyBorder="1" applyAlignment="1">
      <alignment vertical="center"/>
    </xf>
    <xf numFmtId="0" fontId="5" fillId="0" borderId="2" xfId="67" applyFont="1" applyFill="1" applyBorder="1" applyAlignment="1">
      <alignment horizontal="center" vertical="center" wrapText="1"/>
    </xf>
    <xf numFmtId="0" fontId="5" fillId="0" borderId="0" xfId="67" applyFont="1" applyFill="1" applyBorder="1" applyAlignment="1">
      <alignment horizontal="left" vertical="center"/>
    </xf>
    <xf numFmtId="166" fontId="5" fillId="0" borderId="0" xfId="54" applyNumberFormat="1" applyFont="1" applyFill="1" applyBorder="1" applyAlignment="1">
      <alignment vertical="center"/>
    </xf>
    <xf numFmtId="9" fontId="5" fillId="0" borderId="0" xfId="26" applyFont="1" applyFill="1" applyBorder="1" applyAlignment="1">
      <alignment vertical="center"/>
    </xf>
    <xf numFmtId="184" fontId="5" fillId="0" borderId="0" xfId="54" applyNumberFormat="1" applyFont="1" applyFill="1" applyBorder="1" applyAlignment="1">
      <alignment vertical="center"/>
    </xf>
    <xf numFmtId="0" fontId="4" fillId="0" borderId="0" xfId="67" applyFont="1" applyFill="1" applyBorder="1" applyAlignment="1">
      <alignment horizontal="left" vertical="center"/>
    </xf>
    <xf numFmtId="172" fontId="4" fillId="0" borderId="0" xfId="26" applyNumberFormat="1" applyFont="1" applyFill="1" applyBorder="1" applyAlignment="1">
      <alignment horizontal="right" vertical="center"/>
    </xf>
    <xf numFmtId="184" fontId="15" fillId="0" borderId="0" xfId="54" applyNumberFormat="1" applyFont="1" applyFill="1" applyBorder="1" applyAlignment="1">
      <alignment horizontal="right" vertical="top"/>
    </xf>
    <xf numFmtId="41" fontId="5" fillId="0" borderId="0" xfId="43" applyNumberFormat="1" applyFont="1" applyFill="1" applyBorder="1"/>
    <xf numFmtId="41" fontId="5" fillId="0" borderId="0" xfId="43" applyNumberFormat="1" applyFont="1" applyFill="1" applyBorder="1" applyAlignment="1"/>
    <xf numFmtId="3" fontId="4" fillId="0" borderId="0" xfId="69" applyNumberFormat="1" applyFont="1" applyFill="1" applyAlignment="1" applyProtection="1">
      <alignment horizontal="left" vertical="center"/>
      <protection locked="0"/>
    </xf>
    <xf numFmtId="41" fontId="5" fillId="0" borderId="0" xfId="43" applyNumberFormat="1" applyFont="1" applyFill="1" applyBorder="1" applyAlignment="1">
      <alignment horizontal="right"/>
    </xf>
    <xf numFmtId="3" fontId="4" fillId="0" borderId="0" xfId="43" applyNumberFormat="1" applyFont="1" applyFill="1" applyAlignment="1" applyProtection="1">
      <alignment horizontal="left" vertical="center"/>
      <protection locked="0"/>
    </xf>
    <xf numFmtId="0" fontId="4" fillId="0" borderId="0" xfId="43" applyFont="1" applyFill="1" applyAlignment="1">
      <alignment horizontal="left" vertical="center" wrapText="1"/>
    </xf>
    <xf numFmtId="0" fontId="4" fillId="0" borderId="0" xfId="43" applyFont="1" applyFill="1" applyBorder="1" applyAlignment="1"/>
    <xf numFmtId="0" fontId="4" fillId="0" borderId="0" xfId="19" applyFont="1" applyFill="1" applyBorder="1" applyAlignment="1"/>
    <xf numFmtId="0" fontId="5" fillId="0" borderId="0" xfId="43" applyFont="1" applyAlignment="1"/>
    <xf numFmtId="0" fontId="5" fillId="0" borderId="0" xfId="43" applyFont="1"/>
    <xf numFmtId="0" fontId="5" fillId="0" borderId="2" xfId="43" applyFont="1" applyBorder="1" applyAlignment="1">
      <alignment horizontal="center"/>
    </xf>
    <xf numFmtId="0" fontId="5" fillId="0" borderId="0" xfId="19" applyFont="1" applyBorder="1" applyAlignment="1">
      <alignment horizontal="left"/>
    </xf>
    <xf numFmtId="41" fontId="5" fillId="0" borderId="0" xfId="19" applyNumberFormat="1" applyFont="1" applyBorder="1" applyAlignment="1">
      <alignment horizontal="right"/>
    </xf>
    <xf numFmtId="3" fontId="4" fillId="0" borderId="0" xfId="70" applyNumberFormat="1" applyFont="1" applyFill="1" applyAlignment="1" applyProtection="1">
      <alignment horizontal="left" vertical="center"/>
      <protection locked="0"/>
    </xf>
    <xf numFmtId="41" fontId="4" fillId="0" borderId="0" xfId="43" applyNumberFormat="1" applyFont="1"/>
    <xf numFmtId="3" fontId="4" fillId="0" borderId="0" xfId="43" applyNumberFormat="1" applyFont="1" applyAlignment="1" applyProtection="1">
      <alignment horizontal="left" vertical="center" wrapText="1"/>
      <protection locked="0"/>
    </xf>
    <xf numFmtId="0" fontId="7" fillId="0" borderId="2" xfId="0" applyFont="1" applyBorder="1" applyAlignment="1">
      <alignment horizontal="left"/>
    </xf>
    <xf numFmtId="0" fontId="16" fillId="0" borderId="2" xfId="4" applyFont="1" applyBorder="1" applyAlignment="1" applyProtection="1">
      <alignment horizontal="center" vertical="center" wrapText="1" readingOrder="1"/>
      <protection locked="0"/>
    </xf>
    <xf numFmtId="170" fontId="5" fillId="0" borderId="2" xfId="71" applyNumberFormat="1" applyFont="1" applyFill="1" applyBorder="1" applyAlignment="1"/>
    <xf numFmtId="0" fontId="16" fillId="0" borderId="0" xfId="0" applyFont="1"/>
    <xf numFmtId="3" fontId="16" fillId="0" borderId="0" xfId="0" applyNumberFormat="1" applyFont="1"/>
    <xf numFmtId="0" fontId="4" fillId="0" borderId="0" xfId="72" applyFont="1" applyFill="1"/>
    <xf numFmtId="0" fontId="5" fillId="0" borderId="2" xfId="72" applyFont="1" applyFill="1" applyBorder="1" applyAlignment="1">
      <alignment horizontal="center" vertical="center" wrapText="1"/>
    </xf>
    <xf numFmtId="0" fontId="5" fillId="0" borderId="2" xfId="72" applyFont="1" applyFill="1" applyBorder="1" applyAlignment="1">
      <alignment horizontal="center" vertical="center"/>
    </xf>
    <xf numFmtId="0" fontId="4" fillId="0" borderId="0" xfId="72" applyFont="1" applyFill="1" applyBorder="1" applyAlignment="1">
      <alignment horizontal="center" vertical="center" wrapText="1"/>
    </xf>
    <xf numFmtId="41" fontId="5" fillId="0" borderId="0" xfId="72" applyNumberFormat="1" applyFont="1" applyFill="1" applyBorder="1"/>
    <xf numFmtId="3" fontId="4" fillId="0" borderId="0" xfId="72" applyNumberFormat="1" applyFont="1" applyFill="1"/>
    <xf numFmtId="49" fontId="4" fillId="0" borderId="0" xfId="72" applyNumberFormat="1" applyFont="1" applyFill="1" applyBorder="1"/>
    <xf numFmtId="41" fontId="4" fillId="0" borderId="0" xfId="72" applyNumberFormat="1" applyFont="1" applyFill="1" applyBorder="1"/>
    <xf numFmtId="3" fontId="7" fillId="0" borderId="0" xfId="0" applyNumberFormat="1" applyFont="1" applyFill="1" applyBorder="1"/>
    <xf numFmtId="3" fontId="8" fillId="0" borderId="0" xfId="0" applyNumberFormat="1" applyFont="1" applyBorder="1" applyAlignment="1">
      <alignment horizontal="right"/>
    </xf>
    <xf numFmtId="0" fontId="8" fillId="0" borderId="0" xfId="0" applyFont="1" applyAlignment="1">
      <alignment horizontal="justify" vertical="justify"/>
    </xf>
    <xf numFmtId="0" fontId="4" fillId="0" borderId="0" xfId="72" applyFont="1" applyAlignment="1">
      <alignment vertical="center"/>
    </xf>
    <xf numFmtId="0" fontId="5" fillId="0" borderId="0" xfId="74" applyFont="1" applyFill="1"/>
    <xf numFmtId="0" fontId="5" fillId="0" borderId="0" xfId="73" applyFont="1" applyFill="1" applyBorder="1" applyAlignment="1">
      <alignment horizontal="left" wrapText="1"/>
    </xf>
    <xf numFmtId="0" fontId="4" fillId="0" borderId="0" xfId="74" applyFont="1" applyFill="1"/>
    <xf numFmtId="4" fontId="5" fillId="0" borderId="2" xfId="74" applyNumberFormat="1" applyFont="1" applyFill="1" applyBorder="1" applyAlignment="1">
      <alignment horizontal="center" vertical="center"/>
    </xf>
    <xf numFmtId="170" fontId="16" fillId="0" borderId="0" xfId="71" applyNumberFormat="1" applyFont="1" applyFill="1" applyBorder="1" applyAlignment="1"/>
    <xf numFmtId="0" fontId="4" fillId="0" borderId="0" xfId="72" applyFont="1" applyFill="1" applyBorder="1"/>
    <xf numFmtId="3" fontId="4" fillId="0" borderId="0" xfId="75" applyNumberFormat="1" applyFont="1" applyFill="1" applyBorder="1" applyAlignment="1" applyProtection="1">
      <alignment horizontal="left" vertical="center"/>
      <protection locked="0"/>
    </xf>
    <xf numFmtId="170" fontId="15" fillId="0" borderId="0" xfId="71" applyNumberFormat="1" applyFont="1" applyFill="1" applyBorder="1" applyAlignment="1"/>
    <xf numFmtId="3" fontId="4" fillId="0" borderId="0" xfId="72" applyNumberFormat="1" applyFont="1" applyFill="1" applyBorder="1"/>
    <xf numFmtId="3" fontId="4" fillId="0" borderId="0" xfId="72" applyNumberFormat="1" applyFont="1" applyFill="1" applyBorder="1" applyAlignment="1" applyProtection="1">
      <alignment horizontal="left" vertical="center"/>
      <protection locked="0"/>
    </xf>
    <xf numFmtId="41" fontId="5" fillId="0" borderId="0" xfId="72" applyNumberFormat="1" applyFont="1" applyFill="1" applyBorder="1" applyAlignment="1">
      <alignment horizontal="right"/>
    </xf>
    <xf numFmtId="0" fontId="4" fillId="0" borderId="0" xfId="72" applyFont="1" applyFill="1" applyBorder="1" applyAlignment="1">
      <alignment vertical="center"/>
    </xf>
    <xf numFmtId="3" fontId="4" fillId="0" borderId="0" xfId="19" applyNumberFormat="1" applyFont="1" applyFill="1" applyBorder="1" applyAlignment="1">
      <alignment horizontal="right"/>
    </xf>
    <xf numFmtId="0" fontId="4" fillId="0" borderId="0" xfId="19" applyFont="1" applyFill="1" applyAlignment="1"/>
    <xf numFmtId="0" fontId="4" fillId="0" borderId="0" xfId="72" applyFont="1" applyFill="1" applyBorder="1" applyAlignment="1"/>
    <xf numFmtId="0" fontId="4" fillId="0" borderId="0" xfId="72" applyFont="1" applyFill="1" applyAlignment="1"/>
    <xf numFmtId="3" fontId="0" fillId="0" borderId="0" xfId="0" applyNumberFormat="1"/>
    <xf numFmtId="166" fontId="4" fillId="0" borderId="0" xfId="76" applyNumberFormat="1" applyFont="1" applyFill="1" applyBorder="1" applyAlignment="1"/>
    <xf numFmtId="3" fontId="4" fillId="0" borderId="0" xfId="72" applyNumberFormat="1" applyFont="1" applyFill="1" applyBorder="1" applyAlignment="1"/>
    <xf numFmtId="0" fontId="7" fillId="0" borderId="2" xfId="0" applyFont="1" applyBorder="1" applyAlignment="1">
      <alignment vertical="center" wrapText="1"/>
    </xf>
    <xf numFmtId="14" fontId="8" fillId="0" borderId="0" xfId="0" applyNumberFormat="1" applyFont="1" applyBorder="1"/>
    <xf numFmtId="14" fontId="8" fillId="0" borderId="0" xfId="0" applyNumberFormat="1" applyFont="1" applyBorder="1" applyAlignment="1">
      <alignment horizontal="left"/>
    </xf>
    <xf numFmtId="1" fontId="4" fillId="0" borderId="0" xfId="0" applyNumberFormat="1" applyFont="1" applyBorder="1" applyAlignment="1">
      <alignment horizontal="right"/>
    </xf>
    <xf numFmtId="0" fontId="4" fillId="0" borderId="0" xfId="0" applyFont="1" applyBorder="1" applyAlignment="1">
      <alignment horizontal="right"/>
    </xf>
    <xf numFmtId="0" fontId="8" fillId="0" borderId="0" xfId="0" applyFont="1" applyFill="1" applyBorder="1" applyAlignment="1"/>
    <xf numFmtId="41" fontId="5" fillId="0" borderId="0" xfId="54" applyNumberFormat="1" applyFont="1" applyFill="1" applyBorder="1" applyAlignment="1">
      <alignment horizontal="center"/>
    </xf>
    <xf numFmtId="41" fontId="4" fillId="0" borderId="0" xfId="54" applyNumberFormat="1" applyFont="1" applyFill="1" applyBorder="1" applyAlignment="1">
      <alignment horizontal="center"/>
    </xf>
    <xf numFmtId="166" fontId="8" fillId="0" borderId="0" xfId="0" applyNumberFormat="1" applyFont="1" applyFill="1" applyBorder="1" applyAlignment="1"/>
    <xf numFmtId="0" fontId="22" fillId="0" borderId="0" xfId="0" applyFont="1" applyFill="1" applyBorder="1" applyAlignment="1">
      <alignment wrapText="1"/>
    </xf>
    <xf numFmtId="0" fontId="7" fillId="0" borderId="2" xfId="0" applyFont="1" applyFill="1" applyBorder="1" applyAlignment="1">
      <alignment horizontal="center" vertical="center" wrapText="1"/>
    </xf>
    <xf numFmtId="41" fontId="5" fillId="0" borderId="0" xfId="0" applyNumberFormat="1" applyFont="1" applyFill="1" applyBorder="1" applyAlignment="1">
      <alignment horizontal="center"/>
    </xf>
    <xf numFmtId="0" fontId="7" fillId="0" borderId="0" xfId="0" applyFont="1" applyFill="1" applyBorder="1" applyAlignment="1">
      <alignment wrapText="1"/>
    </xf>
    <xf numFmtId="41" fontId="4" fillId="0" borderId="0" xfId="0" applyNumberFormat="1" applyFont="1" applyFill="1" applyBorder="1" applyAlignment="1">
      <alignment horizontal="center"/>
    </xf>
    <xf numFmtId="41" fontId="8" fillId="0" borderId="0" xfId="0" applyNumberFormat="1" applyFont="1" applyFill="1" applyBorder="1" applyAlignment="1">
      <alignment horizontal="center"/>
    </xf>
    <xf numFmtId="3" fontId="8" fillId="0" borderId="0" xfId="0" applyNumberFormat="1" applyFont="1" applyFill="1" applyBorder="1" applyAlignment="1">
      <alignment wrapText="1"/>
    </xf>
    <xf numFmtId="166" fontId="8" fillId="0" borderId="0" xfId="54" applyNumberFormat="1" applyFont="1" applyFill="1" applyBorder="1"/>
    <xf numFmtId="0" fontId="5" fillId="0" borderId="0" xfId="0" applyFont="1" applyFill="1" applyBorder="1" applyAlignment="1"/>
    <xf numFmtId="0" fontId="7" fillId="0" borderId="0" xfId="0" applyFont="1" applyFill="1" applyBorder="1" applyAlignment="1"/>
    <xf numFmtId="0" fontId="7" fillId="0" borderId="2" xfId="0" applyNumberFormat="1" applyFont="1" applyFill="1" applyBorder="1" applyAlignment="1">
      <alignment horizontal="center" vertical="center" wrapText="1"/>
    </xf>
    <xf numFmtId="0" fontId="5" fillId="0" borderId="0" xfId="0" applyFont="1" applyFill="1" applyAlignment="1">
      <alignment horizontal="left"/>
    </xf>
    <xf numFmtId="41" fontId="5" fillId="0" borderId="39" xfId="39" applyFont="1" applyFill="1" applyBorder="1"/>
    <xf numFmtId="41" fontId="5" fillId="0" borderId="90" xfId="39" applyFont="1" applyFill="1" applyBorder="1"/>
    <xf numFmtId="41" fontId="5" fillId="0" borderId="87" xfId="39" applyFont="1" applyFill="1" applyBorder="1"/>
    <xf numFmtId="41" fontId="5" fillId="0" borderId="41" xfId="39" applyFont="1" applyFill="1" applyBorder="1"/>
    <xf numFmtId="41" fontId="5" fillId="0" borderId="0" xfId="39" applyFont="1" applyFill="1" applyBorder="1"/>
    <xf numFmtId="41" fontId="5" fillId="0" borderId="42" xfId="39" applyFont="1" applyFill="1" applyBorder="1"/>
    <xf numFmtId="0" fontId="4" fillId="0" borderId="0" xfId="0" applyFont="1" applyFill="1" applyAlignment="1">
      <alignment horizontal="left" indent="1"/>
    </xf>
    <xf numFmtId="41" fontId="4" fillId="0" borderId="41" xfId="39" applyFont="1" applyFill="1" applyBorder="1"/>
    <xf numFmtId="41" fontId="4" fillId="0" borderId="42" xfId="39" applyFont="1" applyFill="1" applyBorder="1"/>
    <xf numFmtId="166" fontId="7" fillId="0" borderId="0" xfId="54" applyNumberFormat="1" applyFont="1" applyFill="1" applyBorder="1"/>
    <xf numFmtId="0" fontId="7" fillId="0" borderId="0" xfId="0" applyFont="1" applyFill="1" applyBorder="1"/>
    <xf numFmtId="0" fontId="4" fillId="0" borderId="88" xfId="0" applyFont="1" applyFill="1" applyBorder="1" applyAlignment="1">
      <alignment horizontal="left" indent="1"/>
    </xf>
    <xf numFmtId="41" fontId="4" fillId="0" borderId="89" xfId="39" applyFont="1" applyFill="1" applyBorder="1"/>
    <xf numFmtId="41" fontId="4" fillId="0" borderId="88" xfId="39" applyFont="1" applyFill="1" applyBorder="1"/>
    <xf numFmtId="166" fontId="8" fillId="0" borderId="0" xfId="54" applyNumberFormat="1" applyFont="1" applyFill="1" applyBorder="1" applyAlignment="1"/>
    <xf numFmtId="166" fontId="7" fillId="0" borderId="2" xfId="54" applyNumberFormat="1" applyFont="1" applyFill="1" applyBorder="1" applyAlignment="1">
      <alignment horizontal="center" vertical="center"/>
    </xf>
    <xf numFmtId="41" fontId="7" fillId="0" borderId="0" xfId="0" applyNumberFormat="1" applyFont="1" applyFill="1" applyBorder="1" applyAlignment="1"/>
    <xf numFmtId="0" fontId="7" fillId="0" borderId="0" xfId="0" applyFont="1" applyFill="1" applyBorder="1" applyAlignment="1">
      <alignment horizontal="left" vertical="top"/>
    </xf>
    <xf numFmtId="0" fontId="7" fillId="0" borderId="0" xfId="0" applyFont="1" applyFill="1" applyBorder="1" applyAlignment="1">
      <alignment vertical="top"/>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41" fontId="5" fillId="0" borderId="32" xfId="0" applyNumberFormat="1" applyFont="1" applyFill="1" applyBorder="1"/>
    <xf numFmtId="41" fontId="5" fillId="0" borderId="87" xfId="0" applyNumberFormat="1" applyFont="1" applyFill="1" applyBorder="1"/>
    <xf numFmtId="41" fontId="4" fillId="0" borderId="42" xfId="0" applyNumberFormat="1" applyFont="1" applyFill="1" applyBorder="1"/>
    <xf numFmtId="166" fontId="7" fillId="0" borderId="0" xfId="54" applyNumberFormat="1" applyFont="1" applyFill="1" applyBorder="1" applyAlignment="1">
      <alignment horizontal="center"/>
    </xf>
    <xf numFmtId="166" fontId="8" fillId="0" borderId="0" xfId="54" applyNumberFormat="1" applyFont="1" applyFill="1" applyBorder="1" applyAlignment="1">
      <alignment horizontal="center"/>
    </xf>
    <xf numFmtId="0" fontId="8" fillId="0" borderId="0" xfId="0" applyFont="1" applyFill="1" applyBorder="1" applyAlignment="1">
      <alignment horizontal="right" wrapText="1"/>
    </xf>
    <xf numFmtId="0" fontId="8" fillId="0" borderId="0" xfId="0" applyFont="1" applyFill="1" applyBorder="1" applyAlignment="1">
      <alignment horizontal="right"/>
    </xf>
    <xf numFmtId="0" fontId="7" fillId="0" borderId="0" xfId="0" applyFont="1" applyFill="1" applyBorder="1" applyAlignment="1">
      <alignment horizontal="left" wrapText="1"/>
    </xf>
    <xf numFmtId="0" fontId="4" fillId="0" borderId="0" xfId="41" applyFont="1" applyAlignment="1">
      <alignment vertical="center"/>
    </xf>
    <xf numFmtId="0" fontId="5" fillId="0" borderId="0" xfId="41" applyFont="1" applyFill="1" applyAlignment="1"/>
    <xf numFmtId="0" fontId="5" fillId="0" borderId="0" xfId="8" applyFont="1" applyFill="1" applyBorder="1" applyAlignment="1">
      <alignment vertical="top" wrapText="1"/>
    </xf>
    <xf numFmtId="168" fontId="5" fillId="0" borderId="0" xfId="37" applyNumberFormat="1" applyFont="1" applyFill="1" applyBorder="1" applyAlignment="1">
      <alignment horizontal="right"/>
    </xf>
    <xf numFmtId="0" fontId="5" fillId="0" borderId="0" xfId="8" applyFont="1" applyFill="1" applyAlignment="1">
      <alignment horizontal="right"/>
    </xf>
    <xf numFmtId="0" fontId="5" fillId="0" borderId="90" xfId="8" applyFont="1" applyFill="1" applyBorder="1" applyAlignment="1"/>
    <xf numFmtId="166" fontId="5" fillId="0" borderId="0" xfId="62" applyNumberFormat="1" applyFont="1" applyBorder="1" applyAlignment="1" applyProtection="1">
      <alignment horizontal="right" vertical="top" wrapText="1" readingOrder="1"/>
      <protection locked="0"/>
    </xf>
    <xf numFmtId="166" fontId="5" fillId="0" borderId="0" xfId="62" applyNumberFormat="1" applyFont="1" applyFill="1" applyBorder="1" applyAlignment="1" applyProtection="1">
      <alignment horizontal="right" vertical="top" wrapText="1" readingOrder="1"/>
      <protection locked="0"/>
    </xf>
    <xf numFmtId="3" fontId="4" fillId="0" borderId="0" xfId="78" applyNumberFormat="1" applyFont="1" applyFill="1" applyAlignment="1" applyProtection="1">
      <alignment horizontal="left" vertical="center"/>
      <protection locked="0"/>
    </xf>
    <xf numFmtId="168" fontId="4" fillId="0" borderId="0" xfId="37" applyNumberFormat="1" applyFont="1" applyFill="1" applyBorder="1" applyAlignment="1">
      <alignment horizontal="right"/>
    </xf>
    <xf numFmtId="0" fontId="4" fillId="0" borderId="0" xfId="8" applyFont="1" applyFill="1" applyAlignment="1">
      <alignment horizontal="right"/>
    </xf>
    <xf numFmtId="0" fontId="4" fillId="0" borderId="0" xfId="8" applyFont="1" applyFill="1" applyAlignment="1"/>
    <xf numFmtId="166" fontId="4" fillId="0" borderId="0" xfId="62" applyNumberFormat="1" applyFont="1" applyBorder="1" applyAlignment="1" applyProtection="1">
      <alignment horizontal="right" vertical="top" wrapText="1" readingOrder="1"/>
      <protection locked="0"/>
    </xf>
    <xf numFmtId="0" fontId="4" fillId="0" borderId="0" xfId="8" applyFont="1" applyFill="1" applyBorder="1" applyAlignment="1">
      <alignment horizontal="left" wrapText="1"/>
    </xf>
    <xf numFmtId="0" fontId="4" fillId="0" borderId="0" xfId="41" applyFont="1"/>
    <xf numFmtId="0" fontId="5" fillId="0" borderId="0" xfId="8" applyFont="1" applyFill="1" applyBorder="1" applyAlignment="1">
      <alignment horizontal="left" vertical="top" wrapText="1"/>
    </xf>
    <xf numFmtId="0" fontId="5" fillId="0" borderId="91" xfId="0" applyFont="1" applyBorder="1" applyAlignment="1" applyProtection="1">
      <alignment horizontal="center" vertical="center" wrapText="1"/>
      <protection locked="0"/>
    </xf>
    <xf numFmtId="166" fontId="16" fillId="0" borderId="0" xfId="62" applyNumberFormat="1" applyFont="1" applyFill="1" applyBorder="1" applyAlignment="1" applyProtection="1">
      <alignment horizontal="right" vertical="top" wrapText="1" readingOrder="1"/>
      <protection locked="0"/>
    </xf>
    <xf numFmtId="3" fontId="4" fillId="0" borderId="0" xfId="79" applyNumberFormat="1" applyFont="1" applyFill="1" applyAlignment="1" applyProtection="1">
      <alignment horizontal="left" vertical="center"/>
      <protection locked="0"/>
    </xf>
    <xf numFmtId="168" fontId="4" fillId="0" borderId="0" xfId="16" applyNumberFormat="1" applyFont="1" applyFill="1" applyBorder="1" applyAlignment="1">
      <alignment horizontal="center"/>
    </xf>
    <xf numFmtId="3" fontId="4" fillId="0" borderId="0" xfId="41" applyNumberFormat="1" applyFont="1" applyFill="1" applyAlignment="1" applyProtection="1">
      <alignment horizontal="left" vertical="center" wrapText="1"/>
      <protection locked="0"/>
    </xf>
    <xf numFmtId="0" fontId="39" fillId="0" borderId="0" xfId="41" applyFont="1" applyAlignment="1"/>
    <xf numFmtId="3" fontId="4" fillId="0" borderId="0" xfId="8" applyNumberFormat="1" applyFont="1" applyFill="1" applyBorder="1" applyAlignment="1">
      <alignment horizontal="center"/>
    </xf>
    <xf numFmtId="0" fontId="5" fillId="0" borderId="92" xfId="8" applyFont="1" applyFill="1" applyBorder="1" applyAlignment="1">
      <alignment horizontal="center" vertical="center" wrapText="1"/>
    </xf>
    <xf numFmtId="0" fontId="4" fillId="0" borderId="0" xfId="8" applyFont="1" applyFill="1" applyBorder="1" applyAlignment="1">
      <alignment vertical="top" wrapText="1"/>
    </xf>
    <xf numFmtId="41" fontId="8" fillId="0" borderId="0" xfId="16" applyNumberFormat="1" applyFont="1" applyFill="1" applyBorder="1" applyAlignment="1">
      <alignment horizontal="right" wrapText="1"/>
    </xf>
    <xf numFmtId="166" fontId="15" fillId="0" borderId="0" xfId="62" applyNumberFormat="1" applyFont="1" applyBorder="1" applyAlignment="1" applyProtection="1">
      <alignment horizontal="right" vertical="top" wrapText="1"/>
      <protection locked="0"/>
    </xf>
    <xf numFmtId="166" fontId="15" fillId="0" borderId="0" xfId="62" applyNumberFormat="1" applyFont="1" applyFill="1" applyBorder="1" applyAlignment="1" applyProtection="1">
      <alignment horizontal="right" vertical="top" wrapText="1"/>
      <protection locked="0"/>
    </xf>
    <xf numFmtId="166" fontId="4" fillId="0" borderId="0" xfId="8" applyNumberFormat="1" applyFont="1" applyFill="1" applyBorder="1"/>
    <xf numFmtId="0" fontId="4" fillId="0" borderId="0" xfId="8" applyFont="1" applyFill="1" applyAlignment="1">
      <alignment vertical="top" wrapText="1"/>
    </xf>
    <xf numFmtId="0" fontId="43" fillId="0" borderId="0" xfId="41" applyFont="1" applyAlignment="1"/>
    <xf numFmtId="0" fontId="42" fillId="0" borderId="0" xfId="8" applyFont="1" applyFill="1" applyBorder="1"/>
    <xf numFmtId="0" fontId="42" fillId="0" borderId="0" xfId="8" applyFont="1" applyFill="1"/>
    <xf numFmtId="0" fontId="5" fillId="0" borderId="86" xfId="8" applyFont="1" applyFill="1" applyBorder="1" applyAlignment="1">
      <alignment horizontal="center" vertical="center" wrapText="1"/>
    </xf>
    <xf numFmtId="0" fontId="5" fillId="0" borderId="86" xfId="8" applyFont="1" applyFill="1" applyBorder="1" applyAlignment="1">
      <alignment horizontal="center"/>
    </xf>
    <xf numFmtId="2" fontId="5" fillId="0" borderId="0" xfId="8" applyNumberFormat="1" applyFont="1" applyFill="1"/>
    <xf numFmtId="2" fontId="4" fillId="0" borderId="0" xfId="8" applyNumberFormat="1" applyFont="1" applyFill="1" applyBorder="1"/>
    <xf numFmtId="0" fontId="42" fillId="0" borderId="0" xfId="8" applyFont="1" applyFill="1" applyBorder="1" applyAlignment="1">
      <alignment vertical="top" wrapText="1"/>
    </xf>
    <xf numFmtId="3" fontId="42" fillId="0" borderId="0" xfId="8" applyNumberFormat="1" applyFont="1" applyFill="1" applyBorder="1" applyAlignment="1">
      <alignment horizontal="center"/>
    </xf>
    <xf numFmtId="0" fontId="42" fillId="0" borderId="0" xfId="8" applyFont="1" applyFill="1" applyAlignment="1">
      <alignment vertical="top" wrapText="1"/>
    </xf>
    <xf numFmtId="0" fontId="42" fillId="0" borderId="0" xfId="41" applyFont="1" applyAlignment="1">
      <alignment vertical="center"/>
    </xf>
    <xf numFmtId="0" fontId="42" fillId="0" borderId="0" xfId="41" applyFont="1"/>
    <xf numFmtId="0" fontId="42" fillId="0" borderId="0" xfId="41" applyFont="1" applyFill="1"/>
    <xf numFmtId="0" fontId="42" fillId="0" borderId="0" xfId="41" applyFont="1" applyFill="1" applyAlignment="1"/>
    <xf numFmtId="0" fontId="4" fillId="0" borderId="0" xfId="8" applyFont="1" applyFill="1" applyBorder="1" applyAlignment="1">
      <alignment horizontal="left" vertical="top"/>
    </xf>
    <xf numFmtId="0" fontId="4" fillId="0" borderId="0" xfId="41" applyFont="1" applyFill="1" applyAlignment="1"/>
    <xf numFmtId="0" fontId="5" fillId="0" borderId="92" xfId="41" applyFont="1" applyFill="1" applyBorder="1" applyAlignment="1">
      <alignment horizontal="center" vertical="center" wrapText="1"/>
    </xf>
    <xf numFmtId="166" fontId="42" fillId="0" borderId="0" xfId="16" applyNumberFormat="1" applyFont="1" applyFill="1" applyBorder="1" applyAlignment="1">
      <alignment horizontal="center"/>
    </xf>
    <xf numFmtId="0" fontId="4" fillId="0" borderId="0" xfId="41" applyFont="1" applyFill="1" applyBorder="1" applyAlignment="1">
      <alignment horizontal="justify" vertical="center" wrapText="1"/>
    </xf>
    <xf numFmtId="166" fontId="5" fillId="0" borderId="0" xfId="16" applyNumberFormat="1" applyFont="1" applyFill="1" applyBorder="1" applyAlignment="1">
      <alignment horizontal="right" wrapText="1"/>
    </xf>
    <xf numFmtId="166" fontId="5" fillId="0" borderId="0" xfId="62" applyNumberFormat="1" applyFont="1" applyFill="1" applyBorder="1" applyAlignment="1">
      <alignment horizontal="right" wrapText="1"/>
    </xf>
    <xf numFmtId="166" fontId="5" fillId="0" borderId="0" xfId="16" applyNumberFormat="1" applyFont="1" applyFill="1" applyBorder="1" applyAlignment="1">
      <alignment horizontal="center" wrapText="1"/>
    </xf>
    <xf numFmtId="0" fontId="4" fillId="0" borderId="0" xfId="41" applyFont="1" applyFill="1" applyBorder="1" applyAlignment="1">
      <alignment horizontal="justify" vertical="center"/>
    </xf>
    <xf numFmtId="0" fontId="4" fillId="0" borderId="0" xfId="41" applyFont="1" applyFill="1" applyBorder="1" applyAlignment="1">
      <alignment horizontal="justify"/>
    </xf>
    <xf numFmtId="0" fontId="5" fillId="0" borderId="92" xfId="8" applyFont="1" applyFill="1" applyBorder="1" applyAlignment="1">
      <alignment horizontal="center" vertical="top" wrapText="1"/>
    </xf>
    <xf numFmtId="0" fontId="4" fillId="0" borderId="0" xfId="41" applyFont="1" applyFill="1" applyBorder="1" applyAlignment="1">
      <alignment horizontal="left" vertical="center" wrapText="1"/>
    </xf>
    <xf numFmtId="172" fontId="8" fillId="0" borderId="0" xfId="41" applyNumberFormat="1" applyFont="1" applyFill="1" applyBorder="1" applyAlignment="1">
      <alignment horizontal="right"/>
    </xf>
    <xf numFmtId="172" fontId="8" fillId="0" borderId="0" xfId="1" applyNumberFormat="1" applyFont="1" applyFill="1" applyBorder="1" applyAlignment="1">
      <alignment horizontal="right"/>
    </xf>
    <xf numFmtId="167" fontId="4" fillId="0" borderId="0" xfId="41" applyNumberFormat="1" applyFont="1" applyFill="1" applyBorder="1" applyAlignment="1">
      <alignment wrapText="1"/>
    </xf>
    <xf numFmtId="167" fontId="4" fillId="0" borderId="0" xfId="41" applyNumberFormat="1" applyFont="1" applyFill="1" applyBorder="1" applyAlignment="1">
      <alignment horizontal="right"/>
    </xf>
    <xf numFmtId="167" fontId="8" fillId="0" borderId="0" xfId="41" applyNumberFormat="1" applyFont="1" applyFill="1" applyBorder="1" applyAlignment="1">
      <alignment horizontal="right"/>
    </xf>
    <xf numFmtId="0" fontId="4" fillId="0" borderId="0" xfId="41" applyFont="1" applyFill="1"/>
    <xf numFmtId="0" fontId="4" fillId="0" borderId="0" xfId="8" applyFont="1" applyFill="1" applyAlignment="1">
      <alignment vertical="justify" wrapText="1"/>
    </xf>
    <xf numFmtId="0" fontId="4" fillId="0" borderId="0" xfId="41" applyFont="1" applyFill="1" applyBorder="1" applyAlignment="1">
      <alignment horizontal="center" vertical="center"/>
    </xf>
    <xf numFmtId="49" fontId="5" fillId="0" borderId="92" xfId="0" applyNumberFormat="1" applyFont="1" applyFill="1" applyBorder="1" applyAlignment="1" applyProtection="1">
      <alignment horizontal="center" vertical="center" wrapText="1" readingOrder="1"/>
      <protection locked="0"/>
    </xf>
    <xf numFmtId="167" fontId="4" fillId="0" borderId="0" xfId="8" applyNumberFormat="1" applyFont="1" applyFill="1" applyAlignment="1"/>
    <xf numFmtId="0" fontId="44" fillId="0" borderId="0" xfId="0" applyFont="1" applyFill="1" applyAlignment="1">
      <alignment horizontal="left"/>
    </xf>
    <xf numFmtId="167" fontId="4" fillId="0" borderId="0" xfId="0" applyNumberFormat="1" applyFont="1" applyFill="1" applyBorder="1"/>
    <xf numFmtId="167" fontId="4" fillId="0" borderId="0" xfId="0" applyNumberFormat="1" applyFont="1" applyFill="1" applyBorder="1" applyAlignment="1" applyProtection="1">
      <alignment horizontal="right" vertical="top" wrapText="1" readingOrder="1"/>
      <protection locked="0"/>
    </xf>
    <xf numFmtId="0" fontId="45" fillId="0" borderId="0" xfId="0" applyFont="1" applyFill="1" applyAlignment="1">
      <alignment horizontal="left"/>
    </xf>
    <xf numFmtId="167" fontId="5" fillId="0" borderId="0" xfId="0" applyNumberFormat="1" applyFont="1" applyFill="1" applyBorder="1"/>
    <xf numFmtId="167" fontId="5" fillId="0" borderId="0" xfId="0" applyNumberFormat="1" applyFont="1" applyFill="1" applyBorder="1" applyAlignment="1" applyProtection="1">
      <alignment horizontal="right" vertical="top" wrapText="1" readingOrder="1"/>
      <protection locked="0"/>
    </xf>
    <xf numFmtId="0" fontId="10" fillId="0" borderId="0" xfId="8" applyFont="1" applyFill="1"/>
    <xf numFmtId="0" fontId="10" fillId="0" borderId="0" xfId="41" applyFont="1" applyFill="1"/>
    <xf numFmtId="0" fontId="44" fillId="0" borderId="0" xfId="0" applyFont="1" applyFill="1"/>
    <xf numFmtId="0" fontId="4" fillId="0" borderId="0" xfId="41" applyFont="1" applyFill="1" applyBorder="1"/>
    <xf numFmtId="0" fontId="4" fillId="0" borderId="0" xfId="0" applyFont="1" applyFill="1" applyBorder="1" applyAlignment="1">
      <alignment wrapText="1"/>
    </xf>
    <xf numFmtId="0" fontId="47" fillId="0" borderId="0" xfId="0" applyFont="1" applyFill="1" applyBorder="1" applyAlignment="1">
      <alignment wrapText="1"/>
    </xf>
    <xf numFmtId="0" fontId="16" fillId="0" borderId="92" xfId="7" applyFont="1" applyBorder="1" applyAlignment="1" applyProtection="1">
      <alignment horizontal="center" vertical="top" wrapText="1" readingOrder="1"/>
      <protection locked="0"/>
    </xf>
    <xf numFmtId="3" fontId="5" fillId="0" borderId="0" xfId="41" applyNumberFormat="1" applyFont="1" applyFill="1" applyBorder="1" applyAlignment="1">
      <alignment horizontal="right" vertical="center" wrapText="1"/>
    </xf>
    <xf numFmtId="3" fontId="5" fillId="0" borderId="0" xfId="41" applyNumberFormat="1" applyFont="1" applyFill="1" applyBorder="1" applyAlignment="1">
      <alignment horizontal="right" vertical="center"/>
    </xf>
    <xf numFmtId="0" fontId="15" fillId="0" borderId="0" xfId="7" applyFont="1" applyFill="1" applyBorder="1" applyAlignment="1" applyProtection="1">
      <alignment horizontal="right" vertical="top" wrapText="1" readingOrder="1"/>
      <protection locked="0"/>
    </xf>
    <xf numFmtId="3" fontId="4" fillId="0" borderId="0" xfId="41" applyNumberFormat="1" applyFont="1" applyFill="1" applyBorder="1" applyAlignment="1">
      <alignment horizontal="right" vertical="center"/>
    </xf>
    <xf numFmtId="0" fontId="15" fillId="0" borderId="0" xfId="7" applyFont="1" applyBorder="1" applyAlignment="1" applyProtection="1">
      <alignment vertical="center" wrapText="1" readingOrder="1"/>
      <protection locked="0"/>
    </xf>
    <xf numFmtId="0" fontId="4" fillId="0" borderId="0" xfId="7" applyFont="1" applyFill="1" applyBorder="1" applyAlignment="1" applyProtection="1">
      <alignment horizontal="right" vertical="top" wrapText="1" readingOrder="1"/>
      <protection locked="0"/>
    </xf>
    <xf numFmtId="0" fontId="5" fillId="0" borderId="92" xfId="80" applyFont="1" applyFill="1" applyBorder="1" applyAlignment="1">
      <alignment horizontal="center" vertical="center" wrapText="1"/>
    </xf>
    <xf numFmtId="0" fontId="16" fillId="0" borderId="92" xfId="7" applyFont="1" applyBorder="1" applyAlignment="1" applyProtection="1">
      <alignment horizontal="center" vertical="center" wrapText="1" readingOrder="1"/>
      <protection locked="0"/>
    </xf>
    <xf numFmtId="3" fontId="5" fillId="0" borderId="0" xfId="80" applyNumberFormat="1" applyFont="1" applyFill="1" applyBorder="1" applyAlignment="1">
      <alignment horizontal="right" vertical="center" wrapText="1"/>
    </xf>
    <xf numFmtId="172" fontId="5" fillId="0" borderId="0" xfId="80" applyNumberFormat="1" applyFont="1" applyFill="1" applyBorder="1" applyAlignment="1">
      <alignment horizontal="right" vertical="center" wrapText="1"/>
    </xf>
    <xf numFmtId="3" fontId="16" fillId="0" borderId="0" xfId="7" applyNumberFormat="1" applyFont="1" applyFill="1" applyBorder="1" applyAlignment="1" applyProtection="1">
      <alignment horizontal="right" vertical="top" wrapText="1" readingOrder="1"/>
      <protection locked="0"/>
    </xf>
    <xf numFmtId="9" fontId="16" fillId="0" borderId="0" xfId="24" applyFont="1" applyFill="1" applyBorder="1" applyAlignment="1" applyProtection="1">
      <alignment horizontal="right" vertical="top" wrapText="1" readingOrder="1"/>
      <protection locked="0"/>
    </xf>
    <xf numFmtId="3" fontId="15" fillId="0" borderId="0" xfId="7" applyNumberFormat="1" applyFont="1" applyFill="1" applyBorder="1" applyAlignment="1" applyProtection="1">
      <alignment horizontal="right" vertical="top" wrapText="1" readingOrder="1"/>
      <protection locked="0"/>
    </xf>
    <xf numFmtId="10" fontId="15" fillId="0" borderId="0" xfId="7" applyNumberFormat="1" applyFont="1" applyFill="1" applyBorder="1" applyAlignment="1" applyProtection="1">
      <alignment horizontal="right" vertical="top" wrapText="1" readingOrder="1"/>
      <protection locked="0"/>
    </xf>
    <xf numFmtId="10" fontId="4" fillId="0" borderId="0" xfId="80" applyNumberFormat="1" applyFont="1" applyFill="1" applyBorder="1" applyAlignment="1">
      <alignment horizontal="right" vertical="center"/>
    </xf>
    <xf numFmtId="0" fontId="4" fillId="0" borderId="0" xfId="7" applyFont="1" applyBorder="1" applyAlignment="1">
      <alignment horizontal="justify"/>
    </xf>
    <xf numFmtId="0" fontId="15" fillId="0" borderId="0" xfId="7" applyFont="1" applyBorder="1" applyAlignment="1" applyProtection="1">
      <alignment horizontal="justify" vertical="top" wrapText="1" readingOrder="1"/>
      <protection locked="0"/>
    </xf>
    <xf numFmtId="0" fontId="4" fillId="0" borderId="0" xfId="7" applyFont="1" applyBorder="1" applyAlignment="1" applyProtection="1">
      <alignment horizontal="justify" vertical="top" wrapText="1"/>
      <protection locked="0"/>
    </xf>
    <xf numFmtId="0" fontId="4" fillId="0" borderId="0" xfId="7" applyFont="1" applyAlignment="1">
      <alignment horizontal="justify" vertical="center"/>
    </xf>
    <xf numFmtId="0" fontId="5" fillId="0" borderId="2" xfId="27" applyFont="1" applyFill="1" applyBorder="1" applyAlignment="1">
      <alignment horizontal="center" vertical="center"/>
    </xf>
    <xf numFmtId="170" fontId="5" fillId="0" borderId="41" xfId="44" applyNumberFormat="1" applyFont="1" applyFill="1" applyBorder="1" applyAlignment="1">
      <alignment vertical="center"/>
    </xf>
    <xf numFmtId="170" fontId="5" fillId="0" borderId="0" xfId="44" applyNumberFormat="1" applyFont="1" applyFill="1" applyBorder="1" applyAlignment="1">
      <alignment vertical="center"/>
    </xf>
    <xf numFmtId="3" fontId="4" fillId="0" borderId="0" xfId="81" applyNumberFormat="1" applyFont="1" applyFill="1" applyAlignment="1" applyProtection="1">
      <alignment horizontal="left" vertical="center"/>
      <protection locked="0"/>
    </xf>
    <xf numFmtId="170" fontId="4" fillId="0" borderId="0" xfId="44" applyNumberFormat="1" applyFont="1" applyFill="1" applyBorder="1" applyAlignment="1">
      <alignment vertical="center"/>
    </xf>
    <xf numFmtId="0" fontId="15" fillId="0" borderId="0" xfId="7" applyFont="1" applyAlignment="1" applyProtection="1">
      <alignment vertical="top" wrapText="1" readingOrder="1"/>
      <protection locked="0"/>
    </xf>
    <xf numFmtId="0" fontId="5" fillId="0" borderId="8" xfId="27" applyFont="1" applyFill="1" applyBorder="1" applyAlignment="1">
      <alignment horizontal="center" vertical="center"/>
    </xf>
    <xf numFmtId="3" fontId="5" fillId="0" borderId="41" xfId="41" applyNumberFormat="1" applyFont="1" applyFill="1" applyBorder="1" applyAlignment="1">
      <alignment horizontal="right" vertical="center"/>
    </xf>
    <xf numFmtId="170" fontId="16" fillId="0" borderId="41" xfId="44" applyNumberFormat="1" applyFont="1" applyBorder="1" applyAlignment="1" applyProtection="1">
      <alignment horizontal="right" vertical="top" wrapText="1" readingOrder="1"/>
      <protection locked="0"/>
    </xf>
    <xf numFmtId="170" fontId="16" fillId="0" borderId="0" xfId="44" applyNumberFormat="1" applyFont="1" applyBorder="1" applyAlignment="1" applyProtection="1">
      <alignment horizontal="right" vertical="top" wrapText="1" readingOrder="1"/>
      <protection locked="0"/>
    </xf>
    <xf numFmtId="3" fontId="4" fillId="0" borderId="0" xfId="41" applyNumberFormat="1" applyFont="1" applyFill="1" applyBorder="1" applyAlignment="1">
      <alignment horizontal="right"/>
    </xf>
    <xf numFmtId="170" fontId="15" fillId="0" borderId="0" xfId="44" applyNumberFormat="1" applyFont="1" applyBorder="1" applyAlignment="1" applyProtection="1">
      <alignment horizontal="right" vertical="top" wrapText="1" readingOrder="1"/>
      <protection locked="0"/>
    </xf>
    <xf numFmtId="0" fontId="4" fillId="0" borderId="0" xfId="41" applyFont="1" applyFill="1" applyBorder="1" applyAlignment="1">
      <alignment vertical="center"/>
    </xf>
    <xf numFmtId="170" fontId="4" fillId="0" borderId="0" xfId="7" applyNumberFormat="1" applyFont="1"/>
    <xf numFmtId="0" fontId="5" fillId="0" borderId="2" xfId="41" applyFont="1" applyFill="1" applyBorder="1" applyAlignment="1">
      <alignment horizontal="center" vertical="center"/>
    </xf>
    <xf numFmtId="175" fontId="5" fillId="0" borderId="0" xfId="22" applyNumberFormat="1" applyFont="1" applyFill="1" applyBorder="1" applyAlignment="1">
      <alignment vertical="center"/>
    </xf>
    <xf numFmtId="175" fontId="5" fillId="0" borderId="0" xfId="7" applyNumberFormat="1" applyFont="1" applyFill="1" applyBorder="1"/>
    <xf numFmtId="0" fontId="15" fillId="0" borderId="105" xfId="7" applyFont="1" applyFill="1" applyBorder="1" applyAlignment="1" applyProtection="1">
      <alignment vertical="top" wrapText="1" readingOrder="1"/>
      <protection locked="0"/>
    </xf>
    <xf numFmtId="175" fontId="16" fillId="0" borderId="0" xfId="22" applyNumberFormat="1" applyFont="1" applyFill="1" applyBorder="1" applyAlignment="1" applyProtection="1">
      <alignment horizontal="right" vertical="top" wrapText="1" readingOrder="1"/>
      <protection locked="0"/>
    </xf>
    <xf numFmtId="175" fontId="16" fillId="0" borderId="0" xfId="0" applyNumberFormat="1" applyFont="1" applyBorder="1" applyAlignment="1" applyProtection="1">
      <alignment horizontal="right" vertical="top" wrapText="1" readingOrder="1"/>
      <protection locked="0"/>
    </xf>
    <xf numFmtId="175" fontId="15" fillId="0" borderId="0" xfId="22" applyNumberFormat="1" applyFont="1" applyFill="1" applyBorder="1" applyAlignment="1" applyProtection="1">
      <alignment horizontal="right" vertical="top" wrapText="1" readingOrder="1"/>
      <protection locked="0"/>
    </xf>
    <xf numFmtId="175" fontId="15" fillId="0" borderId="0" xfId="23" applyNumberFormat="1" applyFont="1" applyBorder="1" applyAlignment="1" applyProtection="1">
      <alignment horizontal="right" vertical="top" wrapText="1" readingOrder="1"/>
      <protection locked="0"/>
    </xf>
    <xf numFmtId="0" fontId="15" fillId="0" borderId="0" xfId="7" applyFont="1" applyFill="1" applyBorder="1" applyAlignment="1" applyProtection="1">
      <alignment horizontal="justify" vertical="top" wrapText="1" readingOrder="1"/>
      <protection locked="0"/>
    </xf>
    <xf numFmtId="0" fontId="5" fillId="0" borderId="86" xfId="41" applyFont="1" applyFill="1" applyBorder="1" applyAlignment="1">
      <alignment horizontal="center" vertical="center" wrapText="1"/>
    </xf>
    <xf numFmtId="0" fontId="5" fillId="0" borderId="2" xfId="41" applyFont="1" applyFill="1" applyBorder="1" applyAlignment="1">
      <alignment horizontal="center" vertical="center" wrapText="1"/>
    </xf>
    <xf numFmtId="165" fontId="5" fillId="0" borderId="0" xfId="5" applyFont="1" applyFill="1" applyBorder="1" applyAlignment="1">
      <alignment vertical="center"/>
    </xf>
    <xf numFmtId="170" fontId="15" fillId="0" borderId="0" xfId="44" applyNumberFormat="1" applyFont="1" applyFill="1" applyBorder="1" applyAlignment="1" applyProtection="1">
      <alignment vertical="top" wrapText="1" readingOrder="1"/>
      <protection locked="0"/>
    </xf>
    <xf numFmtId="165" fontId="4" fillId="0" borderId="0" xfId="5" applyFont="1" applyFill="1" applyBorder="1" applyAlignment="1">
      <alignment vertical="center"/>
    </xf>
    <xf numFmtId="165" fontId="4" fillId="0" borderId="0" xfId="5" applyFont="1" applyFill="1" applyBorder="1" applyAlignment="1">
      <alignment horizontal="right" vertical="center"/>
    </xf>
    <xf numFmtId="41" fontId="5" fillId="0" borderId="0" xfId="41" applyNumberFormat="1" applyFont="1" applyFill="1" applyBorder="1"/>
    <xf numFmtId="41" fontId="4" fillId="0" borderId="0" xfId="41" applyNumberFormat="1" applyFont="1" applyFill="1" applyBorder="1" applyAlignment="1">
      <alignment vertical="center"/>
    </xf>
    <xf numFmtId="41" fontId="4" fillId="0" borderId="0" xfId="41" applyNumberFormat="1" applyFont="1" applyFill="1" applyBorder="1" applyAlignment="1">
      <alignment horizontal="right" vertical="center"/>
    </xf>
    <xf numFmtId="0" fontId="4" fillId="0" borderId="0" xfId="7" applyFont="1" applyFill="1" applyBorder="1" applyAlignment="1" applyProtection="1">
      <alignment horizontal="justify" vertical="top" wrapText="1"/>
      <protection locked="0"/>
    </xf>
    <xf numFmtId="1" fontId="5" fillId="0" borderId="0" xfId="7" applyNumberFormat="1" applyFont="1" applyFill="1"/>
    <xf numFmtId="1" fontId="4" fillId="0" borderId="0" xfId="7" applyNumberFormat="1" applyFont="1" applyFill="1"/>
    <xf numFmtId="0" fontId="4" fillId="0" borderId="0" xfId="28" applyFont="1" applyFill="1" applyAlignment="1">
      <alignment vertical="center"/>
    </xf>
    <xf numFmtId="0" fontId="5" fillId="0" borderId="2" xfId="82" applyFont="1" applyFill="1" applyBorder="1" applyAlignment="1">
      <alignment horizontal="center" vertical="center"/>
    </xf>
    <xf numFmtId="0" fontId="5" fillId="0" borderId="2" xfId="82" applyFont="1" applyFill="1" applyBorder="1" applyAlignment="1">
      <alignment horizontal="center" vertical="center" wrapText="1"/>
    </xf>
    <xf numFmtId="188" fontId="5" fillId="0" borderId="0" xfId="16" applyNumberFormat="1" applyFont="1" applyFill="1" applyBorder="1" applyAlignment="1">
      <alignment horizontal="right" vertical="center"/>
    </xf>
    <xf numFmtId="41" fontId="5" fillId="0" borderId="0" xfId="16" applyNumberFormat="1" applyFont="1" applyFill="1" applyBorder="1" applyAlignment="1">
      <alignment horizontal="right" vertical="center"/>
    </xf>
    <xf numFmtId="189" fontId="5" fillId="0" borderId="0" xfId="16" applyNumberFormat="1" applyFont="1" applyFill="1" applyBorder="1" applyAlignment="1">
      <alignment horizontal="right" vertical="center"/>
    </xf>
    <xf numFmtId="0" fontId="4" fillId="0" borderId="0" xfId="28" applyFont="1" applyFill="1" applyBorder="1" applyAlignment="1">
      <alignment vertical="center"/>
    </xf>
    <xf numFmtId="0" fontId="4" fillId="0" borderId="0" xfId="82" applyFont="1" applyFill="1" applyBorder="1" applyAlignment="1">
      <alignment vertical="center" wrapText="1"/>
    </xf>
    <xf numFmtId="41" fontId="4" fillId="0" borderId="0" xfId="82" applyNumberFormat="1" applyFont="1" applyFill="1" applyBorder="1" applyAlignment="1">
      <alignment horizontal="right" vertical="center"/>
    </xf>
    <xf numFmtId="174" fontId="4" fillId="0" borderId="0" xfId="82" applyNumberFormat="1" applyFont="1" applyFill="1" applyBorder="1" applyAlignment="1">
      <alignment horizontal="right" vertical="center"/>
    </xf>
    <xf numFmtId="0" fontId="4" fillId="0" borderId="0" xfId="82" applyFont="1" applyFill="1" applyBorder="1" applyAlignment="1">
      <alignment horizontal="right" vertical="center"/>
    </xf>
    <xf numFmtId="0" fontId="4" fillId="0" borderId="0" xfId="82" applyFont="1" applyFill="1" applyBorder="1" applyAlignment="1">
      <alignment vertical="top" wrapText="1"/>
    </xf>
    <xf numFmtId="0" fontId="15" fillId="0" borderId="0" xfId="7" applyNumberFormat="1" applyFont="1" applyFill="1" applyBorder="1" applyAlignment="1" applyProtection="1">
      <alignment horizontal="left" vertical="top" wrapText="1" readingOrder="1"/>
      <protection locked="0"/>
    </xf>
    <xf numFmtId="0" fontId="4" fillId="0" borderId="0" xfId="82" applyFont="1" applyFill="1" applyBorder="1" applyAlignment="1">
      <alignment vertical="center"/>
    </xf>
    <xf numFmtId="188" fontId="4" fillId="0" borderId="0" xfId="16" applyNumberFormat="1" applyFont="1" applyFill="1" applyBorder="1" applyAlignment="1">
      <alignment horizontal="right" vertical="center"/>
    </xf>
    <xf numFmtId="0" fontId="5" fillId="0" borderId="0" xfId="28" applyFont="1" applyFill="1" applyAlignment="1">
      <alignment vertical="center"/>
    </xf>
    <xf numFmtId="189" fontId="4" fillId="0" borderId="0" xfId="16" applyNumberFormat="1" applyFont="1" applyFill="1" applyBorder="1" applyAlignment="1">
      <alignment horizontal="right" vertical="center"/>
    </xf>
    <xf numFmtId="41" fontId="4" fillId="0" borderId="0" xfId="7" applyNumberFormat="1" applyFont="1" applyBorder="1" applyAlignment="1"/>
    <xf numFmtId="0" fontId="15" fillId="0" borderId="104" xfId="7" applyFont="1" applyBorder="1" applyAlignment="1" applyProtection="1">
      <alignment vertical="top" wrapText="1" readingOrder="1"/>
      <protection locked="0"/>
    </xf>
    <xf numFmtId="0" fontId="5" fillId="0" borderId="2" xfId="83" applyFont="1" applyFill="1" applyBorder="1" applyAlignment="1">
      <alignment horizontal="center" vertical="center"/>
    </xf>
    <xf numFmtId="0" fontId="5" fillId="0" borderId="2" xfId="83" applyFont="1" applyFill="1" applyBorder="1" applyAlignment="1">
      <alignment horizontal="center" vertical="center" wrapText="1"/>
    </xf>
    <xf numFmtId="0" fontId="5" fillId="0" borderId="10" xfId="83" applyFont="1" applyFill="1" applyBorder="1" applyAlignment="1">
      <alignment horizontal="center" vertical="center"/>
    </xf>
    <xf numFmtId="165" fontId="5" fillId="0" borderId="0" xfId="5" applyFont="1" applyFill="1" applyBorder="1" applyAlignment="1"/>
    <xf numFmtId="0" fontId="4" fillId="0" borderId="0" xfId="83" applyFont="1" applyFill="1" applyBorder="1" applyAlignment="1">
      <alignment vertical="center" wrapText="1"/>
    </xf>
    <xf numFmtId="165" fontId="4" fillId="0" borderId="0" xfId="5" applyFont="1" applyFill="1" applyBorder="1" applyAlignment="1"/>
    <xf numFmtId="0" fontId="4" fillId="0" borderId="0" xfId="83" applyFont="1" applyFill="1" applyBorder="1" applyAlignment="1">
      <alignment vertical="center"/>
    </xf>
    <xf numFmtId="41" fontId="4" fillId="0" borderId="0" xfId="83" applyNumberFormat="1" applyFont="1" applyFill="1" applyBorder="1" applyAlignment="1">
      <alignment horizontal="right" vertical="center"/>
    </xf>
    <xf numFmtId="165" fontId="5" fillId="0" borderId="106" xfId="5" applyFont="1" applyFill="1" applyBorder="1" applyAlignment="1">
      <alignment horizontal="right"/>
    </xf>
    <xf numFmtId="188" fontId="4" fillId="0" borderId="0" xfId="16" applyNumberFormat="1" applyFont="1" applyFill="1" applyBorder="1" applyAlignment="1">
      <alignment vertical="center"/>
    </xf>
    <xf numFmtId="177" fontId="4" fillId="0" borderId="0" xfId="28" applyNumberFormat="1" applyFont="1" applyFill="1" applyBorder="1" applyAlignment="1">
      <alignment vertical="center"/>
    </xf>
    <xf numFmtId="0" fontId="4" fillId="0" borderId="0" xfId="83" applyFont="1" applyFill="1" applyBorder="1" applyAlignment="1">
      <alignment horizontal="right" vertical="center"/>
    </xf>
    <xf numFmtId="174" fontId="4" fillId="0" borderId="0" xfId="83" applyNumberFormat="1" applyFont="1" applyFill="1" applyBorder="1" applyAlignment="1">
      <alignment horizontal="right" vertical="center"/>
    </xf>
    <xf numFmtId="0" fontId="22" fillId="0" borderId="0" xfId="7" applyFont="1" applyFill="1" applyBorder="1"/>
    <xf numFmtId="0" fontId="16" fillId="0" borderId="0" xfId="7" applyFont="1" applyFill="1" applyBorder="1" applyAlignment="1" applyProtection="1">
      <alignment horizontal="center" vertical="center" wrapText="1" readingOrder="1"/>
      <protection locked="0"/>
    </xf>
    <xf numFmtId="0" fontId="16" fillId="0" borderId="0" xfId="7" applyFont="1" applyFill="1" applyBorder="1" applyAlignment="1" applyProtection="1">
      <alignment horizontal="right" wrapText="1" readingOrder="1"/>
      <protection locked="0"/>
    </xf>
    <xf numFmtId="41" fontId="16" fillId="0" borderId="0" xfId="7" applyNumberFormat="1" applyFont="1" applyFill="1" applyBorder="1" applyAlignment="1" applyProtection="1">
      <alignment horizontal="right" wrapText="1" readingOrder="1"/>
      <protection locked="0"/>
    </xf>
    <xf numFmtId="0" fontId="16" fillId="0" borderId="0" xfId="0" applyFont="1" applyFill="1" applyBorder="1" applyAlignment="1" applyProtection="1">
      <alignment horizontal="right" vertical="top" wrapText="1" readingOrder="1"/>
      <protection locked="0"/>
    </xf>
    <xf numFmtId="3" fontId="15" fillId="0" borderId="0" xfId="0" applyNumberFormat="1" applyFont="1" applyFill="1" applyBorder="1" applyAlignment="1" applyProtection="1">
      <alignment horizontal="right" vertical="top" wrapText="1" readingOrder="1"/>
      <protection locked="0"/>
    </xf>
    <xf numFmtId="10" fontId="4" fillId="0" borderId="0" xfId="7" applyNumberFormat="1" applyFont="1" applyFill="1" applyBorder="1"/>
    <xf numFmtId="0" fontId="5" fillId="0" borderId="2" xfId="84" applyFont="1" applyFill="1" applyBorder="1" applyAlignment="1">
      <alignment horizontal="center" vertical="center" wrapText="1"/>
    </xf>
    <xf numFmtId="0" fontId="5" fillId="0" borderId="2" xfId="84" applyFont="1" applyFill="1" applyBorder="1" applyAlignment="1">
      <alignment horizontal="center" vertical="center"/>
    </xf>
    <xf numFmtId="41" fontId="5" fillId="0" borderId="0" xfId="16" applyNumberFormat="1" applyFont="1" applyFill="1" applyBorder="1" applyAlignment="1">
      <alignment horizontal="right" vertical="center" wrapText="1"/>
    </xf>
    <xf numFmtId="41" fontId="4" fillId="0" borderId="0" xfId="84" applyNumberFormat="1" applyFont="1" applyFill="1" applyBorder="1" applyAlignment="1">
      <alignment horizontal="right" vertical="center" wrapText="1"/>
    </xf>
    <xf numFmtId="41" fontId="4" fillId="0" borderId="0" xfId="41" applyNumberFormat="1" applyFont="1" applyFill="1" applyBorder="1" applyAlignment="1"/>
    <xf numFmtId="41" fontId="4" fillId="0" borderId="0" xfId="84" applyNumberFormat="1" applyFont="1" applyFill="1" applyBorder="1" applyAlignment="1">
      <alignment horizontal="right" vertical="center"/>
    </xf>
    <xf numFmtId="41" fontId="4" fillId="0" borderId="0" xfId="84" applyNumberFormat="1" applyFont="1" applyFill="1" applyBorder="1" applyAlignment="1">
      <alignment vertical="center"/>
    </xf>
    <xf numFmtId="41" fontId="4" fillId="0" borderId="0" xfId="41" applyNumberFormat="1" applyFont="1" applyFill="1" applyBorder="1"/>
    <xf numFmtId="0" fontId="5" fillId="0" borderId="0" xfId="28" applyFont="1" applyFill="1" applyBorder="1" applyAlignment="1">
      <alignment vertical="center"/>
    </xf>
    <xf numFmtId="0" fontId="8" fillId="0" borderId="0" xfId="0" applyFont="1" applyFill="1" applyBorder="1" applyAlignment="1">
      <alignment horizontal="center" vertical="center" wrapText="1"/>
    </xf>
    <xf numFmtId="0" fontId="7" fillId="0" borderId="0" xfId="0" applyFont="1" applyFill="1" applyBorder="1" applyAlignment="1">
      <alignment horizontal="center" vertical="center" wrapText="1"/>
    </xf>
    <xf numFmtId="1" fontId="8" fillId="0" borderId="0" xfId="0" applyNumberFormat="1" applyFont="1" applyFill="1" applyBorder="1" applyAlignment="1">
      <alignment wrapText="1"/>
    </xf>
    <xf numFmtId="0" fontId="7" fillId="0" borderId="0" xfId="0" applyFont="1" applyFill="1" applyBorder="1" applyAlignment="1">
      <alignment horizontal="center" wrapText="1"/>
    </xf>
    <xf numFmtId="1" fontId="8" fillId="0" borderId="0" xfId="0" applyNumberFormat="1" applyFont="1" applyFill="1" applyBorder="1" applyAlignment="1">
      <alignment horizontal="right" wrapText="1"/>
    </xf>
    <xf numFmtId="0" fontId="8" fillId="0" borderId="0" xfId="0" applyFont="1" applyFill="1" applyBorder="1" applyAlignment="1">
      <alignment horizontal="center" wrapText="1"/>
    </xf>
    <xf numFmtId="1" fontId="4" fillId="0" borderId="0" xfId="7" applyNumberFormat="1" applyFont="1" applyFill="1" applyBorder="1"/>
    <xf numFmtId="3" fontId="4" fillId="0" borderId="0" xfId="7" applyNumberFormat="1" applyFont="1" applyFill="1" applyBorder="1"/>
    <xf numFmtId="0" fontId="15" fillId="0" borderId="0" xfId="7" applyFont="1" applyBorder="1" applyAlignment="1" applyProtection="1">
      <alignment horizontal="justify" wrapText="1" readingOrder="1"/>
      <protection locked="0"/>
    </xf>
    <xf numFmtId="0" fontId="5" fillId="0" borderId="2" xfId="85" applyFont="1" applyFill="1" applyBorder="1" applyAlignment="1">
      <alignment horizontal="center" vertical="center" wrapText="1"/>
    </xf>
    <xf numFmtId="0" fontId="5" fillId="0" borderId="2" xfId="85" applyFont="1" applyFill="1" applyBorder="1" applyAlignment="1">
      <alignment horizontal="center" vertical="center"/>
    </xf>
    <xf numFmtId="174" fontId="5" fillId="0" borderId="0" xfId="85" applyNumberFormat="1" applyFont="1" applyFill="1" applyBorder="1" applyAlignment="1"/>
    <xf numFmtId="174" fontId="16" fillId="0" borderId="0" xfId="44" applyNumberFormat="1" applyFont="1" applyFill="1" applyBorder="1" applyAlignment="1" applyProtection="1">
      <alignment horizontal="right" wrapText="1" readingOrder="1"/>
      <protection locked="0"/>
    </xf>
    <xf numFmtId="174" fontId="4" fillId="0" borderId="0" xfId="85" applyNumberFormat="1" applyFont="1" applyFill="1" applyBorder="1" applyAlignment="1"/>
    <xf numFmtId="165" fontId="4" fillId="0" borderId="0" xfId="7" applyNumberFormat="1" applyFont="1"/>
    <xf numFmtId="0" fontId="5" fillId="0" borderId="2" xfId="86" applyFont="1" applyFill="1" applyBorder="1" applyAlignment="1">
      <alignment horizontal="center" vertical="center"/>
    </xf>
    <xf numFmtId="0" fontId="5" fillId="0" borderId="2" xfId="86" applyFont="1" applyFill="1" applyBorder="1" applyAlignment="1">
      <alignment horizontal="center" vertical="center" wrapText="1"/>
    </xf>
    <xf numFmtId="0" fontId="5" fillId="0" borderId="2" xfId="41" applyFont="1" applyBorder="1" applyAlignment="1">
      <alignment horizontal="center" vertical="center" wrapText="1"/>
    </xf>
    <xf numFmtId="0" fontId="5" fillId="0" borderId="2" xfId="41" applyFont="1" applyBorder="1" applyAlignment="1">
      <alignment horizontal="center" vertical="center"/>
    </xf>
    <xf numFmtId="41" fontId="5" fillId="0" borderId="0" xfId="41" applyNumberFormat="1" applyFont="1" applyBorder="1" applyAlignment="1">
      <alignment horizontal="right"/>
    </xf>
    <xf numFmtId="41" fontId="5" fillId="0" borderId="0" xfId="41" applyNumberFormat="1" applyFont="1" applyFill="1" applyBorder="1" applyAlignment="1">
      <alignment horizontal="right"/>
    </xf>
    <xf numFmtId="0" fontId="16" fillId="0" borderId="0" xfId="7" applyNumberFormat="1" applyFont="1" applyFill="1" applyBorder="1" applyAlignment="1" applyProtection="1">
      <alignment horizontal="right" vertical="top" wrapText="1"/>
      <protection locked="0"/>
    </xf>
    <xf numFmtId="41" fontId="16" fillId="0" borderId="0" xfId="7" applyNumberFormat="1" applyFont="1" applyBorder="1" applyAlignment="1" applyProtection="1">
      <alignment horizontal="right" vertical="top" wrapText="1"/>
      <protection locked="0"/>
    </xf>
    <xf numFmtId="41" fontId="4" fillId="0" borderId="0" xfId="41" applyNumberFormat="1" applyFont="1" applyBorder="1" applyAlignment="1">
      <alignment horizontal="right"/>
    </xf>
    <xf numFmtId="41" fontId="15" fillId="0" borderId="0" xfId="7" applyNumberFormat="1" applyFont="1" applyBorder="1" applyAlignment="1" applyProtection="1">
      <alignment horizontal="right" vertical="top" wrapText="1"/>
      <protection locked="0"/>
    </xf>
    <xf numFmtId="41" fontId="4" fillId="0" borderId="0" xfId="41" applyNumberFormat="1" applyFont="1" applyFill="1" applyBorder="1" applyAlignment="1">
      <alignment horizontal="right"/>
    </xf>
    <xf numFmtId="3" fontId="5" fillId="0" borderId="0" xfId="7" applyNumberFormat="1" applyFont="1"/>
    <xf numFmtId="165" fontId="15" fillId="0" borderId="0" xfId="5" applyFont="1" applyBorder="1" applyAlignment="1" applyProtection="1">
      <alignment horizontal="right" vertical="center" wrapText="1" readingOrder="1"/>
      <protection locked="0"/>
    </xf>
    <xf numFmtId="165" fontId="4" fillId="0" borderId="0" xfId="5" applyFont="1" applyBorder="1" applyAlignment="1">
      <alignment horizontal="right" vertical="center"/>
    </xf>
    <xf numFmtId="165" fontId="15" fillId="0" borderId="0" xfId="5" applyFont="1" applyFill="1" applyBorder="1" applyAlignment="1" applyProtection="1">
      <alignment horizontal="right" vertical="center" wrapText="1" readingOrder="1"/>
      <protection locked="0"/>
    </xf>
    <xf numFmtId="0" fontId="4" fillId="0" borderId="0" xfId="7" applyFont="1" applyFill="1" applyBorder="1" applyAlignment="1">
      <alignment horizontal="justify" vertical="center"/>
    </xf>
    <xf numFmtId="41" fontId="5" fillId="0" borderId="0" xfId="7" applyNumberFormat="1" applyFont="1" applyFill="1" applyAlignment="1">
      <alignment horizontal="right"/>
    </xf>
    <xf numFmtId="41" fontId="4" fillId="0" borderId="0" xfId="7" applyNumberFormat="1" applyFont="1" applyFill="1" applyAlignment="1">
      <alignment horizontal="right"/>
    </xf>
    <xf numFmtId="0" fontId="16" fillId="0" borderId="0" xfId="7" applyFont="1" applyFill="1" applyBorder="1" applyAlignment="1" applyProtection="1">
      <alignment horizontal="justify" vertical="justify" wrapText="1" readingOrder="1"/>
      <protection locked="0"/>
    </xf>
    <xf numFmtId="0" fontId="4" fillId="0" borderId="0" xfId="7" applyFont="1" applyFill="1" applyBorder="1" applyAlignment="1" applyProtection="1">
      <alignment horizontal="justify" vertical="justify" wrapText="1"/>
      <protection locked="0"/>
    </xf>
    <xf numFmtId="165" fontId="5" fillId="0" borderId="0" xfId="5" applyFont="1" applyFill="1" applyBorder="1" applyAlignment="1">
      <alignment vertical="center" wrapText="1"/>
    </xf>
    <xf numFmtId="0" fontId="5" fillId="0" borderId="2" xfId="28" applyFont="1" applyBorder="1" applyAlignment="1">
      <alignment horizontal="center" vertical="center"/>
    </xf>
    <xf numFmtId="166" fontId="5" fillId="0" borderId="0" xfId="54" applyNumberFormat="1" applyFont="1" applyFill="1" applyBorder="1" applyAlignment="1">
      <alignment horizontal="right"/>
    </xf>
    <xf numFmtId="166" fontId="4" fillId="0" borderId="0" xfId="54" applyNumberFormat="1" applyFont="1" applyFill="1" applyBorder="1" applyAlignment="1">
      <alignment horizontal="right"/>
    </xf>
    <xf numFmtId="166" fontId="15" fillId="0" borderId="0" xfId="54" applyNumberFormat="1" applyFont="1" applyBorder="1" applyAlignment="1" applyProtection="1">
      <alignment horizontal="right" vertical="top" wrapText="1" readingOrder="1"/>
      <protection locked="0"/>
    </xf>
    <xf numFmtId="166" fontId="4" fillId="0" borderId="0" xfId="54" applyNumberFormat="1" applyFont="1" applyFill="1" applyBorder="1" applyAlignment="1"/>
    <xf numFmtId="166" fontId="4" fillId="0" borderId="0" xfId="54" applyNumberFormat="1" applyFont="1"/>
    <xf numFmtId="166" fontId="4" fillId="0" borderId="0" xfId="54" applyNumberFormat="1" applyFont="1" applyBorder="1" applyAlignment="1">
      <alignment horizontal="right"/>
    </xf>
    <xf numFmtId="41" fontId="15" fillId="0" borderId="0" xfId="7" applyNumberFormat="1" applyFont="1" applyBorder="1" applyAlignment="1" applyProtection="1">
      <alignment horizontal="left" vertical="top" wrapText="1" readingOrder="1"/>
      <protection locked="0"/>
    </xf>
    <xf numFmtId="41" fontId="16" fillId="0" borderId="0" xfId="7" applyNumberFormat="1" applyFont="1" applyBorder="1" applyAlignment="1" applyProtection="1">
      <alignment horizontal="left" vertical="top" wrapText="1" readingOrder="1"/>
      <protection locked="0"/>
    </xf>
    <xf numFmtId="0" fontId="16" fillId="0" borderId="113" xfId="7" applyFont="1" applyBorder="1" applyAlignment="1" applyProtection="1">
      <alignment horizontal="center" vertical="center" wrapText="1" readingOrder="1"/>
      <protection locked="0"/>
    </xf>
    <xf numFmtId="170" fontId="4" fillId="0" borderId="0" xfId="36" applyNumberFormat="1" applyFont="1" applyBorder="1"/>
    <xf numFmtId="0" fontId="4" fillId="0" borderId="0" xfId="41" applyFont="1" applyFill="1" applyAlignment="1">
      <alignment horizontal="center" vertical="center"/>
    </xf>
    <xf numFmtId="0" fontId="5" fillId="0" borderId="26" xfId="41" applyFont="1" applyFill="1" applyBorder="1" applyAlignment="1" applyProtection="1">
      <alignment horizontal="center" vertical="center" wrapText="1" readingOrder="1"/>
      <protection locked="0"/>
    </xf>
    <xf numFmtId="0" fontId="5" fillId="0" borderId="113" xfId="41" applyFont="1" applyFill="1" applyBorder="1" applyAlignment="1" applyProtection="1">
      <alignment horizontal="center" vertical="center" wrapText="1" readingOrder="1"/>
      <protection locked="0"/>
    </xf>
    <xf numFmtId="0" fontId="4" fillId="0" borderId="0" xfId="41" applyFont="1" applyFill="1" applyAlignment="1">
      <alignment vertical="center"/>
    </xf>
    <xf numFmtId="0" fontId="5" fillId="0" borderId="0" xfId="41" applyFont="1" applyFill="1" applyBorder="1" applyAlignment="1" applyProtection="1">
      <alignment vertical="top" wrapText="1" readingOrder="1"/>
      <protection locked="0"/>
    </xf>
    <xf numFmtId="170" fontId="15" fillId="0" borderId="0" xfId="36" applyNumberFormat="1" applyFont="1" applyFill="1" applyBorder="1" applyAlignment="1" applyProtection="1">
      <alignment horizontal="left" vertical="top" wrapText="1" readingOrder="1"/>
      <protection locked="0"/>
    </xf>
    <xf numFmtId="0" fontId="4" fillId="0" borderId="114" xfId="7" applyFont="1" applyBorder="1" applyAlignment="1" applyProtection="1">
      <alignment vertical="top"/>
      <protection locked="0"/>
    </xf>
    <xf numFmtId="170" fontId="8" fillId="0" borderId="0" xfId="36" applyNumberFormat="1" applyFont="1" applyFill="1" applyBorder="1"/>
    <xf numFmtId="0" fontId="4" fillId="0" borderId="0" xfId="41" applyFont="1" applyFill="1" applyBorder="1" applyAlignment="1" applyProtection="1">
      <alignment horizontal="left" vertical="top" wrapText="1" readingOrder="1"/>
      <protection locked="0"/>
    </xf>
    <xf numFmtId="0" fontId="4" fillId="0" borderId="0" xfId="41" applyFont="1" applyFill="1" applyBorder="1" applyAlignment="1" applyProtection="1">
      <alignment vertical="top"/>
      <protection locked="0"/>
    </xf>
    <xf numFmtId="0" fontId="4" fillId="0" borderId="0" xfId="41" applyFont="1" applyFill="1" applyBorder="1" applyAlignment="1">
      <alignment horizontal="justify" vertical="top"/>
    </xf>
    <xf numFmtId="170" fontId="15" fillId="0" borderId="0" xfId="36" applyNumberFormat="1" applyFont="1" applyFill="1" applyBorder="1" applyAlignment="1" applyProtection="1">
      <alignment horizontal="right" vertical="top" wrapText="1" readingOrder="1"/>
      <protection locked="0"/>
    </xf>
    <xf numFmtId="0" fontId="39" fillId="0" borderId="104" xfId="0" applyFont="1" applyBorder="1" applyAlignment="1"/>
    <xf numFmtId="0" fontId="4" fillId="0" borderId="0" xfId="0" applyFont="1" applyFill="1" applyBorder="1" applyAlignment="1">
      <alignment vertical="center"/>
    </xf>
    <xf numFmtId="0" fontId="4" fillId="0" borderId="0" xfId="0" applyFont="1" applyFill="1" applyBorder="1" applyAlignment="1">
      <alignment horizontal="left" vertical="center" wrapText="1"/>
    </xf>
    <xf numFmtId="3" fontId="4" fillId="0" borderId="0" xfId="87" applyNumberFormat="1" applyFont="1" applyFill="1" applyBorder="1" applyAlignment="1">
      <alignment horizontal="right" wrapText="1"/>
    </xf>
    <xf numFmtId="3" fontId="4" fillId="0" borderId="0" xfId="0" applyNumberFormat="1" applyFont="1" applyFill="1" applyBorder="1" applyAlignment="1">
      <alignment horizontal="right"/>
    </xf>
    <xf numFmtId="3" fontId="4" fillId="0" borderId="0" xfId="54" applyNumberFormat="1" applyFont="1" applyFill="1" applyBorder="1" applyAlignment="1"/>
    <xf numFmtId="0" fontId="4" fillId="0" borderId="0" xfId="0" applyFont="1" applyFill="1" applyBorder="1" applyAlignment="1">
      <alignment horizontal="justify" vertical="top"/>
    </xf>
    <xf numFmtId="0" fontId="5" fillId="0" borderId="0" xfId="7" applyFont="1" applyFill="1" applyAlignment="1">
      <alignment vertical="top" wrapText="1"/>
    </xf>
    <xf numFmtId="0" fontId="5" fillId="0" borderId="0" xfId="7" applyFont="1" applyFill="1" applyAlignment="1">
      <alignment vertical="top"/>
    </xf>
    <xf numFmtId="0" fontId="5" fillId="0" borderId="0" xfId="7" applyFont="1" applyFill="1" applyAlignment="1">
      <alignment vertical="center"/>
    </xf>
    <xf numFmtId="0" fontId="5" fillId="0" borderId="86" xfId="7" applyFont="1" applyFill="1" applyBorder="1" applyAlignment="1">
      <alignment horizontal="center" vertical="center"/>
    </xf>
    <xf numFmtId="0" fontId="5" fillId="0" borderId="0" xfId="7" applyFont="1" applyFill="1" applyBorder="1" applyAlignment="1">
      <alignment horizontal="center" vertical="center"/>
    </xf>
    <xf numFmtId="0" fontId="5" fillId="0" borderId="0" xfId="7" applyFont="1" applyFill="1" applyBorder="1" applyAlignment="1">
      <alignment horizontal="left" vertical="center"/>
    </xf>
    <xf numFmtId="41" fontId="5" fillId="0" borderId="0" xfId="7" applyNumberFormat="1" applyFont="1" applyFill="1" applyBorder="1" applyAlignment="1">
      <alignment horizontal="right" vertical="center"/>
    </xf>
    <xf numFmtId="3" fontId="5" fillId="0" borderId="0" xfId="7" applyNumberFormat="1" applyFont="1" applyFill="1" applyBorder="1" applyAlignment="1">
      <alignment horizontal="right" vertical="center"/>
    </xf>
    <xf numFmtId="3" fontId="5" fillId="0" borderId="0" xfId="7" applyNumberFormat="1" applyFont="1" applyFill="1" applyBorder="1" applyAlignment="1">
      <alignment horizontal="center"/>
    </xf>
    <xf numFmtId="41" fontId="4" fillId="0" borderId="0" xfId="7" applyNumberFormat="1" applyFont="1" applyFill="1" applyBorder="1" applyAlignment="1">
      <alignment horizontal="right" vertical="center"/>
    </xf>
    <xf numFmtId="166" fontId="4" fillId="0" borderId="0" xfId="54" applyNumberFormat="1" applyFont="1" applyFill="1" applyBorder="1" applyAlignment="1">
      <alignment horizontal="right" vertical="center"/>
    </xf>
    <xf numFmtId="165" fontId="4" fillId="0" borderId="0" xfId="7" applyNumberFormat="1" applyFont="1" applyFill="1" applyBorder="1" applyAlignment="1">
      <alignment horizontal="right" vertical="center"/>
    </xf>
    <xf numFmtId="3" fontId="4" fillId="0" borderId="0" xfId="7" applyNumberFormat="1" applyFont="1" applyFill="1" applyBorder="1" applyAlignment="1">
      <alignment horizontal="center" vertical="center"/>
    </xf>
    <xf numFmtId="3" fontId="4" fillId="0" borderId="0" xfId="7" applyNumberFormat="1" applyFont="1" applyFill="1" applyBorder="1" applyAlignment="1">
      <alignment horizontal="right" vertical="center"/>
    </xf>
    <xf numFmtId="0" fontId="8" fillId="0" borderId="0" xfId="0" applyFont="1" applyFill="1" applyAlignment="1">
      <alignment horizontal="left" indent="2"/>
    </xf>
    <xf numFmtId="166" fontId="5" fillId="0" borderId="0" xfId="54" applyNumberFormat="1" applyFont="1" applyFill="1" applyBorder="1" applyAlignment="1">
      <alignment horizontal="right" vertical="center"/>
    </xf>
    <xf numFmtId="3" fontId="5" fillId="0" borderId="0" xfId="0" applyNumberFormat="1" applyFont="1" applyFill="1" applyBorder="1"/>
    <xf numFmtId="166" fontId="4" fillId="0" borderId="0" xfId="54" applyNumberFormat="1" applyFont="1" applyFill="1" applyAlignment="1">
      <alignment wrapText="1"/>
    </xf>
    <xf numFmtId="165" fontId="4" fillId="0" borderId="0" xfId="0" applyNumberFormat="1" applyFont="1" applyFill="1" applyBorder="1"/>
    <xf numFmtId="166" fontId="4" fillId="0" borderId="0" xfId="54" applyNumberFormat="1" applyFont="1" applyFill="1"/>
    <xf numFmtId="166" fontId="4" fillId="0" borderId="0" xfId="54" applyNumberFormat="1" applyFont="1" applyFill="1" applyAlignment="1">
      <alignment horizontal="right" vertical="center" wrapText="1"/>
    </xf>
    <xf numFmtId="3" fontId="4" fillId="0" borderId="0" xfId="0" applyNumberFormat="1" applyFont="1" applyFill="1" applyBorder="1" applyAlignment="1">
      <alignment horizontal="right" vertical="center"/>
    </xf>
    <xf numFmtId="0" fontId="5" fillId="0" borderId="0" xfId="7" applyFont="1" applyFill="1" applyAlignment="1">
      <alignment vertical="center" wrapText="1"/>
    </xf>
    <xf numFmtId="0" fontId="4" fillId="0" borderId="0" xfId="0" applyFont="1" applyFill="1" applyBorder="1" applyAlignment="1">
      <alignment horizontal="left" wrapText="1"/>
    </xf>
    <xf numFmtId="0" fontId="5" fillId="0" borderId="104" xfId="7" applyFont="1" applyFill="1" applyBorder="1" applyAlignment="1">
      <alignment vertical="center" wrapText="1"/>
    </xf>
    <xf numFmtId="166" fontId="5" fillId="0" borderId="0" xfId="54" applyNumberFormat="1" applyFont="1" applyFill="1" applyBorder="1" applyAlignment="1">
      <alignment horizontal="center" vertical="center"/>
    </xf>
    <xf numFmtId="3" fontId="4" fillId="0" borderId="0" xfId="88" applyNumberFormat="1" applyFont="1" applyFill="1" applyAlignment="1" applyProtection="1">
      <alignment horizontal="left" vertical="center"/>
      <protection locked="0"/>
    </xf>
    <xf numFmtId="166" fontId="4" fillId="0" borderId="0" xfId="54" applyNumberFormat="1" applyFont="1" applyFill="1" applyBorder="1" applyAlignment="1">
      <alignment horizontal="center" vertical="center"/>
    </xf>
    <xf numFmtId="165" fontId="4" fillId="0" borderId="0" xfId="5" applyFont="1" applyFill="1" applyBorder="1" applyAlignment="1">
      <alignment horizontal="center" vertical="center"/>
    </xf>
    <xf numFmtId="0" fontId="5" fillId="0" borderId="2" xfId="42" applyFont="1" applyBorder="1" applyAlignment="1" applyProtection="1">
      <alignment horizontal="center" vertical="center" wrapText="1" readingOrder="1"/>
      <protection locked="0"/>
    </xf>
    <xf numFmtId="0" fontId="5" fillId="0" borderId="0" xfId="42" applyFont="1" applyBorder="1" applyAlignment="1" applyProtection="1">
      <alignment vertical="top" wrapText="1" readingOrder="1"/>
      <protection locked="0"/>
    </xf>
    <xf numFmtId="170" fontId="5" fillId="0" borderId="0" xfId="44" applyNumberFormat="1" applyFont="1" applyBorder="1" applyAlignment="1" applyProtection="1">
      <alignment vertical="center" wrapText="1" readingOrder="1"/>
      <protection locked="0"/>
    </xf>
    <xf numFmtId="0" fontId="4" fillId="0" borderId="0" xfId="42" applyFont="1" applyBorder="1" applyAlignment="1" applyProtection="1">
      <alignment vertical="top" wrapText="1" readingOrder="1"/>
      <protection locked="0"/>
    </xf>
    <xf numFmtId="170" fontId="4" fillId="0" borderId="0" xfId="44" applyNumberFormat="1" applyFont="1" applyBorder="1" applyAlignment="1" applyProtection="1">
      <alignment vertical="center" wrapText="1" readingOrder="1"/>
      <protection locked="0"/>
    </xf>
    <xf numFmtId="0" fontId="4" fillId="0" borderId="0" xfId="42" applyFont="1" applyFill="1" applyAlignment="1">
      <alignment wrapText="1" readingOrder="1"/>
    </xf>
    <xf numFmtId="0" fontId="15" fillId="0" borderId="0" xfId="42" applyFont="1" applyFill="1" applyAlignment="1" applyProtection="1">
      <alignment vertical="top" wrapText="1" readingOrder="1"/>
      <protection locked="0"/>
    </xf>
    <xf numFmtId="0" fontId="4" fillId="0" borderId="0" xfId="42" applyFont="1" applyFill="1" applyAlignment="1"/>
    <xf numFmtId="0" fontId="16" fillId="0" borderId="2" xfId="42" applyFont="1" applyFill="1" applyBorder="1" applyAlignment="1" applyProtection="1">
      <alignment horizontal="center" vertical="top" wrapText="1" readingOrder="1"/>
      <protection locked="0"/>
    </xf>
    <xf numFmtId="3" fontId="16" fillId="0" borderId="0" xfId="42" applyNumberFormat="1" applyFont="1" applyFill="1" applyBorder="1" applyAlignment="1" applyProtection="1">
      <alignment vertical="top" wrapText="1" readingOrder="1"/>
      <protection locked="0"/>
    </xf>
    <xf numFmtId="41" fontId="16" fillId="0" borderId="0" xfId="44" applyNumberFormat="1" applyFont="1" applyFill="1" applyBorder="1" applyAlignment="1" applyProtection="1">
      <alignment vertical="top" wrapText="1" readingOrder="1"/>
      <protection locked="0"/>
    </xf>
    <xf numFmtId="3" fontId="15" fillId="0" borderId="0" xfId="42" applyNumberFormat="1" applyFont="1" applyFill="1" applyBorder="1" applyAlignment="1" applyProtection="1">
      <alignment vertical="top" wrapText="1" readingOrder="1"/>
      <protection locked="0"/>
    </xf>
    <xf numFmtId="0" fontId="4" fillId="4" borderId="0" xfId="42" applyFont="1" applyFill="1"/>
    <xf numFmtId="0" fontId="16" fillId="0" borderId="2" xfId="42" applyFont="1" applyFill="1" applyBorder="1" applyAlignment="1" applyProtection="1">
      <alignment vertical="top" wrapText="1" readingOrder="1"/>
      <protection locked="0"/>
    </xf>
    <xf numFmtId="41" fontId="16" fillId="0" borderId="0" xfId="42" applyNumberFormat="1" applyFont="1" applyFill="1" applyBorder="1" applyAlignment="1" applyProtection="1">
      <alignment vertical="top" wrapText="1" readingOrder="1"/>
      <protection locked="0"/>
    </xf>
    <xf numFmtId="3" fontId="5" fillId="0" borderId="0" xfId="3" applyNumberFormat="1" applyFont="1" applyFill="1" applyBorder="1" applyAlignment="1"/>
    <xf numFmtId="49" fontId="16" fillId="0" borderId="0" xfId="42" applyNumberFormat="1" applyFont="1" applyFill="1" applyBorder="1" applyAlignment="1" applyProtection="1">
      <alignment vertical="top" wrapText="1" readingOrder="1"/>
      <protection locked="0"/>
    </xf>
    <xf numFmtId="3" fontId="4" fillId="0" borderId="0" xfId="3" applyNumberFormat="1" applyFont="1" applyFill="1" applyBorder="1"/>
    <xf numFmtId="3" fontId="4" fillId="0" borderId="0" xfId="3" applyNumberFormat="1" applyFont="1" applyFill="1" applyBorder="1" applyAlignment="1"/>
    <xf numFmtId="49" fontId="15" fillId="0" borderId="0" xfId="42" applyNumberFormat="1" applyFont="1" applyFill="1" applyBorder="1" applyAlignment="1" applyProtection="1">
      <alignment vertical="top" wrapText="1" readingOrder="1"/>
      <protection locked="0"/>
    </xf>
    <xf numFmtId="0" fontId="5" fillId="0" borderId="0" xfId="42" applyNumberFormat="1" applyFont="1" applyFill="1" applyBorder="1" applyAlignment="1">
      <alignment horizontal="left"/>
    </xf>
    <xf numFmtId="178" fontId="5" fillId="0" borderId="0" xfId="42" applyNumberFormat="1" applyFont="1" applyFill="1" applyBorder="1" applyAlignment="1">
      <alignment horizontal="left"/>
    </xf>
    <xf numFmtId="0" fontId="7" fillId="0" borderId="0" xfId="42" applyFont="1" applyFill="1" applyBorder="1" applyAlignment="1">
      <alignment vertical="center"/>
    </xf>
    <xf numFmtId="178" fontId="4" fillId="0" borderId="0" xfId="42" applyNumberFormat="1" applyFont="1" applyFill="1" applyBorder="1" applyAlignment="1">
      <alignment horizontal="left"/>
    </xf>
    <xf numFmtId="0" fontId="8" fillId="0" borderId="0" xfId="89" applyFont="1" applyFill="1" applyBorder="1"/>
    <xf numFmtId="0" fontId="7" fillId="0" borderId="0" xfId="89" applyFont="1" applyFill="1" applyBorder="1" applyAlignment="1">
      <alignment wrapText="1"/>
    </xf>
    <xf numFmtId="0" fontId="8" fillId="0" borderId="0" xfId="89" applyFont="1" applyFill="1" applyBorder="1" applyAlignment="1">
      <alignment wrapText="1"/>
    </xf>
    <xf numFmtId="3" fontId="7" fillId="0" borderId="2" xfId="89" applyNumberFormat="1" applyFont="1" applyFill="1" applyBorder="1" applyAlignment="1">
      <alignment horizontal="center" vertical="center" wrapText="1"/>
    </xf>
    <xf numFmtId="3" fontId="7" fillId="0" borderId="0" xfId="89" applyNumberFormat="1" applyFont="1" applyFill="1" applyBorder="1" applyAlignment="1">
      <alignment horizontal="left"/>
    </xf>
    <xf numFmtId="3" fontId="7" fillId="0" borderId="0" xfId="89" applyNumberFormat="1" applyFont="1" applyFill="1" applyBorder="1" applyAlignment="1">
      <alignment horizontal="center"/>
    </xf>
    <xf numFmtId="10" fontId="7" fillId="0" borderId="0" xfId="89" applyNumberFormat="1" applyFont="1" applyFill="1" applyBorder="1" applyAlignment="1">
      <alignment horizontal="center"/>
    </xf>
    <xf numFmtId="167" fontId="7" fillId="0" borderId="0" xfId="89" applyNumberFormat="1" applyFont="1" applyFill="1" applyBorder="1"/>
    <xf numFmtId="166" fontId="8" fillId="0" borderId="0" xfId="89" applyNumberFormat="1" applyFont="1" applyFill="1" applyBorder="1"/>
    <xf numFmtId="3" fontId="8" fillId="0" borderId="0" xfId="89" applyNumberFormat="1" applyFont="1" applyFill="1" applyBorder="1"/>
    <xf numFmtId="3" fontId="8" fillId="0" borderId="0" xfId="89" applyNumberFormat="1" applyFont="1" applyFill="1" applyBorder="1" applyAlignment="1">
      <alignment horizontal="left"/>
    </xf>
    <xf numFmtId="3" fontId="8" fillId="0" borderId="0" xfId="89" applyNumberFormat="1" applyFont="1" applyFill="1" applyBorder="1" applyAlignment="1">
      <alignment horizontal="center"/>
    </xf>
    <xf numFmtId="167" fontId="8" fillId="0" borderId="0" xfId="89" applyNumberFormat="1" applyFont="1" applyFill="1" applyBorder="1"/>
    <xf numFmtId="4" fontId="8" fillId="0" borderId="0" xfId="89" applyNumberFormat="1" applyFont="1" applyFill="1" applyBorder="1"/>
    <xf numFmtId="2" fontId="4" fillId="0" borderId="0" xfId="89" applyNumberFormat="1" applyFont="1" applyFill="1" applyBorder="1" applyAlignment="1"/>
    <xf numFmtId="2" fontId="4" fillId="0" borderId="0" xfId="89" applyNumberFormat="1" applyFont="1" applyFill="1" applyBorder="1" applyAlignment="1">
      <alignment wrapText="1"/>
    </xf>
    <xf numFmtId="0" fontId="5" fillId="0" borderId="0" xfId="14" applyFont="1" applyFill="1" applyBorder="1" applyAlignment="1">
      <alignment horizontal="justify" vertical="center" wrapText="1"/>
    </xf>
    <xf numFmtId="3" fontId="7" fillId="0" borderId="2" xfId="14" applyNumberFormat="1" applyFont="1" applyFill="1" applyBorder="1" applyAlignment="1">
      <alignment horizontal="center" vertical="center" wrapText="1"/>
    </xf>
    <xf numFmtId="3" fontId="7" fillId="0" borderId="0" xfId="14" applyNumberFormat="1" applyFont="1" applyFill="1" applyBorder="1" applyAlignment="1">
      <alignment horizontal="left"/>
    </xf>
    <xf numFmtId="3" fontId="7" fillId="0" borderId="0" xfId="14" applyNumberFormat="1" applyFont="1" applyFill="1" applyBorder="1" applyAlignment="1">
      <alignment horizontal="center"/>
    </xf>
    <xf numFmtId="186" fontId="7" fillId="0" borderId="0" xfId="14" applyNumberFormat="1" applyFont="1" applyFill="1" applyBorder="1" applyAlignment="1">
      <alignment horizontal="center"/>
    </xf>
    <xf numFmtId="3" fontId="8" fillId="0" borderId="0" xfId="14" applyNumberFormat="1" applyFont="1" applyFill="1" applyBorder="1" applyAlignment="1">
      <alignment horizontal="left"/>
    </xf>
    <xf numFmtId="3" fontId="8" fillId="0" borderId="0" xfId="14" applyNumberFormat="1" applyFont="1" applyFill="1" applyBorder="1" applyAlignment="1">
      <alignment horizontal="center"/>
    </xf>
    <xf numFmtId="186" fontId="8" fillId="0" borderId="0" xfId="14" applyNumberFormat="1" applyFont="1" applyFill="1" applyBorder="1" applyAlignment="1">
      <alignment horizontal="center"/>
    </xf>
    <xf numFmtId="0" fontId="4" fillId="0" borderId="0" xfId="14" applyFont="1" applyFill="1" applyBorder="1" applyAlignment="1"/>
    <xf numFmtId="0" fontId="5" fillId="0" borderId="0" xfId="14" applyFont="1" applyFill="1" applyBorder="1" applyAlignment="1">
      <alignment horizontal="left" wrapText="1"/>
    </xf>
    <xf numFmtId="0" fontId="5" fillId="0" borderId="2" xfId="14" applyFont="1" applyFill="1" applyBorder="1" applyAlignment="1">
      <alignment horizontal="center" vertical="center" wrapText="1"/>
    </xf>
    <xf numFmtId="3" fontId="5" fillId="0" borderId="2" xfId="14" applyNumberFormat="1" applyFont="1" applyFill="1" applyBorder="1" applyAlignment="1">
      <alignment horizontal="center" vertical="center" wrapText="1"/>
    </xf>
    <xf numFmtId="3" fontId="5" fillId="0" borderId="0" xfId="14" applyNumberFormat="1" applyFont="1" applyFill="1" applyBorder="1" applyAlignment="1">
      <alignment horizontal="left"/>
    </xf>
    <xf numFmtId="3" fontId="5" fillId="0" borderId="0" xfId="14" applyNumberFormat="1" applyFont="1" applyFill="1" applyBorder="1" applyAlignment="1">
      <alignment horizontal="center"/>
    </xf>
    <xf numFmtId="186" fontId="5" fillId="0" borderId="0" xfId="14" applyNumberFormat="1" applyFont="1" applyFill="1" applyBorder="1" applyAlignment="1">
      <alignment horizontal="center"/>
    </xf>
    <xf numFmtId="3" fontId="4" fillId="0" borderId="0" xfId="14" applyNumberFormat="1" applyFont="1" applyFill="1" applyBorder="1" applyAlignment="1">
      <alignment horizontal="left"/>
    </xf>
    <xf numFmtId="3" fontId="4" fillId="0" borderId="0" xfId="14" applyNumberFormat="1" applyFont="1" applyFill="1" applyBorder="1" applyAlignment="1">
      <alignment horizontal="center"/>
    </xf>
    <xf numFmtId="186" fontId="4" fillId="0" borderId="0" xfId="14" applyNumberFormat="1" applyFont="1" applyFill="1" applyBorder="1" applyAlignment="1">
      <alignment horizontal="center"/>
    </xf>
    <xf numFmtId="3" fontId="4" fillId="0" borderId="0" xfId="14" applyNumberFormat="1" applyFont="1" applyFill="1" applyBorder="1"/>
    <xf numFmtId="0" fontId="4" fillId="0" borderId="0" xfId="14" applyFont="1" applyFill="1" applyBorder="1" applyAlignment="1">
      <alignment wrapText="1"/>
    </xf>
    <xf numFmtId="0" fontId="7" fillId="0" borderId="0" xfId="14" applyFont="1" applyFill="1" applyBorder="1" applyAlignment="1">
      <alignment horizontal="left" wrapText="1"/>
    </xf>
    <xf numFmtId="0" fontId="7" fillId="0" borderId="2" xfId="14" applyFont="1" applyFill="1" applyBorder="1" applyAlignment="1">
      <alignment horizontal="center" vertical="center" wrapText="1"/>
    </xf>
    <xf numFmtId="0" fontId="7" fillId="0" borderId="0" xfId="14" applyFont="1" applyFill="1" applyBorder="1"/>
    <xf numFmtId="166" fontId="7" fillId="0" borderId="0" xfId="90" applyNumberFormat="1" applyFont="1" applyFill="1" applyBorder="1" applyAlignment="1">
      <alignment horizontal="center"/>
    </xf>
    <xf numFmtId="167" fontId="7" fillId="0" borderId="0" xfId="14" applyNumberFormat="1" applyFont="1" applyFill="1" applyBorder="1" applyAlignment="1">
      <alignment horizontal="center"/>
    </xf>
    <xf numFmtId="184" fontId="8" fillId="0" borderId="0" xfId="14" applyNumberFormat="1" applyFont="1" applyFill="1" applyBorder="1"/>
    <xf numFmtId="166" fontId="8" fillId="0" borderId="0" xfId="90" applyNumberFormat="1" applyFont="1" applyFill="1" applyBorder="1" applyAlignment="1">
      <alignment horizontal="center"/>
    </xf>
    <xf numFmtId="167" fontId="8" fillId="0" borderId="0" xfId="14" applyNumberFormat="1" applyFont="1" applyFill="1" applyBorder="1" applyAlignment="1">
      <alignment horizontal="center"/>
    </xf>
    <xf numFmtId="166" fontId="8" fillId="0" borderId="0" xfId="14" applyNumberFormat="1" applyFont="1" applyFill="1" applyBorder="1"/>
    <xf numFmtId="0" fontId="4" fillId="0" borderId="0" xfId="14" applyFont="1" applyFill="1" applyBorder="1" applyAlignment="1">
      <alignment horizontal="left" vertical="top" wrapText="1"/>
    </xf>
    <xf numFmtId="10" fontId="5" fillId="0" borderId="0" xfId="1" applyNumberFormat="1" applyFont="1" applyFill="1" applyBorder="1" applyAlignment="1">
      <alignment horizontal="right"/>
    </xf>
    <xf numFmtId="10" fontId="4" fillId="0" borderId="0" xfId="1" applyNumberFormat="1" applyFont="1" applyFill="1" applyBorder="1" applyAlignment="1">
      <alignment horizontal="right"/>
    </xf>
    <xf numFmtId="190" fontId="4" fillId="0" borderId="0" xfId="1" applyNumberFormat="1" applyFont="1" applyFill="1" applyBorder="1" applyAlignment="1">
      <alignment horizontal="right"/>
    </xf>
    <xf numFmtId="0" fontId="5" fillId="0" borderId="10" xfId="0" applyFont="1" applyFill="1" applyBorder="1" applyAlignment="1">
      <alignment horizontal="center" vertical="center"/>
    </xf>
    <xf numFmtId="0" fontId="5" fillId="0" borderId="0" xfId="0" applyFont="1" applyFill="1" applyBorder="1" applyAlignment="1">
      <alignment horizontal="left" vertical="center" wrapText="1"/>
    </xf>
    <xf numFmtId="165" fontId="5" fillId="0" borderId="0" xfId="5" applyFont="1" applyFill="1" applyBorder="1" applyAlignment="1">
      <alignment horizontal="right" vertical="center" wrapText="1"/>
    </xf>
    <xf numFmtId="165" fontId="5" fillId="0" borderId="0" xfId="5" applyFont="1" applyFill="1" applyBorder="1" applyAlignment="1">
      <alignment horizontal="center" vertical="center" wrapText="1"/>
    </xf>
    <xf numFmtId="0" fontId="5" fillId="0" borderId="0" xfId="0" applyFont="1" applyFill="1" applyAlignment="1">
      <alignment vertical="center"/>
    </xf>
    <xf numFmtId="0" fontId="4" fillId="0" borderId="0" xfId="0" applyFont="1" applyFill="1" applyAlignment="1">
      <alignment horizontal="left" vertical="center" indent="1"/>
    </xf>
    <xf numFmtId="0" fontId="4" fillId="0" borderId="0" xfId="0" applyFont="1" applyFill="1" applyAlignment="1"/>
    <xf numFmtId="0" fontId="4" fillId="0" borderId="0" xfId="0" applyFont="1" applyFill="1" applyAlignment="1">
      <alignment horizontal="left" wrapText="1"/>
    </xf>
    <xf numFmtId="49" fontId="4" fillId="0" borderId="0" xfId="0" applyNumberFormat="1" applyFont="1" applyFill="1" applyAlignment="1">
      <alignment horizontal="left" vertical="center" wrapText="1"/>
    </xf>
    <xf numFmtId="191" fontId="27" fillId="0" borderId="0" xfId="0" applyNumberFormat="1" applyFont="1" applyFill="1"/>
    <xf numFmtId="192" fontId="27" fillId="0" borderId="0" xfId="0" applyNumberFormat="1" applyFont="1" applyFill="1"/>
    <xf numFmtId="0" fontId="5" fillId="0" borderId="2" xfId="0" applyFont="1" applyFill="1" applyBorder="1" applyAlignment="1">
      <alignment horizontal="center"/>
    </xf>
    <xf numFmtId="0" fontId="4" fillId="0" borderId="0" xfId="0" applyNumberFormat="1" applyFont="1" applyFill="1" applyBorder="1" applyAlignment="1">
      <alignment horizontal="left" vertical="top"/>
    </xf>
    <xf numFmtId="49" fontId="4" fillId="0" borderId="0" xfId="0" applyNumberFormat="1" applyFont="1" applyFill="1" applyBorder="1" applyAlignment="1">
      <alignment vertical="center" wrapText="1"/>
    </xf>
    <xf numFmtId="0" fontId="4" fillId="0" borderId="0" xfId="0" applyFont="1" applyFill="1" applyAlignment="1">
      <alignment vertical="center" wrapText="1"/>
    </xf>
    <xf numFmtId="0" fontId="5" fillId="0" borderId="2" xfId="0" applyFont="1" applyFill="1" applyBorder="1" applyAlignment="1">
      <alignment horizontal="left" vertical="center" wrapText="1"/>
    </xf>
    <xf numFmtId="0" fontId="5" fillId="0" borderId="0" xfId="0" applyFont="1" applyFill="1" applyBorder="1" applyAlignment="1">
      <alignment horizontal="left"/>
    </xf>
    <xf numFmtId="0" fontId="5" fillId="0" borderId="0" xfId="0" applyFont="1" applyFill="1" applyBorder="1" applyAlignment="1">
      <alignment horizontal="left" wrapText="1"/>
    </xf>
    <xf numFmtId="49" fontId="4" fillId="0" borderId="0" xfId="0" applyNumberFormat="1" applyFont="1" applyFill="1" applyAlignment="1">
      <alignment vertical="center" wrapText="1"/>
    </xf>
    <xf numFmtId="0" fontId="4" fillId="0" borderId="0" xfId="14" applyFont="1" applyFill="1" applyBorder="1" applyAlignment="1">
      <alignment horizontal="left" wrapText="1"/>
    </xf>
    <xf numFmtId="0" fontId="5" fillId="0" borderId="0" xfId="0" applyFont="1" applyFill="1" applyAlignment="1">
      <alignment horizontal="left" vertical="center" wrapText="1"/>
    </xf>
    <xf numFmtId="0" fontId="5" fillId="0" borderId="0" xfId="0" applyFont="1" applyFill="1" applyAlignment="1">
      <alignment horizontal="left" wrapText="1"/>
    </xf>
    <xf numFmtId="0" fontId="5" fillId="0" borderId="0" xfId="0" applyFont="1" applyFill="1" applyBorder="1" applyAlignment="1">
      <alignment wrapText="1"/>
    </xf>
    <xf numFmtId="0" fontId="4" fillId="0" borderId="0" xfId="0" applyFont="1" applyFill="1" applyAlignment="1">
      <alignment horizontal="left" wrapText="1" indent="1"/>
    </xf>
    <xf numFmtId="165" fontId="4" fillId="0" borderId="0" xfId="5" applyFont="1" applyFill="1" applyAlignment="1"/>
    <xf numFmtId="166" fontId="5" fillId="0" borderId="0" xfId="0" applyNumberFormat="1" applyFont="1" applyFill="1"/>
    <xf numFmtId="0" fontId="4" fillId="0" borderId="0" xfId="0" applyFont="1" applyFill="1" applyBorder="1" applyAlignment="1">
      <alignment horizontal="right"/>
    </xf>
    <xf numFmtId="0" fontId="4" fillId="0" borderId="0" xfId="0" applyFont="1" applyFill="1" applyBorder="1" applyAlignment="1">
      <alignment horizontal="justify" vertical="justify" wrapText="1"/>
    </xf>
    <xf numFmtId="0" fontId="5" fillId="0" borderId="0" xfId="0" applyFont="1" applyFill="1" applyAlignment="1">
      <alignment horizontal="left" vertical="center"/>
    </xf>
    <xf numFmtId="0" fontId="5" fillId="0" borderId="2" xfId="0" applyFont="1" applyFill="1" applyBorder="1" applyAlignment="1">
      <alignment horizontal="left" vertical="center"/>
    </xf>
    <xf numFmtId="166" fontId="5" fillId="0" borderId="0" xfId="54" applyNumberFormat="1" applyFont="1" applyFill="1"/>
    <xf numFmtId="0" fontId="5" fillId="0" borderId="2" xfId="0" applyFont="1" applyFill="1" applyBorder="1" applyAlignment="1">
      <alignment vertical="center"/>
    </xf>
    <xf numFmtId="3" fontId="16" fillId="0" borderId="0" xfId="7" applyNumberFormat="1" applyFont="1" applyFill="1" applyBorder="1" applyAlignment="1" applyProtection="1">
      <alignment horizontal="left" vertical="center" wrapText="1" readingOrder="1"/>
      <protection locked="0"/>
    </xf>
    <xf numFmtId="170" fontId="16" fillId="0" borderId="0" xfId="12" applyNumberFormat="1" applyFont="1" applyFill="1" applyBorder="1" applyAlignment="1" applyProtection="1">
      <alignment horizontal="right" vertical="center" wrapText="1" readingOrder="1"/>
      <protection locked="0"/>
    </xf>
    <xf numFmtId="170" fontId="15" fillId="0" borderId="0" xfId="12" applyNumberFormat="1" applyFont="1" applyFill="1" applyBorder="1" applyAlignment="1" applyProtection="1">
      <alignment horizontal="right" vertical="center" wrapText="1" readingOrder="1"/>
      <protection locked="0"/>
    </xf>
    <xf numFmtId="0" fontId="16" fillId="0" borderId="118" xfId="0" applyFont="1" applyFill="1" applyBorder="1" applyAlignment="1" applyProtection="1">
      <alignment vertical="top" wrapText="1" readingOrder="1"/>
      <protection locked="0"/>
    </xf>
    <xf numFmtId="170" fontId="4" fillId="0" borderId="0" xfId="7" applyNumberFormat="1" applyFont="1" applyFill="1" applyBorder="1"/>
    <xf numFmtId="0" fontId="5" fillId="0" borderId="0" xfId="7" applyFont="1" applyBorder="1" applyAlignment="1" applyProtection="1">
      <alignment vertical="top" wrapText="1" readingOrder="1"/>
      <protection locked="0"/>
    </xf>
    <xf numFmtId="170" fontId="5" fillId="0" borderId="0" xfId="12" applyNumberFormat="1" applyFont="1" applyBorder="1" applyAlignment="1" applyProtection="1">
      <alignment horizontal="center" vertical="top" wrapText="1" readingOrder="1"/>
      <protection locked="0"/>
    </xf>
    <xf numFmtId="170" fontId="4" fillId="0" borderId="0" xfId="12" applyNumberFormat="1" applyFont="1" applyBorder="1" applyAlignment="1" applyProtection="1">
      <alignment horizontal="center" vertical="top" wrapText="1" readingOrder="1"/>
      <protection locked="0"/>
    </xf>
    <xf numFmtId="0" fontId="5" fillId="0" borderId="0" xfId="13" applyFont="1" applyFill="1" applyBorder="1"/>
    <xf numFmtId="41" fontId="5" fillId="0" borderId="0" xfId="7" applyNumberFormat="1" applyFont="1" applyFill="1" applyBorder="1" applyAlignment="1">
      <alignment horizontal="right" vertical="center" wrapText="1"/>
    </xf>
    <xf numFmtId="0" fontId="4" fillId="0" borderId="0" xfId="13" applyFont="1" applyFill="1" applyBorder="1"/>
    <xf numFmtId="41" fontId="5" fillId="0" borderId="0" xfId="7" applyNumberFormat="1" applyFont="1" applyFill="1" applyBorder="1" applyAlignment="1">
      <alignment horizontal="right"/>
    </xf>
    <xf numFmtId="0" fontId="4" fillId="0" borderId="0" xfId="7" applyFont="1" applyFill="1" applyAlignment="1">
      <alignment horizontal="left" vertical="center" wrapText="1"/>
    </xf>
    <xf numFmtId="0" fontId="4" fillId="0" borderId="0" xfId="7" applyFont="1" applyFill="1" applyAlignment="1">
      <alignment vertical="center"/>
    </xf>
    <xf numFmtId="166" fontId="4" fillId="0" borderId="0" xfId="37" applyNumberFormat="1" applyFont="1" applyFill="1"/>
    <xf numFmtId="0" fontId="4" fillId="0" borderId="104" xfId="7" applyFont="1" applyFill="1" applyBorder="1" applyAlignment="1"/>
    <xf numFmtId="41" fontId="4" fillId="0" borderId="0" xfId="7" applyNumberFormat="1" applyFont="1" applyFill="1"/>
    <xf numFmtId="0" fontId="4" fillId="0" borderId="0" xfId="13" applyFont="1" applyFill="1" applyAlignment="1"/>
    <xf numFmtId="170" fontId="16" fillId="0" borderId="0" xfId="62" applyNumberFormat="1" applyFont="1" applyFill="1" applyBorder="1" applyAlignment="1" applyProtection="1">
      <alignment horizontal="right" vertical="top" wrapText="1" readingOrder="1"/>
      <protection locked="0"/>
    </xf>
    <xf numFmtId="0" fontId="5" fillId="0" borderId="0" xfId="4" applyFont="1" applyFill="1" applyAlignment="1">
      <alignment wrapText="1"/>
    </xf>
    <xf numFmtId="0" fontId="4" fillId="0" borderId="0" xfId="4" applyFont="1" applyFill="1" applyBorder="1" applyAlignment="1">
      <alignment wrapText="1"/>
    </xf>
    <xf numFmtId="0" fontId="4" fillId="0" borderId="0" xfId="4" applyFont="1" applyFill="1" applyAlignment="1">
      <alignment horizontal="left"/>
    </xf>
    <xf numFmtId="0" fontId="4" fillId="0" borderId="0" xfId="4" applyFont="1" applyFill="1" applyAlignment="1">
      <alignment horizontal="center" wrapText="1"/>
    </xf>
    <xf numFmtId="49" fontId="4" fillId="0" borderId="0" xfId="4" applyNumberFormat="1" applyFont="1" applyFill="1" applyAlignment="1">
      <alignment wrapText="1"/>
    </xf>
    <xf numFmtId="0" fontId="4" fillId="0" borderId="0" xfId="4" applyFont="1" applyFill="1" applyAlignment="1">
      <alignment horizontal="justify"/>
    </xf>
    <xf numFmtId="3" fontId="5" fillId="0" borderId="0" xfId="7" applyNumberFormat="1" applyFont="1" applyFill="1" applyBorder="1" applyAlignment="1">
      <alignment horizontal="right"/>
    </xf>
    <xf numFmtId="3" fontId="4" fillId="0" borderId="0" xfId="7" applyNumberFormat="1" applyFont="1" applyFill="1" applyBorder="1" applyAlignment="1" applyProtection="1">
      <alignment horizontal="left" vertical="center" wrapText="1"/>
      <protection locked="0"/>
    </xf>
    <xf numFmtId="3" fontId="4" fillId="0" borderId="0" xfId="7" applyNumberFormat="1" applyFont="1" applyFill="1" applyBorder="1" applyAlignment="1" applyProtection="1">
      <alignment horizontal="left" vertical="center"/>
      <protection locked="0"/>
    </xf>
    <xf numFmtId="3" fontId="4" fillId="0" borderId="0" xfId="7" applyNumberFormat="1" applyFont="1" applyFill="1" applyAlignment="1">
      <alignment horizontal="left"/>
    </xf>
    <xf numFmtId="0" fontId="30" fillId="0" borderId="0" xfId="7" applyFont="1" applyFill="1" applyAlignment="1">
      <alignment horizontal="left"/>
    </xf>
    <xf numFmtId="0" fontId="30" fillId="0" borderId="0" xfId="7" applyFont="1" applyFill="1"/>
    <xf numFmtId="0" fontId="3" fillId="0" borderId="0" xfId="7" applyFont="1" applyFill="1"/>
    <xf numFmtId="0" fontId="3" fillId="0" borderId="0" xfId="7" applyFont="1" applyFill="1" applyAlignment="1">
      <alignment vertical="center"/>
    </xf>
    <xf numFmtId="0" fontId="3" fillId="0" borderId="0" xfId="7" applyFont="1" applyFill="1" applyAlignment="1">
      <alignment wrapText="1"/>
    </xf>
    <xf numFmtId="0" fontId="5" fillId="0" borderId="0" xfId="91" applyFont="1" applyFill="1" applyBorder="1"/>
    <xf numFmtId="3" fontId="5" fillId="0" borderId="0" xfId="7" applyNumberFormat="1" applyFont="1" applyFill="1" applyBorder="1"/>
    <xf numFmtId="166" fontId="4" fillId="0" borderId="0" xfId="37" applyNumberFormat="1" applyFont="1" applyFill="1" applyBorder="1"/>
    <xf numFmtId="0" fontId="4" fillId="0" borderId="0" xfId="7" applyFont="1" applyFill="1" applyAlignment="1">
      <alignment horizontal="justify" wrapText="1"/>
    </xf>
    <xf numFmtId="0" fontId="4" fillId="0" borderId="0" xfId="7" applyFont="1" applyFill="1" applyAlignment="1">
      <alignment horizontal="justify"/>
    </xf>
    <xf numFmtId="0" fontId="5" fillId="0" borderId="8" xfId="7" applyFont="1" applyFill="1" applyBorder="1" applyAlignment="1">
      <alignment horizontal="center" vertical="center"/>
    </xf>
    <xf numFmtId="41" fontId="4" fillId="0" borderId="0" xfId="37" applyNumberFormat="1" applyFont="1" applyFill="1" applyBorder="1"/>
    <xf numFmtId="41" fontId="4" fillId="0" borderId="0" xfId="7" applyNumberFormat="1" applyFont="1" applyFill="1" applyBorder="1"/>
    <xf numFmtId="41" fontId="4" fillId="0" borderId="0" xfId="37" applyNumberFormat="1" applyFont="1" applyFill="1"/>
    <xf numFmtId="0" fontId="15" fillId="0" borderId="0" xfId="7" applyFont="1" applyBorder="1" applyAlignment="1" applyProtection="1">
      <alignment horizontal="left" wrapText="1" readingOrder="1"/>
      <protection locked="0"/>
    </xf>
    <xf numFmtId="0" fontId="4" fillId="0" borderId="0" xfId="7" applyFont="1"/>
    <xf numFmtId="0" fontId="16" fillId="0" borderId="2" xfId="7" applyFont="1" applyBorder="1" applyAlignment="1" applyProtection="1">
      <alignment horizontal="center" vertical="center" wrapText="1" readingOrder="1"/>
      <protection locked="0"/>
    </xf>
    <xf numFmtId="0" fontId="4" fillId="0" borderId="0" xfId="7" applyFont="1" applyBorder="1" applyAlignment="1" applyProtection="1">
      <alignment wrapText="1"/>
      <protection locked="0"/>
    </xf>
    <xf numFmtId="0" fontId="15" fillId="0" borderId="0" xfId="7" applyFont="1" applyBorder="1" applyAlignment="1" applyProtection="1">
      <alignment vertical="top" wrapText="1" readingOrder="1"/>
      <protection locked="0"/>
    </xf>
    <xf numFmtId="0" fontId="4" fillId="0" borderId="0" xfId="7" applyFont="1" applyBorder="1"/>
    <xf numFmtId="0" fontId="16" fillId="0" borderId="2" xfId="7" applyFont="1" applyBorder="1" applyAlignment="1" applyProtection="1">
      <alignment horizontal="center" vertical="top" wrapText="1" readingOrder="1"/>
      <protection locked="0"/>
    </xf>
    <xf numFmtId="0" fontId="8" fillId="0" borderId="0" xfId="0" applyFont="1"/>
    <xf numFmtId="0" fontId="4" fillId="0" borderId="0" xfId="3" applyFont="1"/>
    <xf numFmtId="0" fontId="16" fillId="0" borderId="0" xfId="7" applyFont="1" applyBorder="1" applyAlignment="1" applyProtection="1">
      <alignment vertical="top" wrapText="1" readingOrder="1"/>
      <protection locked="0"/>
    </xf>
    <xf numFmtId="0" fontId="4" fillId="0" borderId="0" xfId="7" applyFont="1" applyFill="1"/>
    <xf numFmtId="0" fontId="4" fillId="0" borderId="0" xfId="2" applyFont="1" applyBorder="1"/>
    <xf numFmtId="0" fontId="4" fillId="0" borderId="0" xfId="7" applyFont="1"/>
    <xf numFmtId="0" fontId="16" fillId="0" borderId="2" xfId="7" applyFont="1" applyBorder="1" applyAlignment="1" applyProtection="1">
      <alignment horizontal="center" vertical="center" wrapText="1" readingOrder="1"/>
      <protection locked="0"/>
    </xf>
    <xf numFmtId="0" fontId="15" fillId="0" borderId="0" xfId="7" applyFont="1" applyBorder="1" applyAlignment="1" applyProtection="1">
      <alignment vertical="top" wrapText="1" readingOrder="1"/>
      <protection locked="0"/>
    </xf>
    <xf numFmtId="0" fontId="15" fillId="0" borderId="0" xfId="7" applyFont="1" applyBorder="1" applyAlignment="1" applyProtection="1">
      <alignment horizontal="justify" vertical="top" wrapText="1" readingOrder="1"/>
      <protection locked="0"/>
    </xf>
    <xf numFmtId="0" fontId="4" fillId="0" borderId="0" xfId="7" applyFont="1" applyBorder="1" applyAlignment="1" applyProtection="1">
      <alignment horizontal="justify" vertical="top" wrapText="1"/>
      <protection locked="0"/>
    </xf>
    <xf numFmtId="0" fontId="16" fillId="0" borderId="2" xfId="0" applyFont="1" applyBorder="1" applyAlignment="1" applyProtection="1">
      <alignment horizontal="center" vertical="center" wrapText="1" readingOrder="1"/>
      <protection locked="0"/>
    </xf>
    <xf numFmtId="0" fontId="15" fillId="0" borderId="0" xfId="7" applyFont="1" applyBorder="1" applyAlignment="1" applyProtection="1">
      <alignment horizontal="left" vertical="top" wrapText="1" readingOrder="1"/>
      <protection locked="0"/>
    </xf>
    <xf numFmtId="0" fontId="8" fillId="0" borderId="0" xfId="0" applyFont="1"/>
    <xf numFmtId="0" fontId="5" fillId="0" borderId="2" xfId="0" applyFont="1" applyBorder="1" applyAlignment="1">
      <alignment horizontal="center" vertical="center" wrapText="1"/>
    </xf>
    <xf numFmtId="0" fontId="4" fillId="0" borderId="0" xfId="0" applyFont="1" applyFill="1" applyAlignment="1">
      <alignment horizontal="left"/>
    </xf>
    <xf numFmtId="0" fontId="4" fillId="0" borderId="0" xfId="0" applyFont="1" applyFill="1"/>
    <xf numFmtId="0" fontId="4" fillId="0" borderId="0" xfId="0" applyFont="1"/>
    <xf numFmtId="0" fontId="5" fillId="0" borderId="2" xfId="0" applyFont="1" applyFill="1" applyBorder="1" applyAlignment="1">
      <alignment horizontal="center" vertical="center" wrapText="1"/>
    </xf>
    <xf numFmtId="0" fontId="5" fillId="0" borderId="2" xfId="0" applyFont="1" applyFill="1" applyBorder="1" applyAlignment="1" applyProtection="1">
      <alignment horizontal="center" vertical="center" wrapText="1" readingOrder="1"/>
      <protection locked="0"/>
    </xf>
    <xf numFmtId="0" fontId="16" fillId="0" borderId="0" xfId="7" applyFont="1" applyBorder="1" applyAlignment="1" applyProtection="1">
      <alignment vertical="top" wrapText="1" readingOrder="1"/>
      <protection locked="0"/>
    </xf>
    <xf numFmtId="0" fontId="8" fillId="0" borderId="0" xfId="0" applyFont="1" applyFill="1" applyBorder="1" applyAlignment="1">
      <alignment horizontal="left"/>
    </xf>
    <xf numFmtId="0" fontId="7" fillId="0" borderId="2" xfId="0" applyFont="1" applyBorder="1" applyAlignment="1">
      <alignment horizontal="center"/>
    </xf>
    <xf numFmtId="0" fontId="8" fillId="0" borderId="0" xfId="0" applyFont="1" applyFill="1" applyBorder="1" applyAlignment="1">
      <alignment horizontal="left" wrapText="1"/>
    </xf>
    <xf numFmtId="0" fontId="7" fillId="0" borderId="2" xfId="0" applyFont="1" applyFill="1" applyBorder="1" applyAlignment="1">
      <alignment horizontal="center" vertical="center" wrapText="1"/>
    </xf>
    <xf numFmtId="0" fontId="5" fillId="0" borderId="0" xfId="0" applyFont="1" applyFill="1" applyBorder="1" applyAlignment="1">
      <alignment horizontal="left" wrapText="1"/>
    </xf>
    <xf numFmtId="0" fontId="4" fillId="0" borderId="0" xfId="0" applyFont="1" applyFill="1" applyBorder="1" applyAlignment="1">
      <alignment horizontal="left" wrapText="1"/>
    </xf>
    <xf numFmtId="0" fontId="4" fillId="0" borderId="0" xfId="4" applyFont="1" applyAlignment="1">
      <alignment horizontal="left" indent="1"/>
    </xf>
    <xf numFmtId="0" fontId="4" fillId="0" borderId="0" xfId="7" applyNumberFormat="1" applyFont="1"/>
    <xf numFmtId="0" fontId="15" fillId="0" borderId="59" xfId="0" applyNumberFormat="1" applyFont="1" applyBorder="1" applyAlignment="1" applyProtection="1">
      <alignment horizontal="left" vertical="top" wrapText="1" readingOrder="1"/>
      <protection locked="0"/>
    </xf>
    <xf numFmtId="0" fontId="15" fillId="0" borderId="56" xfId="0" applyNumberFormat="1" applyFont="1" applyBorder="1" applyAlignment="1" applyProtection="1">
      <alignment horizontal="left" vertical="top" wrapText="1" readingOrder="1"/>
      <protection locked="0"/>
    </xf>
    <xf numFmtId="0" fontId="4" fillId="0" borderId="0" xfId="7" applyNumberFormat="1" applyFont="1" applyFill="1"/>
    <xf numFmtId="165" fontId="4" fillId="0" borderId="0" xfId="7" applyNumberFormat="1" applyFont="1" applyAlignment="1">
      <alignment horizontal="center" vertical="center"/>
    </xf>
    <xf numFmtId="166" fontId="16" fillId="0" borderId="45" xfId="92" applyNumberFormat="1" applyFont="1" applyFill="1" applyBorder="1" applyAlignment="1" applyProtection="1">
      <alignment horizontal="center" vertical="center" wrapText="1" readingOrder="1"/>
      <protection locked="0"/>
    </xf>
    <xf numFmtId="166" fontId="4" fillId="0" borderId="0" xfId="92" applyNumberFormat="1" applyFont="1" applyAlignment="1">
      <alignment horizontal="center" vertical="center"/>
    </xf>
    <xf numFmtId="166" fontId="16" fillId="0" borderId="45" xfId="92" applyNumberFormat="1" applyFont="1" applyFill="1" applyBorder="1" applyAlignment="1" applyProtection="1">
      <alignment horizontal="center" vertical="center" readingOrder="1"/>
      <protection locked="0"/>
    </xf>
    <xf numFmtId="166" fontId="15" fillId="0" borderId="0" xfId="92" applyNumberFormat="1" applyFont="1" applyFill="1" applyBorder="1" applyAlignment="1" applyProtection="1">
      <alignment horizontal="center" vertical="center" readingOrder="1"/>
      <protection locked="0"/>
    </xf>
    <xf numFmtId="166" fontId="15" fillId="0" borderId="42" xfId="92" applyNumberFormat="1" applyFont="1" applyFill="1" applyBorder="1" applyAlignment="1" applyProtection="1">
      <alignment horizontal="center" vertical="center" readingOrder="1"/>
      <protection locked="0"/>
    </xf>
    <xf numFmtId="166" fontId="16" fillId="0" borderId="58" xfId="92" applyNumberFormat="1" applyFont="1" applyFill="1" applyBorder="1" applyAlignment="1" applyProtection="1">
      <alignment horizontal="center" vertical="center" readingOrder="1"/>
      <protection locked="0"/>
    </xf>
    <xf numFmtId="166" fontId="16" fillId="0" borderId="50" xfId="92" applyNumberFormat="1" applyFont="1" applyFill="1" applyBorder="1" applyAlignment="1" applyProtection="1">
      <alignment horizontal="center" vertical="center" wrapText="1" readingOrder="1"/>
      <protection locked="0"/>
    </xf>
    <xf numFmtId="166" fontId="4" fillId="0" borderId="0" xfId="92" applyNumberFormat="1" applyFont="1" applyAlignment="1">
      <alignment horizontal="center" vertical="center" readingOrder="1"/>
    </xf>
    <xf numFmtId="166" fontId="4" fillId="0" borderId="0" xfId="92" applyNumberFormat="1" applyFont="1" applyAlignment="1">
      <alignment horizontal="center" vertical="center" wrapText="1"/>
    </xf>
    <xf numFmtId="166" fontId="4" fillId="0" borderId="0" xfId="92" applyNumberFormat="1" applyFont="1" applyFill="1" applyAlignment="1">
      <alignment horizontal="center" vertical="center" wrapText="1"/>
    </xf>
    <xf numFmtId="166" fontId="4" fillId="0" borderId="0" xfId="92" applyNumberFormat="1" applyFont="1" applyFill="1" applyAlignment="1">
      <alignment horizontal="center" vertical="center"/>
    </xf>
    <xf numFmtId="166" fontId="4" fillId="0" borderId="0" xfId="92" applyNumberFormat="1" applyFont="1" applyFill="1" applyAlignment="1">
      <alignment horizontal="center" vertical="center" wrapText="1" readingOrder="1"/>
    </xf>
    <xf numFmtId="166" fontId="4" fillId="0" borderId="0" xfId="92" applyNumberFormat="1" applyFont="1" applyFill="1" applyAlignment="1">
      <alignment horizontal="center" vertical="center" readingOrder="1"/>
    </xf>
    <xf numFmtId="166" fontId="4" fillId="0" borderId="0" xfId="92" applyNumberFormat="1" applyFont="1" applyAlignment="1">
      <alignment horizontal="center" vertical="center" wrapText="1" readingOrder="1"/>
    </xf>
    <xf numFmtId="166" fontId="4" fillId="0" borderId="0" xfId="92" applyNumberFormat="1" applyFont="1" applyAlignment="1">
      <alignment horizontal="left" vertical="center" indent="2" readingOrder="1"/>
    </xf>
    <xf numFmtId="166" fontId="4" fillId="0" borderId="0" xfId="92" applyNumberFormat="1" applyFont="1" applyFill="1" applyAlignment="1">
      <alignment horizontal="left" vertical="center" indent="2" readingOrder="1"/>
    </xf>
    <xf numFmtId="165" fontId="4" fillId="0" borderId="55" xfId="7" applyNumberFormat="1" applyFont="1" applyBorder="1" applyAlignment="1">
      <alignment horizontal="center" vertical="center"/>
    </xf>
    <xf numFmtId="165" fontId="4" fillId="0" borderId="40" xfId="7" applyNumberFormat="1" applyFont="1" applyBorder="1" applyAlignment="1">
      <alignment horizontal="center" vertical="center"/>
    </xf>
    <xf numFmtId="165" fontId="4" fillId="0" borderId="57" xfId="7" applyNumberFormat="1" applyFont="1" applyBorder="1" applyAlignment="1">
      <alignment horizontal="center" vertical="center"/>
    </xf>
    <xf numFmtId="165" fontId="4" fillId="0" borderId="56" xfId="7" applyNumberFormat="1" applyFont="1" applyBorder="1" applyAlignment="1">
      <alignment horizontal="center" vertical="center"/>
    </xf>
    <xf numFmtId="41" fontId="15" fillId="0" borderId="0" xfId="7" applyNumberFormat="1" applyFont="1" applyBorder="1" applyAlignment="1" applyProtection="1">
      <alignment horizontal="center" vertical="center" wrapText="1" readingOrder="1"/>
      <protection locked="0"/>
    </xf>
    <xf numFmtId="0" fontId="15" fillId="0" borderId="0" xfId="7" applyFont="1" applyBorder="1" applyAlignment="1" applyProtection="1">
      <alignment horizontal="center" vertical="center" wrapText="1" readingOrder="1"/>
      <protection locked="0"/>
    </xf>
    <xf numFmtId="165" fontId="4" fillId="0" borderId="0" xfId="5" applyFont="1" applyFill="1" applyAlignment="1">
      <alignment horizontal="center" vertical="center"/>
    </xf>
    <xf numFmtId="165" fontId="5" fillId="0" borderId="0" xfId="5" applyFont="1" applyFill="1" applyBorder="1" applyAlignment="1" applyProtection="1">
      <alignment horizontal="center" vertical="center" wrapText="1" readingOrder="1"/>
      <protection locked="0"/>
    </xf>
    <xf numFmtId="0" fontId="4" fillId="0" borderId="0" xfId="15" applyFont="1" applyAlignment="1">
      <alignment vertical="top" wrapText="1"/>
    </xf>
    <xf numFmtId="0" fontId="4" fillId="0" borderId="0" xfId="15" applyFont="1" applyAlignment="1">
      <alignment wrapText="1"/>
    </xf>
    <xf numFmtId="0" fontId="4" fillId="0" borderId="0" xfId="7" applyFont="1"/>
    <xf numFmtId="0" fontId="15" fillId="0" borderId="0" xfId="7" applyFont="1" applyBorder="1" applyAlignment="1" applyProtection="1">
      <alignment vertical="top" wrapText="1" readingOrder="1"/>
      <protection locked="0"/>
    </xf>
    <xf numFmtId="0" fontId="4" fillId="0" borderId="0" xfId="7" applyFont="1" applyBorder="1"/>
    <xf numFmtId="0" fontId="8" fillId="0" borderId="0" xfId="0" applyFont="1"/>
    <xf numFmtId="0" fontId="15" fillId="0" borderId="0" xfId="7" applyFont="1" applyFill="1" applyBorder="1" applyAlignment="1" applyProtection="1">
      <alignment vertical="top" wrapText="1" readingOrder="1"/>
      <protection locked="0"/>
    </xf>
    <xf numFmtId="0" fontId="4" fillId="0" borderId="0" xfId="7" applyFont="1" applyFill="1" applyBorder="1"/>
    <xf numFmtId="0" fontId="4" fillId="0" borderId="0" xfId="7" applyFont="1" applyFill="1"/>
    <xf numFmtId="0" fontId="5" fillId="0" borderId="69" xfId="28" applyFont="1" applyFill="1" applyBorder="1" applyAlignment="1">
      <alignment horizontal="center" vertical="center" wrapText="1"/>
    </xf>
    <xf numFmtId="0" fontId="16" fillId="0" borderId="0" xfId="7" applyFont="1" applyFill="1" applyBorder="1" applyAlignment="1" applyProtection="1">
      <alignment horizontal="left" vertical="top" wrapText="1" readingOrder="1"/>
      <protection locked="0"/>
    </xf>
    <xf numFmtId="0" fontId="15" fillId="0" borderId="0" xfId="7" applyFont="1" applyFill="1" applyBorder="1" applyAlignment="1" applyProtection="1">
      <alignment horizontal="center" vertical="top" wrapText="1" readingOrder="1"/>
      <protection locked="0"/>
    </xf>
    <xf numFmtId="3" fontId="16" fillId="0" borderId="2" xfId="7" applyNumberFormat="1" applyFont="1" applyFill="1" applyBorder="1" applyAlignment="1" applyProtection="1">
      <alignment horizontal="center" vertical="center" wrapText="1" readingOrder="1"/>
      <protection locked="0"/>
    </xf>
    <xf numFmtId="41" fontId="7" fillId="0" borderId="57" xfId="57" applyNumberFormat="1" applyFont="1" applyFill="1" applyBorder="1" applyAlignment="1">
      <alignment wrapText="1"/>
    </xf>
    <xf numFmtId="41" fontId="7" fillId="0" borderId="12" xfId="57" applyNumberFormat="1" applyFont="1" applyFill="1" applyBorder="1" applyAlignment="1">
      <alignment wrapText="1"/>
    </xf>
    <xf numFmtId="49" fontId="5" fillId="0" borderId="0" xfId="0" applyNumberFormat="1" applyFont="1" applyAlignment="1">
      <alignment horizontal="left" wrapText="1"/>
    </xf>
    <xf numFmtId="0" fontId="5" fillId="0" borderId="0" xfId="0" applyFont="1" applyAlignment="1">
      <alignment horizontal="justify" wrapText="1"/>
    </xf>
    <xf numFmtId="0" fontId="5" fillId="0" borderId="0" xfId="0" applyFont="1" applyBorder="1" applyAlignment="1">
      <alignment horizontal="center" vertical="center" wrapText="1"/>
    </xf>
    <xf numFmtId="0" fontId="7" fillId="0" borderId="0" xfId="0" applyFont="1" applyBorder="1" applyAlignment="1">
      <alignment horizontal="left"/>
    </xf>
    <xf numFmtId="41" fontId="7" fillId="0" borderId="0" xfId="0" applyNumberFormat="1" applyFont="1" applyBorder="1"/>
    <xf numFmtId="3" fontId="8" fillId="0" borderId="0" xfId="0" applyNumberFormat="1" applyFont="1" applyBorder="1" applyAlignment="1">
      <alignment horizontal="left" vertical="center"/>
    </xf>
    <xf numFmtId="41" fontId="8" fillId="0" borderId="0" xfId="0" applyNumberFormat="1" applyFont="1" applyBorder="1"/>
    <xf numFmtId="41" fontId="8" fillId="0" borderId="0" xfId="0" applyNumberFormat="1" applyFont="1" applyBorder="1" applyAlignment="1">
      <alignment horizontal="right"/>
    </xf>
    <xf numFmtId="49" fontId="4" fillId="0" borderId="0" xfId="0" applyNumberFormat="1" applyFont="1" applyFill="1" applyAlignment="1">
      <alignment vertical="center"/>
    </xf>
    <xf numFmtId="3" fontId="4" fillId="0" borderId="0" xfId="0" applyNumberFormat="1" applyFont="1" applyFill="1" applyBorder="1" applyAlignment="1">
      <alignment horizontal="left" vertical="center" wrapText="1"/>
    </xf>
    <xf numFmtId="3" fontId="31" fillId="0" borderId="0" xfId="77" applyNumberFormat="1" applyFont="1" applyBorder="1" applyAlignment="1">
      <alignment horizontal="right" vertical="top"/>
    </xf>
    <xf numFmtId="3" fontId="30" fillId="0" borderId="0" xfId="77" applyNumberFormat="1" applyFont="1" applyBorder="1" applyAlignment="1">
      <alignment horizontal="right"/>
    </xf>
    <xf numFmtId="3" fontId="30" fillId="0" borderId="0" xfId="77" applyNumberFormat="1" applyFont="1" applyBorder="1"/>
    <xf numFmtId="3" fontId="4" fillId="0" borderId="0" xfId="0" applyNumberFormat="1" applyFont="1" applyBorder="1" applyAlignment="1">
      <alignment horizontal="right"/>
    </xf>
    <xf numFmtId="3" fontId="4" fillId="0" borderId="0" xfId="0" applyNumberFormat="1" applyFont="1" applyBorder="1"/>
    <xf numFmtId="3" fontId="30" fillId="0" borderId="0" xfId="77" applyNumberFormat="1" applyFont="1" applyBorder="1" applyAlignment="1">
      <alignment horizontal="right" vertical="top"/>
    </xf>
    <xf numFmtId="172" fontId="7" fillId="0" borderId="0" xfId="0" applyNumberFormat="1" applyFont="1" applyBorder="1"/>
    <xf numFmtId="0" fontId="7" fillId="0" borderId="2" xfId="0" applyFont="1" applyBorder="1" applyAlignment="1">
      <alignment wrapText="1"/>
    </xf>
    <xf numFmtId="0" fontId="7" fillId="0" borderId="0" xfId="0" applyFont="1" applyBorder="1" applyAlignment="1">
      <alignment horizontal="center"/>
    </xf>
    <xf numFmtId="0" fontId="8" fillId="0" borderId="0" xfId="0" applyFont="1" applyBorder="1" applyAlignment="1">
      <alignment wrapText="1"/>
    </xf>
    <xf numFmtId="172" fontId="8" fillId="0" borderId="0" xfId="0" applyNumberFormat="1" applyFont="1" applyBorder="1"/>
    <xf numFmtId="3" fontId="4" fillId="0" borderId="0" xfId="0" applyNumberFormat="1" applyFont="1" applyFill="1" applyBorder="1" applyAlignment="1">
      <alignment vertical="center" wrapText="1"/>
    </xf>
    <xf numFmtId="172" fontId="5" fillId="0" borderId="0" xfId="0" applyNumberFormat="1" applyFont="1" applyBorder="1"/>
    <xf numFmtId="0" fontId="7" fillId="0" borderId="10" xfId="0" applyFont="1" applyBorder="1" applyAlignment="1">
      <alignment horizontal="center"/>
    </xf>
    <xf numFmtId="9" fontId="7" fillId="0" borderId="0" xfId="1" applyFont="1" applyBorder="1"/>
    <xf numFmtId="9" fontId="7" fillId="0" borderId="0" xfId="0" applyNumberFormat="1" applyFont="1" applyBorder="1"/>
    <xf numFmtId="3" fontId="8" fillId="0" borderId="0" xfId="0" applyNumberFormat="1" applyFont="1" applyBorder="1" applyAlignment="1">
      <alignment wrapText="1"/>
    </xf>
    <xf numFmtId="0" fontId="4" fillId="0" borderId="0" xfId="41" applyFont="1" applyFill="1" applyBorder="1" applyAlignment="1">
      <alignment horizontal="justify" wrapText="1"/>
    </xf>
    <xf numFmtId="2" fontId="5" fillId="0" borderId="0" xfId="8" applyNumberFormat="1" applyFont="1" applyFill="1" applyAlignment="1"/>
    <xf numFmtId="0" fontId="5" fillId="0" borderId="0" xfId="8" applyNumberFormat="1" applyFont="1" applyFill="1" applyAlignment="1"/>
    <xf numFmtId="0" fontId="4" fillId="0" borderId="0" xfId="41" applyFont="1" applyFill="1" applyBorder="1" applyAlignment="1">
      <alignment horizontal="left" wrapText="1"/>
    </xf>
    <xf numFmtId="0" fontId="4" fillId="0" borderId="0" xfId="7" applyFont="1" applyAlignment="1">
      <alignment horizontal="left" vertical="top" wrapText="1"/>
    </xf>
    <xf numFmtId="3" fontId="8" fillId="0" borderId="0" xfId="14" applyNumberFormat="1" applyFont="1" applyFill="1" applyBorder="1" applyAlignment="1">
      <alignment horizontal="left" indent="1"/>
    </xf>
    <xf numFmtId="0" fontId="7" fillId="0" borderId="2" xfId="14" applyFont="1" applyFill="1" applyBorder="1" applyAlignment="1">
      <alignment horizontal="left" vertical="center"/>
    </xf>
    <xf numFmtId="3" fontId="7" fillId="0" borderId="0" xfId="14" applyNumberFormat="1" applyFont="1" applyFill="1" applyBorder="1" applyAlignment="1">
      <alignment horizontal="left" wrapText="1"/>
    </xf>
    <xf numFmtId="0" fontId="5" fillId="0" borderId="69" xfId="0" applyFont="1" applyFill="1" applyBorder="1" applyAlignment="1">
      <alignment horizontal="left" vertical="center"/>
    </xf>
    <xf numFmtId="0" fontId="5" fillId="0" borderId="69" xfId="0" applyFont="1" applyFill="1" applyBorder="1" applyAlignment="1">
      <alignment horizontal="center" vertical="center"/>
    </xf>
    <xf numFmtId="43" fontId="4" fillId="0" borderId="0" xfId="92" applyFont="1" applyFill="1"/>
    <xf numFmtId="0" fontId="5" fillId="0" borderId="69" xfId="0" applyFont="1" applyFill="1" applyBorder="1" applyAlignment="1">
      <alignment horizontal="left" vertical="center" wrapText="1"/>
    </xf>
    <xf numFmtId="0" fontId="4" fillId="0" borderId="0" xfId="0" applyFont="1" applyFill="1" applyBorder="1" applyAlignment="1">
      <alignment horizontal="center" vertical="center"/>
    </xf>
    <xf numFmtId="0" fontId="7" fillId="0" borderId="0" xfId="0" applyFont="1" applyAlignment="1">
      <alignment wrapText="1"/>
    </xf>
    <xf numFmtId="0" fontId="5" fillId="0" borderId="0" xfId="0" applyFont="1" applyFill="1" applyAlignment="1">
      <alignment horizontal="left" indent="1"/>
    </xf>
    <xf numFmtId="0" fontId="8" fillId="0" borderId="0" xfId="0" applyFont="1" applyAlignment="1">
      <alignment horizontal="left" wrapText="1" indent="3"/>
    </xf>
    <xf numFmtId="0" fontId="8" fillId="0" borderId="0" xfId="0" applyFont="1" applyAlignment="1">
      <alignment horizontal="left" wrapText="1" indent="2"/>
    </xf>
    <xf numFmtId="41" fontId="5" fillId="0" borderId="0" xfId="93" applyFont="1" applyFill="1" applyAlignment="1">
      <alignment horizontal="center"/>
    </xf>
    <xf numFmtId="0" fontId="8" fillId="0" borderId="0" xfId="0" applyFont="1" applyAlignment="1">
      <alignment horizontal="left" indent="2"/>
    </xf>
    <xf numFmtId="0" fontId="8" fillId="0" borderId="0" xfId="0" applyFont="1" applyFill="1" applyAlignment="1">
      <alignment horizontal="left" wrapText="1" indent="2"/>
    </xf>
    <xf numFmtId="0" fontId="7" fillId="0" borderId="0" xfId="0" applyFont="1" applyAlignment="1">
      <alignment horizontal="left" wrapText="1" indent="1"/>
    </xf>
    <xf numFmtId="0" fontId="5" fillId="0" borderId="0" xfId="0" applyFont="1" applyFill="1" applyBorder="1" applyAlignment="1">
      <alignment vertical="center"/>
    </xf>
    <xf numFmtId="0" fontId="5" fillId="0" borderId="0" xfId="0" applyFont="1" applyFill="1" applyBorder="1" applyAlignment="1">
      <alignment horizontal="right"/>
    </xf>
    <xf numFmtId="0" fontId="5" fillId="0" borderId="69" xfId="0" applyFont="1" applyFill="1" applyBorder="1" applyAlignment="1">
      <alignment horizontal="center" vertical="center" wrapText="1"/>
    </xf>
    <xf numFmtId="41" fontId="5" fillId="0" borderId="0" xfId="0" applyNumberFormat="1" applyFont="1" applyFill="1" applyBorder="1" applyAlignment="1">
      <alignment horizontal="right"/>
    </xf>
    <xf numFmtId="0" fontId="4" fillId="0" borderId="0" xfId="0" applyFont="1" applyFill="1" applyBorder="1" applyAlignment="1">
      <alignment horizontal="left" wrapText="1" indent="1"/>
    </xf>
    <xf numFmtId="0" fontId="7" fillId="0" borderId="0" xfId="0" applyFont="1" applyFill="1" applyAlignment="1">
      <alignment wrapText="1"/>
    </xf>
    <xf numFmtId="165" fontId="7" fillId="0" borderId="0" xfId="5" applyFont="1" applyFill="1"/>
    <xf numFmtId="0" fontId="7" fillId="0" borderId="0" xfId="0" applyFont="1" applyFill="1" applyAlignment="1">
      <alignment horizontal="left" wrapText="1" indent="1"/>
    </xf>
    <xf numFmtId="166" fontId="4" fillId="0" borderId="0" xfId="92" applyNumberFormat="1" applyFont="1" applyFill="1" applyBorder="1"/>
    <xf numFmtId="0" fontId="5" fillId="0" borderId="122" xfId="0" applyFont="1" applyFill="1" applyBorder="1" applyAlignment="1" applyProtection="1">
      <alignment horizontal="center" vertical="center" wrapText="1" readingOrder="1"/>
      <protection locked="0"/>
    </xf>
    <xf numFmtId="170" fontId="5" fillId="0" borderId="124" xfId="92" applyNumberFormat="1" applyFont="1" applyFill="1" applyBorder="1" applyAlignment="1" applyProtection="1">
      <alignment vertical="top" wrapText="1" readingOrder="1"/>
      <protection locked="0"/>
    </xf>
    <xf numFmtId="172" fontId="5" fillId="0" borderId="127" xfId="1" applyNumberFormat="1" applyFont="1" applyFill="1" applyBorder="1" applyAlignment="1" applyProtection="1">
      <alignment vertical="top" wrapText="1" readingOrder="1"/>
      <protection locked="0"/>
    </xf>
    <xf numFmtId="166" fontId="5" fillId="0" borderId="2" xfId="92" applyNumberFormat="1" applyFont="1" applyFill="1" applyBorder="1" applyAlignment="1">
      <alignment horizontal="right"/>
    </xf>
    <xf numFmtId="0" fontId="5" fillId="0" borderId="70" xfId="0" applyFont="1" applyFill="1" applyBorder="1" applyAlignment="1" applyProtection="1">
      <alignment vertical="center" wrapText="1" readingOrder="1"/>
      <protection locked="0"/>
    </xf>
    <xf numFmtId="0" fontId="5" fillId="0" borderId="2" xfId="96" applyFont="1" applyFill="1" applyBorder="1" applyAlignment="1">
      <alignment horizontal="left" vertical="center" wrapText="1"/>
    </xf>
    <xf numFmtId="3" fontId="4" fillId="0" borderId="2" xfId="96" applyNumberFormat="1" applyFont="1" applyFill="1" applyBorder="1" applyAlignment="1">
      <alignment horizontal="left" vertical="center" wrapText="1"/>
    </xf>
    <xf numFmtId="166" fontId="4" fillId="0" borderId="2" xfId="92" applyNumberFormat="1" applyFont="1" applyFill="1" applyBorder="1"/>
    <xf numFmtId="166" fontId="5" fillId="0" borderId="2" xfId="92" applyNumberFormat="1" applyFont="1" applyFill="1" applyBorder="1"/>
    <xf numFmtId="0" fontId="5" fillId="0" borderId="70" xfId="0" applyFont="1" applyFill="1" applyBorder="1" applyAlignment="1" applyProtection="1">
      <alignment wrapText="1" readingOrder="1"/>
      <protection locked="0"/>
    </xf>
    <xf numFmtId="0" fontId="4" fillId="0" borderId="2" xfId="96" applyFont="1" applyFill="1" applyBorder="1" applyAlignment="1">
      <alignment horizontal="left" vertical="center"/>
    </xf>
    <xf numFmtId="0" fontId="16" fillId="0" borderId="122" xfId="0" applyFont="1" applyBorder="1" applyAlignment="1" applyProtection="1">
      <alignment horizontal="center" vertical="center" wrapText="1" readingOrder="1"/>
      <protection locked="0"/>
    </xf>
    <xf numFmtId="170" fontId="16" fillId="0" borderId="124" xfId="92" applyNumberFormat="1" applyFont="1" applyBorder="1" applyAlignment="1" applyProtection="1">
      <alignment vertical="top" wrapText="1" readingOrder="1"/>
      <protection locked="0"/>
    </xf>
    <xf numFmtId="170" fontId="16" fillId="0" borderId="124" xfId="92" applyNumberFormat="1" applyFont="1" applyBorder="1" applyAlignment="1" applyProtection="1">
      <alignment horizontal="right" vertical="top" wrapText="1" readingOrder="1"/>
      <protection locked="0"/>
    </xf>
    <xf numFmtId="10" fontId="16" fillId="0" borderId="124" xfId="47" applyNumberFormat="1" applyFont="1" applyBorder="1" applyAlignment="1" applyProtection="1">
      <alignment horizontal="right" vertical="top" wrapText="1" readingOrder="1"/>
      <protection locked="0"/>
    </xf>
    <xf numFmtId="0" fontId="16" fillId="0" borderId="128" xfId="0" applyFont="1" applyBorder="1" applyAlignment="1" applyProtection="1">
      <alignment horizontal="center" vertical="center" wrapText="1" readingOrder="1"/>
      <protection locked="0"/>
    </xf>
    <xf numFmtId="0" fontId="16" fillId="0" borderId="124" xfId="0" applyFont="1" applyBorder="1" applyAlignment="1" applyProtection="1">
      <alignment horizontal="center" vertical="center" wrapText="1" readingOrder="1"/>
      <protection locked="0"/>
    </xf>
    <xf numFmtId="0" fontId="16" fillId="0" borderId="128" xfId="0" applyFont="1" applyBorder="1" applyAlignment="1" applyProtection="1">
      <alignment vertical="center" readingOrder="1"/>
      <protection locked="0"/>
    </xf>
    <xf numFmtId="0" fontId="15" fillId="0" borderId="2" xfId="0" applyFont="1" applyBorder="1" applyAlignment="1" applyProtection="1">
      <alignment horizontal="right" vertical="top" wrapText="1" readingOrder="1"/>
      <protection locked="0"/>
    </xf>
    <xf numFmtId="0" fontId="16" fillId="0" borderId="2" xfId="0" applyFont="1" applyBorder="1" applyAlignment="1" applyProtection="1">
      <alignment vertical="top" wrapText="1" readingOrder="1"/>
      <protection locked="0"/>
    </xf>
    <xf numFmtId="0" fontId="15" fillId="0" borderId="2" xfId="0" applyFont="1" applyBorder="1" applyAlignment="1" applyProtection="1">
      <alignment vertical="top" wrapText="1" readingOrder="1"/>
      <protection locked="0"/>
    </xf>
    <xf numFmtId="170" fontId="15" fillId="0" borderId="124" xfId="92" applyNumberFormat="1" applyFont="1" applyBorder="1" applyAlignment="1" applyProtection="1">
      <alignment vertical="top" wrapText="1" readingOrder="1"/>
      <protection locked="0"/>
    </xf>
    <xf numFmtId="0" fontId="15" fillId="0" borderId="134" xfId="0" applyFont="1" applyBorder="1" applyAlignment="1" applyProtection="1">
      <alignment vertical="top" wrapText="1" readingOrder="1"/>
      <protection locked="0"/>
    </xf>
    <xf numFmtId="170" fontId="15" fillId="0" borderId="127" xfId="92" applyNumberFormat="1" applyFont="1" applyBorder="1" applyAlignment="1" applyProtection="1">
      <alignment vertical="top" wrapText="1" readingOrder="1"/>
      <protection locked="0"/>
    </xf>
    <xf numFmtId="0" fontId="8" fillId="0" borderId="0" xfId="0" applyFont="1" applyAlignment="1">
      <alignment horizontal="justify" vertical="top"/>
    </xf>
    <xf numFmtId="0" fontId="5" fillId="0" borderId="122" xfId="0" applyFont="1" applyFill="1" applyBorder="1" applyAlignment="1" applyProtection="1">
      <alignment horizontal="center" vertical="top" wrapText="1" readingOrder="1"/>
      <protection locked="0"/>
    </xf>
    <xf numFmtId="170" fontId="5" fillId="0" borderId="124" xfId="92" applyNumberFormat="1" applyFont="1" applyFill="1" applyBorder="1" applyAlignment="1" applyProtection="1">
      <alignment horizontal="right" vertical="top" wrapText="1" readingOrder="1"/>
      <protection locked="0"/>
    </xf>
    <xf numFmtId="170" fontId="4" fillId="0" borderId="0" xfId="0" applyNumberFormat="1" applyFont="1" applyFill="1"/>
    <xf numFmtId="10" fontId="5" fillId="0" borderId="127" xfId="47" applyNumberFormat="1" applyFont="1" applyFill="1" applyBorder="1" applyAlignment="1" applyProtection="1">
      <alignment horizontal="right" vertical="top" wrapText="1" readingOrder="1"/>
      <protection locked="0"/>
    </xf>
    <xf numFmtId="0" fontId="5" fillId="0" borderId="137" xfId="0" applyFont="1" applyFill="1" applyBorder="1" applyAlignment="1" applyProtection="1">
      <alignment horizontal="center" vertical="center" wrapText="1" readingOrder="1"/>
      <protection locked="0"/>
    </xf>
    <xf numFmtId="0" fontId="5" fillId="0" borderId="138" xfId="0" applyFont="1" applyFill="1" applyBorder="1" applyAlignment="1" applyProtection="1">
      <alignment horizontal="center" vertical="center" wrapText="1" readingOrder="1"/>
      <protection locked="0"/>
    </xf>
    <xf numFmtId="0" fontId="5" fillId="0" borderId="139" xfId="0" applyFont="1" applyFill="1" applyBorder="1" applyAlignment="1" applyProtection="1">
      <alignment horizontal="center" vertical="center" wrapText="1" readingOrder="1"/>
      <protection locked="0"/>
    </xf>
    <xf numFmtId="0" fontId="5" fillId="0" borderId="128" xfId="0" applyFont="1" applyFill="1" applyBorder="1" applyAlignment="1" applyProtection="1">
      <alignment vertical="center" readingOrder="1"/>
      <protection locked="0"/>
    </xf>
    <xf numFmtId="0" fontId="4" fillId="0" borderId="2" xfId="0" applyFont="1" applyFill="1" applyBorder="1" applyAlignment="1" applyProtection="1">
      <alignment horizontal="right" vertical="center" readingOrder="1"/>
      <protection locked="0"/>
    </xf>
    <xf numFmtId="166" fontId="5" fillId="0" borderId="124" xfId="0" applyNumberFormat="1" applyFont="1" applyFill="1" applyBorder="1" applyAlignment="1" applyProtection="1">
      <alignment horizontal="right" wrapText="1" readingOrder="1"/>
      <protection locked="0"/>
    </xf>
    <xf numFmtId="0" fontId="5" fillId="0" borderId="2" xfId="0" applyFont="1" applyFill="1" applyBorder="1" applyAlignment="1" applyProtection="1">
      <alignment vertical="top" wrapText="1" readingOrder="1"/>
      <protection locked="0"/>
    </xf>
    <xf numFmtId="170" fontId="5" fillId="0" borderId="124" xfId="92" applyNumberFormat="1" applyFont="1" applyFill="1" applyBorder="1" applyAlignment="1" applyProtection="1">
      <alignment wrapText="1" readingOrder="1"/>
      <protection locked="0"/>
    </xf>
    <xf numFmtId="172" fontId="4" fillId="0" borderId="0" xfId="1" applyNumberFormat="1" applyFont="1" applyFill="1"/>
    <xf numFmtId="0" fontId="4" fillId="0" borderId="2" xfId="0" applyFont="1" applyFill="1" applyBorder="1" applyAlignment="1" applyProtection="1">
      <alignment vertical="top" wrapText="1" readingOrder="1"/>
      <protection locked="0"/>
    </xf>
    <xf numFmtId="170" fontId="4" fillId="0" borderId="124" xfId="92" applyNumberFormat="1" applyFont="1" applyFill="1" applyBorder="1" applyAlignment="1" applyProtection="1">
      <alignment wrapText="1" readingOrder="1"/>
      <protection locked="0"/>
    </xf>
    <xf numFmtId="0" fontId="5" fillId="0" borderId="106" xfId="96" applyFont="1" applyFill="1" applyBorder="1" applyAlignment="1">
      <alignment horizontal="left" vertical="center" wrapText="1"/>
    </xf>
    <xf numFmtId="166" fontId="5" fillId="0" borderId="124" xfId="37" applyNumberFormat="1" applyFont="1" applyFill="1" applyBorder="1" applyAlignment="1">
      <alignment horizontal="right"/>
    </xf>
    <xf numFmtId="3" fontId="4" fillId="0" borderId="0" xfId="96" applyNumberFormat="1" applyFont="1" applyFill="1" applyBorder="1" applyAlignment="1">
      <alignment horizontal="left" vertical="center" wrapText="1"/>
    </xf>
    <xf numFmtId="166" fontId="4" fillId="0" borderId="124" xfId="92" applyNumberFormat="1" applyFont="1" applyFill="1" applyBorder="1" applyAlignment="1"/>
    <xf numFmtId="3" fontId="4" fillId="0" borderId="41" xfId="96" applyNumberFormat="1" applyFont="1" applyFill="1" applyBorder="1" applyAlignment="1">
      <alignment horizontal="left" vertical="center" wrapText="1"/>
    </xf>
    <xf numFmtId="0" fontId="4" fillId="0" borderId="0" xfId="96" applyFont="1" applyFill="1" applyBorder="1" applyAlignment="1">
      <alignment horizontal="left" vertical="center" wrapText="1"/>
    </xf>
    <xf numFmtId="166" fontId="4" fillId="0" borderId="124" xfId="37" applyNumberFormat="1" applyFont="1" applyFill="1" applyBorder="1" applyAlignment="1">
      <alignment horizontal="right"/>
    </xf>
    <xf numFmtId="166" fontId="4" fillId="0" borderId="124" xfId="92" applyNumberFormat="1" applyFont="1" applyFill="1" applyBorder="1" applyAlignment="1">
      <alignment wrapText="1"/>
    </xf>
    <xf numFmtId="0" fontId="4" fillId="0" borderId="84" xfId="96" applyFont="1" applyFill="1" applyBorder="1" applyAlignment="1">
      <alignment horizontal="left" vertical="center" wrapText="1"/>
    </xf>
    <xf numFmtId="166" fontId="4" fillId="0" borderId="141" xfId="92" applyNumberFormat="1" applyFont="1" applyFill="1" applyBorder="1" applyAlignment="1">
      <alignment wrapText="1"/>
    </xf>
    <xf numFmtId="166" fontId="5" fillId="0" borderId="124" xfId="0" applyNumberFormat="1" applyFont="1" applyFill="1" applyBorder="1" applyAlignment="1"/>
    <xf numFmtId="0" fontId="4" fillId="0" borderId="86" xfId="96" applyFont="1" applyFill="1" applyBorder="1" applyAlignment="1">
      <alignment horizontal="left" vertical="center" wrapText="1"/>
    </xf>
    <xf numFmtId="166" fontId="5" fillId="0" borderId="2" xfId="37" applyNumberFormat="1" applyFont="1" applyFill="1" applyBorder="1" applyAlignment="1">
      <alignment horizontal="right"/>
    </xf>
    <xf numFmtId="0" fontId="4" fillId="0" borderId="119" xfId="96" applyFont="1" applyFill="1" applyBorder="1" applyAlignment="1">
      <alignment horizontal="left" vertical="center" wrapText="1"/>
    </xf>
    <xf numFmtId="166" fontId="4" fillId="0" borderId="127" xfId="92" applyNumberFormat="1" applyFont="1" applyFill="1" applyBorder="1" applyAlignment="1"/>
    <xf numFmtId="0" fontId="4" fillId="0" borderId="0" xfId="0" applyFont="1" applyFill="1" applyAlignment="1">
      <alignment horizontal="justify" vertical="top"/>
    </xf>
    <xf numFmtId="0" fontId="5" fillId="0" borderId="122" xfId="96" applyFont="1" applyFill="1" applyBorder="1" applyAlignment="1">
      <alignment horizontal="center" vertical="center" wrapText="1"/>
    </xf>
    <xf numFmtId="172" fontId="5" fillId="0" borderId="127" xfId="47" applyNumberFormat="1" applyFont="1" applyFill="1" applyBorder="1" applyAlignment="1" applyProtection="1">
      <alignment horizontal="right" vertical="top" wrapText="1" readingOrder="1"/>
      <protection locked="0"/>
    </xf>
    <xf numFmtId="0" fontId="4" fillId="0" borderId="41" xfId="0" applyFont="1" applyFill="1" applyBorder="1"/>
    <xf numFmtId="166" fontId="5" fillId="0" borderId="2" xfId="0" applyNumberFormat="1" applyFont="1" applyFill="1" applyBorder="1" applyAlignment="1">
      <alignment horizontal="left" vertical="center" wrapText="1"/>
    </xf>
    <xf numFmtId="172" fontId="5" fillId="0" borderId="0" xfId="1" applyNumberFormat="1" applyFont="1" applyFill="1" applyBorder="1"/>
    <xf numFmtId="166" fontId="5" fillId="0" borderId="0" xfId="92" applyNumberFormat="1" applyFont="1" applyFill="1" applyBorder="1" applyAlignment="1">
      <alignment horizontal="center"/>
    </xf>
    <xf numFmtId="0" fontId="4" fillId="0" borderId="2" xfId="0" applyFont="1" applyFill="1" applyBorder="1"/>
    <xf numFmtId="166" fontId="4" fillId="0" borderId="0" xfId="92" applyNumberFormat="1" applyFont="1" applyFill="1" applyBorder="1" applyAlignment="1">
      <alignment horizontal="center" vertical="center"/>
    </xf>
    <xf numFmtId="166" fontId="5" fillId="0" borderId="0" xfId="92" applyNumberFormat="1" applyFont="1" applyFill="1" applyBorder="1" applyAlignment="1">
      <alignment wrapText="1"/>
    </xf>
    <xf numFmtId="0" fontId="4" fillId="0" borderId="2" xfId="96" applyFont="1" applyFill="1" applyBorder="1" applyAlignment="1">
      <alignment horizontal="left" vertical="center" wrapText="1"/>
    </xf>
    <xf numFmtId="166" fontId="4" fillId="0" borderId="2" xfId="0" applyNumberFormat="1" applyFont="1" applyFill="1" applyBorder="1" applyAlignment="1">
      <alignment horizontal="left" vertical="center" wrapText="1"/>
    </xf>
    <xf numFmtId="166" fontId="4" fillId="0" borderId="0" xfId="92" applyNumberFormat="1" applyFont="1" applyFill="1" applyBorder="1" applyAlignment="1">
      <alignment wrapText="1"/>
    </xf>
    <xf numFmtId="0" fontId="4" fillId="0" borderId="2" xfId="96" applyFont="1" applyFill="1" applyBorder="1" applyAlignment="1">
      <alignment horizontal="justify" vertical="center" wrapText="1"/>
    </xf>
    <xf numFmtId="166" fontId="4" fillId="0" borderId="2" xfId="37" applyNumberFormat="1" applyFont="1" applyFill="1" applyBorder="1"/>
    <xf numFmtId="166" fontId="4" fillId="0" borderId="0" xfId="0" applyNumberFormat="1" applyFont="1" applyFill="1" applyBorder="1"/>
    <xf numFmtId="166" fontId="5" fillId="0" borderId="85" xfId="37" applyNumberFormat="1" applyFont="1" applyFill="1" applyBorder="1" applyAlignment="1">
      <alignment horizontal="right"/>
    </xf>
    <xf numFmtId="166" fontId="5" fillId="0" borderId="0" xfId="92" applyNumberFormat="1" applyFont="1" applyFill="1" applyBorder="1"/>
    <xf numFmtId="166" fontId="4" fillId="0" borderId="2" xfId="0" applyNumberFormat="1" applyFont="1" applyFill="1" applyBorder="1" applyAlignment="1">
      <alignment vertical="center"/>
    </xf>
    <xf numFmtId="166" fontId="4" fillId="0" borderId="2" xfId="37" applyNumberFormat="1" applyFont="1" applyFill="1" applyBorder="1" applyAlignment="1">
      <alignment horizontal="right"/>
    </xf>
    <xf numFmtId="166" fontId="4" fillId="0" borderId="85" xfId="37" applyNumberFormat="1" applyFont="1" applyFill="1" applyBorder="1" applyAlignment="1">
      <alignment horizontal="right"/>
    </xf>
    <xf numFmtId="0" fontId="5" fillId="0" borderId="2" xfId="96" applyFont="1" applyFill="1" applyBorder="1" applyAlignment="1">
      <alignment horizontal="justify" vertical="center" wrapText="1"/>
    </xf>
    <xf numFmtId="166" fontId="5" fillId="0" borderId="2" xfId="37" applyNumberFormat="1" applyFont="1" applyFill="1" applyBorder="1"/>
    <xf numFmtId="166" fontId="5" fillId="0" borderId="0" xfId="0" applyNumberFormat="1" applyFont="1" applyFill="1" applyBorder="1"/>
    <xf numFmtId="0" fontId="5" fillId="0" borderId="0" xfId="96" applyFont="1" applyFill="1" applyBorder="1" applyAlignment="1">
      <alignment horizontal="left" vertical="center" wrapText="1"/>
    </xf>
    <xf numFmtId="166" fontId="5" fillId="0" borderId="86" xfId="0" applyNumberFormat="1" applyFont="1" applyFill="1" applyBorder="1"/>
    <xf numFmtId="166" fontId="4" fillId="0" borderId="2" xfId="37" applyNumberFormat="1" applyFont="1" applyFill="1" applyBorder="1" applyAlignment="1">
      <alignment horizontal="right" vertical="center"/>
    </xf>
    <xf numFmtId="166" fontId="5" fillId="0" borderId="2" xfId="0" applyNumberFormat="1" applyFont="1" applyFill="1" applyBorder="1" applyAlignment="1">
      <alignment horizontal="right" vertical="center" wrapText="1"/>
    </xf>
    <xf numFmtId="0" fontId="4" fillId="0" borderId="0" xfId="0" applyFont="1" applyFill="1" applyBorder="1" applyAlignment="1">
      <alignment vertical="center" wrapText="1"/>
    </xf>
    <xf numFmtId="0" fontId="5" fillId="0" borderId="0" xfId="97" applyFont="1" applyFill="1" applyBorder="1" applyAlignment="1">
      <alignment horizontal="left" vertical="center" wrapText="1"/>
    </xf>
    <xf numFmtId="41" fontId="7" fillId="0" borderId="0" xfId="93" applyFont="1"/>
    <xf numFmtId="0" fontId="4" fillId="0" borderId="0" xfId="96" applyFont="1" applyFill="1" applyBorder="1" applyAlignment="1">
      <alignment horizontal="justify" vertical="center" wrapText="1"/>
    </xf>
    <xf numFmtId="172" fontId="8" fillId="0" borderId="0" xfId="93" applyNumberFormat="1" applyFont="1"/>
    <xf numFmtId="0" fontId="8" fillId="0" borderId="0" xfId="0" applyFont="1"/>
    <xf numFmtId="0" fontId="5" fillId="0" borderId="69" xfId="3" applyFont="1" applyFill="1" applyBorder="1" applyAlignment="1" applyProtection="1">
      <alignment horizontal="center" vertical="center" wrapText="1"/>
    </xf>
    <xf numFmtId="0" fontId="5" fillId="0" borderId="70" xfId="3" applyFont="1" applyFill="1" applyBorder="1" applyAlignment="1" applyProtection="1">
      <alignment horizontal="center" vertical="center" wrapText="1"/>
    </xf>
    <xf numFmtId="0" fontId="5" fillId="0" borderId="0" xfId="94" applyFont="1" applyFill="1" applyBorder="1" applyAlignment="1" applyProtection="1">
      <alignment vertical="center"/>
    </xf>
    <xf numFmtId="41" fontId="5" fillId="0" borderId="41" xfId="3" applyNumberFormat="1" applyFont="1" applyFill="1" applyBorder="1" applyAlignment="1" applyProtection="1">
      <alignment horizontal="right" vertical="center" indent="1"/>
    </xf>
    <xf numFmtId="3" fontId="4" fillId="0" borderId="0" xfId="95" applyNumberFormat="1" applyFont="1" applyFill="1" applyBorder="1" applyAlignment="1" applyProtection="1">
      <alignment horizontal="left" vertical="center"/>
      <protection locked="0"/>
    </xf>
    <xf numFmtId="41" fontId="15" fillId="0" borderId="41" xfId="0" applyNumberFormat="1" applyFont="1" applyBorder="1" applyAlignment="1" applyProtection="1">
      <alignment horizontal="right" vertical="top" wrapText="1" readingOrder="1"/>
      <protection locked="0"/>
    </xf>
    <xf numFmtId="0" fontId="4" fillId="0" borderId="0" xfId="3" applyFont="1" applyBorder="1" applyAlignment="1">
      <alignment vertical="top" wrapText="1"/>
    </xf>
    <xf numFmtId="0" fontId="4" fillId="0" borderId="0" xfId="28" applyFont="1" applyAlignment="1">
      <alignment horizontal="left"/>
    </xf>
    <xf numFmtId="0" fontId="5" fillId="0" borderId="69" xfId="94" applyFont="1" applyFill="1" applyBorder="1" applyAlignment="1" applyProtection="1">
      <alignment horizontal="center" vertical="center" wrapText="1"/>
    </xf>
    <xf numFmtId="41" fontId="5" fillId="0" borderId="0" xfId="94" applyNumberFormat="1" applyFont="1" applyFill="1" applyBorder="1" applyAlignment="1" applyProtection="1">
      <alignment horizontal="right" vertical="center" indent="1"/>
    </xf>
    <xf numFmtId="0" fontId="5" fillId="0" borderId="72" xfId="28" applyFont="1" applyFill="1" applyBorder="1" applyAlignment="1">
      <alignment horizontal="center" vertical="center" wrapText="1"/>
    </xf>
    <xf numFmtId="0" fontId="5" fillId="0" borderId="69" xfId="28" applyFont="1" applyFill="1" applyBorder="1" applyAlignment="1">
      <alignment horizontal="center" vertical="center"/>
    </xf>
    <xf numFmtId="41" fontId="5" fillId="0" borderId="0" xfId="93" applyFont="1" applyBorder="1" applyAlignment="1"/>
    <xf numFmtId="41" fontId="5" fillId="0" borderId="0" xfId="93" applyFont="1" applyBorder="1"/>
    <xf numFmtId="41" fontId="15" fillId="0" borderId="0" xfId="93" applyFont="1" applyBorder="1" applyAlignment="1" applyProtection="1">
      <alignment horizontal="right" vertical="top" wrapText="1" readingOrder="1"/>
      <protection locked="0"/>
    </xf>
    <xf numFmtId="0" fontId="16" fillId="0" borderId="69" xfId="7" applyFont="1" applyFill="1" applyBorder="1" applyAlignment="1" applyProtection="1">
      <alignment horizontal="center" vertical="center" wrapText="1" readingOrder="1"/>
      <protection locked="0"/>
    </xf>
    <xf numFmtId="41" fontId="16" fillId="0" borderId="0" xfId="93" applyFont="1" applyFill="1" applyBorder="1" applyAlignment="1" applyProtection="1">
      <alignment horizontal="left" wrapText="1" readingOrder="1"/>
      <protection locked="0"/>
    </xf>
    <xf numFmtId="41" fontId="16" fillId="0" borderId="0" xfId="93" applyFont="1" applyFill="1" applyBorder="1" applyAlignment="1" applyProtection="1">
      <alignment horizontal="left" vertical="top" wrapText="1" indent="5" readingOrder="1"/>
      <protection locked="0"/>
    </xf>
    <xf numFmtId="41" fontId="15" fillId="0" borderId="0" xfId="93" applyFont="1" applyFill="1" applyBorder="1" applyAlignment="1" applyProtection="1">
      <alignment horizontal="left" vertical="top" wrapText="1" indent="5" readingOrder="1"/>
      <protection locked="0"/>
    </xf>
    <xf numFmtId="41" fontId="15" fillId="0" borderId="0" xfId="93" applyFont="1" applyFill="1" applyBorder="1" applyAlignment="1" applyProtection="1">
      <alignment horizontal="left" wrapText="1" indent="5" readingOrder="1"/>
      <protection locked="0"/>
    </xf>
    <xf numFmtId="41" fontId="16" fillId="0" borderId="0" xfId="93" applyFont="1" applyBorder="1" applyAlignment="1" applyProtection="1">
      <alignment horizontal="left" wrapText="1" readingOrder="1"/>
      <protection locked="0"/>
    </xf>
    <xf numFmtId="41" fontId="15" fillId="0" borderId="0" xfId="93" applyFont="1" applyBorder="1" applyAlignment="1" applyProtection="1">
      <alignment horizontal="left" wrapText="1" indent="5" readingOrder="1"/>
      <protection locked="0"/>
    </xf>
    <xf numFmtId="41" fontId="15" fillId="0" borderId="0" xfId="93" applyFont="1" applyBorder="1" applyAlignment="1" applyProtection="1">
      <alignment horizontal="left" vertical="top" wrapText="1" indent="5" readingOrder="1"/>
      <protection locked="0"/>
    </xf>
    <xf numFmtId="166" fontId="16" fillId="0" borderId="0" xfId="92" applyNumberFormat="1" applyFont="1" applyFill="1" applyBorder="1" applyAlignment="1" applyProtection="1">
      <alignment horizontal="center" vertical="top" wrapText="1" readingOrder="1"/>
      <protection locked="0"/>
    </xf>
    <xf numFmtId="166" fontId="15" fillId="0" borderId="0" xfId="92" applyNumberFormat="1" applyFont="1" applyFill="1" applyBorder="1" applyAlignment="1" applyProtection="1">
      <alignment horizontal="center" vertical="top" wrapText="1" readingOrder="1"/>
      <protection locked="0"/>
    </xf>
    <xf numFmtId="166" fontId="15" fillId="0" borderId="0" xfId="92" applyNumberFormat="1" applyFont="1" applyFill="1" applyBorder="1" applyAlignment="1" applyProtection="1">
      <alignment horizontal="center" vertical="center" wrapText="1" readingOrder="1"/>
      <protection locked="0"/>
    </xf>
    <xf numFmtId="166" fontId="15" fillId="0" borderId="0" xfId="92" applyNumberFormat="1" applyFont="1" applyFill="1" applyBorder="1" applyAlignment="1" applyProtection="1">
      <alignment vertical="top" wrapText="1" readingOrder="1"/>
      <protection locked="0"/>
    </xf>
    <xf numFmtId="166" fontId="16" fillId="0" borderId="0" xfId="92" applyNumberFormat="1" applyFont="1" applyFill="1" applyBorder="1" applyAlignment="1" applyProtection="1">
      <alignment vertical="top" wrapText="1" readingOrder="1"/>
      <protection locked="0"/>
    </xf>
    <xf numFmtId="170" fontId="15" fillId="0" borderId="0" xfId="12" applyNumberFormat="1" applyFont="1" applyFill="1" applyBorder="1" applyAlignment="1" applyProtection="1">
      <alignment horizontal="center" vertical="center" wrapText="1" readingOrder="1"/>
      <protection locked="0"/>
    </xf>
    <xf numFmtId="165" fontId="16" fillId="0" borderId="0" xfId="93" applyNumberFormat="1" applyFont="1" applyFill="1" applyBorder="1" applyAlignment="1" applyProtection="1">
      <alignment horizontal="right" vertical="top" wrapText="1" readingOrder="1"/>
      <protection locked="0"/>
    </xf>
    <xf numFmtId="0" fontId="16" fillId="0" borderId="0" xfId="7" applyFont="1" applyFill="1" applyBorder="1" applyAlignment="1" applyProtection="1">
      <alignment horizontal="left" vertical="top" wrapText="1" indent="1" readingOrder="1"/>
      <protection locked="0"/>
    </xf>
    <xf numFmtId="165" fontId="15" fillId="0" borderId="0" xfId="93" applyNumberFormat="1" applyFont="1" applyFill="1" applyBorder="1" applyAlignment="1" applyProtection="1">
      <alignment horizontal="right" vertical="top" wrapText="1" readingOrder="1"/>
      <protection locked="0"/>
    </xf>
    <xf numFmtId="165" fontId="5" fillId="0" borderId="0" xfId="93" applyNumberFormat="1" applyFont="1" applyFill="1" applyBorder="1" applyAlignment="1">
      <alignment horizontal="right" readingOrder="1"/>
    </xf>
    <xf numFmtId="0" fontId="15" fillId="0" borderId="0" xfId="7" applyFont="1" applyFill="1" applyBorder="1" applyAlignment="1" applyProtection="1">
      <alignment horizontal="left" vertical="top" wrapText="1" indent="2" readingOrder="1"/>
      <protection locked="0"/>
    </xf>
    <xf numFmtId="41" fontId="16" fillId="0" borderId="0" xfId="93" applyFont="1" applyFill="1" applyBorder="1" applyAlignment="1" applyProtection="1">
      <alignment horizontal="right" vertical="top" wrapText="1" readingOrder="1"/>
      <protection locked="0"/>
    </xf>
    <xf numFmtId="41" fontId="15" fillId="0" borderId="0" xfId="93" applyFont="1" applyFill="1" applyBorder="1" applyAlignment="1" applyProtection="1">
      <alignment horizontal="right" vertical="top" wrapText="1" readingOrder="1"/>
      <protection locked="0"/>
    </xf>
    <xf numFmtId="0" fontId="15" fillId="0" borderId="0" xfId="0" applyFont="1" applyFill="1" applyBorder="1" applyAlignment="1" applyProtection="1">
      <alignment horizontal="center" vertical="top" wrapText="1" readingOrder="1"/>
      <protection locked="0"/>
    </xf>
    <xf numFmtId="0" fontId="49" fillId="2" borderId="0" xfId="0" applyFont="1" applyFill="1" applyBorder="1" applyAlignment="1">
      <alignment vertical="center" wrapText="1"/>
    </xf>
    <xf numFmtId="0" fontId="0" fillId="2" borderId="0" xfId="0" applyFill="1" applyBorder="1"/>
    <xf numFmtId="0" fontId="0" fillId="2" borderId="143" xfId="0" applyFill="1" applyBorder="1" applyAlignment="1">
      <alignment horizontal="justify" wrapText="1"/>
    </xf>
    <xf numFmtId="0" fontId="0" fillId="2" borderId="0" xfId="0" applyFill="1"/>
    <xf numFmtId="0" fontId="50" fillId="2" borderId="143" xfId="98" applyFont="1" applyFill="1" applyBorder="1"/>
    <xf numFmtId="0" fontId="4" fillId="0" borderId="0" xfId="4" applyFont="1" applyFill="1" applyBorder="1"/>
    <xf numFmtId="0" fontId="4" fillId="0" borderId="0" xfId="4" applyFont="1" applyFill="1"/>
    <xf numFmtId="180" fontId="7" fillId="0" borderId="0" xfId="14" applyNumberFormat="1" applyFont="1"/>
    <xf numFmtId="0" fontId="5" fillId="0" borderId="143" xfId="4" applyFont="1" applyBorder="1" applyAlignment="1">
      <alignment horizontal="center" vertical="center"/>
    </xf>
    <xf numFmtId="0" fontId="7" fillId="0" borderId="143" xfId="14" applyFont="1" applyBorder="1" applyAlignment="1">
      <alignment horizontal="center" vertical="center"/>
    </xf>
    <xf numFmtId="0" fontId="5" fillId="0" borderId="2" xfId="43" applyFont="1" applyFill="1" applyBorder="1" applyAlignment="1">
      <alignment horizontal="center" vertical="center"/>
    </xf>
    <xf numFmtId="41" fontId="8" fillId="0" borderId="0" xfId="93" applyFont="1"/>
    <xf numFmtId="3" fontId="5" fillId="0" borderId="0" xfId="93" applyNumberFormat="1" applyFont="1" applyFill="1" applyBorder="1" applyAlignment="1">
      <alignment horizontal="right" vertical="center"/>
    </xf>
    <xf numFmtId="3" fontId="15" fillId="0" borderId="0" xfId="93" applyNumberFormat="1" applyFont="1" applyBorder="1" applyAlignment="1" applyProtection="1">
      <alignment horizontal="right" vertical="top" wrapText="1" readingOrder="1"/>
      <protection locked="0"/>
    </xf>
    <xf numFmtId="3" fontId="4" fillId="0" borderId="0" xfId="93" applyNumberFormat="1" applyFont="1" applyBorder="1" applyAlignment="1">
      <alignment horizontal="right"/>
    </xf>
    <xf numFmtId="0" fontId="5" fillId="0" borderId="0" xfId="2" applyFont="1" applyAlignment="1">
      <alignment horizontal="justify" vertical="top" wrapText="1"/>
    </xf>
    <xf numFmtId="0" fontId="5" fillId="0" borderId="2" xfId="2" applyFont="1" applyBorder="1" applyAlignment="1">
      <alignment horizontal="center" vertical="center"/>
    </xf>
    <xf numFmtId="0" fontId="4" fillId="0" borderId="0" xfId="2" applyFont="1" applyAlignment="1">
      <alignment horizontal="justify" vertical="top" wrapText="1"/>
    </xf>
    <xf numFmtId="0" fontId="4" fillId="0" borderId="0" xfId="2" applyFont="1" applyAlignment="1">
      <alignment horizontal="justify" vertical="top"/>
    </xf>
    <xf numFmtId="0" fontId="5" fillId="0" borderId="0" xfId="2" applyFont="1" applyFill="1" applyAlignment="1">
      <alignment horizontal="justify" vertical="top" wrapText="1"/>
    </xf>
    <xf numFmtId="0" fontId="5" fillId="0" borderId="2" xfId="4" applyFont="1" applyFill="1" applyBorder="1" applyAlignment="1">
      <alignment horizontal="center" vertical="center"/>
    </xf>
    <xf numFmtId="0" fontId="5" fillId="0" borderId="2" xfId="4" applyFont="1" applyBorder="1" applyAlignment="1">
      <alignment horizontal="center" vertical="center"/>
    </xf>
    <xf numFmtId="0" fontId="4" fillId="0" borderId="0" xfId="4" applyFont="1" applyAlignment="1">
      <alignment horizontal="justify" vertical="top"/>
    </xf>
    <xf numFmtId="0" fontId="4" fillId="0" borderId="0" xfId="4" applyFont="1" applyAlignment="1">
      <alignment horizontal="justify" vertical="top" wrapText="1"/>
    </xf>
    <xf numFmtId="0" fontId="5" fillId="0" borderId="8" xfId="2" applyFont="1" applyBorder="1" applyAlignment="1">
      <alignment horizontal="center" vertical="center"/>
    </xf>
    <xf numFmtId="0" fontId="5" fillId="0" borderId="9" xfId="2" applyFont="1" applyBorder="1" applyAlignment="1">
      <alignment horizontal="center" vertical="center"/>
    </xf>
    <xf numFmtId="0" fontId="5" fillId="0" borderId="10" xfId="2" applyFont="1" applyBorder="1" applyAlignment="1">
      <alignment horizontal="center" vertical="center"/>
    </xf>
    <xf numFmtId="0" fontId="4" fillId="0" borderId="0" xfId="2" applyFont="1" applyFill="1" applyAlignment="1">
      <alignment horizontal="justify" vertical="top" wrapText="1"/>
    </xf>
    <xf numFmtId="0" fontId="7" fillId="0" borderId="0" xfId="0" applyFont="1" applyAlignment="1">
      <alignment horizontal="justify" vertical="top" wrapText="1"/>
    </xf>
    <xf numFmtId="0" fontId="5" fillId="0" borderId="13" xfId="2" applyFont="1" applyBorder="1" applyAlignment="1">
      <alignment horizontal="center" vertical="center" wrapText="1"/>
    </xf>
    <xf numFmtId="0" fontId="5" fillId="0" borderId="3" xfId="2" applyFont="1" applyBorder="1" applyAlignment="1">
      <alignment horizontal="center" vertical="center" wrapText="1"/>
    </xf>
    <xf numFmtId="0" fontId="5" fillId="0" borderId="2" xfId="2" applyFont="1" applyFill="1" applyBorder="1" applyAlignment="1">
      <alignment horizontal="center" vertical="center" wrapText="1"/>
    </xf>
    <xf numFmtId="0" fontId="4" fillId="0" borderId="0" xfId="4" applyFont="1" applyFill="1" applyAlignment="1">
      <alignment horizontal="justify" vertical="top" wrapText="1"/>
    </xf>
    <xf numFmtId="0" fontId="4" fillId="0" borderId="0" xfId="2" applyFont="1" applyAlignment="1">
      <alignment horizontal="justify"/>
    </xf>
    <xf numFmtId="0" fontId="5" fillId="0" borderId="0" xfId="2" applyFont="1" applyAlignment="1">
      <alignment horizontal="justify" wrapText="1"/>
    </xf>
    <xf numFmtId="0" fontId="4" fillId="0" borderId="1" xfId="2" applyFont="1" applyBorder="1" applyAlignment="1">
      <alignment horizontal="left"/>
    </xf>
    <xf numFmtId="0" fontId="5" fillId="0" borderId="2" xfId="2" applyFont="1" applyBorder="1" applyAlignment="1">
      <alignment horizontal="center" vertical="center" wrapText="1"/>
    </xf>
    <xf numFmtId="0" fontId="4" fillId="0" borderId="0" xfId="2" applyFont="1" applyBorder="1" applyAlignment="1">
      <alignment horizontal="left"/>
    </xf>
    <xf numFmtId="0" fontId="4" fillId="0" borderId="0" xfId="2" applyFont="1" applyAlignment="1">
      <alignment horizontal="left"/>
    </xf>
    <xf numFmtId="0" fontId="4" fillId="0" borderId="0" xfId="2" applyNumberFormat="1" applyFont="1" applyAlignment="1">
      <alignment horizontal="justify" vertical="top"/>
    </xf>
    <xf numFmtId="0" fontId="4" fillId="0" borderId="0" xfId="2" applyNumberFormat="1" applyFont="1" applyAlignment="1">
      <alignment horizontal="justify" vertical="top" wrapText="1"/>
    </xf>
    <xf numFmtId="0" fontId="4" fillId="0" borderId="11" xfId="0" applyFont="1" applyFill="1" applyBorder="1" applyAlignment="1" applyProtection="1">
      <alignment horizontal="justify" vertical="top" wrapText="1" readingOrder="1"/>
      <protection locked="0"/>
    </xf>
    <xf numFmtId="0" fontId="4" fillId="0" borderId="15" xfId="0" applyFont="1" applyFill="1" applyBorder="1" applyAlignment="1" applyProtection="1">
      <alignment horizontal="justify" vertical="top" wrapText="1" readingOrder="1"/>
      <protection locked="0"/>
    </xf>
    <xf numFmtId="0" fontId="4" fillId="0" borderId="11" xfId="0" applyFont="1" applyBorder="1" applyAlignment="1" applyProtection="1">
      <alignment horizontal="justify" vertical="top" wrapText="1" readingOrder="1"/>
      <protection locked="0"/>
    </xf>
    <xf numFmtId="0" fontId="4" fillId="0" borderId="15" xfId="0" applyFont="1" applyBorder="1" applyAlignment="1" applyProtection="1">
      <alignment horizontal="justify" vertical="top" wrapText="1" readingOrder="1"/>
      <protection locked="0"/>
    </xf>
    <xf numFmtId="49" fontId="4" fillId="0" borderId="0" xfId="2" applyNumberFormat="1" applyFont="1" applyAlignment="1">
      <alignment horizontal="justify" vertical="top" readingOrder="1"/>
    </xf>
    <xf numFmtId="0" fontId="4" fillId="0" borderId="0" xfId="2" applyFont="1" applyAlignment="1">
      <alignment horizontal="justify" vertical="top" readingOrder="1"/>
    </xf>
    <xf numFmtId="0" fontId="11" fillId="0" borderId="11" xfId="0" applyFont="1" applyBorder="1" applyAlignment="1" applyProtection="1">
      <alignment horizontal="justify" vertical="top" wrapText="1" readingOrder="1"/>
      <protection locked="0"/>
    </xf>
    <xf numFmtId="0" fontId="11" fillId="0" borderId="15" xfId="0" applyFont="1" applyBorder="1" applyAlignment="1" applyProtection="1">
      <alignment horizontal="justify" vertical="top" wrapText="1" readingOrder="1"/>
      <protection locked="0"/>
    </xf>
    <xf numFmtId="0" fontId="5" fillId="0" borderId="0" xfId="4" applyFont="1" applyAlignment="1">
      <alignment horizontal="justify" vertical="center" wrapText="1" readingOrder="1"/>
    </xf>
    <xf numFmtId="0" fontId="4" fillId="0" borderId="1" xfId="4" applyFont="1" applyBorder="1" applyAlignment="1">
      <alignment horizontal="left"/>
    </xf>
    <xf numFmtId="0" fontId="5" fillId="0" borderId="0" xfId="2" applyFont="1" applyFill="1" applyAlignment="1">
      <alignment horizontal="justify" wrapText="1"/>
    </xf>
    <xf numFmtId="0" fontId="4" fillId="0" borderId="0" xfId="2" applyFont="1" applyFill="1" applyAlignment="1">
      <alignment horizontal="justify" wrapText="1"/>
    </xf>
    <xf numFmtId="0" fontId="5" fillId="0" borderId="0" xfId="7" applyFont="1" applyFill="1" applyAlignment="1" applyProtection="1">
      <alignment horizontal="justify" vertical="justify" wrapText="1" readingOrder="1"/>
      <protection locked="0"/>
    </xf>
    <xf numFmtId="49" fontId="4" fillId="0" borderId="0" xfId="7" applyNumberFormat="1" applyFont="1" applyAlignment="1">
      <alignment horizontal="justify" vertical="center" wrapText="1"/>
    </xf>
    <xf numFmtId="0" fontId="15" fillId="0" borderId="18" xfId="7" applyFont="1" applyFill="1" applyBorder="1" applyAlignment="1" applyProtection="1">
      <alignment horizontal="left" vertical="top" wrapText="1" readingOrder="1"/>
      <protection locked="0"/>
    </xf>
    <xf numFmtId="0" fontId="15" fillId="0" borderId="0" xfId="7" applyFont="1" applyFill="1" applyBorder="1" applyAlignment="1" applyProtection="1">
      <alignment horizontal="left" vertical="top" wrapText="1" readingOrder="1"/>
      <protection locked="0"/>
    </xf>
    <xf numFmtId="0" fontId="15" fillId="0" borderId="18" xfId="7" applyFont="1" applyBorder="1" applyAlignment="1" applyProtection="1">
      <alignment horizontal="left" wrapText="1" readingOrder="1"/>
      <protection locked="0"/>
    </xf>
    <xf numFmtId="0" fontId="15" fillId="0" borderId="0" xfId="7" applyFont="1" applyBorder="1" applyAlignment="1" applyProtection="1">
      <alignment horizontal="left" wrapText="1" readingOrder="1"/>
      <protection locked="0"/>
    </xf>
    <xf numFmtId="0" fontId="16" fillId="0" borderId="0" xfId="7" applyFont="1" applyAlignment="1" applyProtection="1">
      <alignment horizontal="justify" vertical="center" wrapText="1" readingOrder="1"/>
      <protection locked="0"/>
    </xf>
    <xf numFmtId="0" fontId="15" fillId="0" borderId="0" xfId="7" applyFont="1" applyAlignment="1" applyProtection="1">
      <alignment vertical="top" wrapText="1" readingOrder="1"/>
      <protection locked="0"/>
    </xf>
    <xf numFmtId="0" fontId="4" fillId="0" borderId="0" xfId="7" applyFont="1"/>
    <xf numFmtId="0" fontId="16" fillId="0" borderId="19" xfId="7" applyFont="1" applyBorder="1" applyAlignment="1" applyProtection="1">
      <alignment horizontal="center" vertical="center" wrapText="1" readingOrder="1"/>
      <protection locked="0"/>
    </xf>
    <xf numFmtId="0" fontId="16" fillId="0" borderId="20" xfId="7" applyFont="1" applyBorder="1" applyAlignment="1" applyProtection="1">
      <alignment horizontal="center" vertical="center" wrapText="1" readingOrder="1"/>
      <protection locked="0"/>
    </xf>
    <xf numFmtId="0" fontId="16" fillId="0" borderId="2" xfId="7" applyFont="1" applyBorder="1" applyAlignment="1" applyProtection="1">
      <alignment horizontal="center" vertical="center" wrapText="1" readingOrder="1"/>
      <protection locked="0"/>
    </xf>
    <xf numFmtId="0" fontId="4" fillId="0" borderId="0" xfId="7" applyFont="1" applyAlignment="1">
      <alignment horizontal="justify" vertical="center" wrapText="1"/>
    </xf>
    <xf numFmtId="0" fontId="4" fillId="0" borderId="0" xfId="7" applyFont="1" applyAlignment="1">
      <alignment horizontal="justify" vertical="top" wrapText="1"/>
    </xf>
    <xf numFmtId="0" fontId="5" fillId="0" borderId="0" xfId="7" applyFont="1" applyAlignment="1">
      <alignment horizontal="justify" vertical="center" wrapText="1"/>
    </xf>
    <xf numFmtId="0" fontId="5" fillId="0" borderId="0" xfId="7" applyFont="1" applyAlignment="1">
      <alignment horizontal="left"/>
    </xf>
    <xf numFmtId="0" fontId="5" fillId="0" borderId="0" xfId="7" applyFont="1" applyAlignment="1">
      <alignment horizontal="justify"/>
    </xf>
    <xf numFmtId="0" fontId="15" fillId="0" borderId="0" xfId="7" applyFont="1" applyBorder="1" applyAlignment="1" applyProtection="1">
      <alignment wrapText="1" readingOrder="1"/>
      <protection locked="0"/>
    </xf>
    <xf numFmtId="0" fontId="4" fillId="0" borderId="0" xfId="7" applyFont="1" applyBorder="1" applyAlignment="1" applyProtection="1">
      <alignment wrapText="1"/>
      <protection locked="0"/>
    </xf>
    <xf numFmtId="0" fontId="16" fillId="0" borderId="0" xfId="7" applyFont="1" applyBorder="1" applyAlignment="1" applyProtection="1">
      <alignment wrapText="1" readingOrder="1"/>
      <protection locked="0"/>
    </xf>
    <xf numFmtId="0" fontId="5" fillId="0" borderId="0" xfId="7" applyFont="1" applyFill="1" applyBorder="1" applyAlignment="1" applyProtection="1">
      <alignment wrapText="1" readingOrder="1"/>
      <protection locked="0"/>
    </xf>
    <xf numFmtId="0" fontId="4" fillId="0" borderId="0" xfId="7" applyFont="1" applyFill="1" applyBorder="1" applyAlignment="1" applyProtection="1">
      <alignment wrapText="1"/>
      <protection locked="0"/>
    </xf>
    <xf numFmtId="0" fontId="16" fillId="0" borderId="0" xfId="7" applyFont="1" applyBorder="1" applyAlignment="1" applyProtection="1">
      <alignment horizontal="left" readingOrder="1"/>
      <protection locked="0"/>
    </xf>
    <xf numFmtId="0" fontId="5" fillId="0" borderId="0" xfId="7" applyFont="1" applyFill="1" applyBorder="1" applyAlignment="1" applyProtection="1">
      <alignment horizontal="left" readingOrder="1"/>
      <protection locked="0"/>
    </xf>
    <xf numFmtId="0" fontId="15" fillId="0" borderId="0" xfId="7" applyFont="1" applyBorder="1" applyAlignment="1" applyProtection="1">
      <alignment vertical="top" wrapText="1" readingOrder="1"/>
      <protection locked="0"/>
    </xf>
    <xf numFmtId="0" fontId="4" fillId="0" borderId="0" xfId="7" applyFont="1" applyBorder="1"/>
    <xf numFmtId="0" fontId="16" fillId="0" borderId="0" xfId="7" applyFont="1" applyFill="1" applyAlignment="1" applyProtection="1">
      <alignment horizontal="justify" vertical="center" wrapText="1" readingOrder="1"/>
      <protection locked="0"/>
    </xf>
    <xf numFmtId="0" fontId="4" fillId="0" borderId="0" xfId="7" applyFont="1" applyFill="1" applyAlignment="1">
      <alignment horizontal="justify" vertical="center"/>
    </xf>
    <xf numFmtId="0" fontId="16" fillId="0" borderId="23" xfId="7" applyFont="1" applyBorder="1" applyAlignment="1" applyProtection="1">
      <alignment horizontal="center" vertical="center" wrapText="1" readingOrder="1"/>
      <protection locked="0"/>
    </xf>
    <xf numFmtId="0" fontId="16" fillId="0" borderId="26" xfId="7" applyFont="1" applyBorder="1" applyAlignment="1" applyProtection="1">
      <alignment horizontal="center" vertical="center" wrapText="1" readingOrder="1"/>
      <protection locked="0"/>
    </xf>
    <xf numFmtId="0" fontId="16" fillId="0" borderId="16" xfId="7" applyFont="1" applyBorder="1" applyAlignment="1" applyProtection="1">
      <alignment horizontal="center" vertical="center" wrapText="1" readingOrder="1"/>
      <protection locked="0"/>
    </xf>
    <xf numFmtId="0" fontId="4" fillId="0" borderId="24" xfId="7" applyFont="1" applyBorder="1" applyAlignment="1" applyProtection="1">
      <alignment vertical="center" wrapText="1"/>
      <protection locked="0"/>
    </xf>
    <xf numFmtId="0" fontId="4" fillId="0" borderId="25" xfId="7" applyFont="1" applyBorder="1" applyAlignment="1" applyProtection="1">
      <alignment vertical="center" wrapText="1"/>
      <protection locked="0"/>
    </xf>
    <xf numFmtId="0" fontId="15" fillId="0" borderId="0" xfId="7" applyFont="1" applyBorder="1" applyAlignment="1" applyProtection="1">
      <alignment horizontal="justify" vertical="top" wrapText="1" readingOrder="1"/>
      <protection locked="0"/>
    </xf>
    <xf numFmtId="0" fontId="4" fillId="0" borderId="0" xfId="7" applyFont="1" applyBorder="1" applyAlignment="1" applyProtection="1">
      <alignment horizontal="justify" vertical="top" wrapText="1"/>
      <protection locked="0"/>
    </xf>
    <xf numFmtId="0" fontId="16" fillId="0" borderId="0" xfId="7" applyFont="1" applyBorder="1" applyAlignment="1" applyProtection="1">
      <alignment horizontal="justify" vertical="center" wrapText="1" readingOrder="1"/>
      <protection locked="0"/>
    </xf>
    <xf numFmtId="0" fontId="4" fillId="0" borderId="0" xfId="7" applyFont="1" applyBorder="1" applyAlignment="1" applyProtection="1">
      <alignment horizontal="justify" vertical="center" wrapText="1"/>
      <protection locked="0"/>
    </xf>
    <xf numFmtId="0" fontId="4" fillId="0" borderId="0" xfId="7" applyFont="1" applyBorder="1" applyAlignment="1" applyProtection="1">
      <alignment vertical="top" wrapText="1"/>
      <protection locked="0"/>
    </xf>
    <xf numFmtId="0" fontId="16" fillId="0" borderId="2" xfId="7" applyFont="1" applyBorder="1" applyAlignment="1" applyProtection="1">
      <alignment horizontal="center" vertical="top" wrapText="1" readingOrder="1"/>
      <protection locked="0"/>
    </xf>
    <xf numFmtId="0" fontId="4" fillId="0" borderId="2" xfId="7" applyFont="1" applyBorder="1" applyAlignment="1" applyProtection="1">
      <alignment vertical="top" wrapText="1"/>
      <protection locked="0"/>
    </xf>
    <xf numFmtId="0" fontId="4" fillId="0" borderId="0" xfId="7" applyFont="1" applyFill="1" applyBorder="1" applyAlignment="1" applyProtection="1">
      <alignment horizontal="justify" vertical="top" wrapText="1" readingOrder="1"/>
      <protection locked="0"/>
    </xf>
    <xf numFmtId="0" fontId="4" fillId="0" borderId="0" xfId="7" applyFont="1" applyFill="1" applyBorder="1" applyAlignment="1" applyProtection="1">
      <alignment horizontal="justify" vertical="center" wrapText="1" readingOrder="1"/>
      <protection locked="0"/>
    </xf>
    <xf numFmtId="0" fontId="4" fillId="0" borderId="0" xfId="7" applyFont="1" applyFill="1" applyBorder="1" applyAlignment="1" applyProtection="1">
      <alignment horizontal="justify" vertical="center" wrapText="1"/>
      <protection locked="0"/>
    </xf>
    <xf numFmtId="49" fontId="4" fillId="0" borderId="0" xfId="7" applyNumberFormat="1" applyFont="1" applyFill="1" applyBorder="1" applyAlignment="1" applyProtection="1">
      <alignment horizontal="justify" vertical="center" wrapText="1" readingOrder="1"/>
      <protection locked="0"/>
    </xf>
    <xf numFmtId="0" fontId="15" fillId="0" borderId="0" xfId="7" applyFont="1" applyFill="1" applyBorder="1" applyAlignment="1" applyProtection="1">
      <alignment horizontal="justify" vertical="center" readingOrder="1"/>
      <protection locked="0"/>
    </xf>
    <xf numFmtId="0" fontId="16" fillId="0" borderId="0" xfId="7" applyFont="1" applyFill="1" applyAlignment="1" applyProtection="1">
      <alignment horizontal="justify" vertical="justify" wrapText="1" readingOrder="1"/>
      <protection locked="0"/>
    </xf>
    <xf numFmtId="0" fontId="4" fillId="0" borderId="0" xfId="7" applyFont="1" applyFill="1" applyAlignment="1">
      <alignment horizontal="justify" vertical="justify"/>
    </xf>
    <xf numFmtId="0" fontId="16" fillId="0" borderId="29" xfId="7" applyFont="1" applyBorder="1" applyAlignment="1" applyProtection="1">
      <alignment horizontal="center" vertical="center" wrapText="1" readingOrder="1"/>
      <protection locked="0"/>
    </xf>
    <xf numFmtId="0" fontId="4" fillId="0" borderId="27" xfId="7" applyFont="1" applyBorder="1" applyAlignment="1" applyProtection="1">
      <alignment vertical="center" wrapText="1"/>
      <protection locked="0"/>
    </xf>
    <xf numFmtId="0" fontId="4" fillId="0" borderId="28" xfId="7" applyFont="1" applyBorder="1" applyAlignment="1" applyProtection="1">
      <alignment vertical="center" wrapText="1"/>
      <protection locked="0"/>
    </xf>
    <xf numFmtId="0" fontId="4" fillId="0" borderId="0" xfId="8" applyFont="1" applyFill="1" applyBorder="1" applyAlignment="1">
      <alignment horizontal="justify" vertical="center" wrapText="1"/>
    </xf>
    <xf numFmtId="0" fontId="15" fillId="0" borderId="0" xfId="7" applyFont="1" applyBorder="1" applyAlignment="1" applyProtection="1">
      <alignment horizontal="left" readingOrder="1"/>
      <protection locked="0"/>
    </xf>
    <xf numFmtId="0" fontId="16" fillId="0" borderId="0" xfId="7" applyFont="1" applyAlignment="1" applyProtection="1">
      <alignment horizontal="justify" vertical="justify" wrapText="1" readingOrder="1"/>
      <protection locked="0"/>
    </xf>
    <xf numFmtId="0" fontId="4" fillId="0" borderId="0" xfId="7" applyFont="1" applyAlignment="1">
      <alignment horizontal="justify" vertical="justify"/>
    </xf>
    <xf numFmtId="0" fontId="4" fillId="0" borderId="27" xfId="7" applyFont="1" applyBorder="1" applyAlignment="1" applyProtection="1">
      <alignment vertical="center" wrapText="1" readingOrder="1"/>
      <protection locked="0"/>
    </xf>
    <xf numFmtId="0" fontId="4" fillId="0" borderId="28" xfId="7" applyFont="1" applyBorder="1" applyAlignment="1" applyProtection="1">
      <alignment vertical="center" wrapText="1" readingOrder="1"/>
      <protection locked="0"/>
    </xf>
    <xf numFmtId="0" fontId="15" fillId="0" borderId="0" xfId="7" applyFont="1" applyFill="1" applyBorder="1" applyAlignment="1" applyProtection="1">
      <alignment horizontal="justify" vertical="justify" wrapText="1" readingOrder="1"/>
      <protection locked="0"/>
    </xf>
    <xf numFmtId="0" fontId="15" fillId="0" borderId="0" xfId="7" applyFont="1" applyBorder="1" applyAlignment="1" applyProtection="1">
      <alignment horizontal="justify" wrapText="1" readingOrder="1"/>
      <protection locked="0"/>
    </xf>
    <xf numFmtId="0" fontId="4" fillId="0" borderId="0" xfId="7" applyFont="1" applyBorder="1" applyAlignment="1" applyProtection="1">
      <alignment horizontal="justify" wrapText="1"/>
      <protection locked="0"/>
    </xf>
    <xf numFmtId="0" fontId="4" fillId="0" borderId="0" xfId="7" applyFont="1" applyFill="1" applyAlignment="1">
      <alignment horizontal="justify" vertical="justify" wrapText="1"/>
    </xf>
    <xf numFmtId="0" fontId="4" fillId="0" borderId="0" xfId="8" applyFont="1" applyFill="1" applyBorder="1" applyAlignment="1">
      <alignment horizontal="justify" wrapText="1"/>
    </xf>
    <xf numFmtId="0" fontId="5" fillId="0" borderId="0" xfId="7" applyFont="1" applyFill="1" applyBorder="1" applyAlignment="1" applyProtection="1">
      <alignment horizontal="justify" vertical="center" wrapText="1" readingOrder="1"/>
      <protection locked="0"/>
    </xf>
    <xf numFmtId="0" fontId="15" fillId="0" borderId="0" xfId="7" applyFont="1" applyFill="1" applyBorder="1" applyAlignment="1" applyProtection="1">
      <alignment horizontal="justify" vertical="center" wrapText="1" readingOrder="1"/>
      <protection locked="0"/>
    </xf>
    <xf numFmtId="0" fontId="15" fillId="0" borderId="0" xfId="7" applyFont="1" applyBorder="1" applyAlignment="1" applyProtection="1">
      <alignment horizontal="justify" vertical="center" wrapText="1" readingOrder="1"/>
      <protection locked="0"/>
    </xf>
    <xf numFmtId="0" fontId="4" fillId="0" borderId="2" xfId="7" applyFont="1" applyBorder="1" applyAlignment="1" applyProtection="1">
      <alignment horizontal="center" vertical="center" wrapText="1"/>
      <protection locked="0"/>
    </xf>
    <xf numFmtId="0" fontId="4" fillId="0" borderId="0" xfId="7" applyFont="1" applyFill="1" applyBorder="1" applyAlignment="1">
      <alignment horizontal="left"/>
    </xf>
    <xf numFmtId="0" fontId="4" fillId="0" borderId="13" xfId="0" applyFont="1" applyBorder="1" applyAlignment="1">
      <alignment horizontal="center" vertical="center"/>
    </xf>
    <xf numFmtId="0" fontId="4" fillId="0" borderId="32" xfId="0" applyFont="1" applyBorder="1" applyAlignment="1">
      <alignment horizontal="center" vertical="center"/>
    </xf>
    <xf numFmtId="0" fontId="4" fillId="0" borderId="21" xfId="0" applyFont="1" applyBorder="1" applyAlignment="1">
      <alignment horizontal="center" vertical="center"/>
    </xf>
    <xf numFmtId="0" fontId="4" fillId="0" borderId="0" xfId="7" applyFont="1" applyFill="1" applyBorder="1" applyAlignment="1">
      <alignment horizontal="justify" vertical="top" wrapText="1"/>
    </xf>
    <xf numFmtId="0" fontId="5" fillId="0" borderId="0" xfId="7" applyFont="1" applyBorder="1" applyAlignment="1" applyProtection="1">
      <alignment horizontal="justify" vertical="center" wrapText="1" readingOrder="1"/>
      <protection locked="0"/>
    </xf>
    <xf numFmtId="0" fontId="4" fillId="0" borderId="31" xfId="0" applyFont="1" applyBorder="1" applyAlignment="1">
      <alignment horizontal="center" vertical="center"/>
    </xf>
    <xf numFmtId="0" fontId="4" fillId="0" borderId="13" xfId="0" applyFont="1" applyBorder="1" applyAlignment="1">
      <alignment horizontal="center" vertical="center" wrapText="1"/>
    </xf>
    <xf numFmtId="0" fontId="4" fillId="0" borderId="32"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0" xfId="7" applyFont="1" applyFill="1" applyBorder="1" applyAlignment="1">
      <alignment horizontal="justify" vertical="center"/>
    </xf>
    <xf numFmtId="0" fontId="4" fillId="0" borderId="0" xfId="7" applyFont="1" applyFill="1" applyBorder="1" applyAlignment="1">
      <alignment horizontal="justify" vertical="center" wrapText="1"/>
    </xf>
    <xf numFmtId="0" fontId="16" fillId="0" borderId="0" xfId="7" applyFont="1" applyBorder="1" applyAlignment="1" applyProtection="1">
      <alignment horizontal="center" vertical="center" wrapText="1" readingOrder="1"/>
      <protection locked="0"/>
    </xf>
    <xf numFmtId="0" fontId="8" fillId="0" borderId="13" xfId="0" applyFont="1" applyBorder="1" applyAlignment="1">
      <alignment horizontal="center" vertical="center"/>
    </xf>
    <xf numFmtId="0" fontId="8" fillId="0" borderId="32" xfId="0" applyFont="1" applyBorder="1" applyAlignment="1">
      <alignment horizontal="center" vertical="center"/>
    </xf>
    <xf numFmtId="0" fontId="8" fillId="0" borderId="21" xfId="0" applyFont="1" applyBorder="1" applyAlignment="1">
      <alignment horizontal="center" vertical="center"/>
    </xf>
    <xf numFmtId="0" fontId="4" fillId="0" borderId="0" xfId="7" applyFont="1" applyBorder="1" applyAlignment="1" applyProtection="1">
      <alignment horizontal="justify" vertical="center" wrapText="1" readingOrder="1"/>
      <protection locked="0"/>
    </xf>
    <xf numFmtId="0" fontId="4" fillId="0" borderId="0" xfId="7" applyFont="1" applyFill="1" applyAlignment="1">
      <alignment horizontal="justify" vertical="center" readingOrder="1"/>
    </xf>
    <xf numFmtId="0" fontId="16" fillId="0" borderId="33" xfId="7" applyFont="1" applyFill="1" applyBorder="1" applyAlignment="1" applyProtection="1">
      <alignment horizontal="left" vertical="top" wrapText="1" readingOrder="1"/>
      <protection locked="0"/>
    </xf>
    <xf numFmtId="0" fontId="4" fillId="0" borderId="33" xfId="7" applyFont="1" applyBorder="1"/>
    <xf numFmtId="0" fontId="16" fillId="0" borderId="34" xfId="7" applyFont="1" applyBorder="1" applyAlignment="1" applyProtection="1">
      <alignment horizontal="center" vertical="center" wrapText="1" readingOrder="1"/>
      <protection locked="0"/>
    </xf>
    <xf numFmtId="0" fontId="16" fillId="0" borderId="35" xfId="7" applyFont="1" applyBorder="1" applyAlignment="1" applyProtection="1">
      <alignment horizontal="center" vertical="top" wrapText="1" readingOrder="1"/>
      <protection locked="0"/>
    </xf>
    <xf numFmtId="0" fontId="4" fillId="0" borderId="36" xfId="7" applyFont="1" applyBorder="1"/>
    <xf numFmtId="0" fontId="4" fillId="0" borderId="37" xfId="7" applyFont="1" applyBorder="1"/>
    <xf numFmtId="0" fontId="4" fillId="0" borderId="0" xfId="7" applyFont="1" applyBorder="1" applyAlignment="1" applyProtection="1">
      <alignment horizontal="center" vertical="center" wrapText="1" readingOrder="1"/>
      <protection locked="0"/>
    </xf>
    <xf numFmtId="0" fontId="16" fillId="0" borderId="38" xfId="7" applyFont="1" applyBorder="1" applyAlignment="1" applyProtection="1">
      <alignment horizontal="center" vertical="center" wrapText="1" readingOrder="1"/>
      <protection locked="0"/>
    </xf>
    <xf numFmtId="0" fontId="16" fillId="0" borderId="8" xfId="7" applyFont="1" applyBorder="1" applyAlignment="1" applyProtection="1">
      <alignment horizontal="center" vertical="top" wrapText="1" readingOrder="1"/>
      <protection locked="0"/>
    </xf>
    <xf numFmtId="0" fontId="16" fillId="0" borderId="9" xfId="7" applyFont="1" applyBorder="1" applyAlignment="1" applyProtection="1">
      <alignment horizontal="center" vertical="top" wrapText="1" readingOrder="1"/>
      <protection locked="0"/>
    </xf>
    <xf numFmtId="0" fontId="16" fillId="0" borderId="10" xfId="7" applyFont="1" applyBorder="1" applyAlignment="1" applyProtection="1">
      <alignment horizontal="center" vertical="top" wrapText="1" readingOrder="1"/>
      <protection locked="0"/>
    </xf>
    <xf numFmtId="0" fontId="15" fillId="0" borderId="0" xfId="7" applyFont="1" applyBorder="1" applyAlignment="1" applyProtection="1">
      <alignment horizontal="center" vertical="center" wrapText="1" readingOrder="1"/>
      <protection locked="0"/>
    </xf>
    <xf numFmtId="0" fontId="15" fillId="0" borderId="18" xfId="7" applyFont="1" applyFill="1" applyBorder="1" applyAlignment="1" applyProtection="1">
      <alignment horizontal="justify" vertical="center" wrapText="1" readingOrder="1"/>
      <protection locked="0"/>
    </xf>
    <xf numFmtId="0" fontId="15" fillId="0" borderId="0" xfId="7" applyFont="1" applyFill="1" applyBorder="1" applyAlignment="1" applyProtection="1">
      <alignment horizontal="center" vertical="center" wrapText="1" readingOrder="1"/>
      <protection locked="0"/>
    </xf>
    <xf numFmtId="0" fontId="5" fillId="0" borderId="0" xfId="7" applyFont="1" applyFill="1" applyBorder="1" applyAlignment="1" applyProtection="1">
      <alignment horizontal="left" vertical="top" wrapText="1" readingOrder="1"/>
      <protection locked="0"/>
    </xf>
    <xf numFmtId="0" fontId="5" fillId="0" borderId="0" xfId="7" applyFont="1" applyFill="1" applyBorder="1" applyAlignment="1">
      <alignment horizontal="left" readingOrder="1"/>
    </xf>
    <xf numFmtId="0" fontId="16" fillId="0" borderId="34" xfId="7" applyFont="1" applyFill="1" applyBorder="1" applyAlignment="1" applyProtection="1">
      <alignment horizontal="center" vertical="center" wrapText="1" readingOrder="1"/>
      <protection locked="0"/>
    </xf>
    <xf numFmtId="0" fontId="16" fillId="0" borderId="26" xfId="7" applyFont="1" applyFill="1" applyBorder="1" applyAlignment="1" applyProtection="1">
      <alignment horizontal="center" vertical="center" wrapText="1" readingOrder="1"/>
      <protection locked="0"/>
    </xf>
    <xf numFmtId="0" fontId="16" fillId="0" borderId="2" xfId="7" applyFont="1" applyFill="1" applyBorder="1" applyAlignment="1" applyProtection="1">
      <alignment horizontal="center" vertical="center" wrapText="1" readingOrder="1"/>
      <protection locked="0"/>
    </xf>
    <xf numFmtId="0" fontId="8" fillId="0" borderId="0" xfId="7" applyFont="1" applyBorder="1" applyAlignment="1">
      <alignment horizontal="justify" vertical="center" wrapText="1"/>
    </xf>
    <xf numFmtId="0" fontId="16" fillId="0" borderId="0" xfId="9" applyFont="1" applyBorder="1" applyAlignment="1" applyProtection="1">
      <alignment horizontal="justify" vertical="center" wrapText="1"/>
      <protection locked="0"/>
    </xf>
    <xf numFmtId="0" fontId="4" fillId="0" borderId="0" xfId="7" applyFont="1" applyBorder="1" applyAlignment="1">
      <alignment horizontal="justify" vertical="center"/>
    </xf>
    <xf numFmtId="0" fontId="16" fillId="0" borderId="39" xfId="0" applyFont="1" applyBorder="1" applyAlignment="1" applyProtection="1">
      <alignment horizontal="center" vertical="center" wrapText="1" readingOrder="1"/>
      <protection locked="0"/>
    </xf>
    <xf numFmtId="0" fontId="16" fillId="0" borderId="40" xfId="0" applyFont="1" applyBorder="1" applyAlignment="1" applyProtection="1">
      <alignment horizontal="center" vertical="center" wrapText="1" readingOrder="1"/>
      <protection locked="0"/>
    </xf>
    <xf numFmtId="0" fontId="16" fillId="0" borderId="41" xfId="0" applyFont="1" applyBorder="1" applyAlignment="1" applyProtection="1">
      <alignment horizontal="center" vertical="center" wrapText="1" readingOrder="1"/>
      <protection locked="0"/>
    </xf>
    <xf numFmtId="0" fontId="16" fillId="0" borderId="42" xfId="0" applyFont="1" applyBorder="1" applyAlignment="1" applyProtection="1">
      <alignment horizontal="center" vertical="center" wrapText="1" readingOrder="1"/>
      <protection locked="0"/>
    </xf>
    <xf numFmtId="0" fontId="16" fillId="0" borderId="2" xfId="0" applyFont="1" applyBorder="1" applyAlignment="1" applyProtection="1">
      <alignment horizontal="center" vertical="center" wrapText="1" readingOrder="1"/>
      <protection locked="0"/>
    </xf>
    <xf numFmtId="0" fontId="4" fillId="0" borderId="0" xfId="7" applyNumberFormat="1" applyFont="1" applyAlignment="1">
      <alignment horizontal="justify" vertical="top" wrapText="1"/>
    </xf>
    <xf numFmtId="166" fontId="4" fillId="0" borderId="0" xfId="92" applyNumberFormat="1" applyFont="1" applyAlignment="1">
      <alignment horizontal="center" vertical="center" wrapText="1" readingOrder="1"/>
    </xf>
    <xf numFmtId="166" fontId="4" fillId="0" borderId="0" xfId="92" applyNumberFormat="1" applyFont="1" applyAlignment="1">
      <alignment horizontal="center" vertical="center" readingOrder="1"/>
    </xf>
    <xf numFmtId="166" fontId="4" fillId="0" borderId="0" xfId="92" applyNumberFormat="1" applyFont="1" applyAlignment="1">
      <alignment horizontal="left" vertical="center" indent="2" readingOrder="1"/>
    </xf>
    <xf numFmtId="0" fontId="4" fillId="0" borderId="0" xfId="7" applyFont="1" applyAlignment="1">
      <alignment horizontal="center" vertical="center" wrapText="1"/>
    </xf>
    <xf numFmtId="0" fontId="16" fillId="0" borderId="18" xfId="7" applyFont="1" applyBorder="1" applyAlignment="1" applyProtection="1">
      <alignment horizontal="justify" vertical="top" wrapText="1" readingOrder="1"/>
      <protection locked="0"/>
    </xf>
    <xf numFmtId="0" fontId="16" fillId="0" borderId="0" xfId="7" applyFont="1" applyBorder="1" applyAlignment="1" applyProtection="1">
      <alignment horizontal="justify" vertical="top" wrapText="1" readingOrder="1"/>
      <protection locked="0"/>
    </xf>
    <xf numFmtId="0" fontId="4" fillId="0" borderId="18" xfId="7" applyFont="1" applyBorder="1" applyAlignment="1" applyProtection="1">
      <alignment horizontal="justify" vertical="top" wrapText="1" readingOrder="1"/>
      <protection locked="0"/>
    </xf>
    <xf numFmtId="0" fontId="4" fillId="0" borderId="0" xfId="7" applyFont="1" applyBorder="1" applyAlignment="1" applyProtection="1">
      <alignment horizontal="justify" vertical="top" wrapText="1" readingOrder="1"/>
      <protection locked="0"/>
    </xf>
    <xf numFmtId="0" fontId="5" fillId="0" borderId="0" xfId="7" applyFont="1" applyFill="1" applyAlignment="1">
      <alignment horizontal="justify" vertical="top"/>
    </xf>
    <xf numFmtId="0" fontId="7" fillId="0" borderId="13" xfId="7" applyFont="1" applyFill="1" applyBorder="1" applyAlignment="1">
      <alignment horizontal="center" vertical="center" wrapText="1"/>
    </xf>
    <xf numFmtId="0" fontId="7" fillId="0" borderId="32" xfId="7" applyFont="1" applyFill="1" applyBorder="1" applyAlignment="1">
      <alignment horizontal="center" vertical="center" wrapText="1"/>
    </xf>
    <xf numFmtId="0" fontId="7" fillId="0" borderId="21" xfId="7" applyFont="1" applyFill="1" applyBorder="1" applyAlignment="1">
      <alignment horizontal="center" vertical="center" wrapText="1"/>
    </xf>
    <xf numFmtId="0" fontId="5" fillId="0" borderId="8" xfId="7" applyFont="1" applyFill="1" applyBorder="1" applyAlignment="1">
      <alignment horizontal="center" vertical="center"/>
    </xf>
    <xf numFmtId="0" fontId="5" fillId="0" borderId="9" xfId="7" applyFont="1" applyFill="1" applyBorder="1" applyAlignment="1">
      <alignment horizontal="center" vertical="center"/>
    </xf>
    <xf numFmtId="0" fontId="5" fillId="0" borderId="10" xfId="7" applyFont="1" applyFill="1" applyBorder="1" applyAlignment="1">
      <alignment horizontal="center" vertical="center"/>
    </xf>
    <xf numFmtId="0" fontId="5" fillId="0" borderId="8" xfId="7" applyFont="1" applyBorder="1" applyAlignment="1">
      <alignment horizontal="center" vertical="center"/>
    </xf>
    <xf numFmtId="0" fontId="5" fillId="0" borderId="9" xfId="7" applyFont="1" applyBorder="1" applyAlignment="1">
      <alignment horizontal="center" vertical="center"/>
    </xf>
    <xf numFmtId="0" fontId="5" fillId="0" borderId="10" xfId="7" applyFont="1" applyBorder="1" applyAlignment="1">
      <alignment horizontal="center" vertical="center"/>
    </xf>
    <xf numFmtId="0" fontId="7" fillId="0" borderId="2" xfId="7" applyFont="1" applyFill="1" applyBorder="1" applyAlignment="1">
      <alignment horizontal="center" vertical="center" wrapText="1"/>
    </xf>
    <xf numFmtId="0" fontId="7" fillId="0" borderId="2" xfId="7" applyFont="1" applyBorder="1" applyAlignment="1">
      <alignment horizontal="center" vertical="center" wrapText="1"/>
    </xf>
    <xf numFmtId="0" fontId="5" fillId="0" borderId="8" xfId="7" applyFont="1" applyBorder="1" applyAlignment="1">
      <alignment horizontal="center" vertical="center" wrapText="1"/>
    </xf>
    <xf numFmtId="0" fontId="5" fillId="0" borderId="9" xfId="7" applyFont="1" applyBorder="1" applyAlignment="1">
      <alignment horizontal="center" vertical="center" wrapText="1"/>
    </xf>
    <xf numFmtId="0" fontId="5" fillId="0" borderId="10" xfId="7" applyFont="1" applyBorder="1" applyAlignment="1">
      <alignment horizontal="center" vertical="center" wrapText="1"/>
    </xf>
    <xf numFmtId="0" fontId="4" fillId="0" borderId="0" xfId="7" applyFont="1" applyFill="1" applyBorder="1" applyAlignment="1" applyProtection="1">
      <alignment horizontal="center" vertical="center" wrapText="1" readingOrder="1"/>
      <protection locked="0"/>
    </xf>
    <xf numFmtId="0" fontId="15" fillId="0" borderId="0" xfId="7" applyFont="1" applyFill="1" applyBorder="1" applyAlignment="1" applyProtection="1">
      <alignment horizontal="justify" vertical="top" wrapText="1" readingOrder="1"/>
      <protection locked="0"/>
    </xf>
    <xf numFmtId="49" fontId="4" fillId="0" borderId="0" xfId="7" applyNumberFormat="1" applyFont="1" applyBorder="1" applyAlignment="1">
      <alignment horizontal="justify"/>
    </xf>
    <xf numFmtId="49" fontId="4" fillId="0" borderId="0" xfId="7" applyNumberFormat="1" applyFont="1" applyBorder="1" applyAlignment="1">
      <alignment horizontal="center" vertical="center"/>
    </xf>
    <xf numFmtId="166" fontId="4" fillId="0" borderId="0" xfId="92" applyNumberFormat="1" applyFont="1" applyBorder="1" applyAlignment="1">
      <alignment horizontal="center" vertical="center" wrapText="1"/>
    </xf>
    <xf numFmtId="166" fontId="4" fillId="0" borderId="0" xfId="92" applyNumberFormat="1" applyFont="1" applyBorder="1" applyAlignment="1">
      <alignment horizontal="center" vertical="center"/>
    </xf>
    <xf numFmtId="0" fontId="4" fillId="0" borderId="0" xfId="7" applyNumberFormat="1" applyFont="1" applyBorder="1" applyAlignment="1">
      <alignment horizontal="justify"/>
    </xf>
    <xf numFmtId="166" fontId="4" fillId="0" borderId="0" xfId="92" applyNumberFormat="1" applyFont="1" applyBorder="1" applyAlignment="1">
      <alignment horizontal="center" vertical="center" wrapText="1" readingOrder="1"/>
    </xf>
    <xf numFmtId="166" fontId="4" fillId="0" borderId="0" xfId="92" applyNumberFormat="1" applyFont="1" applyBorder="1" applyAlignment="1">
      <alignment horizontal="center" vertical="center" readingOrder="1"/>
    </xf>
    <xf numFmtId="166" fontId="4" fillId="0" borderId="0" xfId="92" applyNumberFormat="1" applyFont="1" applyBorder="1" applyAlignment="1">
      <alignment horizontal="left" vertical="center" indent="2" readingOrder="1"/>
    </xf>
    <xf numFmtId="0" fontId="16" fillId="0" borderId="0" xfId="7" applyFont="1" applyFill="1" applyAlignment="1" applyProtection="1">
      <alignment horizontal="justify" vertical="top" wrapText="1" readingOrder="1"/>
      <protection locked="0"/>
    </xf>
    <xf numFmtId="0" fontId="15" fillId="0" borderId="0" xfId="7" applyFont="1" applyAlignment="1" applyProtection="1">
      <alignment horizontal="left" vertical="top" wrapText="1" readingOrder="1"/>
      <protection locked="0"/>
    </xf>
    <xf numFmtId="0" fontId="16" fillId="0" borderId="60" xfId="7" applyFont="1" applyBorder="1" applyAlignment="1" applyProtection="1">
      <alignment horizontal="center" vertical="center" wrapText="1" readingOrder="1"/>
      <protection locked="0"/>
    </xf>
    <xf numFmtId="0" fontId="16" fillId="0" borderId="16" xfId="7" applyFont="1" applyBorder="1" applyAlignment="1" applyProtection="1">
      <alignment horizontal="center" vertical="top" wrapText="1" readingOrder="1"/>
      <protection locked="0"/>
    </xf>
    <xf numFmtId="0" fontId="4" fillId="0" borderId="24" xfId="7" applyFont="1" applyBorder="1" applyAlignment="1" applyProtection="1">
      <alignment vertical="top" wrapText="1"/>
      <protection locked="0"/>
    </xf>
    <xf numFmtId="0" fontId="4" fillId="0" borderId="25" xfId="7" applyFont="1" applyBorder="1" applyAlignment="1" applyProtection="1">
      <alignment vertical="top" wrapText="1"/>
      <protection locked="0"/>
    </xf>
    <xf numFmtId="0" fontId="16" fillId="0" borderId="0" xfId="7" applyFont="1" applyBorder="1" applyAlignment="1" applyProtection="1">
      <alignment horizontal="justify" vertical="top" wrapText="1"/>
      <protection locked="0"/>
    </xf>
    <xf numFmtId="0" fontId="8" fillId="0" borderId="0" xfId="7" applyFont="1" applyAlignment="1">
      <alignment horizontal="justify" vertical="top" wrapText="1"/>
    </xf>
    <xf numFmtId="0" fontId="4" fillId="0" borderId="0" xfId="7" applyFont="1" applyAlignment="1">
      <alignment horizontal="justify" vertical="top"/>
    </xf>
    <xf numFmtId="0" fontId="15" fillId="0" borderId="0" xfId="7" applyFont="1" applyBorder="1" applyAlignment="1" applyProtection="1">
      <alignment horizontal="justify" vertical="justify" wrapText="1" readingOrder="1"/>
      <protection locked="0"/>
    </xf>
    <xf numFmtId="0" fontId="4" fillId="0" borderId="0" xfId="7" applyFont="1" applyBorder="1" applyAlignment="1" applyProtection="1">
      <alignment horizontal="justify" vertical="justify" wrapText="1"/>
      <protection locked="0"/>
    </xf>
    <xf numFmtId="0" fontId="22" fillId="0" borderId="0" xfId="7" applyFont="1" applyFill="1" applyAlignment="1" applyProtection="1">
      <alignment horizontal="justify" vertical="justify" wrapText="1" readingOrder="1"/>
      <protection locked="0"/>
    </xf>
    <xf numFmtId="0" fontId="10" fillId="0" borderId="0" xfId="7" applyFont="1" applyFill="1" applyAlignment="1">
      <alignment horizontal="justify" vertical="justify" readingOrder="1"/>
    </xf>
    <xf numFmtId="0" fontId="16" fillId="0" borderId="34" xfId="7" applyFont="1" applyBorder="1" applyAlignment="1" applyProtection="1">
      <alignment horizontal="center" vertical="top" wrapText="1" readingOrder="1"/>
      <protection locked="0"/>
    </xf>
    <xf numFmtId="0" fontId="16" fillId="0" borderId="27" xfId="7" applyFont="1" applyBorder="1" applyAlignment="1" applyProtection="1">
      <alignment horizontal="center" vertical="top" wrapText="1" readingOrder="1"/>
      <protection locked="0"/>
    </xf>
    <xf numFmtId="0" fontId="16" fillId="0" borderId="28" xfId="7" applyFont="1" applyBorder="1" applyAlignment="1" applyProtection="1">
      <alignment horizontal="center" vertical="top" wrapText="1" readingOrder="1"/>
      <protection locked="0"/>
    </xf>
    <xf numFmtId="0" fontId="16" fillId="0" borderId="0" xfId="7" applyFont="1" applyBorder="1" applyAlignment="1" applyProtection="1">
      <alignment horizontal="left" vertical="top" wrapText="1" readingOrder="1"/>
      <protection locked="0"/>
    </xf>
    <xf numFmtId="0" fontId="5" fillId="0" borderId="13" xfId="7" applyFont="1" applyBorder="1" applyAlignment="1">
      <alignment horizontal="center" vertical="center" wrapText="1"/>
    </xf>
    <xf numFmtId="0" fontId="5" fillId="0" borderId="3" xfId="7" applyFont="1" applyBorder="1" applyAlignment="1">
      <alignment horizontal="center" vertical="center" wrapText="1"/>
    </xf>
    <xf numFmtId="0" fontId="16" fillId="0" borderId="27" xfId="7" applyFont="1" applyBorder="1" applyAlignment="1" applyProtection="1">
      <alignment horizontal="center" vertical="center" wrapText="1" readingOrder="1"/>
      <protection locked="0"/>
    </xf>
    <xf numFmtId="0" fontId="16" fillId="0" borderId="28" xfId="7" applyFont="1" applyBorder="1" applyAlignment="1" applyProtection="1">
      <alignment horizontal="center" vertical="center" wrapText="1" readingOrder="1"/>
      <protection locked="0"/>
    </xf>
    <xf numFmtId="0" fontId="15" fillId="0" borderId="0" xfId="7" applyFont="1" applyBorder="1" applyAlignment="1" applyProtection="1">
      <alignment horizontal="left" vertical="top" wrapText="1" readingOrder="1"/>
      <protection locked="0"/>
    </xf>
    <xf numFmtId="0" fontId="16" fillId="0" borderId="0" xfId="0" applyFont="1" applyAlignment="1" applyProtection="1">
      <alignment horizontal="justify" vertical="top" wrapText="1" readingOrder="1"/>
      <protection locked="0"/>
    </xf>
    <xf numFmtId="0" fontId="8" fillId="0" borderId="0" xfId="0" applyFont="1" applyAlignment="1">
      <alignment horizontal="justify"/>
    </xf>
    <xf numFmtId="0" fontId="15" fillId="0" borderId="0" xfId="0" applyFont="1" applyAlignment="1" applyProtection="1">
      <alignment vertical="top" wrapText="1" readingOrder="1"/>
      <protection locked="0"/>
    </xf>
    <xf numFmtId="0" fontId="8" fillId="0" borderId="0" xfId="0" applyFont="1"/>
    <xf numFmtId="0" fontId="4" fillId="0" borderId="0" xfId="7" applyFont="1" applyAlignment="1">
      <alignment horizontal="justify" vertical="center"/>
    </xf>
    <xf numFmtId="0" fontId="16" fillId="0" borderId="0" xfId="7" applyFont="1" applyAlignment="1" applyProtection="1">
      <alignment horizontal="justify" vertical="justify" readingOrder="1"/>
      <protection locked="0"/>
    </xf>
    <xf numFmtId="0" fontId="16" fillId="0" borderId="0" xfId="7" applyFont="1" applyBorder="1" applyAlignment="1" applyProtection="1">
      <alignment horizontal="justify" wrapText="1" readingOrder="1"/>
      <protection locked="0"/>
    </xf>
    <xf numFmtId="0" fontId="16" fillId="0" borderId="0" xfId="0" applyFont="1" applyAlignment="1" applyProtection="1">
      <alignment horizontal="justify" vertical="center" wrapText="1" readingOrder="1"/>
      <protection locked="0"/>
    </xf>
    <xf numFmtId="0" fontId="8" fillId="0" borderId="0" xfId="0" applyFont="1" applyAlignment="1">
      <alignment horizontal="justify" vertical="center"/>
    </xf>
    <xf numFmtId="0" fontId="16" fillId="0" borderId="16" xfId="0" applyFont="1" applyBorder="1" applyAlignment="1" applyProtection="1">
      <alignment horizontal="center" vertical="center" wrapText="1"/>
      <protection locked="0"/>
    </xf>
    <xf numFmtId="0" fontId="8" fillId="0" borderId="24" xfId="0" applyFont="1" applyBorder="1" applyAlignment="1" applyProtection="1">
      <alignment horizontal="center" vertical="center" wrapText="1"/>
      <protection locked="0"/>
    </xf>
    <xf numFmtId="0" fontId="8" fillId="0" borderId="25" xfId="0" applyFont="1" applyBorder="1" applyAlignment="1" applyProtection="1">
      <alignment horizontal="center" vertical="center" wrapText="1"/>
      <protection locked="0"/>
    </xf>
    <xf numFmtId="0" fontId="4" fillId="0" borderId="0" xfId="0" applyFont="1" applyAlignment="1">
      <alignment horizontal="justify" vertical="center"/>
    </xf>
    <xf numFmtId="49" fontId="4" fillId="0" borderId="0" xfId="0" applyNumberFormat="1" applyFont="1" applyAlignment="1">
      <alignment horizontal="justify" vertical="center"/>
    </xf>
    <xf numFmtId="0" fontId="5" fillId="0" borderId="0" xfId="0" applyFont="1" applyAlignment="1">
      <alignment horizontal="justify" vertical="center" wrapText="1"/>
    </xf>
    <xf numFmtId="0" fontId="5" fillId="0" borderId="2" xfId="0" applyFont="1" applyBorder="1" applyAlignment="1">
      <alignment horizontal="center" vertical="center" wrapText="1"/>
    </xf>
    <xf numFmtId="0" fontId="5" fillId="0" borderId="0" xfId="7" applyFont="1" applyAlignment="1" applyProtection="1">
      <alignment horizontal="justify" vertical="center" wrapText="1" readingOrder="1"/>
      <protection locked="0"/>
    </xf>
    <xf numFmtId="0" fontId="4" fillId="0" borderId="0" xfId="7" applyFont="1" applyAlignment="1">
      <alignment horizontal="justify" vertical="center" readingOrder="1"/>
    </xf>
    <xf numFmtId="0" fontId="4" fillId="0" borderId="0" xfId="7" applyFont="1" applyAlignment="1">
      <alignment horizontal="justify" vertical="center" wrapText="1" readingOrder="1"/>
    </xf>
    <xf numFmtId="0" fontId="5" fillId="0" borderId="0" xfId="0" applyFont="1" applyFill="1" applyAlignment="1">
      <alignment horizontal="justify" vertical="top" wrapText="1"/>
    </xf>
    <xf numFmtId="0" fontId="4" fillId="0" borderId="0" xfId="0" applyFont="1" applyAlignment="1">
      <alignment horizontal="justify" vertical="center" wrapText="1"/>
    </xf>
    <xf numFmtId="0" fontId="5" fillId="0" borderId="0" xfId="0" applyFont="1" applyFill="1" applyAlignment="1">
      <alignment horizontal="justify" vertical="center"/>
    </xf>
    <xf numFmtId="0" fontId="5" fillId="0" borderId="0" xfId="0" applyFont="1" applyAlignment="1">
      <alignment horizontal="justify" vertical="center"/>
    </xf>
    <xf numFmtId="0" fontId="4" fillId="0" borderId="0" xfId="0" applyFont="1" applyFill="1" applyBorder="1" applyAlignment="1">
      <alignment horizontal="justify" vertical="center" wrapText="1"/>
    </xf>
    <xf numFmtId="0" fontId="4" fillId="0" borderId="0" xfId="0" applyFont="1" applyFill="1" applyAlignment="1">
      <alignment horizontal="left"/>
    </xf>
    <xf numFmtId="0" fontId="4" fillId="0" borderId="0" xfId="0" applyFont="1" applyFill="1"/>
    <xf numFmtId="0" fontId="4" fillId="0" borderId="0" xfId="0" applyFont="1" applyAlignment="1">
      <alignment horizontal="justify"/>
    </xf>
    <xf numFmtId="0" fontId="4" fillId="0" borderId="0" xfId="0" applyFont="1" applyAlignment="1">
      <alignment horizontal="justify" wrapText="1"/>
    </xf>
    <xf numFmtId="0" fontId="5" fillId="0" borderId="0" xfId="0" applyFont="1" applyFill="1" applyAlignment="1">
      <alignment horizontal="justify" vertical="center" wrapText="1"/>
    </xf>
    <xf numFmtId="0" fontId="4" fillId="0" borderId="0" xfId="0" applyFont="1" applyFill="1" applyAlignment="1">
      <alignment horizontal="justify" vertical="center" wrapText="1"/>
    </xf>
    <xf numFmtId="0" fontId="4" fillId="0" borderId="0" xfId="0" applyFont="1" applyFill="1" applyAlignment="1">
      <alignment horizontal="justify" vertical="center"/>
    </xf>
    <xf numFmtId="0" fontId="4" fillId="0" borderId="0" xfId="0" applyFont="1" applyBorder="1" applyAlignment="1">
      <alignment horizontal="justify" vertical="center" wrapText="1"/>
    </xf>
    <xf numFmtId="0" fontId="5" fillId="0" borderId="0" xfId="0" applyFont="1" applyFill="1" applyAlignment="1">
      <alignment horizontal="justify" wrapText="1"/>
    </xf>
    <xf numFmtId="0" fontId="4" fillId="0" borderId="1" xfId="0" applyFont="1" applyBorder="1" applyAlignment="1">
      <alignment horizontal="center"/>
    </xf>
    <xf numFmtId="0" fontId="5" fillId="0" borderId="8" xfId="0" applyFont="1" applyBorder="1" applyAlignment="1">
      <alignment horizontal="center" vertical="center"/>
    </xf>
    <xf numFmtId="0" fontId="5" fillId="0" borderId="2" xfId="0" applyFont="1" applyBorder="1" applyAlignment="1">
      <alignment horizontal="center" vertical="center"/>
    </xf>
    <xf numFmtId="0" fontId="5" fillId="0" borderId="0" xfId="0" applyFont="1" applyAlignment="1">
      <alignment horizontal="justify" vertical="top" wrapText="1"/>
    </xf>
    <xf numFmtId="0" fontId="5" fillId="0" borderId="1" xfId="0" applyFont="1" applyBorder="1" applyAlignment="1">
      <alignment horizontal="left" vertical="top" wrapText="1"/>
    </xf>
    <xf numFmtId="0" fontId="4" fillId="0" borderId="0" xfId="0" applyFont="1" applyAlignment="1">
      <alignment horizontal="left"/>
    </xf>
    <xf numFmtId="0" fontId="15" fillId="0" borderId="0" xfId="0" applyFont="1" applyAlignment="1">
      <alignment horizontal="justify" vertical="center" wrapText="1"/>
    </xf>
    <xf numFmtId="0" fontId="4" fillId="0" borderId="0" xfId="0" applyFont="1"/>
    <xf numFmtId="0" fontId="4" fillId="0" borderId="0" xfId="0" applyFont="1" applyFill="1" applyAlignment="1">
      <alignment wrapText="1"/>
    </xf>
    <xf numFmtId="49" fontId="4" fillId="0" borderId="0" xfId="0" applyNumberFormat="1" applyFont="1" applyFill="1" applyAlignment="1">
      <alignment horizontal="left"/>
    </xf>
    <xf numFmtId="0" fontId="5" fillId="0" borderId="2" xfId="0" applyFont="1" applyFill="1" applyBorder="1" applyAlignment="1">
      <alignment horizontal="center" vertical="center"/>
    </xf>
    <xf numFmtId="0" fontId="5" fillId="0" borderId="9" xfId="0" applyFont="1" applyBorder="1" applyAlignment="1">
      <alignment horizontal="center" vertical="center"/>
    </xf>
    <xf numFmtId="0" fontId="5" fillId="0" borderId="10" xfId="0" applyFont="1" applyBorder="1" applyAlignment="1">
      <alignment horizontal="center" vertical="center"/>
    </xf>
    <xf numFmtId="0" fontId="8" fillId="0" borderId="24" xfId="0" applyFont="1" applyBorder="1" applyAlignment="1" applyProtection="1">
      <alignment vertical="center" wrapText="1"/>
      <protection locked="0"/>
    </xf>
    <xf numFmtId="0" fontId="8" fillId="0" borderId="25" xfId="0" applyFont="1" applyBorder="1" applyAlignment="1" applyProtection="1">
      <alignment vertical="center" wrapText="1"/>
      <protection locked="0"/>
    </xf>
    <xf numFmtId="0" fontId="5" fillId="0" borderId="13" xfId="0" applyFont="1" applyBorder="1" applyAlignment="1">
      <alignment horizontal="center" vertical="center"/>
    </xf>
    <xf numFmtId="0" fontId="5" fillId="0" borderId="3" xfId="0" applyFont="1" applyBorder="1" applyAlignment="1">
      <alignment horizontal="center" vertical="center"/>
    </xf>
    <xf numFmtId="0" fontId="0" fillId="0" borderId="24" xfId="0" applyBorder="1" applyAlignment="1" applyProtection="1">
      <alignment vertical="center" wrapText="1"/>
      <protection locked="0"/>
    </xf>
    <xf numFmtId="0" fontId="0" fillId="0" borderId="25" xfId="0" applyBorder="1" applyAlignment="1" applyProtection="1">
      <alignment vertical="center" wrapText="1"/>
      <protection locked="0"/>
    </xf>
    <xf numFmtId="0" fontId="4" fillId="0" borderId="0" xfId="0" applyFont="1" applyFill="1" applyAlignment="1"/>
    <xf numFmtId="0" fontId="16" fillId="0" borderId="2" xfId="0" applyFont="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5" fillId="0" borderId="2" xfId="0" applyFont="1" applyFill="1" applyBorder="1" applyAlignment="1">
      <alignment horizontal="center" vertical="center" wrapText="1"/>
    </xf>
    <xf numFmtId="0" fontId="4" fillId="0" borderId="0" xfId="3" applyFont="1" applyBorder="1" applyAlignment="1">
      <alignment horizontal="justify" vertical="top" wrapText="1"/>
    </xf>
    <xf numFmtId="0" fontId="4" fillId="0" borderId="0" xfId="3" applyFont="1" applyBorder="1" applyAlignment="1">
      <alignment horizontal="left"/>
    </xf>
    <xf numFmtId="2" fontId="5" fillId="0" borderId="0" xfId="3" applyNumberFormat="1" applyFont="1" applyFill="1" applyBorder="1" applyAlignment="1">
      <alignment horizontal="justify" vertical="center" wrapText="1"/>
    </xf>
    <xf numFmtId="0" fontId="4" fillId="0" borderId="1" xfId="3" applyFont="1" applyBorder="1" applyAlignment="1">
      <alignment horizontal="center"/>
    </xf>
    <xf numFmtId="0" fontId="5" fillId="0" borderId="2" xfId="3" applyFont="1" applyBorder="1" applyAlignment="1">
      <alignment horizontal="center" vertical="center" wrapText="1"/>
    </xf>
    <xf numFmtId="0" fontId="5" fillId="0" borderId="2" xfId="3" applyFont="1" applyFill="1" applyBorder="1" applyAlignment="1" applyProtection="1">
      <alignment horizontal="center" vertical="center" wrapText="1"/>
    </xf>
    <xf numFmtId="0" fontId="5" fillId="0" borderId="2" xfId="3" applyFont="1" applyFill="1" applyBorder="1" applyAlignment="1" applyProtection="1">
      <alignment horizontal="center" vertical="center"/>
    </xf>
    <xf numFmtId="0" fontId="5" fillId="0" borderId="0" xfId="3" applyFont="1" applyFill="1" applyBorder="1" applyAlignment="1" applyProtection="1">
      <alignment horizontal="center" vertical="center"/>
    </xf>
    <xf numFmtId="0" fontId="5" fillId="0" borderId="0" xfId="3" applyFont="1" applyFill="1" applyBorder="1" applyAlignment="1" applyProtection="1">
      <alignment horizontal="center" vertical="center" wrapText="1"/>
    </xf>
    <xf numFmtId="0" fontId="4" fillId="0" borderId="0" xfId="3" applyFont="1" applyAlignment="1">
      <alignment horizontal="left"/>
    </xf>
    <xf numFmtId="0" fontId="4" fillId="0" borderId="0" xfId="3" applyFont="1"/>
    <xf numFmtId="0" fontId="5" fillId="0" borderId="0" xfId="3" applyFont="1" applyAlignment="1">
      <alignment horizontal="justify" wrapText="1"/>
    </xf>
    <xf numFmtId="49" fontId="15" fillId="0" borderId="0" xfId="0" applyNumberFormat="1" applyFont="1" applyBorder="1" applyAlignment="1" applyProtection="1">
      <alignment horizontal="justify" vertical="top" wrapText="1" readingOrder="1"/>
      <protection locked="0"/>
    </xf>
    <xf numFmtId="0" fontId="15" fillId="0" borderId="0" xfId="0" applyFont="1" applyBorder="1" applyAlignment="1" applyProtection="1">
      <alignment horizontal="justify" vertical="top" wrapText="1" readingOrder="1"/>
      <protection locked="0"/>
    </xf>
    <xf numFmtId="0" fontId="16" fillId="0" borderId="0" xfId="0" applyFont="1" applyFill="1" applyBorder="1" applyAlignment="1" applyProtection="1">
      <alignment horizontal="justify" vertical="top" wrapText="1" readingOrder="1"/>
      <protection locked="0"/>
    </xf>
    <xf numFmtId="0" fontId="16" fillId="0" borderId="13" xfId="0" applyFont="1" applyBorder="1" applyAlignment="1" applyProtection="1">
      <alignment horizontal="center" vertical="center" wrapText="1" readingOrder="1"/>
      <protection locked="0"/>
    </xf>
    <xf numFmtId="0" fontId="16" fillId="0" borderId="3" xfId="0" applyFont="1" applyBorder="1" applyAlignment="1" applyProtection="1">
      <alignment horizontal="center" vertical="center" wrapText="1" readingOrder="1"/>
      <protection locked="0"/>
    </xf>
    <xf numFmtId="0" fontId="4" fillId="0" borderId="2" xfId="0" applyFont="1" applyBorder="1" applyAlignment="1" applyProtection="1">
      <alignment vertical="center" wrapText="1"/>
      <protection locked="0"/>
    </xf>
    <xf numFmtId="0" fontId="4" fillId="0" borderId="0" xfId="0" applyFont="1" applyFill="1" applyBorder="1" applyAlignment="1">
      <alignment horizontal="justify" vertical="center" wrapText="1" readingOrder="1"/>
    </xf>
    <xf numFmtId="0" fontId="4" fillId="0" borderId="0" xfId="0" applyFont="1" applyFill="1" applyBorder="1" applyAlignment="1" applyProtection="1">
      <alignment horizontal="justify" vertical="center" wrapText="1" readingOrder="1"/>
      <protection locked="0"/>
    </xf>
    <xf numFmtId="0" fontId="5" fillId="0" borderId="0" xfId="0" applyFont="1" applyFill="1" applyBorder="1" applyAlignment="1" applyProtection="1">
      <alignment horizontal="justify" vertical="center" wrapText="1" readingOrder="1"/>
      <protection locked="0"/>
    </xf>
    <xf numFmtId="0" fontId="5" fillId="0" borderId="1" xfId="0" applyFont="1" applyFill="1" applyBorder="1" applyAlignment="1" applyProtection="1">
      <alignment horizontal="center" vertical="top" wrapText="1" readingOrder="1"/>
      <protection locked="0"/>
    </xf>
    <xf numFmtId="0" fontId="5" fillId="0" borderId="2" xfId="0" applyFont="1" applyFill="1" applyBorder="1" applyAlignment="1" applyProtection="1">
      <alignment horizontal="left" vertical="center" wrapText="1" readingOrder="1"/>
      <protection locked="0"/>
    </xf>
    <xf numFmtId="0" fontId="5" fillId="0" borderId="2" xfId="0" applyFont="1" applyFill="1" applyBorder="1" applyAlignment="1" applyProtection="1">
      <alignment horizontal="center" vertical="top" wrapText="1" readingOrder="1"/>
      <protection locked="0"/>
    </xf>
    <xf numFmtId="0" fontId="5" fillId="0" borderId="2" xfId="0" applyFont="1" applyFill="1" applyBorder="1" applyAlignment="1" applyProtection="1">
      <alignment horizontal="center" vertical="center" wrapText="1" readingOrder="1"/>
      <protection locked="0"/>
    </xf>
    <xf numFmtId="0" fontId="5" fillId="0" borderId="0" xfId="0" applyFont="1" applyFill="1" applyBorder="1" applyAlignment="1" applyProtection="1">
      <alignment horizontal="justify" vertical="top" wrapText="1" readingOrder="1"/>
      <protection locked="0"/>
    </xf>
    <xf numFmtId="49" fontId="4" fillId="0" borderId="0" xfId="0" applyNumberFormat="1" applyFont="1" applyFill="1" applyBorder="1" applyAlignment="1" applyProtection="1">
      <alignment horizontal="justify" vertical="center" wrapText="1" readingOrder="1"/>
      <protection locked="0"/>
    </xf>
    <xf numFmtId="0" fontId="16" fillId="0" borderId="2" xfId="7" applyFont="1" applyFill="1" applyBorder="1" applyAlignment="1" applyProtection="1">
      <alignment horizontal="left" vertical="center" wrapText="1" readingOrder="1"/>
      <protection locked="0"/>
    </xf>
    <xf numFmtId="0" fontId="16" fillId="0" borderId="64" xfId="7" applyFont="1" applyFill="1" applyBorder="1" applyAlignment="1" applyProtection="1">
      <alignment horizontal="center" vertical="center" wrapText="1" readingOrder="1"/>
      <protection locked="0"/>
    </xf>
    <xf numFmtId="0" fontId="16" fillId="0" borderId="65" xfId="7" applyFont="1" applyFill="1" applyBorder="1" applyAlignment="1" applyProtection="1">
      <alignment horizontal="center" vertical="center" wrapText="1" readingOrder="1"/>
      <protection locked="0"/>
    </xf>
    <xf numFmtId="49" fontId="4" fillId="0" borderId="0" xfId="0" applyNumberFormat="1" applyFont="1" applyFill="1" applyBorder="1" applyAlignment="1" applyProtection="1">
      <alignment horizontal="left" vertical="top" wrapText="1" readingOrder="1"/>
      <protection locked="0"/>
    </xf>
    <xf numFmtId="0" fontId="4" fillId="0" borderId="0" xfId="0" applyFont="1" applyFill="1" applyBorder="1" applyAlignment="1" applyProtection="1">
      <alignment horizontal="left" vertical="top" wrapText="1" readingOrder="1"/>
      <protection locked="0"/>
    </xf>
    <xf numFmtId="0" fontId="5" fillId="0" borderId="0" xfId="0" applyFont="1" applyFill="1" applyBorder="1" applyAlignment="1" applyProtection="1">
      <alignment horizontal="left" vertical="center" wrapText="1" readingOrder="1"/>
      <protection locked="0"/>
    </xf>
    <xf numFmtId="49" fontId="4" fillId="0" borderId="0" xfId="0" applyNumberFormat="1" applyFont="1" applyFill="1" applyBorder="1" applyAlignment="1" applyProtection="1">
      <alignment horizontal="justify" vertical="top" readingOrder="1"/>
      <protection locked="0"/>
    </xf>
    <xf numFmtId="0" fontId="4" fillId="0" borderId="0" xfId="0" applyFont="1" applyFill="1" applyBorder="1" applyAlignment="1" applyProtection="1">
      <alignment horizontal="justify" vertical="top" readingOrder="1"/>
      <protection locked="0"/>
    </xf>
    <xf numFmtId="0" fontId="4" fillId="0" borderId="0" xfId="0" applyFont="1" applyAlignment="1">
      <alignment horizontal="left" wrapText="1"/>
    </xf>
    <xf numFmtId="0" fontId="4" fillId="0" borderId="0" xfId="0" applyFont="1" applyFill="1" applyAlignment="1">
      <alignment horizontal="justify" vertical="top" wrapText="1"/>
    </xf>
    <xf numFmtId="49" fontId="4" fillId="0" borderId="0" xfId="0" applyNumberFormat="1" applyFont="1" applyFill="1" applyAlignment="1">
      <alignment horizontal="justify" vertical="top" wrapText="1"/>
    </xf>
    <xf numFmtId="2" fontId="5" fillId="0" borderId="0" xfId="0" applyNumberFormat="1" applyFont="1" applyFill="1" applyAlignment="1">
      <alignment horizontal="justify" wrapText="1"/>
    </xf>
    <xf numFmtId="0" fontId="4" fillId="0" borderId="0" xfId="0" applyFont="1" applyFill="1" applyAlignment="1">
      <alignment horizontal="left" wrapText="1"/>
    </xf>
    <xf numFmtId="0" fontId="4" fillId="0" borderId="0" xfId="0" applyFont="1" applyFill="1" applyAlignment="1">
      <alignment horizontal="justify"/>
    </xf>
    <xf numFmtId="0" fontId="5" fillId="0" borderId="0" xfId="13" applyFont="1" applyFill="1" applyAlignment="1">
      <alignment horizontal="justify" wrapText="1"/>
    </xf>
    <xf numFmtId="0" fontId="4" fillId="0" borderId="1" xfId="13" applyFont="1" applyFill="1" applyBorder="1" applyAlignment="1">
      <alignment horizontal="center"/>
    </xf>
    <xf numFmtId="0" fontId="5" fillId="0" borderId="13" xfId="13" applyFont="1" applyFill="1" applyBorder="1" applyAlignment="1">
      <alignment horizontal="center" vertical="center" wrapText="1"/>
    </xf>
    <xf numFmtId="0" fontId="8" fillId="0" borderId="3" xfId="0" applyFont="1" applyBorder="1"/>
    <xf numFmtId="0" fontId="4" fillId="0" borderId="0" xfId="13" applyFont="1" applyFill="1" applyAlignment="1">
      <alignment horizontal="center"/>
    </xf>
    <xf numFmtId="0" fontId="5" fillId="0" borderId="0" xfId="14" quotePrefix="1" applyFont="1" applyBorder="1" applyAlignment="1">
      <alignment horizontal="justify"/>
    </xf>
    <xf numFmtId="0" fontId="4" fillId="0" borderId="0" xfId="14" quotePrefix="1" applyFont="1" applyBorder="1" applyAlignment="1">
      <alignment horizontal="justify"/>
    </xf>
    <xf numFmtId="0" fontId="4" fillId="0" borderId="1" xfId="2" applyFont="1" applyBorder="1" applyAlignment="1">
      <alignment horizontal="center"/>
    </xf>
    <xf numFmtId="0" fontId="8" fillId="0" borderId="0" xfId="0" applyFont="1" applyBorder="1" applyAlignment="1" applyProtection="1">
      <alignment horizontal="justify" vertical="top" wrapText="1" readingOrder="1"/>
      <protection locked="0"/>
    </xf>
    <xf numFmtId="0" fontId="5" fillId="0" borderId="0" xfId="2" applyFont="1" applyFill="1" applyAlignment="1">
      <alignment horizontal="left" wrapText="1"/>
    </xf>
    <xf numFmtId="0" fontId="5" fillId="0" borderId="0" xfId="2" applyFont="1" applyFill="1" applyAlignment="1">
      <alignment horizontal="justify" vertical="justify" wrapText="1"/>
    </xf>
    <xf numFmtId="0" fontId="5" fillId="0" borderId="8" xfId="2" applyFont="1" applyBorder="1" applyAlignment="1">
      <alignment horizontal="center" wrapText="1"/>
    </xf>
    <xf numFmtId="0" fontId="5" fillId="0" borderId="9" xfId="2" applyFont="1" applyBorder="1" applyAlignment="1">
      <alignment horizontal="center" wrapText="1"/>
    </xf>
    <xf numFmtId="0" fontId="5" fillId="0" borderId="10" xfId="2" applyFont="1" applyBorder="1" applyAlignment="1">
      <alignment horizontal="center" wrapText="1"/>
    </xf>
    <xf numFmtId="0" fontId="4" fillId="0" borderId="0" xfId="15" applyFont="1" applyFill="1" applyBorder="1" applyAlignment="1">
      <alignment horizontal="justify" vertical="top" wrapText="1"/>
    </xf>
    <xf numFmtId="0" fontId="4" fillId="0" borderId="0" xfId="15" applyFont="1" applyFill="1" applyAlignment="1">
      <alignment horizontal="justify" vertical="top" wrapText="1"/>
    </xf>
    <xf numFmtId="0" fontId="8" fillId="0" borderId="0" xfId="0" applyNumberFormat="1" applyFont="1" applyAlignment="1">
      <alignment horizontal="left" vertical="top" wrapText="1" indent="1"/>
    </xf>
    <xf numFmtId="0" fontId="8" fillId="0" borderId="0" xfId="0" applyNumberFormat="1" applyFont="1" applyAlignment="1">
      <alignment horizontal="justify" vertical="top" wrapText="1"/>
    </xf>
    <xf numFmtId="0" fontId="8" fillId="0" borderId="0" xfId="0" applyNumberFormat="1" applyFont="1" applyAlignment="1">
      <alignment horizontal="left" vertical="top" indent="1"/>
    </xf>
    <xf numFmtId="0" fontId="5" fillId="0" borderId="0" xfId="15" applyFont="1" applyFill="1" applyBorder="1" applyAlignment="1">
      <alignment horizontal="justify" vertical="top"/>
    </xf>
    <xf numFmtId="0" fontId="5" fillId="0" borderId="13" xfId="15" applyFont="1" applyBorder="1" applyAlignment="1">
      <alignment horizontal="center" vertical="center"/>
    </xf>
    <xf numFmtId="0" fontId="5" fillId="0" borderId="32" xfId="15" applyFont="1" applyBorder="1" applyAlignment="1">
      <alignment horizontal="center" vertical="center"/>
    </xf>
    <xf numFmtId="0" fontId="5" fillId="0" borderId="3" xfId="15" applyFont="1" applyBorder="1" applyAlignment="1">
      <alignment horizontal="center" vertical="center"/>
    </xf>
    <xf numFmtId="0" fontId="5" fillId="0" borderId="8" xfId="15" applyFont="1" applyBorder="1" applyAlignment="1">
      <alignment horizontal="center" vertical="center"/>
    </xf>
    <xf numFmtId="0" fontId="5" fillId="0" borderId="9" xfId="15" applyFont="1" applyBorder="1" applyAlignment="1">
      <alignment horizontal="center" vertical="center"/>
    </xf>
    <xf numFmtId="0" fontId="5" fillId="0" borderId="10" xfId="15" applyFont="1" applyBorder="1" applyAlignment="1">
      <alignment horizontal="center" vertical="center"/>
    </xf>
    <xf numFmtId="0" fontId="5" fillId="0" borderId="13" xfId="15" applyFont="1" applyBorder="1" applyAlignment="1">
      <alignment horizontal="center" vertical="center" wrapText="1"/>
    </xf>
    <xf numFmtId="0" fontId="5" fillId="0" borderId="32" xfId="15" applyFont="1" applyBorder="1" applyAlignment="1">
      <alignment horizontal="center" vertical="center" wrapText="1"/>
    </xf>
    <xf numFmtId="0" fontId="5" fillId="0" borderId="3" xfId="15" applyFont="1" applyBorder="1" applyAlignment="1">
      <alignment horizontal="center" vertical="center" wrapText="1"/>
    </xf>
    <xf numFmtId="0" fontId="5" fillId="0" borderId="13" xfId="15" applyFont="1" applyFill="1" applyBorder="1" applyAlignment="1">
      <alignment horizontal="center" vertical="center"/>
    </xf>
    <xf numFmtId="0" fontId="5" fillId="0" borderId="32" xfId="15" applyFont="1" applyFill="1" applyBorder="1" applyAlignment="1">
      <alignment horizontal="center" vertical="center"/>
    </xf>
    <xf numFmtId="0" fontId="5" fillId="0" borderId="3" xfId="15" applyFont="1" applyFill="1" applyBorder="1" applyAlignment="1">
      <alignment horizontal="center" vertical="center"/>
    </xf>
    <xf numFmtId="0" fontId="4" fillId="0" borderId="0" xfId="15" applyFont="1" applyAlignment="1">
      <alignment horizontal="justify" vertical="top" wrapText="1"/>
    </xf>
    <xf numFmtId="0" fontId="8" fillId="0" borderId="0" xfId="0" applyFont="1" applyAlignment="1">
      <alignment horizontal="justify" vertical="top" wrapText="1"/>
    </xf>
    <xf numFmtId="0" fontId="8" fillId="0" borderId="0" xfId="0" applyFont="1" applyAlignment="1">
      <alignment horizontal="left" vertical="top" wrapText="1" indent="1"/>
    </xf>
    <xf numFmtId="0" fontId="5" fillId="0" borderId="0" xfId="15" applyFont="1" applyFill="1" applyAlignment="1">
      <alignment horizontal="justify" vertical="top" wrapText="1"/>
    </xf>
    <xf numFmtId="0" fontId="5" fillId="0" borderId="2" xfId="15" applyFont="1" applyFill="1" applyBorder="1" applyAlignment="1">
      <alignment horizontal="center" vertical="center"/>
    </xf>
    <xf numFmtId="0" fontId="5" fillId="0" borderId="8" xfId="15" applyFont="1" applyFill="1" applyBorder="1" applyAlignment="1">
      <alignment horizontal="center" vertical="center" wrapText="1"/>
    </xf>
    <xf numFmtId="0" fontId="5" fillId="0" borderId="9" xfId="15" applyFont="1" applyFill="1" applyBorder="1" applyAlignment="1">
      <alignment horizontal="center" vertical="center" wrapText="1"/>
    </xf>
    <xf numFmtId="0" fontId="15" fillId="0" borderId="0" xfId="17" applyFont="1" applyFill="1" applyBorder="1" applyAlignment="1">
      <alignment horizontal="left" vertical="top" wrapText="1"/>
    </xf>
    <xf numFmtId="0" fontId="5" fillId="0" borderId="2" xfId="15" applyFont="1" applyFill="1" applyBorder="1" applyAlignment="1">
      <alignment horizontal="center" vertical="center" wrapText="1"/>
    </xf>
    <xf numFmtId="0" fontId="15" fillId="0" borderId="0" xfId="17" applyFont="1" applyFill="1" applyBorder="1" applyAlignment="1">
      <alignment horizontal="justify" vertical="top"/>
    </xf>
    <xf numFmtId="49" fontId="4" fillId="0" borderId="0" xfId="15" applyNumberFormat="1" applyFont="1" applyFill="1" applyAlignment="1">
      <alignment horizontal="justify" vertical="top" wrapText="1"/>
    </xf>
    <xf numFmtId="0" fontId="5" fillId="0" borderId="13" xfId="15" applyFont="1" applyFill="1" applyBorder="1" applyAlignment="1">
      <alignment horizontal="center" vertical="center" wrapText="1"/>
    </xf>
    <xf numFmtId="0" fontId="5" fillId="0" borderId="3" xfId="15" applyFont="1" applyFill="1" applyBorder="1" applyAlignment="1">
      <alignment horizontal="center" vertical="center" wrapText="1"/>
    </xf>
    <xf numFmtId="0" fontId="5" fillId="0" borderId="10" xfId="15" applyFont="1" applyFill="1" applyBorder="1" applyAlignment="1">
      <alignment horizontal="center" vertical="center" wrapText="1"/>
    </xf>
    <xf numFmtId="3" fontId="4" fillId="0" borderId="0" xfId="15" applyNumberFormat="1" applyFont="1" applyFill="1" applyAlignment="1" applyProtection="1">
      <alignment horizontal="justify" vertical="top" wrapText="1"/>
      <protection locked="0"/>
    </xf>
    <xf numFmtId="0" fontId="5" fillId="0" borderId="0" xfId="15" applyFont="1" applyAlignment="1">
      <alignment horizontal="justify" vertical="justify" wrapText="1"/>
    </xf>
    <xf numFmtId="3" fontId="4" fillId="0" borderId="0" xfId="15" applyNumberFormat="1" applyFont="1" applyFill="1" applyAlignment="1" applyProtection="1">
      <alignment horizontal="justify" vertical="justify" wrapText="1"/>
      <protection locked="0"/>
    </xf>
    <xf numFmtId="0" fontId="4" fillId="0" borderId="0" xfId="15" applyFont="1" applyFill="1" applyAlignment="1">
      <alignment horizontal="justify" vertical="justify"/>
    </xf>
    <xf numFmtId="0" fontId="4" fillId="0" borderId="0" xfId="15" applyFont="1" applyAlignment="1">
      <alignment horizontal="justify" vertical="justify" wrapText="1"/>
    </xf>
    <xf numFmtId="3" fontId="4" fillId="0" borderId="0" xfId="15" applyNumberFormat="1" applyFont="1" applyFill="1" applyAlignment="1" applyProtection="1">
      <alignment horizontal="left" vertical="center"/>
      <protection locked="0"/>
    </xf>
    <xf numFmtId="49" fontId="4" fillId="0" borderId="0" xfId="15" applyNumberFormat="1" applyFont="1" applyFill="1" applyAlignment="1">
      <alignment horizontal="justify" vertical="center" wrapText="1"/>
    </xf>
    <xf numFmtId="0" fontId="4" fillId="0" borderId="0" xfId="8" applyFont="1" applyFill="1" applyBorder="1" applyAlignment="1">
      <alignment horizontal="justify" vertical="center"/>
    </xf>
    <xf numFmtId="0" fontId="5" fillId="0" borderId="0" xfId="8" applyFont="1" applyFill="1" applyBorder="1" applyAlignment="1">
      <alignment horizontal="justify" vertical="center" wrapText="1"/>
    </xf>
    <xf numFmtId="0" fontId="5" fillId="0" borderId="1" xfId="8" applyFont="1" applyFill="1" applyBorder="1" applyAlignment="1">
      <alignment horizontal="left"/>
    </xf>
    <xf numFmtId="0" fontId="5" fillId="0" borderId="2" xfId="8" applyFont="1" applyFill="1" applyBorder="1" applyAlignment="1">
      <alignment horizontal="center" vertical="center"/>
    </xf>
    <xf numFmtId="0" fontId="5" fillId="0" borderId="2" xfId="8" applyFont="1" applyFill="1" applyBorder="1" applyAlignment="1">
      <alignment horizontal="center" vertical="center" wrapText="1"/>
    </xf>
    <xf numFmtId="0" fontId="5" fillId="0" borderId="2" xfId="15" applyFont="1" applyFill="1" applyBorder="1" applyAlignment="1">
      <alignment horizontal="center"/>
    </xf>
    <xf numFmtId="49" fontId="5" fillId="0" borderId="0" xfId="15" applyNumberFormat="1" applyFont="1" applyFill="1" applyBorder="1" applyAlignment="1">
      <alignment horizontal="justify" vertical="center" wrapText="1"/>
    </xf>
    <xf numFmtId="0" fontId="5" fillId="0" borderId="1" xfId="15" applyFont="1" applyFill="1" applyBorder="1" applyAlignment="1">
      <alignment horizontal="center"/>
    </xf>
    <xf numFmtId="0" fontId="4" fillId="0" borderId="0" xfId="8" applyFont="1" applyFill="1" applyBorder="1" applyAlignment="1">
      <alignment horizontal="left"/>
    </xf>
    <xf numFmtId="0" fontId="4" fillId="0" borderId="0" xfId="15" applyFont="1" applyFill="1" applyAlignment="1">
      <alignment horizontal="justify" vertical="center" wrapText="1"/>
    </xf>
    <xf numFmtId="0" fontId="4" fillId="0" borderId="0" xfId="15" applyNumberFormat="1" applyFont="1" applyFill="1" applyBorder="1" applyAlignment="1">
      <alignment horizontal="justify" vertical="top" wrapText="1"/>
    </xf>
    <xf numFmtId="0" fontId="5" fillId="0" borderId="0" xfId="15" applyFont="1" applyFill="1" applyBorder="1" applyAlignment="1">
      <alignment horizontal="justify" vertical="center" wrapText="1"/>
    </xf>
    <xf numFmtId="0" fontId="5" fillId="0" borderId="1" xfId="15" applyFont="1" applyFill="1" applyBorder="1" applyAlignment="1">
      <alignment horizontal="left" wrapText="1"/>
    </xf>
    <xf numFmtId="10" fontId="5" fillId="0" borderId="0" xfId="8" applyNumberFormat="1" applyFont="1" applyFill="1" applyBorder="1" applyAlignment="1">
      <alignment horizontal="justify" vertical="center" wrapText="1"/>
    </xf>
    <xf numFmtId="0" fontId="4" fillId="0" borderId="1" xfId="8" applyFont="1" applyFill="1" applyBorder="1" applyAlignment="1">
      <alignment horizontal="left"/>
    </xf>
    <xf numFmtId="0" fontId="4" fillId="0" borderId="0" xfId="8" applyFont="1" applyFill="1" applyBorder="1" applyAlignment="1">
      <alignment horizontal="left" wrapText="1"/>
    </xf>
    <xf numFmtId="0" fontId="4" fillId="0" borderId="0" xfId="15" applyFont="1" applyFill="1" applyAlignment="1">
      <alignment horizontal="justify" vertical="center"/>
    </xf>
    <xf numFmtId="0" fontId="15" fillId="0" borderId="0" xfId="7" applyFont="1" applyFill="1" applyBorder="1" applyAlignment="1" applyProtection="1">
      <alignment vertical="top" wrapText="1" readingOrder="1"/>
      <protection locked="0"/>
    </xf>
    <xf numFmtId="0" fontId="6" fillId="0" borderId="0" xfId="7" applyFont="1" applyFill="1" applyBorder="1" applyAlignment="1">
      <alignment horizontal="left" vertical="center" wrapText="1"/>
    </xf>
    <xf numFmtId="0" fontId="15" fillId="0" borderId="0" xfId="7" applyFont="1" applyFill="1" applyBorder="1" applyAlignment="1">
      <alignment horizontal="left" vertical="center" wrapText="1"/>
    </xf>
    <xf numFmtId="0" fontId="11" fillId="0" borderId="0" xfId="7" applyFont="1" applyFill="1" applyBorder="1" applyAlignment="1">
      <alignment horizontal="left" vertical="center" wrapText="1"/>
    </xf>
    <xf numFmtId="49" fontId="11" fillId="0" borderId="0" xfId="7" applyNumberFormat="1" applyFont="1" applyFill="1" applyBorder="1" applyAlignment="1">
      <alignment horizontal="left" vertical="center" wrapText="1"/>
    </xf>
    <xf numFmtId="0" fontId="16" fillId="0" borderId="0" xfId="7" applyFont="1" applyAlignment="1" applyProtection="1">
      <alignment vertical="center" wrapText="1" readingOrder="1"/>
      <protection locked="0"/>
    </xf>
    <xf numFmtId="0" fontId="4" fillId="0" borderId="0" xfId="7" applyFont="1" applyAlignment="1">
      <alignment vertical="center" readingOrder="1"/>
    </xf>
    <xf numFmtId="0" fontId="16" fillId="0" borderId="13" xfId="7" applyFont="1" applyFill="1" applyBorder="1" applyAlignment="1" applyProtection="1">
      <alignment horizontal="center" vertical="center" wrapText="1" readingOrder="1"/>
      <protection locked="0"/>
    </xf>
    <xf numFmtId="0" fontId="16" fillId="0" borderId="32" xfId="7" applyFont="1" applyFill="1" applyBorder="1" applyAlignment="1" applyProtection="1">
      <alignment horizontal="center" vertical="center" wrapText="1" readingOrder="1"/>
      <protection locked="0"/>
    </xf>
    <xf numFmtId="0" fontId="16" fillId="0" borderId="3" xfId="7" applyFont="1" applyFill="1" applyBorder="1" applyAlignment="1" applyProtection="1">
      <alignment horizontal="center" vertical="center" wrapText="1" readingOrder="1"/>
      <protection locked="0"/>
    </xf>
    <xf numFmtId="0" fontId="16" fillId="0" borderId="13" xfId="7" applyFont="1" applyBorder="1" applyAlignment="1" applyProtection="1">
      <alignment horizontal="center" vertical="center" wrapText="1" readingOrder="1"/>
      <protection locked="0"/>
    </xf>
    <xf numFmtId="0" fontId="16" fillId="0" borderId="32" xfId="7" applyFont="1" applyBorder="1" applyAlignment="1" applyProtection="1">
      <alignment horizontal="center" vertical="center" wrapText="1" readingOrder="1"/>
      <protection locked="0"/>
    </xf>
    <xf numFmtId="0" fontId="16" fillId="0" borderId="3" xfId="7" applyFont="1" applyBorder="1" applyAlignment="1" applyProtection="1">
      <alignment horizontal="center" vertical="center" wrapText="1" readingOrder="1"/>
      <protection locked="0"/>
    </xf>
    <xf numFmtId="0" fontId="16" fillId="0" borderId="67" xfId="7" applyFont="1" applyBorder="1" applyAlignment="1" applyProtection="1">
      <alignment horizontal="center" vertical="top" wrapText="1" readingOrder="1"/>
      <protection locked="0"/>
    </xf>
    <xf numFmtId="0" fontId="16" fillId="0" borderId="41" xfId="7" applyFont="1" applyBorder="1" applyAlignment="1" applyProtection="1">
      <alignment horizontal="center" vertical="center" wrapText="1" readingOrder="1"/>
      <protection locked="0"/>
    </xf>
    <xf numFmtId="0" fontId="16" fillId="0" borderId="12" xfId="7" applyFont="1" applyBorder="1" applyAlignment="1" applyProtection="1">
      <alignment horizontal="center" vertical="center" wrapText="1" readingOrder="1"/>
      <protection locked="0"/>
    </xf>
    <xf numFmtId="0" fontId="15" fillId="0" borderId="18" xfId="7" applyFont="1" applyBorder="1" applyAlignment="1" applyProtection="1">
      <alignment horizontal="left" vertical="center" wrapText="1" readingOrder="1"/>
      <protection locked="0"/>
    </xf>
    <xf numFmtId="0" fontId="15" fillId="0" borderId="0" xfId="7" applyFont="1" applyBorder="1" applyAlignment="1" applyProtection="1">
      <alignment horizontal="left" vertical="center" wrapText="1" readingOrder="1"/>
      <protection locked="0"/>
    </xf>
    <xf numFmtId="49" fontId="15" fillId="0" borderId="0" xfId="7" applyNumberFormat="1" applyFont="1" applyAlignment="1" applyProtection="1">
      <alignment horizontal="left" vertical="top" wrapText="1" readingOrder="1"/>
      <protection locked="0"/>
    </xf>
    <xf numFmtId="49" fontId="4" fillId="0" borderId="0" xfId="26" applyNumberFormat="1" applyFont="1" applyAlignment="1">
      <alignment horizontal="left"/>
    </xf>
    <xf numFmtId="0" fontId="16" fillId="0" borderId="0" xfId="7" applyFont="1" applyAlignment="1" applyProtection="1">
      <alignment horizontal="left" vertical="top" wrapText="1" readingOrder="1"/>
      <protection locked="0"/>
    </xf>
    <xf numFmtId="0" fontId="16" fillId="0" borderId="1" xfId="7" applyFont="1" applyBorder="1" applyAlignment="1" applyProtection="1">
      <alignment horizontal="center" vertical="top" wrapText="1" readingOrder="1"/>
      <protection locked="0"/>
    </xf>
    <xf numFmtId="0" fontId="7" fillId="0" borderId="2" xfId="25" applyFont="1" applyBorder="1" applyAlignment="1">
      <alignment horizontal="center" wrapText="1"/>
    </xf>
    <xf numFmtId="0" fontId="7" fillId="0" borderId="2" xfId="25" applyFont="1" applyFill="1" applyBorder="1" applyAlignment="1">
      <alignment horizontal="center" wrapText="1"/>
    </xf>
    <xf numFmtId="0" fontId="5" fillId="0" borderId="0" xfId="8" applyFont="1" applyFill="1" applyBorder="1" applyAlignment="1">
      <alignment horizontal="justify" vertical="center"/>
    </xf>
    <xf numFmtId="0" fontId="5" fillId="0" borderId="2" xfId="27" applyFont="1" applyFill="1" applyBorder="1" applyAlignment="1">
      <alignment horizontal="center" vertical="center"/>
    </xf>
    <xf numFmtId="0" fontId="5" fillId="0" borderId="69" xfId="27" applyFont="1" applyFill="1" applyBorder="1" applyAlignment="1">
      <alignment horizontal="center" vertical="center"/>
    </xf>
    <xf numFmtId="178" fontId="5" fillId="0" borderId="2" xfId="16" applyNumberFormat="1" applyFont="1" applyFill="1" applyBorder="1" applyAlignment="1">
      <alignment horizontal="center" vertical="center"/>
    </xf>
    <xf numFmtId="0" fontId="16" fillId="0" borderId="23" xfId="7" applyFont="1" applyBorder="1" applyAlignment="1" applyProtection="1">
      <alignment horizontal="center" vertical="center" wrapText="1"/>
      <protection locked="0"/>
    </xf>
    <xf numFmtId="0" fontId="5" fillId="0" borderId="0" xfId="28" applyFont="1" applyFill="1" applyBorder="1" applyAlignment="1">
      <alignment horizontal="justify" vertical="top" wrapText="1"/>
    </xf>
    <xf numFmtId="178" fontId="5" fillId="0" borderId="69" xfId="16" applyNumberFormat="1" applyFont="1" applyFill="1" applyBorder="1" applyAlignment="1">
      <alignment horizontal="center" vertical="center"/>
    </xf>
    <xf numFmtId="0" fontId="5" fillId="0" borderId="0" xfId="28" applyFont="1" applyFill="1" applyBorder="1" applyAlignment="1">
      <alignment horizontal="justify" vertical="center" wrapText="1"/>
    </xf>
    <xf numFmtId="0" fontId="4" fillId="0" borderId="69" xfId="21" applyFont="1" applyBorder="1"/>
    <xf numFmtId="0" fontId="5" fillId="0" borderId="69" xfId="16" applyNumberFormat="1" applyFont="1" applyFill="1" applyBorder="1" applyAlignment="1">
      <alignment horizontal="center" vertical="center"/>
    </xf>
    <xf numFmtId="0" fontId="5" fillId="0" borderId="70" xfId="16" applyNumberFormat="1" applyFont="1" applyFill="1" applyBorder="1" applyAlignment="1">
      <alignment horizontal="center" vertical="center"/>
    </xf>
    <xf numFmtId="0" fontId="16" fillId="0" borderId="69" xfId="7" applyFont="1" applyBorder="1" applyAlignment="1" applyProtection="1">
      <alignment horizontal="center" vertical="center" wrapText="1" readingOrder="1"/>
      <protection locked="0"/>
    </xf>
    <xf numFmtId="0" fontId="4" fillId="0" borderId="69" xfId="7" applyFont="1" applyBorder="1" applyAlignment="1" applyProtection="1">
      <alignment vertical="center" wrapText="1" readingOrder="1"/>
      <protection locked="0"/>
    </xf>
    <xf numFmtId="0" fontId="4" fillId="0" borderId="0" xfId="7" applyFont="1" applyAlignment="1">
      <alignment horizontal="justify" vertical="justify" readingOrder="1"/>
    </xf>
    <xf numFmtId="0" fontId="16" fillId="0" borderId="69" xfId="7" applyFont="1" applyBorder="1" applyAlignment="1" applyProtection="1">
      <alignment horizontal="center" wrapText="1" readingOrder="1"/>
      <protection locked="0"/>
    </xf>
    <xf numFmtId="0" fontId="4" fillId="0" borderId="69" xfId="7" applyFont="1" applyBorder="1"/>
    <xf numFmtId="0" fontId="16" fillId="0" borderId="69" xfId="7" applyFont="1" applyBorder="1" applyAlignment="1" applyProtection="1">
      <alignment horizontal="center" vertical="center" readingOrder="1"/>
      <protection locked="0"/>
    </xf>
    <xf numFmtId="0" fontId="16" fillId="0" borderId="69" xfId="7" applyFont="1" applyBorder="1" applyAlignment="1" applyProtection="1">
      <alignment horizontal="center" vertical="top" wrapText="1" readingOrder="1"/>
      <protection locked="0"/>
    </xf>
    <xf numFmtId="0" fontId="4" fillId="0" borderId="69" xfId="7" applyFont="1" applyBorder="1" applyAlignment="1" applyProtection="1">
      <alignment vertical="top" wrapText="1"/>
      <protection locked="0"/>
    </xf>
    <xf numFmtId="0" fontId="5" fillId="0" borderId="1" xfId="8" applyFont="1" applyFill="1" applyBorder="1" applyAlignment="1">
      <alignment horizontal="center" vertical="center"/>
    </xf>
    <xf numFmtId="0" fontId="16" fillId="0" borderId="69" xfId="28" applyFont="1" applyFill="1" applyBorder="1" applyAlignment="1">
      <alignment horizontal="center" vertical="center" wrapText="1"/>
    </xf>
    <xf numFmtId="0" fontId="5" fillId="0" borderId="69" xfId="8" applyFont="1" applyFill="1" applyBorder="1" applyAlignment="1">
      <alignment horizontal="center" vertical="center"/>
    </xf>
    <xf numFmtId="0" fontId="16" fillId="0" borderId="23" xfId="7" applyFont="1" applyBorder="1" applyAlignment="1" applyProtection="1">
      <alignment horizontal="center" vertical="top" wrapText="1" readingOrder="1"/>
      <protection locked="0"/>
    </xf>
    <xf numFmtId="0" fontId="4" fillId="0" borderId="27" xfId="7" applyFont="1" applyBorder="1" applyAlignment="1" applyProtection="1">
      <alignment vertical="top" wrapText="1"/>
      <protection locked="0"/>
    </xf>
    <xf numFmtId="0" fontId="4" fillId="0" borderId="28" xfId="7" applyFont="1" applyBorder="1" applyAlignment="1" applyProtection="1">
      <alignment vertical="top" wrapText="1"/>
      <protection locked="0"/>
    </xf>
    <xf numFmtId="178" fontId="5" fillId="0" borderId="69" xfId="16" applyNumberFormat="1" applyFont="1" applyFill="1" applyBorder="1" applyAlignment="1">
      <alignment horizontal="center"/>
    </xf>
    <xf numFmtId="0" fontId="5" fillId="0" borderId="69" xfId="8" applyFont="1" applyFill="1" applyBorder="1" applyAlignment="1">
      <alignment horizontal="center" vertical="center" wrapText="1"/>
    </xf>
    <xf numFmtId="0" fontId="5" fillId="0" borderId="70" xfId="8" applyFont="1" applyFill="1" applyBorder="1" applyAlignment="1">
      <alignment horizontal="center" vertical="center" wrapText="1"/>
    </xf>
    <xf numFmtId="0" fontId="5" fillId="0" borderId="71" xfId="8" applyFont="1" applyFill="1" applyBorder="1" applyAlignment="1">
      <alignment horizontal="center" vertical="center" wrapText="1"/>
    </xf>
    <xf numFmtId="0" fontId="5" fillId="0" borderId="72" xfId="8" applyFont="1" applyFill="1" applyBorder="1" applyAlignment="1">
      <alignment horizontal="center" vertical="center" wrapText="1"/>
    </xf>
    <xf numFmtId="0" fontId="4" fillId="0" borderId="0" xfId="21" applyFont="1" applyAlignment="1">
      <alignment horizontal="justify" vertical="center" wrapText="1"/>
    </xf>
    <xf numFmtId="0" fontId="5" fillId="0" borderId="0" xfId="21" applyFont="1" applyFill="1" applyAlignment="1">
      <alignment horizontal="left" wrapText="1"/>
    </xf>
    <xf numFmtId="0" fontId="5" fillId="0" borderId="1" xfId="8" applyFont="1" applyFill="1" applyBorder="1" applyAlignment="1">
      <alignment horizontal="center" vertical="center" wrapText="1"/>
    </xf>
    <xf numFmtId="0" fontId="5" fillId="0" borderId="0" xfId="8" applyFont="1" applyFill="1" applyBorder="1" applyAlignment="1">
      <alignment horizontal="center" vertical="center"/>
    </xf>
    <xf numFmtId="0" fontId="4" fillId="0" borderId="0" xfId="8" applyFont="1" applyFill="1" applyBorder="1" applyAlignment="1">
      <alignment horizontal="center" vertical="center"/>
    </xf>
    <xf numFmtId="0" fontId="4" fillId="0" borderId="0" xfId="28" applyFont="1" applyFill="1" applyAlignment="1">
      <alignment horizontal="justify" vertical="center" wrapText="1"/>
    </xf>
    <xf numFmtId="0" fontId="16" fillId="0" borderId="0" xfId="7" applyFont="1" applyAlignment="1" applyProtection="1">
      <alignment horizontal="justify" vertical="top" wrapText="1" readingOrder="1"/>
      <protection locked="0"/>
    </xf>
    <xf numFmtId="0" fontId="4" fillId="0" borderId="0" xfId="7" applyFont="1" applyAlignment="1">
      <alignment horizontal="justify"/>
    </xf>
    <xf numFmtId="0" fontId="16" fillId="0" borderId="0" xfId="7" applyFont="1" applyFill="1" applyBorder="1" applyAlignment="1" applyProtection="1">
      <alignment horizontal="justify" vertical="top" wrapText="1" readingOrder="1"/>
      <protection locked="0"/>
    </xf>
    <xf numFmtId="0" fontId="4" fillId="0" borderId="0" xfId="7" applyFont="1" applyFill="1" applyBorder="1" applyAlignment="1" applyProtection="1">
      <alignment horizontal="justify" vertical="top" wrapText="1"/>
      <protection locked="0"/>
    </xf>
    <xf numFmtId="0" fontId="16" fillId="0" borderId="73" xfId="7" applyFont="1" applyBorder="1" applyAlignment="1" applyProtection="1">
      <alignment horizontal="center" vertical="center" wrapText="1" readingOrder="1"/>
      <protection locked="0"/>
    </xf>
    <xf numFmtId="0" fontId="4" fillId="0" borderId="0" xfId="7" applyFont="1" applyFill="1" applyBorder="1"/>
    <xf numFmtId="0" fontId="5" fillId="0" borderId="0" xfId="0" applyFont="1" applyAlignment="1">
      <alignment horizontal="justify" vertical="justify" wrapText="1"/>
    </xf>
    <xf numFmtId="0" fontId="4" fillId="0" borderId="0" xfId="7" applyFont="1" applyFill="1" applyAlignment="1">
      <alignment horizontal="justify" vertical="top" wrapText="1"/>
    </xf>
    <xf numFmtId="0" fontId="4" fillId="0" borderId="0" xfId="7" applyFont="1" applyFill="1" applyAlignment="1">
      <alignment horizontal="justify"/>
    </xf>
    <xf numFmtId="0" fontId="4" fillId="0" borderId="2" xfId="7" applyFont="1" applyBorder="1" applyAlignment="1" applyProtection="1">
      <alignment vertical="center" wrapText="1"/>
      <protection locked="0"/>
    </xf>
    <xf numFmtId="0" fontId="15" fillId="0" borderId="0" xfId="4" applyFont="1" applyBorder="1" applyAlignment="1" applyProtection="1">
      <alignment vertical="top" wrapText="1" readingOrder="1"/>
      <protection locked="0"/>
    </xf>
    <xf numFmtId="0" fontId="4" fillId="0" borderId="0" xfId="4" applyFont="1" applyBorder="1"/>
    <xf numFmtId="0" fontId="16" fillId="0" borderId="0" xfId="4" applyFont="1" applyBorder="1" applyAlignment="1" applyProtection="1">
      <alignment horizontal="justify" vertical="top" wrapText="1" readingOrder="1"/>
      <protection locked="0"/>
    </xf>
    <xf numFmtId="0" fontId="4" fillId="0" borderId="0" xfId="4" applyFont="1" applyBorder="1" applyAlignment="1" applyProtection="1">
      <alignment horizontal="justify" vertical="top" wrapText="1"/>
      <protection locked="0"/>
    </xf>
    <xf numFmtId="0" fontId="15" fillId="0" borderId="0" xfId="4" applyFont="1" applyBorder="1" applyAlignment="1" applyProtection="1">
      <alignment horizontal="justify" vertical="top" wrapText="1" readingOrder="1"/>
      <protection locked="0"/>
    </xf>
    <xf numFmtId="0" fontId="16" fillId="0" borderId="0" xfId="4" applyFont="1" applyAlignment="1" applyProtection="1">
      <alignment horizontal="justify" vertical="top" wrapText="1" readingOrder="1"/>
      <protection locked="0"/>
    </xf>
    <xf numFmtId="0" fontId="15" fillId="0" borderId="0" xfId="4" applyFont="1" applyAlignment="1" applyProtection="1">
      <alignment vertical="top" wrapText="1" readingOrder="1"/>
      <protection locked="0"/>
    </xf>
    <xf numFmtId="0" fontId="4" fillId="0" borderId="0" xfId="4" applyFont="1"/>
    <xf numFmtId="0" fontId="16" fillId="0" borderId="23" xfId="4" applyFont="1" applyBorder="1" applyAlignment="1" applyProtection="1">
      <alignment horizontal="center" vertical="center" wrapText="1" readingOrder="1"/>
      <protection locked="0"/>
    </xf>
    <xf numFmtId="0" fontId="16" fillId="0" borderId="60" xfId="4" applyFont="1" applyBorder="1" applyAlignment="1" applyProtection="1">
      <alignment horizontal="center" vertical="center" wrapText="1" readingOrder="1"/>
      <protection locked="0"/>
    </xf>
    <xf numFmtId="0" fontId="16" fillId="0" borderId="26" xfId="4" applyFont="1" applyBorder="1" applyAlignment="1" applyProtection="1">
      <alignment horizontal="center" vertical="center" wrapText="1" readingOrder="1"/>
      <protection locked="0"/>
    </xf>
    <xf numFmtId="0" fontId="16" fillId="0" borderId="16" xfId="4" applyFont="1" applyBorder="1" applyAlignment="1" applyProtection="1">
      <alignment horizontal="center" vertical="center" wrapText="1" readingOrder="1"/>
      <protection locked="0"/>
    </xf>
    <xf numFmtId="0" fontId="4" fillId="0" borderId="24" xfId="4" applyFont="1" applyBorder="1" applyAlignment="1" applyProtection="1">
      <alignment vertical="center" wrapText="1"/>
      <protection locked="0"/>
    </xf>
    <xf numFmtId="0" fontId="4" fillId="0" borderId="25" xfId="4" applyFont="1" applyBorder="1" applyAlignment="1" applyProtection="1">
      <alignment vertical="center" wrapText="1"/>
      <protection locked="0"/>
    </xf>
    <xf numFmtId="0" fontId="4" fillId="0" borderId="0" xfId="4" applyFont="1" applyFill="1" applyBorder="1" applyAlignment="1" applyProtection="1">
      <alignment vertical="top" wrapText="1" readingOrder="1"/>
      <protection locked="0"/>
    </xf>
    <xf numFmtId="0" fontId="4" fillId="0" borderId="0" xfId="4" applyFont="1" applyFill="1" applyBorder="1"/>
    <xf numFmtId="0" fontId="5" fillId="0" borderId="0" xfId="4" applyFont="1" applyFill="1" applyBorder="1" applyAlignment="1" applyProtection="1">
      <alignment horizontal="justify" vertical="top" wrapText="1" readingOrder="1"/>
      <protection locked="0"/>
    </xf>
    <xf numFmtId="0" fontId="4" fillId="0" borderId="0" xfId="4" applyFont="1" applyFill="1" applyBorder="1" applyAlignment="1" applyProtection="1">
      <alignment horizontal="justify" vertical="top" wrapText="1"/>
      <protection locked="0"/>
    </xf>
    <xf numFmtId="0" fontId="4" fillId="0" borderId="0" xfId="4" applyFont="1" applyFill="1" applyBorder="1" applyAlignment="1" applyProtection="1">
      <alignment horizontal="justify" vertical="top" wrapText="1" readingOrder="1"/>
      <protection locked="0"/>
    </xf>
    <xf numFmtId="0" fontId="5" fillId="0" borderId="0" xfId="4" applyFont="1" applyFill="1" applyAlignment="1" applyProtection="1">
      <alignment horizontal="justify" vertical="top" wrapText="1" readingOrder="1"/>
      <protection locked="0"/>
    </xf>
    <xf numFmtId="0" fontId="4" fillId="0" borderId="0" xfId="4" applyFont="1" applyFill="1" applyAlignment="1">
      <alignment horizontal="justify"/>
    </xf>
    <xf numFmtId="0" fontId="4" fillId="0" borderId="0" xfId="4" applyFont="1" applyFill="1" applyAlignment="1" applyProtection="1">
      <alignment vertical="top" wrapText="1" readingOrder="1"/>
      <protection locked="0"/>
    </xf>
    <xf numFmtId="0" fontId="4" fillId="0" borderId="0" xfId="4" applyFont="1" applyFill="1"/>
    <xf numFmtId="0" fontId="5" fillId="0" borderId="23" xfId="4" applyFont="1" applyFill="1" applyBorder="1" applyAlignment="1" applyProtection="1">
      <alignment horizontal="center" vertical="center" wrapText="1" readingOrder="1"/>
      <protection locked="0"/>
    </xf>
    <xf numFmtId="0" fontId="5" fillId="0" borderId="60" xfId="4" applyFont="1" applyFill="1" applyBorder="1" applyAlignment="1" applyProtection="1">
      <alignment horizontal="center" vertical="center" wrapText="1" readingOrder="1"/>
      <protection locked="0"/>
    </xf>
    <xf numFmtId="0" fontId="5" fillId="0" borderId="26" xfId="4" applyFont="1" applyFill="1" applyBorder="1" applyAlignment="1" applyProtection="1">
      <alignment horizontal="center" vertical="center" wrapText="1" readingOrder="1"/>
      <protection locked="0"/>
    </xf>
    <xf numFmtId="0" fontId="5" fillId="0" borderId="16" xfId="4" applyFont="1" applyFill="1" applyBorder="1" applyAlignment="1" applyProtection="1">
      <alignment horizontal="center" vertical="center" wrapText="1" readingOrder="1"/>
      <protection locked="0"/>
    </xf>
    <xf numFmtId="0" fontId="4" fillId="0" borderId="24" xfId="4" applyFont="1" applyFill="1" applyBorder="1" applyAlignment="1" applyProtection="1">
      <alignment vertical="center" wrapText="1"/>
      <protection locked="0"/>
    </xf>
    <xf numFmtId="0" fontId="4" fillId="0" borderId="25" xfId="4" applyFont="1" applyFill="1" applyBorder="1" applyAlignment="1" applyProtection="1">
      <alignment vertical="center" wrapText="1"/>
      <protection locked="0"/>
    </xf>
    <xf numFmtId="0" fontId="16" fillId="0" borderId="0" xfId="7" applyFont="1" applyBorder="1" applyAlignment="1" applyProtection="1">
      <alignment vertical="top" wrapText="1" readingOrder="1"/>
      <protection locked="0"/>
    </xf>
    <xf numFmtId="49" fontId="4" fillId="0" borderId="0" xfId="2" applyNumberFormat="1" applyFont="1" applyFill="1" applyAlignment="1">
      <alignment horizontal="justify" vertical="center" wrapText="1"/>
    </xf>
    <xf numFmtId="0" fontId="5" fillId="0" borderId="13" xfId="2" applyFont="1" applyFill="1" applyBorder="1" applyAlignment="1">
      <alignment horizontal="center" vertical="center"/>
    </xf>
    <xf numFmtId="0" fontId="5" fillId="0" borderId="74" xfId="2" applyFont="1" applyFill="1" applyBorder="1" applyAlignment="1">
      <alignment horizontal="center" vertical="center"/>
    </xf>
    <xf numFmtId="0" fontId="5" fillId="0" borderId="8" xfId="2" applyFont="1" applyFill="1" applyBorder="1" applyAlignment="1">
      <alignment horizontal="center" vertical="center"/>
    </xf>
    <xf numFmtId="0" fontId="5" fillId="0" borderId="10" xfId="2" applyFont="1" applyFill="1" applyBorder="1" applyAlignment="1">
      <alignment horizontal="center" vertical="center"/>
    </xf>
    <xf numFmtId="0" fontId="5" fillId="0" borderId="9" xfId="2" applyFont="1" applyFill="1" applyBorder="1" applyAlignment="1">
      <alignment horizontal="center" vertical="center"/>
    </xf>
    <xf numFmtId="0" fontId="5" fillId="0" borderId="2" xfId="2" applyFont="1" applyFill="1" applyBorder="1" applyAlignment="1">
      <alignment horizontal="center" vertical="center"/>
    </xf>
    <xf numFmtId="0" fontId="5" fillId="0" borderId="0" xfId="8" applyFont="1" applyFill="1" applyBorder="1" applyAlignment="1">
      <alignment horizontal="justify" wrapText="1"/>
    </xf>
    <xf numFmtId="49" fontId="4" fillId="0" borderId="0" xfId="7" applyNumberFormat="1" applyFont="1" applyFill="1" applyAlignment="1">
      <alignment horizontal="justify" vertical="center" wrapText="1"/>
    </xf>
    <xf numFmtId="0" fontId="4" fillId="0" borderId="0" xfId="8" applyFont="1" applyFill="1" applyBorder="1" applyAlignment="1">
      <alignment horizontal="left" vertical="center" wrapText="1"/>
    </xf>
    <xf numFmtId="0" fontId="5" fillId="0" borderId="0" xfId="8" applyFont="1" applyFill="1" applyBorder="1" applyAlignment="1">
      <alignment horizontal="left" vertical="center" wrapText="1"/>
    </xf>
    <xf numFmtId="0" fontId="5" fillId="0" borderId="8" xfId="2" applyFont="1" applyFill="1" applyBorder="1" applyAlignment="1">
      <alignment horizontal="center" vertical="center" wrapText="1"/>
    </xf>
    <xf numFmtId="0" fontId="5" fillId="0" borderId="10" xfId="2" applyFont="1" applyFill="1" applyBorder="1" applyAlignment="1">
      <alignment horizontal="center" vertical="center" wrapText="1"/>
    </xf>
    <xf numFmtId="0" fontId="5" fillId="0" borderId="13" xfId="2" applyFont="1" applyFill="1" applyBorder="1" applyAlignment="1">
      <alignment horizontal="center" vertical="center" wrapText="1"/>
    </xf>
    <xf numFmtId="0" fontId="5" fillId="0" borderId="74" xfId="2" applyFont="1" applyFill="1" applyBorder="1" applyAlignment="1">
      <alignment horizontal="center" vertical="center" wrapText="1"/>
    </xf>
    <xf numFmtId="0" fontId="5" fillId="0" borderId="2" xfId="8" applyFont="1" applyBorder="1" applyAlignment="1">
      <alignment horizontal="center" vertical="center"/>
    </xf>
    <xf numFmtId="0" fontId="16" fillId="3" borderId="68" xfId="0" applyFont="1" applyFill="1" applyBorder="1" applyAlignment="1" applyProtection="1">
      <alignment vertical="top" wrapText="1" readingOrder="1"/>
      <protection locked="0"/>
    </xf>
    <xf numFmtId="0" fontId="8" fillId="3" borderId="77" xfId="0" applyFont="1" applyFill="1" applyBorder="1" applyAlignment="1" applyProtection="1">
      <alignment vertical="top" wrapText="1"/>
      <protection locked="0"/>
    </xf>
    <xf numFmtId="0" fontId="8" fillId="3" borderId="78" xfId="0" applyFont="1" applyFill="1" applyBorder="1" applyAlignment="1" applyProtection="1">
      <alignment vertical="top" wrapText="1"/>
      <protection locked="0"/>
    </xf>
    <xf numFmtId="0" fontId="15" fillId="0" borderId="68" xfId="0" applyFont="1" applyBorder="1" applyAlignment="1" applyProtection="1">
      <alignment vertical="top" wrapText="1" readingOrder="1"/>
      <protection locked="0"/>
    </xf>
    <xf numFmtId="0" fontId="8" fillId="0" borderId="77" xfId="0" applyFont="1" applyBorder="1" applyAlignment="1" applyProtection="1">
      <alignment vertical="top" wrapText="1"/>
      <protection locked="0"/>
    </xf>
    <xf numFmtId="0" fontId="8" fillId="0" borderId="78" xfId="0" applyFont="1" applyBorder="1" applyAlignment="1" applyProtection="1">
      <alignment vertical="top" wrapText="1"/>
      <protection locked="0"/>
    </xf>
    <xf numFmtId="0" fontId="4" fillId="0" borderId="0" xfId="2" applyFont="1" applyFill="1" applyAlignment="1">
      <alignment horizontal="center"/>
    </xf>
    <xf numFmtId="0" fontId="16" fillId="0" borderId="0" xfId="0" applyFont="1" applyAlignment="1" applyProtection="1">
      <alignment horizontal="left" vertical="top" wrapText="1" readingOrder="1"/>
      <protection locked="0"/>
    </xf>
    <xf numFmtId="0" fontId="5" fillId="0" borderId="2" xfId="2" applyFont="1" applyFill="1" applyBorder="1" applyAlignment="1">
      <alignment horizontal="center"/>
    </xf>
    <xf numFmtId="0" fontId="5" fillId="0" borderId="8" xfId="2" applyFont="1" applyFill="1" applyBorder="1" applyAlignment="1">
      <alignment horizontal="center"/>
    </xf>
    <xf numFmtId="0" fontId="5" fillId="0" borderId="9" xfId="2" applyFont="1" applyFill="1" applyBorder="1" applyAlignment="1">
      <alignment horizontal="center"/>
    </xf>
    <xf numFmtId="0" fontId="5" fillId="0" borderId="10" xfId="2" applyFont="1" applyFill="1" applyBorder="1" applyAlignment="1">
      <alignment horizontal="center"/>
    </xf>
    <xf numFmtId="0" fontId="16" fillId="0" borderId="16" xfId="0" applyFont="1" applyBorder="1" applyAlignment="1" applyProtection="1">
      <alignment horizontal="center" vertical="top" wrapText="1" readingOrder="1"/>
      <protection locked="0"/>
    </xf>
    <xf numFmtId="0" fontId="8" fillId="0" borderId="24" xfId="0" applyFont="1" applyBorder="1" applyAlignment="1" applyProtection="1">
      <alignment vertical="top" wrapText="1"/>
      <protection locked="0"/>
    </xf>
    <xf numFmtId="0" fontId="8" fillId="0" borderId="25" xfId="0" applyFont="1" applyBorder="1" applyAlignment="1" applyProtection="1">
      <alignment vertical="top" wrapText="1"/>
      <protection locked="0"/>
    </xf>
    <xf numFmtId="2" fontId="5" fillId="0" borderId="0" xfId="2" applyNumberFormat="1" applyFont="1" applyFill="1" applyAlignment="1">
      <alignment horizontal="justify" vertical="center" wrapText="1"/>
    </xf>
    <xf numFmtId="0" fontId="4" fillId="0" borderId="0" xfId="2" applyFont="1" applyFill="1" applyAlignment="1">
      <alignment horizontal="justify" vertical="center"/>
    </xf>
    <xf numFmtId="0" fontId="3" fillId="0" borderId="0" xfId="7" applyBorder="1" applyAlignment="1" applyProtection="1">
      <alignment vertical="top" wrapText="1"/>
      <protection locked="0"/>
    </xf>
    <xf numFmtId="0" fontId="16" fillId="0" borderId="0" xfId="7" applyFont="1" applyBorder="1" applyAlignment="1" applyProtection="1">
      <alignment horizontal="center" vertical="top" wrapText="1" readingOrder="1"/>
      <protection locked="0"/>
    </xf>
    <xf numFmtId="0" fontId="16" fillId="0" borderId="2" xfId="7" applyFont="1" applyBorder="1" applyAlignment="1" applyProtection="1">
      <alignment horizontal="center" vertical="center" readingOrder="1"/>
      <protection locked="0"/>
    </xf>
    <xf numFmtId="0" fontId="29" fillId="0" borderId="0" xfId="7" applyFont="1" applyBorder="1" applyAlignment="1" applyProtection="1">
      <alignment horizontal="center" vertical="top" wrapText="1" readingOrder="1"/>
      <protection locked="0"/>
    </xf>
    <xf numFmtId="0" fontId="30" fillId="0" borderId="0" xfId="7" applyFont="1" applyBorder="1" applyAlignment="1" applyProtection="1">
      <alignment vertical="top" wrapText="1"/>
      <protection locked="0"/>
    </xf>
    <xf numFmtId="0" fontId="5" fillId="0" borderId="0" xfId="7" applyFont="1" applyFill="1" applyBorder="1" applyAlignment="1" applyProtection="1">
      <alignment horizontal="justify" vertical="top" wrapText="1" readingOrder="1"/>
      <protection locked="0"/>
    </xf>
    <xf numFmtId="0" fontId="5" fillId="0" borderId="0" xfId="7" quotePrefix="1" applyFont="1" applyFill="1" applyBorder="1" applyAlignment="1" applyProtection="1">
      <alignment horizontal="justify" vertical="top" wrapText="1" readingOrder="1"/>
      <protection locked="0"/>
    </xf>
    <xf numFmtId="0" fontId="5" fillId="0" borderId="8" xfId="7" applyFont="1" applyFill="1" applyBorder="1" applyAlignment="1" applyProtection="1">
      <alignment horizontal="center" vertical="center" wrapText="1" readingOrder="1"/>
      <protection locked="0"/>
    </xf>
    <xf numFmtId="0" fontId="4" fillId="0" borderId="10" xfId="7" applyFont="1" applyFill="1" applyBorder="1" applyAlignment="1" applyProtection="1">
      <alignment vertical="center" wrapText="1"/>
      <protection locked="0"/>
    </xf>
    <xf numFmtId="0" fontId="4" fillId="0" borderId="0" xfId="7" applyFont="1" applyFill="1" applyBorder="1" applyAlignment="1" applyProtection="1">
      <alignment vertical="top" wrapText="1" readingOrder="1"/>
      <protection locked="0"/>
    </xf>
    <xf numFmtId="0" fontId="4" fillId="0" borderId="0" xfId="7" applyFont="1" applyFill="1" applyBorder="1" applyAlignment="1">
      <alignment horizontal="justify"/>
    </xf>
    <xf numFmtId="0" fontId="5" fillId="0" borderId="2" xfId="7" applyFont="1" applyFill="1" applyBorder="1" applyAlignment="1" applyProtection="1">
      <alignment horizontal="center" vertical="center" wrapText="1" readingOrder="1"/>
      <protection locked="0"/>
    </xf>
    <xf numFmtId="0" fontId="4" fillId="0" borderId="0" xfId="8" applyFont="1" applyBorder="1" applyAlignment="1">
      <alignment horizontal="justify" vertical="center"/>
    </xf>
    <xf numFmtId="0" fontId="5" fillId="0" borderId="0" xfId="2" applyFont="1" applyAlignment="1">
      <alignment horizontal="justify" vertical="center" wrapText="1"/>
    </xf>
    <xf numFmtId="0" fontId="4" fillId="0" borderId="0" xfId="8" applyFont="1" applyBorder="1" applyAlignment="1">
      <alignment horizontal="justify" vertical="center" wrapText="1"/>
    </xf>
    <xf numFmtId="0" fontId="5" fillId="0" borderId="0" xfId="2" applyFont="1" applyAlignment="1">
      <alignment horizontal="left" vertical="top" wrapText="1"/>
    </xf>
    <xf numFmtId="0" fontId="5" fillId="0" borderId="1" xfId="8" applyFont="1" applyBorder="1" applyAlignment="1">
      <alignment horizontal="left"/>
    </xf>
    <xf numFmtId="0" fontId="5" fillId="0" borderId="13" xfId="8" applyFont="1" applyBorder="1" applyAlignment="1">
      <alignment horizontal="center" vertical="center" wrapText="1"/>
    </xf>
    <xf numFmtId="0" fontId="5" fillId="0" borderId="74" xfId="8" applyFont="1" applyBorder="1" applyAlignment="1">
      <alignment horizontal="center" vertical="center" wrapText="1"/>
    </xf>
    <xf numFmtId="0" fontId="4" fillId="0" borderId="0" xfId="8" applyFont="1" applyBorder="1" applyAlignment="1">
      <alignment horizontal="left" wrapText="1"/>
    </xf>
    <xf numFmtId="0" fontId="5" fillId="0" borderId="2" xfId="8" applyFont="1" applyBorder="1" applyAlignment="1">
      <alignment horizontal="center" vertical="center" wrapText="1"/>
    </xf>
    <xf numFmtId="0" fontId="4" fillId="0" borderId="0" xfId="8" applyFont="1" applyBorder="1" applyAlignment="1">
      <alignment horizontal="left"/>
    </xf>
    <xf numFmtId="0" fontId="5" fillId="0" borderId="0" xfId="7" applyFont="1" applyFill="1" applyAlignment="1">
      <alignment horizontal="justify" vertical="center" wrapText="1"/>
    </xf>
    <xf numFmtId="0" fontId="16" fillId="0" borderId="8" xfId="7" applyFont="1" applyFill="1" applyBorder="1" applyAlignment="1" applyProtection="1">
      <alignment horizontal="center" vertical="top" wrapText="1" readingOrder="1"/>
      <protection locked="0"/>
    </xf>
    <xf numFmtId="0" fontId="16" fillId="0" borderId="9" xfId="7" applyFont="1" applyFill="1" applyBorder="1" applyAlignment="1" applyProtection="1">
      <alignment horizontal="center" vertical="top" wrapText="1" readingOrder="1"/>
      <protection locked="0"/>
    </xf>
    <xf numFmtId="0" fontId="16" fillId="0" borderId="10" xfId="7" applyFont="1" applyFill="1" applyBorder="1" applyAlignment="1" applyProtection="1">
      <alignment horizontal="center" vertical="top" wrapText="1" readingOrder="1"/>
      <protection locked="0"/>
    </xf>
    <xf numFmtId="0" fontId="16" fillId="0" borderId="0" xfId="7" applyFont="1" applyFill="1" applyBorder="1" applyAlignment="1" applyProtection="1">
      <alignment horizontal="justify" vertical="center" wrapText="1" readingOrder="1"/>
      <protection locked="0"/>
    </xf>
    <xf numFmtId="0" fontId="4" fillId="0" borderId="0" xfId="7" applyFont="1" applyFill="1" applyBorder="1" applyAlignment="1" applyProtection="1">
      <alignment wrapText="1" readingOrder="1"/>
      <protection locked="0"/>
    </xf>
    <xf numFmtId="0" fontId="4" fillId="0" borderId="0" xfId="7" applyFont="1" applyFill="1" applyBorder="1" applyAlignment="1" applyProtection="1">
      <alignment horizontal="left" vertical="top" wrapText="1" readingOrder="1"/>
      <protection locked="0"/>
    </xf>
    <xf numFmtId="49" fontId="4" fillId="0" borderId="0" xfId="7" applyNumberFormat="1" applyFont="1" applyFill="1" applyBorder="1" applyAlignment="1" applyProtection="1">
      <alignment horizontal="left" wrapText="1" readingOrder="1"/>
      <protection locked="0"/>
    </xf>
    <xf numFmtId="0" fontId="4" fillId="0" borderId="0" xfId="7" applyFont="1" applyFill="1" applyBorder="1" applyAlignment="1" applyProtection="1">
      <alignment vertical="top" wrapText="1"/>
      <protection locked="0"/>
    </xf>
    <xf numFmtId="0" fontId="5" fillId="0" borderId="0" xfId="7" applyFont="1" applyFill="1" applyBorder="1" applyAlignment="1" applyProtection="1">
      <alignment horizontal="justify" vertical="justify" wrapText="1" readingOrder="1"/>
      <protection locked="0"/>
    </xf>
    <xf numFmtId="0" fontId="4" fillId="0" borderId="0" xfId="7" applyFont="1" applyFill="1" applyBorder="1" applyAlignment="1" applyProtection="1">
      <alignment horizontal="justify" vertical="justify" wrapText="1"/>
      <protection locked="0"/>
    </xf>
    <xf numFmtId="0" fontId="4" fillId="0" borderId="0" xfId="8" applyFont="1" applyBorder="1" applyAlignment="1">
      <alignment horizontal="justify"/>
    </xf>
    <xf numFmtId="0" fontId="5" fillId="0" borderId="0" xfId="2" applyFont="1" applyFill="1" applyAlignment="1">
      <alignment horizontal="justify" vertical="center"/>
    </xf>
    <xf numFmtId="0" fontId="4" fillId="0" borderId="0" xfId="2" applyFont="1" applyFill="1" applyBorder="1" applyAlignment="1">
      <alignment horizontal="justify" vertical="center" wrapText="1"/>
    </xf>
    <xf numFmtId="0" fontId="4" fillId="0" borderId="0" xfId="2" applyFont="1" applyFill="1" applyAlignment="1">
      <alignment horizontal="justify" vertical="center" wrapText="1"/>
    </xf>
    <xf numFmtId="0" fontId="4" fillId="0" borderId="0" xfId="7" applyFont="1" applyFill="1" applyAlignment="1">
      <alignment horizontal="justify" wrapText="1"/>
    </xf>
    <xf numFmtId="0" fontId="5" fillId="0" borderId="0" xfId="2" applyFont="1" applyFill="1" applyAlignment="1">
      <alignment horizontal="justify" vertical="center" wrapText="1"/>
    </xf>
    <xf numFmtId="0" fontId="5" fillId="0" borderId="1" xfId="2" applyFont="1" applyFill="1" applyBorder="1" applyAlignment="1">
      <alignment horizontal="center" wrapText="1"/>
    </xf>
    <xf numFmtId="0" fontId="16" fillId="0" borderId="2" xfId="7" applyFont="1" applyFill="1" applyBorder="1" applyAlignment="1" applyProtection="1">
      <alignment horizontal="center" vertical="top" wrapText="1" readingOrder="1"/>
      <protection locked="0"/>
    </xf>
    <xf numFmtId="0" fontId="4" fillId="0" borderId="2" xfId="7" applyFont="1" applyFill="1" applyBorder="1" applyAlignment="1" applyProtection="1">
      <alignment vertical="top" wrapText="1"/>
      <protection locked="0"/>
    </xf>
    <xf numFmtId="0" fontId="4" fillId="0" borderId="0" xfId="4" applyFont="1" applyFill="1" applyAlignment="1">
      <alignment horizontal="justify" vertical="top"/>
    </xf>
    <xf numFmtId="0" fontId="5" fillId="0" borderId="16" xfId="4" applyFont="1" applyFill="1" applyBorder="1" applyAlignment="1" applyProtection="1">
      <alignment horizontal="center" vertical="top" wrapText="1" readingOrder="1"/>
      <protection locked="0"/>
    </xf>
    <xf numFmtId="0" fontId="4" fillId="0" borderId="24" xfId="4" applyFont="1" applyFill="1" applyBorder="1" applyAlignment="1" applyProtection="1">
      <alignment vertical="top" wrapText="1"/>
      <protection locked="0"/>
    </xf>
    <xf numFmtId="0" fontId="4" fillId="0" borderId="25" xfId="4" applyFont="1" applyFill="1" applyBorder="1" applyAlignment="1" applyProtection="1">
      <alignment vertical="top" wrapText="1"/>
      <protection locked="0"/>
    </xf>
    <xf numFmtId="0" fontId="16" fillId="0" borderId="16" xfId="7" applyFont="1" applyFill="1" applyBorder="1" applyAlignment="1" applyProtection="1">
      <alignment horizontal="center" vertical="top" wrapText="1" readingOrder="1"/>
      <protection locked="0"/>
    </xf>
    <xf numFmtId="0" fontId="4" fillId="0" borderId="24" xfId="7" applyFont="1" applyFill="1" applyBorder="1" applyAlignment="1" applyProtection="1">
      <alignment vertical="top" wrapText="1"/>
      <protection locked="0"/>
    </xf>
    <xf numFmtId="0" fontId="4" fillId="0" borderId="25" xfId="7" applyFont="1" applyFill="1" applyBorder="1" applyAlignment="1" applyProtection="1">
      <alignment vertical="top" wrapText="1"/>
      <protection locked="0"/>
    </xf>
    <xf numFmtId="0" fontId="4" fillId="0" borderId="24" xfId="7" applyFont="1" applyBorder="1" applyAlignment="1" applyProtection="1">
      <alignment vertical="center" wrapText="1" readingOrder="1"/>
      <protection locked="0"/>
    </xf>
    <xf numFmtId="0" fontId="4" fillId="0" borderId="25" xfId="7" applyFont="1" applyBorder="1" applyAlignment="1" applyProtection="1">
      <alignment vertical="center" wrapText="1" readingOrder="1"/>
      <protection locked="0"/>
    </xf>
    <xf numFmtId="0" fontId="4" fillId="0" borderId="0" xfId="4" applyFont="1" applyFill="1" applyBorder="1" applyAlignment="1" applyProtection="1">
      <alignment vertical="top" wrapText="1"/>
      <protection locked="0"/>
    </xf>
    <xf numFmtId="0" fontId="4" fillId="0" borderId="0" xfId="2" applyFont="1" applyAlignment="1">
      <alignment horizontal="center"/>
    </xf>
    <xf numFmtId="0" fontId="4" fillId="0" borderId="1" xfId="2" applyFont="1" applyBorder="1" applyAlignment="1">
      <alignment horizontal="left" vertical="center"/>
    </xf>
    <xf numFmtId="0" fontId="4" fillId="0" borderId="0" xfId="2" applyFont="1" applyBorder="1" applyAlignment="1">
      <alignment horizontal="center"/>
    </xf>
    <xf numFmtId="0" fontId="7" fillId="0" borderId="13"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8" fillId="0" borderId="0" xfId="0" applyFont="1" applyFill="1" applyBorder="1" applyAlignment="1">
      <alignment horizontal="left"/>
    </xf>
    <xf numFmtId="0" fontId="8" fillId="0" borderId="0" xfId="0" applyFont="1" applyAlignment="1">
      <alignment horizontal="left" vertical="top" wrapText="1"/>
    </xf>
    <xf numFmtId="0" fontId="8" fillId="0" borderId="0" xfId="0" applyFont="1" applyFill="1" applyBorder="1" applyAlignment="1">
      <alignment horizontal="left" vertical="top" wrapText="1"/>
    </xf>
    <xf numFmtId="0" fontId="7" fillId="0" borderId="2" xfId="0" applyFont="1" applyFill="1" applyBorder="1" applyAlignment="1">
      <alignment horizontal="center" vertical="center"/>
    </xf>
    <xf numFmtId="0" fontId="8" fillId="0" borderId="0" xfId="0" applyFont="1" applyFill="1" applyAlignment="1">
      <alignment horizontal="left" vertical="top" wrapText="1"/>
    </xf>
    <xf numFmtId="0" fontId="8" fillId="0" borderId="0" xfId="0" applyFont="1" applyFill="1" applyBorder="1" applyAlignment="1">
      <alignment horizontal="justify" vertical="top" wrapText="1"/>
    </xf>
    <xf numFmtId="0" fontId="7" fillId="0" borderId="0" xfId="0" applyFont="1" applyAlignment="1">
      <alignment horizontal="justify" wrapText="1"/>
    </xf>
    <xf numFmtId="0" fontId="8" fillId="0" borderId="0" xfId="0" applyFont="1" applyFill="1" applyAlignment="1">
      <alignment horizontal="justify" wrapText="1"/>
    </xf>
    <xf numFmtId="0" fontId="7" fillId="0" borderId="0" xfId="0" applyFont="1" applyFill="1" applyAlignment="1">
      <alignment horizontal="justify" wrapText="1"/>
    </xf>
    <xf numFmtId="0" fontId="15" fillId="0" borderId="0" xfId="42" applyFont="1" applyBorder="1" applyAlignment="1" applyProtection="1">
      <alignment horizontal="justify" vertical="top" wrapText="1" readingOrder="1"/>
      <protection locked="0"/>
    </xf>
    <xf numFmtId="0" fontId="4" fillId="0" borderId="0" xfId="42" applyFont="1" applyBorder="1" applyAlignment="1" applyProtection="1">
      <alignment horizontal="justify" vertical="top" wrapText="1"/>
      <protection locked="0"/>
    </xf>
    <xf numFmtId="0" fontId="16" fillId="0" borderId="0" xfId="42" applyFont="1" applyAlignment="1" applyProtection="1">
      <alignment horizontal="justify" vertical="top" wrapText="1" readingOrder="1"/>
      <protection locked="0"/>
    </xf>
    <xf numFmtId="0" fontId="4" fillId="0" borderId="0" xfId="42" applyFont="1" applyAlignment="1">
      <alignment horizontal="justify" readingOrder="1"/>
    </xf>
    <xf numFmtId="0" fontId="15" fillId="0" borderId="0" xfId="42" applyFont="1" applyAlignment="1" applyProtection="1">
      <alignment vertical="top" wrapText="1" readingOrder="1"/>
      <protection locked="0"/>
    </xf>
    <xf numFmtId="0" fontId="4" fillId="0" borderId="0" xfId="42" applyFont="1"/>
    <xf numFmtId="0" fontId="15" fillId="0" borderId="0" xfId="42" applyFont="1" applyBorder="1" applyAlignment="1" applyProtection="1">
      <alignment vertical="top" wrapText="1" readingOrder="1"/>
      <protection locked="0"/>
    </xf>
    <xf numFmtId="0" fontId="4" fillId="0" borderId="0" xfId="42" applyFont="1" applyBorder="1"/>
    <xf numFmtId="0" fontId="16" fillId="0" borderId="0" xfId="42" applyFont="1" applyBorder="1" applyAlignment="1" applyProtection="1">
      <alignment horizontal="justify" vertical="top" wrapText="1" readingOrder="1"/>
      <protection locked="0"/>
    </xf>
    <xf numFmtId="0" fontId="4" fillId="0" borderId="0" xfId="42" applyFont="1" applyAlignment="1">
      <alignment horizontal="justify"/>
    </xf>
    <xf numFmtId="0" fontId="16" fillId="0" borderId="0" xfId="42" applyFont="1" applyFill="1" applyBorder="1" applyAlignment="1" applyProtection="1">
      <alignment horizontal="justify" vertical="top" wrapText="1" readingOrder="1"/>
      <protection locked="0"/>
    </xf>
    <xf numFmtId="0" fontId="4" fillId="0" borderId="0" xfId="42" applyFont="1" applyFill="1" applyBorder="1" applyAlignment="1" applyProtection="1">
      <alignment horizontal="justify" vertical="top" wrapText="1"/>
      <protection locked="0"/>
    </xf>
    <xf numFmtId="0" fontId="16" fillId="0" borderId="0" xfId="42" applyFont="1" applyFill="1" applyAlignment="1" applyProtection="1">
      <alignment horizontal="justify" vertical="center" wrapText="1" readingOrder="1"/>
      <protection locked="0"/>
    </xf>
    <xf numFmtId="0" fontId="4" fillId="0" borderId="0" xfId="42" applyFont="1" applyFill="1" applyAlignment="1">
      <alignment horizontal="justify" vertical="center" readingOrder="1"/>
    </xf>
    <xf numFmtId="0" fontId="16" fillId="0" borderId="2" xfId="42" applyFont="1" applyBorder="1" applyAlignment="1" applyProtection="1">
      <alignment horizontal="center" vertical="center" wrapText="1" readingOrder="1"/>
      <protection locked="0"/>
    </xf>
    <xf numFmtId="0" fontId="16" fillId="0" borderId="2" xfId="42" applyFont="1" applyBorder="1" applyAlignment="1" applyProtection="1">
      <alignment horizontal="center" vertical="top" wrapText="1" readingOrder="1"/>
      <protection locked="0"/>
    </xf>
    <xf numFmtId="0" fontId="4" fillId="0" borderId="2" xfId="42" applyFont="1" applyBorder="1" applyAlignment="1" applyProtection="1">
      <alignment vertical="top" wrapText="1"/>
      <protection locked="0"/>
    </xf>
    <xf numFmtId="0" fontId="16" fillId="0" borderId="0" xfId="42" applyFont="1" applyFill="1" applyBorder="1" applyAlignment="1" applyProtection="1">
      <alignment horizontal="justify" vertical="center" wrapText="1" readingOrder="1"/>
      <protection locked="0"/>
    </xf>
    <xf numFmtId="0" fontId="15" fillId="0" borderId="0" xfId="42" applyFont="1" applyBorder="1" applyAlignment="1" applyProtection="1">
      <alignment horizontal="justify" vertical="center" wrapText="1" readingOrder="1"/>
      <protection locked="0"/>
    </xf>
    <xf numFmtId="0" fontId="4" fillId="0" borderId="0" xfId="42" applyFont="1" applyBorder="1" applyAlignment="1" applyProtection="1">
      <alignment horizontal="justify" vertical="center" wrapText="1"/>
      <protection locked="0"/>
    </xf>
    <xf numFmtId="0" fontId="4" fillId="0" borderId="0" xfId="42" applyFont="1" applyFill="1" applyAlignment="1">
      <alignment horizontal="justify" vertical="center"/>
    </xf>
    <xf numFmtId="0" fontId="16" fillId="0" borderId="0" xfId="42" applyFont="1" applyBorder="1" applyAlignment="1" applyProtection="1">
      <alignment horizontal="justify" vertical="center" wrapText="1" readingOrder="1"/>
      <protection locked="0"/>
    </xf>
    <xf numFmtId="0" fontId="15" fillId="0" borderId="0" xfId="42" applyFont="1" applyFill="1" applyBorder="1" applyAlignment="1" applyProtection="1">
      <alignment vertical="top" wrapText="1" readingOrder="1"/>
      <protection locked="0"/>
    </xf>
    <xf numFmtId="0" fontId="4" fillId="0" borderId="0" xfId="42" applyFont="1" applyFill="1" applyBorder="1"/>
    <xf numFmtId="0" fontId="16" fillId="0" borderId="0" xfId="42" applyFont="1" applyAlignment="1" applyProtection="1">
      <alignment horizontal="justify" vertical="center" wrapText="1" readingOrder="1"/>
      <protection locked="0"/>
    </xf>
    <xf numFmtId="0" fontId="4" fillId="0" borderId="0" xfId="42" applyFont="1" applyAlignment="1">
      <alignment horizontal="justify" vertical="center"/>
    </xf>
    <xf numFmtId="0" fontId="4" fillId="0" borderId="0" xfId="7" applyFont="1" applyFill="1" applyBorder="1" applyAlignment="1">
      <alignment horizontal="justify" vertical="top" wrapText="1" readingOrder="1"/>
    </xf>
    <xf numFmtId="0" fontId="5" fillId="0" borderId="18" xfId="7" applyFont="1" applyFill="1" applyBorder="1" applyAlignment="1" applyProtection="1">
      <alignment horizontal="justify" vertical="top" readingOrder="1"/>
      <protection locked="0"/>
    </xf>
    <xf numFmtId="0" fontId="5" fillId="0" borderId="0" xfId="7" applyFont="1" applyFill="1" applyBorder="1" applyAlignment="1" applyProtection="1">
      <alignment horizontal="justify" vertical="top" readingOrder="1"/>
      <protection locked="0"/>
    </xf>
    <xf numFmtId="0" fontId="5" fillId="0" borderId="13" xfId="8" applyFont="1" applyFill="1" applyBorder="1" applyAlignment="1">
      <alignment horizontal="center" vertical="center"/>
    </xf>
    <xf numFmtId="0" fontId="16" fillId="0" borderId="0" xfId="7" quotePrefix="1" applyFont="1" applyFill="1" applyBorder="1" applyAlignment="1" applyProtection="1">
      <alignment horizontal="justify" vertical="top" wrapText="1" readingOrder="1"/>
      <protection locked="0"/>
    </xf>
    <xf numFmtId="0" fontId="16" fillId="0" borderId="8" xfId="7" applyFont="1" applyFill="1" applyBorder="1" applyAlignment="1" applyProtection="1">
      <alignment horizontal="center" vertical="center" wrapText="1" readingOrder="1"/>
      <protection locked="0"/>
    </xf>
    <xf numFmtId="0" fontId="15" fillId="0" borderId="0" xfId="7" applyFont="1" applyFill="1" applyAlignment="1" applyProtection="1">
      <alignment vertical="top" wrapText="1" readingOrder="1"/>
      <protection locked="0"/>
    </xf>
    <xf numFmtId="0" fontId="4" fillId="0" borderId="0" xfId="7" applyFont="1" applyFill="1"/>
    <xf numFmtId="0" fontId="16" fillId="0" borderId="74" xfId="7" applyFont="1" applyFill="1" applyBorder="1" applyAlignment="1" applyProtection="1">
      <alignment horizontal="center" vertical="center" wrapText="1" readingOrder="1"/>
      <protection locked="0"/>
    </xf>
    <xf numFmtId="0" fontId="4" fillId="0" borderId="2" xfId="7" applyFont="1" applyFill="1" applyBorder="1" applyAlignment="1" applyProtection="1">
      <alignment vertical="center" wrapText="1"/>
      <protection locked="0"/>
    </xf>
    <xf numFmtId="0" fontId="5" fillId="0" borderId="0" xfId="8" applyFont="1" applyBorder="1" applyAlignment="1">
      <alignment horizontal="justify" wrapText="1"/>
    </xf>
    <xf numFmtId="0" fontId="5" fillId="0" borderId="1" xfId="8" applyFont="1" applyBorder="1" applyAlignment="1">
      <alignment horizontal="center"/>
    </xf>
    <xf numFmtId="0" fontId="5" fillId="0" borderId="0" xfId="8" applyFont="1" applyFill="1" applyBorder="1" applyAlignment="1">
      <alignment horizontal="center"/>
    </xf>
    <xf numFmtId="0" fontId="4" fillId="0" borderId="0" xfId="8" applyFont="1" applyFill="1" applyBorder="1" applyAlignment="1">
      <alignment horizontal="justify"/>
    </xf>
    <xf numFmtId="0" fontId="5" fillId="0" borderId="2" xfId="8" applyFont="1" applyBorder="1" applyAlignment="1">
      <alignment horizontal="center"/>
    </xf>
    <xf numFmtId="0" fontId="4" fillId="0" borderId="0" xfId="7" applyFont="1" applyFill="1" applyBorder="1" applyAlignment="1">
      <alignment horizontal="left" wrapText="1"/>
    </xf>
    <xf numFmtId="0" fontId="5" fillId="0" borderId="18" xfId="7" applyFont="1" applyFill="1" applyBorder="1" applyAlignment="1" applyProtection="1">
      <alignment horizontal="justify" vertical="justify" readingOrder="1"/>
      <protection locked="0"/>
    </xf>
    <xf numFmtId="0" fontId="5" fillId="0" borderId="0" xfId="7" applyFont="1" applyFill="1" applyBorder="1" applyAlignment="1" applyProtection="1">
      <alignment horizontal="justify" vertical="justify" readingOrder="1"/>
      <protection locked="0"/>
    </xf>
    <xf numFmtId="0" fontId="5" fillId="0" borderId="2" xfId="7" applyFont="1" applyBorder="1" applyAlignment="1" applyProtection="1">
      <alignment horizontal="center" vertical="center" wrapText="1" readingOrder="1"/>
      <protection locked="0"/>
    </xf>
    <xf numFmtId="0" fontId="5" fillId="0" borderId="8" xfId="8" applyFont="1" applyFill="1" applyBorder="1" applyAlignment="1">
      <alignment horizontal="center" vertical="center"/>
    </xf>
    <xf numFmtId="0" fontId="5" fillId="0" borderId="10" xfId="8" applyFont="1" applyFill="1" applyBorder="1" applyAlignment="1">
      <alignment horizontal="center" vertical="center"/>
    </xf>
    <xf numFmtId="0" fontId="5" fillId="0" borderId="2" xfId="46" applyFont="1" applyFill="1" applyBorder="1" applyAlignment="1">
      <alignment horizontal="center" vertical="center"/>
    </xf>
    <xf numFmtId="0" fontId="4" fillId="0" borderId="0" xfId="8" applyFont="1" applyFill="1" applyBorder="1" applyAlignment="1">
      <alignment horizontal="justify" vertical="top"/>
    </xf>
    <xf numFmtId="0" fontId="15" fillId="0" borderId="0" xfId="7" applyFont="1" applyFill="1" applyBorder="1" applyAlignment="1" applyProtection="1">
      <alignment horizontal="justify" vertical="top" readingOrder="1"/>
      <protection locked="0"/>
    </xf>
    <xf numFmtId="0" fontId="16" fillId="0" borderId="18" xfId="7" applyFont="1" applyFill="1" applyBorder="1" applyAlignment="1" applyProtection="1">
      <alignment horizontal="justify" vertical="top" readingOrder="1"/>
      <protection locked="0"/>
    </xf>
    <xf numFmtId="0" fontId="16" fillId="0" borderId="0" xfId="7" applyFont="1" applyFill="1" applyBorder="1" applyAlignment="1" applyProtection="1">
      <alignment horizontal="justify" vertical="top" readingOrder="1"/>
      <protection locked="0"/>
    </xf>
    <xf numFmtId="0" fontId="15" fillId="0" borderId="0" xfId="7" applyFont="1" applyBorder="1" applyAlignment="1" applyProtection="1">
      <alignment horizontal="justify" vertical="top" readingOrder="1"/>
      <protection locked="0"/>
    </xf>
    <xf numFmtId="0" fontId="5" fillId="0" borderId="18" xfId="7" applyFont="1" applyFill="1" applyBorder="1" applyAlignment="1" applyProtection="1">
      <alignment horizontal="justify" vertical="top" wrapText="1" readingOrder="1"/>
      <protection locked="0"/>
    </xf>
    <xf numFmtId="49" fontId="4" fillId="0" borderId="0" xfId="7" applyNumberFormat="1" applyFont="1" applyFill="1" applyBorder="1" applyAlignment="1">
      <alignment horizontal="justify" vertical="top" wrapText="1"/>
    </xf>
    <xf numFmtId="0" fontId="4" fillId="0" borderId="0" xfId="7" applyFont="1" applyFill="1" applyBorder="1" applyAlignment="1">
      <alignment horizontal="justify" vertical="top"/>
    </xf>
    <xf numFmtId="0" fontId="5" fillId="0" borderId="0" xfId="8" applyFont="1" applyFill="1" applyBorder="1" applyAlignment="1">
      <alignment horizontal="justify" vertical="top" wrapText="1"/>
    </xf>
    <xf numFmtId="0" fontId="5" fillId="0" borderId="13" xfId="8" applyFont="1" applyFill="1" applyBorder="1" applyAlignment="1">
      <alignment horizontal="center" vertical="center" wrapText="1"/>
    </xf>
    <xf numFmtId="0" fontId="5" fillId="0" borderId="74" xfId="8" applyFont="1" applyFill="1" applyBorder="1" applyAlignment="1">
      <alignment horizontal="center" vertical="center" wrapText="1"/>
    </xf>
    <xf numFmtId="0" fontId="8" fillId="0" borderId="25" xfId="7" applyFont="1" applyBorder="1" applyAlignment="1" applyProtection="1">
      <alignment vertical="center" wrapText="1"/>
      <protection locked="0"/>
    </xf>
    <xf numFmtId="0" fontId="5" fillId="0" borderId="16" xfId="7" applyFont="1" applyFill="1" applyBorder="1" applyAlignment="1" applyProtection="1">
      <alignment horizontal="center" vertical="center" wrapText="1" readingOrder="1"/>
      <protection locked="0"/>
    </xf>
    <xf numFmtId="0" fontId="4" fillId="0" borderId="25" xfId="7" applyFont="1" applyFill="1" applyBorder="1" applyAlignment="1" applyProtection="1">
      <alignment vertical="center" wrapText="1"/>
      <protection locked="0"/>
    </xf>
    <xf numFmtId="49" fontId="4" fillId="0" borderId="0" xfId="7" applyNumberFormat="1" applyFont="1" applyFill="1" applyBorder="1" applyAlignment="1">
      <alignment horizontal="left"/>
    </xf>
    <xf numFmtId="0" fontId="32" fillId="0" borderId="0" xfId="0" applyFont="1" applyFill="1" applyBorder="1" applyAlignment="1">
      <alignment horizontal="center" vertical="top" wrapText="1"/>
    </xf>
    <xf numFmtId="0" fontId="4" fillId="0" borderId="0" xfId="7" applyFont="1" applyBorder="1" applyAlignment="1">
      <alignment horizontal="left"/>
    </xf>
    <xf numFmtId="0" fontId="5" fillId="0" borderId="13" xfId="7" applyFont="1" applyBorder="1" applyAlignment="1" applyProtection="1">
      <alignment horizontal="center" vertical="center" wrapText="1" readingOrder="1"/>
      <protection locked="0"/>
    </xf>
    <xf numFmtId="0" fontId="5" fillId="0" borderId="74" xfId="7" applyFont="1" applyBorder="1" applyAlignment="1" applyProtection="1">
      <alignment horizontal="center" vertical="center" wrapText="1" readingOrder="1"/>
      <protection locked="0"/>
    </xf>
    <xf numFmtId="0" fontId="4" fillId="0" borderId="0" xfId="7" applyFont="1" applyBorder="1" applyAlignment="1">
      <alignment horizontal="justify" vertical="top" wrapText="1"/>
    </xf>
    <xf numFmtId="0" fontId="5" fillId="0" borderId="2" xfId="7" applyFont="1" applyFill="1" applyBorder="1" applyAlignment="1">
      <alignment horizontal="center" vertical="center" wrapText="1"/>
    </xf>
    <xf numFmtId="0" fontId="5" fillId="0" borderId="2" xfId="7" applyFont="1" applyBorder="1" applyAlignment="1">
      <alignment horizontal="center" vertical="center" wrapText="1"/>
    </xf>
    <xf numFmtId="0" fontId="5" fillId="0" borderId="0" xfId="8" applyNumberFormat="1" applyFont="1" applyBorder="1" applyAlignment="1">
      <alignment horizontal="justify" wrapText="1"/>
    </xf>
    <xf numFmtId="0" fontId="4" fillId="0" borderId="1" xfId="28" applyFont="1" applyBorder="1" applyAlignment="1">
      <alignment horizontal="center"/>
    </xf>
    <xf numFmtId="0" fontId="5" fillId="0" borderId="13" xfId="8" applyFont="1" applyBorder="1" applyAlignment="1">
      <alignment horizontal="center" vertical="center"/>
    </xf>
    <xf numFmtId="0" fontId="5" fillId="0" borderId="74" xfId="8" applyFont="1" applyBorder="1" applyAlignment="1">
      <alignment horizontal="center" vertical="center"/>
    </xf>
    <xf numFmtId="0" fontId="5" fillId="0" borderId="2" xfId="28" applyFont="1" applyBorder="1" applyAlignment="1">
      <alignment horizontal="center"/>
    </xf>
    <xf numFmtId="0" fontId="5" fillId="0" borderId="0" xfId="8" applyFont="1" applyBorder="1" applyAlignment="1">
      <alignment horizontal="left"/>
    </xf>
    <xf numFmtId="0" fontId="4" fillId="0" borderId="0" xfId="4" applyFont="1" applyFill="1" applyBorder="1" applyAlignment="1">
      <alignment horizontal="left"/>
    </xf>
    <xf numFmtId="0" fontId="5" fillId="0" borderId="0" xfId="4" applyFont="1" applyAlignment="1">
      <alignment horizontal="justify" vertical="center" wrapText="1"/>
    </xf>
    <xf numFmtId="3" fontId="4" fillId="0" borderId="0" xfId="4" applyNumberFormat="1" applyFont="1" applyAlignment="1" applyProtection="1">
      <alignment horizontal="left" vertical="center"/>
      <protection locked="0"/>
    </xf>
    <xf numFmtId="0" fontId="4" fillId="0" borderId="0" xfId="4" applyFont="1" applyFill="1" applyBorder="1" applyAlignment="1">
      <alignment horizontal="justify" vertical="top" wrapText="1" readingOrder="1"/>
    </xf>
    <xf numFmtId="0" fontId="4" fillId="0" borderId="0" xfId="4" applyFont="1" applyBorder="1" applyAlignment="1">
      <alignment horizontal="left"/>
    </xf>
    <xf numFmtId="0" fontId="4" fillId="0" borderId="0" xfId="4" applyFont="1" applyFill="1" applyBorder="1" applyAlignment="1">
      <alignment horizontal="justify" vertical="top" wrapText="1"/>
    </xf>
    <xf numFmtId="0" fontId="5" fillId="0" borderId="0" xfId="4" applyFont="1" applyAlignment="1">
      <alignment horizontal="justify" vertical="top" wrapText="1"/>
    </xf>
    <xf numFmtId="0" fontId="5" fillId="0" borderId="8" xfId="4" applyFont="1" applyBorder="1" applyAlignment="1">
      <alignment horizontal="center" vertical="center" wrapText="1"/>
    </xf>
    <xf numFmtId="0" fontId="5" fillId="0" borderId="9" xfId="4" applyFont="1" applyBorder="1" applyAlignment="1">
      <alignment horizontal="center" vertical="center" wrapText="1"/>
    </xf>
    <xf numFmtId="0" fontId="5" fillId="0" borderId="10" xfId="4" applyFont="1" applyBorder="1" applyAlignment="1">
      <alignment horizontal="center" vertical="center" wrapText="1"/>
    </xf>
    <xf numFmtId="0" fontId="4" fillId="0" borderId="0" xfId="4" applyFont="1" applyBorder="1" applyAlignment="1">
      <alignment horizontal="justify" vertical="top" wrapText="1"/>
    </xf>
    <xf numFmtId="0" fontId="5" fillId="0" borderId="1" xfId="4" applyFont="1" applyBorder="1" applyAlignment="1">
      <alignment horizontal="left"/>
    </xf>
    <xf numFmtId="0" fontId="5" fillId="0" borderId="0" xfId="4" applyNumberFormat="1" applyFont="1" applyAlignment="1">
      <alignment horizontal="justify" vertical="top" wrapText="1"/>
    </xf>
    <xf numFmtId="0" fontId="4" fillId="0" borderId="0" xfId="4" applyNumberFormat="1" applyFont="1" applyAlignment="1">
      <alignment horizontal="justify" vertical="top" wrapText="1"/>
    </xf>
    <xf numFmtId="0" fontId="4" fillId="0" borderId="0" xfId="4" applyFont="1" applyFill="1" applyBorder="1" applyAlignment="1">
      <alignment horizontal="justify" vertical="top"/>
    </xf>
    <xf numFmtId="0" fontId="5" fillId="0" borderId="2"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9" xfId="4" applyFont="1" applyFill="1" applyBorder="1" applyAlignment="1">
      <alignment horizontal="center" vertical="center" wrapText="1"/>
    </xf>
    <xf numFmtId="0" fontId="5" fillId="0" borderId="10" xfId="4" applyFont="1" applyFill="1" applyBorder="1" applyAlignment="1">
      <alignment horizontal="center" vertical="center" wrapText="1"/>
    </xf>
    <xf numFmtId="0" fontId="4" fillId="0" borderId="0" xfId="4" applyFont="1" applyFill="1" applyBorder="1" applyAlignment="1">
      <alignment horizontal="justify"/>
    </xf>
    <xf numFmtId="0" fontId="5" fillId="0" borderId="0" xfId="4" applyFont="1" applyAlignment="1">
      <alignment horizontal="justify" wrapText="1"/>
    </xf>
    <xf numFmtId="0" fontId="4" fillId="0" borderId="84" xfId="4" applyFont="1" applyBorder="1" applyAlignment="1">
      <alignment horizontal="left"/>
    </xf>
    <xf numFmtId="0" fontId="5" fillId="0" borderId="85" xfId="4" applyFont="1" applyBorder="1" applyAlignment="1">
      <alignment horizontal="center" vertical="center"/>
    </xf>
    <xf numFmtId="0" fontId="5" fillId="0" borderId="86" xfId="4" applyFont="1" applyBorder="1" applyAlignment="1">
      <alignment horizontal="center" vertical="center"/>
    </xf>
    <xf numFmtId="0" fontId="5" fillId="0" borderId="143" xfId="4" applyFont="1" applyFill="1" applyBorder="1" applyAlignment="1">
      <alignment horizontal="center" vertical="center" wrapText="1"/>
    </xf>
    <xf numFmtId="0" fontId="4" fillId="0" borderId="0" xfId="4" applyNumberFormat="1" applyFont="1" applyFill="1" applyBorder="1" applyAlignment="1">
      <alignment horizontal="justify" wrapText="1"/>
    </xf>
    <xf numFmtId="0" fontId="5" fillId="0" borderId="1" xfId="4" applyFont="1" applyBorder="1" applyAlignment="1">
      <alignment horizontal="left" vertical="center" wrapText="1"/>
    </xf>
    <xf numFmtId="0" fontId="4" fillId="0" borderId="0" xfId="4" applyFont="1" applyBorder="1" applyAlignment="1">
      <alignment horizontal="left" wrapText="1"/>
    </xf>
    <xf numFmtId="0" fontId="4" fillId="0" borderId="0" xfId="4" applyNumberFormat="1" applyFont="1" applyFill="1" applyAlignment="1">
      <alignment horizontal="justify" vertical="top"/>
    </xf>
    <xf numFmtId="0" fontId="5" fillId="0" borderId="8" xfId="4" applyFont="1" applyBorder="1" applyAlignment="1">
      <alignment horizontal="center" vertical="center"/>
    </xf>
    <xf numFmtId="0" fontId="5" fillId="0" borderId="9" xfId="4" applyFont="1" applyBorder="1" applyAlignment="1">
      <alignment horizontal="center" vertical="center"/>
    </xf>
    <xf numFmtId="0" fontId="5" fillId="0" borderId="10" xfId="4" applyFont="1" applyBorder="1" applyAlignment="1">
      <alignment horizontal="center" vertical="center"/>
    </xf>
    <xf numFmtId="0" fontId="4" fillId="0" borderId="0" xfId="14" applyFont="1" applyAlignment="1">
      <alignment horizontal="justify" vertical="top" wrapText="1"/>
    </xf>
    <xf numFmtId="0" fontId="5" fillId="0" borderId="13" xfId="4" applyFont="1" applyFill="1" applyBorder="1" applyAlignment="1">
      <alignment horizontal="center" vertical="center" wrapText="1"/>
    </xf>
    <xf numFmtId="0" fontId="5" fillId="0" borderId="74" xfId="4" applyFont="1" applyFill="1" applyBorder="1" applyAlignment="1">
      <alignment horizontal="center" vertical="center" wrapText="1"/>
    </xf>
    <xf numFmtId="0" fontId="5" fillId="0" borderId="8" xfId="4" applyFont="1" applyFill="1" applyBorder="1" applyAlignment="1">
      <alignment horizontal="center" vertical="center"/>
    </xf>
    <xf numFmtId="0" fontId="5" fillId="0" borderId="9" xfId="4" applyFont="1" applyFill="1" applyBorder="1" applyAlignment="1">
      <alignment horizontal="center" vertical="center"/>
    </xf>
    <xf numFmtId="0" fontId="5" fillId="0" borderId="10" xfId="4" applyFont="1" applyFill="1" applyBorder="1" applyAlignment="1">
      <alignment horizontal="center" vertical="center"/>
    </xf>
    <xf numFmtId="0" fontId="4" fillId="0" borderId="0" xfId="4" applyFont="1" applyAlignment="1">
      <alignment horizontal="left"/>
    </xf>
    <xf numFmtId="0" fontId="8" fillId="0" borderId="0" xfId="14" applyFont="1" applyAlignment="1">
      <alignment horizontal="center" wrapText="1"/>
    </xf>
    <xf numFmtId="0" fontId="4" fillId="0" borderId="0" xfId="4" applyFont="1" applyFill="1" applyBorder="1" applyAlignment="1">
      <alignment horizontal="left" wrapText="1"/>
    </xf>
    <xf numFmtId="0" fontId="4" fillId="0" borderId="0" xfId="4" applyNumberFormat="1" applyFont="1" applyBorder="1" applyAlignment="1">
      <alignment horizontal="justify" vertical="top" wrapText="1"/>
    </xf>
    <xf numFmtId="0" fontId="4" fillId="0" borderId="0" xfId="4" applyFont="1" applyBorder="1" applyAlignment="1">
      <alignment horizontal="justify" vertical="top"/>
    </xf>
    <xf numFmtId="0" fontId="5" fillId="0" borderId="2" xfId="4" applyFont="1" applyBorder="1" applyAlignment="1">
      <alignment horizontal="center" vertical="center" wrapText="1"/>
    </xf>
    <xf numFmtId="0" fontId="4" fillId="0" borderId="0" xfId="4" applyFont="1" applyFill="1" applyBorder="1" applyAlignment="1">
      <alignment horizontal="left" vertical="top" wrapText="1"/>
    </xf>
    <xf numFmtId="0" fontId="4" fillId="0" borderId="0" xfId="4" applyFont="1" applyFill="1" applyAlignment="1">
      <alignment horizontal="left" wrapText="1"/>
    </xf>
    <xf numFmtId="0" fontId="4" fillId="0" borderId="0" xfId="4" applyFont="1" applyAlignment="1">
      <alignment horizontal="left" vertical="center"/>
    </xf>
    <xf numFmtId="0" fontId="5" fillId="0" borderId="0" xfId="4" applyFont="1" applyAlignment="1">
      <alignment horizontal="left" vertical="center" wrapText="1"/>
    </xf>
    <xf numFmtId="0" fontId="5" fillId="0" borderId="1" xfId="4" applyFont="1" applyBorder="1" applyAlignment="1">
      <alignment horizontal="left" wrapText="1"/>
    </xf>
    <xf numFmtId="3" fontId="4" fillId="0" borderId="0" xfId="4" applyNumberFormat="1" applyFont="1" applyFill="1" applyAlignment="1" applyProtection="1">
      <alignment horizontal="justify" vertical="top" wrapText="1"/>
      <protection locked="0"/>
    </xf>
    <xf numFmtId="0" fontId="4" fillId="0" borderId="0" xfId="4" applyFont="1" applyFill="1" applyAlignment="1">
      <alignment horizontal="left" vertical="center" wrapText="1"/>
    </xf>
    <xf numFmtId="0" fontId="5" fillId="0" borderId="13" xfId="4" applyFont="1" applyFill="1" applyBorder="1" applyAlignment="1">
      <alignment horizontal="center" vertical="center"/>
    </xf>
    <xf numFmtId="0" fontId="5" fillId="0" borderId="74" xfId="4" applyFont="1" applyFill="1" applyBorder="1" applyAlignment="1">
      <alignment horizontal="center" vertical="center"/>
    </xf>
    <xf numFmtId="0" fontId="5" fillId="0" borderId="0" xfId="28" applyFont="1" applyBorder="1" applyAlignment="1">
      <alignment horizontal="justify" wrapText="1"/>
    </xf>
    <xf numFmtId="0" fontId="5" fillId="0" borderId="13" xfId="28" applyFont="1" applyFill="1" applyBorder="1" applyAlignment="1">
      <alignment horizontal="center" vertical="center" wrapText="1"/>
    </xf>
    <xf numFmtId="0" fontId="5" fillId="0" borderId="74" xfId="28" applyFont="1" applyFill="1" applyBorder="1" applyAlignment="1">
      <alignment horizontal="center" vertical="center" wrapText="1"/>
    </xf>
    <xf numFmtId="0" fontId="5" fillId="0" borderId="13" xfId="28" applyFont="1" applyBorder="1" applyAlignment="1">
      <alignment horizontal="center" vertical="center"/>
    </xf>
    <xf numFmtId="0" fontId="5" fillId="0" borderId="74" xfId="28" applyFont="1" applyBorder="1" applyAlignment="1">
      <alignment horizontal="center" vertical="center"/>
    </xf>
    <xf numFmtId="0" fontId="4" fillId="0" borderId="0" xfId="28" applyFont="1" applyFill="1" applyBorder="1" applyAlignment="1">
      <alignment horizontal="justify" vertical="top" wrapText="1"/>
    </xf>
    <xf numFmtId="0" fontId="4" fillId="0" borderId="0" xfId="42" applyFont="1" applyAlignment="1">
      <alignment horizontal="justify" vertical="top"/>
    </xf>
    <xf numFmtId="0" fontId="16" fillId="0" borderId="23" xfId="42" applyFont="1" applyBorder="1" applyAlignment="1" applyProtection="1">
      <alignment horizontal="center" vertical="center" wrapText="1" readingOrder="1"/>
      <protection locked="0"/>
    </xf>
    <xf numFmtId="0" fontId="16" fillId="0" borderId="60" xfId="42" applyFont="1" applyBorder="1" applyAlignment="1" applyProtection="1">
      <alignment horizontal="center" vertical="center" wrapText="1" readingOrder="1"/>
      <protection locked="0"/>
    </xf>
    <xf numFmtId="0" fontId="16" fillId="0" borderId="26" xfId="42" applyFont="1" applyBorder="1" applyAlignment="1" applyProtection="1">
      <alignment horizontal="center" vertical="center" wrapText="1" readingOrder="1"/>
      <protection locked="0"/>
    </xf>
    <xf numFmtId="0" fontId="16" fillId="0" borderId="16" xfId="42" applyFont="1" applyBorder="1" applyAlignment="1" applyProtection="1">
      <alignment horizontal="center" vertical="top" wrapText="1" readingOrder="1"/>
      <protection locked="0"/>
    </xf>
    <xf numFmtId="0" fontId="4" fillId="0" borderId="24" xfId="42" applyFont="1" applyBorder="1" applyAlignment="1" applyProtection="1">
      <alignment vertical="top" wrapText="1"/>
      <protection locked="0"/>
    </xf>
    <xf numFmtId="0" fontId="4" fillId="0" borderId="25" xfId="42" applyFont="1" applyBorder="1" applyAlignment="1" applyProtection="1">
      <alignment vertical="top" wrapText="1"/>
      <protection locked="0"/>
    </xf>
    <xf numFmtId="0" fontId="15" fillId="0" borderId="0" xfId="42" applyFont="1" applyFill="1" applyBorder="1" applyAlignment="1" applyProtection="1">
      <alignment horizontal="justify" vertical="top" wrapText="1" readingOrder="1"/>
      <protection locked="0"/>
    </xf>
    <xf numFmtId="0" fontId="16" fillId="0" borderId="0" xfId="42" applyFont="1" applyFill="1" applyAlignment="1" applyProtection="1">
      <alignment horizontal="justify" vertical="top" wrapText="1" readingOrder="1"/>
      <protection locked="0"/>
    </xf>
    <xf numFmtId="0" fontId="4" fillId="0" borderId="0" xfId="42" applyFont="1" applyFill="1" applyAlignment="1">
      <alignment horizontal="justify" vertical="top"/>
    </xf>
    <xf numFmtId="0" fontId="15" fillId="0" borderId="0" xfId="42" applyFont="1" applyFill="1" applyAlignment="1" applyProtection="1">
      <alignment vertical="top" wrapText="1" readingOrder="1"/>
      <protection locked="0"/>
    </xf>
    <xf numFmtId="0" fontId="4" fillId="0" borderId="0" xfId="42" applyFont="1" applyFill="1"/>
    <xf numFmtId="0" fontId="16" fillId="0" borderId="2" xfId="42" applyFont="1" applyFill="1" applyBorder="1" applyAlignment="1" applyProtection="1">
      <alignment horizontal="center" vertical="center" wrapText="1" readingOrder="1"/>
      <protection locked="0"/>
    </xf>
    <xf numFmtId="0" fontId="4" fillId="0" borderId="2" xfId="42" applyFont="1" applyFill="1" applyBorder="1" applyAlignment="1" applyProtection="1">
      <alignment horizontal="center" vertical="center" wrapText="1"/>
      <protection locked="0"/>
    </xf>
    <xf numFmtId="0" fontId="4" fillId="0" borderId="2" xfId="42" applyFont="1" applyBorder="1" applyAlignment="1" applyProtection="1">
      <alignment vertical="center" wrapText="1"/>
      <protection locked="0"/>
    </xf>
    <xf numFmtId="2" fontId="5" fillId="0" borderId="0" xfId="42" applyNumberFormat="1" applyFont="1" applyFill="1" applyAlignment="1">
      <alignment horizontal="justify" vertical="justify" wrapText="1"/>
    </xf>
    <xf numFmtId="0" fontId="16" fillId="0" borderId="23" xfId="42" applyFont="1" applyFill="1" applyBorder="1" applyAlignment="1" applyProtection="1">
      <alignment horizontal="center" vertical="center" wrapText="1" readingOrder="1"/>
      <protection locked="0"/>
    </xf>
    <xf numFmtId="0" fontId="16" fillId="0" borderId="22" xfId="42" applyFont="1" applyFill="1" applyBorder="1" applyAlignment="1" applyProtection="1">
      <alignment horizontal="center" vertical="center" wrapText="1" readingOrder="1"/>
      <protection locked="0"/>
    </xf>
    <xf numFmtId="0" fontId="16" fillId="0" borderId="23" xfId="42" applyFont="1" applyFill="1" applyBorder="1" applyAlignment="1" applyProtection="1">
      <alignment horizontal="center" vertical="top" wrapText="1" readingOrder="1"/>
      <protection locked="0"/>
    </xf>
    <xf numFmtId="0" fontId="4" fillId="0" borderId="28" xfId="42" applyFont="1" applyFill="1" applyBorder="1" applyAlignment="1" applyProtection="1">
      <alignment vertical="top" wrapText="1"/>
      <protection locked="0"/>
    </xf>
    <xf numFmtId="0" fontId="4" fillId="0" borderId="0" xfId="4" applyFont="1" applyFill="1" applyBorder="1" applyAlignment="1">
      <alignment horizontal="justify" vertical="center"/>
    </xf>
    <xf numFmtId="2" fontId="5" fillId="0" borderId="0" xfId="7" applyNumberFormat="1" applyFont="1" applyAlignment="1">
      <alignment horizontal="justify" vertical="justify" wrapText="1"/>
    </xf>
    <xf numFmtId="0" fontId="4" fillId="0" borderId="0" xfId="7" applyFont="1" applyFill="1" applyBorder="1" applyAlignment="1">
      <alignment horizontal="justify" vertical="justify" wrapText="1"/>
    </xf>
    <xf numFmtId="0" fontId="8" fillId="0" borderId="0" xfId="53" applyFont="1" applyFill="1" applyBorder="1" applyAlignment="1">
      <alignment horizontal="justify" vertical="top"/>
    </xf>
    <xf numFmtId="0" fontId="7" fillId="0" borderId="0" xfId="53" applyFont="1" applyFill="1" applyAlignment="1">
      <alignment horizontal="justify" wrapText="1"/>
    </xf>
    <xf numFmtId="0" fontId="5" fillId="0" borderId="0" xfId="53" applyFont="1" applyFill="1" applyBorder="1" applyAlignment="1">
      <alignment horizontal="justify" wrapText="1"/>
    </xf>
    <xf numFmtId="0" fontId="8" fillId="0" borderId="0" xfId="53" applyFont="1" applyFill="1" applyBorder="1" applyAlignment="1">
      <alignment horizontal="justify" vertical="top" wrapText="1"/>
    </xf>
    <xf numFmtId="0" fontId="4" fillId="0" borderId="0" xfId="53" applyFont="1" applyFill="1" applyBorder="1" applyAlignment="1">
      <alignment horizontal="justify" vertical="top"/>
    </xf>
    <xf numFmtId="0" fontId="7" fillId="0" borderId="0" xfId="53" applyFont="1" applyFill="1" applyBorder="1" applyAlignment="1">
      <alignment horizontal="justify" vertical="top"/>
    </xf>
    <xf numFmtId="0" fontId="8" fillId="0" borderId="0" xfId="53" applyFont="1" applyFill="1" applyBorder="1" applyAlignment="1">
      <alignment horizontal="left" vertical="top"/>
    </xf>
    <xf numFmtId="0" fontId="7" fillId="0" borderId="0" xfId="53" applyFont="1" applyAlignment="1">
      <alignment horizontal="left" wrapText="1"/>
    </xf>
    <xf numFmtId="0" fontId="4" fillId="0" borderId="0" xfId="4" applyFont="1" applyFill="1" applyAlignment="1">
      <alignment horizontal="left"/>
    </xf>
    <xf numFmtId="0" fontId="7" fillId="0" borderId="8" xfId="53" applyFont="1" applyFill="1" applyBorder="1" applyAlignment="1">
      <alignment horizontal="center" vertical="center" wrapText="1"/>
    </xf>
    <xf numFmtId="0" fontId="7" fillId="0" borderId="9" xfId="53" applyFont="1" applyFill="1" applyBorder="1" applyAlignment="1">
      <alignment horizontal="center" vertical="center" wrapText="1"/>
    </xf>
    <xf numFmtId="0" fontId="7" fillId="0" borderId="10" xfId="53" applyFont="1" applyFill="1" applyBorder="1" applyAlignment="1">
      <alignment horizontal="center" vertical="center" wrapText="1"/>
    </xf>
    <xf numFmtId="0" fontId="8" fillId="0" borderId="0" xfId="53" applyFont="1" applyFill="1" applyBorder="1" applyAlignment="1">
      <alignment horizontal="left" vertical="top" wrapText="1"/>
    </xf>
    <xf numFmtId="0" fontId="4" fillId="0" borderId="0" xfId="53" applyFont="1" applyFill="1" applyBorder="1" applyAlignment="1">
      <alignment horizontal="left" vertical="top"/>
    </xf>
    <xf numFmtId="0" fontId="5" fillId="0" borderId="0" xfId="53" applyFont="1" applyFill="1" applyBorder="1" applyAlignment="1">
      <alignment horizontal="justify" vertical="top"/>
    </xf>
    <xf numFmtId="0" fontId="7" fillId="0" borderId="13" xfId="53" applyFont="1" applyFill="1" applyBorder="1" applyAlignment="1">
      <alignment horizontal="center" vertical="center" wrapText="1"/>
    </xf>
    <xf numFmtId="0" fontId="7" fillId="0" borderId="3" xfId="53" applyFont="1" applyFill="1" applyBorder="1" applyAlignment="1">
      <alignment horizontal="center" vertical="center" wrapText="1"/>
    </xf>
    <xf numFmtId="0" fontId="8" fillId="0" borderId="0" xfId="53" applyFont="1" applyFill="1" applyBorder="1" applyAlignment="1">
      <alignment horizontal="left"/>
    </xf>
    <xf numFmtId="0" fontId="7" fillId="0" borderId="0" xfId="53" applyFont="1" applyFill="1" applyBorder="1" applyAlignment="1">
      <alignment horizontal="justify" vertical="center" wrapText="1"/>
    </xf>
    <xf numFmtId="0" fontId="7" fillId="0" borderId="8" xfId="53" applyFont="1" applyFill="1" applyBorder="1" applyAlignment="1">
      <alignment horizontal="center" wrapText="1"/>
    </xf>
    <xf numFmtId="0" fontId="7" fillId="0" borderId="10" xfId="53" applyFont="1" applyFill="1" applyBorder="1" applyAlignment="1">
      <alignment horizontal="center" wrapText="1"/>
    </xf>
    <xf numFmtId="0" fontId="4" fillId="0" borderId="0" xfId="56" applyFont="1" applyFill="1" applyAlignment="1">
      <alignment horizontal="justify" vertical="center"/>
    </xf>
    <xf numFmtId="0" fontId="4" fillId="0" borderId="0" xfId="56" applyFont="1" applyFill="1" applyBorder="1" applyAlignment="1">
      <alignment horizontal="justify" vertical="center" wrapText="1"/>
    </xf>
    <xf numFmtId="0" fontId="5" fillId="0" borderId="0" xfId="4" applyFont="1" applyFill="1" applyAlignment="1">
      <alignment horizontal="justify" vertical="center" wrapText="1"/>
    </xf>
    <xf numFmtId="0" fontId="5" fillId="0" borderId="13" xfId="56" applyFont="1" applyFill="1" applyBorder="1" applyAlignment="1">
      <alignment horizontal="center" vertical="center"/>
    </xf>
    <xf numFmtId="0" fontId="5" fillId="0" borderId="3" xfId="56" applyFont="1" applyFill="1" applyBorder="1" applyAlignment="1">
      <alignment horizontal="center" vertical="center"/>
    </xf>
    <xf numFmtId="0" fontId="5" fillId="0" borderId="2" xfId="56" applyFont="1" applyFill="1" applyBorder="1" applyAlignment="1">
      <alignment horizontal="center" vertical="center"/>
    </xf>
    <xf numFmtId="0" fontId="8" fillId="0" borderId="0" xfId="7" applyFont="1" applyFill="1" applyAlignment="1">
      <alignment horizontal="center"/>
    </xf>
    <xf numFmtId="0" fontId="7" fillId="0" borderId="8" xfId="57" applyFont="1" applyFill="1" applyBorder="1" applyAlignment="1">
      <alignment horizontal="center" vertical="center" wrapText="1"/>
    </xf>
    <xf numFmtId="0" fontId="7" fillId="0" borderId="9" xfId="57" applyFont="1" applyFill="1" applyBorder="1" applyAlignment="1">
      <alignment horizontal="center" vertical="center" wrapText="1"/>
    </xf>
    <xf numFmtId="0" fontId="7" fillId="0" borderId="10" xfId="57" applyFont="1" applyFill="1" applyBorder="1" applyAlignment="1">
      <alignment horizontal="center" vertical="center" wrapText="1"/>
    </xf>
    <xf numFmtId="0" fontId="7" fillId="0" borderId="0" xfId="57" applyFont="1" applyFill="1" applyBorder="1" applyAlignment="1">
      <alignment horizontal="center" vertical="center" wrapText="1"/>
    </xf>
    <xf numFmtId="0" fontId="7" fillId="0" borderId="0" xfId="57" applyFont="1" applyFill="1" applyBorder="1" applyAlignment="1">
      <alignment horizontal="left" wrapText="1"/>
    </xf>
    <xf numFmtId="0" fontId="7" fillId="0" borderId="13" xfId="57" applyFont="1" applyFill="1" applyBorder="1" applyAlignment="1">
      <alignment horizontal="center" vertical="center" wrapText="1"/>
    </xf>
    <xf numFmtId="0" fontId="7" fillId="0" borderId="3" xfId="57" applyFont="1" applyFill="1" applyBorder="1" applyAlignment="1">
      <alignment horizontal="center" vertical="center" wrapText="1"/>
    </xf>
    <xf numFmtId="0" fontId="5" fillId="0" borderId="0" xfId="7" applyFont="1" applyFill="1" applyBorder="1" applyAlignment="1">
      <alignment horizontal="center" vertical="center" wrapText="1"/>
    </xf>
    <xf numFmtId="0" fontId="5" fillId="0" borderId="0" xfId="7" applyFont="1" applyFill="1" applyBorder="1" applyAlignment="1">
      <alignment horizontal="justify" vertical="center" wrapText="1"/>
    </xf>
    <xf numFmtId="0" fontId="4" fillId="0" borderId="0" xfId="58" applyFont="1" applyFill="1" applyBorder="1" applyAlignment="1">
      <alignment horizontal="justify" vertical="center"/>
    </xf>
    <xf numFmtId="0" fontId="5" fillId="0" borderId="0" xfId="7" applyFont="1" applyFill="1" applyBorder="1" applyAlignment="1">
      <alignment horizontal="justify" vertical="center"/>
    </xf>
    <xf numFmtId="0" fontId="5" fillId="0" borderId="39" xfId="7" applyFont="1" applyFill="1" applyBorder="1" applyAlignment="1">
      <alignment horizontal="center" vertical="center" wrapText="1"/>
    </xf>
    <xf numFmtId="0" fontId="5" fillId="0" borderId="40" xfId="7" applyFont="1" applyFill="1" applyBorder="1" applyAlignment="1">
      <alignment horizontal="center" vertical="center" wrapText="1"/>
    </xf>
    <xf numFmtId="0" fontId="5" fillId="0" borderId="12" xfId="7" applyFont="1" applyFill="1" applyBorder="1" applyAlignment="1">
      <alignment horizontal="center" vertical="center" wrapText="1"/>
    </xf>
    <xf numFmtId="0" fontId="5" fillId="0" borderId="62" xfId="7" applyFont="1" applyFill="1" applyBorder="1" applyAlignment="1">
      <alignment horizontal="center" vertical="center" wrapText="1"/>
    </xf>
    <xf numFmtId="0" fontId="5" fillId="0" borderId="2" xfId="7" applyFont="1" applyFill="1" applyBorder="1" applyAlignment="1">
      <alignment horizontal="center" vertical="center"/>
    </xf>
    <xf numFmtId="0" fontId="5" fillId="0" borderId="39" xfId="7" applyFont="1" applyFill="1" applyBorder="1" applyAlignment="1">
      <alignment horizontal="center" vertical="center"/>
    </xf>
    <xf numFmtId="0" fontId="5" fillId="0" borderId="55" xfId="7" applyFont="1" applyFill="1" applyBorder="1" applyAlignment="1">
      <alignment horizontal="center" vertical="center"/>
    </xf>
    <xf numFmtId="0" fontId="5" fillId="0" borderId="40" xfId="7" applyFont="1" applyFill="1" applyBorder="1" applyAlignment="1">
      <alignment horizontal="center" vertical="center"/>
    </xf>
    <xf numFmtId="0" fontId="5" fillId="0" borderId="55" xfId="7" applyFont="1" applyFill="1" applyBorder="1" applyAlignment="1">
      <alignment horizontal="center" vertical="center" wrapText="1"/>
    </xf>
    <xf numFmtId="0" fontId="4" fillId="0" borderId="0" xfId="58" applyFont="1" applyFill="1" applyBorder="1" applyAlignment="1">
      <alignment horizontal="justify" vertical="top"/>
    </xf>
    <xf numFmtId="0" fontId="5" fillId="0" borderId="0" xfId="7" applyFont="1" applyFill="1" applyBorder="1" applyAlignment="1">
      <alignment horizontal="justify" vertical="top" wrapText="1"/>
    </xf>
    <xf numFmtId="0" fontId="16" fillId="0" borderId="0" xfId="3" applyFont="1" applyFill="1" applyBorder="1" applyAlignment="1" applyProtection="1">
      <alignment horizontal="justify" vertical="top" wrapText="1" readingOrder="1"/>
      <protection locked="0"/>
    </xf>
    <xf numFmtId="0" fontId="4" fillId="0" borderId="0" xfId="3" applyFont="1" applyFill="1" applyBorder="1" applyAlignment="1" applyProtection="1">
      <alignment horizontal="justify" vertical="top" wrapText="1"/>
      <protection locked="0"/>
    </xf>
    <xf numFmtId="0" fontId="15" fillId="0" borderId="0" xfId="3" quotePrefix="1" applyFont="1" applyFill="1" applyBorder="1" applyAlignment="1" applyProtection="1">
      <alignment horizontal="justify" vertical="top" wrapText="1" readingOrder="1"/>
      <protection locked="0"/>
    </xf>
    <xf numFmtId="0" fontId="15" fillId="0" borderId="0" xfId="3" applyFont="1" applyFill="1" applyBorder="1" applyAlignment="1" applyProtection="1">
      <alignment horizontal="justify" vertical="top" wrapText="1" readingOrder="1"/>
      <protection locked="0"/>
    </xf>
    <xf numFmtId="0" fontId="16" fillId="0" borderId="2" xfId="3" applyFont="1" applyFill="1" applyBorder="1" applyAlignment="1" applyProtection="1">
      <alignment horizontal="center" vertical="center" wrapText="1" readingOrder="1"/>
      <protection locked="0"/>
    </xf>
    <xf numFmtId="0" fontId="4" fillId="0" borderId="2" xfId="3" applyFont="1" applyFill="1" applyBorder="1" applyAlignment="1" applyProtection="1">
      <alignment vertical="center" wrapText="1"/>
      <protection locked="0"/>
    </xf>
    <xf numFmtId="0" fontId="15" fillId="0" borderId="0" xfId="3" applyFont="1" applyFill="1" applyAlignment="1" applyProtection="1">
      <alignment vertical="top" wrapText="1" readingOrder="1"/>
      <protection locked="0"/>
    </xf>
    <xf numFmtId="0" fontId="4" fillId="0" borderId="0" xfId="3" applyFont="1" applyFill="1"/>
    <xf numFmtId="0" fontId="16" fillId="0" borderId="0" xfId="3" applyFont="1" applyFill="1" applyAlignment="1" applyProtection="1">
      <alignment horizontal="justify" vertical="center" wrapText="1" readingOrder="1"/>
      <protection locked="0"/>
    </xf>
    <xf numFmtId="0" fontId="4" fillId="0" borderId="0" xfId="3" applyFont="1" applyFill="1" applyAlignment="1">
      <alignment horizontal="justify" vertical="center"/>
    </xf>
    <xf numFmtId="0" fontId="4" fillId="0" borderId="0" xfId="60" applyFont="1" applyFill="1" applyBorder="1" applyAlignment="1">
      <alignment horizontal="left" vertical="top" wrapText="1"/>
    </xf>
    <xf numFmtId="0" fontId="5" fillId="0" borderId="0" xfId="60" applyFont="1" applyFill="1" applyBorder="1" applyAlignment="1">
      <alignment horizontal="justify" vertical="justify" wrapText="1"/>
    </xf>
    <xf numFmtId="0" fontId="5" fillId="0" borderId="2" xfId="60" applyFont="1" applyFill="1" applyBorder="1" applyAlignment="1">
      <alignment horizontal="center" vertical="center"/>
    </xf>
    <xf numFmtId="0" fontId="7" fillId="0" borderId="2" xfId="60" applyFont="1" applyFill="1" applyBorder="1" applyAlignment="1">
      <alignment horizontal="center" vertical="center"/>
    </xf>
    <xf numFmtId="0" fontId="5" fillId="0" borderId="8" xfId="60" applyFont="1" applyFill="1" applyBorder="1" applyAlignment="1">
      <alignment horizontal="center" vertical="center"/>
    </xf>
    <xf numFmtId="0" fontId="5" fillId="0" borderId="9" xfId="60" applyFont="1" applyFill="1" applyBorder="1" applyAlignment="1">
      <alignment horizontal="center" vertical="center"/>
    </xf>
    <xf numFmtId="0" fontId="5" fillId="0" borderId="10" xfId="60" applyFont="1" applyFill="1" applyBorder="1" applyAlignment="1">
      <alignment horizontal="center" vertical="center"/>
    </xf>
    <xf numFmtId="0" fontId="5" fillId="0" borderId="0" xfId="60" applyFont="1" applyAlignment="1">
      <alignment horizontal="justify" vertical="center" wrapText="1"/>
    </xf>
    <xf numFmtId="0" fontId="4" fillId="0" borderId="0" xfId="7" applyFont="1" applyFill="1" applyAlignment="1">
      <alignment horizontal="justify" vertical="center" wrapText="1"/>
    </xf>
    <xf numFmtId="0" fontId="4" fillId="0" borderId="0" xfId="60" applyFont="1" applyFill="1" applyAlignment="1">
      <alignment horizontal="justify" vertical="center"/>
    </xf>
    <xf numFmtId="0" fontId="4" fillId="0" borderId="0" xfId="63" applyFont="1" applyFill="1" applyBorder="1" applyAlignment="1">
      <alignment horizontal="justify" vertical="top" wrapText="1"/>
    </xf>
    <xf numFmtId="49" fontId="4" fillId="0" borderId="0" xfId="63" applyNumberFormat="1" applyFont="1" applyFill="1" applyBorder="1" applyAlignment="1">
      <alignment horizontal="justify" vertical="top"/>
    </xf>
    <xf numFmtId="0" fontId="5" fillId="0" borderId="0" xfId="63" applyFont="1" applyFill="1" applyBorder="1" applyAlignment="1">
      <alignment horizontal="justify" vertical="top" wrapText="1"/>
    </xf>
    <xf numFmtId="0" fontId="5" fillId="0" borderId="57" xfId="63" applyFont="1" applyFill="1" applyBorder="1" applyAlignment="1">
      <alignment horizontal="left" vertical="top" wrapText="1"/>
    </xf>
    <xf numFmtId="0" fontId="5" fillId="0" borderId="39" xfId="63" applyFont="1" applyFill="1" applyBorder="1" applyAlignment="1">
      <alignment horizontal="center" vertical="center" wrapText="1"/>
    </xf>
    <xf numFmtId="0" fontId="5" fillId="0" borderId="41" xfId="63" applyFont="1" applyFill="1" applyBorder="1" applyAlignment="1">
      <alignment horizontal="center" vertical="center" wrapText="1"/>
    </xf>
    <xf numFmtId="0" fontId="5" fillId="0" borderId="12" xfId="63" applyFont="1" applyFill="1" applyBorder="1" applyAlignment="1">
      <alignment horizontal="center" vertical="center" wrapText="1"/>
    </xf>
    <xf numFmtId="0" fontId="5" fillId="0" borderId="8" xfId="63" applyFont="1" applyFill="1" applyBorder="1" applyAlignment="1">
      <alignment horizontal="center" vertical="center" wrapText="1"/>
    </xf>
    <xf numFmtId="0" fontId="5" fillId="0" borderId="9" xfId="63" applyFont="1" applyFill="1" applyBorder="1" applyAlignment="1">
      <alignment horizontal="center" vertical="center" wrapText="1"/>
    </xf>
    <xf numFmtId="0" fontId="5" fillId="0" borderId="10" xfId="63" applyFont="1" applyFill="1" applyBorder="1" applyAlignment="1">
      <alignment horizontal="center" vertical="center" wrapText="1"/>
    </xf>
    <xf numFmtId="0" fontId="5" fillId="0" borderId="13" xfId="63" applyFont="1" applyFill="1" applyBorder="1" applyAlignment="1">
      <alignment horizontal="center" vertical="center" wrapText="1"/>
    </xf>
    <xf numFmtId="0" fontId="5" fillId="0" borderId="3" xfId="63" applyFont="1" applyFill="1" applyBorder="1" applyAlignment="1">
      <alignment horizontal="center" vertical="center" wrapText="1"/>
    </xf>
    <xf numFmtId="0" fontId="5" fillId="0" borderId="2" xfId="63" applyFont="1" applyFill="1" applyBorder="1" applyAlignment="1">
      <alignment horizontal="center" vertical="top" wrapText="1"/>
    </xf>
    <xf numFmtId="0" fontId="5" fillId="0" borderId="8" xfId="63" applyFont="1" applyFill="1" applyBorder="1" applyAlignment="1">
      <alignment horizontal="center" vertical="top" wrapText="1"/>
    </xf>
    <xf numFmtId="0" fontId="5" fillId="0" borderId="9" xfId="63" applyFont="1" applyFill="1" applyBorder="1" applyAlignment="1">
      <alignment horizontal="center" vertical="top" wrapText="1"/>
    </xf>
    <xf numFmtId="0" fontId="5" fillId="0" borderId="10" xfId="63" applyFont="1" applyFill="1" applyBorder="1" applyAlignment="1">
      <alignment horizontal="center" vertical="top" wrapText="1"/>
    </xf>
    <xf numFmtId="0" fontId="4" fillId="0" borderId="57" xfId="63" applyFont="1" applyFill="1" applyBorder="1" applyAlignment="1">
      <alignment horizontal="left" vertical="top" wrapText="1"/>
    </xf>
    <xf numFmtId="0" fontId="5" fillId="0" borderId="2" xfId="63" applyFont="1" applyFill="1" applyBorder="1" applyAlignment="1">
      <alignment horizontal="center" vertical="center" wrapText="1"/>
    </xf>
    <xf numFmtId="0" fontId="4" fillId="0" borderId="0" xfId="8" applyFont="1" applyFill="1" applyBorder="1" applyAlignment="1">
      <alignment horizontal="justify" vertical="top" wrapText="1"/>
    </xf>
    <xf numFmtId="0" fontId="5" fillId="0" borderId="2" xfId="63" applyFont="1" applyFill="1" applyBorder="1" applyAlignment="1">
      <alignment horizontal="center" wrapText="1"/>
    </xf>
    <xf numFmtId="0" fontId="5" fillId="0" borderId="32" xfId="63" applyFont="1" applyFill="1" applyBorder="1" applyAlignment="1">
      <alignment horizontal="center" vertical="center" wrapText="1"/>
    </xf>
    <xf numFmtId="0" fontId="4" fillId="0" borderId="0" xfId="63" applyFont="1" applyFill="1" applyBorder="1" applyAlignment="1">
      <alignment horizontal="justify" vertical="center" wrapText="1"/>
    </xf>
    <xf numFmtId="0" fontId="5" fillId="0" borderId="0" xfId="63" applyFont="1" applyFill="1" applyBorder="1" applyAlignment="1">
      <alignment horizontal="justify" vertical="center" wrapText="1"/>
    </xf>
    <xf numFmtId="0" fontId="4" fillId="0" borderId="57" xfId="63" applyFont="1" applyFill="1" applyBorder="1" applyAlignment="1">
      <alignment horizontal="center" vertical="top" wrapText="1"/>
    </xf>
    <xf numFmtId="0" fontId="4" fillId="0" borderId="0" xfId="63" applyFont="1" applyFill="1" applyBorder="1" applyAlignment="1">
      <alignment horizontal="left" vertical="top" wrapText="1"/>
    </xf>
    <xf numFmtId="0" fontId="4" fillId="0" borderId="0" xfId="65" applyFont="1" applyFill="1" applyBorder="1" applyAlignment="1">
      <alignment horizontal="justify" vertical="center" wrapText="1"/>
    </xf>
    <xf numFmtId="0" fontId="5" fillId="0" borderId="0" xfId="65" applyFont="1" applyFill="1" applyBorder="1" applyAlignment="1">
      <alignment horizontal="justify" vertical="center" wrapText="1"/>
    </xf>
    <xf numFmtId="0" fontId="4" fillId="0" borderId="57" xfId="65" applyFont="1" applyFill="1" applyBorder="1" applyAlignment="1">
      <alignment horizontal="left" vertical="top" wrapText="1"/>
    </xf>
    <xf numFmtId="0" fontId="4" fillId="0" borderId="0" xfId="65" applyFont="1" applyFill="1" applyBorder="1" applyAlignment="1">
      <alignment horizontal="left" vertical="top" wrapText="1"/>
    </xf>
    <xf numFmtId="0" fontId="4" fillId="0" borderId="0" xfId="28" applyFont="1" applyAlignment="1">
      <alignment horizontal="justify" vertical="top"/>
    </xf>
    <xf numFmtId="0" fontId="5" fillId="0" borderId="0" xfId="7" applyFont="1" applyFill="1" applyAlignment="1">
      <alignment horizontal="justify" vertical="top" wrapText="1"/>
    </xf>
    <xf numFmtId="0" fontId="5" fillId="0" borderId="57" xfId="7" applyFont="1" applyFill="1" applyBorder="1" applyAlignment="1">
      <alignment horizontal="center"/>
    </xf>
    <xf numFmtId="0" fontId="16" fillId="0" borderId="0" xfId="0" applyFont="1" applyBorder="1" applyAlignment="1" applyProtection="1">
      <alignment horizontal="justify" vertical="top" wrapText="1" readingOrder="1"/>
      <protection locked="0"/>
    </xf>
    <xf numFmtId="0" fontId="4" fillId="0" borderId="0" xfId="7" applyFont="1" applyAlignment="1">
      <alignment horizontal="left"/>
    </xf>
    <xf numFmtId="0" fontId="8" fillId="0" borderId="0" xfId="7" applyFont="1" applyFill="1" applyAlignment="1">
      <alignment horizontal="left"/>
    </xf>
    <xf numFmtId="0" fontId="4" fillId="0" borderId="0" xfId="8" applyFont="1" applyFill="1" applyAlignment="1">
      <alignment horizontal="left" vertical="top"/>
    </xf>
    <xf numFmtId="0" fontId="5" fillId="0" borderId="0" xfId="7" applyFont="1" applyAlignment="1">
      <alignment horizontal="left" vertical="center" wrapText="1"/>
    </xf>
    <xf numFmtId="0" fontId="7" fillId="0" borderId="2" xfId="7" applyFont="1" applyFill="1" applyBorder="1" applyAlignment="1">
      <alignment horizontal="center" vertical="center"/>
    </xf>
    <xf numFmtId="0" fontId="4" fillId="0" borderId="0" xfId="28" applyFont="1" applyBorder="1" applyAlignment="1">
      <alignment horizontal="justify" vertical="top" wrapText="1"/>
    </xf>
    <xf numFmtId="0" fontId="4" fillId="0" borderId="0" xfId="28" applyFont="1" applyAlignment="1">
      <alignment horizontal="justify" vertical="top" wrapText="1"/>
    </xf>
    <xf numFmtId="0" fontId="5" fillId="0" borderId="57" xfId="28" applyFont="1" applyFill="1" applyBorder="1" applyAlignment="1">
      <alignment horizontal="center" wrapText="1"/>
    </xf>
    <xf numFmtId="0" fontId="5" fillId="0" borderId="0" xfId="28" applyFont="1" applyFill="1" applyBorder="1" applyAlignment="1">
      <alignment horizontal="center" wrapText="1"/>
    </xf>
    <xf numFmtId="0" fontId="5" fillId="0" borderId="2" xfId="28" applyFont="1" applyFill="1" applyBorder="1" applyAlignment="1">
      <alignment horizontal="center" vertical="center" wrapText="1"/>
    </xf>
    <xf numFmtId="1" fontId="5" fillId="0" borderId="8" xfId="16" applyNumberFormat="1" applyFont="1" applyFill="1" applyBorder="1" applyAlignment="1">
      <alignment horizontal="center" vertical="center"/>
    </xf>
    <xf numFmtId="1" fontId="5" fillId="0" borderId="10" xfId="16" applyNumberFormat="1" applyFont="1" applyFill="1" applyBorder="1" applyAlignment="1">
      <alignment horizontal="center" vertical="center"/>
    </xf>
    <xf numFmtId="0" fontId="4" fillId="0" borderId="0" xfId="28" applyFont="1" applyBorder="1" applyAlignment="1">
      <alignment horizontal="center"/>
    </xf>
    <xf numFmtId="0" fontId="4" fillId="0" borderId="0" xfId="28" applyFont="1" applyFill="1" applyBorder="1" applyAlignment="1">
      <alignment horizontal="justify" vertical="top" readingOrder="1"/>
    </xf>
    <xf numFmtId="0" fontId="5" fillId="0" borderId="13" xfId="28" applyFont="1" applyFill="1" applyBorder="1" applyAlignment="1">
      <alignment horizontal="center" vertical="center"/>
    </xf>
    <xf numFmtId="0" fontId="5" fillId="0" borderId="32" xfId="28" applyFont="1" applyFill="1" applyBorder="1" applyAlignment="1">
      <alignment horizontal="center" vertical="center"/>
    </xf>
    <xf numFmtId="0" fontId="5" fillId="0" borderId="3" xfId="28" applyFont="1" applyFill="1" applyBorder="1" applyAlignment="1">
      <alignment horizontal="center" vertical="center"/>
    </xf>
    <xf numFmtId="0" fontId="5" fillId="0" borderId="2" xfId="28" applyFont="1" applyFill="1" applyBorder="1" applyAlignment="1">
      <alignment horizontal="center" wrapText="1"/>
    </xf>
    <xf numFmtId="1" fontId="5" fillId="0" borderId="2" xfId="16" applyNumberFormat="1" applyFont="1" applyFill="1" applyBorder="1" applyAlignment="1">
      <alignment horizontal="center"/>
    </xf>
    <xf numFmtId="0" fontId="15" fillId="0" borderId="0" xfId="0" applyFont="1" applyFill="1" applyBorder="1" applyAlignment="1" applyProtection="1">
      <alignment horizontal="justify" vertical="top" wrapText="1" readingOrder="1"/>
      <protection locked="0"/>
    </xf>
    <xf numFmtId="0" fontId="4" fillId="0" borderId="0" xfId="28" applyFont="1" applyFill="1" applyBorder="1" applyAlignment="1">
      <alignment horizontal="justify" vertical="top" wrapText="1" readingOrder="1"/>
    </xf>
    <xf numFmtId="184" fontId="4" fillId="0" borderId="0" xfId="16" applyNumberFormat="1" applyFont="1" applyAlignment="1">
      <alignment horizontal="justify" vertical="top" wrapText="1"/>
    </xf>
    <xf numFmtId="0" fontId="5" fillId="0" borderId="9" xfId="28" applyFont="1" applyFill="1" applyBorder="1" applyAlignment="1">
      <alignment horizontal="center" wrapText="1"/>
    </xf>
    <xf numFmtId="0" fontId="4" fillId="0" borderId="0" xfId="28" applyFont="1" applyFill="1" applyAlignment="1">
      <alignment horizontal="justify" vertical="top"/>
    </xf>
    <xf numFmtId="0" fontId="4" fillId="0" borderId="0" xfId="66" applyFont="1" applyFill="1" applyBorder="1" applyAlignment="1">
      <alignment horizontal="center" vertical="top"/>
    </xf>
    <xf numFmtId="0" fontId="5" fillId="0" borderId="40" xfId="28" applyFont="1" applyFill="1" applyBorder="1" applyAlignment="1">
      <alignment horizontal="center" vertical="center"/>
    </xf>
    <xf numFmtId="0" fontId="5" fillId="0" borderId="42" xfId="28" applyFont="1" applyFill="1" applyBorder="1" applyAlignment="1">
      <alignment horizontal="center" vertical="center"/>
    </xf>
    <xf numFmtId="0" fontId="5" fillId="0" borderId="62" xfId="28" applyFont="1" applyFill="1" applyBorder="1" applyAlignment="1">
      <alignment horizontal="center" vertical="center"/>
    </xf>
    <xf numFmtId="0" fontId="5" fillId="0" borderId="8" xfId="28" applyFont="1" applyFill="1" applyBorder="1" applyAlignment="1">
      <alignment horizontal="center" vertical="center" wrapText="1"/>
    </xf>
    <xf numFmtId="0" fontId="5" fillId="0" borderId="9" xfId="28" applyFont="1" applyFill="1" applyBorder="1" applyAlignment="1">
      <alignment horizontal="center" vertical="center" wrapText="1"/>
    </xf>
    <xf numFmtId="0" fontId="5" fillId="0" borderId="10" xfId="28" applyFont="1" applyFill="1" applyBorder="1" applyAlignment="1">
      <alignment horizontal="center" vertical="center" wrapText="1"/>
    </xf>
    <xf numFmtId="1" fontId="5" fillId="0" borderId="2" xfId="16" applyNumberFormat="1" applyFont="1" applyFill="1" applyBorder="1" applyAlignment="1">
      <alignment horizontal="center" vertical="center"/>
    </xf>
    <xf numFmtId="0" fontId="4" fillId="0" borderId="0" xfId="28" applyFont="1" applyFill="1" applyAlignment="1">
      <alignment horizontal="justify" vertical="top" wrapText="1"/>
    </xf>
    <xf numFmtId="184" fontId="4" fillId="0" borderId="0" xfId="16" applyNumberFormat="1" applyFont="1" applyFill="1" applyAlignment="1">
      <alignment horizontal="justify" vertical="top" wrapText="1"/>
    </xf>
    <xf numFmtId="0" fontId="5" fillId="0" borderId="0" xfId="43" applyFont="1" applyFill="1" applyAlignment="1">
      <alignment horizontal="justify" vertical="top" wrapText="1"/>
    </xf>
    <xf numFmtId="0" fontId="5" fillId="0" borderId="57" xfId="43" applyFont="1" applyFill="1" applyBorder="1" applyAlignment="1">
      <alignment horizontal="center"/>
    </xf>
    <xf numFmtId="0" fontId="5" fillId="0" borderId="55" xfId="43" applyFont="1" applyFill="1" applyBorder="1" applyAlignment="1">
      <alignment horizontal="center" vertical="center"/>
    </xf>
    <xf numFmtId="0" fontId="5" fillId="0" borderId="0" xfId="43" applyFont="1" applyFill="1" applyBorder="1" applyAlignment="1">
      <alignment horizontal="center" vertical="center"/>
    </xf>
    <xf numFmtId="0" fontId="5" fillId="0" borderId="57" xfId="43" applyFont="1" applyFill="1" applyBorder="1" applyAlignment="1">
      <alignment horizontal="center" vertical="center"/>
    </xf>
    <xf numFmtId="0" fontId="5" fillId="0" borderId="8" xfId="43" applyFont="1" applyFill="1" applyBorder="1" applyAlignment="1">
      <alignment horizontal="center" vertical="center"/>
    </xf>
    <xf numFmtId="0" fontId="5" fillId="0" borderId="9" xfId="43" applyFont="1" applyFill="1" applyBorder="1" applyAlignment="1">
      <alignment horizontal="center" vertical="center"/>
    </xf>
    <xf numFmtId="0" fontId="5" fillId="0" borderId="10" xfId="43" applyFont="1" applyFill="1" applyBorder="1" applyAlignment="1">
      <alignment horizontal="center" vertical="center"/>
    </xf>
    <xf numFmtId="0" fontId="5" fillId="0" borderId="2" xfId="43" applyFont="1" applyFill="1" applyBorder="1" applyAlignment="1">
      <alignment horizontal="center" vertical="center"/>
    </xf>
    <xf numFmtId="0" fontId="4" fillId="0" borderId="0" xfId="43" applyFont="1" applyFill="1" applyBorder="1" applyAlignment="1">
      <alignment horizontal="center"/>
    </xf>
    <xf numFmtId="0" fontId="4" fillId="0" borderId="0" xfId="43" applyFont="1" applyFill="1" applyBorder="1" applyAlignment="1">
      <alignment horizontal="justify" vertical="top" wrapText="1"/>
    </xf>
    <xf numFmtId="0" fontId="5" fillId="0" borderId="0" xfId="43" applyFont="1" applyBorder="1" applyAlignment="1">
      <alignment horizontal="justify" vertical="top" wrapText="1"/>
    </xf>
    <xf numFmtId="0" fontId="5" fillId="0" borderId="13" xfId="43" applyFont="1" applyBorder="1" applyAlignment="1">
      <alignment horizontal="center" vertical="center"/>
    </xf>
    <xf numFmtId="0" fontId="5" fillId="0" borderId="3" xfId="43" applyFont="1" applyBorder="1" applyAlignment="1">
      <alignment horizontal="center" vertical="center"/>
    </xf>
    <xf numFmtId="0" fontId="5" fillId="0" borderId="8" xfId="43" applyFont="1" applyBorder="1" applyAlignment="1">
      <alignment horizontal="center" vertical="center"/>
    </xf>
    <xf numFmtId="0" fontId="5" fillId="0" borderId="10" xfId="43" applyFont="1" applyBorder="1" applyAlignment="1">
      <alignment horizontal="center" vertical="center"/>
    </xf>
    <xf numFmtId="0" fontId="4" fillId="0" borderId="0" xfId="2" applyFont="1" applyAlignment="1">
      <alignment horizontal="left" vertical="top" wrapText="1"/>
    </xf>
    <xf numFmtId="49" fontId="4" fillId="0" borderId="0" xfId="8" applyNumberFormat="1" applyFont="1" applyBorder="1" applyAlignment="1">
      <alignment horizontal="left" wrapText="1"/>
    </xf>
    <xf numFmtId="0" fontId="15" fillId="0" borderId="0" xfId="2" applyFont="1" applyBorder="1" applyAlignment="1" applyProtection="1">
      <alignment horizontal="left" vertical="top" wrapText="1" readingOrder="1"/>
      <protection locked="0"/>
    </xf>
    <xf numFmtId="0" fontId="16" fillId="0" borderId="0" xfId="2" applyFont="1" applyAlignment="1" applyProtection="1">
      <alignment horizontal="left" vertical="top" readingOrder="1"/>
      <protection locked="0"/>
    </xf>
    <xf numFmtId="0" fontId="16" fillId="0" borderId="34" xfId="2" applyFont="1" applyFill="1" applyBorder="1" applyAlignment="1" applyProtection="1">
      <alignment horizontal="left" vertical="center" wrapText="1" readingOrder="1"/>
      <protection locked="0"/>
    </xf>
    <xf numFmtId="0" fontId="16" fillId="0" borderId="83" xfId="2" applyFont="1" applyFill="1" applyBorder="1" applyAlignment="1" applyProtection="1">
      <alignment horizontal="left" vertical="center" wrapText="1" readingOrder="1"/>
      <protection locked="0"/>
    </xf>
    <xf numFmtId="0" fontId="5" fillId="0" borderId="8" xfId="8" applyFont="1" applyFill="1" applyBorder="1" applyAlignment="1">
      <alignment horizontal="center"/>
    </xf>
    <xf numFmtId="0" fontId="5" fillId="0" borderId="71" xfId="8" applyFont="1" applyFill="1" applyBorder="1" applyAlignment="1">
      <alignment horizontal="center"/>
    </xf>
    <xf numFmtId="0" fontId="5" fillId="0" borderId="10" xfId="8" applyFont="1" applyFill="1" applyBorder="1" applyAlignment="1">
      <alignment horizontal="center"/>
    </xf>
    <xf numFmtId="0" fontId="5" fillId="0" borderId="8" xfId="8" applyFont="1" applyBorder="1" applyAlignment="1">
      <alignment horizontal="center"/>
    </xf>
    <xf numFmtId="0" fontId="5" fillId="0" borderId="71" xfId="8" applyFont="1" applyBorder="1" applyAlignment="1">
      <alignment horizontal="center"/>
    </xf>
    <xf numFmtId="0" fontId="5" fillId="0" borderId="10" xfId="8" applyFont="1" applyBorder="1" applyAlignment="1">
      <alignment horizontal="center"/>
    </xf>
    <xf numFmtId="0" fontId="16" fillId="0" borderId="2" xfId="2" applyFont="1" applyBorder="1" applyAlignment="1" applyProtection="1">
      <alignment horizontal="center" vertical="top" wrapText="1" readingOrder="1"/>
      <protection locked="0"/>
    </xf>
    <xf numFmtId="0" fontId="5" fillId="0" borderId="0" xfId="8" applyFont="1" applyBorder="1" applyAlignment="1">
      <alignment horizontal="justify" vertical="top" wrapText="1"/>
    </xf>
    <xf numFmtId="49" fontId="4" fillId="0" borderId="0" xfId="8" applyNumberFormat="1" applyFont="1" applyBorder="1" applyAlignment="1">
      <alignment horizontal="left" vertical="top" wrapText="1"/>
    </xf>
    <xf numFmtId="0" fontId="4" fillId="0" borderId="0" xfId="8" applyFont="1" applyFill="1" applyAlignment="1">
      <alignment horizontal="justify"/>
    </xf>
    <xf numFmtId="2" fontId="4" fillId="0" borderId="0" xfId="8" applyNumberFormat="1" applyFont="1" applyFill="1" applyBorder="1" applyAlignment="1">
      <alignment horizontal="justify" vertical="top" wrapText="1"/>
    </xf>
    <xf numFmtId="0" fontId="4" fillId="0" borderId="0" xfId="7" applyFont="1" applyFill="1" applyBorder="1" applyAlignment="1">
      <alignment horizontal="left" vertical="center" wrapText="1"/>
    </xf>
    <xf numFmtId="0" fontId="5" fillId="0" borderId="84" xfId="8" applyFont="1" applyFill="1" applyBorder="1" applyAlignment="1">
      <alignment horizontal="center" wrapText="1"/>
    </xf>
    <xf numFmtId="0" fontId="5" fillId="0" borderId="85" xfId="8" applyFont="1" applyBorder="1" applyAlignment="1">
      <alignment horizontal="center" vertical="center"/>
    </xf>
    <xf numFmtId="0" fontId="5" fillId="0" borderId="86" xfId="8" applyFont="1" applyBorder="1" applyAlignment="1">
      <alignment horizontal="center" vertical="center"/>
    </xf>
    <xf numFmtId="0" fontId="4" fillId="0" borderId="0" xfId="7" applyFont="1" applyFill="1" applyBorder="1" applyAlignment="1">
      <alignment horizontal="center"/>
    </xf>
    <xf numFmtId="2" fontId="16" fillId="0" borderId="0" xfId="2" applyNumberFormat="1" applyFont="1" applyFill="1" applyAlignment="1" applyProtection="1">
      <alignment horizontal="left" vertical="justify" wrapText="1" readingOrder="1"/>
      <protection locked="0"/>
    </xf>
    <xf numFmtId="2" fontId="16" fillId="0" borderId="84" xfId="2" applyNumberFormat="1" applyFont="1" applyBorder="1" applyAlignment="1" applyProtection="1">
      <alignment horizontal="center" vertical="justify" wrapText="1" readingOrder="1"/>
      <protection locked="0"/>
    </xf>
    <xf numFmtId="0" fontId="16" fillId="0" borderId="69" xfId="2" applyFont="1" applyBorder="1" applyAlignment="1" applyProtection="1">
      <alignment horizontal="center" vertical="center" wrapText="1" readingOrder="1"/>
      <protection locked="0"/>
    </xf>
    <xf numFmtId="0" fontId="5" fillId="0" borderId="69" xfId="8" applyFont="1" applyFill="1" applyBorder="1" applyAlignment="1">
      <alignment horizontal="center"/>
    </xf>
    <xf numFmtId="0" fontId="5" fillId="0" borderId="69" xfId="2" applyFont="1" applyBorder="1" applyAlignment="1">
      <alignment horizontal="center"/>
    </xf>
    <xf numFmtId="0" fontId="5" fillId="0" borderId="69" xfId="2" applyFont="1" applyFill="1" applyBorder="1" applyAlignment="1">
      <alignment horizontal="center"/>
    </xf>
    <xf numFmtId="0" fontId="5" fillId="0" borderId="69" xfId="28" applyFont="1" applyFill="1" applyBorder="1" applyAlignment="1">
      <alignment horizontal="center" vertical="center" wrapText="1"/>
    </xf>
    <xf numFmtId="0" fontId="16" fillId="0" borderId="69" xfId="2" applyFont="1" applyBorder="1" applyAlignment="1" applyProtection="1">
      <alignment horizontal="center" vertical="top" wrapText="1" readingOrder="1"/>
      <protection locked="0"/>
    </xf>
    <xf numFmtId="0" fontId="4" fillId="0" borderId="69" xfId="2" applyFont="1" applyBorder="1" applyAlignment="1" applyProtection="1">
      <alignment vertical="top" wrapText="1"/>
      <protection locked="0"/>
    </xf>
    <xf numFmtId="0" fontId="15" fillId="0" borderId="0" xfId="2" applyFont="1" applyBorder="1" applyAlignment="1" applyProtection="1">
      <alignment vertical="top" wrapText="1" readingOrder="1"/>
      <protection locked="0"/>
    </xf>
    <xf numFmtId="0" fontId="4" fillId="0" borderId="0" xfId="2" applyFont="1" applyBorder="1"/>
    <xf numFmtId="0" fontId="15" fillId="0" borderId="0" xfId="2" applyFont="1" applyFill="1" applyBorder="1" applyAlignment="1" applyProtection="1">
      <alignment horizontal="left" vertical="top" wrapText="1" readingOrder="1"/>
      <protection locked="0"/>
    </xf>
    <xf numFmtId="0" fontId="16" fillId="0" borderId="0" xfId="2" applyFont="1" applyFill="1" applyBorder="1" applyAlignment="1" applyProtection="1">
      <alignment horizontal="left" vertical="top" wrapText="1" readingOrder="1"/>
      <protection locked="0"/>
    </xf>
    <xf numFmtId="0" fontId="5" fillId="0" borderId="0" xfId="43" applyFont="1" applyFill="1" applyBorder="1" applyAlignment="1">
      <alignment horizontal="justify" vertical="top" wrapText="1"/>
    </xf>
    <xf numFmtId="0" fontId="5" fillId="0" borderId="85" xfId="43" applyFont="1" applyFill="1" applyBorder="1" applyAlignment="1">
      <alignment horizontal="center" vertical="center"/>
    </xf>
    <xf numFmtId="0" fontId="5" fillId="0" borderId="86" xfId="43" applyFont="1" applyFill="1" applyBorder="1" applyAlignment="1">
      <alignment horizontal="center" vertical="center"/>
    </xf>
    <xf numFmtId="0" fontId="4" fillId="0" borderId="0" xfId="43" applyFont="1" applyBorder="1" applyAlignment="1">
      <alignment horizontal="left"/>
    </xf>
    <xf numFmtId="0" fontId="4" fillId="0" borderId="84" xfId="43" applyFont="1" applyFill="1" applyBorder="1" applyAlignment="1">
      <alignment horizontal="left"/>
    </xf>
    <xf numFmtId="0" fontId="5" fillId="0" borderId="87" xfId="43" applyFont="1" applyFill="1" applyBorder="1" applyAlignment="1">
      <alignment horizontal="center" vertical="center"/>
    </xf>
    <xf numFmtId="0" fontId="5" fillId="0" borderId="42" xfId="43" applyFont="1" applyFill="1" applyBorder="1" applyAlignment="1">
      <alignment horizontal="center" vertical="center"/>
    </xf>
    <xf numFmtId="0" fontId="5" fillId="0" borderId="88" xfId="43" applyFont="1" applyFill="1" applyBorder="1" applyAlignment="1">
      <alignment horizontal="center" vertical="center"/>
    </xf>
    <xf numFmtId="0" fontId="5" fillId="0" borderId="70" xfId="43" applyFont="1" applyFill="1" applyBorder="1" applyAlignment="1">
      <alignment horizontal="center" vertical="center"/>
    </xf>
    <xf numFmtId="0" fontId="5" fillId="0" borderId="72" xfId="43" applyFont="1" applyFill="1" applyBorder="1" applyAlignment="1">
      <alignment horizontal="center" vertical="center"/>
    </xf>
    <xf numFmtId="0" fontId="4" fillId="0" borderId="0" xfId="43" applyFont="1" applyFill="1" applyAlignment="1">
      <alignment horizontal="left"/>
    </xf>
    <xf numFmtId="0" fontId="5" fillId="0" borderId="84" xfId="43" applyFont="1" applyFill="1" applyBorder="1" applyAlignment="1">
      <alignment horizontal="left"/>
    </xf>
    <xf numFmtId="0" fontId="5" fillId="0" borderId="40" xfId="43" applyFont="1" applyFill="1" applyBorder="1" applyAlignment="1">
      <alignment horizontal="center" vertical="center" wrapText="1"/>
    </xf>
    <xf numFmtId="0" fontId="5" fillId="0" borderId="42" xfId="43" applyFont="1" applyFill="1" applyBorder="1" applyAlignment="1">
      <alignment horizontal="center" vertical="center" wrapText="1"/>
    </xf>
    <xf numFmtId="0" fontId="5" fillId="0" borderId="88" xfId="43" applyFont="1" applyFill="1" applyBorder="1" applyAlignment="1">
      <alignment horizontal="center" vertical="center" wrapText="1"/>
    </xf>
    <xf numFmtId="0" fontId="5" fillId="0" borderId="8" xfId="43" applyFont="1" applyFill="1" applyBorder="1" applyAlignment="1">
      <alignment horizontal="center" vertical="center" wrapText="1"/>
    </xf>
    <xf numFmtId="0" fontId="5" fillId="0" borderId="9" xfId="43" applyFont="1" applyFill="1" applyBorder="1" applyAlignment="1">
      <alignment horizontal="center" vertical="center" wrapText="1"/>
    </xf>
    <xf numFmtId="0" fontId="5" fillId="0" borderId="10" xfId="43" applyFont="1" applyFill="1" applyBorder="1" applyAlignment="1">
      <alignment horizontal="center" vertical="center" wrapText="1"/>
    </xf>
    <xf numFmtId="0" fontId="5" fillId="0" borderId="2" xfId="43" applyFont="1" applyFill="1" applyBorder="1" applyAlignment="1">
      <alignment horizontal="center" vertical="center" wrapText="1"/>
    </xf>
    <xf numFmtId="0" fontId="5" fillId="0" borderId="2" xfId="68" applyFont="1" applyFill="1" applyBorder="1" applyAlignment="1">
      <alignment horizontal="center" vertical="center" wrapText="1"/>
    </xf>
    <xf numFmtId="0" fontId="4" fillId="0" borderId="0" xfId="28" applyFont="1" applyBorder="1" applyAlignment="1">
      <alignment horizontal="justify" vertical="top"/>
    </xf>
    <xf numFmtId="0" fontId="4" fillId="0" borderId="84" xfId="43" applyFont="1" applyBorder="1" applyAlignment="1">
      <alignment horizontal="left"/>
    </xf>
    <xf numFmtId="0" fontId="5" fillId="0" borderId="40" xfId="43" applyFont="1" applyFill="1" applyBorder="1" applyAlignment="1">
      <alignment horizontal="center" vertical="center"/>
    </xf>
    <xf numFmtId="0" fontId="5" fillId="0" borderId="8" xfId="43" applyFont="1" applyFill="1" applyBorder="1" applyAlignment="1">
      <alignment horizontal="center"/>
    </xf>
    <xf numFmtId="0" fontId="5" fillId="0" borderId="9" xfId="43" applyFont="1" applyFill="1" applyBorder="1" applyAlignment="1">
      <alignment horizontal="center"/>
    </xf>
    <xf numFmtId="0" fontId="5" fillId="0" borderId="10" xfId="43" applyFont="1" applyFill="1" applyBorder="1" applyAlignment="1">
      <alignment horizontal="center"/>
    </xf>
    <xf numFmtId="0" fontId="4" fillId="0" borderId="0" xfId="67" applyFont="1" applyFill="1" applyBorder="1" applyAlignment="1">
      <alignment horizontal="left" vertical="top"/>
    </xf>
    <xf numFmtId="0" fontId="4" fillId="0" borderId="41" xfId="43" applyFont="1" applyFill="1" applyBorder="1" applyAlignment="1">
      <alignment horizontal="justify" vertical="top" wrapText="1"/>
    </xf>
    <xf numFmtId="0" fontId="7" fillId="0" borderId="0" xfId="0" applyFont="1" applyFill="1" applyAlignment="1">
      <alignment horizontal="left" wrapText="1"/>
    </xf>
    <xf numFmtId="0" fontId="4" fillId="0" borderId="0" xfId="19" applyFont="1" applyFill="1" applyBorder="1" applyAlignment="1">
      <alignment horizontal="left"/>
    </xf>
    <xf numFmtId="0" fontId="5" fillId="0" borderId="0" xfId="43" applyFont="1" applyFill="1" applyBorder="1" applyAlignment="1">
      <alignment horizontal="justify" vertical="center" wrapText="1"/>
    </xf>
    <xf numFmtId="0" fontId="5" fillId="0" borderId="13" xfId="43" applyFont="1" applyFill="1" applyBorder="1" applyAlignment="1">
      <alignment horizontal="center" vertical="center"/>
    </xf>
    <xf numFmtId="49" fontId="4" fillId="0" borderId="0" xfId="43" applyNumberFormat="1" applyFont="1" applyFill="1" applyAlignment="1">
      <alignment horizontal="left" vertical="center" wrapText="1"/>
    </xf>
    <xf numFmtId="0" fontId="5" fillId="0" borderId="0" xfId="43" applyNumberFormat="1" applyFont="1" applyFill="1" applyAlignment="1">
      <alignment horizontal="justify" wrapText="1"/>
    </xf>
    <xf numFmtId="0" fontId="5" fillId="0" borderId="39" xfId="43" applyFont="1" applyBorder="1" applyAlignment="1">
      <alignment horizontal="center" vertical="center"/>
    </xf>
    <xf numFmtId="0" fontId="5" fillId="0" borderId="41" xfId="43" applyFont="1" applyBorder="1" applyAlignment="1">
      <alignment horizontal="center" vertical="center"/>
    </xf>
    <xf numFmtId="0" fontId="5" fillId="0" borderId="89" xfId="43" applyFont="1" applyBorder="1" applyAlignment="1">
      <alignment horizontal="center" vertical="center"/>
    </xf>
    <xf numFmtId="0" fontId="5" fillId="0" borderId="32" xfId="43" applyFont="1" applyBorder="1" applyAlignment="1">
      <alignment horizontal="center" vertical="center"/>
    </xf>
    <xf numFmtId="0" fontId="5" fillId="0" borderId="86" xfId="43" applyFont="1" applyBorder="1" applyAlignment="1">
      <alignment horizontal="center" vertical="center"/>
    </xf>
    <xf numFmtId="0" fontId="5" fillId="0" borderId="2" xfId="43" applyFont="1" applyBorder="1" applyAlignment="1">
      <alignment horizontal="center"/>
    </xf>
    <xf numFmtId="0" fontId="5" fillId="0" borderId="8" xfId="43" applyFont="1" applyBorder="1" applyAlignment="1">
      <alignment horizontal="center"/>
    </xf>
    <xf numFmtId="0" fontId="5" fillId="0" borderId="10" xfId="43" applyFont="1" applyBorder="1" applyAlignment="1">
      <alignment horizontal="center"/>
    </xf>
    <xf numFmtId="0" fontId="7" fillId="0" borderId="0" xfId="0" applyFont="1" applyFill="1" applyAlignment="1">
      <alignment horizontal="left" vertical="top" wrapText="1"/>
    </xf>
    <xf numFmtId="0" fontId="16" fillId="0" borderId="0" xfId="4" applyFont="1" applyFill="1" applyAlignment="1" applyProtection="1">
      <alignment horizontal="justify" vertical="top" wrapText="1" readingOrder="1"/>
      <protection locked="0"/>
    </xf>
    <xf numFmtId="0" fontId="16" fillId="0" borderId="2" xfId="4" applyFont="1" applyBorder="1" applyAlignment="1" applyProtection="1">
      <alignment horizontal="center" vertical="center" wrapText="1" readingOrder="1"/>
      <protection locked="0"/>
    </xf>
    <xf numFmtId="0" fontId="4" fillId="0" borderId="2" xfId="4" applyFont="1" applyBorder="1" applyAlignment="1" applyProtection="1">
      <alignment horizontal="center" vertical="center" wrapText="1"/>
      <protection locked="0"/>
    </xf>
    <xf numFmtId="0" fontId="7" fillId="0" borderId="0" xfId="0" applyFont="1" applyFill="1" applyAlignment="1">
      <alignment horizontal="justify" vertical="justify" wrapText="1"/>
    </xf>
    <xf numFmtId="0" fontId="8" fillId="0" borderId="0" xfId="0" applyFont="1" applyAlignment="1">
      <alignment horizontal="justify" vertical="justify" wrapText="1"/>
    </xf>
    <xf numFmtId="0" fontId="8" fillId="0" borderId="0" xfId="0" applyFont="1" applyAlignment="1">
      <alignment horizontal="justify" vertical="justify"/>
    </xf>
    <xf numFmtId="0" fontId="8" fillId="0" borderId="0" xfId="0" applyFont="1" applyFill="1" applyBorder="1" applyAlignment="1">
      <alignment horizontal="justify" vertical="justify" wrapText="1"/>
    </xf>
    <xf numFmtId="0" fontId="7" fillId="0" borderId="0" xfId="0" applyFont="1" applyFill="1" applyBorder="1" applyAlignment="1">
      <alignment horizontal="justify" vertical="justify" wrapText="1"/>
    </xf>
    <xf numFmtId="0" fontId="5" fillId="0" borderId="2" xfId="72" applyFont="1" applyFill="1" applyBorder="1" applyAlignment="1">
      <alignment horizontal="center" vertical="center"/>
    </xf>
    <xf numFmtId="0" fontId="5" fillId="0" borderId="2" xfId="73" applyFont="1" applyFill="1" applyBorder="1" applyAlignment="1">
      <alignment horizontal="center" vertical="center"/>
    </xf>
    <xf numFmtId="0" fontId="5" fillId="0" borderId="86" xfId="72" applyFont="1" applyFill="1" applyBorder="1" applyAlignment="1">
      <alignment horizontal="center" vertical="center"/>
    </xf>
    <xf numFmtId="0" fontId="7" fillId="0" borderId="2" xfId="0" applyFont="1" applyBorder="1" applyAlignment="1">
      <alignment horizontal="center" vertical="center"/>
    </xf>
    <xf numFmtId="0" fontId="7" fillId="0" borderId="2" xfId="0" applyFont="1" applyBorder="1" applyAlignment="1">
      <alignment horizontal="center"/>
    </xf>
    <xf numFmtId="0" fontId="8" fillId="0" borderId="2" xfId="0" applyFont="1" applyBorder="1" applyAlignment="1">
      <alignment horizontal="center"/>
    </xf>
    <xf numFmtId="0" fontId="8" fillId="0" borderId="0"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2" xfId="0" applyFont="1" applyBorder="1" applyAlignment="1">
      <alignment horizontal="center" vertical="center" wrapText="1"/>
    </xf>
    <xf numFmtId="0" fontId="5" fillId="0" borderId="0" xfId="73" applyFont="1" applyFill="1" applyBorder="1" applyAlignment="1">
      <alignment horizontal="justify" vertical="center" wrapText="1"/>
    </xf>
    <xf numFmtId="3" fontId="5" fillId="0" borderId="2" xfId="72" applyNumberFormat="1" applyFont="1" applyFill="1" applyBorder="1" applyAlignment="1">
      <alignment horizontal="center" vertical="center"/>
    </xf>
    <xf numFmtId="0" fontId="5" fillId="0" borderId="2" xfId="74" applyFont="1" applyFill="1" applyBorder="1" applyAlignment="1">
      <alignment horizontal="center" vertical="center"/>
    </xf>
    <xf numFmtId="49" fontId="5" fillId="0" borderId="0" xfId="0" applyNumberFormat="1" applyFont="1" applyAlignment="1">
      <alignment horizontal="left" wrapText="1"/>
    </xf>
    <xf numFmtId="3" fontId="4" fillId="0" borderId="0" xfId="0" applyNumberFormat="1" applyFont="1" applyFill="1" applyBorder="1" applyAlignment="1">
      <alignment horizontal="left" vertical="center" wrapText="1"/>
    </xf>
    <xf numFmtId="0" fontId="7" fillId="0" borderId="0" xfId="0" applyFont="1" applyFill="1" applyBorder="1" applyAlignment="1">
      <alignment horizontal="justify" vertical="center" wrapText="1"/>
    </xf>
    <xf numFmtId="0" fontId="7" fillId="0" borderId="87" xfId="0" applyFont="1" applyBorder="1" applyAlignment="1">
      <alignment horizontal="center" vertical="center"/>
    </xf>
    <xf numFmtId="0" fontId="7" fillId="0" borderId="88" xfId="0" applyFont="1" applyBorder="1" applyAlignment="1">
      <alignment horizontal="center" vertical="center"/>
    </xf>
    <xf numFmtId="0" fontId="7" fillId="0" borderId="8" xfId="0" applyFont="1" applyBorder="1" applyAlignment="1">
      <alignment horizontal="center"/>
    </xf>
    <xf numFmtId="0" fontId="7" fillId="0" borderId="10" xfId="0" applyFont="1" applyBorder="1" applyAlignment="1">
      <alignment horizontal="center"/>
    </xf>
    <xf numFmtId="3" fontId="4" fillId="0" borderId="0" xfId="0" applyNumberFormat="1" applyFont="1" applyFill="1" applyBorder="1" applyAlignment="1">
      <alignment horizontal="justify" vertical="center" wrapText="1"/>
    </xf>
    <xf numFmtId="0" fontId="8" fillId="0" borderId="0" xfId="0" applyFont="1" applyFill="1" applyBorder="1" applyAlignment="1">
      <alignment horizontal="left" wrapText="1"/>
    </xf>
    <xf numFmtId="0" fontId="7" fillId="0" borderId="0" xfId="0" applyFont="1" applyFill="1" applyBorder="1" applyAlignment="1">
      <alignment horizontal="left" vertical="top" wrapText="1"/>
    </xf>
    <xf numFmtId="0" fontId="7" fillId="0" borderId="13" xfId="0" applyFont="1" applyFill="1" applyBorder="1" applyAlignment="1">
      <alignment horizontal="center" vertical="center" wrapText="1"/>
    </xf>
    <xf numFmtId="0" fontId="7" fillId="0" borderId="32" xfId="0" applyFont="1" applyFill="1" applyBorder="1" applyAlignment="1">
      <alignment horizontal="center" vertical="center" wrapText="1"/>
    </xf>
    <xf numFmtId="0" fontId="7" fillId="0" borderId="86" xfId="0" applyFont="1" applyFill="1" applyBorder="1" applyAlignment="1">
      <alignment horizontal="center" vertical="center" wrapText="1"/>
    </xf>
    <xf numFmtId="0" fontId="7" fillId="0" borderId="2" xfId="0" applyFont="1" applyFill="1" applyBorder="1" applyAlignment="1">
      <alignment horizontal="center" vertical="center" wrapText="1"/>
    </xf>
    <xf numFmtId="0" fontId="5" fillId="0" borderId="0" xfId="0" applyFont="1" applyFill="1" applyBorder="1" applyAlignment="1">
      <alignment horizontal="justify" vertical="center" wrapText="1"/>
    </xf>
    <xf numFmtId="0" fontId="8" fillId="0" borderId="0" xfId="0" applyFont="1" applyFill="1" applyBorder="1" applyAlignment="1">
      <alignment horizontal="justify" wrapText="1"/>
    </xf>
    <xf numFmtId="0" fontId="5" fillId="0" borderId="0" xfId="0" applyFont="1" applyFill="1" applyBorder="1" applyAlignment="1">
      <alignment horizontal="left" wrapText="1"/>
    </xf>
    <xf numFmtId="0" fontId="8" fillId="0" borderId="0" xfId="0" applyFont="1" applyFill="1" applyBorder="1" applyAlignment="1">
      <alignment horizontal="left" vertical="center" wrapText="1"/>
    </xf>
    <xf numFmtId="0" fontId="4" fillId="0" borderId="0" xfId="0" applyFont="1" applyBorder="1" applyAlignment="1" applyProtection="1">
      <alignment horizontal="left" vertical="top" wrapText="1" readingOrder="1"/>
      <protection locked="0"/>
    </xf>
    <xf numFmtId="3" fontId="4" fillId="0" borderId="0" xfId="41" applyNumberFormat="1" applyFont="1" applyFill="1" applyAlignment="1" applyProtection="1">
      <alignment horizontal="center" vertical="center" wrapText="1"/>
      <protection locked="0"/>
    </xf>
    <xf numFmtId="0" fontId="5" fillId="0" borderId="0" xfId="0" applyFont="1" applyBorder="1" applyAlignment="1" applyProtection="1">
      <alignment horizontal="left" vertical="top" wrapText="1" readingOrder="1"/>
      <protection locked="0"/>
    </xf>
    <xf numFmtId="0" fontId="5" fillId="0" borderId="0" xfId="0" applyFont="1" applyFill="1" applyBorder="1" applyAlignment="1" applyProtection="1">
      <alignment horizontal="left" vertical="top" wrapText="1" readingOrder="1"/>
      <protection locked="0"/>
    </xf>
    <xf numFmtId="0" fontId="5" fillId="0" borderId="0" xfId="8" applyFont="1" applyFill="1" applyBorder="1" applyAlignment="1">
      <alignment horizontal="justify" vertical="justify" wrapText="1"/>
    </xf>
    <xf numFmtId="0" fontId="5" fillId="0" borderId="84" xfId="8" applyFont="1" applyFill="1" applyBorder="1" applyAlignment="1">
      <alignment horizontal="center" vertical="center"/>
    </xf>
    <xf numFmtId="0" fontId="5" fillId="0" borderId="2" xfId="41" applyFont="1" applyFill="1" applyBorder="1" applyAlignment="1">
      <alignment horizontal="center" vertical="center"/>
    </xf>
    <xf numFmtId="0" fontId="5" fillId="0" borderId="0" xfId="0" applyFont="1" applyBorder="1" applyAlignment="1" applyProtection="1">
      <alignment vertical="top" wrapText="1" readingOrder="1"/>
      <protection locked="0"/>
    </xf>
    <xf numFmtId="0" fontId="4" fillId="0" borderId="0" xfId="0" applyFont="1" applyBorder="1" applyAlignment="1" applyProtection="1">
      <alignment vertical="top" wrapText="1"/>
      <protection locked="0"/>
    </xf>
    <xf numFmtId="0" fontId="4" fillId="0" borderId="0" xfId="0" applyFont="1" applyBorder="1" applyAlignment="1" applyProtection="1">
      <alignment vertical="top" wrapText="1" readingOrder="1"/>
      <protection locked="0"/>
    </xf>
    <xf numFmtId="0" fontId="5" fillId="0" borderId="13" xfId="41" applyFont="1" applyFill="1" applyBorder="1" applyAlignment="1">
      <alignment horizontal="center" vertical="center"/>
    </xf>
    <xf numFmtId="0" fontId="5" fillId="0" borderId="32" xfId="41" applyFont="1" applyFill="1" applyBorder="1" applyAlignment="1">
      <alignment horizontal="center" vertical="center"/>
    </xf>
    <xf numFmtId="0" fontId="5" fillId="0" borderId="86" xfId="41" applyFont="1" applyFill="1" applyBorder="1" applyAlignment="1">
      <alignment horizontal="center" vertical="center"/>
    </xf>
    <xf numFmtId="0" fontId="5" fillId="0" borderId="9" xfId="8" applyFont="1" applyFill="1" applyBorder="1" applyAlignment="1">
      <alignment horizontal="center"/>
    </xf>
    <xf numFmtId="0" fontId="5" fillId="0" borderId="86" xfId="8" applyFont="1" applyFill="1" applyBorder="1" applyAlignment="1">
      <alignment horizontal="center" vertical="center"/>
    </xf>
    <xf numFmtId="0" fontId="5" fillId="0" borderId="0" xfId="0" applyFont="1" applyFill="1" applyBorder="1" applyAlignment="1" applyProtection="1">
      <alignment vertical="top" wrapText="1" readingOrder="1"/>
      <protection locked="0"/>
    </xf>
    <xf numFmtId="0" fontId="4" fillId="0" borderId="0" xfId="0" applyFont="1" applyFill="1" applyBorder="1" applyAlignment="1" applyProtection="1">
      <alignment vertical="top" wrapText="1"/>
      <protection locked="0"/>
    </xf>
    <xf numFmtId="0" fontId="4" fillId="0" borderId="0" xfId="8" applyFont="1" applyFill="1" applyBorder="1" applyAlignment="1">
      <alignment horizontal="left" vertical="top"/>
    </xf>
    <xf numFmtId="0" fontId="5" fillId="0" borderId="0" xfId="8" applyFont="1" applyFill="1" applyBorder="1" applyAlignment="1">
      <alignment horizontal="left" vertical="top" wrapText="1"/>
    </xf>
    <xf numFmtId="0" fontId="5" fillId="0" borderId="92" xfId="8" applyFont="1" applyFill="1" applyBorder="1" applyAlignment="1">
      <alignment horizontal="center" vertical="center" wrapText="1"/>
    </xf>
    <xf numFmtId="0" fontId="4" fillId="0" borderId="0" xfId="8" applyFont="1" applyFill="1" applyBorder="1" applyAlignment="1">
      <alignment horizontal="left" vertical="top" wrapText="1"/>
    </xf>
    <xf numFmtId="3" fontId="4" fillId="0" borderId="0" xfId="41" quotePrefix="1" applyNumberFormat="1" applyFont="1" applyFill="1" applyAlignment="1" applyProtection="1">
      <alignment horizontal="left" vertical="center"/>
      <protection locked="0"/>
    </xf>
    <xf numFmtId="0" fontId="5" fillId="0" borderId="93" xfId="8" applyFont="1" applyFill="1" applyBorder="1" applyAlignment="1">
      <alignment horizontal="center" vertical="center"/>
    </xf>
    <xf numFmtId="0" fontId="5" fillId="0" borderId="41" xfId="8" applyFont="1" applyFill="1" applyBorder="1" applyAlignment="1">
      <alignment horizontal="center" vertical="center"/>
    </xf>
    <xf numFmtId="0" fontId="5" fillId="0" borderId="92" xfId="8" applyFont="1" applyFill="1" applyBorder="1" applyAlignment="1">
      <alignment horizontal="center"/>
    </xf>
    <xf numFmtId="0" fontId="5" fillId="0" borderId="92" xfId="8" applyFont="1" applyFill="1" applyBorder="1" applyAlignment="1">
      <alignment horizontal="center" wrapText="1"/>
    </xf>
    <xf numFmtId="0" fontId="5" fillId="0" borderId="94" xfId="8" applyFont="1" applyFill="1" applyBorder="1" applyAlignment="1">
      <alignment horizontal="center" vertical="center" wrapText="1"/>
    </xf>
    <xf numFmtId="0" fontId="5" fillId="0" borderId="86" xfId="8" applyFont="1" applyFill="1" applyBorder="1" applyAlignment="1">
      <alignment horizontal="center" vertical="center" wrapText="1"/>
    </xf>
    <xf numFmtId="0" fontId="5" fillId="0" borderId="92" xfId="8" applyFont="1" applyFill="1" applyBorder="1" applyAlignment="1">
      <alignment horizontal="center" vertical="top" wrapText="1"/>
    </xf>
    <xf numFmtId="0" fontId="4" fillId="0" borderId="0" xfId="8" applyFont="1" applyFill="1" applyBorder="1" applyAlignment="1">
      <alignment horizontal="justify" vertical="justify" wrapText="1"/>
    </xf>
    <xf numFmtId="0" fontId="16" fillId="0" borderId="0" xfId="0" applyFont="1" applyFill="1" applyBorder="1" applyAlignment="1" applyProtection="1">
      <alignment horizontal="left" vertical="top" wrapText="1" readingOrder="1"/>
      <protection locked="0"/>
    </xf>
    <xf numFmtId="0" fontId="5" fillId="0" borderId="0" xfId="0" applyFont="1" applyFill="1" applyAlignment="1" applyProtection="1">
      <alignment horizontal="justify" vertical="justify" wrapText="1" readingOrder="1"/>
      <protection locked="0"/>
    </xf>
    <xf numFmtId="0" fontId="4" fillId="0" borderId="0" xfId="0" applyFont="1" applyFill="1" applyAlignment="1" applyProtection="1">
      <alignment horizontal="center" vertical="top" wrapText="1" readingOrder="1"/>
      <protection locked="0"/>
    </xf>
    <xf numFmtId="0" fontId="5" fillId="0" borderId="92" xfId="0" applyFont="1" applyFill="1" applyBorder="1" applyAlignment="1" applyProtection="1">
      <alignment horizontal="center" vertical="top" wrapText="1" readingOrder="1"/>
      <protection locked="0"/>
    </xf>
    <xf numFmtId="0" fontId="5" fillId="0" borderId="95" xfId="0" applyFont="1" applyFill="1" applyBorder="1" applyAlignment="1" applyProtection="1">
      <alignment horizontal="center" wrapText="1" readingOrder="1"/>
      <protection locked="0"/>
    </xf>
    <xf numFmtId="0" fontId="5" fillId="0" borderId="96" xfId="0" applyFont="1" applyFill="1" applyBorder="1" applyAlignment="1" applyProtection="1">
      <alignment horizontal="center" wrapText="1" readingOrder="1"/>
      <protection locked="0"/>
    </xf>
    <xf numFmtId="0" fontId="5" fillId="0" borderId="97" xfId="0" applyFont="1" applyFill="1" applyBorder="1" applyAlignment="1" applyProtection="1">
      <alignment horizontal="center" wrapText="1" readingOrder="1"/>
      <protection locked="0"/>
    </xf>
    <xf numFmtId="0" fontId="4" fillId="0" borderId="0" xfId="0" applyFont="1" applyFill="1" applyBorder="1" applyAlignment="1" applyProtection="1">
      <alignment horizontal="justify" vertical="top" wrapText="1" readingOrder="1"/>
      <protection locked="0"/>
    </xf>
    <xf numFmtId="0" fontId="5" fillId="0" borderId="92" xfId="41" applyFont="1" applyFill="1" applyBorder="1" applyAlignment="1">
      <alignment horizontal="center" vertical="center"/>
    </xf>
    <xf numFmtId="0" fontId="5" fillId="0" borderId="92" xfId="41" applyFont="1" applyFill="1" applyBorder="1" applyAlignment="1">
      <alignment horizontal="center" vertical="center" wrapText="1"/>
    </xf>
    <xf numFmtId="0" fontId="16" fillId="0" borderId="92" xfId="7" applyFont="1" applyBorder="1" applyAlignment="1" applyProtection="1">
      <alignment horizontal="center" vertical="center" readingOrder="1"/>
      <protection locked="0"/>
    </xf>
    <xf numFmtId="0" fontId="15" fillId="0" borderId="0" xfId="7" applyFont="1" applyBorder="1" applyAlignment="1" applyProtection="1">
      <alignment horizontal="center" vertical="top" wrapText="1" readingOrder="1"/>
      <protection locked="0"/>
    </xf>
    <xf numFmtId="0" fontId="16" fillId="0" borderId="0" xfId="7" applyFont="1" applyAlignment="1" applyProtection="1">
      <alignment horizontal="center" vertical="top" wrapText="1" readingOrder="1"/>
      <protection locked="0"/>
    </xf>
    <xf numFmtId="0" fontId="16" fillId="0" borderId="92" xfId="7" applyFont="1" applyBorder="1" applyAlignment="1" applyProtection="1">
      <alignment horizontal="center" vertical="center" wrapText="1" readingOrder="1"/>
      <protection locked="0"/>
    </xf>
    <xf numFmtId="0" fontId="5" fillId="0" borderId="92" xfId="41" applyFont="1" applyBorder="1" applyAlignment="1">
      <alignment horizontal="center" vertical="center"/>
    </xf>
    <xf numFmtId="0" fontId="16" fillId="0" borderId="0" xfId="7" applyFont="1" applyFill="1" applyBorder="1" applyAlignment="1" applyProtection="1">
      <alignment horizontal="left" vertical="top" wrapText="1" readingOrder="1"/>
      <protection locked="0"/>
    </xf>
    <xf numFmtId="0" fontId="4" fillId="0" borderId="92" xfId="7" applyFont="1" applyBorder="1" applyAlignment="1" applyProtection="1">
      <alignment vertical="center" wrapText="1"/>
      <protection locked="0"/>
    </xf>
    <xf numFmtId="0" fontId="5" fillId="0" borderId="93" xfId="41" applyFont="1" applyFill="1" applyBorder="1" applyAlignment="1">
      <alignment horizontal="center" vertical="center"/>
    </xf>
    <xf numFmtId="0" fontId="5" fillId="0" borderId="41" xfId="41" applyFont="1" applyFill="1" applyBorder="1" applyAlignment="1">
      <alignment horizontal="center" vertical="center"/>
    </xf>
    <xf numFmtId="0" fontId="5" fillId="0" borderId="89" xfId="41" applyFont="1" applyFill="1" applyBorder="1" applyAlignment="1">
      <alignment horizontal="center" vertical="center"/>
    </xf>
    <xf numFmtId="0" fontId="5" fillId="0" borderId="8" xfId="41" applyFont="1" applyFill="1" applyBorder="1" applyAlignment="1">
      <alignment horizontal="center" vertical="center"/>
    </xf>
    <xf numFmtId="0" fontId="5" fillId="0" borderId="9" xfId="41" applyFont="1" applyFill="1" applyBorder="1" applyAlignment="1">
      <alignment horizontal="center" vertical="center"/>
    </xf>
    <xf numFmtId="0" fontId="5" fillId="0" borderId="10" xfId="41" applyFont="1" applyFill="1" applyBorder="1" applyAlignment="1">
      <alignment horizontal="center" vertical="center"/>
    </xf>
    <xf numFmtId="0" fontId="4" fillId="0" borderId="0" xfId="41" applyFont="1" applyFill="1" applyBorder="1" applyAlignment="1">
      <alignment horizontal="justify" vertical="center"/>
    </xf>
    <xf numFmtId="0" fontId="16" fillId="0" borderId="98" xfId="7" applyFont="1" applyBorder="1" applyAlignment="1" applyProtection="1">
      <alignment horizontal="center" vertical="center" wrapText="1" readingOrder="1"/>
      <protection locked="0"/>
    </xf>
    <xf numFmtId="0" fontId="16" fillId="0" borderId="100" xfId="7" applyFont="1" applyBorder="1" applyAlignment="1" applyProtection="1">
      <alignment horizontal="center" vertical="center" wrapText="1" readingOrder="1"/>
      <protection locked="0"/>
    </xf>
    <xf numFmtId="0" fontId="16" fillId="0" borderId="101" xfId="7" applyFont="1" applyBorder="1" applyAlignment="1" applyProtection="1">
      <alignment horizontal="center" vertical="center" wrapText="1" readingOrder="1"/>
      <protection locked="0"/>
    </xf>
    <xf numFmtId="0" fontId="5" fillId="0" borderId="8" xfId="41" applyFont="1" applyFill="1" applyBorder="1" applyAlignment="1">
      <alignment horizontal="center" vertical="center" wrapText="1"/>
    </xf>
    <xf numFmtId="0" fontId="5" fillId="0" borderId="9" xfId="41" applyFont="1" applyFill="1" applyBorder="1" applyAlignment="1">
      <alignment horizontal="center" vertical="center" wrapText="1"/>
    </xf>
    <xf numFmtId="0" fontId="5" fillId="0" borderId="10" xfId="41" applyFont="1" applyFill="1" applyBorder="1" applyAlignment="1">
      <alignment horizontal="center" vertical="center" wrapText="1"/>
    </xf>
    <xf numFmtId="0" fontId="5" fillId="0" borderId="102" xfId="41" applyFont="1" applyFill="1" applyBorder="1" applyAlignment="1">
      <alignment horizontal="center" vertical="center"/>
    </xf>
    <xf numFmtId="0" fontId="5" fillId="0" borderId="2" xfId="41" applyFont="1" applyFill="1" applyBorder="1" applyAlignment="1">
      <alignment horizontal="center" vertical="center" wrapText="1"/>
    </xf>
    <xf numFmtId="0" fontId="16" fillId="0" borderId="93" xfId="7" applyFont="1" applyBorder="1" applyAlignment="1" applyProtection="1">
      <alignment horizontal="center" vertical="center" wrapText="1" readingOrder="1"/>
      <protection locked="0"/>
    </xf>
    <xf numFmtId="0" fontId="16" fillId="0" borderId="103" xfId="7" applyFont="1" applyBorder="1" applyAlignment="1" applyProtection="1">
      <alignment horizontal="center" vertical="center" wrapText="1" readingOrder="1"/>
      <protection locked="0"/>
    </xf>
    <xf numFmtId="0" fontId="5" fillId="0" borderId="102" xfId="41" applyFont="1" applyFill="1" applyBorder="1" applyAlignment="1">
      <alignment horizontal="center" vertical="center" wrapText="1"/>
    </xf>
    <xf numFmtId="0" fontId="5" fillId="0" borderId="94" xfId="41" applyFont="1" applyFill="1" applyBorder="1" applyAlignment="1">
      <alignment horizontal="center" vertical="center"/>
    </xf>
    <xf numFmtId="0" fontId="5" fillId="0" borderId="95" xfId="41" applyFont="1" applyFill="1" applyBorder="1" applyAlignment="1">
      <alignment horizontal="center" vertical="center"/>
    </xf>
    <xf numFmtId="0" fontId="5" fillId="0" borderId="96" xfId="41" applyFont="1" applyFill="1" applyBorder="1" applyAlignment="1">
      <alignment horizontal="center" vertical="center"/>
    </xf>
    <xf numFmtId="0" fontId="5" fillId="0" borderId="97" xfId="41" applyFont="1" applyFill="1" applyBorder="1" applyAlignment="1">
      <alignment horizontal="center" vertical="center"/>
    </xf>
    <xf numFmtId="0" fontId="16" fillId="0" borderId="99" xfId="7" applyFont="1" applyBorder="1" applyAlignment="1" applyProtection="1">
      <alignment horizontal="center" vertical="center" wrapText="1" readingOrder="1"/>
      <protection locked="0"/>
    </xf>
    <xf numFmtId="0" fontId="15" fillId="0" borderId="105" xfId="7" applyFont="1" applyFill="1" applyBorder="1" applyAlignment="1" applyProtection="1">
      <alignment horizontal="justify" vertical="top" wrapText="1" readingOrder="1"/>
      <protection locked="0"/>
    </xf>
    <xf numFmtId="0" fontId="16" fillId="0" borderId="0" xfId="7" applyFont="1" applyFill="1" applyAlignment="1" applyProtection="1">
      <alignment horizontal="left" vertical="top" wrapText="1" readingOrder="1"/>
      <protection locked="0"/>
    </xf>
    <xf numFmtId="0" fontId="15" fillId="0" borderId="104" xfId="7" applyFont="1" applyFill="1" applyBorder="1" applyAlignment="1" applyProtection="1">
      <alignment horizontal="center" vertical="top" wrapText="1" readingOrder="1"/>
      <protection locked="0"/>
    </xf>
    <xf numFmtId="0" fontId="15" fillId="0" borderId="0" xfId="7" applyNumberFormat="1" applyFont="1" applyFill="1" applyAlignment="1" applyProtection="1">
      <alignment horizontal="left" vertical="top" wrapText="1" readingOrder="1"/>
      <protection locked="0"/>
    </xf>
    <xf numFmtId="0" fontId="5" fillId="0" borderId="0" xfId="7" applyFont="1" applyFill="1" applyAlignment="1" applyProtection="1">
      <alignment horizontal="justify" vertical="center" wrapText="1" readingOrder="1"/>
      <protection locked="0"/>
    </xf>
    <xf numFmtId="0" fontId="15" fillId="0" borderId="0" xfId="7" applyFont="1" applyFill="1" applyAlignment="1" applyProtection="1">
      <alignment horizontal="center" vertical="top" wrapText="1" readingOrder="1"/>
      <protection locked="0"/>
    </xf>
    <xf numFmtId="0" fontId="16" fillId="0" borderId="85" xfId="7" applyFont="1" applyFill="1" applyBorder="1" applyAlignment="1" applyProtection="1">
      <alignment horizontal="center" vertical="center" wrapText="1" readingOrder="1"/>
      <protection locked="0"/>
    </xf>
    <xf numFmtId="0" fontId="16" fillId="0" borderId="86" xfId="7" applyFont="1" applyFill="1" applyBorder="1" applyAlignment="1" applyProtection="1">
      <alignment horizontal="center" vertical="center" wrapText="1" readingOrder="1"/>
      <protection locked="0"/>
    </xf>
    <xf numFmtId="0" fontId="5" fillId="0" borderId="2" xfId="82" applyFont="1" applyFill="1" applyBorder="1" applyAlignment="1">
      <alignment horizontal="center" vertical="center" wrapText="1"/>
    </xf>
    <xf numFmtId="0" fontId="4" fillId="0" borderId="2" xfId="82" applyFont="1" applyFill="1" applyBorder="1" applyAlignment="1">
      <alignment horizontal="center" vertical="center" wrapText="1"/>
    </xf>
    <xf numFmtId="0" fontId="5" fillId="0" borderId="8" xfId="82" applyFont="1" applyFill="1" applyBorder="1" applyAlignment="1">
      <alignment horizontal="center" vertical="center" wrapText="1"/>
    </xf>
    <xf numFmtId="0" fontId="5" fillId="0" borderId="9" xfId="82" applyFont="1" applyFill="1" applyBorder="1" applyAlignment="1">
      <alignment horizontal="center" vertical="center" wrapText="1"/>
    </xf>
    <xf numFmtId="0" fontId="5" fillId="0" borderId="0" xfId="82" applyFont="1" applyFill="1" applyBorder="1" applyAlignment="1">
      <alignment horizontal="left" vertical="center"/>
    </xf>
    <xf numFmtId="0" fontId="4" fillId="0" borderId="8" xfId="82" applyFont="1" applyFill="1" applyBorder="1" applyAlignment="1">
      <alignment horizontal="center" vertical="center" wrapText="1"/>
    </xf>
    <xf numFmtId="0" fontId="5" fillId="0" borderId="10" xfId="82" applyFont="1" applyFill="1" applyBorder="1" applyAlignment="1">
      <alignment horizontal="center" vertical="center" wrapText="1"/>
    </xf>
    <xf numFmtId="0" fontId="5" fillId="0" borderId="2" xfId="83" applyFont="1" applyFill="1" applyBorder="1" applyAlignment="1">
      <alignment horizontal="center" vertical="center" wrapText="1"/>
    </xf>
    <xf numFmtId="0" fontId="4" fillId="0" borderId="2" xfId="83" applyFont="1" applyFill="1" applyBorder="1" applyAlignment="1">
      <alignment horizontal="center" vertical="center" wrapText="1"/>
    </xf>
    <xf numFmtId="0" fontId="5" fillId="0" borderId="94" xfId="83" applyFont="1" applyFill="1" applyBorder="1" applyAlignment="1">
      <alignment horizontal="center" vertical="center" wrapText="1"/>
    </xf>
    <xf numFmtId="0" fontId="4" fillId="0" borderId="86" xfId="83" applyFont="1" applyFill="1" applyBorder="1" applyAlignment="1">
      <alignment horizontal="center" vertical="center" wrapText="1"/>
    </xf>
    <xf numFmtId="0" fontId="5" fillId="0" borderId="0" xfId="83" applyFont="1" applyFill="1" applyBorder="1" applyAlignment="1">
      <alignment horizontal="left" vertical="center"/>
    </xf>
    <xf numFmtId="0" fontId="5" fillId="0" borderId="0" xfId="83" applyFont="1" applyFill="1" applyBorder="1" applyAlignment="1">
      <alignment horizontal="left" vertical="center" wrapText="1"/>
    </xf>
    <xf numFmtId="0" fontId="5" fillId="0" borderId="8" xfId="83" applyFont="1" applyFill="1" applyBorder="1" applyAlignment="1">
      <alignment horizontal="center" vertical="center" wrapText="1"/>
    </xf>
    <xf numFmtId="0" fontId="5" fillId="0" borderId="9" xfId="83" applyFont="1" applyFill="1" applyBorder="1" applyAlignment="1">
      <alignment horizontal="center" vertical="center" wrapText="1"/>
    </xf>
    <xf numFmtId="0" fontId="5" fillId="0" borderId="10" xfId="83" applyFont="1" applyFill="1" applyBorder="1" applyAlignment="1">
      <alignment horizontal="center" vertical="center" wrapText="1"/>
    </xf>
    <xf numFmtId="41" fontId="16" fillId="0" borderId="0" xfId="7" applyNumberFormat="1" applyFont="1" applyBorder="1" applyAlignment="1" applyProtection="1">
      <alignment horizontal="justify" vertical="center" wrapText="1" readingOrder="1"/>
      <protection locked="0"/>
    </xf>
    <xf numFmtId="0" fontId="5" fillId="0" borderId="2" xfId="84" applyFont="1" applyFill="1" applyBorder="1" applyAlignment="1">
      <alignment horizontal="center" vertical="center"/>
    </xf>
    <xf numFmtId="0" fontId="5" fillId="0" borderId="8" xfId="85" applyFont="1" applyFill="1" applyBorder="1" applyAlignment="1">
      <alignment horizontal="center" vertical="center" wrapText="1"/>
    </xf>
    <xf numFmtId="0" fontId="5" fillId="0" borderId="10" xfId="85" applyFont="1" applyFill="1" applyBorder="1" applyAlignment="1">
      <alignment horizontal="center" vertical="center" wrapText="1"/>
    </xf>
    <xf numFmtId="0" fontId="16" fillId="0" borderId="2" xfId="7" applyFont="1" applyBorder="1" applyAlignment="1" applyProtection="1">
      <alignment horizontal="center" vertical="center" wrapText="1"/>
      <protection locked="0"/>
    </xf>
    <xf numFmtId="0" fontId="5" fillId="0" borderId="2" xfId="86" applyFont="1" applyFill="1" applyBorder="1" applyAlignment="1">
      <alignment horizontal="center" vertical="center" wrapText="1"/>
    </xf>
    <xf numFmtId="0" fontId="16" fillId="0" borderId="104" xfId="7" applyFont="1" applyBorder="1" applyAlignment="1" applyProtection="1">
      <alignment horizontal="left" vertical="justify" wrapText="1" readingOrder="1"/>
      <protection locked="0"/>
    </xf>
    <xf numFmtId="0" fontId="4" fillId="0" borderId="0" xfId="7" applyNumberFormat="1" applyFont="1" applyFill="1" applyBorder="1" applyAlignment="1" applyProtection="1">
      <alignment horizontal="justify" vertical="top" readingOrder="1"/>
      <protection locked="0"/>
    </xf>
    <xf numFmtId="49" fontId="15" fillId="0" borderId="0" xfId="7" applyNumberFormat="1" applyFont="1" applyFill="1" applyBorder="1" applyAlignment="1" applyProtection="1">
      <alignment horizontal="justify" vertical="top" wrapText="1" readingOrder="1"/>
      <protection locked="0"/>
    </xf>
    <xf numFmtId="0" fontId="16" fillId="0" borderId="0" xfId="7" applyFont="1" applyFill="1" applyBorder="1" applyAlignment="1" applyProtection="1">
      <alignment horizontal="justify" vertical="justify" wrapText="1" readingOrder="1"/>
      <protection locked="0"/>
    </xf>
    <xf numFmtId="0" fontId="4" fillId="0" borderId="0" xfId="7" applyFont="1" applyFill="1" applyBorder="1" applyAlignment="1" applyProtection="1">
      <alignment horizontal="justify" vertical="justify" wrapText="1" readingOrder="1"/>
      <protection locked="0"/>
    </xf>
    <xf numFmtId="0" fontId="16" fillId="0" borderId="0" xfId="7" applyFont="1" applyBorder="1" applyAlignment="1" applyProtection="1">
      <alignment horizontal="left" vertical="justify" wrapText="1" readingOrder="1"/>
      <protection locked="0"/>
    </xf>
    <xf numFmtId="0" fontId="16" fillId="0" borderId="2" xfId="7" applyFont="1" applyBorder="1" applyAlignment="1" applyProtection="1">
      <alignment horizontal="left" vertical="center" wrapText="1" readingOrder="1"/>
      <protection locked="0"/>
    </xf>
    <xf numFmtId="3" fontId="4" fillId="0" borderId="0" xfId="41" applyNumberFormat="1" applyFont="1" applyFill="1" applyBorder="1" applyAlignment="1" applyProtection="1">
      <alignment horizontal="justify" vertical="top" wrapText="1"/>
      <protection locked="0"/>
    </xf>
    <xf numFmtId="3" fontId="4" fillId="0" borderId="0" xfId="41" applyNumberFormat="1" applyFont="1" applyFill="1" applyBorder="1" applyAlignment="1" applyProtection="1">
      <alignment horizontal="justify" vertical="center"/>
      <protection locked="0"/>
    </xf>
    <xf numFmtId="3" fontId="4" fillId="0" borderId="0" xfId="41" applyNumberFormat="1" applyFont="1" applyFill="1" applyBorder="1" applyAlignment="1" applyProtection="1">
      <alignment horizontal="justify" vertical="top"/>
      <protection locked="0"/>
    </xf>
    <xf numFmtId="49" fontId="4" fillId="0" borderId="0" xfId="41" applyNumberFormat="1" applyFont="1" applyFill="1" applyBorder="1" applyAlignment="1">
      <alignment horizontal="justify" vertical="center"/>
    </xf>
    <xf numFmtId="49" fontId="15" fillId="0" borderId="0" xfId="7" applyNumberFormat="1" applyFont="1" applyBorder="1" applyAlignment="1" applyProtection="1">
      <alignment horizontal="justify" vertical="center" wrapText="1" readingOrder="1"/>
      <protection locked="0"/>
    </xf>
    <xf numFmtId="49" fontId="4" fillId="0" borderId="0" xfId="7" applyNumberFormat="1" applyFont="1" applyFill="1" applyBorder="1" applyAlignment="1">
      <alignment horizontal="justify" vertical="center"/>
    </xf>
    <xf numFmtId="0" fontId="4" fillId="0" borderId="0" xfId="7" applyFont="1" applyBorder="1" applyAlignment="1">
      <alignment horizontal="justify" vertical="center" wrapText="1"/>
    </xf>
    <xf numFmtId="49" fontId="4" fillId="0" borderId="0" xfId="7" applyNumberFormat="1" applyFont="1" applyFill="1" applyBorder="1" applyAlignment="1">
      <alignment horizontal="justify" vertical="center" wrapText="1"/>
    </xf>
    <xf numFmtId="0" fontId="3" fillId="0" borderId="0" xfId="7" applyBorder="1" applyAlignment="1" applyProtection="1">
      <alignment horizontal="left" vertical="top" wrapText="1"/>
      <protection locked="0"/>
    </xf>
    <xf numFmtId="0" fontId="16" fillId="0" borderId="0" xfId="7" applyFont="1" applyBorder="1" applyAlignment="1" applyProtection="1">
      <alignment horizontal="justify" vertical="justify" wrapText="1" readingOrder="1"/>
      <protection locked="0"/>
    </xf>
    <xf numFmtId="0" fontId="3" fillId="0" borderId="0" xfId="7" applyBorder="1" applyAlignment="1" applyProtection="1">
      <alignment horizontal="justify" vertical="justify" wrapText="1"/>
      <protection locked="0"/>
    </xf>
    <xf numFmtId="0" fontId="3" fillId="0" borderId="2" xfId="7" applyBorder="1" applyAlignment="1" applyProtection="1">
      <alignment vertical="top" wrapText="1"/>
      <protection locked="0"/>
    </xf>
    <xf numFmtId="49" fontId="15" fillId="0" borderId="0" xfId="7" applyNumberFormat="1" applyFont="1" applyBorder="1" applyAlignment="1" applyProtection="1">
      <alignment horizontal="left" vertical="top" wrapText="1" readingOrder="1"/>
      <protection locked="0"/>
    </xf>
    <xf numFmtId="0" fontId="16" fillId="0" borderId="0" xfId="7" applyFont="1" applyBorder="1" applyAlignment="1" applyProtection="1">
      <alignment horizontal="justify" vertical="top" readingOrder="1"/>
      <protection locked="0"/>
    </xf>
    <xf numFmtId="0" fontId="16" fillId="0" borderId="107" xfId="7" applyFont="1" applyBorder="1" applyAlignment="1" applyProtection="1">
      <alignment horizontal="center" vertical="center" wrapText="1" readingOrder="1"/>
      <protection locked="0"/>
    </xf>
    <xf numFmtId="0" fontId="4" fillId="0" borderId="108" xfId="7" applyFont="1" applyBorder="1" applyAlignment="1" applyProtection="1">
      <alignment vertical="center" wrapText="1"/>
      <protection locked="0"/>
    </xf>
    <xf numFmtId="0" fontId="4" fillId="0" borderId="109" xfId="7" applyFont="1" applyBorder="1" applyAlignment="1" applyProtection="1">
      <alignment vertical="center" wrapText="1"/>
      <protection locked="0"/>
    </xf>
    <xf numFmtId="0" fontId="16" fillId="0" borderId="110" xfId="7" applyFont="1" applyBorder="1" applyAlignment="1" applyProtection="1">
      <alignment horizontal="center" vertical="center" wrapText="1" readingOrder="1"/>
      <protection locked="0"/>
    </xf>
    <xf numFmtId="0" fontId="4" fillId="0" borderId="111" xfId="7" applyFont="1" applyBorder="1" applyAlignment="1" applyProtection="1">
      <alignment vertical="center" wrapText="1"/>
      <protection locked="0"/>
    </xf>
    <xf numFmtId="0" fontId="4" fillId="0" borderId="112" xfId="7" applyFont="1" applyBorder="1" applyAlignment="1" applyProtection="1">
      <alignment vertical="center" wrapText="1"/>
      <protection locked="0"/>
    </xf>
    <xf numFmtId="0" fontId="4" fillId="0" borderId="0" xfId="41" applyFont="1" applyFill="1" applyBorder="1" applyAlignment="1" applyProtection="1">
      <alignment vertical="top" wrapText="1" readingOrder="1"/>
      <protection locked="0"/>
    </xf>
    <xf numFmtId="0" fontId="4" fillId="0" borderId="0" xfId="41" applyFont="1" applyFill="1" applyBorder="1"/>
    <xf numFmtId="0" fontId="5" fillId="0" borderId="0" xfId="41" applyFont="1" applyFill="1" applyBorder="1" applyAlignment="1" applyProtection="1">
      <alignment horizontal="justify" vertical="top" wrapText="1" readingOrder="1"/>
      <protection locked="0"/>
    </xf>
    <xf numFmtId="0" fontId="4" fillId="0" borderId="0" xfId="41" applyFont="1" applyFill="1" applyBorder="1" applyAlignment="1" applyProtection="1">
      <alignment horizontal="justify" vertical="top" wrapText="1"/>
      <protection locked="0"/>
    </xf>
    <xf numFmtId="0" fontId="4" fillId="0" borderId="0" xfId="41" applyFont="1" applyFill="1" applyBorder="1" applyAlignment="1" applyProtection="1">
      <alignment horizontal="justify" vertical="top" wrapText="1" readingOrder="1"/>
      <protection locked="0"/>
    </xf>
    <xf numFmtId="0" fontId="5" fillId="0" borderId="0" xfId="41" applyFont="1" applyFill="1" applyAlignment="1" applyProtection="1">
      <alignment horizontal="justify" vertical="top" wrapText="1" readingOrder="1"/>
      <protection locked="0"/>
    </xf>
    <xf numFmtId="0" fontId="4" fillId="0" borderId="0" xfId="41" applyFont="1" applyFill="1" applyAlignment="1">
      <alignment horizontal="justify"/>
    </xf>
    <xf numFmtId="0" fontId="4" fillId="0" borderId="0" xfId="41" applyFont="1" applyFill="1" applyAlignment="1" applyProtection="1">
      <alignment vertical="top" wrapText="1" readingOrder="1"/>
      <protection locked="0"/>
    </xf>
    <xf numFmtId="0" fontId="4" fillId="0" borderId="0" xfId="41" applyFont="1" applyFill="1"/>
    <xf numFmtId="0" fontId="5" fillId="0" borderId="107" xfId="41" applyFont="1" applyFill="1" applyBorder="1" applyAlignment="1" applyProtection="1">
      <alignment horizontal="center" vertical="center" wrapText="1" readingOrder="1"/>
      <protection locked="0"/>
    </xf>
    <xf numFmtId="0" fontId="5" fillId="0" borderId="60" xfId="41" applyFont="1" applyFill="1" applyBorder="1" applyAlignment="1" applyProtection="1">
      <alignment horizontal="center" vertical="center" wrapText="1" readingOrder="1"/>
      <protection locked="0"/>
    </xf>
    <xf numFmtId="0" fontId="5" fillId="0" borderId="26" xfId="41" applyFont="1" applyFill="1" applyBorder="1" applyAlignment="1" applyProtection="1">
      <alignment horizontal="center" vertical="center" wrapText="1" readingOrder="1"/>
      <protection locked="0"/>
    </xf>
    <xf numFmtId="0" fontId="4" fillId="0" borderId="108" xfId="41" applyFont="1" applyFill="1" applyBorder="1" applyAlignment="1" applyProtection="1">
      <alignment horizontal="center" vertical="center" wrapText="1"/>
      <protection locked="0"/>
    </xf>
    <xf numFmtId="0" fontId="4" fillId="0" borderId="109" xfId="41" applyFont="1" applyFill="1" applyBorder="1" applyAlignment="1" applyProtection="1">
      <alignment horizontal="center" vertical="center" wrapText="1"/>
      <protection locked="0"/>
    </xf>
    <xf numFmtId="0" fontId="5" fillId="0" borderId="110" xfId="41" applyFont="1" applyFill="1" applyBorder="1" applyAlignment="1" applyProtection="1">
      <alignment horizontal="center" vertical="center" wrapText="1" readingOrder="1"/>
      <protection locked="0"/>
    </xf>
    <xf numFmtId="0" fontId="4" fillId="0" borderId="111" xfId="41" applyFont="1" applyFill="1" applyBorder="1" applyAlignment="1" applyProtection="1">
      <alignment horizontal="center" vertical="center" wrapText="1"/>
      <protection locked="0"/>
    </xf>
    <xf numFmtId="0" fontId="4" fillId="0" borderId="112" xfId="41" applyFont="1" applyFill="1" applyBorder="1" applyAlignment="1" applyProtection="1">
      <alignment horizontal="center" vertical="center" wrapText="1"/>
      <protection locked="0"/>
    </xf>
    <xf numFmtId="0" fontId="4" fillId="0" borderId="0" xfId="7" applyFont="1" applyAlignment="1">
      <alignment horizontal="justify" vertical="top" readingOrder="1"/>
    </xf>
    <xf numFmtId="0" fontId="5" fillId="0" borderId="0" xfId="41" applyFont="1" applyFill="1" applyBorder="1" applyAlignment="1" applyProtection="1">
      <alignment horizontal="justify" vertical="top" readingOrder="1"/>
      <protection locked="0"/>
    </xf>
    <xf numFmtId="0" fontId="4" fillId="0" borderId="0" xfId="41" applyFont="1" applyFill="1" applyAlignment="1">
      <alignment horizontal="justify" vertical="top"/>
    </xf>
    <xf numFmtId="0" fontId="16" fillId="0" borderId="115" xfId="7" applyFont="1" applyBorder="1" applyAlignment="1" applyProtection="1">
      <alignment horizontal="center" vertical="center" wrapText="1" readingOrder="1"/>
      <protection locked="0"/>
    </xf>
    <xf numFmtId="0" fontId="4" fillId="0" borderId="0" xfId="0" applyFont="1" applyFill="1" applyBorder="1" applyAlignment="1">
      <alignment horizontal="justify" vertical="top" wrapText="1"/>
    </xf>
    <xf numFmtId="0" fontId="5" fillId="0" borderId="94" xfId="0" applyFont="1" applyFill="1" applyBorder="1" applyAlignment="1">
      <alignment horizontal="center" vertical="center" wrapText="1"/>
    </xf>
    <xf numFmtId="0" fontId="5" fillId="0" borderId="86" xfId="0" applyFont="1" applyFill="1" applyBorder="1" applyAlignment="1">
      <alignment horizontal="center" vertical="center" wrapText="1"/>
    </xf>
    <xf numFmtId="49" fontId="4" fillId="0" borderId="0" xfId="3" applyNumberFormat="1" applyFont="1" applyAlignment="1">
      <alignment horizontal="justify" vertical="top"/>
    </xf>
    <xf numFmtId="0" fontId="4" fillId="0" borderId="0" xfId="7" applyFont="1" applyFill="1" applyAlignment="1">
      <alignment horizontal="left" vertical="top" wrapText="1"/>
    </xf>
    <xf numFmtId="49" fontId="4" fillId="0" borderId="0" xfId="3" applyNumberFormat="1" applyFont="1" applyAlignment="1">
      <alignment horizontal="left"/>
    </xf>
    <xf numFmtId="0" fontId="4" fillId="0" borderId="0" xfId="0" applyFont="1" applyFill="1" applyBorder="1" applyAlignment="1">
      <alignment horizontal="left" wrapText="1"/>
    </xf>
    <xf numFmtId="0" fontId="5" fillId="0" borderId="94" xfId="7" applyFont="1" applyFill="1" applyBorder="1" applyAlignment="1">
      <alignment horizontal="center" vertical="center" wrapText="1"/>
    </xf>
    <xf numFmtId="0" fontId="5" fillId="0" borderId="86" xfId="7" applyFont="1" applyFill="1" applyBorder="1" applyAlignment="1">
      <alignment horizontal="center" vertical="center" wrapText="1"/>
    </xf>
    <xf numFmtId="0" fontId="5" fillId="0" borderId="104" xfId="7" applyFont="1" applyFill="1" applyBorder="1" applyAlignment="1">
      <alignment horizontal="left" vertical="top"/>
    </xf>
    <xf numFmtId="0" fontId="4" fillId="0" borderId="0" xfId="7" applyNumberFormat="1" applyFont="1" applyFill="1" applyBorder="1" applyAlignment="1">
      <alignment horizontal="justify" vertical="center" wrapText="1"/>
    </xf>
    <xf numFmtId="0" fontId="4" fillId="0" borderId="0" xfId="42" applyFont="1" applyBorder="1" applyAlignment="1" applyProtection="1">
      <alignment horizontal="justify" vertical="top" wrapText="1" readingOrder="1"/>
      <protection locked="0"/>
    </xf>
    <xf numFmtId="0" fontId="4" fillId="0" borderId="0" xfId="42" applyFont="1" applyBorder="1" applyAlignment="1">
      <alignment horizontal="justify"/>
    </xf>
    <xf numFmtId="0" fontId="4" fillId="0" borderId="0" xfId="42" applyFont="1" applyFill="1" applyBorder="1" applyAlignment="1" applyProtection="1">
      <alignment horizontal="justify" vertical="center" wrapText="1" readingOrder="1"/>
      <protection locked="0"/>
    </xf>
    <xf numFmtId="0" fontId="5" fillId="0" borderId="0" xfId="42" applyFont="1" applyAlignment="1" applyProtection="1">
      <alignment horizontal="justify" vertical="center" wrapText="1" readingOrder="1"/>
      <protection locked="0"/>
    </xf>
    <xf numFmtId="0" fontId="4" fillId="0" borderId="0" xfId="42" applyFont="1" applyAlignment="1">
      <alignment horizontal="justify" vertical="center" readingOrder="1"/>
    </xf>
    <xf numFmtId="0" fontId="4" fillId="0" borderId="0" xfId="42" applyFont="1" applyAlignment="1" applyProtection="1">
      <alignment vertical="top" wrapText="1" readingOrder="1"/>
      <protection locked="0"/>
    </xf>
    <xf numFmtId="0" fontId="5" fillId="0" borderId="2" xfId="42" applyFont="1" applyBorder="1" applyAlignment="1" applyProtection="1">
      <alignment horizontal="center" vertical="center" wrapText="1" readingOrder="1"/>
      <protection locked="0"/>
    </xf>
    <xf numFmtId="0" fontId="5" fillId="0" borderId="2" xfId="42" applyFont="1" applyBorder="1" applyAlignment="1" applyProtection="1">
      <alignment horizontal="center" vertical="top" wrapText="1" readingOrder="1"/>
      <protection locked="0"/>
    </xf>
    <xf numFmtId="0" fontId="15" fillId="0" borderId="0" xfId="42" quotePrefix="1" applyFont="1" applyFill="1" applyBorder="1" applyAlignment="1" applyProtection="1">
      <alignment horizontal="justify" vertical="top" wrapText="1" readingOrder="1"/>
      <protection locked="0"/>
    </xf>
    <xf numFmtId="0" fontId="4" fillId="0" borderId="2" xfId="42" applyFont="1" applyFill="1" applyBorder="1" applyAlignment="1" applyProtection="1">
      <alignment vertical="center" wrapText="1"/>
      <protection locked="0"/>
    </xf>
    <xf numFmtId="0" fontId="16" fillId="0" borderId="116" xfId="0" applyFont="1" applyFill="1" applyBorder="1" applyAlignment="1" applyProtection="1">
      <alignment horizontal="center" vertical="center" wrapText="1" readingOrder="1"/>
      <protection locked="0"/>
    </xf>
    <xf numFmtId="0" fontId="8" fillId="0" borderId="65" xfId="0" applyFont="1" applyFill="1" applyBorder="1" applyAlignment="1" applyProtection="1">
      <alignment vertical="center" wrapText="1" readingOrder="1"/>
      <protection locked="0"/>
    </xf>
    <xf numFmtId="0" fontId="16" fillId="0" borderId="0" xfId="42" quotePrefix="1" applyFont="1" applyFill="1" applyBorder="1" applyAlignment="1" applyProtection="1">
      <alignment horizontal="justify" vertical="center" wrapText="1" readingOrder="1"/>
      <protection locked="0"/>
    </xf>
    <xf numFmtId="0" fontId="4" fillId="0" borderId="0" xfId="42" applyFont="1" applyFill="1" applyBorder="1" applyAlignment="1" applyProtection="1">
      <alignment horizontal="justify" vertical="center" wrapText="1"/>
      <protection locked="0"/>
    </xf>
    <xf numFmtId="0" fontId="15" fillId="0" borderId="0" xfId="42" applyFont="1" applyFill="1" applyBorder="1" applyAlignment="1" applyProtection="1">
      <alignment horizontal="justify" vertical="center" wrapText="1" readingOrder="1"/>
      <protection locked="0"/>
    </xf>
    <xf numFmtId="0" fontId="16" fillId="0" borderId="94" xfId="42" applyFont="1" applyFill="1" applyBorder="1" applyAlignment="1" applyProtection="1">
      <alignment horizontal="center" vertical="center" wrapText="1" readingOrder="1"/>
      <protection locked="0"/>
    </xf>
    <xf numFmtId="0" fontId="16" fillId="0" borderId="86" xfId="42" applyFont="1" applyFill="1" applyBorder="1" applyAlignment="1" applyProtection="1">
      <alignment horizontal="center" vertical="center" wrapText="1" readingOrder="1"/>
      <protection locked="0"/>
    </xf>
    <xf numFmtId="0" fontId="15" fillId="0" borderId="0" xfId="42" applyFont="1" applyFill="1" applyBorder="1" applyAlignment="1" applyProtection="1">
      <alignment horizontal="left" vertical="top" readingOrder="1"/>
      <protection locked="0"/>
    </xf>
    <xf numFmtId="0" fontId="5" fillId="0" borderId="0" xfId="42" applyFont="1" applyFill="1" applyAlignment="1" applyProtection="1">
      <alignment horizontal="justify" vertical="top" wrapText="1" readingOrder="1"/>
      <protection locked="0"/>
    </xf>
    <xf numFmtId="0" fontId="4" fillId="0" borderId="0" xfId="42" applyFont="1" applyFill="1" applyAlignment="1">
      <alignment horizontal="justify"/>
    </xf>
    <xf numFmtId="0" fontId="16" fillId="0" borderId="32" xfId="42" applyFont="1" applyFill="1" applyBorder="1" applyAlignment="1" applyProtection="1">
      <alignment horizontal="center" vertical="center" wrapText="1" readingOrder="1"/>
      <protection locked="0"/>
    </xf>
    <xf numFmtId="0" fontId="16" fillId="0" borderId="2" xfId="42" applyFont="1" applyFill="1" applyBorder="1" applyAlignment="1" applyProtection="1">
      <alignment horizontal="center" vertical="top" wrapText="1" readingOrder="1"/>
      <protection locked="0"/>
    </xf>
    <xf numFmtId="0" fontId="4" fillId="0" borderId="2" xfId="42" applyFont="1" applyFill="1" applyBorder="1" applyAlignment="1" applyProtection="1">
      <alignment vertical="top" wrapText="1"/>
      <protection locked="0"/>
    </xf>
    <xf numFmtId="0" fontId="4" fillId="0" borderId="0" xfId="42" applyFont="1" applyFill="1" applyBorder="1" applyAlignment="1" applyProtection="1">
      <alignment vertical="top" wrapText="1"/>
      <protection locked="0"/>
    </xf>
    <xf numFmtId="0" fontId="16" fillId="0" borderId="104" xfId="42" applyFont="1" applyFill="1" applyBorder="1" applyAlignment="1" applyProtection="1">
      <alignment horizontal="center" vertical="top" wrapText="1" readingOrder="1"/>
      <protection locked="0"/>
    </xf>
    <xf numFmtId="0" fontId="5" fillId="0" borderId="2" xfId="42" applyFont="1" applyFill="1" applyBorder="1" applyAlignment="1" applyProtection="1">
      <alignment horizontal="center" vertical="top" wrapText="1" readingOrder="1"/>
      <protection locked="0"/>
    </xf>
    <xf numFmtId="2" fontId="11" fillId="0" borderId="0" xfId="89" applyNumberFormat="1" applyFont="1" applyFill="1" applyBorder="1" applyAlignment="1">
      <alignment horizontal="justify" vertical="center" wrapText="1"/>
    </xf>
    <xf numFmtId="2" fontId="4" fillId="0" borderId="0" xfId="89" applyNumberFormat="1" applyFont="1" applyFill="1" applyBorder="1" applyAlignment="1">
      <alignment horizontal="left" wrapText="1"/>
    </xf>
    <xf numFmtId="0" fontId="7" fillId="0" borderId="0" xfId="89" applyFont="1" applyFill="1" applyBorder="1" applyAlignment="1">
      <alignment horizontal="justify" wrapText="1"/>
    </xf>
    <xf numFmtId="2" fontId="8" fillId="0" borderId="0" xfId="89" applyNumberFormat="1" applyFont="1" applyFill="1" applyBorder="1" applyAlignment="1">
      <alignment horizontal="justify" wrapText="1"/>
    </xf>
    <xf numFmtId="0" fontId="5" fillId="0" borderId="0" xfId="14" applyFont="1" applyFill="1" applyBorder="1" applyAlignment="1">
      <alignment horizontal="justify" vertical="center" wrapText="1"/>
    </xf>
    <xf numFmtId="0" fontId="4" fillId="0" borderId="0" xfId="14" applyFont="1" applyFill="1" applyBorder="1" applyAlignment="1">
      <alignment horizontal="justify" vertical="top" wrapText="1"/>
    </xf>
    <xf numFmtId="0" fontId="8" fillId="0" borderId="0" xfId="14" applyFont="1" applyFill="1" applyBorder="1" applyAlignment="1">
      <alignment horizontal="justify" vertical="top" wrapText="1"/>
    </xf>
    <xf numFmtId="0" fontId="4" fillId="0" borderId="0" xfId="14" applyFont="1" applyFill="1" applyBorder="1" applyAlignment="1">
      <alignment horizontal="justify" vertical="top"/>
    </xf>
    <xf numFmtId="0" fontId="5" fillId="0" borderId="0" xfId="14" applyFont="1" applyFill="1" applyBorder="1" applyAlignment="1">
      <alignment horizontal="justify" wrapText="1"/>
    </xf>
    <xf numFmtId="0" fontId="4" fillId="0" borderId="0" xfId="14" applyFont="1" applyFill="1" applyBorder="1" applyAlignment="1">
      <alignment horizontal="left" vertical="top" wrapText="1"/>
    </xf>
    <xf numFmtId="0" fontId="8" fillId="0" borderId="0" xfId="14" applyFont="1" applyFill="1" applyBorder="1" applyAlignment="1">
      <alignment horizontal="left" vertical="top" wrapText="1"/>
    </xf>
    <xf numFmtId="0" fontId="7" fillId="0" borderId="0" xfId="14" applyFont="1" applyFill="1" applyBorder="1" applyAlignment="1">
      <alignment horizontal="left" wrapText="1"/>
    </xf>
    <xf numFmtId="0" fontId="8" fillId="0" borderId="0" xfId="14" applyFont="1" applyFill="1" applyBorder="1" applyAlignment="1">
      <alignment horizontal="justify" vertical="top"/>
    </xf>
    <xf numFmtId="0" fontId="0" fillId="0" borderId="0" xfId="0" applyAlignment="1">
      <alignment horizontal="justify" vertical="top" wrapText="1"/>
    </xf>
    <xf numFmtId="49" fontId="4" fillId="0" borderId="0" xfId="0" applyNumberFormat="1" applyFont="1" applyFill="1" applyBorder="1" applyAlignment="1">
      <alignment horizontal="justify" vertical="top" wrapText="1"/>
    </xf>
    <xf numFmtId="0" fontId="5" fillId="0" borderId="0" xfId="0" applyFont="1" applyFill="1" applyBorder="1" applyAlignment="1">
      <alignment horizontal="justify" vertical="top" wrapText="1"/>
    </xf>
    <xf numFmtId="49" fontId="4" fillId="0" borderId="0" xfId="0" applyNumberFormat="1" applyFont="1" applyFill="1" applyBorder="1" applyAlignment="1">
      <alignment horizontal="left" vertical="center" wrapText="1"/>
    </xf>
    <xf numFmtId="0" fontId="5" fillId="0" borderId="8" xfId="0" applyFont="1" applyFill="1" applyBorder="1" applyAlignment="1">
      <alignment horizontal="center" vertical="center"/>
    </xf>
    <xf numFmtId="0" fontId="5" fillId="0" borderId="117"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13" xfId="0" applyFont="1" applyFill="1" applyBorder="1" applyAlignment="1">
      <alignment horizontal="center" vertical="center" wrapText="1"/>
    </xf>
    <xf numFmtId="0" fontId="4" fillId="0" borderId="0" xfId="14" applyFont="1" applyFill="1" applyBorder="1" applyAlignment="1">
      <alignment horizontal="left" wrapText="1"/>
    </xf>
    <xf numFmtId="49" fontId="4" fillId="0" borderId="0" xfId="0" applyNumberFormat="1" applyFont="1" applyFill="1" applyAlignment="1">
      <alignment horizontal="justify" vertical="center" wrapText="1"/>
    </xf>
    <xf numFmtId="0" fontId="4" fillId="0" borderId="0" xfId="14" applyFont="1" applyFill="1" applyBorder="1" applyAlignment="1">
      <alignment horizontal="left" vertical="center" wrapText="1"/>
    </xf>
    <xf numFmtId="0" fontId="4" fillId="0" borderId="0" xfId="0" applyFont="1" applyFill="1" applyAlignment="1">
      <alignment horizontal="left" vertical="center" wrapText="1"/>
    </xf>
    <xf numFmtId="0" fontId="5" fillId="0" borderId="0" xfId="0" applyFont="1" applyFill="1" applyBorder="1" applyAlignment="1">
      <alignment horizontal="justify" vertical="justify" wrapText="1"/>
    </xf>
    <xf numFmtId="0" fontId="4" fillId="0" borderId="0" xfId="14" applyFont="1" applyFill="1" applyBorder="1" applyAlignment="1">
      <alignment horizontal="justify" wrapText="1"/>
    </xf>
    <xf numFmtId="0" fontId="4" fillId="0" borderId="0" xfId="14" applyFont="1" applyFill="1" applyBorder="1" applyAlignment="1">
      <alignment horizontal="justify" vertical="center" wrapText="1"/>
    </xf>
    <xf numFmtId="49" fontId="4" fillId="0" borderId="0" xfId="0" applyNumberFormat="1" applyFont="1" applyFill="1" applyAlignment="1">
      <alignment horizontal="justify" vertical="center"/>
    </xf>
    <xf numFmtId="0" fontId="4" fillId="0" borderId="0" xfId="0" applyFont="1" applyFill="1" applyAlignment="1">
      <alignment horizontal="left" vertical="justify"/>
    </xf>
    <xf numFmtId="0" fontId="4" fillId="0" borderId="0" xfId="0" applyFont="1" applyFill="1" applyAlignment="1">
      <alignment horizontal="justify" vertical="justify" wrapText="1"/>
    </xf>
    <xf numFmtId="0" fontId="5" fillId="0" borderId="0" xfId="0" applyFont="1" applyFill="1" applyBorder="1" applyAlignment="1">
      <alignment horizontal="left" vertical="center" wrapText="1"/>
    </xf>
    <xf numFmtId="0" fontId="4" fillId="0" borderId="0" xfId="0" applyFont="1" applyFill="1" applyBorder="1" applyAlignment="1">
      <alignment horizontal="justify" vertical="justify" wrapText="1"/>
    </xf>
    <xf numFmtId="0" fontId="4" fillId="0" borderId="0" xfId="0" applyFont="1" applyFill="1" applyAlignment="1">
      <alignment vertical="top" wrapText="1"/>
    </xf>
    <xf numFmtId="0" fontId="0" fillId="0" borderId="0" xfId="0" applyAlignment="1">
      <alignment horizontal="justify" vertical="top"/>
    </xf>
    <xf numFmtId="49" fontId="4" fillId="0" borderId="0" xfId="0" applyNumberFormat="1" applyFont="1" applyFill="1" applyAlignment="1">
      <alignment horizontal="left" vertical="center"/>
    </xf>
    <xf numFmtId="0" fontId="4" fillId="0" borderId="0" xfId="0" applyFont="1" applyFill="1" applyBorder="1" applyAlignment="1">
      <alignment horizontal="left"/>
    </xf>
    <xf numFmtId="0" fontId="5" fillId="0" borderId="69" xfId="0" applyFont="1" applyFill="1" applyBorder="1" applyAlignment="1">
      <alignment horizontal="center" vertical="center" wrapText="1"/>
    </xf>
    <xf numFmtId="0" fontId="5" fillId="0" borderId="69" xfId="0" applyFont="1" applyFill="1" applyBorder="1" applyAlignment="1">
      <alignment horizontal="center" vertical="center"/>
    </xf>
    <xf numFmtId="0" fontId="4" fillId="0" borderId="0" xfId="14" applyFont="1" applyFill="1" applyBorder="1" applyAlignment="1">
      <alignment horizontal="left" vertical="center"/>
    </xf>
    <xf numFmtId="0" fontId="4" fillId="0" borderId="0" xfId="0" applyNumberFormat="1" applyFont="1" applyFill="1" applyBorder="1" applyAlignment="1">
      <alignment horizontal="left" vertical="top"/>
    </xf>
    <xf numFmtId="0" fontId="4" fillId="0" borderId="0" xfId="0" applyFont="1" applyFill="1" applyBorder="1" applyAlignment="1">
      <alignment horizontal="justify" vertical="top"/>
    </xf>
    <xf numFmtId="0" fontId="5" fillId="0" borderId="85" xfId="0" applyFont="1" applyFill="1" applyBorder="1" applyAlignment="1">
      <alignment horizontal="center" vertical="center"/>
    </xf>
    <xf numFmtId="0" fontId="5" fillId="0" borderId="86" xfId="0" applyFont="1" applyFill="1" applyBorder="1" applyAlignment="1">
      <alignment horizontal="center" vertical="center"/>
    </xf>
    <xf numFmtId="0" fontId="4" fillId="0" borderId="0" xfId="96" applyFont="1" applyFill="1" applyBorder="1" applyAlignment="1">
      <alignment horizontal="justify" vertical="top" wrapText="1"/>
    </xf>
    <xf numFmtId="0" fontId="5" fillId="0" borderId="0" xfId="0" applyFont="1" applyFill="1" applyAlignment="1" applyProtection="1">
      <alignment horizontal="justify" vertical="top" wrapText="1" readingOrder="1"/>
      <protection locked="0"/>
    </xf>
    <xf numFmtId="0" fontId="4" fillId="0" borderId="119" xfId="0" applyFont="1" applyFill="1" applyBorder="1" applyAlignment="1" applyProtection="1">
      <alignment vertical="top" wrapText="1" readingOrder="1"/>
      <protection locked="0"/>
    </xf>
    <xf numFmtId="0" fontId="5" fillId="0" borderId="120" xfId="0" applyFont="1" applyFill="1" applyBorder="1" applyAlignment="1" applyProtection="1">
      <alignment horizontal="center" vertical="center" wrapText="1" readingOrder="1"/>
      <protection locked="0"/>
    </xf>
    <xf numFmtId="0" fontId="5" fillId="0" borderId="121" xfId="0" applyFont="1" applyFill="1" applyBorder="1" applyAlignment="1" applyProtection="1">
      <alignment horizontal="center" vertical="center" wrapText="1" readingOrder="1"/>
      <protection locked="0"/>
    </xf>
    <xf numFmtId="0" fontId="5" fillId="0" borderId="123" xfId="0" applyFont="1" applyFill="1" applyBorder="1" applyAlignment="1" applyProtection="1">
      <alignment horizontal="left" vertical="top" wrapText="1" readingOrder="1"/>
      <protection locked="0"/>
    </xf>
    <xf numFmtId="0" fontId="5" fillId="0" borderId="72" xfId="0" applyFont="1" applyFill="1" applyBorder="1" applyAlignment="1" applyProtection="1">
      <alignment horizontal="left" vertical="top" wrapText="1" readingOrder="1"/>
      <protection locked="0"/>
    </xf>
    <xf numFmtId="0" fontId="5" fillId="0" borderId="125" xfId="0" applyFont="1" applyFill="1" applyBorder="1" applyAlignment="1" applyProtection="1">
      <alignment horizontal="left" vertical="top" wrapText="1" readingOrder="1"/>
      <protection locked="0"/>
    </xf>
    <xf numFmtId="0" fontId="5" fillId="0" borderId="126" xfId="0" applyFont="1" applyFill="1" applyBorder="1" applyAlignment="1" applyProtection="1">
      <alignment horizontal="left" vertical="top" wrapText="1" readingOrder="1"/>
      <protection locked="0"/>
    </xf>
    <xf numFmtId="0" fontId="5" fillId="0" borderId="70" xfId="0" applyFont="1" applyFill="1" applyBorder="1" applyAlignment="1" applyProtection="1">
      <alignment horizontal="left" vertical="center" wrapText="1" readingOrder="1"/>
      <protection locked="0"/>
    </xf>
    <xf numFmtId="0" fontId="5" fillId="0" borderId="72" xfId="0" applyFont="1" applyFill="1" applyBorder="1" applyAlignment="1" applyProtection="1">
      <alignment horizontal="left" vertical="center" wrapText="1" readingOrder="1"/>
      <protection locked="0"/>
    </xf>
    <xf numFmtId="0" fontId="5" fillId="0" borderId="87" xfId="96" applyFont="1" applyFill="1" applyBorder="1" applyAlignment="1">
      <alignment horizontal="left" vertical="center" wrapText="1"/>
    </xf>
    <xf numFmtId="0" fontId="5" fillId="0" borderId="42" xfId="96" applyFont="1" applyFill="1" applyBorder="1" applyAlignment="1">
      <alignment horizontal="left" vertical="center" wrapText="1"/>
    </xf>
    <xf numFmtId="0" fontId="5" fillId="0" borderId="88" xfId="96" applyFont="1" applyFill="1" applyBorder="1" applyAlignment="1">
      <alignment horizontal="left" vertical="center" wrapText="1"/>
    </xf>
    <xf numFmtId="0" fontId="5" fillId="0" borderId="85" xfId="96" applyFont="1" applyFill="1" applyBorder="1" applyAlignment="1">
      <alignment horizontal="left" vertical="center" wrapText="1"/>
    </xf>
    <xf numFmtId="0" fontId="5" fillId="0" borderId="32" xfId="96" applyFont="1" applyFill="1" applyBorder="1" applyAlignment="1">
      <alignment horizontal="left" vertical="center" wrapText="1"/>
    </xf>
    <xf numFmtId="0" fontId="5" fillId="0" borderId="86" xfId="96" applyFont="1" applyFill="1" applyBorder="1" applyAlignment="1">
      <alignment horizontal="left" vertical="center" wrapText="1"/>
    </xf>
    <xf numFmtId="0" fontId="8" fillId="0" borderId="0" xfId="0" applyFont="1" applyAlignment="1">
      <alignment horizontal="justify" vertical="top"/>
    </xf>
    <xf numFmtId="0" fontId="16" fillId="0" borderId="120" xfId="0" applyFont="1" applyBorder="1" applyAlignment="1" applyProtection="1">
      <alignment horizontal="left" vertical="center" wrapText="1" readingOrder="1"/>
      <protection locked="0"/>
    </xf>
    <xf numFmtId="0" fontId="16" fillId="0" borderId="121" xfId="0" applyFont="1" applyBorder="1" applyAlignment="1" applyProtection="1">
      <alignment horizontal="left" vertical="center" wrapText="1" readingOrder="1"/>
      <protection locked="0"/>
    </xf>
    <xf numFmtId="0" fontId="16" fillId="0" borderId="128" xfId="0" applyFont="1" applyBorder="1" applyAlignment="1" applyProtection="1">
      <alignment horizontal="left" vertical="top" wrapText="1" readingOrder="1"/>
      <protection locked="0"/>
    </xf>
    <xf numFmtId="0" fontId="16" fillId="0" borderId="2" xfId="0" applyFont="1" applyBorder="1" applyAlignment="1" applyProtection="1">
      <alignment horizontal="left" vertical="top" wrapText="1" readingOrder="1"/>
      <protection locked="0"/>
    </xf>
    <xf numFmtId="0" fontId="8" fillId="0" borderId="123" xfId="0" applyFont="1" applyBorder="1" applyAlignment="1">
      <alignment horizontal="center"/>
    </xf>
    <xf numFmtId="0" fontId="8" fillId="0" borderId="129" xfId="0" applyFont="1" applyBorder="1" applyAlignment="1">
      <alignment horizontal="center"/>
    </xf>
    <xf numFmtId="0" fontId="8" fillId="0" borderId="130" xfId="0" applyFont="1" applyBorder="1" applyAlignment="1">
      <alignment horizontal="center"/>
    </xf>
    <xf numFmtId="0" fontId="16" fillId="0" borderId="131" xfId="0" applyFont="1" applyBorder="1" applyAlignment="1" applyProtection="1">
      <alignment horizontal="left" vertical="center" wrapText="1" readingOrder="1"/>
      <protection locked="0"/>
    </xf>
    <xf numFmtId="0" fontId="16" fillId="0" borderId="132" xfId="0" applyFont="1" applyBorder="1" applyAlignment="1" applyProtection="1">
      <alignment horizontal="left" vertical="center" wrapText="1" readingOrder="1"/>
      <protection locked="0"/>
    </xf>
    <xf numFmtId="0" fontId="16" fillId="0" borderId="133" xfId="0" applyFont="1" applyBorder="1" applyAlignment="1" applyProtection="1">
      <alignment horizontal="left" vertical="center" wrapText="1" readingOrder="1"/>
      <protection locked="0"/>
    </xf>
    <xf numFmtId="0" fontId="4" fillId="0" borderId="0" xfId="0" applyFont="1" applyFill="1" applyAlignment="1" applyProtection="1">
      <alignment vertical="top" wrapText="1" readingOrder="1"/>
      <protection locked="0"/>
    </xf>
    <xf numFmtId="0" fontId="5" fillId="0" borderId="135" xfId="0" applyFont="1" applyFill="1" applyBorder="1" applyAlignment="1" applyProtection="1">
      <alignment horizontal="center" vertical="top" wrapText="1" readingOrder="1"/>
      <protection locked="0"/>
    </xf>
    <xf numFmtId="0" fontId="5" fillId="0" borderId="136" xfId="0" applyFont="1" applyFill="1" applyBorder="1" applyAlignment="1" applyProtection="1">
      <alignment horizontal="center" vertical="top" wrapText="1" readingOrder="1"/>
      <protection locked="0"/>
    </xf>
    <xf numFmtId="0" fontId="5" fillId="0" borderId="131" xfId="0" applyFont="1" applyFill="1" applyBorder="1" applyAlignment="1" applyProtection="1">
      <alignment vertical="center" wrapText="1" readingOrder="1"/>
      <protection locked="0"/>
    </xf>
    <xf numFmtId="0" fontId="5" fillId="0" borderId="132" xfId="0" applyFont="1" applyFill="1" applyBorder="1" applyAlignment="1" applyProtection="1">
      <alignment vertical="center" wrapText="1" readingOrder="1"/>
      <protection locked="0"/>
    </xf>
    <xf numFmtId="0" fontId="5" fillId="0" borderId="133" xfId="0" applyFont="1" applyFill="1" applyBorder="1" applyAlignment="1" applyProtection="1">
      <alignment vertical="center" wrapText="1" readingOrder="1"/>
      <protection locked="0"/>
    </xf>
    <xf numFmtId="0" fontId="5" fillId="0" borderId="131" xfId="0" applyFont="1" applyFill="1" applyBorder="1" applyAlignment="1" applyProtection="1">
      <alignment horizontal="left" vertical="center" wrapText="1" readingOrder="1"/>
      <protection locked="0"/>
    </xf>
    <xf numFmtId="0" fontId="5" fillId="0" borderId="140" xfId="0" applyFont="1" applyFill="1" applyBorder="1" applyAlignment="1" applyProtection="1">
      <alignment horizontal="left" vertical="center" wrapText="1" readingOrder="1"/>
      <protection locked="0"/>
    </xf>
    <xf numFmtId="0" fontId="5" fillId="0" borderId="140" xfId="0" applyFont="1" applyFill="1" applyBorder="1" applyAlignment="1" applyProtection="1">
      <alignment vertical="center" wrapText="1" readingOrder="1"/>
      <protection locked="0"/>
    </xf>
    <xf numFmtId="0" fontId="5" fillId="0" borderId="131" xfId="96" applyFont="1" applyFill="1" applyBorder="1" applyAlignment="1">
      <alignment vertical="center" wrapText="1" readingOrder="1"/>
    </xf>
    <xf numFmtId="0" fontId="5" fillId="0" borderId="132" xfId="96" applyFont="1" applyFill="1" applyBorder="1" applyAlignment="1">
      <alignment vertical="center" wrapText="1" readingOrder="1"/>
    </xf>
    <xf numFmtId="0" fontId="5" fillId="0" borderId="128" xfId="0" applyFont="1" applyFill="1" applyBorder="1" applyAlignment="1" applyProtection="1">
      <alignment vertical="center" wrapText="1" readingOrder="1"/>
      <protection locked="0"/>
    </xf>
    <xf numFmtId="0" fontId="5" fillId="0" borderId="85" xfId="0" applyFont="1" applyFill="1" applyBorder="1" applyAlignment="1" applyProtection="1">
      <alignment vertical="center" wrapText="1" readingOrder="1"/>
      <protection locked="0"/>
    </xf>
    <xf numFmtId="0" fontId="5" fillId="0" borderId="32" xfId="0" applyFont="1" applyFill="1" applyBorder="1" applyAlignment="1" applyProtection="1">
      <alignment vertical="center" wrapText="1" readingOrder="1"/>
      <protection locked="0"/>
    </xf>
    <xf numFmtId="0" fontId="5" fillId="0" borderId="86" xfId="0" applyFont="1" applyFill="1" applyBorder="1" applyAlignment="1" applyProtection="1">
      <alignment vertical="center" wrapText="1" readingOrder="1"/>
      <protection locked="0"/>
    </xf>
    <xf numFmtId="0" fontId="5" fillId="0" borderId="140" xfId="96" applyFont="1" applyFill="1" applyBorder="1" applyAlignment="1">
      <alignment vertical="center" wrapText="1" readingOrder="1"/>
    </xf>
    <xf numFmtId="0" fontId="5" fillId="0" borderId="125" xfId="96" applyFont="1" applyFill="1" applyBorder="1" applyAlignment="1">
      <alignment horizontal="left" vertical="center" wrapText="1"/>
    </xf>
    <xf numFmtId="0" fontId="5" fillId="0" borderId="126" xfId="96" applyFont="1" applyFill="1" applyBorder="1" applyAlignment="1">
      <alignment horizontal="left" vertical="center" wrapText="1"/>
    </xf>
    <xf numFmtId="0" fontId="5" fillId="0" borderId="120" xfId="96" applyFont="1" applyFill="1" applyBorder="1" applyAlignment="1">
      <alignment horizontal="center" vertical="center"/>
    </xf>
    <xf numFmtId="0" fontId="5" fillId="0" borderId="121" xfId="96" applyFont="1" applyFill="1" applyBorder="1" applyAlignment="1">
      <alignment horizontal="center" vertical="center"/>
    </xf>
    <xf numFmtId="0" fontId="5" fillId="0" borderId="123" xfId="96" applyFont="1" applyFill="1" applyBorder="1" applyAlignment="1">
      <alignment horizontal="left" vertical="center" wrapText="1"/>
    </xf>
    <xf numFmtId="0" fontId="5" fillId="0" borderId="72" xfId="96" applyFont="1" applyFill="1" applyBorder="1" applyAlignment="1">
      <alignment horizontal="left" vertical="center" wrapText="1"/>
    </xf>
    <xf numFmtId="0" fontId="5" fillId="0" borderId="70" xfId="0" applyFont="1" applyFill="1" applyBorder="1" applyAlignment="1">
      <alignment horizontal="left" vertical="center" wrapText="1"/>
    </xf>
    <xf numFmtId="0" fontId="5" fillId="0" borderId="7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2" xfId="96" applyFont="1" applyFill="1" applyBorder="1" applyAlignment="1">
      <alignment horizontal="left" vertical="center" wrapText="1"/>
    </xf>
    <xf numFmtId="0" fontId="4" fillId="0" borderId="85" xfId="0" applyFont="1" applyFill="1" applyBorder="1" applyAlignment="1">
      <alignment horizontal="left" vertical="center" wrapText="1"/>
    </xf>
    <xf numFmtId="0" fontId="4" fillId="0" borderId="32" xfId="0" applyFont="1" applyFill="1" applyBorder="1" applyAlignment="1">
      <alignment horizontal="left" vertical="center" wrapText="1"/>
    </xf>
    <xf numFmtId="0" fontId="4" fillId="0" borderId="86" xfId="0" applyFont="1" applyFill="1" applyBorder="1" applyAlignment="1">
      <alignment horizontal="left" vertical="center" wrapText="1"/>
    </xf>
    <xf numFmtId="0" fontId="4" fillId="0" borderId="2" xfId="0" applyFont="1" applyFill="1" applyBorder="1" applyAlignment="1" applyProtection="1">
      <alignment horizontal="left" vertical="center" wrapText="1" readingOrder="1"/>
      <protection locked="0"/>
    </xf>
    <xf numFmtId="0" fontId="5" fillId="0" borderId="0" xfId="96" applyFont="1" applyFill="1" applyBorder="1" applyAlignment="1">
      <alignment horizontal="justify" vertical="top" wrapText="1"/>
    </xf>
    <xf numFmtId="0" fontId="8" fillId="0" borderId="0" xfId="0" applyFont="1" applyFill="1" applyBorder="1" applyAlignment="1">
      <alignment horizontal="justify" vertical="top"/>
    </xf>
    <xf numFmtId="0" fontId="5" fillId="0" borderId="0" xfId="97" applyFont="1" applyFill="1" applyBorder="1" applyAlignment="1">
      <alignment horizontal="justify" vertical="center" wrapText="1"/>
    </xf>
    <xf numFmtId="0" fontId="4" fillId="0" borderId="0" xfId="0" applyFont="1" applyFill="1" applyBorder="1" applyAlignment="1" applyProtection="1">
      <alignment vertical="top" wrapText="1" readingOrder="1"/>
      <protection locked="0"/>
    </xf>
    <xf numFmtId="0" fontId="15" fillId="0" borderId="0" xfId="14" quotePrefix="1" applyFont="1" applyBorder="1" applyAlignment="1">
      <alignment horizontal="left"/>
    </xf>
    <xf numFmtId="0" fontId="4" fillId="0" borderId="0" xfId="28" applyFont="1" applyAlignment="1">
      <alignment horizontal="left"/>
    </xf>
    <xf numFmtId="0" fontId="5" fillId="0" borderId="0" xfId="28" applyFont="1" applyFill="1" applyBorder="1" applyAlignment="1">
      <alignment horizontal="justify" vertical="justify" wrapText="1"/>
    </xf>
    <xf numFmtId="0" fontId="4" fillId="0" borderId="84" xfId="28" applyFont="1" applyFill="1" applyBorder="1" applyAlignment="1">
      <alignment horizontal="center"/>
    </xf>
    <xf numFmtId="0" fontId="5" fillId="0" borderId="69" xfId="3" applyFont="1" applyFill="1" applyBorder="1" applyAlignment="1" applyProtection="1">
      <alignment horizontal="left" vertical="center" wrapText="1"/>
    </xf>
    <xf numFmtId="0" fontId="5" fillId="0" borderId="69" xfId="3" applyFont="1" applyFill="1" applyBorder="1" applyAlignment="1" applyProtection="1">
      <alignment horizontal="center" vertical="center"/>
    </xf>
    <xf numFmtId="0" fontId="5" fillId="0" borderId="70" xfId="3" applyFont="1" applyFill="1" applyBorder="1" applyAlignment="1" applyProtection="1">
      <alignment horizontal="center" vertical="center"/>
    </xf>
    <xf numFmtId="0" fontId="5" fillId="0" borderId="69" xfId="3" applyFont="1" applyFill="1" applyBorder="1" applyAlignment="1" applyProtection="1">
      <alignment horizontal="center" vertical="center" wrapText="1"/>
    </xf>
    <xf numFmtId="0" fontId="4" fillId="0" borderId="0" xfId="28" applyFont="1" applyFill="1" applyBorder="1" applyAlignment="1">
      <alignment horizontal="center"/>
    </xf>
    <xf numFmtId="0" fontId="4" fillId="0" borderId="0" xfId="28" applyFont="1" applyFill="1" applyBorder="1" applyAlignment="1">
      <alignment horizontal="left" vertical="top" wrapText="1"/>
    </xf>
    <xf numFmtId="0" fontId="4" fillId="0" borderId="0" xfId="14" quotePrefix="1" applyFont="1" applyBorder="1" applyAlignment="1">
      <alignment horizontal="left"/>
    </xf>
    <xf numFmtId="0" fontId="5" fillId="0" borderId="0" xfId="28" applyFont="1" applyFill="1" applyAlignment="1">
      <alignment horizontal="justify" vertical="center" wrapText="1"/>
    </xf>
    <xf numFmtId="0" fontId="5" fillId="0" borderId="84" xfId="28" applyFont="1" applyFill="1" applyBorder="1" applyAlignment="1">
      <alignment horizontal="left" vertical="center" wrapText="1"/>
    </xf>
    <xf numFmtId="0" fontId="5" fillId="0" borderId="69" xfId="94" applyFont="1" applyFill="1" applyBorder="1" applyAlignment="1" applyProtection="1">
      <alignment horizontal="center" vertical="center" wrapText="1"/>
    </xf>
    <xf numFmtId="193" fontId="5" fillId="0" borderId="69" xfId="94" applyNumberFormat="1" applyFont="1" applyFill="1" applyBorder="1" applyAlignment="1" applyProtection="1">
      <alignment horizontal="center" vertical="center"/>
    </xf>
    <xf numFmtId="0" fontId="5" fillId="0" borderId="69" xfId="94" applyFont="1" applyFill="1" applyBorder="1" applyAlignment="1" applyProtection="1">
      <alignment horizontal="center" vertical="center"/>
    </xf>
    <xf numFmtId="3" fontId="4" fillId="0" borderId="0" xfId="95" applyNumberFormat="1" applyFont="1" applyFill="1" applyAlignment="1" applyProtection="1">
      <alignment horizontal="justify" vertical="center"/>
      <protection locked="0"/>
    </xf>
    <xf numFmtId="0" fontId="4" fillId="0" borderId="0" xfId="3" applyFont="1" applyBorder="1" applyAlignment="1">
      <alignment horizontal="left" vertical="top" wrapText="1"/>
    </xf>
    <xf numFmtId="0" fontId="15" fillId="0" borderId="0" xfId="14" quotePrefix="1" applyFont="1" applyBorder="1" applyAlignment="1">
      <alignment horizontal="justify"/>
    </xf>
    <xf numFmtId="0" fontId="4" fillId="0" borderId="0" xfId="28" applyFont="1" applyAlignment="1">
      <alignment horizontal="justify"/>
    </xf>
    <xf numFmtId="0" fontId="16" fillId="0" borderId="0" xfId="0" applyFont="1" applyFill="1" applyAlignment="1" applyProtection="1">
      <alignment horizontal="justify" vertical="justify" wrapText="1" readingOrder="1"/>
      <protection locked="0"/>
    </xf>
    <xf numFmtId="0" fontId="8" fillId="0" borderId="0" xfId="0" applyFont="1" applyFill="1" applyAlignment="1">
      <alignment horizontal="justify" vertical="justify"/>
    </xf>
    <xf numFmtId="0" fontId="4" fillId="0" borderId="84" xfId="94" applyFont="1" applyFill="1" applyBorder="1" applyAlignment="1" applyProtection="1">
      <alignment horizontal="left" vertical="center" wrapText="1"/>
    </xf>
    <xf numFmtId="0" fontId="4" fillId="0" borderId="0" xfId="28" applyFont="1" applyAlignment="1">
      <alignment horizontal="left" vertical="top" wrapText="1"/>
    </xf>
    <xf numFmtId="0" fontId="10" fillId="0" borderId="0" xfId="28" applyFont="1" applyAlignment="1">
      <alignment horizontal="left" vertical="top" wrapText="1"/>
    </xf>
    <xf numFmtId="0" fontId="4" fillId="0" borderId="84" xfId="28" applyFont="1" applyBorder="1" applyAlignment="1">
      <alignment horizontal="center"/>
    </xf>
    <xf numFmtId="0" fontId="5" fillId="0" borderId="85" xfId="28" applyFont="1" applyFill="1" applyBorder="1" applyAlignment="1">
      <alignment horizontal="center" vertical="center" wrapText="1"/>
    </xf>
    <xf numFmtId="0" fontId="5" fillId="0" borderId="32" xfId="28" applyFont="1" applyFill="1" applyBorder="1" applyAlignment="1">
      <alignment horizontal="center" vertical="center" wrapText="1"/>
    </xf>
    <xf numFmtId="0" fontId="5" fillId="0" borderId="86" xfId="28" applyFont="1" applyFill="1" applyBorder="1" applyAlignment="1">
      <alignment horizontal="center" vertical="center" wrapText="1"/>
    </xf>
    <xf numFmtId="0" fontId="5" fillId="0" borderId="142" xfId="28" applyFont="1" applyFill="1" applyBorder="1" applyAlignment="1">
      <alignment horizontal="center" vertical="center" wrapText="1"/>
    </xf>
    <xf numFmtId="0" fontId="5" fillId="0" borderId="90" xfId="28" applyFont="1" applyFill="1" applyBorder="1" applyAlignment="1">
      <alignment horizontal="center" vertical="center" wrapText="1"/>
    </xf>
    <xf numFmtId="0" fontId="5" fillId="0" borderId="89" xfId="28" applyFont="1" applyFill="1" applyBorder="1" applyAlignment="1">
      <alignment horizontal="center" vertical="center" wrapText="1"/>
    </xf>
    <xf numFmtId="0" fontId="5" fillId="0" borderId="84" xfId="28" applyFont="1" applyFill="1" applyBorder="1" applyAlignment="1">
      <alignment horizontal="center" vertical="center" wrapText="1"/>
    </xf>
    <xf numFmtId="0" fontId="5" fillId="0" borderId="70" xfId="28" applyFont="1" applyBorder="1" applyAlignment="1">
      <alignment horizontal="center"/>
    </xf>
    <xf numFmtId="0" fontId="5" fillId="0" borderId="129" xfId="28" applyFont="1" applyBorder="1" applyAlignment="1">
      <alignment horizontal="center"/>
    </xf>
    <xf numFmtId="0" fontId="5" fillId="0" borderId="72" xfId="28" applyFont="1" applyBorder="1" applyAlignment="1">
      <alignment horizontal="center"/>
    </xf>
    <xf numFmtId="0" fontId="4" fillId="0" borderId="0" xfId="7" applyFont="1" applyFill="1" applyAlignment="1">
      <alignment horizontal="justify" readingOrder="1"/>
    </xf>
    <xf numFmtId="0" fontId="15" fillId="0" borderId="0" xfId="7" applyFont="1" applyAlignment="1" applyProtection="1">
      <alignment horizontal="center" vertical="top" wrapText="1" readingOrder="1"/>
      <protection locked="0"/>
    </xf>
    <xf numFmtId="0" fontId="16" fillId="0" borderId="69" xfId="7" applyFont="1" applyFill="1" applyBorder="1" applyAlignment="1" applyProtection="1">
      <alignment horizontal="left" vertical="center" wrapText="1" readingOrder="1"/>
      <protection locked="0"/>
    </xf>
    <xf numFmtId="0" fontId="16" fillId="0" borderId="69" xfId="7" applyFont="1" applyFill="1" applyBorder="1" applyAlignment="1" applyProtection="1">
      <alignment horizontal="center" vertical="center" wrapText="1" readingOrder="1"/>
      <protection locked="0"/>
    </xf>
    <xf numFmtId="0" fontId="16" fillId="0" borderId="69" xfId="7" applyFont="1" applyFill="1" applyBorder="1" applyAlignment="1" applyProtection="1">
      <alignment horizontal="center" vertical="top" wrapText="1" readingOrder="1"/>
      <protection locked="0"/>
    </xf>
    <xf numFmtId="0" fontId="4" fillId="0" borderId="69" xfId="7" applyFont="1" applyFill="1" applyBorder="1" applyAlignment="1" applyProtection="1">
      <alignment vertical="top" wrapText="1"/>
      <protection locked="0"/>
    </xf>
    <xf numFmtId="49" fontId="4" fillId="0" borderId="0" xfId="7" applyNumberFormat="1" applyFont="1" applyFill="1" applyBorder="1" applyAlignment="1" applyProtection="1">
      <alignment horizontal="justify" vertical="top" wrapText="1"/>
      <protection locked="0"/>
    </xf>
    <xf numFmtId="0" fontId="15" fillId="0" borderId="0" xfId="7" applyFont="1" applyFill="1" applyBorder="1" applyAlignment="1" applyProtection="1">
      <alignment horizontal="center" vertical="top" wrapText="1" readingOrder="1"/>
      <protection locked="0"/>
    </xf>
    <xf numFmtId="49" fontId="15" fillId="0" borderId="0" xfId="7" applyNumberFormat="1" applyFont="1" applyBorder="1" applyAlignment="1" applyProtection="1">
      <alignment horizontal="justify" vertical="top" wrapText="1" readingOrder="1"/>
      <protection locked="0"/>
    </xf>
    <xf numFmtId="49" fontId="4" fillId="0" borderId="0" xfId="7" applyNumberFormat="1" applyFont="1" applyBorder="1" applyAlignment="1" applyProtection="1">
      <alignment horizontal="justify" vertical="top" wrapText="1"/>
      <protection locked="0"/>
    </xf>
    <xf numFmtId="3" fontId="16" fillId="0" borderId="2" xfId="7" applyNumberFormat="1" applyFont="1" applyFill="1" applyBorder="1" applyAlignment="1" applyProtection="1">
      <alignment horizontal="center" vertical="center" wrapText="1" readingOrder="1"/>
      <protection locked="0"/>
    </xf>
    <xf numFmtId="49" fontId="15" fillId="0" borderId="0" xfId="7" applyNumberFormat="1" applyFont="1" applyBorder="1" applyAlignment="1" applyProtection="1">
      <alignment vertical="top" wrapText="1" readingOrder="1"/>
      <protection locked="0"/>
    </xf>
    <xf numFmtId="49" fontId="4" fillId="0" borderId="0" xfId="7" applyNumberFormat="1" applyFont="1" applyBorder="1" applyAlignment="1" applyProtection="1">
      <alignment vertical="top" wrapText="1"/>
      <protection locked="0"/>
    </xf>
    <xf numFmtId="0" fontId="4" fillId="0" borderId="0" xfId="7" applyFont="1" applyFill="1" applyBorder="1" applyAlignment="1">
      <alignment horizontal="justify" readingOrder="1"/>
    </xf>
    <xf numFmtId="0" fontId="4" fillId="0" borderId="0" xfId="7" applyFont="1" applyBorder="1" applyAlignment="1" applyProtection="1">
      <alignment vertical="top" wrapText="1" readingOrder="1"/>
      <protection locked="0"/>
    </xf>
    <xf numFmtId="0" fontId="4" fillId="0" borderId="0" xfId="7" applyFont="1" applyBorder="1" applyAlignment="1" applyProtection="1">
      <alignment horizontal="center" vertical="top" wrapText="1" readingOrder="1"/>
      <protection locked="0"/>
    </xf>
    <xf numFmtId="0" fontId="4" fillId="0" borderId="0" xfId="7" applyFont="1" applyBorder="1" applyAlignment="1">
      <alignment horizontal="left" vertical="top" wrapText="1"/>
    </xf>
    <xf numFmtId="0" fontId="4" fillId="0" borderId="0" xfId="7" applyFont="1" applyBorder="1" applyAlignment="1" applyProtection="1">
      <alignment horizontal="left" vertical="top" wrapText="1" readingOrder="1"/>
      <protection locked="0"/>
    </xf>
    <xf numFmtId="0" fontId="5" fillId="0" borderId="94" xfId="0" applyFont="1" applyFill="1" applyBorder="1" applyAlignment="1" applyProtection="1">
      <alignment horizontal="left" vertical="center" wrapText="1" readingOrder="1"/>
      <protection locked="0"/>
    </xf>
    <xf numFmtId="0" fontId="5" fillId="0" borderId="86" xfId="0" applyFont="1" applyFill="1" applyBorder="1" applyAlignment="1" applyProtection="1">
      <alignment horizontal="left" vertical="center" wrapText="1" readingOrder="1"/>
      <protection locked="0"/>
    </xf>
    <xf numFmtId="0" fontId="4" fillId="0" borderId="0" xfId="14" quotePrefix="1" applyFont="1" applyFill="1" applyBorder="1" applyAlignment="1">
      <alignment horizontal="justify"/>
    </xf>
    <xf numFmtId="0" fontId="4" fillId="0" borderId="104" xfId="7" applyFont="1" applyFill="1" applyBorder="1" applyAlignment="1">
      <alignment horizontal="left"/>
    </xf>
    <xf numFmtId="0" fontId="5" fillId="0" borderId="2" xfId="13" applyFont="1" applyFill="1" applyBorder="1" applyAlignment="1">
      <alignment horizontal="center" vertical="center" wrapText="1"/>
    </xf>
    <xf numFmtId="0" fontId="5" fillId="0" borderId="117" xfId="7" applyFont="1" applyFill="1" applyBorder="1" applyAlignment="1">
      <alignment horizontal="center" vertical="center"/>
    </xf>
    <xf numFmtId="0" fontId="4" fillId="0" borderId="0" xfId="4" applyFont="1" applyFill="1" applyAlignment="1">
      <alignment horizontal="center" wrapText="1"/>
    </xf>
    <xf numFmtId="0" fontId="4" fillId="0" borderId="104" xfId="4" applyFont="1" applyFill="1" applyBorder="1" applyAlignment="1">
      <alignment horizontal="center" wrapText="1"/>
    </xf>
    <xf numFmtId="0" fontId="4" fillId="0" borderId="0" xfId="7" applyFont="1" applyFill="1" applyAlignment="1"/>
    <xf numFmtId="0" fontId="5" fillId="0" borderId="0" xfId="7" applyFont="1" applyFill="1" applyAlignment="1">
      <alignment horizontal="justify" vertical="justify" wrapText="1"/>
    </xf>
    <xf numFmtId="0" fontId="8" fillId="0" borderId="0" xfId="0" applyFont="1" applyAlignment="1">
      <alignment horizontal="justify" wrapText="1"/>
    </xf>
    <xf numFmtId="0" fontId="5" fillId="0" borderId="8" xfId="7" applyFont="1" applyFill="1" applyBorder="1" applyAlignment="1">
      <alignment horizontal="center" wrapText="1"/>
    </xf>
    <xf numFmtId="0" fontId="5" fillId="0" borderId="117" xfId="7" applyFont="1" applyFill="1" applyBorder="1" applyAlignment="1">
      <alignment horizontal="center" wrapText="1"/>
    </xf>
    <xf numFmtId="0" fontId="5" fillId="0" borderId="10" xfId="7" applyFont="1" applyFill="1" applyBorder="1" applyAlignment="1">
      <alignment horizontal="center" wrapText="1"/>
    </xf>
    <xf numFmtId="0" fontId="4" fillId="0" borderId="0" xfId="2" applyFont="1" applyFill="1" applyAlignment="1">
      <alignment horizontal="left"/>
    </xf>
    <xf numFmtId="0" fontId="4" fillId="0" borderId="0" xfId="7" applyFont="1" applyFill="1" applyAlignment="1">
      <alignment horizontal="left"/>
    </xf>
    <xf numFmtId="0" fontId="49" fillId="5" borderId="143" xfId="0" applyFont="1" applyFill="1" applyBorder="1" applyAlignment="1">
      <alignment horizontal="center" vertical="center"/>
    </xf>
    <xf numFmtId="0" fontId="49" fillId="5" borderId="143" xfId="0" applyFont="1" applyFill="1" applyBorder="1" applyAlignment="1">
      <alignment horizontal="center" vertical="center" wrapText="1"/>
    </xf>
  </cellXfs>
  <cellStyles count="99">
    <cellStyle name="Hipervínculo" xfId="98" builtinId="8"/>
    <cellStyle name="Hipervínculo 2" xfId="59"/>
    <cellStyle name="Millares" xfId="92" builtinId="3"/>
    <cellStyle name="Millares [0]" xfId="93" builtinId="6"/>
    <cellStyle name="Millares [0] 2" xfId="5"/>
    <cellStyle name="Millares [0] 2 2" xfId="29"/>
    <cellStyle name="Millares [0] 3" xfId="39"/>
    <cellStyle name="Millares 10" xfId="16"/>
    <cellStyle name="Millares 10 2" xfId="76"/>
    <cellStyle name="Millares 11" xfId="44"/>
    <cellStyle name="Millares 12" xfId="54"/>
    <cellStyle name="Millares 13" xfId="71"/>
    <cellStyle name="Millares 2" xfId="6"/>
    <cellStyle name="Millares 2 2" xfId="37"/>
    <cellStyle name="Millares 2 4" xfId="36"/>
    <cellStyle name="Millares 2 5" xfId="50"/>
    <cellStyle name="Millares 3 2" xfId="62"/>
    <cellStyle name="Millares 4" xfId="64"/>
    <cellStyle name="Millares 5" xfId="12"/>
    <cellStyle name="Millares 5 2" xfId="90"/>
    <cellStyle name="Moneda 2" xfId="22"/>
    <cellStyle name="Moneda 3" xfId="23"/>
    <cellStyle name="Normal" xfId="0" builtinId="0"/>
    <cellStyle name="Normal 10" xfId="7"/>
    <cellStyle name="Normal 10_Cultura y Tiempo libre 2011 base 2012 PGM - EMV  2013" xfId="28"/>
    <cellStyle name="Normal 14" xfId="14"/>
    <cellStyle name="Normal 17" xfId="40"/>
    <cellStyle name="Normal 18" xfId="80"/>
    <cellStyle name="Normal 2" xfId="2"/>
    <cellStyle name="Normal 2 12" xfId="4"/>
    <cellStyle name="Normal 2 18" xfId="3"/>
    <cellStyle name="Normal 2 2 3_Cultura y Tiempo libre 2011 base 2012 PGM - EMV  2013" xfId="94"/>
    <cellStyle name="Normal 2 88" xfId="41"/>
    <cellStyle name="Normal 2 89" xfId="56"/>
    <cellStyle name="Normal 2 89 2" xfId="58"/>
    <cellStyle name="Normal 22 2" xfId="85"/>
    <cellStyle name="Normal 26" xfId="82"/>
    <cellStyle name="Normal 27" xfId="83"/>
    <cellStyle name="Normal 28" xfId="84"/>
    <cellStyle name="Normal 29 2 2" xfId="86"/>
    <cellStyle name="Normal 3" xfId="9"/>
    <cellStyle name="Normal 3 91" xfId="89"/>
    <cellStyle name="Normal 32 10" xfId="21"/>
    <cellStyle name="Normal 32 21" xfId="30"/>
    <cellStyle name="Normal 32 22" xfId="31"/>
    <cellStyle name="Normal 32 23" xfId="32"/>
    <cellStyle name="Normal 32 24" xfId="33"/>
    <cellStyle name="Normal 32 25" xfId="34"/>
    <cellStyle name="Normal 32 26" xfId="35"/>
    <cellStyle name="Normal 32 29" xfId="88"/>
    <cellStyle name="Normal 32 3 14" xfId="75"/>
    <cellStyle name="Normal 32 30" xfId="38"/>
    <cellStyle name="Normal 32 31" xfId="18"/>
    <cellStyle name="Normal 32 33" xfId="48"/>
    <cellStyle name="Normal 32 34" xfId="49"/>
    <cellStyle name="Normal 32 35" xfId="51"/>
    <cellStyle name="Normal 32 36" xfId="52"/>
    <cellStyle name="Normal 32 4" xfId="69"/>
    <cellStyle name="Normal 32 48" xfId="81"/>
    <cellStyle name="Normal 32 66" xfId="78"/>
    <cellStyle name="Normal 32 67" xfId="79"/>
    <cellStyle name="Normal 32 68" xfId="61"/>
    <cellStyle name="Normal 32 7" xfId="70"/>
    <cellStyle name="Normal 32 72" xfId="43"/>
    <cellStyle name="Normal 32 72 2" xfId="60"/>
    <cellStyle name="Normal 32 72 3" xfId="72"/>
    <cellStyle name="Normal 32 9" xfId="20"/>
    <cellStyle name="Normal 32 9 9" xfId="95"/>
    <cellStyle name="Normal 35" xfId="45"/>
    <cellStyle name="Normal 35 2" xfId="63"/>
    <cellStyle name="Normal 35 2 2" xfId="65"/>
    <cellStyle name="Normal 38" xfId="46"/>
    <cellStyle name="Normal 4" xfId="10"/>
    <cellStyle name="Normal 4 2" xfId="11"/>
    <cellStyle name="Normal 44" xfId="42"/>
    <cellStyle name="Normal 44 2" xfId="53"/>
    <cellStyle name="Normal 45" xfId="57"/>
    <cellStyle name="Normal 5" xfId="15"/>
    <cellStyle name="Normal 5 10" xfId="25"/>
    <cellStyle name="Normal_153-03 compendio 2008" xfId="19"/>
    <cellStyle name="Normal_17.1" xfId="77"/>
    <cellStyle name="Normal_Anuario CTL 2006 al 28 nov 2007" xfId="8"/>
    <cellStyle name="Normal_CINES PORREGIÓN 2005 CALIFICACIÓN CINEMATOGRÁFICA" xfId="73"/>
    <cellStyle name="Normal_CINES PORREGIÓN 2005 MESES" xfId="74"/>
    <cellStyle name="Normal_cuadro presupuesto 2006" xfId="96"/>
    <cellStyle name="Normal_Cuadros Anuario 2006-INDICADORES TRANSVERSALES" xfId="97"/>
    <cellStyle name="Normal_Datos 2005" xfId="27"/>
    <cellStyle name="Normal_Fondo CNTV oferta y consumo" xfId="67"/>
    <cellStyle name="Normal_Hoja1" xfId="66"/>
    <cellStyle name="Normal_PENAL A INE CAPJ" xfId="13"/>
    <cellStyle name="Normal_PENAL A INE CAPJ 2" xfId="91"/>
    <cellStyle name="Normal_Planilla de Datos BN.xls 2007-2006-2005" xfId="87"/>
    <cellStyle name="Normal_Prog Inf segun Procedencia" xfId="68"/>
    <cellStyle name="Normal_Tabla 3-2-03" xfId="17"/>
    <cellStyle name="Porcentaje" xfId="1" builtinId="5"/>
    <cellStyle name="Porcentaje 2" xfId="24"/>
    <cellStyle name="Porcentaje 2 2" xfId="26"/>
    <cellStyle name="Porcentaje 4" xfId="55"/>
    <cellStyle name="Porcentual 2" xfId="47"/>
  </cellStyles>
  <dxfs count="3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2004F2"/>
      <color rgb="FF042C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324" Type="http://schemas.openxmlformats.org/officeDocument/2006/relationships/worksheet" Target="worksheets/sheet324.xml"/><Relationship Id="rId345" Type="http://schemas.openxmlformats.org/officeDocument/2006/relationships/worksheet" Target="worksheets/sheet345.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335" Type="http://schemas.openxmlformats.org/officeDocument/2006/relationships/worksheet" Target="worksheets/sheet335.xml"/><Relationship Id="rId356" Type="http://schemas.openxmlformats.org/officeDocument/2006/relationships/sharedStrings" Target="sharedStrings.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25" Type="http://schemas.openxmlformats.org/officeDocument/2006/relationships/worksheet" Target="worksheets/sheet325.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336" Type="http://schemas.openxmlformats.org/officeDocument/2006/relationships/worksheet" Target="worksheets/sheet336.xml"/><Relationship Id="rId357" Type="http://schemas.openxmlformats.org/officeDocument/2006/relationships/calcChain" Target="calcChain.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326" Type="http://schemas.openxmlformats.org/officeDocument/2006/relationships/worksheet" Target="worksheets/sheet326.xml"/><Relationship Id="rId347" Type="http://schemas.openxmlformats.org/officeDocument/2006/relationships/worksheet" Target="worksheets/sheet347.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37" Type="http://schemas.openxmlformats.org/officeDocument/2006/relationships/worksheet" Target="worksheets/sheet337.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327" Type="http://schemas.openxmlformats.org/officeDocument/2006/relationships/worksheet" Target="worksheets/sheet327.xml"/><Relationship Id="rId348" Type="http://schemas.openxmlformats.org/officeDocument/2006/relationships/worksheet" Target="worksheets/sheet348.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17" Type="http://schemas.openxmlformats.org/officeDocument/2006/relationships/worksheet" Target="worksheets/sheet317.xml"/><Relationship Id="rId338" Type="http://schemas.openxmlformats.org/officeDocument/2006/relationships/worksheet" Target="worksheets/sheet338.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worksheet" Target="worksheets/sheet307.xml"/><Relationship Id="rId328" Type="http://schemas.openxmlformats.org/officeDocument/2006/relationships/worksheet" Target="worksheets/sheet328.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339" Type="http://schemas.openxmlformats.org/officeDocument/2006/relationships/worksheet" Target="worksheets/sheet339.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334" Type="http://schemas.openxmlformats.org/officeDocument/2006/relationships/worksheet" Target="worksheets/sheet334.xml"/><Relationship Id="rId350" Type="http://schemas.openxmlformats.org/officeDocument/2006/relationships/worksheet" Target="worksheets/sheet350.xml"/><Relationship Id="rId35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theme" Target="theme/theme1.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03.xml.rels><?xml version="1.0" encoding="UTF-8" standalone="yes"?>
<Relationships xmlns="http://schemas.openxmlformats.org/package/2006/relationships"><Relationship Id="rId3" Type="http://schemas.openxmlformats.org/officeDocument/2006/relationships/hyperlink" Target="http://www.vivaleercopec.cl/" TargetMode="External"/><Relationship Id="rId2" Type="http://schemas.openxmlformats.org/officeDocument/2006/relationships/hyperlink" Target="http://www.fundacionlafuente.cl/" TargetMode="External"/><Relationship Id="rId1" Type="http://schemas.openxmlformats.org/officeDocument/2006/relationships/hyperlink" Target="http://www.bibliotecaviva.cl/" TargetMode="External"/><Relationship Id="rId6" Type="http://schemas.openxmlformats.org/officeDocument/2006/relationships/printerSettings" Target="../printerSettings/printerSettings170.bin"/><Relationship Id="rId5" Type="http://schemas.openxmlformats.org/officeDocument/2006/relationships/hyperlink" Target="http://www.troquel.cl/3" TargetMode="External"/><Relationship Id="rId4" Type="http://schemas.openxmlformats.org/officeDocument/2006/relationships/hyperlink" Target="http://www.lecturaparatodos.cl/3" TargetMode="External"/></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300.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30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302.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303.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304.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30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5"/>
  <dimension ref="A1:N353"/>
  <sheetViews>
    <sheetView tabSelected="1" workbookViewId="0"/>
  </sheetViews>
  <sheetFormatPr baseColWidth="10" defaultRowHeight="15" x14ac:dyDescent="0.25"/>
  <cols>
    <col min="1" max="1" width="20.85546875" style="2327" customWidth="1"/>
    <col min="2" max="2" width="123.5703125" style="2327" customWidth="1"/>
    <col min="3" max="14" width="11.42578125" style="2327"/>
    <col min="15" max="15" width="17.28515625" style="2327" customWidth="1"/>
    <col min="16" max="16384" width="11.42578125" style="2327"/>
  </cols>
  <sheetData>
    <row r="1" spans="1:14" s="2325" customFormat="1" ht="33.75" customHeight="1" x14ac:dyDescent="0.25">
      <c r="A1" s="3700" t="s">
        <v>4308</v>
      </c>
      <c r="B1" s="3701" t="s">
        <v>4307</v>
      </c>
      <c r="C1" s="2324"/>
      <c r="D1" s="2324"/>
      <c r="E1" s="2324"/>
      <c r="F1" s="2324"/>
      <c r="G1" s="2324"/>
      <c r="H1" s="2324"/>
      <c r="I1" s="2324"/>
      <c r="J1" s="2324"/>
      <c r="K1" s="2324"/>
      <c r="L1" s="2324"/>
      <c r="M1" s="2324"/>
      <c r="N1" s="2324"/>
    </row>
    <row r="2" spans="1:14" ht="30" x14ac:dyDescent="0.25">
      <c r="A2" s="2328" t="s">
        <v>4309</v>
      </c>
      <c r="B2" s="2326" t="s">
        <v>4310</v>
      </c>
    </row>
    <row r="3" spans="1:14" ht="30" x14ac:dyDescent="0.25">
      <c r="A3" s="2328" t="s">
        <v>4311</v>
      </c>
      <c r="B3" s="2326" t="s">
        <v>4312</v>
      </c>
    </row>
    <row r="4" spans="1:14" x14ac:dyDescent="0.25">
      <c r="A4" s="2328" t="s">
        <v>4313</v>
      </c>
      <c r="B4" s="2326" t="s">
        <v>4314</v>
      </c>
    </row>
    <row r="5" spans="1:14" ht="30" x14ac:dyDescent="0.25">
      <c r="A5" s="2328" t="s">
        <v>4315</v>
      </c>
      <c r="B5" s="2326" t="s">
        <v>4316</v>
      </c>
    </row>
    <row r="6" spans="1:14" ht="30" x14ac:dyDescent="0.25">
      <c r="A6" s="2328" t="s">
        <v>4317</v>
      </c>
      <c r="B6" s="2326" t="s">
        <v>4318</v>
      </c>
    </row>
    <row r="7" spans="1:14" ht="30" x14ac:dyDescent="0.25">
      <c r="A7" s="2328" t="s">
        <v>4319</v>
      </c>
      <c r="B7" s="2326" t="s">
        <v>4320</v>
      </c>
    </row>
    <row r="8" spans="1:14" ht="30" x14ac:dyDescent="0.25">
      <c r="A8" s="2328" t="s">
        <v>4321</v>
      </c>
      <c r="B8" s="2326" t="s">
        <v>4322</v>
      </c>
    </row>
    <row r="9" spans="1:14" x14ac:dyDescent="0.25">
      <c r="A9" s="2328" t="s">
        <v>4323</v>
      </c>
      <c r="B9" s="2326" t="s">
        <v>4324</v>
      </c>
    </row>
    <row r="10" spans="1:14" x14ac:dyDescent="0.25">
      <c r="A10" s="2328" t="s">
        <v>4325</v>
      </c>
      <c r="B10" s="2326" t="s">
        <v>4326</v>
      </c>
    </row>
    <row r="11" spans="1:14" x14ac:dyDescent="0.25">
      <c r="A11" s="2328" t="s">
        <v>4327</v>
      </c>
      <c r="B11" s="2326" t="s">
        <v>4328</v>
      </c>
    </row>
    <row r="12" spans="1:14" x14ac:dyDescent="0.25">
      <c r="A12" s="2328" t="s">
        <v>4329</v>
      </c>
      <c r="B12" s="2326" t="s">
        <v>4330</v>
      </c>
    </row>
    <row r="13" spans="1:14" ht="30" x14ac:dyDescent="0.25">
      <c r="A13" s="2328" t="s">
        <v>4331</v>
      </c>
      <c r="B13" s="2326" t="s">
        <v>4332</v>
      </c>
    </row>
    <row r="14" spans="1:14" ht="30" x14ac:dyDescent="0.25">
      <c r="A14" s="2328" t="s">
        <v>4333</v>
      </c>
      <c r="B14" s="2326" t="s">
        <v>4334</v>
      </c>
    </row>
    <row r="15" spans="1:14" ht="30" x14ac:dyDescent="0.25">
      <c r="A15" s="2328" t="s">
        <v>4335</v>
      </c>
      <c r="B15" s="2326" t="s">
        <v>4336</v>
      </c>
    </row>
    <row r="16" spans="1:14" ht="30" x14ac:dyDescent="0.25">
      <c r="A16" s="2328" t="s">
        <v>4337</v>
      </c>
      <c r="B16" s="2326" t="s">
        <v>4338</v>
      </c>
    </row>
    <row r="17" spans="1:2" ht="30" x14ac:dyDescent="0.25">
      <c r="A17" s="2328" t="s">
        <v>4339</v>
      </c>
      <c r="B17" s="2326" t="s">
        <v>4340</v>
      </c>
    </row>
    <row r="18" spans="1:2" x14ac:dyDescent="0.25">
      <c r="A18" s="2328" t="s">
        <v>4341</v>
      </c>
      <c r="B18" s="2326" t="s">
        <v>4342</v>
      </c>
    </row>
    <row r="19" spans="1:2" x14ac:dyDescent="0.25">
      <c r="A19" s="2328" t="s">
        <v>4343</v>
      </c>
      <c r="B19" s="2326" t="s">
        <v>4344</v>
      </c>
    </row>
    <row r="20" spans="1:2" x14ac:dyDescent="0.25">
      <c r="A20" s="2328" t="s">
        <v>4345</v>
      </c>
      <c r="B20" s="2326" t="s">
        <v>4346</v>
      </c>
    </row>
    <row r="21" spans="1:2" x14ac:dyDescent="0.25">
      <c r="A21" s="2328" t="s">
        <v>4347</v>
      </c>
      <c r="B21" s="2326" t="s">
        <v>4348</v>
      </c>
    </row>
    <row r="22" spans="1:2" x14ac:dyDescent="0.25">
      <c r="A22" s="2328" t="s">
        <v>4349</v>
      </c>
      <c r="B22" s="2326" t="s">
        <v>4350</v>
      </c>
    </row>
    <row r="23" spans="1:2" x14ac:dyDescent="0.25">
      <c r="A23" s="2328" t="s">
        <v>4351</v>
      </c>
      <c r="B23" s="2326" t="s">
        <v>4352</v>
      </c>
    </row>
    <row r="24" spans="1:2" x14ac:dyDescent="0.25">
      <c r="A24" s="2328" t="s">
        <v>4353</v>
      </c>
      <c r="B24" s="2326" t="s">
        <v>4354</v>
      </c>
    </row>
    <row r="25" spans="1:2" ht="30" x14ac:dyDescent="0.25">
      <c r="A25" s="2328" t="s">
        <v>4355</v>
      </c>
      <c r="B25" s="2326" t="s">
        <v>4356</v>
      </c>
    </row>
    <row r="26" spans="1:2" ht="30" x14ac:dyDescent="0.25">
      <c r="A26" s="2328" t="s">
        <v>4357</v>
      </c>
      <c r="B26" s="2326" t="s">
        <v>4358</v>
      </c>
    </row>
    <row r="27" spans="1:2" x14ac:dyDescent="0.25">
      <c r="A27" s="2328" t="s">
        <v>4359</v>
      </c>
      <c r="B27" s="2326" t="s">
        <v>4360</v>
      </c>
    </row>
    <row r="28" spans="1:2" x14ac:dyDescent="0.25">
      <c r="A28" s="2328" t="s">
        <v>4361</v>
      </c>
      <c r="B28" s="2326" t="s">
        <v>4362</v>
      </c>
    </row>
    <row r="29" spans="1:2" ht="30" x14ac:dyDescent="0.25">
      <c r="A29" s="2328" t="s">
        <v>4363</v>
      </c>
      <c r="B29" s="2326" t="s">
        <v>4364</v>
      </c>
    </row>
    <row r="30" spans="1:2" ht="30" x14ac:dyDescent="0.25">
      <c r="A30" s="2328" t="s">
        <v>4365</v>
      </c>
      <c r="B30" s="2326" t="s">
        <v>4366</v>
      </c>
    </row>
    <row r="31" spans="1:2" ht="30" x14ac:dyDescent="0.25">
      <c r="A31" s="2328" t="s">
        <v>4367</v>
      </c>
      <c r="B31" s="2326" t="s">
        <v>4368</v>
      </c>
    </row>
    <row r="32" spans="1:2" ht="30" x14ac:dyDescent="0.25">
      <c r="A32" s="2328" t="s">
        <v>4369</v>
      </c>
      <c r="B32" s="2326" t="s">
        <v>4370</v>
      </c>
    </row>
    <row r="33" spans="1:2" ht="30" x14ac:dyDescent="0.25">
      <c r="A33" s="2328" t="s">
        <v>4371</v>
      </c>
      <c r="B33" s="2326" t="s">
        <v>4372</v>
      </c>
    </row>
    <row r="34" spans="1:2" ht="45" x14ac:dyDescent="0.25">
      <c r="A34" s="2328" t="s">
        <v>4373</v>
      </c>
      <c r="B34" s="2326" t="s">
        <v>4374</v>
      </c>
    </row>
    <row r="35" spans="1:2" ht="30" x14ac:dyDescent="0.25">
      <c r="A35" s="2328" t="s">
        <v>4375</v>
      </c>
      <c r="B35" s="2326" t="s">
        <v>4376</v>
      </c>
    </row>
    <row r="36" spans="1:2" ht="30" x14ac:dyDescent="0.25">
      <c r="A36" s="2328" t="s">
        <v>4377</v>
      </c>
      <c r="B36" s="2326" t="s">
        <v>4378</v>
      </c>
    </row>
    <row r="37" spans="1:2" ht="30" x14ac:dyDescent="0.25">
      <c r="A37" s="2328" t="s">
        <v>4379</v>
      </c>
      <c r="B37" s="2326" t="s">
        <v>4380</v>
      </c>
    </row>
    <row r="38" spans="1:2" x14ac:dyDescent="0.25">
      <c r="A38" s="2328" t="s">
        <v>4381</v>
      </c>
      <c r="B38" s="2326" t="s">
        <v>4382</v>
      </c>
    </row>
    <row r="39" spans="1:2" x14ac:dyDescent="0.25">
      <c r="A39" s="2328" t="s">
        <v>4383</v>
      </c>
      <c r="B39" s="2326" t="s">
        <v>4384</v>
      </c>
    </row>
    <row r="40" spans="1:2" x14ac:dyDescent="0.25">
      <c r="A40" s="2328" t="s">
        <v>4385</v>
      </c>
      <c r="B40" s="2326" t="s">
        <v>4386</v>
      </c>
    </row>
    <row r="41" spans="1:2" ht="30" x14ac:dyDescent="0.25">
      <c r="A41" s="2328" t="s">
        <v>4387</v>
      </c>
      <c r="B41" s="2326" t="s">
        <v>4388</v>
      </c>
    </row>
    <row r="42" spans="1:2" ht="30" x14ac:dyDescent="0.25">
      <c r="A42" s="2328" t="s">
        <v>4389</v>
      </c>
      <c r="B42" s="2326" t="s">
        <v>4390</v>
      </c>
    </row>
    <row r="43" spans="1:2" x14ac:dyDescent="0.25">
      <c r="A43" s="2328" t="s">
        <v>4391</v>
      </c>
      <c r="B43" s="2326" t="s">
        <v>4392</v>
      </c>
    </row>
    <row r="44" spans="1:2" x14ac:dyDescent="0.25">
      <c r="A44" s="2328" t="s">
        <v>4393</v>
      </c>
      <c r="B44" s="2326" t="s">
        <v>4394</v>
      </c>
    </row>
    <row r="45" spans="1:2" x14ac:dyDescent="0.25">
      <c r="A45" s="2328" t="s">
        <v>4395</v>
      </c>
      <c r="B45" s="2326" t="s">
        <v>4396</v>
      </c>
    </row>
    <row r="46" spans="1:2" x14ac:dyDescent="0.25">
      <c r="A46" s="2328" t="s">
        <v>4397</v>
      </c>
      <c r="B46" s="2326" t="s">
        <v>4398</v>
      </c>
    </row>
    <row r="47" spans="1:2" x14ac:dyDescent="0.25">
      <c r="A47" s="2328" t="s">
        <v>4399</v>
      </c>
      <c r="B47" s="2326" t="s">
        <v>4400</v>
      </c>
    </row>
    <row r="48" spans="1:2" x14ac:dyDescent="0.25">
      <c r="A48" s="2328" t="s">
        <v>4401</v>
      </c>
      <c r="B48" s="2326" t="s">
        <v>4402</v>
      </c>
    </row>
    <row r="49" spans="1:2" ht="30" x14ac:dyDescent="0.25">
      <c r="A49" s="2328" t="s">
        <v>4403</v>
      </c>
      <c r="B49" s="2326" t="s">
        <v>4404</v>
      </c>
    </row>
    <row r="50" spans="1:2" x14ac:dyDescent="0.25">
      <c r="A50" s="2328" t="s">
        <v>4405</v>
      </c>
      <c r="B50" s="2326" t="s">
        <v>4406</v>
      </c>
    </row>
    <row r="51" spans="1:2" x14ac:dyDescent="0.25">
      <c r="A51" s="2328" t="s">
        <v>4407</v>
      </c>
      <c r="B51" s="2326" t="s">
        <v>4408</v>
      </c>
    </row>
    <row r="52" spans="1:2" x14ac:dyDescent="0.25">
      <c r="A52" s="2328" t="s">
        <v>4409</v>
      </c>
      <c r="B52" s="2326" t="s">
        <v>4410</v>
      </c>
    </row>
    <row r="53" spans="1:2" ht="30" x14ac:dyDescent="0.25">
      <c r="A53" s="2328" t="s">
        <v>4411</v>
      </c>
      <c r="B53" s="2326" t="s">
        <v>4412</v>
      </c>
    </row>
    <row r="54" spans="1:2" ht="30" x14ac:dyDescent="0.25">
      <c r="A54" s="2328" t="s">
        <v>4413</v>
      </c>
      <c r="B54" s="2326" t="s">
        <v>4414</v>
      </c>
    </row>
    <row r="55" spans="1:2" ht="30" x14ac:dyDescent="0.25">
      <c r="A55" s="2328" t="s">
        <v>4415</v>
      </c>
      <c r="B55" s="2326" t="s">
        <v>4416</v>
      </c>
    </row>
    <row r="56" spans="1:2" ht="30" x14ac:dyDescent="0.25">
      <c r="A56" s="2328" t="s">
        <v>4417</v>
      </c>
      <c r="B56" s="2326" t="s">
        <v>4418</v>
      </c>
    </row>
    <row r="57" spans="1:2" ht="30" x14ac:dyDescent="0.25">
      <c r="A57" s="2328" t="s">
        <v>4419</v>
      </c>
      <c r="B57" s="2326" t="s">
        <v>4420</v>
      </c>
    </row>
    <row r="58" spans="1:2" x14ac:dyDescent="0.25">
      <c r="A58" s="2328" t="s">
        <v>4421</v>
      </c>
      <c r="B58" s="2326" t="s">
        <v>4422</v>
      </c>
    </row>
    <row r="59" spans="1:2" ht="30" x14ac:dyDescent="0.25">
      <c r="A59" s="2328" t="s">
        <v>4423</v>
      </c>
      <c r="B59" s="2326" t="s">
        <v>4424</v>
      </c>
    </row>
    <row r="60" spans="1:2" ht="30" x14ac:dyDescent="0.25">
      <c r="A60" s="2328" t="s">
        <v>4425</v>
      </c>
      <c r="B60" s="2326" t="s">
        <v>4426</v>
      </c>
    </row>
    <row r="61" spans="1:2" ht="30" x14ac:dyDescent="0.25">
      <c r="A61" s="2328" t="s">
        <v>4427</v>
      </c>
      <c r="B61" s="2326" t="s">
        <v>4428</v>
      </c>
    </row>
    <row r="62" spans="1:2" ht="30" x14ac:dyDescent="0.25">
      <c r="A62" s="2328" t="s">
        <v>4429</v>
      </c>
      <c r="B62" s="2326" t="s">
        <v>4430</v>
      </c>
    </row>
    <row r="63" spans="1:2" ht="30" x14ac:dyDescent="0.25">
      <c r="A63" s="2328" t="s">
        <v>4431</v>
      </c>
      <c r="B63" s="2326" t="s">
        <v>4432</v>
      </c>
    </row>
    <row r="64" spans="1:2" ht="30" x14ac:dyDescent="0.25">
      <c r="A64" s="2328" t="s">
        <v>4433</v>
      </c>
      <c r="B64" s="2326" t="s">
        <v>4434</v>
      </c>
    </row>
    <row r="65" spans="1:2" ht="30" x14ac:dyDescent="0.25">
      <c r="A65" s="2328" t="s">
        <v>4435</v>
      </c>
      <c r="B65" s="2326" t="s">
        <v>4436</v>
      </c>
    </row>
    <row r="66" spans="1:2" ht="30" x14ac:dyDescent="0.25">
      <c r="A66" s="2328" t="s">
        <v>4437</v>
      </c>
      <c r="B66" s="2326" t="s">
        <v>4438</v>
      </c>
    </row>
    <row r="67" spans="1:2" ht="30" x14ac:dyDescent="0.25">
      <c r="A67" s="2328" t="s">
        <v>4439</v>
      </c>
      <c r="B67" s="2326" t="s">
        <v>4440</v>
      </c>
    </row>
    <row r="68" spans="1:2" ht="30" x14ac:dyDescent="0.25">
      <c r="A68" s="2328" t="s">
        <v>4441</v>
      </c>
      <c r="B68" s="2326" t="s">
        <v>4442</v>
      </c>
    </row>
    <row r="69" spans="1:2" ht="30" x14ac:dyDescent="0.25">
      <c r="A69" s="2328" t="s">
        <v>4443</v>
      </c>
      <c r="B69" s="2326" t="s">
        <v>4444</v>
      </c>
    </row>
    <row r="70" spans="1:2" ht="30" x14ac:dyDescent="0.25">
      <c r="A70" s="2328" t="s">
        <v>4445</v>
      </c>
      <c r="B70" s="2326" t="s">
        <v>4446</v>
      </c>
    </row>
    <row r="71" spans="1:2" ht="30" x14ac:dyDescent="0.25">
      <c r="A71" s="2328" t="s">
        <v>4447</v>
      </c>
      <c r="B71" s="2326" t="s">
        <v>4448</v>
      </c>
    </row>
    <row r="72" spans="1:2" ht="30" x14ac:dyDescent="0.25">
      <c r="A72" s="2328" t="s">
        <v>4449</v>
      </c>
      <c r="B72" s="2326" t="s">
        <v>4450</v>
      </c>
    </row>
    <row r="73" spans="1:2" ht="30" x14ac:dyDescent="0.25">
      <c r="A73" s="2328" t="s">
        <v>4451</v>
      </c>
      <c r="B73" s="2326" t="s">
        <v>4452</v>
      </c>
    </row>
    <row r="74" spans="1:2" ht="30" x14ac:dyDescent="0.25">
      <c r="A74" s="2328" t="s">
        <v>4453</v>
      </c>
      <c r="B74" s="2326" t="s">
        <v>4454</v>
      </c>
    </row>
    <row r="75" spans="1:2" ht="30" x14ac:dyDescent="0.25">
      <c r="A75" s="2328" t="s">
        <v>4455</v>
      </c>
      <c r="B75" s="2326" t="s">
        <v>4456</v>
      </c>
    </row>
    <row r="76" spans="1:2" ht="30" x14ac:dyDescent="0.25">
      <c r="A76" s="2328" t="s">
        <v>4457</v>
      </c>
      <c r="B76" s="2326" t="s">
        <v>4458</v>
      </c>
    </row>
    <row r="77" spans="1:2" ht="30" x14ac:dyDescent="0.25">
      <c r="A77" s="2328" t="s">
        <v>4459</v>
      </c>
      <c r="B77" s="2326" t="s">
        <v>4460</v>
      </c>
    </row>
    <row r="78" spans="1:2" ht="30" x14ac:dyDescent="0.25">
      <c r="A78" s="2328" t="s">
        <v>4461</v>
      </c>
      <c r="B78" s="2326" t="s">
        <v>4462</v>
      </c>
    </row>
    <row r="79" spans="1:2" ht="30" x14ac:dyDescent="0.25">
      <c r="A79" s="2328" t="s">
        <v>4463</v>
      </c>
      <c r="B79" s="2326" t="s">
        <v>4464</v>
      </c>
    </row>
    <row r="80" spans="1:2" ht="30" x14ac:dyDescent="0.25">
      <c r="A80" s="2328" t="s">
        <v>4465</v>
      </c>
      <c r="B80" s="2326" t="s">
        <v>4466</v>
      </c>
    </row>
    <row r="81" spans="1:2" ht="30" x14ac:dyDescent="0.25">
      <c r="A81" s="2328" t="s">
        <v>4467</v>
      </c>
      <c r="B81" s="2326" t="s">
        <v>4468</v>
      </c>
    </row>
    <row r="82" spans="1:2" ht="30" x14ac:dyDescent="0.25">
      <c r="A82" s="2328" t="s">
        <v>4469</v>
      </c>
      <c r="B82" s="2326" t="s">
        <v>4470</v>
      </c>
    </row>
    <row r="83" spans="1:2" ht="30" x14ac:dyDescent="0.25">
      <c r="A83" s="2328" t="s">
        <v>4471</v>
      </c>
      <c r="B83" s="2326" t="s">
        <v>4472</v>
      </c>
    </row>
    <row r="84" spans="1:2" x14ac:dyDescent="0.25">
      <c r="A84" s="2328" t="s">
        <v>4473</v>
      </c>
      <c r="B84" s="2326" t="s">
        <v>4474</v>
      </c>
    </row>
    <row r="85" spans="1:2" ht="30" x14ac:dyDescent="0.25">
      <c r="A85" s="2328" t="s">
        <v>4475</v>
      </c>
      <c r="B85" s="2326" t="s">
        <v>4476</v>
      </c>
    </row>
    <row r="86" spans="1:2" x14ac:dyDescent="0.25">
      <c r="A86" s="2328" t="s">
        <v>4477</v>
      </c>
      <c r="B86" s="2326" t="s">
        <v>4478</v>
      </c>
    </row>
    <row r="87" spans="1:2" ht="30" x14ac:dyDescent="0.25">
      <c r="A87" s="2328" t="s">
        <v>4479</v>
      </c>
      <c r="B87" s="2326" t="s">
        <v>4480</v>
      </c>
    </row>
    <row r="88" spans="1:2" ht="30" x14ac:dyDescent="0.25">
      <c r="A88" s="2328" t="s">
        <v>4481</v>
      </c>
      <c r="B88" s="2326" t="s">
        <v>4482</v>
      </c>
    </row>
    <row r="89" spans="1:2" x14ac:dyDescent="0.25">
      <c r="A89" s="2328" t="s">
        <v>4483</v>
      </c>
      <c r="B89" s="2326" t="s">
        <v>4484</v>
      </c>
    </row>
    <row r="90" spans="1:2" x14ac:dyDescent="0.25">
      <c r="A90" s="2328" t="s">
        <v>4485</v>
      </c>
      <c r="B90" s="2326" t="s">
        <v>4486</v>
      </c>
    </row>
    <row r="91" spans="1:2" ht="30" x14ac:dyDescent="0.25">
      <c r="A91" s="2328" t="s">
        <v>4487</v>
      </c>
      <c r="B91" s="2326" t="s">
        <v>4488</v>
      </c>
    </row>
    <row r="92" spans="1:2" ht="30" x14ac:dyDescent="0.25">
      <c r="A92" s="2328" t="s">
        <v>4489</v>
      </c>
      <c r="B92" s="2326" t="s">
        <v>4490</v>
      </c>
    </row>
    <row r="93" spans="1:2" ht="30" x14ac:dyDescent="0.25">
      <c r="A93" s="2328" t="s">
        <v>4491</v>
      </c>
      <c r="B93" s="2326" t="s">
        <v>4492</v>
      </c>
    </row>
    <row r="94" spans="1:2" ht="30" x14ac:dyDescent="0.25">
      <c r="A94" s="2328" t="s">
        <v>4493</v>
      </c>
      <c r="B94" s="2326" t="s">
        <v>4494</v>
      </c>
    </row>
    <row r="95" spans="1:2" ht="30" x14ac:dyDescent="0.25">
      <c r="A95" s="2328" t="s">
        <v>4495</v>
      </c>
      <c r="B95" s="2326" t="s">
        <v>4496</v>
      </c>
    </row>
    <row r="96" spans="1:2" x14ac:dyDescent="0.25">
      <c r="A96" s="2328" t="s">
        <v>4497</v>
      </c>
      <c r="B96" s="2326" t="s">
        <v>4498</v>
      </c>
    </row>
    <row r="97" spans="1:2" x14ac:dyDescent="0.25">
      <c r="A97" s="2328" t="s">
        <v>4499</v>
      </c>
      <c r="B97" s="2326" t="s">
        <v>4500</v>
      </c>
    </row>
    <row r="98" spans="1:2" ht="30" x14ac:dyDescent="0.25">
      <c r="A98" s="2328" t="s">
        <v>4501</v>
      </c>
      <c r="B98" s="2326" t="s">
        <v>4502</v>
      </c>
    </row>
    <row r="99" spans="1:2" ht="30" x14ac:dyDescent="0.25">
      <c r="A99" s="2328" t="s">
        <v>4503</v>
      </c>
      <c r="B99" s="2326" t="s">
        <v>4504</v>
      </c>
    </row>
    <row r="100" spans="1:2" ht="30" x14ac:dyDescent="0.25">
      <c r="A100" s="2328" t="s">
        <v>4505</v>
      </c>
      <c r="B100" s="2326" t="s">
        <v>4506</v>
      </c>
    </row>
    <row r="101" spans="1:2" x14ac:dyDescent="0.25">
      <c r="A101" s="2328" t="s">
        <v>4507</v>
      </c>
      <c r="B101" s="2326" t="s">
        <v>4508</v>
      </c>
    </row>
    <row r="102" spans="1:2" ht="30" x14ac:dyDescent="0.25">
      <c r="A102" s="2328" t="s">
        <v>4509</v>
      </c>
      <c r="B102" s="2326" t="s">
        <v>4510</v>
      </c>
    </row>
    <row r="103" spans="1:2" ht="30" x14ac:dyDescent="0.25">
      <c r="A103" s="2328" t="s">
        <v>4511</v>
      </c>
      <c r="B103" s="2326" t="s">
        <v>4512</v>
      </c>
    </row>
    <row r="104" spans="1:2" ht="30" x14ac:dyDescent="0.25">
      <c r="A104" s="2328" t="s">
        <v>4513</v>
      </c>
      <c r="B104" s="2326" t="s">
        <v>4514</v>
      </c>
    </row>
    <row r="105" spans="1:2" ht="30" x14ac:dyDescent="0.25">
      <c r="A105" s="2328" t="s">
        <v>4515</v>
      </c>
      <c r="B105" s="2326" t="s">
        <v>4516</v>
      </c>
    </row>
    <row r="106" spans="1:2" ht="30" x14ac:dyDescent="0.25">
      <c r="A106" s="2328" t="s">
        <v>4517</v>
      </c>
      <c r="B106" s="2326" t="s">
        <v>4518</v>
      </c>
    </row>
    <row r="107" spans="1:2" ht="30" x14ac:dyDescent="0.25">
      <c r="A107" s="2328" t="s">
        <v>4519</v>
      </c>
      <c r="B107" s="2326" t="s">
        <v>4520</v>
      </c>
    </row>
    <row r="108" spans="1:2" ht="30" x14ac:dyDescent="0.25">
      <c r="A108" s="2328" t="s">
        <v>4521</v>
      </c>
      <c r="B108" s="2326" t="s">
        <v>4522</v>
      </c>
    </row>
    <row r="109" spans="1:2" x14ac:dyDescent="0.25">
      <c r="A109" s="2328" t="s">
        <v>4523</v>
      </c>
      <c r="B109" s="2326" t="s">
        <v>4524</v>
      </c>
    </row>
    <row r="110" spans="1:2" x14ac:dyDescent="0.25">
      <c r="A110" s="2328" t="s">
        <v>4525</v>
      </c>
      <c r="B110" s="2326" t="s">
        <v>4526</v>
      </c>
    </row>
    <row r="111" spans="1:2" ht="30" x14ac:dyDescent="0.25">
      <c r="A111" s="2328" t="s">
        <v>4527</v>
      </c>
      <c r="B111" s="2326" t="s">
        <v>4528</v>
      </c>
    </row>
    <row r="112" spans="1:2" ht="30" x14ac:dyDescent="0.25">
      <c r="A112" s="2328" t="s">
        <v>4529</v>
      </c>
      <c r="B112" s="2326" t="s">
        <v>4530</v>
      </c>
    </row>
    <row r="113" spans="1:2" ht="30" x14ac:dyDescent="0.25">
      <c r="A113" s="2328" t="s">
        <v>4531</v>
      </c>
      <c r="B113" s="2326" t="s">
        <v>4532</v>
      </c>
    </row>
    <row r="114" spans="1:2" x14ac:dyDescent="0.25">
      <c r="A114" s="2328" t="s">
        <v>4533</v>
      </c>
      <c r="B114" s="2326" t="s">
        <v>4534</v>
      </c>
    </row>
    <row r="115" spans="1:2" x14ac:dyDescent="0.25">
      <c r="A115" s="2328" t="s">
        <v>4535</v>
      </c>
      <c r="B115" s="2326" t="s">
        <v>4536</v>
      </c>
    </row>
    <row r="116" spans="1:2" ht="30" x14ac:dyDescent="0.25">
      <c r="A116" s="2328" t="s">
        <v>4537</v>
      </c>
      <c r="B116" s="2326" t="s">
        <v>4538</v>
      </c>
    </row>
    <row r="117" spans="1:2" x14ac:dyDescent="0.25">
      <c r="A117" s="2328" t="s">
        <v>4539</v>
      </c>
      <c r="B117" s="2326" t="s">
        <v>4540</v>
      </c>
    </row>
    <row r="118" spans="1:2" ht="30" x14ac:dyDescent="0.25">
      <c r="A118" s="2328" t="s">
        <v>4541</v>
      </c>
      <c r="B118" s="2326" t="s">
        <v>4542</v>
      </c>
    </row>
    <row r="119" spans="1:2" ht="30" x14ac:dyDescent="0.25">
      <c r="A119" s="2328" t="s">
        <v>4543</v>
      </c>
      <c r="B119" s="2326" t="s">
        <v>4544</v>
      </c>
    </row>
    <row r="120" spans="1:2" x14ac:dyDescent="0.25">
      <c r="A120" s="2328" t="s">
        <v>4545</v>
      </c>
      <c r="B120" s="2326" t="s">
        <v>4546</v>
      </c>
    </row>
    <row r="121" spans="1:2" x14ac:dyDescent="0.25">
      <c r="A121" s="2328" t="s">
        <v>4547</v>
      </c>
      <c r="B121" s="2326" t="s">
        <v>4548</v>
      </c>
    </row>
    <row r="122" spans="1:2" ht="30" x14ac:dyDescent="0.25">
      <c r="A122" s="2328" t="s">
        <v>4549</v>
      </c>
      <c r="B122" s="2326" t="s">
        <v>4550</v>
      </c>
    </row>
    <row r="123" spans="1:2" ht="30" x14ac:dyDescent="0.25">
      <c r="A123" s="2328" t="s">
        <v>4551</v>
      </c>
      <c r="B123" s="2326" t="s">
        <v>4552</v>
      </c>
    </row>
    <row r="124" spans="1:2" x14ac:dyDescent="0.25">
      <c r="A124" s="2328" t="s">
        <v>4553</v>
      </c>
      <c r="B124" s="2326" t="s">
        <v>4554</v>
      </c>
    </row>
    <row r="125" spans="1:2" x14ac:dyDescent="0.25">
      <c r="A125" s="2328" t="s">
        <v>4555</v>
      </c>
      <c r="B125" s="2326" t="s">
        <v>4556</v>
      </c>
    </row>
    <row r="126" spans="1:2" ht="30" x14ac:dyDescent="0.25">
      <c r="A126" s="2328" t="s">
        <v>4557</v>
      </c>
      <c r="B126" s="2326" t="s">
        <v>4558</v>
      </c>
    </row>
    <row r="127" spans="1:2" ht="30" x14ac:dyDescent="0.25">
      <c r="A127" s="2328" t="s">
        <v>4559</v>
      </c>
      <c r="B127" s="2326" t="s">
        <v>4560</v>
      </c>
    </row>
    <row r="128" spans="1:2" x14ac:dyDescent="0.25">
      <c r="A128" s="2328" t="s">
        <v>4561</v>
      </c>
      <c r="B128" s="2326" t="s">
        <v>4562</v>
      </c>
    </row>
    <row r="129" spans="1:2" ht="30" x14ac:dyDescent="0.25">
      <c r="A129" s="2328" t="s">
        <v>4563</v>
      </c>
      <c r="B129" s="2326" t="s">
        <v>4564</v>
      </c>
    </row>
    <row r="130" spans="1:2" ht="30" x14ac:dyDescent="0.25">
      <c r="A130" s="2328" t="s">
        <v>4565</v>
      </c>
      <c r="B130" s="2326" t="s">
        <v>4566</v>
      </c>
    </row>
    <row r="131" spans="1:2" ht="30" x14ac:dyDescent="0.25">
      <c r="A131" s="2328" t="s">
        <v>4567</v>
      </c>
      <c r="B131" s="2326" t="s">
        <v>4568</v>
      </c>
    </row>
    <row r="132" spans="1:2" ht="30" x14ac:dyDescent="0.25">
      <c r="A132" s="2328" t="s">
        <v>4569</v>
      </c>
      <c r="B132" s="2326" t="s">
        <v>4570</v>
      </c>
    </row>
    <row r="133" spans="1:2" ht="30" x14ac:dyDescent="0.25">
      <c r="A133" s="2328" t="s">
        <v>4571</v>
      </c>
      <c r="B133" s="2326" t="s">
        <v>4572</v>
      </c>
    </row>
    <row r="134" spans="1:2" x14ac:dyDescent="0.25">
      <c r="A134" s="2328" t="s">
        <v>4573</v>
      </c>
      <c r="B134" s="2326" t="s">
        <v>4574</v>
      </c>
    </row>
    <row r="135" spans="1:2" x14ac:dyDescent="0.25">
      <c r="A135" s="2328" t="s">
        <v>4575</v>
      </c>
      <c r="B135" s="2326" t="s">
        <v>4576</v>
      </c>
    </row>
    <row r="136" spans="1:2" x14ac:dyDescent="0.25">
      <c r="A136" s="2328" t="s">
        <v>4577</v>
      </c>
      <c r="B136" s="2326" t="s">
        <v>4578</v>
      </c>
    </row>
    <row r="137" spans="1:2" x14ac:dyDescent="0.25">
      <c r="A137" s="2328" t="s">
        <v>4579</v>
      </c>
      <c r="B137" s="2326" t="s">
        <v>4580</v>
      </c>
    </row>
    <row r="138" spans="1:2" x14ac:dyDescent="0.25">
      <c r="A138" s="2328" t="s">
        <v>4581</v>
      </c>
      <c r="B138" s="2326" t="s">
        <v>4582</v>
      </c>
    </row>
    <row r="139" spans="1:2" ht="30" x14ac:dyDescent="0.25">
      <c r="A139" s="2328" t="s">
        <v>4583</v>
      </c>
      <c r="B139" s="2326" t="s">
        <v>4584</v>
      </c>
    </row>
    <row r="140" spans="1:2" x14ac:dyDescent="0.25">
      <c r="A140" s="2328" t="s">
        <v>4585</v>
      </c>
      <c r="B140" s="2326" t="s">
        <v>4586</v>
      </c>
    </row>
    <row r="141" spans="1:2" x14ac:dyDescent="0.25">
      <c r="A141" s="2328" t="s">
        <v>4587</v>
      </c>
      <c r="B141" s="2326" t="s">
        <v>4588</v>
      </c>
    </row>
    <row r="142" spans="1:2" ht="30" x14ac:dyDescent="0.25">
      <c r="A142" s="2328" t="s">
        <v>4589</v>
      </c>
      <c r="B142" s="2326" t="s">
        <v>4590</v>
      </c>
    </row>
    <row r="143" spans="1:2" x14ac:dyDescent="0.25">
      <c r="A143" s="2328" t="s">
        <v>4591</v>
      </c>
      <c r="B143" s="2326" t="s">
        <v>4592</v>
      </c>
    </row>
    <row r="144" spans="1:2" x14ac:dyDescent="0.25">
      <c r="A144" s="2328" t="s">
        <v>4593</v>
      </c>
      <c r="B144" s="2326" t="s">
        <v>4594</v>
      </c>
    </row>
    <row r="145" spans="1:2" x14ac:dyDescent="0.25">
      <c r="A145" s="2328" t="s">
        <v>4595</v>
      </c>
      <c r="B145" s="2326" t="s">
        <v>4596</v>
      </c>
    </row>
    <row r="146" spans="1:2" x14ac:dyDescent="0.25">
      <c r="A146" s="2328" t="s">
        <v>4597</v>
      </c>
      <c r="B146" s="2326" t="s">
        <v>4598</v>
      </c>
    </row>
    <row r="147" spans="1:2" ht="30" x14ac:dyDescent="0.25">
      <c r="A147" s="2328" t="s">
        <v>4599</v>
      </c>
      <c r="B147" s="2326" t="s">
        <v>4600</v>
      </c>
    </row>
    <row r="148" spans="1:2" x14ac:dyDescent="0.25">
      <c r="A148" s="2328" t="s">
        <v>4601</v>
      </c>
      <c r="B148" s="2326" t="s">
        <v>4602</v>
      </c>
    </row>
    <row r="149" spans="1:2" x14ac:dyDescent="0.25">
      <c r="A149" s="2328" t="s">
        <v>4603</v>
      </c>
      <c r="B149" s="2326" t="s">
        <v>4604</v>
      </c>
    </row>
    <row r="150" spans="1:2" x14ac:dyDescent="0.25">
      <c r="A150" s="2328" t="s">
        <v>4605</v>
      </c>
      <c r="B150" s="2326" t="s">
        <v>4606</v>
      </c>
    </row>
    <row r="151" spans="1:2" x14ac:dyDescent="0.25">
      <c r="A151" s="2328" t="s">
        <v>4607</v>
      </c>
      <c r="B151" s="2326" t="s">
        <v>4608</v>
      </c>
    </row>
    <row r="152" spans="1:2" ht="30" x14ac:dyDescent="0.25">
      <c r="A152" s="2328" t="s">
        <v>4609</v>
      </c>
      <c r="B152" s="2326" t="s">
        <v>4610</v>
      </c>
    </row>
    <row r="153" spans="1:2" x14ac:dyDescent="0.25">
      <c r="A153" s="2328" t="s">
        <v>4611</v>
      </c>
      <c r="B153" s="2326" t="s">
        <v>4612</v>
      </c>
    </row>
    <row r="154" spans="1:2" x14ac:dyDescent="0.25">
      <c r="A154" s="2328" t="s">
        <v>4613</v>
      </c>
      <c r="B154" s="2326" t="s">
        <v>4614</v>
      </c>
    </row>
    <row r="155" spans="1:2" x14ac:dyDescent="0.25">
      <c r="A155" s="2328" t="s">
        <v>4615</v>
      </c>
      <c r="B155" s="2326" t="s">
        <v>4616</v>
      </c>
    </row>
    <row r="156" spans="1:2" x14ac:dyDescent="0.25">
      <c r="A156" s="2328" t="s">
        <v>4617</v>
      </c>
      <c r="B156" s="2326" t="s">
        <v>4618</v>
      </c>
    </row>
    <row r="157" spans="1:2" ht="30" x14ac:dyDescent="0.25">
      <c r="A157" s="2328" t="s">
        <v>4619</v>
      </c>
      <c r="B157" s="2326" t="s">
        <v>4620</v>
      </c>
    </row>
    <row r="158" spans="1:2" ht="30" x14ac:dyDescent="0.25">
      <c r="A158" s="2328" t="s">
        <v>4621</v>
      </c>
      <c r="B158" s="2326" t="s">
        <v>4622</v>
      </c>
    </row>
    <row r="159" spans="1:2" x14ac:dyDescent="0.25">
      <c r="A159" s="2328" t="s">
        <v>4623</v>
      </c>
      <c r="B159" s="2326" t="s">
        <v>4624</v>
      </c>
    </row>
    <row r="160" spans="1:2" x14ac:dyDescent="0.25">
      <c r="A160" s="2328" t="s">
        <v>4625</v>
      </c>
      <c r="B160" s="2326" t="s">
        <v>4626</v>
      </c>
    </row>
    <row r="161" spans="1:2" ht="30" x14ac:dyDescent="0.25">
      <c r="A161" s="2328" t="s">
        <v>4627</v>
      </c>
      <c r="B161" s="2326" t="s">
        <v>4628</v>
      </c>
    </row>
    <row r="162" spans="1:2" x14ac:dyDescent="0.25">
      <c r="A162" s="2328" t="s">
        <v>4629</v>
      </c>
      <c r="B162" s="2326" t="s">
        <v>4630</v>
      </c>
    </row>
    <row r="163" spans="1:2" ht="30" x14ac:dyDescent="0.25">
      <c r="A163" s="2328" t="s">
        <v>4631</v>
      </c>
      <c r="B163" s="2326" t="s">
        <v>4632</v>
      </c>
    </row>
    <row r="164" spans="1:2" ht="30" x14ac:dyDescent="0.25">
      <c r="A164" s="2328" t="s">
        <v>4633</v>
      </c>
      <c r="B164" s="2326" t="s">
        <v>4634</v>
      </c>
    </row>
    <row r="165" spans="1:2" x14ac:dyDescent="0.25">
      <c r="A165" s="2328" t="s">
        <v>4635</v>
      </c>
      <c r="B165" s="2326" t="s">
        <v>4636</v>
      </c>
    </row>
    <row r="166" spans="1:2" ht="30" x14ac:dyDescent="0.25">
      <c r="A166" s="2328" t="s">
        <v>4637</v>
      </c>
      <c r="B166" s="2326" t="s">
        <v>4638</v>
      </c>
    </row>
    <row r="167" spans="1:2" ht="30" x14ac:dyDescent="0.25">
      <c r="A167" s="2328" t="s">
        <v>4639</v>
      </c>
      <c r="B167" s="2326" t="s">
        <v>4640</v>
      </c>
    </row>
    <row r="168" spans="1:2" x14ac:dyDescent="0.25">
      <c r="A168" s="2328" t="s">
        <v>4641</v>
      </c>
      <c r="B168" s="2326" t="s">
        <v>4642</v>
      </c>
    </row>
    <row r="169" spans="1:2" ht="30" x14ac:dyDescent="0.25">
      <c r="A169" s="2328" t="s">
        <v>4643</v>
      </c>
      <c r="B169" s="2326" t="s">
        <v>4644</v>
      </c>
    </row>
    <row r="170" spans="1:2" ht="30" x14ac:dyDescent="0.25">
      <c r="A170" s="2328" t="s">
        <v>4645</v>
      </c>
      <c r="B170" s="2326" t="s">
        <v>4646</v>
      </c>
    </row>
    <row r="171" spans="1:2" ht="30" x14ac:dyDescent="0.25">
      <c r="A171" s="2328" t="s">
        <v>4647</v>
      </c>
      <c r="B171" s="2326" t="s">
        <v>4648</v>
      </c>
    </row>
    <row r="172" spans="1:2" ht="30" x14ac:dyDescent="0.25">
      <c r="A172" s="2328" t="s">
        <v>4649</v>
      </c>
      <c r="B172" s="2326" t="s">
        <v>4650</v>
      </c>
    </row>
    <row r="173" spans="1:2" ht="30" x14ac:dyDescent="0.25">
      <c r="A173" s="2328" t="s">
        <v>4651</v>
      </c>
      <c r="B173" s="2326" t="s">
        <v>4652</v>
      </c>
    </row>
    <row r="174" spans="1:2" x14ac:dyDescent="0.25">
      <c r="A174" s="2328" t="s">
        <v>4653</v>
      </c>
      <c r="B174" s="2326" t="s">
        <v>4654</v>
      </c>
    </row>
    <row r="175" spans="1:2" ht="30" x14ac:dyDescent="0.25">
      <c r="A175" s="2328" t="s">
        <v>4655</v>
      </c>
      <c r="B175" s="2326" t="s">
        <v>4656</v>
      </c>
    </row>
    <row r="176" spans="1:2" x14ac:dyDescent="0.25">
      <c r="A176" s="2328" t="s">
        <v>4657</v>
      </c>
      <c r="B176" s="2326" t="s">
        <v>4658</v>
      </c>
    </row>
    <row r="177" spans="1:2" ht="30" x14ac:dyDescent="0.25">
      <c r="A177" s="2328" t="s">
        <v>4659</v>
      </c>
      <c r="B177" s="2326" t="s">
        <v>4660</v>
      </c>
    </row>
    <row r="178" spans="1:2" ht="30" x14ac:dyDescent="0.25">
      <c r="A178" s="2328" t="s">
        <v>4661</v>
      </c>
      <c r="B178" s="2326" t="s">
        <v>4662</v>
      </c>
    </row>
    <row r="179" spans="1:2" ht="30" x14ac:dyDescent="0.25">
      <c r="A179" s="2328" t="s">
        <v>4663</v>
      </c>
      <c r="B179" s="2326" t="s">
        <v>4664</v>
      </c>
    </row>
    <row r="180" spans="1:2" ht="30" x14ac:dyDescent="0.25">
      <c r="A180" s="2328" t="s">
        <v>4665</v>
      </c>
      <c r="B180" s="2326" t="s">
        <v>4666</v>
      </c>
    </row>
    <row r="181" spans="1:2" x14ac:dyDescent="0.25">
      <c r="A181" s="2328" t="s">
        <v>4667</v>
      </c>
      <c r="B181" s="2326" t="s">
        <v>4668</v>
      </c>
    </row>
    <row r="182" spans="1:2" x14ac:dyDescent="0.25">
      <c r="A182" s="2328" t="s">
        <v>4669</v>
      </c>
      <c r="B182" s="2326" t="s">
        <v>4670</v>
      </c>
    </row>
    <row r="183" spans="1:2" ht="30" x14ac:dyDescent="0.25">
      <c r="A183" s="2328" t="s">
        <v>4671</v>
      </c>
      <c r="B183" s="2326" t="s">
        <v>4672</v>
      </c>
    </row>
    <row r="184" spans="1:2" x14ac:dyDescent="0.25">
      <c r="A184" s="2328" t="s">
        <v>4673</v>
      </c>
      <c r="B184" s="2326" t="s">
        <v>4674</v>
      </c>
    </row>
    <row r="185" spans="1:2" x14ac:dyDescent="0.25">
      <c r="A185" s="2328" t="s">
        <v>4675</v>
      </c>
      <c r="B185" s="2326" t="s">
        <v>4676</v>
      </c>
    </row>
    <row r="186" spans="1:2" ht="30" x14ac:dyDescent="0.25">
      <c r="A186" s="2328" t="s">
        <v>4677</v>
      </c>
      <c r="B186" s="2326" t="s">
        <v>4678</v>
      </c>
    </row>
    <row r="187" spans="1:2" ht="30" x14ac:dyDescent="0.25">
      <c r="A187" s="2328" t="s">
        <v>4679</v>
      </c>
      <c r="B187" s="2326" t="s">
        <v>5015</v>
      </c>
    </row>
    <row r="188" spans="1:2" x14ac:dyDescent="0.25">
      <c r="A188" s="2328" t="s">
        <v>4680</v>
      </c>
      <c r="B188" s="2326" t="s">
        <v>4681</v>
      </c>
    </row>
    <row r="189" spans="1:2" ht="45" x14ac:dyDescent="0.25">
      <c r="A189" s="2328" t="s">
        <v>4682</v>
      </c>
      <c r="B189" s="2326" t="s">
        <v>4683</v>
      </c>
    </row>
    <row r="190" spans="1:2" ht="45" x14ac:dyDescent="0.25">
      <c r="A190" s="2328" t="s">
        <v>4684</v>
      </c>
      <c r="B190" s="2326" t="s">
        <v>4685</v>
      </c>
    </row>
    <row r="191" spans="1:2" x14ac:dyDescent="0.25">
      <c r="A191" s="2328" t="s">
        <v>4686</v>
      </c>
      <c r="B191" s="2326" t="s">
        <v>4687</v>
      </c>
    </row>
    <row r="192" spans="1:2" x14ac:dyDescent="0.25">
      <c r="A192" s="2328" t="s">
        <v>4688</v>
      </c>
      <c r="B192" s="2326" t="s">
        <v>4689</v>
      </c>
    </row>
    <row r="193" spans="1:2" x14ac:dyDescent="0.25">
      <c r="A193" s="2328" t="s">
        <v>4690</v>
      </c>
      <c r="B193" s="2326" t="s">
        <v>4691</v>
      </c>
    </row>
    <row r="194" spans="1:2" x14ac:dyDescent="0.25">
      <c r="A194" s="2328" t="s">
        <v>4692</v>
      </c>
      <c r="B194" s="2326" t="s">
        <v>4693</v>
      </c>
    </row>
    <row r="195" spans="1:2" ht="30" x14ac:dyDescent="0.25">
      <c r="A195" s="2328" t="s">
        <v>4694</v>
      </c>
      <c r="B195" s="2326" t="s">
        <v>4695</v>
      </c>
    </row>
    <row r="196" spans="1:2" x14ac:dyDescent="0.25">
      <c r="A196" s="2328" t="s">
        <v>4696</v>
      </c>
      <c r="B196" s="2326" t="s">
        <v>4697</v>
      </c>
    </row>
    <row r="197" spans="1:2" ht="30" x14ac:dyDescent="0.25">
      <c r="A197" s="2328" t="s">
        <v>4698</v>
      </c>
      <c r="B197" s="2326" t="s">
        <v>4699</v>
      </c>
    </row>
    <row r="198" spans="1:2" x14ac:dyDescent="0.25">
      <c r="A198" s="2328" t="s">
        <v>4700</v>
      </c>
      <c r="B198" s="2326" t="s">
        <v>4701</v>
      </c>
    </row>
    <row r="199" spans="1:2" x14ac:dyDescent="0.25">
      <c r="A199" s="2328" t="s">
        <v>4702</v>
      </c>
      <c r="B199" s="2326" t="s">
        <v>4703</v>
      </c>
    </row>
    <row r="200" spans="1:2" x14ac:dyDescent="0.25">
      <c r="A200" s="2328" t="s">
        <v>4704</v>
      </c>
      <c r="B200" s="2326" t="s">
        <v>4705</v>
      </c>
    </row>
    <row r="201" spans="1:2" x14ac:dyDescent="0.25">
      <c r="A201" s="2328" t="s">
        <v>4706</v>
      </c>
      <c r="B201" s="2326" t="s">
        <v>4707</v>
      </c>
    </row>
    <row r="202" spans="1:2" ht="30" x14ac:dyDescent="0.25">
      <c r="A202" s="2328" t="s">
        <v>4708</v>
      </c>
      <c r="B202" s="2326" t="s">
        <v>4709</v>
      </c>
    </row>
    <row r="203" spans="1:2" x14ac:dyDescent="0.25">
      <c r="A203" s="2328" t="s">
        <v>4710</v>
      </c>
      <c r="B203" s="2326" t="s">
        <v>4711</v>
      </c>
    </row>
    <row r="204" spans="1:2" ht="30" x14ac:dyDescent="0.25">
      <c r="A204" s="2328" t="s">
        <v>4712</v>
      </c>
      <c r="B204" s="2326" t="s">
        <v>4713</v>
      </c>
    </row>
    <row r="205" spans="1:2" ht="30" x14ac:dyDescent="0.25">
      <c r="A205" s="2328" t="s">
        <v>4714</v>
      </c>
      <c r="B205" s="2326" t="s">
        <v>4715</v>
      </c>
    </row>
    <row r="206" spans="1:2" x14ac:dyDescent="0.25">
      <c r="A206" s="2328" t="s">
        <v>4716</v>
      </c>
      <c r="B206" s="2326" t="s">
        <v>4717</v>
      </c>
    </row>
    <row r="207" spans="1:2" x14ac:dyDescent="0.25">
      <c r="A207" s="2328" t="s">
        <v>4718</v>
      </c>
      <c r="B207" s="2326" t="s">
        <v>4719</v>
      </c>
    </row>
    <row r="208" spans="1:2" x14ac:dyDescent="0.25">
      <c r="A208" s="2328" t="s">
        <v>4720</v>
      </c>
      <c r="B208" s="2326" t="s">
        <v>4721</v>
      </c>
    </row>
    <row r="209" spans="1:2" x14ac:dyDescent="0.25">
      <c r="A209" s="2328" t="s">
        <v>4722</v>
      </c>
      <c r="B209" s="2326" t="s">
        <v>4723</v>
      </c>
    </row>
    <row r="210" spans="1:2" ht="30" x14ac:dyDescent="0.25">
      <c r="A210" s="2328" t="s">
        <v>4724</v>
      </c>
      <c r="B210" s="2326" t="s">
        <v>4725</v>
      </c>
    </row>
    <row r="211" spans="1:2" ht="30" x14ac:dyDescent="0.25">
      <c r="A211" s="2328" t="s">
        <v>4726</v>
      </c>
      <c r="B211" s="2326" t="s">
        <v>4727</v>
      </c>
    </row>
    <row r="212" spans="1:2" ht="30" x14ac:dyDescent="0.25">
      <c r="A212" s="2328" t="s">
        <v>4728</v>
      </c>
      <c r="B212" s="2326" t="s">
        <v>4729</v>
      </c>
    </row>
    <row r="213" spans="1:2" ht="30" x14ac:dyDescent="0.25">
      <c r="A213" s="2328" t="s">
        <v>4730</v>
      </c>
      <c r="B213" s="2326" t="s">
        <v>4731</v>
      </c>
    </row>
    <row r="214" spans="1:2" ht="30" x14ac:dyDescent="0.25">
      <c r="A214" s="2328" t="s">
        <v>4732</v>
      </c>
      <c r="B214" s="2326" t="s">
        <v>4733</v>
      </c>
    </row>
    <row r="215" spans="1:2" x14ac:dyDescent="0.25">
      <c r="A215" s="2328" t="s">
        <v>4734</v>
      </c>
      <c r="B215" s="2326" t="s">
        <v>4735</v>
      </c>
    </row>
    <row r="216" spans="1:2" x14ac:dyDescent="0.25">
      <c r="A216" s="2328" t="s">
        <v>4736</v>
      </c>
      <c r="B216" s="2326" t="s">
        <v>4737</v>
      </c>
    </row>
    <row r="217" spans="1:2" x14ac:dyDescent="0.25">
      <c r="A217" s="2328" t="s">
        <v>4738</v>
      </c>
      <c r="B217" s="2326" t="s">
        <v>4739</v>
      </c>
    </row>
    <row r="218" spans="1:2" x14ac:dyDescent="0.25">
      <c r="A218" s="2328" t="s">
        <v>4740</v>
      </c>
      <c r="B218" s="2326" t="s">
        <v>4741</v>
      </c>
    </row>
    <row r="219" spans="1:2" x14ac:dyDescent="0.25">
      <c r="A219" s="2328" t="s">
        <v>4742</v>
      </c>
      <c r="B219" s="2326" t="s">
        <v>4743</v>
      </c>
    </row>
    <row r="220" spans="1:2" x14ac:dyDescent="0.25">
      <c r="A220" s="2328" t="s">
        <v>4744</v>
      </c>
      <c r="B220" s="2326" t="s">
        <v>4745</v>
      </c>
    </row>
    <row r="221" spans="1:2" x14ac:dyDescent="0.25">
      <c r="A221" s="2328" t="s">
        <v>4746</v>
      </c>
      <c r="B221" s="2326" t="s">
        <v>4747</v>
      </c>
    </row>
    <row r="222" spans="1:2" x14ac:dyDescent="0.25">
      <c r="A222" s="2328" t="s">
        <v>4748</v>
      </c>
      <c r="B222" s="2326" t="s">
        <v>4749</v>
      </c>
    </row>
    <row r="223" spans="1:2" x14ac:dyDescent="0.25">
      <c r="A223" s="2328" t="s">
        <v>4750</v>
      </c>
      <c r="B223" s="2326" t="s">
        <v>4751</v>
      </c>
    </row>
    <row r="224" spans="1:2" x14ac:dyDescent="0.25">
      <c r="A224" s="2328" t="s">
        <v>4752</v>
      </c>
      <c r="B224" s="2326" t="s">
        <v>4753</v>
      </c>
    </row>
    <row r="225" spans="1:2" x14ac:dyDescent="0.25">
      <c r="A225" s="2328" t="s">
        <v>4754</v>
      </c>
      <c r="B225" s="2326" t="s">
        <v>4755</v>
      </c>
    </row>
    <row r="226" spans="1:2" x14ac:dyDescent="0.25">
      <c r="A226" s="2328" t="s">
        <v>4756</v>
      </c>
      <c r="B226" s="2326" t="s">
        <v>4757</v>
      </c>
    </row>
    <row r="227" spans="1:2" x14ac:dyDescent="0.25">
      <c r="A227" s="2328" t="s">
        <v>4758</v>
      </c>
      <c r="B227" s="2326" t="s">
        <v>4759</v>
      </c>
    </row>
    <row r="228" spans="1:2" x14ac:dyDescent="0.25">
      <c r="A228" s="2328" t="s">
        <v>4760</v>
      </c>
      <c r="B228" s="2326" t="s">
        <v>4761</v>
      </c>
    </row>
    <row r="229" spans="1:2" x14ac:dyDescent="0.25">
      <c r="A229" s="2328" t="s">
        <v>4762</v>
      </c>
      <c r="B229" s="2326" t="s">
        <v>4763</v>
      </c>
    </row>
    <row r="230" spans="1:2" ht="30" x14ac:dyDescent="0.25">
      <c r="A230" s="2328" t="s">
        <v>4764</v>
      </c>
      <c r="B230" s="2326" t="s">
        <v>4765</v>
      </c>
    </row>
    <row r="231" spans="1:2" ht="30" x14ac:dyDescent="0.25">
      <c r="A231" s="2328" t="s">
        <v>4766</v>
      </c>
      <c r="B231" s="2326" t="s">
        <v>4767</v>
      </c>
    </row>
    <row r="232" spans="1:2" ht="30" x14ac:dyDescent="0.25">
      <c r="A232" s="2328" t="s">
        <v>4768</v>
      </c>
      <c r="B232" s="2326" t="s">
        <v>4769</v>
      </c>
    </row>
    <row r="233" spans="1:2" x14ac:dyDescent="0.25">
      <c r="A233" s="2328" t="s">
        <v>4770</v>
      </c>
      <c r="B233" s="2326" t="s">
        <v>4771</v>
      </c>
    </row>
    <row r="234" spans="1:2" x14ac:dyDescent="0.25">
      <c r="A234" s="2328" t="s">
        <v>4772</v>
      </c>
      <c r="B234" s="2326" t="s">
        <v>4773</v>
      </c>
    </row>
    <row r="235" spans="1:2" x14ac:dyDescent="0.25">
      <c r="A235" s="2328" t="s">
        <v>4774</v>
      </c>
      <c r="B235" s="2326" t="s">
        <v>4775</v>
      </c>
    </row>
    <row r="236" spans="1:2" ht="30" x14ac:dyDescent="0.25">
      <c r="A236" s="2328" t="s">
        <v>4776</v>
      </c>
      <c r="B236" s="2326" t="s">
        <v>4777</v>
      </c>
    </row>
    <row r="237" spans="1:2" x14ac:dyDescent="0.25">
      <c r="A237" s="2328" t="s">
        <v>4778</v>
      </c>
      <c r="B237" s="2326" t="s">
        <v>4779</v>
      </c>
    </row>
    <row r="238" spans="1:2" x14ac:dyDescent="0.25">
      <c r="A238" s="2328" t="s">
        <v>4780</v>
      </c>
      <c r="B238" s="2326" t="s">
        <v>4781</v>
      </c>
    </row>
    <row r="239" spans="1:2" x14ac:dyDescent="0.25">
      <c r="A239" s="2328" t="s">
        <v>4782</v>
      </c>
      <c r="B239" s="2326" t="s">
        <v>4783</v>
      </c>
    </row>
    <row r="240" spans="1:2" x14ac:dyDescent="0.25">
      <c r="A240" s="2328" t="s">
        <v>4784</v>
      </c>
      <c r="B240" s="2326" t="s">
        <v>4785</v>
      </c>
    </row>
    <row r="241" spans="1:2" x14ac:dyDescent="0.25">
      <c r="A241" s="2328" t="s">
        <v>4786</v>
      </c>
      <c r="B241" s="2326" t="s">
        <v>4787</v>
      </c>
    </row>
    <row r="242" spans="1:2" x14ac:dyDescent="0.25">
      <c r="A242" s="2328" t="s">
        <v>4788</v>
      </c>
      <c r="B242" s="2326" t="s">
        <v>4789</v>
      </c>
    </row>
    <row r="243" spans="1:2" x14ac:dyDescent="0.25">
      <c r="A243" s="2328" t="s">
        <v>4790</v>
      </c>
      <c r="B243" s="2326" t="s">
        <v>4791</v>
      </c>
    </row>
    <row r="244" spans="1:2" x14ac:dyDescent="0.25">
      <c r="A244" s="2328" t="s">
        <v>4792</v>
      </c>
      <c r="B244" s="2326" t="s">
        <v>4793</v>
      </c>
    </row>
    <row r="245" spans="1:2" x14ac:dyDescent="0.25">
      <c r="A245" s="2328" t="s">
        <v>4794</v>
      </c>
      <c r="B245" s="2326" t="s">
        <v>4795</v>
      </c>
    </row>
    <row r="246" spans="1:2" x14ac:dyDescent="0.25">
      <c r="A246" s="2328" t="s">
        <v>4796</v>
      </c>
      <c r="B246" s="2326" t="s">
        <v>4797</v>
      </c>
    </row>
    <row r="247" spans="1:2" ht="45" x14ac:dyDescent="0.25">
      <c r="A247" s="2328" t="s">
        <v>4798</v>
      </c>
      <c r="B247" s="2326" t="s">
        <v>4799</v>
      </c>
    </row>
    <row r="248" spans="1:2" ht="45" x14ac:dyDescent="0.25">
      <c r="A248" s="2328" t="s">
        <v>4800</v>
      </c>
      <c r="B248" s="2326" t="s">
        <v>4801</v>
      </c>
    </row>
    <row r="249" spans="1:2" ht="30" x14ac:dyDescent="0.25">
      <c r="A249" s="2328" t="s">
        <v>4802</v>
      </c>
      <c r="B249" s="2326" t="s">
        <v>4803</v>
      </c>
    </row>
    <row r="250" spans="1:2" ht="30" x14ac:dyDescent="0.25">
      <c r="A250" s="2328" t="s">
        <v>4804</v>
      </c>
      <c r="B250" s="2326" t="s">
        <v>4805</v>
      </c>
    </row>
    <row r="251" spans="1:2" ht="30" x14ac:dyDescent="0.25">
      <c r="A251" s="2328" t="s">
        <v>4806</v>
      </c>
      <c r="B251" s="2326" t="s">
        <v>4807</v>
      </c>
    </row>
    <row r="252" spans="1:2" ht="30" x14ac:dyDescent="0.25">
      <c r="A252" s="2328" t="s">
        <v>4808</v>
      </c>
      <c r="B252" s="2326" t="s">
        <v>4809</v>
      </c>
    </row>
    <row r="253" spans="1:2" ht="30" x14ac:dyDescent="0.25">
      <c r="A253" s="2328" t="s">
        <v>4810</v>
      </c>
      <c r="B253" s="2326" t="s">
        <v>4811</v>
      </c>
    </row>
    <row r="254" spans="1:2" x14ac:dyDescent="0.25">
      <c r="A254" s="2328" t="s">
        <v>4812</v>
      </c>
      <c r="B254" s="2326" t="s">
        <v>4813</v>
      </c>
    </row>
    <row r="255" spans="1:2" ht="30" x14ac:dyDescent="0.25">
      <c r="A255" s="2328" t="s">
        <v>4814</v>
      </c>
      <c r="B255" s="2326" t="s">
        <v>4815</v>
      </c>
    </row>
    <row r="256" spans="1:2" ht="30" x14ac:dyDescent="0.25">
      <c r="A256" s="2328" t="s">
        <v>4816</v>
      </c>
      <c r="B256" s="2326" t="s">
        <v>4817</v>
      </c>
    </row>
    <row r="257" spans="1:2" x14ac:dyDescent="0.25">
      <c r="A257" s="2328" t="s">
        <v>4818</v>
      </c>
      <c r="B257" s="2326" t="s">
        <v>4819</v>
      </c>
    </row>
    <row r="258" spans="1:2" ht="30" x14ac:dyDescent="0.25">
      <c r="A258" s="2328" t="s">
        <v>4820</v>
      </c>
      <c r="B258" s="2326" t="s">
        <v>4821</v>
      </c>
    </row>
    <row r="259" spans="1:2" x14ac:dyDescent="0.25">
      <c r="A259" s="2328" t="s">
        <v>4822</v>
      </c>
      <c r="B259" s="2326" t="s">
        <v>4823</v>
      </c>
    </row>
    <row r="260" spans="1:2" x14ac:dyDescent="0.25">
      <c r="A260" s="2328" t="s">
        <v>4824</v>
      </c>
      <c r="B260" s="2326" t="s">
        <v>4825</v>
      </c>
    </row>
    <row r="261" spans="1:2" x14ac:dyDescent="0.25">
      <c r="A261" s="2328" t="s">
        <v>4826</v>
      </c>
      <c r="B261" s="2326" t="s">
        <v>4827</v>
      </c>
    </row>
    <row r="262" spans="1:2" x14ac:dyDescent="0.25">
      <c r="A262" s="2328" t="s">
        <v>4828</v>
      </c>
      <c r="B262" s="2326" t="s">
        <v>4829</v>
      </c>
    </row>
    <row r="263" spans="1:2" x14ac:dyDescent="0.25">
      <c r="A263" s="2328" t="s">
        <v>4830</v>
      </c>
      <c r="B263" s="2326" t="s">
        <v>4831</v>
      </c>
    </row>
    <row r="264" spans="1:2" ht="30" x14ac:dyDescent="0.25">
      <c r="A264" s="2328" t="s">
        <v>4832</v>
      </c>
      <c r="B264" s="2326" t="s">
        <v>4833</v>
      </c>
    </row>
    <row r="265" spans="1:2" x14ac:dyDescent="0.25">
      <c r="A265" s="2328" t="s">
        <v>4834</v>
      </c>
      <c r="B265" s="2326" t="s">
        <v>4835</v>
      </c>
    </row>
    <row r="266" spans="1:2" ht="30" x14ac:dyDescent="0.25">
      <c r="A266" s="2328" t="s">
        <v>4836</v>
      </c>
      <c r="B266" s="2326" t="s">
        <v>4837</v>
      </c>
    </row>
    <row r="267" spans="1:2" ht="30" x14ac:dyDescent="0.25">
      <c r="A267" s="2328" t="s">
        <v>4838</v>
      </c>
      <c r="B267" s="2326" t="s">
        <v>4839</v>
      </c>
    </row>
    <row r="268" spans="1:2" x14ac:dyDescent="0.25">
      <c r="A268" s="2328" t="s">
        <v>4840</v>
      </c>
      <c r="B268" s="2326" t="s">
        <v>4841</v>
      </c>
    </row>
    <row r="269" spans="1:2" x14ac:dyDescent="0.25">
      <c r="A269" s="2328" t="s">
        <v>4842</v>
      </c>
      <c r="B269" s="2326" t="s">
        <v>4843</v>
      </c>
    </row>
    <row r="270" spans="1:2" ht="30" x14ac:dyDescent="0.25">
      <c r="A270" s="2328" t="s">
        <v>4844</v>
      </c>
      <c r="B270" s="2326" t="s">
        <v>4845</v>
      </c>
    </row>
    <row r="271" spans="1:2" x14ac:dyDescent="0.25">
      <c r="A271" s="2328" t="s">
        <v>4846</v>
      </c>
      <c r="B271" s="2326" t="s">
        <v>4847</v>
      </c>
    </row>
    <row r="272" spans="1:2" x14ac:dyDescent="0.25">
      <c r="A272" s="2328" t="s">
        <v>4848</v>
      </c>
      <c r="B272" s="2326" t="s">
        <v>4849</v>
      </c>
    </row>
    <row r="273" spans="1:2" x14ac:dyDescent="0.25">
      <c r="A273" s="2328" t="s">
        <v>4850</v>
      </c>
      <c r="B273" s="2326" t="s">
        <v>4851</v>
      </c>
    </row>
    <row r="274" spans="1:2" ht="30" x14ac:dyDescent="0.25">
      <c r="A274" s="2328" t="s">
        <v>4852</v>
      </c>
      <c r="B274" s="2326" t="s">
        <v>4853</v>
      </c>
    </row>
    <row r="275" spans="1:2" ht="30" x14ac:dyDescent="0.25">
      <c r="A275" s="2328" t="s">
        <v>4854</v>
      </c>
      <c r="B275" s="2326" t="s">
        <v>4855</v>
      </c>
    </row>
    <row r="276" spans="1:2" ht="30" x14ac:dyDescent="0.25">
      <c r="A276" s="2328" t="s">
        <v>4856</v>
      </c>
      <c r="B276" s="2326" t="s">
        <v>4857</v>
      </c>
    </row>
    <row r="277" spans="1:2" x14ac:dyDescent="0.25">
      <c r="A277" s="2328" t="s">
        <v>4858</v>
      </c>
      <c r="B277" s="2326" t="s">
        <v>4859</v>
      </c>
    </row>
    <row r="278" spans="1:2" ht="30" x14ac:dyDescent="0.25">
      <c r="A278" s="2328" t="s">
        <v>4860</v>
      </c>
      <c r="B278" s="2326" t="s">
        <v>4861</v>
      </c>
    </row>
    <row r="279" spans="1:2" ht="30" x14ac:dyDescent="0.25">
      <c r="A279" s="2328" t="s">
        <v>4862</v>
      </c>
      <c r="B279" s="2326" t="s">
        <v>4863</v>
      </c>
    </row>
    <row r="280" spans="1:2" ht="30" x14ac:dyDescent="0.25">
      <c r="A280" s="2328" t="s">
        <v>4864</v>
      </c>
      <c r="B280" s="2326" t="s">
        <v>4865</v>
      </c>
    </row>
    <row r="281" spans="1:2" ht="30" x14ac:dyDescent="0.25">
      <c r="A281" s="2328" t="s">
        <v>4866</v>
      </c>
      <c r="B281" s="2326" t="s">
        <v>4867</v>
      </c>
    </row>
    <row r="282" spans="1:2" x14ac:dyDescent="0.25">
      <c r="A282" s="2328" t="s">
        <v>4868</v>
      </c>
      <c r="B282" s="2326" t="s">
        <v>4869</v>
      </c>
    </row>
    <row r="283" spans="1:2" x14ac:dyDescent="0.25">
      <c r="A283" s="2328" t="s">
        <v>4870</v>
      </c>
      <c r="B283" s="2326" t="s">
        <v>4871</v>
      </c>
    </row>
    <row r="284" spans="1:2" x14ac:dyDescent="0.25">
      <c r="A284" s="2328" t="s">
        <v>4872</v>
      </c>
      <c r="B284" s="2326" t="s">
        <v>4873</v>
      </c>
    </row>
    <row r="285" spans="1:2" x14ac:dyDescent="0.25">
      <c r="A285" s="2328" t="s">
        <v>4874</v>
      </c>
      <c r="B285" s="2326" t="s">
        <v>4875</v>
      </c>
    </row>
    <row r="286" spans="1:2" ht="30" x14ac:dyDescent="0.25">
      <c r="A286" s="2328" t="s">
        <v>4876</v>
      </c>
      <c r="B286" s="2326" t="s">
        <v>4877</v>
      </c>
    </row>
    <row r="287" spans="1:2" x14ac:dyDescent="0.25">
      <c r="A287" s="2328" t="s">
        <v>4878</v>
      </c>
      <c r="B287" s="2326" t="s">
        <v>4879</v>
      </c>
    </row>
    <row r="288" spans="1:2" x14ac:dyDescent="0.25">
      <c r="A288" s="2328" t="s">
        <v>4880</v>
      </c>
      <c r="B288" s="2326" t="s">
        <v>4881</v>
      </c>
    </row>
    <row r="289" spans="1:2" ht="30" x14ac:dyDescent="0.25">
      <c r="A289" s="2328" t="s">
        <v>4882</v>
      </c>
      <c r="B289" s="2326" t="s">
        <v>4883</v>
      </c>
    </row>
    <row r="290" spans="1:2" ht="30" x14ac:dyDescent="0.25">
      <c r="A290" s="2328" t="s">
        <v>4884</v>
      </c>
      <c r="B290" s="2326" t="s">
        <v>4885</v>
      </c>
    </row>
    <row r="291" spans="1:2" ht="30" x14ac:dyDescent="0.25">
      <c r="A291" s="2328" t="s">
        <v>4886</v>
      </c>
      <c r="B291" s="2326" t="s">
        <v>4887</v>
      </c>
    </row>
    <row r="292" spans="1:2" x14ac:dyDescent="0.25">
      <c r="A292" s="2328" t="s">
        <v>4888</v>
      </c>
      <c r="B292" s="2326" t="s">
        <v>4889</v>
      </c>
    </row>
    <row r="293" spans="1:2" x14ac:dyDescent="0.25">
      <c r="A293" s="2328" t="s">
        <v>4890</v>
      </c>
      <c r="B293" s="2326" t="s">
        <v>4891</v>
      </c>
    </row>
    <row r="294" spans="1:2" ht="30" x14ac:dyDescent="0.25">
      <c r="A294" s="2328" t="s">
        <v>4892</v>
      </c>
      <c r="B294" s="2326" t="s">
        <v>4893</v>
      </c>
    </row>
    <row r="295" spans="1:2" ht="30" x14ac:dyDescent="0.25">
      <c r="A295" s="2328" t="s">
        <v>4894</v>
      </c>
      <c r="B295" s="2326" t="s">
        <v>4895</v>
      </c>
    </row>
    <row r="296" spans="1:2" ht="30" x14ac:dyDescent="0.25">
      <c r="A296" s="2328" t="s">
        <v>4896</v>
      </c>
      <c r="B296" s="2326" t="s">
        <v>4897</v>
      </c>
    </row>
    <row r="297" spans="1:2" ht="30" x14ac:dyDescent="0.25">
      <c r="A297" s="2328" t="s">
        <v>4898</v>
      </c>
      <c r="B297" s="2326" t="s">
        <v>4899</v>
      </c>
    </row>
    <row r="298" spans="1:2" ht="45" x14ac:dyDescent="0.25">
      <c r="A298" s="2328" t="s">
        <v>4900</v>
      </c>
      <c r="B298" s="2326" t="s">
        <v>4901</v>
      </c>
    </row>
    <row r="299" spans="1:2" ht="30" x14ac:dyDescent="0.25">
      <c r="A299" s="2328" t="s">
        <v>4902</v>
      </c>
      <c r="B299" s="2326" t="s">
        <v>4903</v>
      </c>
    </row>
    <row r="300" spans="1:2" ht="30" x14ac:dyDescent="0.25">
      <c r="A300" s="2328" t="s">
        <v>4904</v>
      </c>
      <c r="B300" s="2326" t="s">
        <v>4905</v>
      </c>
    </row>
    <row r="301" spans="1:2" ht="30" x14ac:dyDescent="0.25">
      <c r="A301" s="2328" t="s">
        <v>4906</v>
      </c>
      <c r="B301" s="2326" t="s">
        <v>4907</v>
      </c>
    </row>
    <row r="302" spans="1:2" ht="30" x14ac:dyDescent="0.25">
      <c r="A302" s="2328" t="s">
        <v>4908</v>
      </c>
      <c r="B302" s="2326" t="s">
        <v>4909</v>
      </c>
    </row>
    <row r="303" spans="1:2" ht="30" x14ac:dyDescent="0.25">
      <c r="A303" s="2328" t="s">
        <v>4910</v>
      </c>
      <c r="B303" s="2326" t="s">
        <v>4911</v>
      </c>
    </row>
    <row r="304" spans="1:2" ht="30" x14ac:dyDescent="0.25">
      <c r="A304" s="2328" t="s">
        <v>4912</v>
      </c>
      <c r="B304" s="2326" t="s">
        <v>4913</v>
      </c>
    </row>
    <row r="305" spans="1:2" ht="30" x14ac:dyDescent="0.25">
      <c r="A305" s="2328" t="s">
        <v>4914</v>
      </c>
      <c r="B305" s="2326" t="s">
        <v>4915</v>
      </c>
    </row>
    <row r="306" spans="1:2" ht="30" x14ac:dyDescent="0.25">
      <c r="A306" s="2328" t="s">
        <v>4916</v>
      </c>
      <c r="B306" s="2326" t="s">
        <v>4917</v>
      </c>
    </row>
    <row r="307" spans="1:2" x14ac:dyDescent="0.25">
      <c r="A307" s="2328" t="s">
        <v>4918</v>
      </c>
      <c r="B307" s="2326" t="s">
        <v>4919</v>
      </c>
    </row>
    <row r="308" spans="1:2" ht="30" x14ac:dyDescent="0.25">
      <c r="A308" s="2328" t="s">
        <v>4920</v>
      </c>
      <c r="B308" s="2326" t="s">
        <v>4921</v>
      </c>
    </row>
    <row r="309" spans="1:2" x14ac:dyDescent="0.25">
      <c r="A309" s="2328" t="s">
        <v>4922</v>
      </c>
      <c r="B309" s="2326" t="s">
        <v>4923</v>
      </c>
    </row>
    <row r="310" spans="1:2" ht="30" x14ac:dyDescent="0.25">
      <c r="A310" s="2328" t="s">
        <v>4924</v>
      </c>
      <c r="B310" s="2326" t="s">
        <v>4925</v>
      </c>
    </row>
    <row r="311" spans="1:2" ht="30" x14ac:dyDescent="0.25">
      <c r="A311" s="2328" t="s">
        <v>4926</v>
      </c>
      <c r="B311" s="2326" t="s">
        <v>4927</v>
      </c>
    </row>
    <row r="312" spans="1:2" ht="30" x14ac:dyDescent="0.25">
      <c r="A312" s="2328" t="s">
        <v>4928</v>
      </c>
      <c r="B312" s="2326" t="s">
        <v>4929</v>
      </c>
    </row>
    <row r="313" spans="1:2" ht="30" x14ac:dyDescent="0.25">
      <c r="A313" s="2328" t="s">
        <v>4930</v>
      </c>
      <c r="B313" s="2326" t="s">
        <v>4931</v>
      </c>
    </row>
    <row r="314" spans="1:2" ht="30" x14ac:dyDescent="0.25">
      <c r="A314" s="2328" t="s">
        <v>4932</v>
      </c>
      <c r="B314" s="2326" t="s">
        <v>4933</v>
      </c>
    </row>
    <row r="315" spans="1:2" ht="30" x14ac:dyDescent="0.25">
      <c r="A315" s="2328" t="s">
        <v>4934</v>
      </c>
      <c r="B315" s="2326" t="s">
        <v>4935</v>
      </c>
    </row>
    <row r="316" spans="1:2" ht="30" x14ac:dyDescent="0.25">
      <c r="A316" s="2328" t="s">
        <v>4936</v>
      </c>
      <c r="B316" s="2326" t="s">
        <v>4937</v>
      </c>
    </row>
    <row r="317" spans="1:2" ht="30" x14ac:dyDescent="0.25">
      <c r="A317" s="2328" t="s">
        <v>4938</v>
      </c>
      <c r="B317" s="2326" t="s">
        <v>4939</v>
      </c>
    </row>
    <row r="318" spans="1:2" ht="30" x14ac:dyDescent="0.25">
      <c r="A318" s="2328" t="s">
        <v>4940</v>
      </c>
      <c r="B318" s="2326" t="s">
        <v>4941</v>
      </c>
    </row>
    <row r="319" spans="1:2" ht="30" x14ac:dyDescent="0.25">
      <c r="A319" s="2328" t="s">
        <v>4942</v>
      </c>
      <c r="B319" s="2326" t="s">
        <v>4943</v>
      </c>
    </row>
    <row r="320" spans="1:2" x14ac:dyDescent="0.25">
      <c r="A320" s="2328" t="s">
        <v>4944</v>
      </c>
      <c r="B320" s="2326" t="s">
        <v>4945</v>
      </c>
    </row>
    <row r="321" spans="1:2" ht="30" x14ac:dyDescent="0.25">
      <c r="A321" s="2328" t="s">
        <v>4946</v>
      </c>
      <c r="B321" s="2326" t="s">
        <v>4947</v>
      </c>
    </row>
    <row r="322" spans="1:2" x14ac:dyDescent="0.25">
      <c r="A322" s="2328" t="s">
        <v>4948</v>
      </c>
      <c r="B322" s="2326" t="s">
        <v>4949</v>
      </c>
    </row>
    <row r="323" spans="1:2" x14ac:dyDescent="0.25">
      <c r="A323" s="2328" t="s">
        <v>4950</v>
      </c>
      <c r="B323" s="2326" t="s">
        <v>4951</v>
      </c>
    </row>
    <row r="324" spans="1:2" ht="30" x14ac:dyDescent="0.25">
      <c r="A324" s="2328" t="s">
        <v>4952</v>
      </c>
      <c r="B324" s="2326" t="s">
        <v>4953</v>
      </c>
    </row>
    <row r="325" spans="1:2" ht="30" x14ac:dyDescent="0.25">
      <c r="A325" s="2328" t="s">
        <v>4954</v>
      </c>
      <c r="B325" s="2326" t="s">
        <v>4955</v>
      </c>
    </row>
    <row r="326" spans="1:2" x14ac:dyDescent="0.25">
      <c r="A326" s="2328" t="s">
        <v>4956</v>
      </c>
      <c r="B326" s="2326" t="s">
        <v>4957</v>
      </c>
    </row>
    <row r="327" spans="1:2" x14ac:dyDescent="0.25">
      <c r="A327" s="2328" t="s">
        <v>4958</v>
      </c>
      <c r="B327" s="2326" t="s">
        <v>4959</v>
      </c>
    </row>
    <row r="328" spans="1:2" x14ac:dyDescent="0.25">
      <c r="A328" s="2328" t="s">
        <v>4960</v>
      </c>
      <c r="B328" s="2326" t="s">
        <v>4961</v>
      </c>
    </row>
    <row r="329" spans="1:2" x14ac:dyDescent="0.25">
      <c r="A329" s="2328" t="s">
        <v>4962</v>
      </c>
      <c r="B329" s="2326" t="s">
        <v>4963</v>
      </c>
    </row>
    <row r="330" spans="1:2" x14ac:dyDescent="0.25">
      <c r="A330" s="2328" t="s">
        <v>4964</v>
      </c>
      <c r="B330" s="2326" t="s">
        <v>4965</v>
      </c>
    </row>
    <row r="331" spans="1:2" ht="30" x14ac:dyDescent="0.25">
      <c r="A331" s="2328" t="s">
        <v>4966</v>
      </c>
      <c r="B331" s="2326" t="s">
        <v>4967</v>
      </c>
    </row>
    <row r="332" spans="1:2" ht="45" x14ac:dyDescent="0.25">
      <c r="A332" s="2328" t="s">
        <v>4968</v>
      </c>
      <c r="B332" s="2326" t="s">
        <v>4969</v>
      </c>
    </row>
    <row r="333" spans="1:2" ht="30" x14ac:dyDescent="0.25">
      <c r="A333" s="2328" t="s">
        <v>4970</v>
      </c>
      <c r="B333" s="2326" t="s">
        <v>4971</v>
      </c>
    </row>
    <row r="334" spans="1:2" ht="30" x14ac:dyDescent="0.25">
      <c r="A334" s="2328" t="s">
        <v>4972</v>
      </c>
      <c r="B334" s="2326" t="s">
        <v>4973</v>
      </c>
    </row>
    <row r="335" spans="1:2" ht="30" x14ac:dyDescent="0.25">
      <c r="A335" s="2328" t="s">
        <v>4974</v>
      </c>
      <c r="B335" s="2326" t="s">
        <v>4975</v>
      </c>
    </row>
    <row r="336" spans="1:2" ht="30" x14ac:dyDescent="0.25">
      <c r="A336" s="2328" t="s">
        <v>4976</v>
      </c>
      <c r="B336" s="2326" t="s">
        <v>4977</v>
      </c>
    </row>
    <row r="337" spans="1:2" ht="30" x14ac:dyDescent="0.25">
      <c r="A337" s="2328" t="s">
        <v>4978</v>
      </c>
      <c r="B337" s="2326" t="s">
        <v>4979</v>
      </c>
    </row>
    <row r="338" spans="1:2" ht="30" x14ac:dyDescent="0.25">
      <c r="A338" s="2328" t="s">
        <v>4980</v>
      </c>
      <c r="B338" s="2326" t="s">
        <v>4981</v>
      </c>
    </row>
    <row r="339" spans="1:2" ht="30" x14ac:dyDescent="0.25">
      <c r="A339" s="2328" t="s">
        <v>4982</v>
      </c>
      <c r="B339" s="2326" t="s">
        <v>4983</v>
      </c>
    </row>
    <row r="340" spans="1:2" ht="30" x14ac:dyDescent="0.25">
      <c r="A340" s="2328" t="s">
        <v>4984</v>
      </c>
      <c r="B340" s="2326" t="s">
        <v>4985</v>
      </c>
    </row>
    <row r="341" spans="1:2" ht="30" x14ac:dyDescent="0.25">
      <c r="A341" s="2328" t="s">
        <v>4986</v>
      </c>
      <c r="B341" s="2326" t="s">
        <v>4987</v>
      </c>
    </row>
    <row r="342" spans="1:2" ht="30" x14ac:dyDescent="0.25">
      <c r="A342" s="2328" t="s">
        <v>4988</v>
      </c>
      <c r="B342" s="2326" t="s">
        <v>4989</v>
      </c>
    </row>
    <row r="343" spans="1:2" ht="30" x14ac:dyDescent="0.25">
      <c r="A343" s="2328" t="s">
        <v>4990</v>
      </c>
      <c r="B343" s="2326" t="s">
        <v>4991</v>
      </c>
    </row>
    <row r="344" spans="1:2" ht="30" x14ac:dyDescent="0.25">
      <c r="A344" s="2328" t="s">
        <v>4992</v>
      </c>
      <c r="B344" s="2326" t="s">
        <v>4993</v>
      </c>
    </row>
    <row r="345" spans="1:2" ht="30" x14ac:dyDescent="0.25">
      <c r="A345" s="2328" t="s">
        <v>4994</v>
      </c>
      <c r="B345" s="2326" t="s">
        <v>4995</v>
      </c>
    </row>
    <row r="346" spans="1:2" ht="30" x14ac:dyDescent="0.25">
      <c r="A346" s="2328" t="s">
        <v>4996</v>
      </c>
      <c r="B346" s="2326" t="s">
        <v>4997</v>
      </c>
    </row>
    <row r="347" spans="1:2" ht="30" x14ac:dyDescent="0.25">
      <c r="A347" s="2328" t="s">
        <v>4998</v>
      </c>
      <c r="B347" s="2326" t="s">
        <v>4999</v>
      </c>
    </row>
    <row r="348" spans="1:2" x14ac:dyDescent="0.25">
      <c r="A348" s="2328" t="s">
        <v>5000</v>
      </c>
      <c r="B348" s="2326" t="s">
        <v>5001</v>
      </c>
    </row>
    <row r="349" spans="1:2" x14ac:dyDescent="0.25">
      <c r="A349" s="2328" t="s">
        <v>5002</v>
      </c>
      <c r="B349" s="2326" t="s">
        <v>5003</v>
      </c>
    </row>
    <row r="350" spans="1:2" ht="30" x14ac:dyDescent="0.25">
      <c r="A350" s="2328" t="s">
        <v>5004</v>
      </c>
      <c r="B350" s="2326" t="s">
        <v>5005</v>
      </c>
    </row>
    <row r="351" spans="1:2" ht="30" x14ac:dyDescent="0.25">
      <c r="A351" s="2328" t="s">
        <v>5006</v>
      </c>
      <c r="B351" s="2326" t="s">
        <v>5007</v>
      </c>
    </row>
    <row r="352" spans="1:2" ht="30" x14ac:dyDescent="0.25">
      <c r="A352" s="2328" t="s">
        <v>5008</v>
      </c>
      <c r="B352" s="2326" t="s">
        <v>5009</v>
      </c>
    </row>
    <row r="353" spans="1:2" ht="30" x14ac:dyDescent="0.25">
      <c r="A353" s="2328" t="s">
        <v>5010</v>
      </c>
      <c r="B353" s="2326" t="s">
        <v>5011</v>
      </c>
    </row>
  </sheetData>
  <hyperlinks>
    <hyperlink ref="A2" location="'10.1'!A1" display="TABLA 10.1: NÚMERO DE PROYECTOS PRESENTADOS Y FINANCIADOS A TRAVÉS DEL FONDO DE APOYO A LA INVESTIGACIÓN PATRIMONIAL (FAIP), SEGÚN REGIÓN. 2012-2016"/>
    <hyperlink ref="A3" location="'10.2'!A1" display="TABLA 10.2: NÚMERO DE PUBLICACIONES DE LA DIRECCIÓN DE BIBLIOTECAS, ARCHIVOS Y MUSEOS (DIBAM), SEGÚN UNIDAD DE ORIGEN Y TIPO DE PUBLICACIÓN. 2012-2016"/>
    <hyperlink ref="A4" location="'10.3'!A1" display="TABLA 10.3: NÚMERO DE ARCHIVOS PÚBLICOS DE LA DIRECCIÓN DE BIBLIOTECAS, ARCHIVOS Y MUSEOS (DIBAM), SEGÚN REGIÓN. 2012-2016"/>
    <hyperlink ref="A5" location="'10.4'!A1" display="TABLA 10.4: NÚMERO DE DOCUMENTOS CONTENIDOS EN LOS ARCHIVOS PÚBLICOS DE LA DIRECCIÓN DE BIBLIOTECAS, ARCHIVOS Y MUSEOS (DIBAM), SEGÚN REGIÓN. 2016."/>
    <hyperlink ref="A6" location="'10.5'!A1" display="TABLA 10.5: NÚMERO TOTAL DE USUARIOS PRESENCIALES Y REMOTOS DE ARCHIVOS PÚBLICOS DE LA DIRECCIÓN DE BIBLIOTECAS, ARCHIVOS Y MUSEOS (DIBAM). 2012-2016"/>
    <hyperlink ref="A7" location="'10.6'!A1" display="TABLA 10.6: NÚMERO DE USUARIOS1 PRESENCIALES DE ARCHIVOS PÚBLICOS DE LA DIRECCIÓN DE BIBLIOTECAS, ARCHIVOS Y MUSEOS (DIBAM), SEGÚN REGIÓN. 2012-2016"/>
    <hyperlink ref="A8" location="'10.7'!A1" display="TABLA 10.7: DATOS DEL CENTRO NACIONAL DE CONSERVACIÓN Y RESTAURACIÓN DE LA DIRECCIÓN DE BIBLIOTECAS, ARCHIVOS Y MUSEOS (DIBAM). 2012-2016"/>
    <hyperlink ref="A9" location="'10.8'!A1" display="TABLA 10.8: OTROS DATOS DE LOS MUSEOS DE LA DIRECCIÓN DE BIBLIOTECAS, ARCHIVOS Y MUSEOS (DIBAM). 2016"/>
    <hyperlink ref="A10" location="'10.9'!A1" display="TABLA 10.9: NÚMERO DE MUSEOS DE LA DIRECCIÓN DE BIBLIOTECAS, ARCHIVOS Y MUSEOS (DIBAM), SEGÚN REGIÓN. 2012-2016"/>
    <hyperlink ref="A11" location="'10.10'!A1" display="TABLA 10.10: PERSONAL DE MUSEOS DE LA DIRECCIÓN DE BIBLIOTECAS, ARCHIVOS Y MUSEOS (DIBAM), SEGÚN CATEGORÍA OCUPACIONAL. 2016"/>
    <hyperlink ref="A12" location="'10.11'!A1" display="TABLA 10.11: NÚMERO DE MUSEOS/1 DE LA DIRECCIÓN DE BIBLIOTECAS, ARCHIVOS Y MUSEOS (DIBAM), SEGÚN TIPO DE COLECCIÓN. 2012-2016"/>
    <hyperlink ref="A13" location="'10.12'!A1" display="TABLA 10.12: NÚMERO DE AUTORIZACIONES DE SALIDA DEL TERRITORIO NACIONAL ENTREGADAS POR EL MUSEO NACIONAL DE BELLAS ARTES DE OBRAS DE ARTE (LEY 17.236),  SEGÚN CONTINENTE DE DESTINO. 2016"/>
    <hyperlink ref="A14" location="'10.13'!A1" display="TABLA 10.13: NÚMERO DE EXPOSICIONES POR MUSEO DE LA DIRECCIÓN DE BIBLIOTECAS, ARCHIVOS Y MUSEOS (DIBAM) , SEGÚN TIPO DE EXPOSICIÓN Y NACIONALIDAD. 2016"/>
    <hyperlink ref="A15" location="'10.14'!A1" display="TABLA 10.14: NÚMERO DE PIEZAS RESTAURADAS POR MUSEOS DE LA DIRECCIÓN DE BIBLIOTECAS, ARCHIVOS Y MUSEOS (DIBAM) POR TIPO DE MUSEO (NACIONAL Y REGIONAL), SEGÚN TIPO DE PIEZA. 2016"/>
    <hyperlink ref="A16" location="'10.15'!A1" display="TABLA 10.15: NÚMERO DE PIEZAS RESTAURADAS POR MUSEOS DE LA SUBDIRECCIÓN DE MUSEOS DE LA DIRECCIÓN DE BIBLIOTECAS, ARCHIVOS Y MUSEOS (DIBAM), SEGÚN TIPO DE PIEZA. 2012-2016"/>
    <hyperlink ref="A17" location="'10.16'!A1" display="TABLA 10.16: NÚMERO DE PIEZAS RESTAURADAS POR MUSEOS DE LA SUBDIRECCIÓN DE MUSEOS DE LA DIRECCIÓN DE BIBLIOTECAS, ARCHIVOS Y MUSEOS (DIBAM), POR TIPO DE PIEZA, SEGÚN REGIÓN. 2016"/>
    <hyperlink ref="A18" location="'10.17'!A1" display="TABLA 10.17: NÚMERO DE VISITANTES DE MUSEOS DE LA DIRECCIÓN DE BIBLIOTECAS, ARCHIVOS Y MUSEOS (DIBAM), SEGÚN TIPO DE ENTRADA. 2016"/>
    <hyperlink ref="A19" location="'10.18'!A1" display="TABLA 10.18: NÚMERO DE AUTORIZACIONES DE SALIDA DE MONUMENTOS DEL TERRITORIO NACIONAL, SEGÚN TIPO DE MONUMENTO. 2012-2016"/>
    <hyperlink ref="A20" location="'10.19'!A1" display="TABLA 10.19: NÚMERO DE AUTORIZACIONES DE SALIDA DE MONUMENTOS, SEGÚN DESTINO. 2012-2016"/>
    <hyperlink ref="A21" location="'10.20'!A1" display="TABLA 10.20: NÚMERO DE PIEZAS AUTORIZADAS POR DESTINO, SEGÚN TIPO DE MONUMENTO. 2016"/>
    <hyperlink ref="A22" location="'10.21'!A1" display="TABLA 10.21: NÚMERO DE SOLICITUDES DE DECLARACIÓN DE MONUMENTOS NACIONALES RECIBIDAS, SEGÚN TIPO DE MONUMENTO Y REGIÓN. 2016"/>
    <hyperlink ref="A23" location="'10.22_R'!A1" display="TABLA 10.22 (R): NÚMERO DE MONUMENTOS NACIONALES DECLARADOS POR DECRETO, SEGÚN TIPO DE MONUMENTO Y REGIÓN. 2015/R"/>
    <hyperlink ref="A24" location="'10.22'!A1" display="TABLA 10.22: NÚMERO DE MONUMENTOS NACIONALES DECLARADOS POR DECRETO, SEGÚN TIPO DE MONUMENTO Y REGIÓN. 2016"/>
    <hyperlink ref="A25" location="'10.23_R'!A1" display="TABLA 10.23 (R): NÚMERO DE MONUMENTOS NACIONALES DECLARADOS POR DECRETO, SEGÚN TIPO DE MONUMENTO Y REGIÓN (HISTORICO, DESDE 1925). 2015/R"/>
    <hyperlink ref="A26" location="'10.23'!A1" display="TABLA 10.23: NÚMERO DE MONUMENTOS NACIONALES DECLARADOS POR DECRETO, SEGÚN TIPO DE MONUMENTO Y REGIÓN (HISTORICO, DESDE 1925). 2016"/>
    <hyperlink ref="A27" location="'10.24'!A1" display="TABLA 10.24: NÓMINA DE MONUMENTOS NACIONALES DECLARADOS, SEGÚN REGIÓN Y MONUMENTO. 2016"/>
    <hyperlink ref="A28" location="'10.24_R'!A1" display="TABLA 10.24 (R): NÓMINA DE MONUMENTOS NACIONALES DECLARADOS, SEGÚN REGIÓN Y MONUMENTO. 2015/R"/>
    <hyperlink ref="A29" location="'10.25'!A1" display="TABLA 10.25: MATERIAL AUDIOVISUAL GENERADO POR EL CONSEJO NACIONAL DE LA CULTURA Y LAS ARTES (CNCA), SEGÚN PROGRAMA O PROYECTO Y TIPO DE MATERIAL. 2012-2016/1"/>
    <hyperlink ref="A30" location="'10.26'!A1" display="TABLA 10.26: NÚMERO DE PUBLICACIONES Y AUDIOS GENERADOS POR EL CONSEJO NACIONAL DE LA CULTURA Y LAS ARTES (CNCA), SEGÚN TIPO DE PRODUCTO. 2012-2016 "/>
    <hyperlink ref="A31" location="'10.27'!A1" display="TABLA 10.27: NÚMERO DE POSTULACIONES A TESORO HUMANO VIVO (THV)/1, SEGÚN ÁMBITO DEL PATRIMONIO CULTURAL INMATERIAL Y RESULTADO DE POSTULACIÓN. 2014-2016 "/>
    <hyperlink ref="A32" location="'10.28'!A1" display="TABLA 10.28: NÚMERO DE POSTULANTES RECONOCIDOS COMO &quot;TESORO HUMANO VIVO&quot; (THV)  Y &quot;DESTACADOS&quot;, POR REGIÓN, SEGÚN TIPO DE POSTULACIÓN/1. 2014-2016"/>
    <hyperlink ref="A33" location="'10.29'!A1" display="TABLA 10.29: ADSCRIPCIONES A ÁMBITOS DEL PATRIMONIO CULTURAL INMATERIAL ASOCIADAS A LAS POSTULACIONES DE TESORO HUMANO VIVO POR TIPO DE POSTULACIÓN, SEGÚN TIPO DE POSTULANTE . 2014 - 2016"/>
    <hyperlink ref="A34" location="'10.30'!A1" display="TABLA 10.30: NÚMERO DE EXPEDIENTES DE POSTULACIÓN AL INVENTARIO DEL PATRIMONIO CULTURAL INMATERIAL EN CHILE RECIBIDOS POR EL CONSEJO NACIONAL DE LA CULTURA Y LAS ARTES (CNCA) POR ÁMBITO DE PATRIMONIO INMATERIAL, SEGÚN REGIÓN Y NOMBRE DEL EXPEDIENTE. 2016 "/>
    <hyperlink ref="A35" location="'10.31'!A1" display="TABLA 10.31: EXPRESIONES IDENTIFICADAS POR EL INVENTARIO PRIORIZADO DEL PATRIMONIO CULTURAL INMATERIAL EN CHILE, SEGÚN ADSCRIPCIÓN A ÁMBITO DEL PATRIMONIO INMATERIAL. 2016"/>
    <hyperlink ref="A36" location="'10.32'!A1" display="TABLA 10.32: NÚMERO DE ACERVOS CULTURALES REGISTRADOS EN EL SISTEMA DE INFORMACIÓN PARA LA GESTIÓN PATRIMONIAL (SIGPA), SEGÚN REGIÓN Y TIPO DE ACERVO. 2012-2016."/>
    <hyperlink ref="A37" location="'10.33'!A1" display="TABLA 10.33: NÚMERO Y TIPO DE REGISTROS EN EL SISTEMA DE INFORMACIÓN PARA LA GESTIÓN PATRIMONIAL (SIGPA), SEGÚN ADSCRIPCIÓN A ÁMBITO DEL PATRIMONIO CULTURAL INMATERIAL Y TIPO DE ACERVO. 2012-2016 "/>
    <hyperlink ref="A38" location="'10.34'!A1" display="TABLA 10.34: NÚMERO DE INMUEBLES Y ACTIVIDADES REALIZADAS EN EL DÍA DEL PATRIMONIO CULTURAL EN EL PAÍS. 2016 /1"/>
    <hyperlink ref="A39" location="'10.35'!A1" display="TABLA 10.35: NÚMERO DE INMUEBLES Y ACTIVIDADES REALIZADAS EN EL DÍA DEL PATRIMONIO CULTURAL PARA NIÑAS Y NIÑOS EN EL PAÍS. 2016"/>
    <hyperlink ref="A40" location="'10.36'!A1" display="TABLA 10.36: NÚMERO DE VISITAS EN EL DÍA DEL PATRIMONIO CULTURAL EN LA REGIÓN METROPOLITANA Y OTRAS REGIONES DEL PAÍS. 2016/1"/>
    <hyperlink ref="A41" location="'10.37'!A1" display="TABLA 10.37: NÚMERO DE VISITAS EN EL DÍA DEL PATRIMONIO CULTURAL  PARA NIÑAS Y NIÑOS EN LA REGIÓN METROPOLITANA Y OTRAS REGIONES DEL PAÍS. 2016"/>
    <hyperlink ref="A42" location="'10.38'!A1" display="TABLA 10.38: NÚMERO DE BENEFICIARIOS DE PROGRAMA DE EDUCACIÓN AMBIENTAL (EDAM) DENTRO Y FUERA DE LAS ÁREAS SILVESTRES PROTEGIDAS (ASP), SEGÚN REGIÓN. 2012-2016"/>
    <hyperlink ref="A43" location="'10.39_R'!A1" display="TABLA 10.39 (R): NÚMERO DE SANTUARIOS DE LA NATURALEZA DECLARADOS POR DECRETO, SEGÚN REGIÓN. 2015/R"/>
    <hyperlink ref="A44" location="'10.39'!A1" display="TABLA 10.39: NÚMERO DE SANTUARIOS DE LA NATURALEZA DECLARADOS POR DECRETO, SEGÚN REGIÓN. 2016"/>
    <hyperlink ref="A45" location="'10.40_R'!A1" display="TABLA 10.40 (R): NÚMERO DE SANTUARIOS DE LA NATURALEZA DECLARADOS POR DECRETO (HISTÓRICO, DESDE 1925), SEGÚN REGIÓN. 2015/R"/>
    <hyperlink ref="A46" location="'10.40'!A1" display="TABLA 10.40: NÚMERO DE SANTUARIOS DE LA NATURALEZA DECLARADOS POR DECRETO (HISTÓRICO, DESDE 1925), SEGÚN REGIÓN. 2016"/>
    <hyperlink ref="A47" location="'10.41'!A1" display="TABLA 10.41: NÓMINA DE SANTUARIOS DE LA NATURALEZA DECLARADOS, SEGÚN REGIÓN. 2016"/>
    <hyperlink ref="A48" location="'10.41_R'!A1" display="TABLA 10.41 (R): NÓMINA DE SANTUARIOS DE LA NATURALEZA DECLARADOS, SEGÚN REGIÓN. 2015/R"/>
    <hyperlink ref="A49" location="'10.42'!A1" display="TABLA 10.42: DISTRIBUCIÓN NACIONAL Y SUPERFICIE (EN HECTÁREAS) DEL SISTEMA NACIONAL DE ÁREAS SILVESTRES PROTEGIDAS DEL ESTADO (SNASPE). 2016"/>
    <hyperlink ref="A50" location="'10.43'!A1" display="TABLA 10.43: NÓMINA Y SUPERFICIE (HÁ) DE LOS PARQUES NACIONALES SEGÚN REGIÓN. 2016"/>
    <hyperlink ref="A51" location="'10.44'!A1" display="TABLA 10.44: NÓMINA Y SUPERFICIE (HÁ) DE LAS RESERVAS NACIONALES SEGÚN REGIÓN. 2016"/>
    <hyperlink ref="A52" location="'10.45'!A1" display="TABLA 10.45: NÓMINA Y SUPERFICIE (HÁ) DE MONUMENTOS NATURALES SEGÚN REGIÓN. 2016"/>
    <hyperlink ref="A53" location="'10.46'!A1" display="TABLA 10.46: NÚMERO Y PORCENTAJE DE SUPERFICIE (EN HECTÁREAS) DE RESERVAS DE LA BIÓSFERA PRESENTES EN CHILE POR PERTENENCIA O NO PERTENENCIA A LAS ÁREAS SILVESTRES PROTEGIDAS (ASP), SEGÚN TIPO DE RESERVA DE LA BIÓSFERA. 2016"/>
    <hyperlink ref="A54" location="'10.47'!A1" display="TABLA 10.47: ANTECEDENTES GENERALES DE LAS RESERVAS DE LA BIÓSFERA PRESENTES EN CHILE POR AÑO DE CREACIÓN, FECHA DE MODIFICACIÓN Y SUPERFICIE (EN HECTÁREAS), SEGÚN REGIÓN. 2016"/>
    <hyperlink ref="A55" location="'10.48'!A1" display="TABLA 10.48: ANTECEDENTES GENERALES DE LOS SITIOS DE LA CONVENCIÓN RAMSAR PRESENTES EN CHILE, POR PERTENENCIA O NO PERTENENCIA A LAS ÁREAS SILVESTRES PROTEGIDAS (ASP), POR AÑO DE CREACIÓN Y SUPERFICIE (EN HECTÁREAS), SEGÚN REGIÓN. 2016"/>
    <hyperlink ref="A56" location="'10.49'!A1" display="TABLA 10.49: ESPECIES PRIORITARIAS EN FLORA, SUJETAS AL PLAN NACIONAL DE CONSERVACIÓN (PNC) POR AÑO DE ELABORACIÓN Y ESTADO DE CONSERVACIÓN, SEGÚN REGIÓN DE SECRETARÍA TÉCNICA DE CONAF. 2016"/>
    <hyperlink ref="A57" location="'10.50'!A1" display="TABLA 10.50: ESPECIES PRIORITARIAS EN FAUNA, SUJETAS AL PLAN NACIONAL DE CONSERVACIÓN (PNC) POR AÑO DE ELABORACIÓN Y ESTADO DE CONSERVACIÓN, SEGÚN REGIÓN DE SECRETARÍA TÉCNICA DE CONAF. 2016/1"/>
    <hyperlink ref="A58" location="'10.51'!A1" display="TABLA 10.51: RECURSOS CULTURALES SEGÚN LAS ÁREAS SILVESTRES PROTEGIDAS (ASP). 2016"/>
    <hyperlink ref="A59" location="'10.52'!A1" display="TABLA 10.52: VISITANTES TOTALES SEGÚN REGIÓN Y UNIDAD DEL SISTEMA NACIONAL DE ÁREAS SILVESTRES PROTEGIDAS DEL ESTADO (SNASPE). 2012-2016"/>
    <hyperlink ref="A60" location="'10.53'!A1" display="TABLA 10.53: NÚMERO DE VISITANTES A UNIDADES DEL SISTEMA NACIONAL DE ÁREAS SILVESTRES PROTEGIDAS DEL ESTADO (SNASPE) POR AÑO Y NACIONALIDAD (CHILENA Y EXTRANJERA), SEGÚN REGIÓN Y UNIDAD DEL SNASPE. 2012-2016"/>
    <hyperlink ref="A61" location="'10.54'!A1" display="TABLA 10.54: NÚMERO DE VISITANTES A UNIDADES DEL SISTEMA NACIONAL DE ÁREAS SILVESTRES PROTEGIDAS DEL ESTADO (SNASPE) POR AÑO Y SEXO, SEGÚN REGIÓN Y UNIDAD DEL SNASPE. 2012-2016"/>
    <hyperlink ref="A62" location="'10.55'!A1" display="TABLA 10.55: NÚMERO DE VISITANTES A UNIDADES DEL SISTEMA NACIONAL DE ÁREAS PROTEGIDAS DEL ESTADO (SNASPE) POR AÑO Y TRAMO DE EDAD/1, SEGÚN REGIÓN Y UNIDAD DEL SNASPE. 2012-2016"/>
    <hyperlink ref="A63" location="'10.56'!A1" display="TABLA 10.56: NÚMERO DE VISITANTES EN SITUACIÓN DE DISCAPACIDAD A UNIDADES DEL SISTEMA NACIONAL DE ÁREAS SILVESTRES PROTEGIDAS DEL ESTADO (SNASPE) POR AÑO, SEGÚN REGIÓN Y UNIDAD DEL SNASPE. 2012-2016"/>
    <hyperlink ref="A64" location="'10.57'!A1" display="TABLA 10.57: NÚMERO DE CASOS POLICIALES SIN DETENIDOS Y CON DETENIDOS, Y NÚMERO DE DETENIDOS, POR &quot;DAÑOS O APROPIACIÓN SOBRE MONUMENTOS NACIONALES (Art. 38-38 bis Ley 17.288)&quot;, SEGÚN REGIÓN. 2016"/>
    <hyperlink ref="A65" location="'10.58'!A1" display="TABLA 10.58: NÚMERO DE DETENIDOS POR &quot;DAÑOS O APROPIACIÓN SOBRE MONUMENTOS NACIONALES&quot;, POR SEXO Y GRUPOS DE EDAD, SEGÚN REGIÓN. 2016"/>
    <hyperlink ref="A66" location="'10.59'!A1" display="TABLA 10.59: NÚMERO DE PERSONAS DETENIDAS POR LA LEY N° 17.288, QUE LEGISLA SOBRE MONUMENTOS NACIONALES, Y NÚMERO DE INCAUTACIONES, SEGÚN REGIÓN POLICIAL. 2016"/>
    <hyperlink ref="A67" location="'10.60'!A1" display="TABLA 10.60: CANTIDAD DE DENUNCIAS EN LA POLICÍA DE INVESTIGACIONES DE CHILE (PDI) POR DELITOS A LA LEY N°17.288, SOBRE MONUMENTOS NACIONALES, SEGÚN BIEN AFECTADO. 2016"/>
    <hyperlink ref="A68" location="'10.61'!A1" display="TABLA 10.61: CANTIDAD DE DENUNCIAS EN LA POLICÍA DE INVESTIGACIONES DE CHILE (PDI) POR DELITOS A LA LEY N° 17.288, SOBRE MONUMENTOS NACIONALES, SEGÚN REGIÓN POLICIAL Y COMUNA DEL DELITO. 2016"/>
    <hyperlink ref="A69" location="'10.62'!A1" display="TABLA 10.62: NÚMERO DE DELITOS INVESTIGADOS POR LA POLICÍA DE INVESTIGACIONES DE CHILE (PDI) RELACIONADOS CON LA LEY N°17288, SOBRE  MONUMENTOS NACIONALES, SEGÚN REGIÓN POLICIAL EN QUE SE HIZO LA DENUNCIA Y COMUNA DE OCURRENCIA DEL DELITO. 2016"/>
    <hyperlink ref="A70" location="'10.63'!A1" display="TABLA 10.63: NÚMERO DE DELITOS INVESTIGADOS POR LA POLICÍA DE INVESTIGACIONES DE CHILE (PDI) RELACIONADOS CON LA LEY N°17.288, SOBRE MOMENTOS NACIONALES, SEGÚN REGIÓN POLICIAL Y BIEN AFECTADO. 2016"/>
    <hyperlink ref="A71" location="'10.64'!A1" display="TABLA 10.64: NÚMERO DE DETENIDOS POR LA POLICÍA DE INVESTIGACIONES DE CHILE (PDI) RELACIONADOS CON LA LEY N°17.288, SOBRE MONUMENTOS NACIONALES, POR DELITO Y SEXO, SEGÚN REGIÓN POLICIAL. 2016"/>
    <hyperlink ref="A72" location="'10.65'!A1" display="TABLA 10.65: NÚMERO DE DETENIDOS POR LA POLICÍA DE INVESTIGACIONES DE CHILE (PDI) RELACIONADOS CON LA LEY N°17.288, SOBRE MONUMENTOS NACIONALES, POR GRUPO DE EDAD, SEGÚN REGIÓN POLICIAL. 2016"/>
    <hyperlink ref="A73" location="'10.66'!A1" display="TABLA 10.66: NÚMERO DE DETENIDOS POR LA POLICÍA DE INVESTIGACIONES DE CHILE (PDI) RELACIONADOS CON LA LEY 17.288, SOBRE MONUMENTOS NACIONALES, SEGÚN REGIÓN POLICIAL Y NACIONALIDAD. 2016"/>
    <hyperlink ref="A74" location="'10.67'!A1" display="TABLA 10.67: CANTIDAD DE DETENIDOS POR LA POLICÍA DE INVESTIGACIONES DE CHILE (PDI) RELACIONADOS CON LA LEY N°17.288, SOBRE MONUMENTOS NACIONALES, SEGÚN REGIÓN POLICIAL Y COMUNA DE RESIDENCIA DEL DETENIDO. 2016"/>
    <hyperlink ref="A75" location="'10.68'!A1" display="TABLA 10.68: NÚMERO DE PIEZAS PATRIMONIALES INCAUTADAS SEGÚN LA LEY N° 17.288,  SOBRE MONUMENTOS NACIONALES, SEGÚN ADUANA Y AVANZADA. 2016"/>
    <hyperlink ref="A76" location="'10.69'!A1" display="TABLA 10.69: NÓMINA DE PIEZAS PATRIMONIALES INCAUTADAS SEGÚN LA LEY N° 17.288,  SOBRE MONUMENTOS NACIONALES, SEGÚN ADUANA Y AVANZADA. 2016"/>
    <hyperlink ref="A77" location="'10.70'!A1" display="TABLA 10.70: NÚMERO DE PIEZAS INCAUTADAS EN EL MARCO DE LA CONVENCIÓN SOBRE EL COMERCIO INTERNACIONAL DE ESPECIES AMENAZADAS DE FAUNA Y FLORA SILVESTRE (CITES), SEGÚN ADUANAS Y AVANZADA. 2016"/>
    <hyperlink ref="A78" location="'10.71'!A1" display="TABLA 10.71: NÓMINA DE PIEZAS INCAUTADAS EN EL MARCO DE LA CONVENCIÓN SOBRE EL COMERCIO INTERNACIONAL DE ESPECIES AMENAZADAS DE FAUNA Y FLORA SILVESTRE (CITES), SEGÚN ADUANA Y ESPECIES. 2016"/>
    <hyperlink ref="A79" location="'10.72'!A1" display="TABLA 10.72: CAUSAS INGRESADAS Y TERMINADAS EN JUZGADOS DE GARANTÍA Y DE LETRAS Y GARANTÍA POR INFRACCIÓN A LA LEY N° 17.288, SOBRE MONUMENTOS NACIONALES, SEGÚN CORTE DE APELACIÓN. 2016"/>
    <hyperlink ref="A80" location="'10.73'!A1" display="TABLA 10.73: IMPUTADOS POR INFRACCIÓN A LA LEY N° 17.288, SOBRE MONUMENTOS NACIONALES, Y NORMAS RELACIONADAS, SEGÚN CORTE DE APELACIÓN. 2016"/>
    <hyperlink ref="A81" location="'10.74'!A1" display="TABLA 10.74: DELITOS INGRESADOS AL MINISTERIO PÚBLICO EN RELACIÓN CON LA LEY N° 17.288, SOBRE MONUMENTOS NACIONALES, SEGÚN REGIÓN DE FISCALÍA. 2012-2016"/>
    <hyperlink ref="A82" location="'10.75'!A1" display="TABLA 10.75: DELITOS TERMINADOS EN EL MINISTERIO PÚBLICO EN RELACIÓN CON LA LEY N° 17.288, QUE LEGISLA SOBRE MONUMENTOS NACIONALES, SEGÚN REGIÓN DE FISCALÍA. 2012-2016"/>
    <hyperlink ref="A83" location="'10.76'!A1" display="TABLA 10.76: SENTENCIAS DEFINITIVAS CONDENATORIAS EN RELACIÓN A LA LEY N° 17.288, QUE LEGISLA SOBRE MONUMENTOS NACIONALES, SEGÚN REGIÓN DE FISCALÍA. 2012-2016"/>
    <hyperlink ref="A84" location="'11.1'!A1" display="TABLA 11.1: NÚMERO DE ARTESANOS(AS) INSCRITOS EN SISTEMAS DE REGISTROS, SEGÚN INSTITUCIÓN Y REGIÓN. 2016"/>
    <hyperlink ref="A85" location="'11.2'!A1" display="TABLA 11.2: NÚMERO DE ARTESANOS(AS) INSCRITOS EN EL SISTEMA DE INFORMACIÓN NACIONAL DE ARTESANÍA DEL CONSEJO NACIONAL DE LA CULTURA Y LAS ARTES (CNCA) POR PUEBLO ORIGINARIO, SEGÚN REGIÓN. 2016"/>
    <hyperlink ref="A86" location="'11.3'!A1" display="TABLA 11.3: NÚMERO DE ARTESANOS(AS) POR DISCIPLINA, SEGÚN REGIÓN. 2016"/>
    <hyperlink ref="A87" location="'11.4'!A1" display="TABLA 11.4: DISTRIBUCIÓN REGIONAL DE OBJETOS DE ARTESANÍA CON SELLO DE EXCELENCIA DEL CONSEJO NACIONAL DE LA CULTURA Y LAS ARTES (CNCA) Y RECONOCIMIENTO UNESCO. 2008-2016/1"/>
    <hyperlink ref="A88" location="'11.5'!A1" display="TABLA 11.5: NÓMINA DE PRODUCTOS ARTESANALES CON SELLO DE EXCELENCIA DEL CONSEJO NACIONAL DE LA CULTURA Y LAS ARTES (CNCA) Y CON RECONOCIMIENTO UNESCO POR DISCIPLINA, REGIÓN Y COMUNA. 2015-2016/1"/>
    <hyperlink ref="A89" location="'12.1'!A1" display="TABLA 12.1: NÚMERO DE AUTORES ASOCIADOS A LA SOCIEDAD DE CREADORES DE IMAGEN FIJA (CREAIMAGEN) POR SEXO, SEGÚN REGIÓN. 2016"/>
    <hyperlink ref="A90" location="'12.2'!A1" display="TABLA 12.2: NÚMERO DE SOCIOS INCORPORADOS A LA SOCIEDAD DE CREADORES DE IMAGEN FIJA (CREAIMAGEN) POR SEXO, SEGÚN REGIÓN. 2016"/>
    <hyperlink ref="A91" location="'12.3'!A1" display="TABLA 12.3: NÚMERO DE AUTORES AFILIADOS A LA SOCIEDAD DE CREADORES DE IMAGEN FIJA (CREAIMAGEN) QUE GENERARON DERECHOS EN CHILE Y EN EL EXTRANJERO. 2012-2016"/>
    <hyperlink ref="A92" location="'12.4'!A1" display="TABLA 12.4: NÚMERO DE AUTORIZACIONES REGISTRADAS POR LA SOCIEDAD DE CREADORES DE IMAGEN FIJA (CREAIMAGEN) SOBRE USO DE IMAGEN FIJA, CONCEDIDAS EN CHILE Y EN EL EXTRANJERO. 2012 - 2016"/>
    <hyperlink ref="A93" location="'12.5'!A1" display="TABLA 12.5: RECAUDACIÓN DE DERECHOS DE AUTOR POR LA SOCIEDAD DE CREADORES DE IMAGEN FIJA (CREAIMAGEN), SEGÚN ORIGEN DE LA OBRA Y DE LA RECAUDACIÓN (NACIONAL Y EXTRANJERA). 2012-2016"/>
    <hyperlink ref="A94" location="'12.6'!A1" display="TABLA 12.6: DISTRIBUCIÓN DE DERECHOS DE AUTOR POR LA SOCIEDAD DE CREADORES DE IMAGEN FIJA (CREAIMAGEN), SEGÚN ORIGEN DE LA OBRA Y DE LA RECAUDACIÓN (NACIONAL Y EXTRANJERA). 2012-2016"/>
    <hyperlink ref="A95" location="'12.7'!A1" display="TABLA 12.7: NÚMERO DE SOCIOS POR PROFESIÓN U OFICIO (REPORTEROS GRÁFICOS Y CAMARÓGRAFOS) ACTIVOS Y NO ACTIVOS, POR SEXO, SEGÚN REGIÓN. 2016/1"/>
    <hyperlink ref="A96" location="'12.8'!A1" display="TABLA 12.8: NÚMERO DE CONCURSOS, EXPOSICIONES Y DE VISITANTES A EXPOSICIONES, SEGÚN REGIÓN. 2012-2016"/>
    <hyperlink ref="A97" location="'13.1'!A1" display="TABLA 13.1: NÚMERO DE ASOCIADOS AL SINDICATO DE ACTORES DE CHILE (SIDARTE) ACUMULADO AL 2016 POR SEXO, SEGÚN REGIÓN. 2012-2016"/>
    <hyperlink ref="A98" location="'13.2'!A1" display="TABLA 13.2: NÚMERO DE ASOCIADOS AL SINDICATO DE ACTORES DE CHILE (SIDARTE) EGRESADOS DE LAS CARRERAS DE TEATRO ACUMULADO AL 2016 POR SEXO, SEGÚN REGIÓN. 2012-2016"/>
    <hyperlink ref="A99" location="'13.3'!A1" display="TABLA 13.3: NÚMERO DE ASOCIADOS  AL SINDICATO DE ACTORES DE CHILE (SIDARTE) TITULADOS DE LAS CARRERAS DE TEATRO ACUMULADO AL 2016 POR SEXO, SEGÚN REGIÓN. 2012-2016"/>
    <hyperlink ref="A100" location="'13.4'!A1" display="TABLA 13.4: NÚMERO DE ACTORES ASOCIADOS A LA CORPORACIÓN DE ACTORES DE CHILE (CHILEACTORES) AL 31 DE DICIEMBRE DE CADA AÑO. 2012-2016"/>
    <hyperlink ref="A101" location="'13.5'!A1" display="TABLA 13.5: NÚMERO DE SOCIOS DE LA ASOCIACIÓN DE AUTORES NACIONALES DE TEATRO, CINE Y AUDIOVISUALES (ATN), POR SEXO. 2012-2016"/>
    <hyperlink ref="A102" location="'13.6'!A1" display="TABLA 13.6: NÚMERO DE ASOCIADOS  AL SINDICATO DE ACTORES DE CHILE (SIDARTE) ADSCRITOS A INSTITUCIONES DE SALUD PREVISIONAL (ISAPRES) ACUMULADO AL 2016 POR SEXO, SEGÚN REGIÓN. 2012-2016"/>
    <hyperlink ref="A103" location="'13.7'!A1" display="TABLA 13.7: NÚMERO DE ASOCIADOS  AL SINDICATO DE ACTORES DE CHILE (SIDARTE) ADSCRITOS A LAS ADMINISTRADORAS DE FONDOS DE PENSIONES (AFP) ACUMULADO AL 2016 POR SEXO, SEGÚN REGIÓN. 2012-2016"/>
    <hyperlink ref="A104" location="'13.8'!A1" display="TABLA 13.8: NÚMERO DE ASOCIADOS AL SINDICATO DE ACTORES DE CHILE (SIDARTE) ADSCRITOS A ISAPRES Y AFP ACUMULADO AL 2016 POR SEXO, SEGÚN REGIÓN. 2012-2016/1"/>
    <hyperlink ref="A105" location="'13.9'!A1" display="TABLA 13.9: NÚMERO DE AUTORES QUE GENERARON DERECHOS DE AUTOR POR LA SOCIEDAD DE AUTORES NACIONALES DE TEATRO, CINE Y AUDIOVISUALES (ATN), SEGÚN NACIONALIDAD DEL AUTOR. 2012-2016 /1"/>
    <hyperlink ref="A106" location="'13.10'!A1" display="TABLA 13.10: NÚMERO DE AUTORIZACIONES CONCEDIDAS EN CHILE Y EN EL EXTRANJERO POR LA SOCIEDAD DE AUTORES NACIONALES DE TEATRO, CINE Y AUDIOVISUALES (ATN), SEGÚN TIPO DE OBRA. 2012-2016"/>
    <hyperlink ref="A107" location="'13.11'!A1" display="TABLA 13.11: MONTO DE DERECHOS RECAUDADOS POR LA SOCIEDAD DE AUTORES NACIONALES DE TEATRO, CINE Y AUDIOVISUALES (ATN), SEGÚN ORIGEN DE LAS OBRA. 2012-2016"/>
    <hyperlink ref="A108" location="'13.12'!A1" display="TABLA 13.12: MONTO DE DERECHOS DISTRIBUIDOS POR LA SOCIEDAD DE AUTORES NACIONALES DE TEATRO, CINE Y AUDIOVISUALES (ATN), SEGÚN NACIONALIDAD DEL AUTOR. 2012-2016"/>
    <hyperlink ref="A109" location="'13.13'!A1" display="TABLA 13.13: NÚMERO DE FUNCIONES DE ESPECTÁCULOS DE ARTES ESCÉNICAS POR TIPO DE ESPECTÁCULO. 2012-2016/1"/>
    <hyperlink ref="A110" location="'13.14'!A1" display="TABLA 13.14: NÚMERO DE FUNCIONES DE ESPECTÁCULOS DE ARTES ESCÉNICAS POR TIPO DE ESPECTÁCULO, SEGÚN REGIÓN. 2016/1 "/>
    <hyperlink ref="A111" location="'13.15'!A1" display="TABLA 13.15: NÚMERO DE ASISTENTES A ESPECTÁCULOS DE ARTES ESCÉNICAS, PAGANDO ENTRADA POR TIPO DE ESPECTÁCULO, SEGÚN REGIÓN. 2016/1"/>
    <hyperlink ref="A112" location="'13.16'!A1" display="TABLA 13.16: NÚMERO DE ASISTENTES A ESPECTÁCULOS DE ARTES ESCÉNICAS CON ENTRADA GRATUITA, POR TIPO DE ESPECTÁCULO, SEGÚN REGIÓN. 2016/1"/>
    <hyperlink ref="A113" location="'13.17'!A1" display="TABLA 13.17: NÚMERO DE ASISTENTES A ESPECTÁCULOS DE ARTES ESCÉNICAS, ENTRADA GRATUITA Y PAGADA, POR TIPO DE ESPECTÁCULO, SEGÚN REGIÓN. 2016/1"/>
    <hyperlink ref="A114" location="'13.18'!A1" display="TABLA 13.18: NÚMERO DE ASISTENTES A ESPECTÁCULOS DE ARTES ESCÉNICAS, PAGANDO ENTRADA, POR TIPO DE ESPECTÁCULO. 2012-2016/1"/>
    <hyperlink ref="A115" location="'13.19'!A1" display="TABLA 13.19: NÚMERO DE ASISTENTES A ESPECTÁCULOS DE ARTES ESCÉNICAS CON ENTRADA GRATUITA, POR TIPO DE ESPECTÁCULO. 2012-2016/1"/>
    <hyperlink ref="A116" location="'13.20'!A1" display="TABLA 13.20: NÚMERO DE ASISTENTES A ESPECTÁCULOS DE ARTES ESCÉNICAS, ENTRADA GRATUITA Y PAGADA, POR TIPO DE ESPECTÁCULO. 2012-2016/1"/>
    <hyperlink ref="A117" location="'13.21'!A1" display="TABLA 13.21: NÚMERO DE ASISTENTES A ESPECTÁCULOS DE ARTES ESCÉNICAS CON ENTRADA GRATUITA Y PAGADA POR MES, SEGÚN REGIÓN. 2016/1"/>
    <hyperlink ref="A118" location="'14.1'!A1" display="TABLA 14.1: NÚMERO Y PORCENTAJE DE ASOCIADOS (PERSONAS NATURALES) A LA SOCIEDAD CHILENA DEL DERECHO DE AUTOR (SCD), SEGÚN REGIÓN. 2012 - 2016"/>
    <hyperlink ref="A119" location="'14.2'!A1" display="TABLA 14.2: NÚMERO Y PORCENTAJE DE AUTORES ASOCIADOS A LA SOCIEDAD CHILENA DEL DERECHO DE AUTOR (SCD), POR SEXO, SEGÚN REGIÓN. 2016"/>
    <hyperlink ref="A120" location="'14.3'!A1" display="TABLA 14.3: NÚMERO Y PORCENTAJE DE ASOCIADOS A LA SOCIEDAD CHILENA DEL DERECHO DE AUTOR (SCD), SEGÚN TIPO DE ARTISTA. 2012 - 2016"/>
    <hyperlink ref="A121" location="'14.4'!A1" display="TABLA 14.4: NÚMERO DE OBRAS NACIONALES INSCRITAS EN LA SOCIEDAD CHILENA DEL DERECHO DE AUTOR (SCD). 2012-2016"/>
    <hyperlink ref="A122" location="'14.5'!A1" display="TABLA 14.5: NÚMERO DE AUTORES ASOCIADOS A LA SOCIEDAD CHILENA DEL DERECHO DE AUTOR (SCD) Y NÚMERO DE AUTORES GENERADORES DE DERECHOS POR SEXO. 2013-2016"/>
    <hyperlink ref="A123" location="'14.6'!A1" display="TABLA 14.6: NÚMERO DE SOCIOS QUE CUENTAN CON BENEFICIOS SOCIALES DE LA SOCIEDAD CHILENA DEL DERECHO DE AUTOR (SCD) POR AÑO Y TIPO DE BENEFICIO. 2014 - 2016/1"/>
    <hyperlink ref="A124" location="'14.7'!A1" display="TABLA 14.7: NÚMERO DE SOCIOS DE LA ASOCIACIÓN DE PRODUCTORES FONOGRÁFICOS DE CHILE (IFPI) POR AÑO. 2012-2016"/>
    <hyperlink ref="A125" location="'14.8'!A1" display="TABLA 14.8: NÚMERO DE TRABAJADORES EN SELLOS DISCOGRÁFICOS. 2012-2016"/>
    <hyperlink ref="A126" location="'14.9'!A1" display="TABLA 14.9: NÚMERO DE PROYECTOS Y MONTOS ADJUDICADOS POR FONDO DE LA MÚSICA, POR LÍNEA DE CONCURSO, SEGÚN REGIÓN DE DOMICILIO DEL PARTICIPANTE. AÑO 2016/1"/>
    <hyperlink ref="A127" location="'14.10'!A1" display="TABLA 14.10: MONTOS DE RECAUDACIÓN DE DERECHOS DE EJECUCIÓN AUTOR POR LA SOCIEDAD CHILENA DEL DERECHO DE AUTOR (SCD), SEGÚN MEDIO DE EMISIÓN. 2012-2016"/>
    <hyperlink ref="A128" location="'14.11'!A1" display="TABLA 14.11: MONTOS DE DISTRIBUCIÓN DE DERECHOS DE EJECUCIÓN AUTOR POR LA SOCIEDAD CHILENA DEL DERECHO DE AUTOR (SCD). 2012-2016"/>
    <hyperlink ref="A129" location="'14.12'!A1" display="TABLA 14.12: MONTOS DE RECAUDACIÓN Y DISTRIBUCIÓN DE DERECHOS FONOMECÁNICOS POR LA SOCIEDAD CHILENA DEL DERECHO DE AUTOR (SCD). 2012-2016"/>
    <hyperlink ref="A130" location="'14.13'!A1" display="TABLA 14.13: MONTOS DE RECAUDACIÓN DE DERECHOS DE EJECUCIÓN CONEXOS POR LA SOCIEDAD CHILENA DEL DERECHO DE AUTOR (SCD), SEGÚN MEDIO DE EMISIÓN. 2012-2016"/>
    <hyperlink ref="A131" location="'14.14'!A1" display="TABLA 14.14: MONTOS DE DISTRIBUCIÓN DE DERECHOS DE EJECUCIÓN CONEXOS, POR LA SOCIEDAD CHILENA DEL DERECHO DE AUTOR (SCD). 2012-2016"/>
    <hyperlink ref="A132" location="'14.15'!A1" display="TABLA 14.15:  MONTOS DE RECAUDACIÓN Y DISTRIBUCIÓN DE DERECHOS DE EJECUCIÓN CONEXOS DE LA SOCIEDAD DE PRODUCTORES FONOGRÁFICOS Y VIDEOGRÁFICOS DE CHILE A.G. (PROFOVI), SEGÚN RUBRO Y SELLO. 2012-2016"/>
    <hyperlink ref="A133" location="'14.16'!A1" display="TABLA 14.16: MONTOS DE RECAUDACIÓN Y DISTRIBUCIÓN DE DERECHOS DE REPRODUCCIÓN DE LA SOCIEDAD DE PRODUCTORES FONOGRÁFICOS Y VIDEOGRÁFICOS DE CHILE A.G. (PROFOVI), SEGÚN SELLO. 2012-2016"/>
    <hyperlink ref="A134" location="'14.17'!A1" display="TABLA 14.17: VENTAS DE MATERIAL DISCOGRÁFICO Y UNIDADES VENDIDAS, SEGÚN FORMATO. 2012 - 2016"/>
    <hyperlink ref="A135" location="'14.18'!A1" display="TABLA 14.18: VENTAS DE MATERIAL DISCOGRÁFICO Y UNIDADES VENDIDAS, SEGÚN REPERTORIO. 2012 - 2016"/>
    <hyperlink ref="A136" location="'14.19'!A1" display="TABLA 14.19: NÚMERO DE USUARIOS SEGÚN TIPO DE ESTABLECIMIENTO. 2012 - 2016/1/2"/>
    <hyperlink ref="A137" location="'14.20'!A1" display="TABLA 14.20: NÚMERO DE FUNCIONES DE ESPECTÁCULOS MUSICALES, POR TIPO DE ESPECTÁCULO. 2012-2016/1"/>
    <hyperlink ref="A138" location="'14.21'!A1" display="TABLA 14.21: NÚMERO DE FUNCIONES DE ESPECTÁCULOS MUSICALES, POR TIPO DE ESPECTÁCULO, SEGÚN REGIÓN. 2016/1"/>
    <hyperlink ref="A139" location="'14.22'!A1" display="TABLA 14.22: NÚMERO DE ESPECTÁCULOS EMPADRONADOS POR LA SOCIEDAD CHILENA DEL DERECHO DE AUTOR (SCD), SEGÚN MODALIDAD DE ACCESO. 2012 - 2016/1"/>
    <hyperlink ref="A140" location="'14.23'!A1" display="TABLA 14.23: NÚMERO DE ASISTENTES A ESPECTÁCULOS MUSICALES, PAGANDO ENTRADA POR TIPO DE ESPECTÁCULO, SEGÚN REGIÓN. 2016/1"/>
    <hyperlink ref="A141" location="'14.24'!A1" display="TABLA 14.24: NÚMERO DE ASISTENTES A ESPECTÁCULOS MUSICALES CON ENTRADA GRATUITA POR TIPO DE ESPECTÁCULO, SEGÚN REGIÓN. 2016/1"/>
    <hyperlink ref="A142" location="'14.25'!A1" display="TABLA 14.25: NÚMERO DE ASISTENTES A ESPECTÁCULOS MUSICALES, CON ENTRADA GRATUITA Y PAGADA POR TIPO DE ESPECTÁCULO, SEGÚN REGIÓN. 2016/1"/>
    <hyperlink ref="A143" location="'14.26'!A1" display="TABLA 14.26: NÚMERO DE ASISTENTES A ESPECTÁCULOS MUSICALES, PAGANDO ENTRADA POR TIPO DE ESPECTÁCULO. 2012 - 2016/1"/>
    <hyperlink ref="A144" location="'14.27'!A1" display="TABLA 14.27: NÚMERO DE ASISTENTES A ESPECTÁCULOS MUSICALES CON ENTRADA GRATUITA, POR TIPO DE ESPECTÁCULO. 2012-2016/1"/>
    <hyperlink ref="A145" location="'14.28'!A1" display="TABLA 14.28: NÚMERO DE ASISTENTES A ESPECTÁCULOS MUSICALES, CON ENTRADA GRATUITA Y PAGADA POR TIPO DE ESPECTÁCULO. 2012 - 2016/1"/>
    <hyperlink ref="A146" location="'14.29'!A1" display="TABLA 14.29: NÚMERO DE ASISTENTES A ESPECTÁCULOS MUSICALES, CON ENTRADA GRATUITA Y PAGADA POR MES, SEGÚN REGIÓN. 2016/1"/>
    <hyperlink ref="A147" location="'14.30'!A1" display="TABLA 14.30: LISTADO DE CANCIONES NACIONALES MÁS ESCUCHADAS, SEGÚN REGISTROS DE LA SOCIEDAD CHILENA DEL DERECHO DE AUTOR (SCD). 2016"/>
    <hyperlink ref="A148" location="'14.31'!A1" display="TABLA 14.31: CANTIDAD DE DISCOS MUSICALES DESCARGADOS DESDE EL SITIO WEB PORTALDISC, SEGÚN LUGAR DE DESCARGA. 2012-2016"/>
    <hyperlink ref="A149" location="'14.32'!A1" display="TABLA 14.32: CANTIDAD DE DISCOS MUSICALES DESCARGADOS DESDE EL SITIO WEB Portaldisc, SEGÚN REGIÓN. 2012-2016"/>
    <hyperlink ref="A150" location="'14.33'!A1" display="TABLA 14.33: NÚMERO DE DISCOS MUSICALES REGISTRADOS EN EL SITIO WEB PORTALDISC, SEGÚN GENERO. 2016/1"/>
    <hyperlink ref="A151" location="'14.34'!A1" display="TABLA 14.34: CANTIDAD DE DISCOS DESCARGADOS EN EL SITIO WEB PORTALDISC POR LUGAR DE DESCARGA, SEGÚN GENERO. 2016/1"/>
    <hyperlink ref="A152" location="'14.35'!A1" display="TABLA 14.35: LISTADO DE LOS DIEZ ARTISTAS MUSICALES MÁS DESCARGADOS DESDE EL SITIO WEB PORTALDISC, POR PORCENTAJE DE DESCARGAS. 2016/1"/>
    <hyperlink ref="A153" location="'14.36'!A1" display="TABLA 14.36: CANTIDAD DE DISCOS MUSICALES MÁS DESCARGADOS DESDE EL SITIO WEB PORTALDISC, POR PORCENTAJE DE DESCARGAS. 2016/1"/>
    <hyperlink ref="A154" location="'15.1'!A1" display="TABLA 15.1: EVOLUCIÓN DE LA COBERTURA DE LAS BIBLIOTECAS CRA/1 POR ENSEÑANZA MEDIA (REGULAR). 1995-2016/2"/>
    <hyperlink ref="A155" location="'15.2'!A1" display="TABLA 15.2: EVOLUCIÓN DE LA COBERTURA DE LAS BIBLIOTECAS CRA/1 POR ENSEÑANZA BÁSICA (REGULAR). 2005-2016"/>
    <hyperlink ref="A156" location="'15.3'!A1" display="TABLA 15.3: CANTIDAD DE ESTABLECIMIENTOS EDUCACIONALES CON BIBLIOTECAS CRA/1 POR NIVEL EDUCACIONAL, SEGÚN REGIONES. 2016"/>
    <hyperlink ref="A157" location="'15.4'!A1" display="TABLA 15.4: NÚMERO DE ESTABLECIMIENTOS EDUCACIONALES Y ALUMNOS BENEFICIADOS CON BIBLIOTECAS CRA/1 POR ENSEÑANZA BÁSICA, SEGÚN REGIÓN. 2016"/>
    <hyperlink ref="A158" location="'15.5'!A1" display="TABLA 15.5: NÚMERO DE ESTABLECIMIENTOS EDUCACIONALES Y DE ALUMNOS DE EDUCACIÓN MEDIA BENEFICIADOS POR BIBLIOTECAS CRA/1, POR MODALIDAD DEL ESTABLECIMIENTO/2, SEGÚN REGIÓN. 2016"/>
    <hyperlink ref="A159" location="'15.6'!A1" display="TABLA 15.6: INVERSIÓN ANUAL MINEDUC EN COLECCIONES DE BÁSICA Y MEDIA. 2012-2016 (MM $2016)"/>
    <hyperlink ref="A160" location="'15.7'!A1" display="TABLA 15.7: NÚMERO DE TÍTULOS DE LIBROS REGISTRADOS EN EL INTERNATIONAL STANDARD BOOK NUMBER (ISBN), SEGÚN REGIÓN. 2012-2016 /1"/>
    <hyperlink ref="A161" location="'15.8'!A1" display="TABLA 15.8: NÚMERO DE PROYECTOS Y MONTOS ADJUDICADOS POR EL FONDO DEL LIBRO, POR LÍNEA DE CONCURSO, SEGÚN REGIÓN DE DOMICILIO DEL PARTICIPANTE. AÑO 2016 /1/2"/>
    <hyperlink ref="A162" location="'15.9'!A1" display="TABLA 15.9: NÚMERO DE SOCIOS DE LA SOCIEDAD DE DERECHOS LITERARIOS (SADEL), SEGÚN STATUS DE AFILIACIÓN Y SEXO. 2012-2016"/>
    <hyperlink ref="A163" location="'15.10'!A1" display="TABLA 15.10: NÚMERO DE SOCIOS INCORPORADOS A LA SOCIEDAD DE DERECHOS LITERARIOS (SADEL), SEGÚN STATUS DE AFILIACIÓN Y SEXO. 2012-2016"/>
    <hyperlink ref="A164" location="'15.11'!A1" display="TABLA 15.11: NÚMERO DE TÍTULOS DE LIBROS REGISTRADOS EN EL INTERNATIONAL STANDARD BOOK NUMBER (ISBN), SEGÚN NÚMERO DE EDICIÓN. 2012-2016 /1"/>
    <hyperlink ref="A165" location="'15.12'!A1" display="TABLA 15.12: NÚMERO DE TÍTULOS DE LIBROS REGISTRADOS EN EL INTERNATIONAL STANDARD BOOK NUMBER (ISBN), SEGÚN MATERIA. 2012-2016 /1"/>
    <hyperlink ref="A166" location="'15.13'!A1" display="TABLA 15.13: NÚMERO DE TÍTULOS DE LIBROS DE LITERATURA CHILENA REGISTRADOS EN EL INTERNATIONAL STANDARD BOOK NUMBER (ISBN), SEGÚN GÉNERO. 2012-2016 /1"/>
    <hyperlink ref="A167" location="'15.14'!A1" display="TABLA 15.14: NÚMERO DE TÍTULOS DE LIBROS REGISTRADOS EN EL INTERNATIONAL STANDARD BOOK NUMBER (ISBN), SEGÚN SOPORTES DISTINTOS A PAPEL. 2012-2016 /1"/>
    <hyperlink ref="A168" location="'15.15'!A1" display="TABLA 15.15: NÚMERO DE TÍTULOS AUTOEDITADOS REGISTRADOS EN EL INTERNATIONAL STANDARD BOOK NUMBER (ISBN). 1994-2016 /1/2"/>
    <hyperlink ref="A169" location="'15.16'!A1" display="TABLA 15.16: NÚMERO DE TÍTULOS DE LIBROS REGISTRADOS EN EL INTERNATIONAL STANDARD BOOK NUMBER (ISBN), SEGÚN RANGOS DE PRODUCCIÓN. 2012-2016 /1"/>
    <hyperlink ref="A170" location="'15.17'!A1" display="TABLA 15.17: NÚMERO Y PORCENTAJE DE TRADUCCIONES REGISTRADAS EN EL INTERNATIONAL STANDARD BOOK NUMBER (ISBN), SEGÚN IDIOMA DE ORÍGEN E IDIOMA TRADUCIDO. 2012-2016 /1"/>
    <hyperlink ref="A171" location="'15.18'!A1" display="TABLA 15.18: EDITORES QUE SOLICITAN REGISTRO DE SU OBRA POR PRIMERA VEZ EN EL INTERNATIONAL STANDARD BOOK NUMBER (ISBN), SEGÚN REGIÓN. 2012-2016 /1"/>
    <hyperlink ref="A172" location="'15.19'!A1" display="TABLA 15.19: NÚMERO Y PORCENTAJE DE TÍTULOS REGISTRADOS EN EL INTERNATIONAL STANDARD BOOK NUMBER (ISBN), SEGÚN MES DE PRODUCCIÓN. 2012-2016 /1"/>
    <hyperlink ref="A173" location="'15.20'!A1" display="TABLA 15.20: NÚMERO DE TÍTULOS REGISTRADOS EN EL INTERNATIONAL STANDARD BOOK NUMBER (ISBN) POR UNIVERSIDADES CHILENAS. 2012-2016 /1 /2"/>
    <hyperlink ref="A174" location="'15.21'!A1" display="TABLA 15.21: RECAUDACIÓN DE LA SOCIEDAD DE DERECHOS LITERARIOS (SADEL) POR CONCEPTO DE LICENCIAS REPROGRÁFICAS. 2012-2016"/>
    <hyperlink ref="A175" location="'15.22'!A1" display="TABLA 15.22: RED DE BIBLIOTECAS PÚBLICAS/1, NÚMERO DE BIBLIOTECAS DEPENDIENTES O EN CONVENIOS CON LA DIRECCIÓN DE BIBLIOTECAS, ARCHIVOS Y MUSEOS (DIBAM), SEGÚN REGIÓN. 2016"/>
    <hyperlink ref="A176" location="'15.23'!A1" display="TABLA 15.23: NÚMERO DE SERVICIOS MÓVILES DE LA DIRECCIÓN DE BIBLIOTECAS, ARCHIVOS Y MUSEOS (DIBAM), SEGÚN REGIÓN. 2012-2016"/>
    <hyperlink ref="A177" location="'15.24'!A1" display="TABLA 15.24: NÚMERO DE BIBLIOTECAS PÚBLICAS DE LA DIRECCIÓN DE BIBLIOTECAS, ARCHIVOS Y MUSEOS (DIBAM) CON ACCESO GRATUITO A INTERNET. 2012-2016"/>
    <hyperlink ref="A178" location="'15.25'!A1" display="TABLA 15.25: NÚMERO DE EJEMPLARES INGRESADOS EN BIBLIOTECAS PÚBLICAS DE LA DIRECCIÓN DE BIBLIOTECAS, ARCHIVOS Y MUSEOS (DIBAM), SEGÚN TIPO DE COLECCIÓN. 2012-2016"/>
    <hyperlink ref="A179" location="'15.26'!A1" display="TABLA 15.26: NÚMERO DE EJEMPLARES EN BIBLIOTECAS PÚBLICAS DE LA DIRECCIÓN DE BIBLIOTECAS, ARCHIVOS Y MUSEOS (DIBAM), SEGÚN MATERIA. 2012-2016"/>
    <hyperlink ref="A180" location="'15.27'!A1" display="TABLA 15.27: NÚMERO DE EJEMPLARES EN BIBLIOTECAS PÚBLICAS DE LA DIRECCIÓN DE BIBLIOTECAS, ARCHIVOS Y MUSEOS (DIBAM), SEGÚN COLECCIÓN. 2012-2016"/>
    <hyperlink ref="A181" location="'15.28'!A1" display="TABLA 15.28: NÚMERO DE OBJETOS DIGITALES EN PLATAFORMA DESCUBRE. 2016/1"/>
    <hyperlink ref="A182" location="'15.29'!A1" display="TABLA 15.29: NÚMERO DE USUARIOS REGISTRADOS EN BIBLIOTECAS PÚBLICAS Y BIBLIOREDES. 2012-2016"/>
    <hyperlink ref="A183" location="'15.30'!A1" display="TABLA 15.30: NÚMERO DE SESIONES DE ACCESO GRATUITO A INTERNET EN LAS BIBLIOTECAS PÚBLICAS DE LA DIRECCIÓN DE BIBLIOTECAS, ARCHIVOS Y MUSEOS (DIBAM). 2012-2016/1 /2"/>
    <hyperlink ref="A184" location="'15.31'!A1" display="TABLA 15.31: NÚMERO DE VISITAS A PORTALES DE BIBLIOREDES. 2012-2016"/>
    <hyperlink ref="A185" location="'15.32'!A1" display="TABLA 15.32: NÚMERO DE CONSULTAS POR INTERNET A SITIOS WEB DE LA DIRECCIÓN DE BIBLIOTECAS, ARCHIVOS Y MUSEOS (DIBAM). 2012-2016"/>
    <hyperlink ref="A186" location="'15.33'!A1" display="TABLA 15.33: NÚMERO DE VISITANTES ESTIMADOS Y ARCHIVOS DESCARGADOS DESDE SITIOS WEB DE LA DIRECCIÓN DE BIBLIOTECAS, ARCHIVOS Y MUSEOS (DIBAM), SEGÚN SITIO WEB. 2012-2016"/>
    <hyperlink ref="A187" location="'15.34'!A1" display="TABLA 15.34: NÚMERO DE USUARIOS DE BIBLIOTECAS PÚBLICAS DE LA DIRECCIÓN DE BIBLIOTECAS, ARCHIVOS Y MUSEOS (DIBAM) QUE CIRCULAN AUTOMATIZADAS POR GRUPOS DE EDAD, SEGÚN REGIÓN. 2016/1"/>
    <hyperlink ref="A188" location="'15.35'!A1" display="TABLA 15.35: NÚMERO DE USUARIOS DE BIBLIOTECA NACIONAL, BIBLIOTECA DE SANTIAGO, BIBLIOMETRO. 2012-2016"/>
    <hyperlink ref="A189" location="'15.36'!A1" display="TABLA 15.36: PRÉSTAMOS DE MATERIAL BIBLIOGRÁFICO DE BIBLIOTECAS PÚBLICAS Y PUNTOS DE PRÉSTAMOS ASOCIADOS DEL SISTEMA NACIONAL DE BIBLIOTECAS PÚBLICAS (SNBP) DEPENDIENTES DE LA DIRECCIÓN DE BIBLIOTECAS, ARCHIVOS Y MUSEOS (DIBAM) A DOMICILIO, SEGÚN REGIÓN. 2012-2016/1"/>
    <hyperlink ref="A190" location="'15.37'!A1" display="TABLA 15.37: PRÉSTAMOS DE MATERIAL BIBLIOGRÁFICO DE BIBLIOTECAS PÚBLICAS Y PUNTOS DE PRÉSTAMOS ASOCIADOS DEL SISTEMA NACIONAL DE BIBLIOTECAS PÚBLICAS (SNBP) DEPENDIENTES DE LA DIRECCIÓN DE BIBLIOTECAS, ARCHIVOS Y MUSEOS (DIBAM) A DOMICILIO, SEGÚN MES. 2012-2016/1"/>
    <hyperlink ref="A191" location="'15.38'!A1" display="TABLA 15.38: PRÉSTAMOS DE MATERIAL BIBLIOGRÁFICO EN FORMATO DIGITAL. 2016/1/2"/>
    <hyperlink ref="A192" location="'15.39'!A1" display="TABLA 15.39: NÚMERO DE FUNCIONES Y ASISTENTES A RECITALES DE POESÍA. 2012-2016/1"/>
    <hyperlink ref="A193" location="'15.40'!A1" display="TABLA 15.40: NÚMERO DE FUNCIONES Y ASISTENCIA A RECITALES DE POESÍA, SEGÚN REGIÓN. 2016/1"/>
    <hyperlink ref="A194" location="'15.41'!A1" display="TABLA 15.41: NÚMERO DE ESPECTADORES A RECITALES DE POESÍA, CON ENTRADA GRATUITA Y PAGADA POR MES, SEGÚN REGIÓN. 2016/1"/>
    <hyperlink ref="A195" location="'15.42'!A1" display="TABLA 15.42: NÚMERO DE SOCIOS DE LA ASOCIACIÓN NACIONAL DE LA PRENSA (ANP), POR SOPORTE DE PUBLICACIÓN, SEGÚN REGIÓN DE CASA MATRIZ. 2016/1"/>
    <hyperlink ref="A196" location="'15.43'!A1" display="TABLA 15.43: OLIMPIADAS DE ACTUALIDAD POR NÚMERO DE COLEGIOS Y DE REGIONES PARTICIPANTES. 2012-2016"/>
    <hyperlink ref="A197" location="'15.44'!A1" display="TABLA 15.44: NÚMERO DE VISITAS, SOCIOS, MATERIAL BIBLIOGRÁFICO, PRÉSTAMOS Y ASISTENTES A ACTIVIDADES DE EXTENSIÓN DE BIBLIOTECA VIVA, SEGÚN ZONA. 2016"/>
    <hyperlink ref="A198" location="'15.45'!A1" display="TABLA 15.45: NÚMERO DE VISITAS, SOCIOS, MATERIAL BIBLIOGRÁFICO, PRÉSTAMOS A BIBLIOTECA VIVA SEGÚN BIBLIOTECA. 2012-2016"/>
    <hyperlink ref="A199" location="'15.46'!A1" display="TABLA 15.46: NÚMERO Y PORCENTAJE DE NUEVOS INSCRITOS EN BIBLIOTECA VIVA, SEGÚN SEXO Y GRUPOS DE EDAD. 2014-2016"/>
    <hyperlink ref="A200" location="'15.47'!A1" display="TABLA 15.47: NÚMERO DE BIBLIOTECAS CREADAS Y LIBROS DONADOS, SEGÚN PROYECTOS DE FUNDACIÓN LA FUENTE. 2012-2016"/>
    <hyperlink ref="A201" location="'15.48'!A1" display="TABLA 15.48 : TOTAL DE GASTO DE LAS BIBLIOTECA VIVA, SEGÚN ZONA. 2013-2016"/>
    <hyperlink ref="A202" location="'15.49'!A1" display="TABLA 15.49: NÚMERO DE EJEMPLARES ADQUIRIDOS Y PRÉSTAMOS DE BIBLIOTECA VIVA, SEGÚN TIPO DE MATERIAL BIBLIOGRÁFICO Y CLASIFICACIÓN. 2013-2016"/>
    <hyperlink ref="A203" location="'15.50'!A1" display="TABLA 15.50: PÁGINAS FOMENTO LECTOR, VISITA PÁGINAS Y PRÉSTAMOS VIRTUALES DE BIBLIOTECA VIVA POR AÑO. 2012-2016"/>
    <hyperlink ref="A204" location="'16.1'!A1" display="TABLA 16.1: NÚMERO DE PROYECTOS Y MONTOS ADJUDICADOS POR EL FONDO AUDIOVISUAL, POR LÍNEA DE CONCURSO, SEGÚN REGIÓN DE DOMICILIO DEL PARTICIPANTE. AÑO 2016/1"/>
    <hyperlink ref="A205" location="'16.2'!A1" display="TABLA 16.2: NÚMERO DE EMISORAS DE FRECUENCIA MODULADA (FM), AMPLITUD MODULADA (AM), MÍNIMA COBERTURA (MC) Y RADIOS COMUNITARIAS CIUDADANAS (RCC) REGISTRADAS EN LA SUBSECRETARÍA DE TELECOMUNICACIONES (SUBTEL). 2012-2016"/>
    <hyperlink ref="A206" location="'16.3'!A1" display="TABLA 16.3: SOPORTE PARA DIFUSIÓN Y COMERCIALIZACIÓN SEGÚN REGISTROS DE LA SOCIEDAD CHILENA DEL DERECHO DE AUTOR (SCD). 2016"/>
    <hyperlink ref="A207" location="'16.4'!A1" display="TABLA 16.4: NÚMERO DE SEÑALES DE RADIODIFUSIÓN POR BANDA DE TRANSMISIÓN, SEGÚN REGIÓN. 2016"/>
    <hyperlink ref="A208" location="'16.5'!A1" display="TABLA 16.5: NÚMERO DE SEÑALES DE RADIODIFUSIÓN, SEGÚN TRANSMISIÓN VIA INTERNET. 2016"/>
    <hyperlink ref="A209" location="'16.6'!A1" display="TABLA 16.6: NÚMERO DE SEÑALES DE RADIODIFUSIÓN POR POTENCIA DE SUS TRANSMISIONES, SEGÚN BANDA DE TRANSMISIÓN Y REGIÓN. 2016"/>
    <hyperlink ref="A210" location="'16.7'!A1" display="TABLA 16.7: NÚMERO DE SEÑALES DE RADIODIFUSIÓN QUE EFECTUARON TRANSMISIONES POR INTERVALOS DE HORAS DE TRANSMISIÓN, SEGÚN DÍAS DE LA SEMANA Y REGIÓN. 2016"/>
    <hyperlink ref="A211" location="'16.8'!A1" display="TABLA 16.8: NÚMERO DE SEÑALES DE RADIODIFUSIÓN, POR INTERVALOS DE HORAS DE TRANSMISIÓN DIARIA, SEGÚN BANDA DE TRANSMISIÓN Y DÍAS DE LA SEMANA. 2016"/>
    <hyperlink ref="A212" location="'16.9'!A1" display="TABLA 16.9: PORCENTAJE DE SEÑALES DE RADIODIFUSIÓN POR INTERVALOS DE HORAS DE TRANSMISIÓN DIARIA, SEGÚN BANDA DE TRANSMISIÓN Y DÍAS DE LA SEMANA. 2016"/>
    <hyperlink ref="A213" location="'16.10'!A1" display="TABLA 16.10: NÚMERO DE RADIOEMISORAS POR BANDA DE TRANSMISIÓN, SEGÚN TIPO DE PROGRAMA AL QUE LE ASIGNAN PRIMERA PRIORIDAD. 2016"/>
    <hyperlink ref="A214" location="'16.11'!A1" display="TABLA 16.11: NÚMERO DE RADIOEMISORAS POR BANDA DE TRANSMISIÓN, SEGÚN GRUPO DE EDAD DEL PÚBLICO AL QUE LE ASIGNAN PRIMERA PRIORIDAD. 2016/1"/>
    <hyperlink ref="A215" location="'16.12'!A1" display="TABLA 16.12: HORAS ANUALES Y PORCENTAJES DE TRANSMISIÓN DE LAS RADIOEMISORAS, SEGÚN TIPO DE PROGRAMA. 2016"/>
    <hyperlink ref="A216" location="'16.13'!A1" display="TABLA 16.13: PERSONAL DE LAS RADIOEMISORAS POR TIPO DE JORNADA, SEGÚN SEXO Y TIPO DE PERSONAL. 2016"/>
    <hyperlink ref="A217" location="'16.14'!A1" display="TABLA 16.14: INGRESOS DE LAS RADIOEMISORAS, SEGÚN FUENTE. 2016"/>
    <hyperlink ref="A218" location="'16.15'!A1" display="TABLA 16.15: GASTOS DE LAS RADIOEMISORAS, SEGÚN ORIGEN. 2016"/>
    <hyperlink ref="A219" location="'16.16'!A1" display="TABLA 16.16: INGRESOS Y GASTOS DE LAS RADIOEMISORAS, SEGÚN TAMAÑO DE LA EMPRESA. 2016"/>
    <hyperlink ref="A220" location="'16.17'!A1" display="TABLA 16.17: NÚMERO DE FRECUENCIAS DE TELEVISIÓN ABIERTA, SEGÚN COBERTURA. 2016/1"/>
    <hyperlink ref="A221" location="'16.18'!A1" display="TABLA 16.18: NÚMERO DE CONCESIONARIOS DE TELEVISIÓN ABIERTA/1, SEGÚN COBERTURA. 2016"/>
    <hyperlink ref="A222" location="'16.19'!A1" display="TABLA 16.19: NÚMERO DE PERMISIONARIOS DE SERVICIOS LIMITADOS DE TELEVISIÓN POR CABLE. 2012-2016"/>
    <hyperlink ref="A223" location="'16.20'!A1" display="TABLA 16.20: HORAS DE EMISIÓN DE PROGRAMACIÓN DE TELEVISIÓN ABIERTA, SEGÚN PÚBLICO OBJETIVO. 2016"/>
    <hyperlink ref="A224" location="'16.21'!A1" display="TABLA 16.21: HORAS DE EMISIÓN Y CONSUMO DE PROGRAMACIÓN DE TELEVISIÓN ABIERTA, SEGÚN GÉNERO TELEVISIVO. 2016"/>
    <hyperlink ref="A225" location="'16.22'!A1" display="TABLA 16.22: HORAS DE EMISIÓN Y CONSUMO DE PROGRAMACIÓN DE TELEVISIÓN ABIERTA, SEGÚN PROCEDENCIA. 2016"/>
    <hyperlink ref="A226" location="'16.23'!A1" display="TABLA 16.23: HORAS DE EMISIÓN DE PROGRAMACIÓN NACIONAL DE TELEVISIÓN ABIERTA, SEGÚN GÉNERO TELEVISIVO. 2016"/>
    <hyperlink ref="A227" location="'16.24'!A1" display="TABLA 16.24: HORAS DE EMISIÓN DE PROGRAMACIÓN EXTRANJERA DE TELEVISIÓN ABIERTA, SEGÚN GÉNERO TELEVISIVO. 2016"/>
    <hyperlink ref="A228" location="'16.25'!A1" display="TABLA 16.25: HORAS DE EMISIÓN Y CONSUMO DE PROGRAMACIÓN INFANTIL PARA NIÑOS MENORES DE 12 AÑOS, SEGÚN CATEGORÍA. 2016"/>
    <hyperlink ref="A229" location="'16.26'!A1" display="TABLA 16.26: HORAS DE EMISIÓN DE PROGRAMACIÓN CULTURAL/1 EN TELEVISIÓN ABIERTA, SEGÚN GÉNERO TELEVISIVO. 2016"/>
    <hyperlink ref="A230" location="'16.27'!A1" display="TABLA 16.27: NÚMERO DE EXPLOTACIONES DE PRODUCCIONES NACIONALES Y EXTRANJERAS DE LA CORPORACIÓN DE ACTORES DE CHILE (CHILEACTORES), SEGÚN TIPO DE PRODUCCIÓN. 2012-2016"/>
    <hyperlink ref="A231" location="'16.28'!A1" display="TABLA 16.28: RECAUDACIÓN Y DISTRIBUCIÓN DE DERECHOS DE COMUNICACIÓN PÚBLICA DE PRODUCCIONES NACIONALES Y EXTRANJERAS, SEGÚN MEDIO DE EMISIÓN./1 2012-2016/R"/>
    <hyperlink ref="A232" location="'16.29'!A1" display="TABLA 16.29: NÚMERO DE ACTORES FAVORECIDOS POR LA DISTRIBUCIÓN DE DERECHOS DE COMUNICACIÓN PÚBLICA DE LA CORPORACIÓN DE ACTORES DE CHILE (CHILEACTORES) POR TIPO DE REPARTO Y SEXO, SEGÚN AFILIACIÓN. 2013-2016"/>
    <hyperlink ref="A233" location="'16.30'!A1" display="TABLA 16.30: CONSUMO PROMEDIO ANUAL DE TELEVISIÓN ABIERTA POR HORAS, SEGÚN RANGO ETARIO. 2016"/>
    <hyperlink ref="A234" location="'16.31'!A1" display="TABLA 16.31: CONSUMO PROMEDIO ANUAL DE TELEVISIÓN ABIERTA PARA NIÑOS DE 4 A 12 AÑOS DE EDAD, SEGÚN GÉNERO TELEVISIVO. 2016"/>
    <hyperlink ref="A235" location="'16.32'!A1" display="TABLA 16.32: HORAS DE EMISIÓN DE PROGRAMACIÓN INFANTIL DE TELEVISIÓN ABIERTA, SEGÚN PROCEDENCIA. 2016"/>
    <hyperlink ref="A236" location="'16.33'!A1" display="TABLA 16.33: HORAS DE EMISIÓN ANUAL (TIEMPO Y PORCENTAJE DE OFERTA Y CONSUMO) FINANCIADAS POR EL FONDO DEL CONSEJO NACIONAL DE TELEVISIÓN (CNTV), SEGÚN TIPO DE PROGRAMACIÓN. 2016"/>
    <hyperlink ref="A237" location="'16.34'!A1" display="TABLA 16.34: NÚMERO DE PELÍCULAS ESTRENADAS, SEGÚN ORIGEN DE LA PELÍCULA. 2016"/>
    <hyperlink ref="A238" location="'16.35'!A1" display="TABLA 16.35: NÚMERO DE EMPRESAS DISTRIBUIDORAS DE CINE NACIONALES Y EXTRANJERAS, SEGÚN REGIÓN. 2016"/>
    <hyperlink ref="A239" location="'16.36'!A1" display="TABLA 16.36:  NÚMERO DE TRABAJADORES AL AÑO EN DISTRIBUIDORAS DE CINE POR SEXO, SEGÚN REGIÓN. 2016"/>
    <hyperlink ref="A240" location="'16.37'!A1" display="TABLA 16.37:  MONTOS RECAUDADOS DE PELÍCULAS ESTRENADAS Y EXHIBIDAS, SEGÚN ORIGEN DE LA PELÍCULA. 2016"/>
    <hyperlink ref="A241" location="'16.38'!A1" display="TABLA 16.38: NÚMERO DE FUNCIONES DE CINE POR TIPO DE ASISTENCIA, SEGÚN REGIÓN. 2016/1"/>
    <hyperlink ref="A242" location="'16.39'!A1" display="TABLA 16.39: NÚMERO DE SALAS DE EXHIBICIÓN Y CAPACIDAD, SEGÚN REGIÓN. 2016"/>
    <hyperlink ref="A243" location="'16.40'!A1" display="TABLA 16.40: NÚMERO DE ESPECTADORES, POR ORIGEN DE LA PELÍCULA. 2016"/>
    <hyperlink ref="A244" location="'16.41'!A1" display="TABLA 16.41: NÚMERO DE ESPECTADORES POR ORIGEN DE LA PELÍCULA, SEGÚN REGIÓN. 2016"/>
    <hyperlink ref="A245" location="'16.42'!A1" display="TABLA 16.42: NÚMERO DE ESPECTADORES POR CALIFICACIÓN CINEMATOGRÁFICA DE LA PELÍCULA, SEGÚN REGIÓN. 2016"/>
    <hyperlink ref="A246" location="'16.43'!A1" display="TABLA 16.43: NÚMERO DE ESPECTADORES ANUALES POR MES, SEGÚN REGIÓN. 2016"/>
    <hyperlink ref="A247" location="'16.44'!A1" display="TABLA 16.44: NÚMERO DE ESPECTADORES A LAS VEINTE PELÍCULAS CON MAYOR VENTA DE ENTRADAS POR FECHA DE ESTRENO, GENERO, CALIFICACIÓN, NÚMERO DE COPIAS VENDIDAS, SEMANAS EN CARTELERA, PAIS PRODUCTOR Y AÑO DE PRODUCCIÓN, SEGÚN TÍTULO DE LA PELÍCULA. 2016"/>
    <hyperlink ref="A248" location="'16.45'!A1" display="TABLA 16.45: NÚMERO DE ESPECTADORES A LAS TRES PELÍCULAS NACIONALES CON MAYOR VENTA DE ENTRADAS POR FECHA DE ESTRENO, GENERO, CALIFICACIÓN, NÚMERO DE COPIAS VENDIDAS, SEMANAS EN CARTELERA, PAIS PRODUCTOR Y AÑO DE PRODUCCIÓN, SEGÚN TÍTULO DE LA PELÍCULA. 2016"/>
    <hyperlink ref="A249" location="'17.1'!A1" display="TABLA 17.1: MATRÍCULA DE JÓVENES CON ESPECIALIDAD CREATIVA EN ENSEÑANZA MEDIA TÉCNICA PROFESIONAL Y ARTÍSTICA POR NÚMERO DE ESTABLECIMIENTOS QUE LA IMPARTEN, SEGÚN REGIÓN. 2016"/>
    <hyperlink ref="A250" location="'17.1 (R)'!A1" display="TABLA 17.1 (R): MATRÍCULA DE JÓVENES CON ESPECIALIDAD CREATIVA EN ENSEÑANZA MEDIA TÉCNICA PROFESIONAL Y ARTÍSTICA POR NÚMERO DE ESTABLECIMIENTOS QUE LA IMPARTEN, SEGÚN REGIÓN. 2015/R"/>
    <hyperlink ref="A251" location="'17.2'!A1" display="TABLA 17.2: NÚMERO DE ALUMNOS MATRICULADOS EN ENSEÑANZA MEDIA TÉCNICA PROFESIONAL Y ARTÍSTICA, SEGÚN ESPECIALIDAD CREATIVA. 2016"/>
    <hyperlink ref="A252" location="'17.3'!A1" display="TABLA 17.3: NÚMERO Y PORCENTAJE DE MATRÍCULAS DE JOVENES DE 15 A 29 AÑOS EN ENSEÑANZA MEDIA, SEGÚN ESPECIALIDAD CREATIVA O NO CREATIVA. 2016"/>
    <hyperlink ref="A253" location="'17.4'!A1" display="TABLA 17.4: NÚMERO DE CARRERAS IMPARTIDAS POR CENTROS DE EDUCACIÓN SUPERIOR POR TIPO DE CARRERA, SEGÚN DOMINIO Y SUBDOMINIO CULTURAL. 2016/1"/>
    <hyperlink ref="A254" location="'17.5'!A1" display="TABLA 17.5: NÚMERO DE MATRÍCULA EN INSTITUCIONES DE EDUCACIÓN SUPERIOR, POR SEXO, SEGÚN DOMINIO Y SUBDOMINIO CULTURAL. 2016/1"/>
    <hyperlink ref="A255" location="'17.6'!A1" display="TABLA 17.6: NÚMERO DE CARRERAS IMPARTIDAS Y NÚMERO DE MATRICULADOS EN INSTITUCIONES DE EDUCACIÓN SUPERIOR POR REGIÓN, SEGÚN DOMINIO Y SUBDOMINO CULTURAL. 2016/1"/>
    <hyperlink ref="A256" location="'17.7'!A1" display="TABLA 17.7: NÚMERO DE CARRERAS CREATIVAS IMPARTIDAS EN INSTITUCIONES DE EDUCACIÓN SUPERIOR POR GRADO, SEGÚN DOMINIO Y SUBDOMINO CULTURAL. 2016/1"/>
    <hyperlink ref="A257" location="'17.8'!A1" display="TABLA 17.8: NÚMERO DE CARRERAS CREATIVAS POR DOMINIO CULTURAL, SEGÚN INSTITUCIÓN QUE LA IMPARTE EN CHILE. 2016/1"/>
    <hyperlink ref="A258" location="'17.9'!A1" display="TABLA 17.9: NÚMERO TOTAL DE CARRERAS CREATIVAS Y NÚMERO TOTAL DE MATRICULADOS, SEGÚN CENTRO DE EDUCACIÓN SUPERIOR E INSTITUCIÓN QUE LA IMPARTE. 2016/1"/>
    <hyperlink ref="A259" location="'18.1'!A1" display="TABLA 18.1: NÚMERO DE EMPRESAS PROVEEDORAS DE CONEXIÓN A INTERNET POR MODALIDAD, SEGÚN REGIÓN. 2012-2016/1"/>
    <hyperlink ref="A260" location="'18.2'!A1" display="TABLA 18.2: NÚMERO DE CONEXIONES A INTERNET POR TIPO DE ACCESO, SEGÚN REGIÓN. 2016"/>
    <hyperlink ref="A261" location="'18.3'!A1" display="TABLA 18.3: NÚMERO DE CONEXIONES FIJAS/1, SEGÚN TIPO DE SUSCRIPTOR. 2012-2016"/>
    <hyperlink ref="A262" location="'18.4'!A1" display="TABLA 18.4: TASA DE CONEXIONES FIJAS RESIDENCIALES POR CADA CIEN HABITANTES. 2012-2016"/>
    <hyperlink ref="A263" location="'18.5'!A1" display="TABLA 18.5:  NÚMERO DE CONEXIONES RESIDENCIALES DE BANDA ANCHA A INTERNET. 2012-2016"/>
    <hyperlink ref="A264" location="'18.6'!A1" display="TABLA 18.6: PENETRACIÓN DE INTERNET EN LA POBLACIÓN EN PORCENTAJE, SEGÚN LA UNIÓN INTERNACIONAL DE TELECOMUNICACIONES DE LAS NACIONES UNIDAS (UIT). 2012-2016"/>
    <hyperlink ref="A265" location="'18.7'!A1" display="TABLA 18.7: PENETRACIÓN MUNDIAL DE INTERNET POR CADA CIEN HABITANTES, COMPARACIÓN DE VARIOS PAÍSES. 2012-2016"/>
    <hyperlink ref="A266" location="'19.1'!A1" display="TABLA 19.1: NÚMERO DE PERSONAS CON RECONOCIMIENTO DE CALIDAD INDÍGENA/1 (LEY 19.253) POR SEXO Y UNIDAD OPERATIVA, SEGÚN REGIÓN. 2013-2016"/>
    <hyperlink ref="A267" location="'19.2'!A1" display="TABLA 19.2: DISTRIBUCIÓN DE POBLACIÓN POR PUEBLO ORIGINARIO/1, SEGÚN RECONOCIMIENTO DE PUEBLOS ORIGINARIOS (LEY N° 19.253). 2012-2016"/>
    <hyperlink ref="A268" location="'19.3'!A1" display="TABLA 19.3: NÚMERO DE BECAS INDÍGENAS OTORGADAS POR NIVEL DE EDUCACIÓN Y SEXO SEGÚN REGIÓN.  2012-2016"/>
    <hyperlink ref="A269" location="'19.4'!A1" display="TABLA 19.4: MONTO DE LA INVERSIÓN EN BECAS INDÍGENAS POR NIVEL DE EDUCACIÓN, SEGÚN REGIÓN. 2012-2016"/>
    <hyperlink ref="A270" location="'19.5'!A1" display="TABLA 19.5: NÚMERO DE ALUMNOS INDÍGENAS BENEFICIARIOS DE BECAS INDÍGENAS POR NIVEL DE EDUCACIÓN, SEGÚN PUEBLO ORIGINARIO. 2012-2016"/>
    <hyperlink ref="A271" location="'19.6'!A1" display="TABLA 19.6: NÚMERO DE BECAS OTORGADAS EN POSGRADO POR SEXO, SEGÚN REGIÓN. 2012-2016"/>
    <hyperlink ref="A272" location="'19.7'!A1" display="TABLA 19.7: NÚMERO DE PROGRAMAS FONDO DE CULTURA POR UNIDAD OPERATIVA Y MONTO DE LA INVERSIÓN, SEGÚN REGIÓN. 2012-2016"/>
    <hyperlink ref="A273" location="'19.8'!A1" display="TABLA 19.8: NÚMERO DE PROGRAMAS DE FONDO DE EDUCACIÓN POR UNIDAD OPERATIVA Y MONTO DE LA INVERSIÓN, SEGÚN REGIÓN. 2012-2016"/>
    <hyperlink ref="A274" location="'19.9'!A1" display="TABLA 19.9: DISTRIBUCIÓN REGIONAL DE FONDOS CONCURSABLES PARA SUBSIDIOS DE CAPACITACIÓN Y ESPECIALIZACIÓN DE PROFESIONALES Y TÉCNICOS INDÍGENAS POR SEXO, SEGÚN REGIÓN. 2012-2016"/>
    <hyperlink ref="A275" location="'19.10'!A1" display="TABLA 19.10: NÚMERO DE PROYECTOS DEL FONDO DE DESARROLLO INDÍGENA (FDI) Y MONTO DE LA INVERSIÓN, SEGÚN REGIÓN Y UNIDAD OPERATIVA. 2012-2016"/>
    <hyperlink ref="A276" location="'19.11'!A1" display="TABLA 19.11: NÚMERO DE INSCRIPCIONES EN EL REGISTRO PÚBLICO DE TIERRAS INDÍGENAS EMITIDOS, SEGÚN REGISTRO PÚBLICO, REGIÓN Y SEXO. 2012-2016"/>
    <hyperlink ref="A277" location="'20.1'!A1" display="TABLA 20.1: NÚMERO DE RECINTOS ENTREGADOS POR ENCARGO DE GESTIÓN /1, SEGÚN REGIÓN. 2012-2016"/>
    <hyperlink ref="A278" location="'20.2'!A1" display="TABLA 20.2: NÚMERO DE PROYECTOS DEL FONDO NACIONAL PARA EL FOMENTO DEL DEPORTE (FONDEPORTE) APROBADOS Y MONTOS, SEGÚN MODALIDAD DE ASIGNACIÓN. 2016"/>
    <hyperlink ref="A279" location="'20.3'!A1" display="TABLA 20.3: NÚMERO DE PROYECTOS DEL FONDO NACIONAL PARA EL FOMENTO DEL DEPORTE (FONDEPORTE) APROBADOS Y MONTO, SEGÚN CATEGORÍA DEPORTIVA. 2016"/>
    <hyperlink ref="A280" location="'20.4'!A1" display="TABLA 20.4: NÚMERO DE PROYECTOS APROBADOS POR EL REGISTRO NACIONAL DE DONACIONES CON FINES DEPORTIVOS A TRAVÉS DEL SISTEMA DE FRANQUICIA TRIBUTARIA Y MONTO TOTAL DEL FINANCIAMIENTO EJECUTADO. 2012-2016"/>
    <hyperlink ref="A281" location="'20.5'!A1" display="TABLA 20.5: NÚMERO DE ORGANIZACIONES DEPORTIVAS INSCRITAS EN EL REGISTRO NACIONAL DE ORGANIZACIONES DEPORTIVAS (RNO), SEGÚN REGIÓN. 2012-2016"/>
    <hyperlink ref="A282" location="'20.6'!A1" display="TABLA 20.6: NÚMERO DE PERSONAS BENEFICIADAS CON LOS PROYECTOS APROBADOS POR SEXO, SEGÚN MODALIDAD DE ASIGNACIÓN. 2016"/>
    <hyperlink ref="A283" location="'20.7'!A1" display="TABLA 20.7: NÚMERO DE COMUNAS BENEFICIADAS CON LOS PROYECTOS APROBADOS, SEGÚN MODALIDAD DE ASIGNACIÓN. 2012-2016"/>
    <hyperlink ref="A284" location="'20.8'!A1" display="TABLA 20.8: NÚMERO DE COMPETENCIAS, SEGÚN PROGRAMA DE DEPORTE MASIVO. 2012-2016"/>
    <hyperlink ref="A285" location="'20.9'!A1" display="TABLA 20.9: NÚMERO DE PERSONAS PARTICIPANTES EN PROGRAMAS DE DEPORTE MASIVO/1, SEGÚN TIPO DE COMPETENCIAS. 2012-2016"/>
    <hyperlink ref="A286" location="'20.10'!A1" display="TABLA 20.10: NÚMERO DE DEPORTISTAS EN PROGRAMA PARA DEPORTISTAS DE ALTO RENDIMIENTO (PRODDAR), POR SEXO, SEGÚN REGIÓN Y DISCIPLINA. 2016."/>
    <hyperlink ref="A287" location="'20.11'!A1" display="TABLA 20.11: NÚMERO DE FUNCIONES DE ESPECTÁCULOS PÚBLICOS DEPORTIVOS, POR TIPO DE ESPECTÁCULO. 2016/1"/>
    <hyperlink ref="A288" location="'20.12'!A1" display="TABLA 20.12: FUNCIONES DE ESPECTÁCULOS PÚBLICOS DEPORTIVOS POR TIPO DE ESPECTÁCULO, SEGÚN REGIÓN. 2016/1"/>
    <hyperlink ref="A289" location="'20.13'!A1" display="TABLA 20.13: NÚMERO DE ESPECTADORES QUE ASISTEN A LA REALIZACIÓN DE ESPECTÁCULOS PÚBLICOS DEPORTIVOS PAGANDO ENTRADA POR TIPO DE ESPECTÁCULO DEPORTIVO, SEGÚN REGIÓN. 2016/1"/>
    <hyperlink ref="A290" location="'20.14'!A1" display="TABLA 20.14: NÚMERO DE ESPECTADORES  QUE ASISTEN A LA REALIZACIÓN DE ESPECTÁCULOS PÚBLICOS DEPORTIVOS CON ENTRADA GRATUITA POR TIPO DE ESPECTÁCULO DEPORTIVO, SEGÚN REGIÓN. 2016/1"/>
    <hyperlink ref="A291" location="'20.15'!A1" display="TABLA 20.15: NÚMERO DE ESPECTADORES QUE ASISTEN A LA REALIZACIÓN DE ESPECTÁCULOS PÚBLICOS DEPORTIVOS ENTRADA GRATUITA Y PAGADA POR TIPO DE ESPECTÁCULO DEPORTIVO, SEGÚN REGIÓN. 2016/1"/>
    <hyperlink ref="A292" location="'20.16'!A1" display="TABLA 20.16: NÚMERO DE ASISTENTES A ESPECTÁCULOS PÚBLICOS DEPORTIVOS, PAGANDO ENTRADA, POR TIPO DE ESPECTÁCULO. 2012-2016/1"/>
    <hyperlink ref="A293" location="'20.17'!A1" display="TABLA 20.17: NÚMERO DE ASISTENTES A ESPECTÁCULOS PÚBLICOS DEPORTIVOS, ENTRADA GRATUITA, POR TIPO DE ESPECTÁCULO. 2012-2016/1"/>
    <hyperlink ref="A294" location="'20.18'!A1" display="TABLA 20.18: NÚMERO DE ASISTENTES A ESPECTÁCULOS PÚBLICOS DEPORTIVOS, ENTRADA GRATUITA Y PAGADA, POR TIPO DE ESPECTÁCULO. 2012-2016/1"/>
    <hyperlink ref="A295" location="'20.19'!A1" display="TABLA 20.19: NÚMERO DE ESPECTADORES ASISTENTES A ESPECTÁCULOS PÚBLICOS DEPORTIVOS CON ENTRADA GRATUITA Y PAGADA POR MES, SEGÚN REGIÓN. 2016/1"/>
    <hyperlink ref="A296" location="'21.1'!A1" display="TABLA 21.1: NÚMERO DE INSCRIPCIONES, CERTIFICADOS , CONSULTAS Y OTROS SERVICIOS REALIZADOS EN EL DEPARTAMENTO DE DERECHOS INTELECTUALES (DDI) DE LA DIRECCIÓN DE BIBLIOTECAS, ARCHIVOS Y MUSEOS (DIBAM), SEGÚN ÍTEM. 2012-2016"/>
    <hyperlink ref="A297" location="'21.2'!A1" display="TABLA 21.2: NÚMERO DE INSCRIPCIONES EN MATERIA DE DERECHOS DE AUTOR REGISTRADOS EN EL DEPARTAMENTO DE DERECHOS INTELECTUALES (DDI) DE LA DIRECCIÓN DE BIBLIOTECAS, ARCHIVOS Y MUSEOS (DIBAM), SEGÚN TIPO DE REGISTRO. 2012-2016"/>
    <hyperlink ref="A298" location="'21.3'!A1" display="TABLA 21.3: NÚMERO DE INSCRIPCIONES EN MATERIA DE DERECHOS DE AUTOR A NIVEL NACIONAL REGISTRADOS EN EL DEPARTAMENTO DE DERECHOS INTELECTUALES (DDI) DE LA DIRECCIÓN DE BIBLIOTECAS, ARCHIVOS Y MUSEOS (DIBAM), SEGÚN SEXO Y TIPO DE SOLICITANTE. 2012-2016/1"/>
    <hyperlink ref="A299" location="'21.4'!A1" display="TABLA 21.4: INSCRIPCIÓN DE DERECHOS DE AUTOR, DERECHOS CONEXOS Y SEUDÓNIMOS, SEGÚN ORIGEN DE LA SOLICITUD, REGIÓN Y NACIONALIDAD (NACIONAL Y EXTRANJERA). 2012-2016/1 /2"/>
    <hyperlink ref="A300" location="'22.1'!A1" display="TABLA 22.1: NÚMERO Y MONTOS DE PROYECTOS POSTULADOS, ELEGIBLES Y SELECCIONADOS, SEGÚN FONDOS CONCURSABLES DEL CONSEJO NACIONAL DE LA CULTURA Y LAS ARTES (CNCA). AÑO 2016 /1"/>
    <hyperlink ref="A301" location="'22.2'!A1" display="TABLA 22.2: NÚMERO DE PROYECTOS Y MONTOS ADJUDICADOS DEL FONDO NACIONAL DE DESARROLLO CULTURAL Y LAS ARTES (FONDART) PARA CONCURSO NACIONAL, POR LÍNEA DE CONCURSO, SEGÚN REGIÓN DE DOMICILIO DEL PARTICIPANTE. AÑO 2016 /1/2"/>
    <hyperlink ref="A302" location="'22.3'!A1" display="TABLA 22.3: NÚMERO DE PROYECTOS Y MONTOS ADJUDICADOS DEL FONDO NACIONAL DE DESARROLLO CULTURAL Y LAS ARTES (FONDART) PARA CONCURSO REGIONAL, POR LÍNEA DE CONCURSO, SEGÚN REGIÓN DEL FONDO ENTREGADO. AÑO 2016 /1/2"/>
    <hyperlink ref="A303" location="'22.4'!A1" display="TABLA 22.4: NÚMERO DE PROYECTOS POSTULADOS Y SELECCIONADOS Y RECURSOS ASIGNADOS POR TIPO DE PERSONA (NATURAL Y JURÍDICA), SEGÚN FONDO Y AÑO 2012 - 2016"/>
    <hyperlink ref="A304" location="'22.5'!A1" display="TABLA 22.5: NÚMERO DE PROYECTOS POSTULADOS Y SELECCIONADOS Y RECURSOS ASIGNADOS POR SEXO PERSONAS NATURALES, SEGÚN FONDO Y AÑO. 2012-2016"/>
    <hyperlink ref="A305" location="'23.1'!A1" display="TABLA 23.1: TOTAL NACIONAL DE LA ECONOMÍA Y TOTAL DE EMPRESAS Y EMPLEO POR INFORMACIÓN DE MUTUALES DE SEGURIDAD, SEGÚN DOMINIO CULTURAL. 2016"/>
    <hyperlink ref="A306" location="'23.2'!A1" display="TABLA 23.2: NÚMERO DE EMPRESAS, PROMEDIO MENSUAL DE TRABAJADORES Y REMUNERACIONES PARA EMPRESAS CREATIVAS ASOCIADO A MUTUALES DE SEGURIDAD, SEGÚN DOMINIO Y SUBDOMINIO CULTURAL. 2016"/>
    <hyperlink ref="A307" location="'23.3'!A1" display="TABLA 23.3: NÚMERO DE EMPRESAS, PROMEDIO MENSUAL DE TRABAJADORES Y REMUNERACIONES EN EMPRESAS CREATIVAS, SEGÚN REGIÓN. 2016"/>
    <hyperlink ref="A308" location="'23.4'!A1" display="TABLA 23.4: NÚMERO DE EMPRESAS Y TRABAJADORES COTIZANTES EN MUTUALES, SU PARTICIPACIÓN PROMEDIO POR EMPRESA Y SALARIOS PROMEDIO, SEGÚN SEXO, DOMINIO Y SUBDOMINIO CULTURAL. 2016"/>
    <hyperlink ref="A309" location="'24.1'!A1" display="TABLA 24.1: COMERCIO EXTERIOR DE BIENES Y SERVICIOS CULTURALES Y CREATIVOS, SEGÚN DOMINIO CULTURAL. 2016/1"/>
    <hyperlink ref="A310" location="'24.2'!A1" display="TABLA 24.2: MONTOS DE IMPORTACIONES Y EXPORTACIONES DE BIENES CULTURALES Y CREATIVOS SEGÚN DOMINIO, SUBDOMINIO CULTURAL (MONTO EXPORTACIONES EN US$ FOB E IMPORTACIONES EN US$ CIF). 2013- 2016"/>
    <hyperlink ref="A311" location="'24.3'!A1" display="TABLA 24.3: MONTOS DE IMPORTACIONES Y EXPORTACIONES DE BIENES CULTURALES Y CREATIVOS, SEGÚN DOMINIO Y SUBDOMINIO CULTURAL Y TIPO DE PRODUCTO (EXPORTACIONES EN PESOS CORRIENTES FOB E IMPORTACIONES EN PESOS CORRIENTES CIF). 2013 - 2016/1 "/>
    <hyperlink ref="A312" location="'24.4'!A1" display="TABLA 24.4: MONTOS DE IMPORTACIONES Y EXPORTACIONES DE BIENES CULTURALES Y CREATIVOS, SEGÚN DOMINIO Y SUBDOMINIO CULTURAL Y TIPO DE PRODUCTO (EXPORTACIONES EN PESOS BASE 2016 FOB E IMPORTACIONES EN PESOS BASE 2016 CIF). 2013-2016/1"/>
    <hyperlink ref="A313" location="'24.5'!A1" display="TABLA 24.5: MONTOS DE EXPORTACIONES DE BIENES Y PRODUCTOS CULTURALES POR PAÍS DE DESTINO, SEGÚN DOMINIO Y SUBDOMINIO CULTURAL (EN US$ FOB). 2016/1 "/>
    <hyperlink ref="A314" location="'24.6'!A1" display="TABLA 24.6: MONTOS DE IMPORTACIONES DE BIENES Y PRODUCTOS CULTURALES POR PAÍS DE ORIGEN, SEGÚN DOMINIO Y SUBDOMINIO CULTURAL (EN US$ CIF). 2016/1"/>
    <hyperlink ref="A315" location="'24.7'!A1" display="TABLA 24.7: MONTOS DE IMPORTACIONES Y EXPORTACIONES DE «INSUMOS PARA LA CREACIÓN», SEGÚN DOMINIO Y SUBDOMINIO CULTURAL Y TIPO DE PRODUCTO (EXPORTACIONES EN US$ FOB E IMPORTACIONES EN US$ CIF). 2016/1"/>
    <hyperlink ref="A316" location="'24.8'!A1" display="TABLA 24.8: MONTOS DE IMPORTACIONES Y EXPORTACIONES DE «APARATOS PARA LA REPRODUCCIÓN», SEGÚN DOMINIO Y SUBDOMINIO CULTURAL Y TIPO DE PRODUCTO (EXPORTACIONES EN US$ FOB E IMPORTACIONES EN US$ CIF). 2016 /1  "/>
    <hyperlink ref="A317" location="'24.9'!A1" display="TABLA 24.9: MONTOS DE IMPORTACIONES Y EXPORTACIONES DE &quot;PRODUCTO TERMINADO&quot;, SEGÚN DOMINIO Y SUBDOMINIO CULTURAL Y TIPO DE PRODUCTO (EXPORTACIONES EN US$ FOB E IMPORTACIONES EN US$ CIF). 2016/1"/>
    <hyperlink ref="A318" location="'24.10'!A1" display="TABLA 24.10: MONTOS DE EXPORTACIONES DE BIENES Y PRODUCTOS CULTURALES POR REGIÓN DE ORIGEN, SEGÚN DOMINIO Y SUBDOMINIO CULTURAL (EN US$ FOB). 2016/1 "/>
    <hyperlink ref="A319" location="'24.11'!A1" display="TABLA 24.11: MONTOS DE EXPORTACIONES DE BIENES Y PRODUCTOS CULTURALES POR REGIÓN DE ORIGEN, SEGÚN DOMINIO Y SUBDOMINIO CULTURAL Y TIPO DE PRODUCTO (EN US$ FOB). 2016/1"/>
    <hyperlink ref="A320" location="'24.12'!A1" display="TABLA 24.12: MONTOS DE EXPORTACIONES DE SERVICIOS CULTURALES, SEGÚN DOMINIO Y SUBDOMINIO CULTURAL (EN US$ FOB). 2010-2016"/>
    <hyperlink ref="A321" location="'24.13'!A1" display="TABLA 24.13: MONTOS DE EXPORTACIONES DE SERVICIOS CULTURALES, SEGÚN DOMINIO Y SUBDOMINIO CULTURAL (EN PESOS CORRIENTES). 2010-2016/1 "/>
    <hyperlink ref="A322" location="'24.14'!A1" display="TABLA 24.14: MONTOS DE EXPORTACIONES DE SERVICIOS CULTURALES, SEGÚN DOMINIO Y SUBDOMINIO CULTURAL (EN PESOS DE 2016). 2010-2016/1"/>
    <hyperlink ref="A323" location="'24.15'!A1" display="TABLA 24.15: DETALLE DE EXPORTACIONES DE SERVICIOS CULTURALES SEGÚN DOMINIO Y SUBDOMINIO CULTURAL (MONTO EN US$ FOB). 2016/1  "/>
    <hyperlink ref="A324" location="'24.16'!A1" display="TABLA 24.16: MONTOS DE EXPORTACIONES DE SERVICIOS CULTURALES POR PAÍS DE DESTINO, SEGÚN DOMINIO Y SUBDOMINIO CULTURAL (EN US$ FOB). 2016/1 "/>
    <hyperlink ref="A325" location="'24.17'!A1" display="TABLA 24.17: MONTOS DE EXPORTACIONES DE SERVICIOS CULTURALES POR REGIÓN DE ORIGEN, SEGÚN DOMINIO Y SUBDOMINIO CULTURAL (EN US$ FOB). 2016/1"/>
    <hyperlink ref="A326" location="'24.18'!A1" display="TABLA 24.18: MONTOS DE EXPORTACIONES DE SERVICIOS CULTURALES POR REGIÓN DE ORIGEN, SEGÚN TIPO DE SERVICIO (EN US$ FOB). 2016/1"/>
    <hyperlink ref="A327" location="'25.1'!A1" display="TABLA 25.1: PRESUPUESTO PÚBLICO DESTINADO A CULTURA Y TIEMPO LIBRE, SEGÚN INSTITUCIONES CULTURALES. 2016/1"/>
    <hyperlink ref="A328" location="'25.2'!A1" display="TABLA 25.2: PRESUPUESTO PÚBLICO DESTINADO A CULTURA Y TIEMPO LIBRE, SEGÚN INSTITUCIONES AFINES A LA CULTURA. 2016/1 "/>
    <hyperlink ref="A329" location="'25.3'!A1" display="TABLA 25.3: PRESUPUESTO PÚBLICO DESTINADO A CULTURA Y TIEMPO LIBRE, SEGÚN INSTITUCIONES CON PROGRAMAS CULTURALES. 2016/1"/>
    <hyperlink ref="A330" location="'25.4'!A1" display="TABLA 25.4: PRESUPUESTO PÚBLICO EJECUTADO DESTINADO A CULTURA Y TIEMPO LIBRE, SEGÚN INSTITUCIONES CON PROGRAMAS CULTURALES. 2016 "/>
    <hyperlink ref="A331" location="'25.5'!A1" display="TABLA 25.5: DISTRIBUCIÓN PORCENTUAL DEL PRESUPUESTO DESTINADO A CULTURA Y TIEMPO LIBRE, SEGÚN INSTITUCIONES CULTURALES, AFINES A LA CULTURA Y PROGRAMAS CULTURALES. 2016"/>
    <hyperlink ref="A332" location="'26.1'!A1" display="TABLA 26.1: NÚMERO DE CASOS POLICIALES SIN DETENIDOS Y CON DETENIDOS, Y NÚMERO DE DETENIDOS, POR INFRACCIONES A LA LEY DE PROPIEDAD INTELECTUAL (N° 17.336), CÓDIGO Nº 09099 «OTROS DELITOS CONTRA LA LEY DE PROPIEDAD INTELECTUAL», SEGÚN REGIÓN. 2016"/>
    <hyperlink ref="A333" location="'26.2'!A1" display="TABLA 26.2: NÚMERO DE DETENIDOS/1 POR INFRACCIONES LA LEY DE PROPIEDAD INTELECTUAL (N° 17.336), CÓDIGO N° 09099 «OTROS DELITOS CONTRA LA LEY DE PROPIEDAD INTELECTUAL», POR SEXO, EDAD, SEGÚN REGIÓN. 2016"/>
    <hyperlink ref="A334" location="'26.3'!A1" display="TABLA 26.3: NÚMERO DE CASOS POLICIALES/1 POR «FALSIFICACIÓN DE OBRAS PROTEGIDAS» Y «VENTA ILÍCITA DE OBRAS PROTEGIDAS», LEY DE PROPIEDAD INTELECTUAL (N° 17.336), ART. 80 b, SEGÚN REGIÓN. 2016"/>
    <hyperlink ref="A335" location="'26.4'!A1" display="TABLA 26.4: NÚMERO DE DETENIDOS/1 POR INFRACCIONES A LA LEY DE PROPIEDAD INTELECTUAL (N° 17.336), CÓDIGO N° 09002 «FALSIFICACIÓN DE OBRAS PROTEGIDAS» Y CÓDIGO N° 09003 «VENTA ILÍCITA DE OBRAS PROTEGIDAS», POR SEXO, SEGÚN REGIÓN. 2016"/>
    <hyperlink ref="A336" location="'26.5'!A1" display="TABLA 26.5: NÚMERO DE DELITOS POR INFRACCIONES A LA LEY DE PROPIEDAD INTELECTUAL (N° 17.336) INVESTIGADOS POR LA POLICÍA DE INVESTIGACIONES DE CHILE (PDI), SEGÚN REGIÓN POLICIAL EN QUE SE HIZO LA DENUNCIA. 2016"/>
    <hyperlink ref="A337" location="'26.6'!A1" display="TABLA 26.6: NÚMERO DE DELITOS POR INFRACCIONES A LA LEY DE PROPIEDAD INTELECTUAL (N° 17.336) INVESTIGADOS POR LA POLICÍA DE INVESTIGACIONES DE CHILE (PDI), SEGÚN REGIÓN POLICIAL EN QUE SE HIZO LA DENUNCIA Y COMUNA DE OCURRENCIA DEL DELITO. 2016"/>
    <hyperlink ref="A338" location="'26.7'!A1" display="TABLA 26.7: NÚMERO DE DELITOS POR INFRACCIONES A LA LEY DE PROPIEDAD INTELECTUAL (N° 17.336) INVESTIGADOS POR LA POLICÍA DE INVESTIGACIONES DE CHILE (PDI), SEGÚN REGIÓN POLICIAL Y BIEN AFECTADO. 2016"/>
    <hyperlink ref="A339" location="'26.8'!A1" display="TABLA 26.8: NÚMERO DE DETENIDOS POR LA POLICÍA DE INVESTIGACIONES DE CHILE (PDI) POR INFRACCIONES A LA LEY DE PROPIEDAD INTELECTUAL (N° 17.336) POR DELITO, SEGÚN REGIÓN POLICIAL. 2016"/>
    <hyperlink ref="A340" location="'26.9'!A1" display="TABLA 26.9: NÚMERO DE DETENIDOS POR LA POLICÍA DE INVESTIGACIONES DE CHILE (PDI) POR INFRACCIONES A LA LEY DE PROPIEDAD INTELECTUAL (N° 17.336) POR DELITO, SEGÚN REGIÓN POLICIAL Y SEXO. 2016"/>
    <hyperlink ref="A341" location="'26.10'!A1" display="TABLA 26.10: NÚMERO DE DETENIDOS POR LA POLICÍA DE INVESTIGACIONES DE CHILE (PDI) POR INFRACCIONES A LA LEY DE PROPIEDAD INTELECTUAL (N° 17.336) POR DELITO, SEGÚN REGIÓN POLICIAL Y NACIONALIDAD. 2016"/>
    <hyperlink ref="A342" location="'26.11'!A1" display="TABLA 26.11: NÚMERO DE DETENIDOS POR LA POLICÍA DE INVESTIGACIONES DE CHILE (PDI) POR INFRACCIONES A LA LEY DE PROPIEDAD INTELECTUAL (N° 17.336) POR DELITO, SEGÚN REGIÓN POLICIAL Y GRUPOS DE EDAD. 2016"/>
    <hyperlink ref="A343" location="'26.12'!A1" display="TABLA 26.12: ARTÍCULOS INCAUTADOS POR LA POLICÍA DE INVESTIGACIONES DE CHILE (PDI) POR INFRACCIONES A LA LEY DE PROPIEDAD INTELECTUAL (N° 17.336), SEGÚN REGIÓN Y UNIDAD POLICIAL. 2016"/>
    <hyperlink ref="A344" location="'26.13'!A1" display="TABLA 26.13: CANTIDAD DE DETENIDOS POR LA POLICÍA DE INVESTIGACIONES DE CHILE (PDI) POR INFRACCIONES A LA LEY DE PROPIEDAD INTELECTUAL (N° 17.336), SEGÚN REGIÓN POLICIAL Y COMUNA RESIDENCIA DETENIDO. 2016"/>
    <hyperlink ref="A345" location="'26.14'!A1" display="TABLA 26.14: CANTIDAD DE DENUNCIAS EN LA POLICÍA DE INVESTIGACIONES DE CHILE (PDI) POR INFRACCIONES A LA LEY DE PROPIEDAD INTELECTUAL (N° 17.336), SEGÚN REGIÓN POLICIAL. 2016"/>
    <hyperlink ref="A346" location="'26.15'!A1" display="TABLA 26.15: CANTIDAD DE DENUNCIAS DE LA POLICÍA DE INVESTIGACIONES DE CHILE (PDI) POR INFRACCIONES A LA LEY DE PROPIEDAD INTELECTUAL (N° 17.336), SEGÚN BIEN AFECTADO. 2016"/>
    <hyperlink ref="A347" location="'26.16'!A1" display="TABLA 26.16: CANTIDAD DE DENUNCIAS DE LA POLICÍA DE INVESTIGACIONES DE CHILE (PDI) POR INFRACCIONES A LA LEY DE PROPIEDAD INTELECTUAL (N° 17.336), SEGÚN REGIÓN POLICIAL Y COMUNA DEL DELITO. 2016"/>
    <hyperlink ref="A348" location="'26.17'!A1" display="TABLA 26.17: IMPUTADOS POR INFRACCIÓN A LA LEY 17.336 DE PROPIEDAD INTELECTUAL, SEGÚN CORTE DE APELACIÓN. 2016"/>
    <hyperlink ref="A349" location="'26.18'!A1" display="TABLA 26.18: CONDENADOS POR INFRACCIONES A LA LEY N° 17.336, DE PROPIEDAD INTELECTUAL, SEGÚN CORTE DE APELACIÓN. 2016"/>
    <hyperlink ref="A350" location="'26.19'!A1" display="TABLA 26.19: CAUSAS INGRESADAS Y TERMINADAS EN JUZGADOS DE GARANTÍA Y DE LETRAS Y GARANTÍA POR IMPUTADOS POR INFRACCIONES A LA LEY N° 17.336, DE PROPIEDAD INTELECTUAL, SEGÚN CORTE DE APELACIÓN. 2016"/>
    <hyperlink ref="A351" location="'26.20'!A1" display="TABLA  26.20: DELITOS INGRESADOS AL MINISTERIO PÚBLICO EN RELACIÓN A LA LEY N° 17.336, DE PROPIEDAD INTELECTUAL, SEGÚN REGIÓN Y FISCALÍA. 2012-2016"/>
    <hyperlink ref="A352" location="'26.21'!A1" display="TABLA 26.21: DELITOS TERMINADOS EN EL MINISTERIO PÚBLICO EN RELACIÓN A LA LEY N° 17.336, DE PROPIEDAD INTELECTUAL, SEGÚN REGIÓN Y FISCALÍA. 2012-2016/1"/>
    <hyperlink ref="A353" location="'26.22'!A1" display="TABLA 26.22: SENTENCIAS DEFINITIVAS CONDENATORIAS EN RELACIÓN A LA LEY N° 17.336, DE PROPIEDAD INTELECTUAL, SEGÚN REGIÓN Y FISCALÍA. 2012-2016"/>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F24"/>
  <sheetViews>
    <sheetView workbookViewId="0"/>
  </sheetViews>
  <sheetFormatPr baseColWidth="10" defaultColWidth="11.42578125" defaultRowHeight="10.5" x14ac:dyDescent="0.15"/>
  <cols>
    <col min="1" max="1" width="22.85546875" style="1" customWidth="1"/>
    <col min="2" max="16384" width="11.42578125" style="1"/>
  </cols>
  <sheetData>
    <row r="1" spans="1:6" x14ac:dyDescent="0.15">
      <c r="A1" s="71"/>
    </row>
    <row r="2" spans="1:6" s="42" customFormat="1" ht="22.5" customHeight="1" x14ac:dyDescent="0.15">
      <c r="A2" s="2339" t="s">
        <v>86</v>
      </c>
      <c r="B2" s="2339"/>
      <c r="C2" s="2339"/>
      <c r="D2" s="2339"/>
      <c r="E2" s="2339"/>
      <c r="F2" s="2339"/>
    </row>
    <row r="3" spans="1:6" x14ac:dyDescent="0.15">
      <c r="A3" s="2"/>
      <c r="B3" s="43"/>
      <c r="C3" s="43"/>
      <c r="D3" s="43"/>
      <c r="E3" s="43"/>
    </row>
    <row r="4" spans="1:6" ht="10.5" customHeight="1" x14ac:dyDescent="0.15">
      <c r="A4" s="2340" t="s">
        <v>1</v>
      </c>
      <c r="B4" s="2340" t="s">
        <v>2</v>
      </c>
      <c r="C4" s="2340"/>
      <c r="D4" s="2340"/>
      <c r="E4" s="2340"/>
      <c r="F4" s="2340"/>
    </row>
    <row r="5" spans="1:6" x14ac:dyDescent="0.15">
      <c r="A5" s="2340"/>
      <c r="B5" s="44">
        <v>2012</v>
      </c>
      <c r="C5" s="44">
        <v>2013</v>
      </c>
      <c r="D5" s="44">
        <v>2014</v>
      </c>
      <c r="E5" s="44">
        <v>2015</v>
      </c>
      <c r="F5" s="44">
        <v>2016</v>
      </c>
    </row>
    <row r="6" spans="1:6" x14ac:dyDescent="0.15">
      <c r="A6" s="45" t="s">
        <v>4</v>
      </c>
      <c r="B6" s="63">
        <f t="shared" ref="B6:E6" si="0">SUM(B7:B21)</f>
        <v>26</v>
      </c>
      <c r="C6" s="63">
        <f t="shared" si="0"/>
        <v>27</v>
      </c>
      <c r="D6" s="63">
        <f t="shared" si="0"/>
        <v>27</v>
      </c>
      <c r="E6" s="63">
        <f t="shared" si="0"/>
        <v>27</v>
      </c>
      <c r="F6" s="63">
        <f>SUM(F7:F21)</f>
        <v>27</v>
      </c>
    </row>
    <row r="7" spans="1:6" x14ac:dyDescent="0.15">
      <c r="A7" s="1" t="s">
        <v>5</v>
      </c>
      <c r="B7" s="35">
        <v>0</v>
      </c>
      <c r="C7" s="35">
        <v>0</v>
      </c>
      <c r="D7" s="35">
        <v>0</v>
      </c>
      <c r="E7" s="35">
        <v>0</v>
      </c>
      <c r="F7" s="53" t="s">
        <v>6</v>
      </c>
    </row>
    <row r="8" spans="1:6" x14ac:dyDescent="0.15">
      <c r="A8" s="1" t="s">
        <v>7</v>
      </c>
      <c r="B8" s="35">
        <v>0</v>
      </c>
      <c r="C8" s="35">
        <v>0</v>
      </c>
      <c r="D8" s="35">
        <v>0</v>
      </c>
      <c r="E8" s="35">
        <v>0</v>
      </c>
      <c r="F8" s="53" t="s">
        <v>6</v>
      </c>
    </row>
    <row r="9" spans="1:6" x14ac:dyDescent="0.15">
      <c r="A9" s="1" t="s">
        <v>8</v>
      </c>
      <c r="B9" s="35">
        <v>1</v>
      </c>
      <c r="C9" s="35">
        <v>1</v>
      </c>
      <c r="D9" s="35">
        <v>1</v>
      </c>
      <c r="E9" s="35">
        <v>1</v>
      </c>
      <c r="F9" s="53">
        <v>1</v>
      </c>
    </row>
    <row r="10" spans="1:6" x14ac:dyDescent="0.15">
      <c r="A10" s="1" t="s">
        <v>9</v>
      </c>
      <c r="B10" s="35">
        <v>1</v>
      </c>
      <c r="C10" s="35">
        <v>1</v>
      </c>
      <c r="D10" s="35">
        <v>1</v>
      </c>
      <c r="E10" s="35">
        <v>1</v>
      </c>
      <c r="F10" s="53">
        <v>1</v>
      </c>
    </row>
    <row r="11" spans="1:6" x14ac:dyDescent="0.15">
      <c r="A11" s="1" t="s">
        <v>10</v>
      </c>
      <c r="B11" s="35">
        <v>4</v>
      </c>
      <c r="C11" s="35">
        <v>4</v>
      </c>
      <c r="D11" s="35">
        <v>4</v>
      </c>
      <c r="E11" s="35">
        <v>4</v>
      </c>
      <c r="F11" s="53">
        <v>4</v>
      </c>
    </row>
    <row r="12" spans="1:6" x14ac:dyDescent="0.15">
      <c r="A12" s="1" t="s">
        <v>11</v>
      </c>
      <c r="B12" s="35">
        <v>2</v>
      </c>
      <c r="C12" s="35">
        <v>2</v>
      </c>
      <c r="D12" s="35">
        <v>2</v>
      </c>
      <c r="E12" s="35">
        <v>2</v>
      </c>
      <c r="F12" s="53">
        <v>2</v>
      </c>
    </row>
    <row r="13" spans="1:6" x14ac:dyDescent="0.15">
      <c r="A13" s="1" t="s">
        <v>12</v>
      </c>
      <c r="B13" s="35">
        <v>7</v>
      </c>
      <c r="C13" s="35">
        <v>7</v>
      </c>
      <c r="D13" s="35">
        <v>7</v>
      </c>
      <c r="E13" s="35">
        <v>7</v>
      </c>
      <c r="F13" s="53">
        <v>7</v>
      </c>
    </row>
    <row r="14" spans="1:6" x14ac:dyDescent="0.15">
      <c r="A14" s="1" t="s">
        <v>13</v>
      </c>
      <c r="B14" s="35">
        <v>1</v>
      </c>
      <c r="C14" s="35">
        <v>1</v>
      </c>
      <c r="D14" s="35">
        <v>1</v>
      </c>
      <c r="E14" s="35">
        <v>1</v>
      </c>
      <c r="F14" s="53">
        <v>1</v>
      </c>
    </row>
    <row r="15" spans="1:6" x14ac:dyDescent="0.15">
      <c r="A15" s="1" t="s">
        <v>14</v>
      </c>
      <c r="B15" s="35">
        <v>3</v>
      </c>
      <c r="C15" s="35">
        <v>3</v>
      </c>
      <c r="D15" s="35">
        <v>3</v>
      </c>
      <c r="E15" s="35">
        <v>3</v>
      </c>
      <c r="F15" s="53">
        <v>3</v>
      </c>
    </row>
    <row r="16" spans="1:6" x14ac:dyDescent="0.15">
      <c r="A16" s="1" t="s">
        <v>15</v>
      </c>
      <c r="B16" s="35">
        <v>2</v>
      </c>
      <c r="C16" s="35">
        <v>2</v>
      </c>
      <c r="D16" s="35">
        <v>2</v>
      </c>
      <c r="E16" s="35">
        <v>2</v>
      </c>
      <c r="F16" s="53">
        <v>2</v>
      </c>
    </row>
    <row r="17" spans="1:6" x14ac:dyDescent="0.15">
      <c r="A17" s="1" t="s">
        <v>16</v>
      </c>
      <c r="B17" s="35">
        <v>1</v>
      </c>
      <c r="C17" s="35">
        <v>1</v>
      </c>
      <c r="D17" s="35">
        <v>1</v>
      </c>
      <c r="E17" s="35">
        <v>1</v>
      </c>
      <c r="F17" s="53">
        <v>1</v>
      </c>
    </row>
    <row r="18" spans="1:6" x14ac:dyDescent="0.15">
      <c r="A18" s="1" t="s">
        <v>17</v>
      </c>
      <c r="B18" s="35">
        <v>1</v>
      </c>
      <c r="C18" s="35">
        <v>1</v>
      </c>
      <c r="D18" s="35">
        <v>1</v>
      </c>
      <c r="E18" s="35">
        <v>1</v>
      </c>
      <c r="F18" s="53">
        <v>1</v>
      </c>
    </row>
    <row r="19" spans="1:6" x14ac:dyDescent="0.15">
      <c r="A19" s="1" t="s">
        <v>18</v>
      </c>
      <c r="B19" s="35">
        <v>1</v>
      </c>
      <c r="C19" s="35">
        <v>1</v>
      </c>
      <c r="D19" s="35">
        <v>1</v>
      </c>
      <c r="E19" s="35">
        <v>1</v>
      </c>
      <c r="F19" s="53">
        <v>1</v>
      </c>
    </row>
    <row r="20" spans="1:6" x14ac:dyDescent="0.15">
      <c r="A20" s="1" t="s">
        <v>19</v>
      </c>
      <c r="B20" s="35">
        <v>0</v>
      </c>
      <c r="C20" s="35">
        <v>1</v>
      </c>
      <c r="D20" s="35">
        <v>1</v>
      </c>
      <c r="E20" s="35">
        <v>1</v>
      </c>
      <c r="F20" s="53">
        <v>1</v>
      </c>
    </row>
    <row r="21" spans="1:6" x14ac:dyDescent="0.15">
      <c r="A21" s="1" t="s">
        <v>20</v>
      </c>
      <c r="B21" s="35">
        <v>2</v>
      </c>
      <c r="C21" s="35">
        <v>2</v>
      </c>
      <c r="D21" s="35">
        <v>2</v>
      </c>
      <c r="E21" s="35">
        <v>2</v>
      </c>
      <c r="F21" s="53">
        <v>2</v>
      </c>
    </row>
    <row r="22" spans="1:6" ht="9.75" customHeight="1" x14ac:dyDescent="0.15">
      <c r="A22" s="15"/>
      <c r="B22" s="15"/>
      <c r="C22" s="15"/>
      <c r="D22" s="15"/>
      <c r="E22" s="15"/>
      <c r="F22" s="82"/>
    </row>
    <row r="23" spans="1:6" x14ac:dyDescent="0.15">
      <c r="A23" s="2342" t="s">
        <v>21</v>
      </c>
      <c r="B23" s="2342"/>
      <c r="C23" s="2342"/>
      <c r="D23" s="2342"/>
      <c r="E23" s="2342"/>
      <c r="F23" s="2342"/>
    </row>
    <row r="24" spans="1:6" x14ac:dyDescent="0.15">
      <c r="A24" s="2342" t="s">
        <v>22</v>
      </c>
      <c r="B24" s="2342"/>
      <c r="C24" s="2342"/>
      <c r="D24" s="2342"/>
      <c r="E24" s="2342"/>
      <c r="F24" s="2342"/>
    </row>
  </sheetData>
  <mergeCells count="5">
    <mergeCell ref="A2:F2"/>
    <mergeCell ref="A4:A5"/>
    <mergeCell ref="B4:F4"/>
    <mergeCell ref="A23:F23"/>
    <mergeCell ref="A24:F24"/>
  </mergeCells>
  <pageMargins left="0.7" right="0.7" top="0.75" bottom="0.75" header="0.3" footer="0.3"/>
  <pageSetup paperSize="9" orientation="portrait" verticalDpi="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1"/>
  <dimension ref="A1:F13"/>
  <sheetViews>
    <sheetView workbookViewId="0"/>
  </sheetViews>
  <sheetFormatPr baseColWidth="10" defaultColWidth="9.140625" defaultRowHeight="10.5" x14ac:dyDescent="0.15"/>
  <cols>
    <col min="1" max="1" width="18.5703125" style="118" customWidth="1"/>
    <col min="2" max="2" width="17.85546875" style="118" customWidth="1"/>
    <col min="3" max="4" width="19.28515625" style="118" customWidth="1"/>
    <col min="5" max="5" width="4.85546875" style="118" customWidth="1"/>
    <col min="6" max="16384" width="9.140625" style="118"/>
  </cols>
  <sheetData>
    <row r="1" spans="1:6" ht="11.25" customHeight="1" x14ac:dyDescent="0.15"/>
    <row r="2" spans="1:6" ht="22.5" customHeight="1" x14ac:dyDescent="0.15">
      <c r="A2" s="2429" t="s">
        <v>1415</v>
      </c>
      <c r="B2" s="2747"/>
      <c r="C2" s="2747"/>
      <c r="D2" s="2747"/>
    </row>
    <row r="3" spans="1:6" ht="11.25" customHeight="1" x14ac:dyDescent="0.15">
      <c r="A3" s="2384"/>
      <c r="B3" s="2385"/>
      <c r="C3" s="2385"/>
      <c r="D3" s="2385"/>
    </row>
    <row r="4" spans="1:6" ht="12.75" customHeight="1" x14ac:dyDescent="0.15">
      <c r="A4" s="2748" t="s">
        <v>1416</v>
      </c>
      <c r="B4" s="2750" t="s">
        <v>89</v>
      </c>
      <c r="C4" s="2751" t="s">
        <v>1357</v>
      </c>
      <c r="D4" s="2752"/>
    </row>
    <row r="5" spans="1:6" ht="21" customHeight="1" x14ac:dyDescent="0.15">
      <c r="A5" s="2749"/>
      <c r="B5" s="2750"/>
      <c r="C5" s="635" t="s">
        <v>1028</v>
      </c>
      <c r="D5" s="635" t="s">
        <v>1029</v>
      </c>
    </row>
    <row r="6" spans="1:6" s="147" customFormat="1" x14ac:dyDescent="0.15">
      <c r="A6" s="143">
        <v>2012</v>
      </c>
      <c r="B6" s="642">
        <f t="shared" ref="B6:B9" si="0">SUM(C6:D6)</f>
        <v>1379</v>
      </c>
      <c r="C6" s="643">
        <v>648</v>
      </c>
      <c r="D6" s="643">
        <v>731</v>
      </c>
      <c r="F6" s="644"/>
    </row>
    <row r="7" spans="1:6" s="147" customFormat="1" x14ac:dyDescent="0.15">
      <c r="A7" s="143">
        <v>2013</v>
      </c>
      <c r="B7" s="642">
        <f t="shared" si="0"/>
        <v>1463</v>
      </c>
      <c r="C7" s="643">
        <v>692</v>
      </c>
      <c r="D7" s="643">
        <v>771</v>
      </c>
      <c r="F7" s="644"/>
    </row>
    <row r="8" spans="1:6" s="147" customFormat="1" x14ac:dyDescent="0.15">
      <c r="A8" s="143">
        <v>2014</v>
      </c>
      <c r="B8" s="642">
        <f t="shared" si="0"/>
        <v>1583</v>
      </c>
      <c r="C8" s="643">
        <v>803</v>
      </c>
      <c r="D8" s="643">
        <v>780</v>
      </c>
      <c r="F8" s="644"/>
    </row>
    <row r="9" spans="1:6" s="147" customFormat="1" x14ac:dyDescent="0.15">
      <c r="A9" s="143">
        <v>2015</v>
      </c>
      <c r="B9" s="642">
        <f t="shared" si="0"/>
        <v>1845</v>
      </c>
      <c r="C9" s="643">
        <v>951</v>
      </c>
      <c r="D9" s="643">
        <v>894</v>
      </c>
      <c r="F9" s="644"/>
    </row>
    <row r="10" spans="1:6" s="147" customFormat="1" x14ac:dyDescent="0.15">
      <c r="A10" s="143">
        <v>2016</v>
      </c>
      <c r="B10" s="642">
        <f>SUM(C10:D10)</f>
        <v>2082</v>
      </c>
      <c r="C10" s="643">
        <v>1054</v>
      </c>
      <c r="D10" s="643">
        <v>1028</v>
      </c>
      <c r="F10" s="644"/>
    </row>
    <row r="11" spans="1:6" s="147" customFormat="1" ht="11.25" customHeight="1" x14ac:dyDescent="0.15">
      <c r="A11" s="2401"/>
      <c r="B11" s="2402"/>
      <c r="C11" s="2402"/>
      <c r="D11" s="2402"/>
    </row>
    <row r="12" spans="1:6" s="147" customFormat="1" x14ac:dyDescent="0.15">
      <c r="A12" s="2401" t="s">
        <v>1417</v>
      </c>
      <c r="B12" s="2414"/>
      <c r="C12" s="2414"/>
      <c r="D12" s="2414"/>
    </row>
    <row r="13" spans="1:6" s="147" customFormat="1" x14ac:dyDescent="0.15">
      <c r="A13" s="143"/>
      <c r="B13" s="645"/>
      <c r="C13" s="645"/>
      <c r="D13" s="645"/>
    </row>
  </sheetData>
  <mergeCells count="7">
    <mergeCell ref="A12:D12"/>
    <mergeCell ref="A2:D2"/>
    <mergeCell ref="A3:D3"/>
    <mergeCell ref="A4:A5"/>
    <mergeCell ref="B4:B5"/>
    <mergeCell ref="C4:D4"/>
    <mergeCell ref="A11:D11"/>
  </mergeCells>
  <pageMargins left="0.78740157480314965" right="0.78740157480314965" top="0.78740157480314965" bottom="0.78740157480314965" header="0.78740157480314965" footer="0.78740157480314965"/>
  <pageSetup paperSize="9" orientation="portrait" verticalDpi="599"/>
  <headerFooter alignWithMargins="0">
    <oddFooter>&amp;L&amp;C&amp;R</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2"/>
  <dimension ref="A2:G13"/>
  <sheetViews>
    <sheetView zoomScaleNormal="100" workbookViewId="0"/>
  </sheetViews>
  <sheetFormatPr baseColWidth="10" defaultRowHeight="10.5" x14ac:dyDescent="0.15"/>
  <cols>
    <col min="1" max="1" width="23.5703125" style="618" customWidth="1"/>
    <col min="2" max="2" width="17.140625" style="618" customWidth="1"/>
    <col min="3" max="4" width="18.5703125" style="618" customWidth="1"/>
    <col min="5" max="16384" width="11.42578125" style="618"/>
  </cols>
  <sheetData>
    <row r="2" spans="1:7" s="646" customFormat="1" ht="22.5" customHeight="1" x14ac:dyDescent="0.15">
      <c r="A2" s="2694" t="s">
        <v>1418</v>
      </c>
      <c r="B2" s="2694"/>
      <c r="C2" s="2694"/>
      <c r="D2" s="2694"/>
      <c r="G2" s="647"/>
    </row>
    <row r="3" spans="1:7" s="544" customFormat="1" ht="10.5" customHeight="1" x14ac:dyDescent="0.15">
      <c r="A3" s="2753"/>
      <c r="B3" s="2753"/>
      <c r="C3" s="2753"/>
      <c r="D3" s="2753"/>
      <c r="G3" s="648"/>
    </row>
    <row r="4" spans="1:7" s="544" customFormat="1" ht="12.75" customHeight="1" x14ac:dyDescent="0.15">
      <c r="A4" s="2736" t="s">
        <v>1419</v>
      </c>
      <c r="B4" s="2754" t="s">
        <v>1420</v>
      </c>
      <c r="C4" s="2754"/>
      <c r="D4" s="2754"/>
      <c r="G4" s="648"/>
    </row>
    <row r="5" spans="1:7" s="544" customFormat="1" ht="12.75" customHeight="1" x14ac:dyDescent="0.15">
      <c r="A5" s="2736"/>
      <c r="B5" s="2736" t="s">
        <v>89</v>
      </c>
      <c r="C5" s="2755" t="s">
        <v>1357</v>
      </c>
      <c r="D5" s="2755"/>
      <c r="F5" s="649"/>
      <c r="G5" s="648"/>
    </row>
    <row r="6" spans="1:7" s="544" customFormat="1" ht="11.25" customHeight="1" x14ac:dyDescent="0.25">
      <c r="A6" s="2736"/>
      <c r="B6" s="2736"/>
      <c r="C6" s="650" t="s">
        <v>1028</v>
      </c>
      <c r="D6" s="650" t="s">
        <v>1029</v>
      </c>
      <c r="F6" s="649"/>
      <c r="G6" s="651"/>
    </row>
    <row r="7" spans="1:7" s="544" customFormat="1" ht="11.25" customHeight="1" x14ac:dyDescent="0.25">
      <c r="A7" s="652">
        <v>2012</v>
      </c>
      <c r="B7" s="653">
        <f t="shared" ref="B7:B11" si="0">SUM(C7:D7)</f>
        <v>656</v>
      </c>
      <c r="C7" s="654">
        <v>446</v>
      </c>
      <c r="D7" s="654">
        <v>210</v>
      </c>
      <c r="F7" s="652"/>
      <c r="G7" s="655"/>
    </row>
    <row r="8" spans="1:7" s="544" customFormat="1" ht="11.25" customHeight="1" x14ac:dyDescent="0.15">
      <c r="A8" s="652">
        <v>2013</v>
      </c>
      <c r="B8" s="653">
        <f t="shared" si="0"/>
        <v>713</v>
      </c>
      <c r="C8" s="656">
        <v>486</v>
      </c>
      <c r="D8" s="656">
        <v>227</v>
      </c>
      <c r="F8" s="652"/>
      <c r="G8" s="655"/>
    </row>
    <row r="9" spans="1:7" s="544" customFormat="1" ht="11.25" customHeight="1" x14ac:dyDescent="0.15">
      <c r="A9" s="652">
        <v>2014</v>
      </c>
      <c r="B9" s="653">
        <f t="shared" si="0"/>
        <v>748</v>
      </c>
      <c r="C9" s="657">
        <v>508</v>
      </c>
      <c r="D9" s="657">
        <v>240</v>
      </c>
      <c r="F9" s="652"/>
      <c r="G9" s="658"/>
    </row>
    <row r="10" spans="1:7" s="544" customFormat="1" ht="11.25" customHeight="1" x14ac:dyDescent="0.15">
      <c r="A10" s="652">
        <v>2015</v>
      </c>
      <c r="B10" s="653">
        <f t="shared" si="0"/>
        <v>808</v>
      </c>
      <c r="C10" s="657">
        <v>546</v>
      </c>
      <c r="D10" s="657">
        <v>262</v>
      </c>
      <c r="F10" s="652"/>
      <c r="G10" s="658"/>
    </row>
    <row r="11" spans="1:7" s="544" customFormat="1" ht="11.25" customHeight="1" x14ac:dyDescent="0.15">
      <c r="A11" s="652">
        <v>2016</v>
      </c>
      <c r="B11" s="653">
        <f t="shared" si="0"/>
        <v>858</v>
      </c>
      <c r="C11" s="657">
        <v>578</v>
      </c>
      <c r="D11" s="657">
        <v>280</v>
      </c>
      <c r="F11" s="652"/>
      <c r="G11" s="658"/>
    </row>
    <row r="12" spans="1:7" s="544" customFormat="1" x14ac:dyDescent="0.25">
      <c r="G12" s="659"/>
    </row>
    <row r="13" spans="1:7" s="544" customFormat="1" x14ac:dyDescent="0.25">
      <c r="A13" s="2427" t="s">
        <v>1421</v>
      </c>
      <c r="B13" s="2427"/>
      <c r="C13" s="2427"/>
      <c r="D13" s="2427"/>
      <c r="G13" s="659"/>
    </row>
  </sheetData>
  <mergeCells count="7">
    <mergeCell ref="A13:D13"/>
    <mergeCell ref="A2:D2"/>
    <mergeCell ref="A3:D3"/>
    <mergeCell ref="A4:A6"/>
    <mergeCell ref="B4:D4"/>
    <mergeCell ref="B5:B6"/>
    <mergeCell ref="C5:D5"/>
  </mergeCells>
  <conditionalFormatting sqref="B7:D11">
    <cfRule type="expression" dxfId="29" priority="1">
      <formula>IF(AND(#REF!="2",#REF!="2"),1)</formula>
    </cfRule>
  </conditionalFormatting>
  <pageMargins left="0.7" right="0.7" top="0.75" bottom="0.75" header="0.3" footer="0.3"/>
  <pageSetup paperSize="14"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3"/>
  <dimension ref="A1:T27"/>
  <sheetViews>
    <sheetView zoomScaleNormal="100" workbookViewId="0"/>
  </sheetViews>
  <sheetFormatPr baseColWidth="10" defaultRowHeight="10.5" x14ac:dyDescent="0.15"/>
  <cols>
    <col min="1" max="1" width="25.7109375" style="618" customWidth="1"/>
    <col min="2" max="16" width="10.140625" style="618" customWidth="1"/>
    <col min="17" max="18" width="11.42578125" style="618"/>
    <col min="19" max="19" width="11.7109375" style="618" bestFit="1" customWidth="1"/>
    <col min="20" max="16384" width="11.42578125" style="618"/>
  </cols>
  <sheetData>
    <row r="1" spans="1:20" x14ac:dyDescent="0.15">
      <c r="A1" s="630"/>
      <c r="B1" s="630"/>
      <c r="C1" s="630"/>
      <c r="D1" s="630"/>
    </row>
    <row r="2" spans="1:20" s="529" customFormat="1" ht="21.75" customHeight="1" x14ac:dyDescent="0.15">
      <c r="A2" s="2739" t="s">
        <v>1422</v>
      </c>
      <c r="B2" s="2739"/>
      <c r="C2" s="2739"/>
      <c r="D2" s="2739"/>
      <c r="E2" s="2739"/>
      <c r="F2" s="2739"/>
      <c r="G2" s="2739"/>
      <c r="H2" s="2739"/>
      <c r="I2" s="2739"/>
      <c r="J2" s="2739"/>
      <c r="K2" s="2739"/>
      <c r="L2" s="2739"/>
      <c r="M2" s="2739"/>
      <c r="N2" s="2739"/>
      <c r="O2" s="2739"/>
      <c r="P2" s="2739"/>
    </row>
    <row r="3" spans="1:20" s="529" customFormat="1" x14ac:dyDescent="0.15">
      <c r="A3" s="614"/>
      <c r="B3" s="614"/>
      <c r="C3" s="614"/>
      <c r="D3" s="614"/>
      <c r="E3" s="614"/>
      <c r="F3" s="614"/>
      <c r="G3" s="614"/>
    </row>
    <row r="4" spans="1:20" s="529" customFormat="1" ht="16.5" customHeight="1" x14ac:dyDescent="0.15">
      <c r="A4" s="2736" t="s">
        <v>1</v>
      </c>
      <c r="B4" s="2740">
        <v>2012</v>
      </c>
      <c r="C4" s="2740"/>
      <c r="D4" s="2740"/>
      <c r="E4" s="2740">
        <v>2013</v>
      </c>
      <c r="F4" s="2740"/>
      <c r="G4" s="2740"/>
      <c r="H4" s="2740">
        <v>2014</v>
      </c>
      <c r="I4" s="2740"/>
      <c r="J4" s="2740"/>
      <c r="K4" s="2740">
        <v>2015</v>
      </c>
      <c r="L4" s="2740"/>
      <c r="M4" s="2740"/>
      <c r="N4" s="2756">
        <v>2016</v>
      </c>
      <c r="O4" s="2757"/>
      <c r="P4" s="2758"/>
    </row>
    <row r="5" spans="1:20" s="529" customFormat="1" x14ac:dyDescent="0.15">
      <c r="A5" s="2736"/>
      <c r="B5" s="606" t="s">
        <v>89</v>
      </c>
      <c r="C5" s="606" t="s">
        <v>1028</v>
      </c>
      <c r="D5" s="606" t="s">
        <v>1029</v>
      </c>
      <c r="E5" s="606" t="s">
        <v>89</v>
      </c>
      <c r="F5" s="606" t="s">
        <v>1028</v>
      </c>
      <c r="G5" s="606" t="s">
        <v>1029</v>
      </c>
      <c r="H5" s="606" t="s">
        <v>89</v>
      </c>
      <c r="I5" s="606" t="s">
        <v>1028</v>
      </c>
      <c r="J5" s="606" t="s">
        <v>1029</v>
      </c>
      <c r="K5" s="606" t="s">
        <v>89</v>
      </c>
      <c r="L5" s="606" t="s">
        <v>1028</v>
      </c>
      <c r="M5" s="606" t="s">
        <v>1029</v>
      </c>
      <c r="N5" s="660" t="s">
        <v>89</v>
      </c>
      <c r="O5" s="660" t="s">
        <v>1028</v>
      </c>
      <c r="P5" s="660" t="s">
        <v>1029</v>
      </c>
    </row>
    <row r="6" spans="1:20" s="529" customFormat="1" x14ac:dyDescent="0.15">
      <c r="A6" s="608" t="s">
        <v>71</v>
      </c>
      <c r="B6" s="636">
        <v>229</v>
      </c>
      <c r="C6" s="636">
        <v>75</v>
      </c>
      <c r="D6" s="636">
        <v>154</v>
      </c>
      <c r="E6" s="636">
        <v>242</v>
      </c>
      <c r="F6" s="636">
        <v>80</v>
      </c>
      <c r="G6" s="636">
        <v>162</v>
      </c>
      <c r="H6" s="636">
        <v>288</v>
      </c>
      <c r="I6" s="636">
        <v>106</v>
      </c>
      <c r="J6" s="636">
        <v>182</v>
      </c>
      <c r="K6" s="636">
        <v>332</v>
      </c>
      <c r="L6" s="636">
        <v>125</v>
      </c>
      <c r="M6" s="636">
        <v>207</v>
      </c>
      <c r="N6" s="661">
        <v>351</v>
      </c>
      <c r="O6" s="661">
        <v>132</v>
      </c>
      <c r="P6" s="661">
        <v>219</v>
      </c>
      <c r="Q6" s="624"/>
      <c r="R6" s="624"/>
      <c r="S6" s="624"/>
      <c r="T6" s="624"/>
    </row>
    <row r="7" spans="1:20" s="529" customFormat="1" ht="11.25" customHeight="1" x14ac:dyDescent="0.15">
      <c r="A7" s="662" t="s">
        <v>5</v>
      </c>
      <c r="B7" s="636">
        <v>0</v>
      </c>
      <c r="C7" s="639">
        <v>0</v>
      </c>
      <c r="D7" s="639">
        <v>0</v>
      </c>
      <c r="E7" s="636">
        <v>0</v>
      </c>
      <c r="F7" s="639">
        <v>0</v>
      </c>
      <c r="G7" s="639">
        <v>0</v>
      </c>
      <c r="H7" s="636">
        <v>0</v>
      </c>
      <c r="I7" s="639">
        <v>0</v>
      </c>
      <c r="J7" s="639">
        <v>0</v>
      </c>
      <c r="K7" s="636">
        <v>0</v>
      </c>
      <c r="L7" s="639">
        <v>0</v>
      </c>
      <c r="M7" s="639">
        <v>0</v>
      </c>
      <c r="N7" s="661">
        <v>0</v>
      </c>
      <c r="O7" s="663">
        <v>0</v>
      </c>
      <c r="P7" s="663">
        <v>0</v>
      </c>
      <c r="Q7" s="624"/>
      <c r="R7" s="624"/>
      <c r="S7" s="624"/>
      <c r="T7" s="624"/>
    </row>
    <row r="8" spans="1:20" s="529" customFormat="1" x14ac:dyDescent="0.15">
      <c r="A8" s="662" t="s">
        <v>7</v>
      </c>
      <c r="B8" s="636">
        <v>0</v>
      </c>
      <c r="C8" s="639">
        <v>0</v>
      </c>
      <c r="D8" s="639">
        <v>0</v>
      </c>
      <c r="E8" s="636">
        <v>0</v>
      </c>
      <c r="F8" s="639">
        <v>0</v>
      </c>
      <c r="G8" s="639">
        <v>0</v>
      </c>
      <c r="H8" s="636">
        <v>2</v>
      </c>
      <c r="I8" s="639">
        <v>2</v>
      </c>
      <c r="J8" s="639">
        <v>0</v>
      </c>
      <c r="K8" s="636">
        <v>2</v>
      </c>
      <c r="L8" s="639">
        <v>2</v>
      </c>
      <c r="M8" s="639">
        <v>0</v>
      </c>
      <c r="N8" s="661">
        <v>2</v>
      </c>
      <c r="O8" s="663">
        <v>2</v>
      </c>
      <c r="P8" s="663">
        <v>0</v>
      </c>
      <c r="Q8" s="624"/>
      <c r="R8" s="624"/>
      <c r="S8" s="624"/>
      <c r="T8" s="624"/>
    </row>
    <row r="9" spans="1:20" s="529" customFormat="1" x14ac:dyDescent="0.15">
      <c r="A9" s="662" t="s">
        <v>8</v>
      </c>
      <c r="B9" s="636">
        <v>0</v>
      </c>
      <c r="C9" s="639">
        <v>0</v>
      </c>
      <c r="D9" s="639">
        <v>0</v>
      </c>
      <c r="E9" s="636">
        <v>0</v>
      </c>
      <c r="F9" s="639">
        <v>0</v>
      </c>
      <c r="G9" s="639">
        <v>0</v>
      </c>
      <c r="H9" s="636">
        <v>2</v>
      </c>
      <c r="I9" s="639">
        <v>0</v>
      </c>
      <c r="J9" s="639">
        <v>2</v>
      </c>
      <c r="K9" s="636">
        <v>6</v>
      </c>
      <c r="L9" s="639">
        <v>4</v>
      </c>
      <c r="M9" s="639">
        <v>2</v>
      </c>
      <c r="N9" s="661">
        <v>6</v>
      </c>
      <c r="O9" s="663">
        <v>4</v>
      </c>
      <c r="P9" s="663">
        <v>2</v>
      </c>
      <c r="Q9" s="624"/>
      <c r="R9" s="624"/>
      <c r="S9" s="624"/>
      <c r="T9" s="624"/>
    </row>
    <row r="10" spans="1:20" s="529" customFormat="1" x14ac:dyDescent="0.15">
      <c r="A10" s="662" t="s">
        <v>9</v>
      </c>
      <c r="B10" s="636">
        <v>0</v>
      </c>
      <c r="C10" s="639">
        <v>0</v>
      </c>
      <c r="D10" s="639">
        <v>0</v>
      </c>
      <c r="E10" s="636">
        <v>0</v>
      </c>
      <c r="F10" s="639">
        <v>0</v>
      </c>
      <c r="G10" s="639">
        <v>0</v>
      </c>
      <c r="H10" s="636">
        <v>0</v>
      </c>
      <c r="I10" s="639">
        <v>0</v>
      </c>
      <c r="J10" s="639">
        <v>0</v>
      </c>
      <c r="K10" s="636">
        <v>0</v>
      </c>
      <c r="L10" s="639">
        <v>0</v>
      </c>
      <c r="M10" s="639">
        <v>0</v>
      </c>
      <c r="N10" s="661">
        <v>0</v>
      </c>
      <c r="O10" s="663">
        <v>0</v>
      </c>
      <c r="P10" s="663">
        <v>0</v>
      </c>
      <c r="Q10" s="624"/>
      <c r="R10" s="624"/>
      <c r="S10" s="624"/>
      <c r="T10" s="624"/>
    </row>
    <row r="11" spans="1:20" s="529" customFormat="1" x14ac:dyDescent="0.15">
      <c r="A11" s="662" t="s">
        <v>10</v>
      </c>
      <c r="B11" s="636">
        <v>0</v>
      </c>
      <c r="C11" s="639">
        <v>0</v>
      </c>
      <c r="D11" s="639">
        <v>0</v>
      </c>
      <c r="E11" s="636">
        <v>0</v>
      </c>
      <c r="F11" s="639">
        <v>0</v>
      </c>
      <c r="G11" s="639">
        <v>0</v>
      </c>
      <c r="H11" s="636">
        <v>0</v>
      </c>
      <c r="I11" s="639">
        <v>0</v>
      </c>
      <c r="J11" s="639">
        <v>0</v>
      </c>
      <c r="K11" s="636">
        <v>0</v>
      </c>
      <c r="L11" s="639">
        <v>0</v>
      </c>
      <c r="M11" s="639">
        <v>0</v>
      </c>
      <c r="N11" s="661">
        <v>1</v>
      </c>
      <c r="O11" s="663">
        <v>1</v>
      </c>
      <c r="P11" s="663">
        <v>0</v>
      </c>
      <c r="Q11" s="624"/>
      <c r="R11" s="624"/>
      <c r="S11" s="624"/>
      <c r="T11" s="624"/>
    </row>
    <row r="12" spans="1:20" s="529" customFormat="1" x14ac:dyDescent="0.15">
      <c r="A12" s="662" t="s">
        <v>11</v>
      </c>
      <c r="B12" s="636">
        <v>0</v>
      </c>
      <c r="C12" s="639">
        <v>0</v>
      </c>
      <c r="D12" s="639">
        <v>0</v>
      </c>
      <c r="E12" s="636">
        <v>0</v>
      </c>
      <c r="F12" s="639">
        <v>0</v>
      </c>
      <c r="G12" s="639">
        <v>0</v>
      </c>
      <c r="H12" s="636">
        <v>2</v>
      </c>
      <c r="I12" s="639">
        <v>2</v>
      </c>
      <c r="J12" s="639">
        <v>0</v>
      </c>
      <c r="K12" s="636">
        <v>2</v>
      </c>
      <c r="L12" s="639">
        <v>2</v>
      </c>
      <c r="M12" s="639">
        <v>0</v>
      </c>
      <c r="N12" s="661">
        <v>5</v>
      </c>
      <c r="O12" s="663">
        <v>2</v>
      </c>
      <c r="P12" s="663">
        <v>3</v>
      </c>
      <c r="Q12" s="624"/>
      <c r="R12" s="624"/>
      <c r="S12" s="624"/>
      <c r="T12" s="624"/>
    </row>
    <row r="13" spans="1:20" s="529" customFormat="1" x14ac:dyDescent="0.15">
      <c r="A13" s="662" t="s">
        <v>12</v>
      </c>
      <c r="B13" s="636">
        <v>228</v>
      </c>
      <c r="C13" s="639">
        <v>74</v>
      </c>
      <c r="D13" s="639">
        <v>154</v>
      </c>
      <c r="E13" s="636">
        <v>241</v>
      </c>
      <c r="F13" s="639">
        <v>79</v>
      </c>
      <c r="G13" s="639">
        <v>162</v>
      </c>
      <c r="H13" s="636">
        <v>276</v>
      </c>
      <c r="I13" s="639">
        <v>98</v>
      </c>
      <c r="J13" s="639">
        <v>178</v>
      </c>
      <c r="K13" s="636">
        <v>314</v>
      </c>
      <c r="L13" s="639">
        <v>113</v>
      </c>
      <c r="M13" s="639">
        <v>201</v>
      </c>
      <c r="N13" s="661">
        <v>329</v>
      </c>
      <c r="O13" s="663">
        <v>119</v>
      </c>
      <c r="P13" s="663">
        <v>210</v>
      </c>
      <c r="Q13" s="624"/>
      <c r="R13" s="624"/>
      <c r="S13" s="624"/>
      <c r="T13" s="624"/>
    </row>
    <row r="14" spans="1:20" s="529" customFormat="1" x14ac:dyDescent="0.15">
      <c r="A14" s="662" t="s">
        <v>13</v>
      </c>
      <c r="B14" s="636">
        <v>1</v>
      </c>
      <c r="C14" s="639">
        <v>1</v>
      </c>
      <c r="D14" s="639">
        <v>0</v>
      </c>
      <c r="E14" s="636">
        <v>1</v>
      </c>
      <c r="F14" s="639">
        <v>1</v>
      </c>
      <c r="G14" s="639">
        <v>0</v>
      </c>
      <c r="H14" s="636">
        <v>1</v>
      </c>
      <c r="I14" s="639">
        <v>1</v>
      </c>
      <c r="J14" s="639">
        <v>0</v>
      </c>
      <c r="K14" s="636">
        <v>1</v>
      </c>
      <c r="L14" s="639">
        <v>1</v>
      </c>
      <c r="M14" s="639">
        <v>0</v>
      </c>
      <c r="N14" s="661">
        <v>1</v>
      </c>
      <c r="O14" s="663">
        <v>1</v>
      </c>
      <c r="P14" s="663">
        <v>0</v>
      </c>
      <c r="Q14" s="624"/>
      <c r="R14" s="624"/>
      <c r="S14" s="624"/>
      <c r="T14" s="624"/>
    </row>
    <row r="15" spans="1:20" s="529" customFormat="1" x14ac:dyDescent="0.15">
      <c r="A15" s="662" t="s">
        <v>14</v>
      </c>
      <c r="B15" s="636">
        <v>0</v>
      </c>
      <c r="C15" s="639">
        <v>0</v>
      </c>
      <c r="D15" s="639">
        <v>0</v>
      </c>
      <c r="E15" s="636">
        <v>0</v>
      </c>
      <c r="F15" s="639">
        <v>0</v>
      </c>
      <c r="G15" s="639">
        <v>0</v>
      </c>
      <c r="H15" s="636">
        <v>0</v>
      </c>
      <c r="I15" s="639">
        <v>0</v>
      </c>
      <c r="J15" s="639">
        <v>0</v>
      </c>
      <c r="K15" s="636">
        <v>0</v>
      </c>
      <c r="L15" s="639">
        <v>0</v>
      </c>
      <c r="M15" s="639">
        <v>0</v>
      </c>
      <c r="N15" s="661">
        <v>0</v>
      </c>
      <c r="O15" s="663">
        <v>0</v>
      </c>
      <c r="P15" s="663">
        <v>0</v>
      </c>
      <c r="Q15" s="624"/>
      <c r="R15" s="624"/>
      <c r="S15" s="624"/>
      <c r="T15" s="624"/>
    </row>
    <row r="16" spans="1:20" s="529" customFormat="1" x14ac:dyDescent="0.15">
      <c r="A16" s="662" t="s">
        <v>15</v>
      </c>
      <c r="B16" s="636">
        <v>0</v>
      </c>
      <c r="C16" s="639">
        <v>0</v>
      </c>
      <c r="D16" s="639">
        <v>0</v>
      </c>
      <c r="E16" s="636">
        <v>0</v>
      </c>
      <c r="F16" s="639">
        <v>0</v>
      </c>
      <c r="G16" s="639">
        <v>0</v>
      </c>
      <c r="H16" s="636">
        <v>2</v>
      </c>
      <c r="I16" s="639">
        <v>0</v>
      </c>
      <c r="J16" s="639">
        <v>2</v>
      </c>
      <c r="K16" s="636">
        <v>4</v>
      </c>
      <c r="L16" s="639">
        <v>0</v>
      </c>
      <c r="M16" s="639">
        <v>4</v>
      </c>
      <c r="N16" s="661">
        <v>4</v>
      </c>
      <c r="O16" s="663">
        <v>0</v>
      </c>
      <c r="P16" s="663">
        <v>4</v>
      </c>
      <c r="Q16" s="624"/>
      <c r="R16" s="624"/>
      <c r="S16" s="624"/>
      <c r="T16" s="624"/>
    </row>
    <row r="17" spans="1:20" s="529" customFormat="1" x14ac:dyDescent="0.15">
      <c r="A17" s="662" t="s">
        <v>16</v>
      </c>
      <c r="B17" s="636">
        <v>0</v>
      </c>
      <c r="C17" s="639">
        <v>0</v>
      </c>
      <c r="D17" s="639">
        <v>0</v>
      </c>
      <c r="E17" s="636">
        <v>0</v>
      </c>
      <c r="F17" s="639">
        <v>0</v>
      </c>
      <c r="G17" s="639">
        <v>0</v>
      </c>
      <c r="H17" s="636">
        <v>2</v>
      </c>
      <c r="I17" s="639">
        <v>2</v>
      </c>
      <c r="J17" s="639">
        <v>0</v>
      </c>
      <c r="K17" s="636">
        <v>2</v>
      </c>
      <c r="L17" s="639">
        <v>2</v>
      </c>
      <c r="M17" s="639">
        <v>0</v>
      </c>
      <c r="N17" s="661">
        <v>2</v>
      </c>
      <c r="O17" s="663">
        <v>2</v>
      </c>
      <c r="P17" s="663">
        <v>0</v>
      </c>
      <c r="Q17" s="624"/>
      <c r="R17" s="624"/>
      <c r="S17" s="624"/>
      <c r="T17" s="624"/>
    </row>
    <row r="18" spans="1:20" s="529" customFormat="1" x14ac:dyDescent="0.15">
      <c r="A18" s="662" t="s">
        <v>17</v>
      </c>
      <c r="B18" s="636">
        <v>0</v>
      </c>
      <c r="C18" s="639">
        <v>0</v>
      </c>
      <c r="D18" s="639">
        <v>0</v>
      </c>
      <c r="E18" s="636">
        <v>0</v>
      </c>
      <c r="F18" s="639">
        <v>0</v>
      </c>
      <c r="G18" s="639">
        <v>0</v>
      </c>
      <c r="H18" s="636">
        <v>0</v>
      </c>
      <c r="I18" s="639">
        <v>0</v>
      </c>
      <c r="J18" s="639">
        <v>0</v>
      </c>
      <c r="K18" s="636">
        <v>0</v>
      </c>
      <c r="L18" s="639">
        <v>0</v>
      </c>
      <c r="M18" s="639">
        <v>0</v>
      </c>
      <c r="N18" s="661">
        <v>0</v>
      </c>
      <c r="O18" s="663">
        <v>0</v>
      </c>
      <c r="P18" s="663">
        <v>0</v>
      </c>
      <c r="Q18" s="624"/>
      <c r="R18" s="624"/>
      <c r="S18" s="624"/>
      <c r="T18" s="624"/>
    </row>
    <row r="19" spans="1:20" s="529" customFormat="1" x14ac:dyDescent="0.15">
      <c r="A19" s="662" t="s">
        <v>18</v>
      </c>
      <c r="B19" s="636">
        <v>0</v>
      </c>
      <c r="C19" s="639">
        <v>0</v>
      </c>
      <c r="D19" s="639">
        <v>0</v>
      </c>
      <c r="E19" s="636">
        <v>0</v>
      </c>
      <c r="F19" s="639">
        <v>0</v>
      </c>
      <c r="G19" s="639">
        <v>0</v>
      </c>
      <c r="H19" s="636">
        <v>1</v>
      </c>
      <c r="I19" s="639">
        <v>1</v>
      </c>
      <c r="J19" s="639">
        <v>0</v>
      </c>
      <c r="K19" s="636">
        <v>1</v>
      </c>
      <c r="L19" s="639">
        <v>1</v>
      </c>
      <c r="M19" s="639">
        <v>0</v>
      </c>
      <c r="N19" s="661">
        <v>1</v>
      </c>
      <c r="O19" s="663">
        <v>1</v>
      </c>
      <c r="P19" s="663">
        <v>0</v>
      </c>
      <c r="Q19" s="624"/>
      <c r="R19" s="624"/>
      <c r="S19" s="624"/>
      <c r="T19" s="624"/>
    </row>
    <row r="20" spans="1:20" s="529" customFormat="1" x14ac:dyDescent="0.15">
      <c r="A20" s="662" t="s">
        <v>19</v>
      </c>
      <c r="B20" s="636">
        <v>0</v>
      </c>
      <c r="C20" s="639">
        <v>0</v>
      </c>
      <c r="D20" s="639">
        <v>0</v>
      </c>
      <c r="E20" s="636">
        <v>0</v>
      </c>
      <c r="F20" s="639">
        <v>0</v>
      </c>
      <c r="G20" s="639">
        <v>0</v>
      </c>
      <c r="H20" s="636">
        <v>0</v>
      </c>
      <c r="I20" s="639">
        <v>0</v>
      </c>
      <c r="J20" s="639">
        <v>0</v>
      </c>
      <c r="K20" s="636">
        <v>0</v>
      </c>
      <c r="L20" s="639">
        <v>0</v>
      </c>
      <c r="M20" s="639">
        <v>0</v>
      </c>
      <c r="N20" s="661">
        <v>0</v>
      </c>
      <c r="O20" s="663">
        <v>0</v>
      </c>
      <c r="P20" s="663">
        <v>0</v>
      </c>
      <c r="Q20" s="624"/>
      <c r="R20" s="624"/>
      <c r="S20" s="624"/>
      <c r="T20" s="624"/>
    </row>
    <row r="21" spans="1:20" s="529" customFormat="1" x14ac:dyDescent="0.15">
      <c r="A21" s="662" t="s">
        <v>20</v>
      </c>
      <c r="B21" s="636">
        <v>0</v>
      </c>
      <c r="C21" s="639">
        <v>0</v>
      </c>
      <c r="D21" s="639">
        <v>0</v>
      </c>
      <c r="E21" s="636">
        <v>0</v>
      </c>
      <c r="F21" s="639">
        <v>0</v>
      </c>
      <c r="G21" s="639">
        <v>0</v>
      </c>
      <c r="H21" s="636">
        <v>0</v>
      </c>
      <c r="I21" s="639">
        <v>0</v>
      </c>
      <c r="J21" s="639">
        <v>0</v>
      </c>
      <c r="K21" s="636">
        <v>0</v>
      </c>
      <c r="L21" s="639">
        <v>0</v>
      </c>
      <c r="M21" s="639">
        <v>0</v>
      </c>
      <c r="N21" s="661">
        <v>0</v>
      </c>
      <c r="O21" s="663">
        <v>0</v>
      </c>
      <c r="P21" s="663">
        <v>0</v>
      </c>
      <c r="Q21" s="624"/>
      <c r="R21" s="624"/>
      <c r="S21" s="624"/>
      <c r="T21" s="624"/>
    </row>
    <row r="22" spans="1:20" s="529" customFormat="1" ht="11.25" x14ac:dyDescent="0.15">
      <c r="A22" s="614" t="s">
        <v>1413</v>
      </c>
      <c r="B22" s="636">
        <v>0</v>
      </c>
      <c r="C22" s="639">
        <v>0</v>
      </c>
      <c r="D22" s="639">
        <v>0</v>
      </c>
      <c r="E22" s="636">
        <v>0</v>
      </c>
      <c r="F22" s="639">
        <v>0</v>
      </c>
      <c r="G22" s="639">
        <v>0</v>
      </c>
      <c r="H22" s="636">
        <v>0</v>
      </c>
      <c r="I22" s="639">
        <v>0</v>
      </c>
      <c r="J22" s="639">
        <v>0</v>
      </c>
      <c r="K22" s="636">
        <v>0</v>
      </c>
      <c r="L22" s="639">
        <v>0</v>
      </c>
      <c r="M22" s="639">
        <v>0</v>
      </c>
      <c r="N22" s="661">
        <v>0</v>
      </c>
      <c r="O22" s="663">
        <v>0</v>
      </c>
      <c r="P22" s="663">
        <v>0</v>
      </c>
      <c r="Q22" s="624"/>
      <c r="R22" s="624"/>
      <c r="S22" s="624"/>
      <c r="T22" s="624"/>
    </row>
    <row r="23" spans="1:20" s="529" customFormat="1" ht="10.5" customHeight="1" x14ac:dyDescent="0.15">
      <c r="A23" s="161"/>
      <c r="B23" s="161"/>
      <c r="C23" s="161"/>
      <c r="D23" s="161"/>
      <c r="E23" s="161"/>
      <c r="F23" s="161"/>
      <c r="G23" s="161"/>
      <c r="H23" s="161"/>
      <c r="I23" s="161"/>
      <c r="J23" s="161"/>
      <c r="K23" s="161"/>
      <c r="L23" s="161"/>
      <c r="M23" s="161"/>
      <c r="N23" s="627"/>
      <c r="O23" s="627"/>
      <c r="P23" s="627"/>
      <c r="Q23" s="664"/>
      <c r="R23" s="664"/>
      <c r="S23" s="664"/>
    </row>
    <row r="24" spans="1:20" s="529" customFormat="1" ht="10.5" customHeight="1" x14ac:dyDescent="0.15">
      <c r="A24" s="161" t="s">
        <v>1410</v>
      </c>
      <c r="B24" s="161"/>
      <c r="C24" s="161"/>
      <c r="D24" s="161"/>
      <c r="E24" s="161"/>
      <c r="F24" s="161"/>
      <c r="G24" s="161"/>
      <c r="H24" s="161"/>
      <c r="I24" s="161"/>
      <c r="J24" s="161"/>
      <c r="K24" s="161"/>
      <c r="L24" s="161"/>
      <c r="M24" s="161"/>
      <c r="N24" s="617"/>
      <c r="O24" s="617"/>
      <c r="P24" s="617"/>
    </row>
    <row r="25" spans="1:20" s="529" customFormat="1" ht="10.5" customHeight="1" x14ac:dyDescent="0.15">
      <c r="A25" s="617" t="s">
        <v>62</v>
      </c>
      <c r="B25" s="617"/>
      <c r="C25" s="617"/>
      <c r="D25" s="617"/>
      <c r="E25" s="617"/>
      <c r="F25" s="617"/>
      <c r="G25" s="617"/>
      <c r="H25" s="617"/>
      <c r="I25" s="617"/>
      <c r="J25" s="617"/>
      <c r="K25" s="617"/>
      <c r="L25" s="617"/>
      <c r="M25" s="617"/>
      <c r="N25" s="627"/>
      <c r="O25" s="627"/>
      <c r="P25" s="627"/>
    </row>
    <row r="26" spans="1:20" s="529" customFormat="1" ht="10.5" customHeight="1" x14ac:dyDescent="0.15">
      <c r="A26" s="617" t="s">
        <v>1411</v>
      </c>
      <c r="B26" s="617"/>
      <c r="C26" s="617"/>
      <c r="D26" s="617"/>
      <c r="E26" s="617"/>
      <c r="F26" s="617"/>
      <c r="G26" s="617"/>
      <c r="H26" s="617"/>
      <c r="I26" s="617"/>
      <c r="J26" s="617"/>
      <c r="K26" s="617"/>
      <c r="L26" s="617"/>
      <c r="M26" s="617"/>
      <c r="N26" s="665"/>
      <c r="O26" s="665"/>
      <c r="P26" s="665"/>
    </row>
    <row r="27" spans="1:20" s="529" customFormat="1" ht="10.5" customHeight="1" x14ac:dyDescent="0.15">
      <c r="A27" s="666"/>
      <c r="B27" s="666"/>
      <c r="C27" s="666"/>
      <c r="D27" s="666"/>
      <c r="E27" s="666"/>
      <c r="F27" s="666"/>
      <c r="G27" s="666"/>
      <c r="H27" s="666"/>
      <c r="I27" s="666"/>
      <c r="J27" s="666"/>
      <c r="K27" s="666"/>
      <c r="L27" s="666"/>
      <c r="M27" s="666"/>
      <c r="N27" s="665"/>
      <c r="O27" s="665"/>
      <c r="P27" s="665"/>
    </row>
  </sheetData>
  <mergeCells count="7">
    <mergeCell ref="A2:P2"/>
    <mergeCell ref="A4:A5"/>
    <mergeCell ref="B4:D4"/>
    <mergeCell ref="E4:G4"/>
    <mergeCell ref="H4:J4"/>
    <mergeCell ref="K4:M4"/>
    <mergeCell ref="N4:P4"/>
  </mergeCells>
  <pageMargins left="0.7" right="0.7" top="0.75" bottom="0.75" header="0.3" footer="0.3"/>
  <pageSetup paperSize="14"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4"/>
  <dimension ref="A2:S27"/>
  <sheetViews>
    <sheetView zoomScaleNormal="100" workbookViewId="0"/>
  </sheetViews>
  <sheetFormatPr baseColWidth="10" defaultRowHeight="10.5" x14ac:dyDescent="0.15"/>
  <cols>
    <col min="1" max="1" width="23.28515625" style="618" customWidth="1"/>
    <col min="2" max="16" width="10" style="618" customWidth="1"/>
    <col min="17" max="16384" width="11.42578125" style="618"/>
  </cols>
  <sheetData>
    <row r="2" spans="1:17" s="529" customFormat="1" ht="22.5" customHeight="1" x14ac:dyDescent="0.15">
      <c r="A2" s="2739" t="s">
        <v>1423</v>
      </c>
      <c r="B2" s="2739"/>
      <c r="C2" s="2739"/>
      <c r="D2" s="2739"/>
      <c r="E2" s="2739"/>
      <c r="F2" s="2739"/>
      <c r="G2" s="2739"/>
      <c r="H2" s="2739"/>
      <c r="I2" s="2739"/>
      <c r="J2" s="2739"/>
      <c r="K2" s="2739"/>
      <c r="L2" s="2739"/>
      <c r="M2" s="2739"/>
      <c r="N2" s="2739"/>
      <c r="O2" s="2739"/>
      <c r="P2" s="2739"/>
    </row>
    <row r="3" spans="1:17" s="529" customFormat="1" x14ac:dyDescent="0.15">
      <c r="A3" s="667"/>
      <c r="B3" s="667"/>
      <c r="C3" s="667"/>
      <c r="D3" s="667"/>
      <c r="E3" s="667"/>
      <c r="F3" s="667"/>
      <c r="G3" s="667"/>
      <c r="H3" s="667"/>
      <c r="I3" s="667"/>
      <c r="J3" s="667"/>
      <c r="K3" s="667"/>
      <c r="L3" s="667"/>
      <c r="M3" s="667"/>
      <c r="N3" s="667"/>
      <c r="O3" s="667"/>
      <c r="P3" s="667"/>
    </row>
    <row r="4" spans="1:17" s="529" customFormat="1" ht="15.75" customHeight="1" x14ac:dyDescent="0.15">
      <c r="A4" s="2736" t="s">
        <v>1</v>
      </c>
      <c r="B4" s="2740">
        <v>2012</v>
      </c>
      <c r="C4" s="2740"/>
      <c r="D4" s="2740"/>
      <c r="E4" s="2740">
        <v>2013</v>
      </c>
      <c r="F4" s="2740"/>
      <c r="G4" s="2740"/>
      <c r="H4" s="2740">
        <v>2014</v>
      </c>
      <c r="I4" s="2740"/>
      <c r="J4" s="2740"/>
      <c r="K4" s="2740">
        <v>2015</v>
      </c>
      <c r="L4" s="2740"/>
      <c r="M4" s="2740"/>
      <c r="N4" s="2756">
        <v>2016</v>
      </c>
      <c r="O4" s="2757"/>
      <c r="P4" s="2758"/>
    </row>
    <row r="5" spans="1:17" s="529" customFormat="1" ht="15.75" customHeight="1" x14ac:dyDescent="0.15">
      <c r="A5" s="2736"/>
      <c r="B5" s="606" t="s">
        <v>89</v>
      </c>
      <c r="C5" s="606" t="s">
        <v>1028</v>
      </c>
      <c r="D5" s="606" t="s">
        <v>1029</v>
      </c>
      <c r="E5" s="606" t="s">
        <v>89</v>
      </c>
      <c r="F5" s="606" t="s">
        <v>1028</v>
      </c>
      <c r="G5" s="606" t="s">
        <v>1029</v>
      </c>
      <c r="H5" s="606" t="s">
        <v>89</v>
      </c>
      <c r="I5" s="606" t="s">
        <v>1028</v>
      </c>
      <c r="J5" s="606" t="s">
        <v>1029</v>
      </c>
      <c r="K5" s="606" t="s">
        <v>89</v>
      </c>
      <c r="L5" s="606" t="s">
        <v>1028</v>
      </c>
      <c r="M5" s="634" t="s">
        <v>1029</v>
      </c>
      <c r="N5" s="660" t="s">
        <v>89</v>
      </c>
      <c r="O5" s="660" t="s">
        <v>1028</v>
      </c>
      <c r="P5" s="660" t="s">
        <v>1029</v>
      </c>
    </row>
    <row r="6" spans="1:17" s="529" customFormat="1" x14ac:dyDescent="0.15">
      <c r="A6" s="608" t="s">
        <v>71</v>
      </c>
      <c r="B6" s="636">
        <v>41</v>
      </c>
      <c r="C6" s="636">
        <v>19</v>
      </c>
      <c r="D6" s="636">
        <v>22</v>
      </c>
      <c r="E6" s="636">
        <v>51</v>
      </c>
      <c r="F6" s="636">
        <v>23</v>
      </c>
      <c r="G6" s="636">
        <v>28</v>
      </c>
      <c r="H6" s="636">
        <v>123</v>
      </c>
      <c r="I6" s="636">
        <v>59</v>
      </c>
      <c r="J6" s="636">
        <v>64</v>
      </c>
      <c r="K6" s="636">
        <v>176</v>
      </c>
      <c r="L6" s="636">
        <v>85</v>
      </c>
      <c r="M6" s="636">
        <v>91</v>
      </c>
      <c r="N6" s="628">
        <v>239</v>
      </c>
      <c r="O6" s="628">
        <v>108</v>
      </c>
      <c r="P6" s="628">
        <v>131</v>
      </c>
      <c r="Q6" s="624"/>
    </row>
    <row r="7" spans="1:17" s="529" customFormat="1" x14ac:dyDescent="0.15">
      <c r="A7" s="668" t="s">
        <v>5</v>
      </c>
      <c r="B7" s="636">
        <v>0</v>
      </c>
      <c r="C7" s="639">
        <v>0</v>
      </c>
      <c r="D7" s="639">
        <v>0</v>
      </c>
      <c r="E7" s="636">
        <v>0</v>
      </c>
      <c r="F7" s="639">
        <v>0</v>
      </c>
      <c r="G7" s="639">
        <v>0</v>
      </c>
      <c r="H7" s="636">
        <v>1</v>
      </c>
      <c r="I7" s="639">
        <v>0</v>
      </c>
      <c r="J7" s="639">
        <v>1</v>
      </c>
      <c r="K7" s="636">
        <v>1</v>
      </c>
      <c r="L7" s="639">
        <v>0</v>
      </c>
      <c r="M7" s="639">
        <v>1</v>
      </c>
      <c r="N7" s="628">
        <v>1</v>
      </c>
      <c r="O7" s="628">
        <v>0</v>
      </c>
      <c r="P7" s="669">
        <v>1</v>
      </c>
      <c r="Q7" s="624"/>
    </row>
    <row r="8" spans="1:17" s="529" customFormat="1" x14ac:dyDescent="0.15">
      <c r="A8" s="668" t="s">
        <v>7</v>
      </c>
      <c r="B8" s="636">
        <v>0</v>
      </c>
      <c r="C8" s="639">
        <v>0</v>
      </c>
      <c r="D8" s="639">
        <v>0</v>
      </c>
      <c r="E8" s="636">
        <v>0</v>
      </c>
      <c r="F8" s="639">
        <v>0</v>
      </c>
      <c r="G8" s="639">
        <v>0</v>
      </c>
      <c r="H8" s="636">
        <v>5</v>
      </c>
      <c r="I8" s="639">
        <v>4</v>
      </c>
      <c r="J8" s="639">
        <v>1</v>
      </c>
      <c r="K8" s="636">
        <v>5</v>
      </c>
      <c r="L8" s="639">
        <v>4</v>
      </c>
      <c r="M8" s="639">
        <v>1</v>
      </c>
      <c r="N8" s="628">
        <v>5</v>
      </c>
      <c r="O8" s="669">
        <v>4</v>
      </c>
      <c r="P8" s="669">
        <v>1</v>
      </c>
      <c r="Q8" s="624"/>
    </row>
    <row r="9" spans="1:17" s="529" customFormat="1" x14ac:dyDescent="0.15">
      <c r="A9" s="668" t="s">
        <v>8</v>
      </c>
      <c r="B9" s="636">
        <v>0</v>
      </c>
      <c r="C9" s="639">
        <v>0</v>
      </c>
      <c r="D9" s="639">
        <v>0</v>
      </c>
      <c r="E9" s="636">
        <v>0</v>
      </c>
      <c r="F9" s="639">
        <v>0</v>
      </c>
      <c r="G9" s="639">
        <v>0</v>
      </c>
      <c r="H9" s="636">
        <v>1</v>
      </c>
      <c r="I9" s="639">
        <v>0</v>
      </c>
      <c r="J9" s="639">
        <v>1</v>
      </c>
      <c r="K9" s="636">
        <v>4</v>
      </c>
      <c r="L9" s="639">
        <v>3</v>
      </c>
      <c r="M9" s="639">
        <v>1</v>
      </c>
      <c r="N9" s="628">
        <v>4</v>
      </c>
      <c r="O9" s="669">
        <v>3</v>
      </c>
      <c r="P9" s="669">
        <v>1</v>
      </c>
      <c r="Q9" s="624"/>
    </row>
    <row r="10" spans="1:17" s="529" customFormat="1" x14ac:dyDescent="0.15">
      <c r="A10" s="668" t="s">
        <v>9</v>
      </c>
      <c r="B10" s="636">
        <v>0</v>
      </c>
      <c r="C10" s="639">
        <v>0</v>
      </c>
      <c r="D10" s="639">
        <v>0</v>
      </c>
      <c r="E10" s="636">
        <v>0</v>
      </c>
      <c r="F10" s="639">
        <v>0</v>
      </c>
      <c r="G10" s="639">
        <v>0</v>
      </c>
      <c r="H10" s="636">
        <v>0</v>
      </c>
      <c r="I10" s="639">
        <v>0</v>
      </c>
      <c r="J10" s="639">
        <v>0</v>
      </c>
      <c r="K10" s="636">
        <v>1</v>
      </c>
      <c r="L10" s="639">
        <v>0</v>
      </c>
      <c r="M10" s="639">
        <v>1</v>
      </c>
      <c r="N10" s="628">
        <v>1</v>
      </c>
      <c r="O10" s="669">
        <v>0</v>
      </c>
      <c r="P10" s="669">
        <v>1</v>
      </c>
      <c r="Q10" s="624"/>
    </row>
    <row r="11" spans="1:17" s="529" customFormat="1" x14ac:dyDescent="0.15">
      <c r="A11" s="668" t="s">
        <v>10</v>
      </c>
      <c r="B11" s="636">
        <v>0</v>
      </c>
      <c r="C11" s="639">
        <v>0</v>
      </c>
      <c r="D11" s="639">
        <v>0</v>
      </c>
      <c r="E11" s="636">
        <v>0</v>
      </c>
      <c r="F11" s="639">
        <v>0</v>
      </c>
      <c r="G11" s="639">
        <v>0</v>
      </c>
      <c r="H11" s="636">
        <v>0</v>
      </c>
      <c r="I11" s="639">
        <v>0</v>
      </c>
      <c r="J11" s="639">
        <v>0</v>
      </c>
      <c r="K11" s="636">
        <v>0</v>
      </c>
      <c r="L11" s="639">
        <v>0</v>
      </c>
      <c r="M11" s="639">
        <v>0</v>
      </c>
      <c r="N11" s="628">
        <v>16</v>
      </c>
      <c r="O11" s="669">
        <v>6</v>
      </c>
      <c r="P11" s="669">
        <v>10</v>
      </c>
      <c r="Q11" s="624"/>
    </row>
    <row r="12" spans="1:17" s="529" customFormat="1" x14ac:dyDescent="0.15">
      <c r="A12" s="668" t="s">
        <v>11</v>
      </c>
      <c r="B12" s="636">
        <v>1</v>
      </c>
      <c r="C12" s="639">
        <v>1</v>
      </c>
      <c r="D12" s="639">
        <v>0</v>
      </c>
      <c r="E12" s="636">
        <v>1</v>
      </c>
      <c r="F12" s="639">
        <v>1</v>
      </c>
      <c r="G12" s="639">
        <v>0</v>
      </c>
      <c r="H12" s="636">
        <v>3</v>
      </c>
      <c r="I12" s="639">
        <v>2</v>
      </c>
      <c r="J12" s="639">
        <v>1</v>
      </c>
      <c r="K12" s="636">
        <v>3</v>
      </c>
      <c r="L12" s="639">
        <v>2</v>
      </c>
      <c r="M12" s="639">
        <v>1</v>
      </c>
      <c r="N12" s="628">
        <v>15</v>
      </c>
      <c r="O12" s="669">
        <v>7</v>
      </c>
      <c r="P12" s="669">
        <v>8</v>
      </c>
      <c r="Q12" s="624"/>
    </row>
    <row r="13" spans="1:17" s="529" customFormat="1" x14ac:dyDescent="0.15">
      <c r="A13" s="668" t="s">
        <v>12</v>
      </c>
      <c r="B13" s="636">
        <v>39</v>
      </c>
      <c r="C13" s="639">
        <v>18</v>
      </c>
      <c r="D13" s="639">
        <v>21</v>
      </c>
      <c r="E13" s="636">
        <v>49</v>
      </c>
      <c r="F13" s="639">
        <v>22</v>
      </c>
      <c r="G13" s="639">
        <v>27</v>
      </c>
      <c r="H13" s="636">
        <v>99</v>
      </c>
      <c r="I13" s="639">
        <v>47</v>
      </c>
      <c r="J13" s="639">
        <v>52</v>
      </c>
      <c r="K13" s="636">
        <v>147</v>
      </c>
      <c r="L13" s="639">
        <v>70</v>
      </c>
      <c r="M13" s="639">
        <v>77</v>
      </c>
      <c r="N13" s="628">
        <v>181</v>
      </c>
      <c r="O13" s="669">
        <v>82</v>
      </c>
      <c r="P13" s="669">
        <v>99</v>
      </c>
      <c r="Q13" s="624"/>
    </row>
    <row r="14" spans="1:17" s="529" customFormat="1" x14ac:dyDescent="0.15">
      <c r="A14" s="668" t="s">
        <v>13</v>
      </c>
      <c r="B14" s="636">
        <v>0</v>
      </c>
      <c r="C14" s="639">
        <v>0</v>
      </c>
      <c r="D14" s="639">
        <v>0</v>
      </c>
      <c r="E14" s="636">
        <v>0</v>
      </c>
      <c r="F14" s="639">
        <v>0</v>
      </c>
      <c r="G14" s="639">
        <v>0</v>
      </c>
      <c r="H14" s="636">
        <v>0</v>
      </c>
      <c r="I14" s="639">
        <v>0</v>
      </c>
      <c r="J14" s="639">
        <v>0</v>
      </c>
      <c r="K14" s="636">
        <v>0</v>
      </c>
      <c r="L14" s="639">
        <v>0</v>
      </c>
      <c r="M14" s="639">
        <v>0</v>
      </c>
      <c r="N14" s="628">
        <v>0</v>
      </c>
      <c r="O14" s="669">
        <v>0</v>
      </c>
      <c r="P14" s="669">
        <v>0</v>
      </c>
      <c r="Q14" s="624"/>
    </row>
    <row r="15" spans="1:17" s="529" customFormat="1" x14ac:dyDescent="0.15">
      <c r="A15" s="668" t="s">
        <v>14</v>
      </c>
      <c r="B15" s="636">
        <v>0</v>
      </c>
      <c r="C15" s="639">
        <v>0</v>
      </c>
      <c r="D15" s="639">
        <v>0</v>
      </c>
      <c r="E15" s="636">
        <v>0</v>
      </c>
      <c r="F15" s="639">
        <v>0</v>
      </c>
      <c r="G15" s="639">
        <v>0</v>
      </c>
      <c r="H15" s="636">
        <v>2</v>
      </c>
      <c r="I15" s="639">
        <v>0</v>
      </c>
      <c r="J15" s="639">
        <v>2</v>
      </c>
      <c r="K15" s="636">
        <v>2</v>
      </c>
      <c r="L15" s="639">
        <v>0</v>
      </c>
      <c r="M15" s="639">
        <v>2</v>
      </c>
      <c r="N15" s="628">
        <v>2</v>
      </c>
      <c r="O15" s="669">
        <v>0</v>
      </c>
      <c r="P15" s="669">
        <v>2</v>
      </c>
      <c r="Q15" s="624"/>
    </row>
    <row r="16" spans="1:17" s="529" customFormat="1" x14ac:dyDescent="0.15">
      <c r="A16" s="668" t="s">
        <v>15</v>
      </c>
      <c r="B16" s="636">
        <v>0</v>
      </c>
      <c r="C16" s="639">
        <v>0</v>
      </c>
      <c r="D16" s="639">
        <v>0</v>
      </c>
      <c r="E16" s="636">
        <v>0</v>
      </c>
      <c r="F16" s="639">
        <v>0</v>
      </c>
      <c r="G16" s="639">
        <v>0</v>
      </c>
      <c r="H16" s="636">
        <v>4</v>
      </c>
      <c r="I16" s="639">
        <v>1</v>
      </c>
      <c r="J16" s="639">
        <v>3</v>
      </c>
      <c r="K16" s="636">
        <v>4</v>
      </c>
      <c r="L16" s="639">
        <v>1</v>
      </c>
      <c r="M16" s="639">
        <v>3</v>
      </c>
      <c r="N16" s="628">
        <v>5</v>
      </c>
      <c r="O16" s="669">
        <v>1</v>
      </c>
      <c r="P16" s="669">
        <v>4</v>
      </c>
      <c r="Q16" s="624"/>
    </row>
    <row r="17" spans="1:19" s="529" customFormat="1" x14ac:dyDescent="0.15">
      <c r="A17" s="668" t="s">
        <v>16</v>
      </c>
      <c r="B17" s="636">
        <v>0</v>
      </c>
      <c r="C17" s="639">
        <v>0</v>
      </c>
      <c r="D17" s="639">
        <v>0</v>
      </c>
      <c r="E17" s="636">
        <v>0</v>
      </c>
      <c r="F17" s="639">
        <v>0</v>
      </c>
      <c r="G17" s="639">
        <v>0</v>
      </c>
      <c r="H17" s="636">
        <v>6</v>
      </c>
      <c r="I17" s="639">
        <v>5</v>
      </c>
      <c r="J17" s="639">
        <v>1</v>
      </c>
      <c r="K17" s="636">
        <v>7</v>
      </c>
      <c r="L17" s="639">
        <v>5</v>
      </c>
      <c r="M17" s="639">
        <v>2</v>
      </c>
      <c r="N17" s="628">
        <v>7</v>
      </c>
      <c r="O17" s="669">
        <v>5</v>
      </c>
      <c r="P17" s="669">
        <v>2</v>
      </c>
      <c r="Q17" s="624"/>
    </row>
    <row r="18" spans="1:19" s="529" customFormat="1" x14ac:dyDescent="0.15">
      <c r="A18" s="668" t="s">
        <v>17</v>
      </c>
      <c r="B18" s="636">
        <v>0</v>
      </c>
      <c r="C18" s="639">
        <v>0</v>
      </c>
      <c r="D18" s="639">
        <v>0</v>
      </c>
      <c r="E18" s="636">
        <v>0</v>
      </c>
      <c r="F18" s="639">
        <v>0</v>
      </c>
      <c r="G18" s="639">
        <v>0</v>
      </c>
      <c r="H18" s="636">
        <v>0</v>
      </c>
      <c r="I18" s="639">
        <v>0</v>
      </c>
      <c r="J18" s="639">
        <v>0</v>
      </c>
      <c r="K18" s="636">
        <v>0</v>
      </c>
      <c r="L18" s="639">
        <v>0</v>
      </c>
      <c r="M18" s="639">
        <v>0</v>
      </c>
      <c r="N18" s="628">
        <v>0</v>
      </c>
      <c r="O18" s="669">
        <v>0</v>
      </c>
      <c r="P18" s="669">
        <v>0</v>
      </c>
      <c r="Q18" s="624"/>
    </row>
    <row r="19" spans="1:19" s="529" customFormat="1" x14ac:dyDescent="0.15">
      <c r="A19" s="668" t="s">
        <v>18</v>
      </c>
      <c r="B19" s="636">
        <v>1</v>
      </c>
      <c r="C19" s="639">
        <v>0</v>
      </c>
      <c r="D19" s="639">
        <v>1</v>
      </c>
      <c r="E19" s="636">
        <v>1</v>
      </c>
      <c r="F19" s="639">
        <v>0</v>
      </c>
      <c r="G19" s="639">
        <v>1</v>
      </c>
      <c r="H19" s="636">
        <v>2</v>
      </c>
      <c r="I19" s="639">
        <v>0</v>
      </c>
      <c r="J19" s="639">
        <v>2</v>
      </c>
      <c r="K19" s="636">
        <v>2</v>
      </c>
      <c r="L19" s="639">
        <v>0</v>
      </c>
      <c r="M19" s="639">
        <v>2</v>
      </c>
      <c r="N19" s="628">
        <v>2</v>
      </c>
      <c r="O19" s="669">
        <v>0</v>
      </c>
      <c r="P19" s="669">
        <v>2</v>
      </c>
      <c r="Q19" s="624"/>
    </row>
    <row r="20" spans="1:19" s="529" customFormat="1" x14ac:dyDescent="0.15">
      <c r="A20" s="668" t="s">
        <v>19</v>
      </c>
      <c r="B20" s="636">
        <v>0</v>
      </c>
      <c r="C20" s="639">
        <v>0</v>
      </c>
      <c r="D20" s="639">
        <v>0</v>
      </c>
      <c r="E20" s="636">
        <v>0</v>
      </c>
      <c r="F20" s="639">
        <v>0</v>
      </c>
      <c r="G20" s="639">
        <v>0</v>
      </c>
      <c r="H20" s="636">
        <v>0</v>
      </c>
      <c r="I20" s="639">
        <v>0</v>
      </c>
      <c r="J20" s="639">
        <v>0</v>
      </c>
      <c r="K20" s="636">
        <v>0</v>
      </c>
      <c r="L20" s="639">
        <v>0</v>
      </c>
      <c r="M20" s="639">
        <v>0</v>
      </c>
      <c r="N20" s="628">
        <v>0</v>
      </c>
      <c r="O20" s="669">
        <v>0</v>
      </c>
      <c r="P20" s="669">
        <v>0</v>
      </c>
      <c r="Q20" s="624"/>
    </row>
    <row r="21" spans="1:19" s="529" customFormat="1" x14ac:dyDescent="0.15">
      <c r="A21" s="668" t="s">
        <v>20</v>
      </c>
      <c r="B21" s="636">
        <v>0</v>
      </c>
      <c r="C21" s="639">
        <v>0</v>
      </c>
      <c r="D21" s="639">
        <v>0</v>
      </c>
      <c r="E21" s="636">
        <v>0</v>
      </c>
      <c r="F21" s="639">
        <v>0</v>
      </c>
      <c r="G21" s="639">
        <v>0</v>
      </c>
      <c r="H21" s="636">
        <v>0</v>
      </c>
      <c r="I21" s="639">
        <v>0</v>
      </c>
      <c r="J21" s="639">
        <v>0</v>
      </c>
      <c r="K21" s="636">
        <v>0</v>
      </c>
      <c r="L21" s="639">
        <v>0</v>
      </c>
      <c r="M21" s="639">
        <v>0</v>
      </c>
      <c r="N21" s="628">
        <v>0</v>
      </c>
      <c r="O21" s="669">
        <v>0</v>
      </c>
      <c r="P21" s="669">
        <v>0</v>
      </c>
      <c r="Q21" s="624"/>
    </row>
    <row r="22" spans="1:19" s="529" customFormat="1" ht="11.25" x14ac:dyDescent="0.15">
      <c r="A22" s="614" t="s">
        <v>1413</v>
      </c>
      <c r="B22" s="636">
        <v>0</v>
      </c>
      <c r="C22" s="639">
        <v>0</v>
      </c>
      <c r="D22" s="639">
        <v>0</v>
      </c>
      <c r="E22" s="636">
        <v>0</v>
      </c>
      <c r="F22" s="639">
        <v>0</v>
      </c>
      <c r="G22" s="639">
        <v>0</v>
      </c>
      <c r="H22" s="636">
        <v>0</v>
      </c>
      <c r="I22" s="639">
        <v>0</v>
      </c>
      <c r="J22" s="639">
        <v>0</v>
      </c>
      <c r="K22" s="636">
        <v>0</v>
      </c>
      <c r="L22" s="639">
        <v>0</v>
      </c>
      <c r="M22" s="639">
        <v>0</v>
      </c>
      <c r="N22" s="628">
        <v>0</v>
      </c>
      <c r="O22" s="669">
        <v>0</v>
      </c>
      <c r="P22" s="669">
        <v>0</v>
      </c>
      <c r="Q22" s="624"/>
    </row>
    <row r="23" spans="1:19" s="529" customFormat="1" x14ac:dyDescent="0.15">
      <c r="A23" s="614"/>
      <c r="B23" s="636"/>
      <c r="C23" s="639"/>
      <c r="D23" s="639"/>
      <c r="E23" s="636"/>
      <c r="F23" s="639"/>
      <c r="G23" s="639"/>
      <c r="H23" s="622"/>
      <c r="I23" s="624"/>
      <c r="J23" s="624"/>
      <c r="K23" s="622"/>
      <c r="L23" s="624"/>
      <c r="M23" s="624"/>
      <c r="N23" s="622"/>
      <c r="O23" s="624"/>
      <c r="P23" s="624"/>
      <c r="Q23" s="624"/>
      <c r="R23" s="624"/>
      <c r="S23" s="624"/>
    </row>
    <row r="24" spans="1:19" s="529" customFormat="1" x14ac:dyDescent="0.15">
      <c r="A24" s="161" t="s">
        <v>1410</v>
      </c>
      <c r="B24" s="161"/>
      <c r="C24" s="161"/>
      <c r="D24" s="161"/>
      <c r="E24" s="161"/>
      <c r="F24" s="161"/>
      <c r="G24" s="161"/>
      <c r="H24" s="161"/>
      <c r="I24" s="161"/>
      <c r="J24" s="161"/>
      <c r="K24" s="161"/>
      <c r="L24" s="161"/>
      <c r="M24" s="161"/>
    </row>
    <row r="25" spans="1:19" s="529" customFormat="1" x14ac:dyDescent="0.15">
      <c r="A25" s="617" t="s">
        <v>62</v>
      </c>
      <c r="B25" s="617"/>
      <c r="C25" s="617"/>
      <c r="D25" s="617"/>
      <c r="E25" s="617"/>
      <c r="F25" s="617"/>
      <c r="G25" s="617"/>
      <c r="H25" s="617"/>
      <c r="I25" s="617"/>
      <c r="J25" s="617"/>
      <c r="K25" s="617"/>
      <c r="L25" s="617"/>
      <c r="M25" s="617"/>
    </row>
    <row r="26" spans="1:19" s="529" customFormat="1" x14ac:dyDescent="0.15">
      <c r="A26" s="617" t="s">
        <v>1411</v>
      </c>
      <c r="B26" s="617"/>
      <c r="C26" s="617"/>
      <c r="D26" s="617"/>
      <c r="E26" s="617"/>
      <c r="F26" s="617"/>
      <c r="G26" s="617"/>
      <c r="H26" s="617"/>
      <c r="I26" s="617"/>
      <c r="J26" s="617"/>
      <c r="K26" s="617"/>
      <c r="L26" s="617"/>
      <c r="M26" s="617"/>
    </row>
    <row r="27" spans="1:19" s="529" customFormat="1" x14ac:dyDescent="0.15">
      <c r="A27" s="666"/>
      <c r="B27" s="666"/>
      <c r="C27" s="666"/>
      <c r="D27" s="666"/>
      <c r="E27" s="666"/>
      <c r="F27" s="666"/>
      <c r="G27" s="666"/>
      <c r="H27" s="666"/>
      <c r="I27" s="666"/>
      <c r="J27" s="666"/>
      <c r="K27" s="666"/>
      <c r="L27" s="666"/>
      <c r="M27" s="666"/>
    </row>
  </sheetData>
  <mergeCells count="7">
    <mergeCell ref="A2:P2"/>
    <mergeCell ref="A4:A5"/>
    <mergeCell ref="B4:D4"/>
    <mergeCell ref="E4:G4"/>
    <mergeCell ref="H4:J4"/>
    <mergeCell ref="K4:M4"/>
    <mergeCell ref="N4:P4"/>
  </mergeCells>
  <pageMargins left="0.7" right="0.7" top="0.75" bottom="0.75" header="0.3" footer="0.3"/>
  <pageSetup paperSize="14"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dimension ref="A1:T35"/>
  <sheetViews>
    <sheetView zoomScaleNormal="100" workbookViewId="0"/>
  </sheetViews>
  <sheetFormatPr baseColWidth="10" defaultRowHeight="10.5" x14ac:dyDescent="0.15"/>
  <cols>
    <col min="1" max="1" width="28.5703125" style="529" customWidth="1"/>
    <col min="2" max="16" width="10" style="529" customWidth="1"/>
    <col min="17" max="17" width="7.85546875" style="529" bestFit="1" customWidth="1"/>
    <col min="18" max="18" width="9.140625" style="529" customWidth="1"/>
    <col min="19" max="19" width="8.28515625" style="529" customWidth="1"/>
    <col min="20" max="20" width="11.42578125" style="529"/>
    <col min="21" max="21" width="13.5703125" style="529" bestFit="1" customWidth="1"/>
    <col min="22" max="16384" width="11.42578125" style="529"/>
  </cols>
  <sheetData>
    <row r="1" spans="1:20" x14ac:dyDescent="0.15">
      <c r="A1" s="670"/>
      <c r="B1" s="670"/>
      <c r="C1" s="670"/>
      <c r="D1" s="670"/>
      <c r="E1" s="671"/>
      <c r="F1" s="672"/>
      <c r="G1" s="672"/>
    </row>
    <row r="2" spans="1:20" ht="15" customHeight="1" x14ac:dyDescent="0.15">
      <c r="A2" s="2739" t="s">
        <v>1424</v>
      </c>
      <c r="B2" s="2739"/>
      <c r="C2" s="2739"/>
      <c r="D2" s="2739"/>
      <c r="E2" s="2739"/>
      <c r="F2" s="2739"/>
      <c r="G2" s="2739"/>
      <c r="H2" s="2739"/>
      <c r="I2" s="2739"/>
      <c r="J2" s="2739"/>
      <c r="K2" s="2739"/>
      <c r="L2" s="2739"/>
      <c r="M2" s="2739"/>
      <c r="N2" s="2739"/>
      <c r="O2" s="2739"/>
      <c r="P2" s="2739"/>
    </row>
    <row r="3" spans="1:20" x14ac:dyDescent="0.15">
      <c r="A3" s="673"/>
      <c r="B3" s="673"/>
      <c r="C3" s="673"/>
      <c r="D3" s="673"/>
      <c r="E3" s="673"/>
      <c r="F3" s="673"/>
      <c r="G3" s="673"/>
      <c r="H3" s="673"/>
      <c r="I3" s="673"/>
      <c r="J3" s="673"/>
      <c r="K3" s="673"/>
      <c r="L3" s="673"/>
      <c r="M3" s="673"/>
      <c r="N3" s="673"/>
      <c r="O3" s="673"/>
      <c r="P3" s="673"/>
    </row>
    <row r="4" spans="1:20" x14ac:dyDescent="0.15">
      <c r="A4" s="2736" t="s">
        <v>1</v>
      </c>
      <c r="B4" s="2759">
        <v>2012</v>
      </c>
      <c r="C4" s="2759"/>
      <c r="D4" s="2759"/>
      <c r="E4" s="2759">
        <v>2013</v>
      </c>
      <c r="F4" s="2759"/>
      <c r="G4" s="2759"/>
      <c r="H4" s="2759">
        <v>2014</v>
      </c>
      <c r="I4" s="2759"/>
      <c r="J4" s="2759"/>
      <c r="K4" s="2759">
        <v>2015</v>
      </c>
      <c r="L4" s="2759"/>
      <c r="M4" s="2759"/>
      <c r="N4" s="2756">
        <v>2016</v>
      </c>
      <c r="O4" s="2757"/>
      <c r="P4" s="2758"/>
    </row>
    <row r="5" spans="1:20" x14ac:dyDescent="0.15">
      <c r="A5" s="2736"/>
      <c r="B5" s="606" t="s">
        <v>89</v>
      </c>
      <c r="C5" s="606" t="s">
        <v>1028</v>
      </c>
      <c r="D5" s="606" t="s">
        <v>1029</v>
      </c>
      <c r="E5" s="606" t="s">
        <v>89</v>
      </c>
      <c r="F5" s="606" t="s">
        <v>1028</v>
      </c>
      <c r="G5" s="606" t="s">
        <v>1029</v>
      </c>
      <c r="H5" s="606" t="s">
        <v>89</v>
      </c>
      <c r="I5" s="606" t="s">
        <v>1028</v>
      </c>
      <c r="J5" s="606" t="s">
        <v>1029</v>
      </c>
      <c r="K5" s="606" t="s">
        <v>89</v>
      </c>
      <c r="L5" s="606" t="s">
        <v>1028</v>
      </c>
      <c r="M5" s="606" t="s">
        <v>1029</v>
      </c>
      <c r="N5" s="660" t="s">
        <v>89</v>
      </c>
      <c r="O5" s="660" t="s">
        <v>1028</v>
      </c>
      <c r="P5" s="660" t="s">
        <v>1029</v>
      </c>
    </row>
    <row r="6" spans="1:20" x14ac:dyDescent="0.15">
      <c r="A6" s="608" t="s">
        <v>71</v>
      </c>
      <c r="B6" s="636">
        <v>9</v>
      </c>
      <c r="C6" s="636">
        <v>5</v>
      </c>
      <c r="D6" s="636">
        <v>4</v>
      </c>
      <c r="E6" s="636">
        <v>12</v>
      </c>
      <c r="F6" s="636">
        <v>6</v>
      </c>
      <c r="G6" s="636">
        <v>6</v>
      </c>
      <c r="H6" s="636">
        <v>36</v>
      </c>
      <c r="I6" s="636">
        <v>23</v>
      </c>
      <c r="J6" s="636">
        <v>13</v>
      </c>
      <c r="K6" s="636">
        <v>62</v>
      </c>
      <c r="L6" s="636">
        <v>36</v>
      </c>
      <c r="M6" s="636">
        <v>26</v>
      </c>
      <c r="N6" s="661">
        <v>76</v>
      </c>
      <c r="O6" s="661">
        <v>41</v>
      </c>
      <c r="P6" s="661">
        <v>35</v>
      </c>
      <c r="Q6" s="624"/>
      <c r="R6" s="622"/>
      <c r="S6" s="622"/>
      <c r="T6" s="622"/>
    </row>
    <row r="7" spans="1:20" x14ac:dyDescent="0.15">
      <c r="A7" s="674" t="s">
        <v>5</v>
      </c>
      <c r="B7" s="636">
        <v>0</v>
      </c>
      <c r="C7" s="639">
        <v>0</v>
      </c>
      <c r="D7" s="639">
        <v>0</v>
      </c>
      <c r="E7" s="636">
        <v>0</v>
      </c>
      <c r="F7" s="639">
        <v>0</v>
      </c>
      <c r="G7" s="639">
        <v>0</v>
      </c>
      <c r="H7" s="636">
        <v>0</v>
      </c>
      <c r="I7" s="639">
        <v>0</v>
      </c>
      <c r="J7" s="639">
        <v>0</v>
      </c>
      <c r="K7" s="636">
        <v>0</v>
      </c>
      <c r="L7" s="639">
        <v>0</v>
      </c>
      <c r="M7" s="639">
        <v>0</v>
      </c>
      <c r="N7" s="661">
        <v>0</v>
      </c>
      <c r="O7" s="663">
        <v>0</v>
      </c>
      <c r="P7" s="663">
        <v>0</v>
      </c>
      <c r="Q7" s="624"/>
      <c r="R7" s="622"/>
      <c r="S7" s="624"/>
      <c r="T7" s="624"/>
    </row>
    <row r="8" spans="1:20" x14ac:dyDescent="0.15">
      <c r="A8" s="674" t="s">
        <v>7</v>
      </c>
      <c r="B8" s="636">
        <v>0</v>
      </c>
      <c r="C8" s="639">
        <v>0</v>
      </c>
      <c r="D8" s="639">
        <v>0</v>
      </c>
      <c r="E8" s="636">
        <v>0</v>
      </c>
      <c r="F8" s="639">
        <v>0</v>
      </c>
      <c r="G8" s="639">
        <v>0</v>
      </c>
      <c r="H8" s="636">
        <v>2</v>
      </c>
      <c r="I8" s="639">
        <v>2</v>
      </c>
      <c r="J8" s="639">
        <v>0</v>
      </c>
      <c r="K8" s="636">
        <v>2</v>
      </c>
      <c r="L8" s="639">
        <v>2</v>
      </c>
      <c r="M8" s="639">
        <v>0</v>
      </c>
      <c r="N8" s="661">
        <v>2</v>
      </c>
      <c r="O8" s="663">
        <v>2</v>
      </c>
      <c r="P8" s="663">
        <v>0</v>
      </c>
      <c r="Q8" s="624"/>
      <c r="R8" s="622"/>
      <c r="S8" s="624"/>
      <c r="T8" s="624"/>
    </row>
    <row r="9" spans="1:20" x14ac:dyDescent="0.15">
      <c r="A9" s="674" t="s">
        <v>8</v>
      </c>
      <c r="B9" s="636">
        <v>0</v>
      </c>
      <c r="C9" s="639">
        <v>0</v>
      </c>
      <c r="D9" s="639">
        <v>0</v>
      </c>
      <c r="E9" s="636">
        <v>0</v>
      </c>
      <c r="F9" s="639">
        <v>0</v>
      </c>
      <c r="G9" s="639">
        <v>0</v>
      </c>
      <c r="H9" s="636">
        <v>0</v>
      </c>
      <c r="I9" s="639">
        <v>0</v>
      </c>
      <c r="J9" s="639">
        <v>0</v>
      </c>
      <c r="K9" s="636">
        <v>3</v>
      </c>
      <c r="L9" s="639">
        <v>3</v>
      </c>
      <c r="M9" s="639">
        <v>0</v>
      </c>
      <c r="N9" s="661">
        <v>3</v>
      </c>
      <c r="O9" s="663">
        <v>3</v>
      </c>
      <c r="P9" s="663">
        <v>0</v>
      </c>
      <c r="Q9" s="624"/>
      <c r="R9" s="622"/>
      <c r="S9" s="624"/>
      <c r="T9" s="624"/>
    </row>
    <row r="10" spans="1:20" x14ac:dyDescent="0.15">
      <c r="A10" s="674" t="s">
        <v>9</v>
      </c>
      <c r="B10" s="636">
        <v>0</v>
      </c>
      <c r="C10" s="639">
        <v>0</v>
      </c>
      <c r="D10" s="639">
        <v>0</v>
      </c>
      <c r="E10" s="636">
        <v>0</v>
      </c>
      <c r="F10" s="639">
        <v>0</v>
      </c>
      <c r="G10" s="639">
        <v>0</v>
      </c>
      <c r="H10" s="636">
        <v>0</v>
      </c>
      <c r="I10" s="639">
        <v>0</v>
      </c>
      <c r="J10" s="639">
        <v>0</v>
      </c>
      <c r="K10" s="636">
        <v>0</v>
      </c>
      <c r="L10" s="639">
        <v>0</v>
      </c>
      <c r="M10" s="639">
        <v>0</v>
      </c>
      <c r="N10" s="661">
        <v>0</v>
      </c>
      <c r="O10" s="663">
        <v>0</v>
      </c>
      <c r="P10" s="663">
        <v>0</v>
      </c>
      <c r="Q10" s="624"/>
      <c r="R10" s="622"/>
      <c r="S10" s="624"/>
      <c r="T10" s="624"/>
    </row>
    <row r="11" spans="1:20" x14ac:dyDescent="0.15">
      <c r="A11" s="674" t="s">
        <v>10</v>
      </c>
      <c r="B11" s="636">
        <v>0</v>
      </c>
      <c r="C11" s="639">
        <v>0</v>
      </c>
      <c r="D11" s="639">
        <v>0</v>
      </c>
      <c r="E11" s="636">
        <v>0</v>
      </c>
      <c r="F11" s="639">
        <v>0</v>
      </c>
      <c r="G11" s="639">
        <v>0</v>
      </c>
      <c r="H11" s="636">
        <v>0</v>
      </c>
      <c r="I11" s="639">
        <v>0</v>
      </c>
      <c r="J11" s="639">
        <v>0</v>
      </c>
      <c r="K11" s="636">
        <v>0</v>
      </c>
      <c r="L11" s="639">
        <v>0</v>
      </c>
      <c r="M11" s="639">
        <v>0</v>
      </c>
      <c r="N11" s="661">
        <v>2</v>
      </c>
      <c r="O11" s="663">
        <v>1</v>
      </c>
      <c r="P11" s="663">
        <v>1</v>
      </c>
      <c r="Q11" s="624"/>
      <c r="R11" s="622"/>
      <c r="S11" s="624"/>
      <c r="T11" s="624"/>
    </row>
    <row r="12" spans="1:20" x14ac:dyDescent="0.15">
      <c r="A12" s="674" t="s">
        <v>11</v>
      </c>
      <c r="B12" s="636">
        <v>0</v>
      </c>
      <c r="C12" s="639">
        <v>0</v>
      </c>
      <c r="D12" s="639">
        <v>0</v>
      </c>
      <c r="E12" s="636">
        <v>0</v>
      </c>
      <c r="F12" s="639">
        <v>0</v>
      </c>
      <c r="G12" s="639">
        <v>0</v>
      </c>
      <c r="H12" s="636">
        <v>1</v>
      </c>
      <c r="I12" s="639">
        <v>1</v>
      </c>
      <c r="J12" s="639">
        <v>0</v>
      </c>
      <c r="K12" s="636">
        <v>1</v>
      </c>
      <c r="L12" s="639">
        <v>1</v>
      </c>
      <c r="M12" s="639">
        <v>0</v>
      </c>
      <c r="N12" s="661">
        <v>1</v>
      </c>
      <c r="O12" s="663">
        <v>1</v>
      </c>
      <c r="P12" s="663">
        <v>0</v>
      </c>
      <c r="Q12" s="624"/>
      <c r="R12" s="622"/>
      <c r="S12" s="624"/>
      <c r="T12" s="624"/>
    </row>
    <row r="13" spans="1:20" x14ac:dyDescent="0.15">
      <c r="A13" s="674" t="s">
        <v>12</v>
      </c>
      <c r="B13" s="636">
        <v>9</v>
      </c>
      <c r="C13" s="639">
        <v>5</v>
      </c>
      <c r="D13" s="639">
        <v>4</v>
      </c>
      <c r="E13" s="636">
        <v>12</v>
      </c>
      <c r="F13" s="639">
        <v>6</v>
      </c>
      <c r="G13" s="639">
        <v>6</v>
      </c>
      <c r="H13" s="636">
        <v>31</v>
      </c>
      <c r="I13" s="639">
        <v>19</v>
      </c>
      <c r="J13" s="639">
        <v>12</v>
      </c>
      <c r="K13" s="636">
        <v>54</v>
      </c>
      <c r="L13" s="639">
        <v>29</v>
      </c>
      <c r="M13" s="639">
        <v>25</v>
      </c>
      <c r="N13" s="661">
        <v>66</v>
      </c>
      <c r="O13" s="663">
        <v>33</v>
      </c>
      <c r="P13" s="663">
        <v>33</v>
      </c>
      <c r="Q13" s="624"/>
      <c r="R13" s="622"/>
      <c r="S13" s="624"/>
      <c r="T13" s="624"/>
    </row>
    <row r="14" spans="1:20" x14ac:dyDescent="0.15">
      <c r="A14" s="674" t="s">
        <v>13</v>
      </c>
      <c r="B14" s="636">
        <v>0</v>
      </c>
      <c r="C14" s="639">
        <v>0</v>
      </c>
      <c r="D14" s="639">
        <v>0</v>
      </c>
      <c r="E14" s="636">
        <v>0</v>
      </c>
      <c r="F14" s="639">
        <v>0</v>
      </c>
      <c r="G14" s="639">
        <v>0</v>
      </c>
      <c r="H14" s="636">
        <v>0</v>
      </c>
      <c r="I14" s="639">
        <v>0</v>
      </c>
      <c r="J14" s="639">
        <v>0</v>
      </c>
      <c r="K14" s="636">
        <v>0</v>
      </c>
      <c r="L14" s="639">
        <v>0</v>
      </c>
      <c r="M14" s="639">
        <v>0</v>
      </c>
      <c r="N14" s="661">
        <v>0</v>
      </c>
      <c r="O14" s="663">
        <v>0</v>
      </c>
      <c r="P14" s="663">
        <v>0</v>
      </c>
      <c r="Q14" s="624"/>
      <c r="R14" s="622"/>
      <c r="S14" s="624"/>
      <c r="T14" s="624"/>
    </row>
    <row r="15" spans="1:20" x14ac:dyDescent="0.15">
      <c r="A15" s="674" t="s">
        <v>14</v>
      </c>
      <c r="B15" s="636">
        <v>0</v>
      </c>
      <c r="C15" s="639">
        <v>0</v>
      </c>
      <c r="D15" s="639">
        <v>0</v>
      </c>
      <c r="E15" s="636">
        <v>0</v>
      </c>
      <c r="F15" s="639">
        <v>0</v>
      </c>
      <c r="G15" s="639">
        <v>0</v>
      </c>
      <c r="H15" s="636">
        <v>0</v>
      </c>
      <c r="I15" s="639">
        <v>0</v>
      </c>
      <c r="J15" s="639">
        <v>0</v>
      </c>
      <c r="K15" s="636">
        <v>0</v>
      </c>
      <c r="L15" s="639">
        <v>0</v>
      </c>
      <c r="M15" s="639">
        <v>0</v>
      </c>
      <c r="N15" s="661">
        <v>0</v>
      </c>
      <c r="O15" s="663">
        <v>0</v>
      </c>
      <c r="P15" s="663">
        <v>0</v>
      </c>
      <c r="Q15" s="624"/>
      <c r="R15" s="622"/>
      <c r="S15" s="624"/>
      <c r="T15" s="624"/>
    </row>
    <row r="16" spans="1:20" x14ac:dyDescent="0.15">
      <c r="A16" s="674" t="s">
        <v>15</v>
      </c>
      <c r="B16" s="636">
        <v>0</v>
      </c>
      <c r="C16" s="639">
        <v>0</v>
      </c>
      <c r="D16" s="639">
        <v>0</v>
      </c>
      <c r="E16" s="636">
        <v>0</v>
      </c>
      <c r="F16" s="639">
        <v>0</v>
      </c>
      <c r="G16" s="639">
        <v>0</v>
      </c>
      <c r="H16" s="636">
        <v>1</v>
      </c>
      <c r="I16" s="639">
        <v>0</v>
      </c>
      <c r="J16" s="639">
        <v>1</v>
      </c>
      <c r="K16" s="636">
        <v>1</v>
      </c>
      <c r="L16" s="639">
        <v>0</v>
      </c>
      <c r="M16" s="639">
        <v>1</v>
      </c>
      <c r="N16" s="661">
        <v>1</v>
      </c>
      <c r="O16" s="663">
        <v>0</v>
      </c>
      <c r="P16" s="663">
        <v>1</v>
      </c>
      <c r="Q16" s="624"/>
      <c r="R16" s="622"/>
      <c r="S16" s="624"/>
      <c r="T16" s="624"/>
    </row>
    <row r="17" spans="1:20" x14ac:dyDescent="0.15">
      <c r="A17" s="674" t="s">
        <v>16</v>
      </c>
      <c r="B17" s="636">
        <v>0</v>
      </c>
      <c r="C17" s="639">
        <v>0</v>
      </c>
      <c r="D17" s="639">
        <v>0</v>
      </c>
      <c r="E17" s="636">
        <v>0</v>
      </c>
      <c r="F17" s="639">
        <v>0</v>
      </c>
      <c r="G17" s="639">
        <v>0</v>
      </c>
      <c r="H17" s="636">
        <v>1</v>
      </c>
      <c r="I17" s="639">
        <v>1</v>
      </c>
      <c r="J17" s="639">
        <v>0</v>
      </c>
      <c r="K17" s="636">
        <v>1</v>
      </c>
      <c r="L17" s="639">
        <v>1</v>
      </c>
      <c r="M17" s="639">
        <v>0</v>
      </c>
      <c r="N17" s="661">
        <v>1</v>
      </c>
      <c r="O17" s="663">
        <v>1</v>
      </c>
      <c r="P17" s="663">
        <v>0</v>
      </c>
      <c r="Q17" s="624"/>
      <c r="R17" s="622"/>
      <c r="S17" s="624"/>
      <c r="T17" s="624"/>
    </row>
    <row r="18" spans="1:20" x14ac:dyDescent="0.15">
      <c r="A18" s="674" t="s">
        <v>17</v>
      </c>
      <c r="B18" s="636">
        <v>0</v>
      </c>
      <c r="C18" s="639">
        <v>0</v>
      </c>
      <c r="D18" s="639">
        <v>0</v>
      </c>
      <c r="E18" s="636">
        <v>0</v>
      </c>
      <c r="F18" s="639">
        <v>0</v>
      </c>
      <c r="G18" s="639">
        <v>0</v>
      </c>
      <c r="H18" s="636">
        <v>0</v>
      </c>
      <c r="I18" s="639">
        <v>0</v>
      </c>
      <c r="J18" s="639">
        <v>0</v>
      </c>
      <c r="K18" s="636">
        <v>0</v>
      </c>
      <c r="L18" s="639">
        <v>0</v>
      </c>
      <c r="M18" s="639">
        <v>0</v>
      </c>
      <c r="N18" s="661">
        <v>0</v>
      </c>
      <c r="O18" s="663">
        <v>0</v>
      </c>
      <c r="P18" s="663">
        <v>0</v>
      </c>
      <c r="Q18" s="624"/>
      <c r="R18" s="622"/>
      <c r="S18" s="624"/>
      <c r="T18" s="624"/>
    </row>
    <row r="19" spans="1:20" x14ac:dyDescent="0.15">
      <c r="A19" s="674" t="s">
        <v>18</v>
      </c>
      <c r="B19" s="636">
        <v>0</v>
      </c>
      <c r="C19" s="639">
        <v>0</v>
      </c>
      <c r="D19" s="639">
        <v>0</v>
      </c>
      <c r="E19" s="636">
        <v>0</v>
      </c>
      <c r="F19" s="639">
        <v>0</v>
      </c>
      <c r="G19" s="639">
        <v>0</v>
      </c>
      <c r="H19" s="636">
        <v>0</v>
      </c>
      <c r="I19" s="639">
        <v>0</v>
      </c>
      <c r="J19" s="639">
        <v>0</v>
      </c>
      <c r="K19" s="636">
        <v>0</v>
      </c>
      <c r="L19" s="639">
        <v>0</v>
      </c>
      <c r="M19" s="639">
        <v>0</v>
      </c>
      <c r="N19" s="661">
        <v>0</v>
      </c>
      <c r="O19" s="663">
        <v>0</v>
      </c>
      <c r="P19" s="663">
        <v>0</v>
      </c>
      <c r="Q19" s="624"/>
      <c r="R19" s="622"/>
      <c r="S19" s="624"/>
      <c r="T19" s="624"/>
    </row>
    <row r="20" spans="1:20" x14ac:dyDescent="0.15">
      <c r="A20" s="674" t="s">
        <v>19</v>
      </c>
      <c r="B20" s="636">
        <v>0</v>
      </c>
      <c r="C20" s="639">
        <v>0</v>
      </c>
      <c r="D20" s="639">
        <v>0</v>
      </c>
      <c r="E20" s="636">
        <v>0</v>
      </c>
      <c r="F20" s="639">
        <v>0</v>
      </c>
      <c r="G20" s="639">
        <v>0</v>
      </c>
      <c r="H20" s="636">
        <v>0</v>
      </c>
      <c r="I20" s="639">
        <v>0</v>
      </c>
      <c r="J20" s="639">
        <v>0</v>
      </c>
      <c r="K20" s="636">
        <v>0</v>
      </c>
      <c r="L20" s="639">
        <v>0</v>
      </c>
      <c r="M20" s="639">
        <v>0</v>
      </c>
      <c r="N20" s="661">
        <v>0</v>
      </c>
      <c r="O20" s="663">
        <v>0</v>
      </c>
      <c r="P20" s="663">
        <v>0</v>
      </c>
      <c r="Q20" s="624"/>
      <c r="R20" s="622"/>
      <c r="S20" s="624"/>
      <c r="T20" s="624"/>
    </row>
    <row r="21" spans="1:20" x14ac:dyDescent="0.15">
      <c r="A21" s="674" t="s">
        <v>20</v>
      </c>
      <c r="B21" s="636">
        <v>0</v>
      </c>
      <c r="C21" s="639">
        <v>0</v>
      </c>
      <c r="D21" s="639">
        <v>0</v>
      </c>
      <c r="E21" s="636">
        <v>0</v>
      </c>
      <c r="F21" s="639">
        <v>0</v>
      </c>
      <c r="G21" s="639">
        <v>0</v>
      </c>
      <c r="H21" s="636">
        <v>0</v>
      </c>
      <c r="I21" s="639">
        <v>0</v>
      </c>
      <c r="J21" s="639">
        <v>0</v>
      </c>
      <c r="K21" s="636">
        <v>0</v>
      </c>
      <c r="L21" s="639">
        <v>0</v>
      </c>
      <c r="M21" s="639">
        <v>0</v>
      </c>
      <c r="N21" s="661">
        <v>0</v>
      </c>
      <c r="O21" s="663">
        <v>0</v>
      </c>
      <c r="P21" s="663">
        <v>0</v>
      </c>
      <c r="Q21" s="624"/>
      <c r="R21" s="622"/>
      <c r="S21" s="624"/>
      <c r="T21" s="624"/>
    </row>
    <row r="22" spans="1:20" ht="11.25" x14ac:dyDescent="0.15">
      <c r="A22" s="614" t="s">
        <v>1413</v>
      </c>
      <c r="B22" s="636">
        <v>0</v>
      </c>
      <c r="C22" s="639">
        <v>0</v>
      </c>
      <c r="D22" s="639">
        <v>0</v>
      </c>
      <c r="E22" s="636">
        <v>0</v>
      </c>
      <c r="F22" s="639">
        <v>0</v>
      </c>
      <c r="G22" s="639">
        <v>0</v>
      </c>
      <c r="H22" s="636">
        <v>0</v>
      </c>
      <c r="I22" s="639">
        <v>0</v>
      </c>
      <c r="J22" s="639">
        <v>0</v>
      </c>
      <c r="K22" s="636">
        <v>0</v>
      </c>
      <c r="L22" s="639">
        <v>0</v>
      </c>
      <c r="M22" s="639">
        <v>0</v>
      </c>
      <c r="N22" s="661">
        <v>0</v>
      </c>
      <c r="O22" s="663">
        <v>0</v>
      </c>
      <c r="P22" s="663">
        <v>0</v>
      </c>
      <c r="Q22" s="624"/>
      <c r="R22" s="622"/>
      <c r="S22" s="624"/>
      <c r="T22" s="624"/>
    </row>
    <row r="23" spans="1:20" ht="10.5" customHeight="1" x14ac:dyDescent="0.15">
      <c r="A23" s="627"/>
      <c r="B23" s="627"/>
      <c r="C23" s="627"/>
      <c r="D23" s="627"/>
      <c r="E23" s="627"/>
      <c r="F23" s="627"/>
      <c r="G23" s="627"/>
      <c r="H23" s="627"/>
      <c r="I23" s="627"/>
      <c r="J23" s="627"/>
      <c r="K23" s="627"/>
      <c r="L23" s="627"/>
      <c r="M23" s="627"/>
      <c r="N23" s="627"/>
      <c r="O23" s="627"/>
      <c r="P23" s="627"/>
      <c r="Q23" s="624"/>
      <c r="R23" s="624"/>
      <c r="S23" s="624"/>
    </row>
    <row r="24" spans="1:20" x14ac:dyDescent="0.15">
      <c r="A24" s="161" t="s">
        <v>1410</v>
      </c>
      <c r="B24" s="161"/>
      <c r="C24" s="161"/>
      <c r="D24" s="161"/>
      <c r="E24" s="161"/>
      <c r="F24" s="161"/>
      <c r="G24" s="161"/>
      <c r="H24" s="161"/>
      <c r="I24" s="161"/>
      <c r="J24" s="161"/>
      <c r="K24" s="161"/>
      <c r="L24" s="161"/>
      <c r="M24" s="161"/>
      <c r="N24" s="617"/>
      <c r="O24" s="617"/>
      <c r="P24" s="617"/>
    </row>
    <row r="25" spans="1:20" x14ac:dyDescent="0.15">
      <c r="A25" s="617" t="s">
        <v>62</v>
      </c>
      <c r="B25" s="617"/>
      <c r="C25" s="617"/>
      <c r="D25" s="617"/>
      <c r="E25" s="617"/>
      <c r="F25" s="617"/>
      <c r="G25" s="617"/>
      <c r="H25" s="617"/>
      <c r="I25" s="617"/>
      <c r="J25" s="617"/>
      <c r="K25" s="617"/>
      <c r="L25" s="617"/>
      <c r="M25" s="617"/>
      <c r="N25" s="617"/>
      <c r="O25" s="617"/>
      <c r="P25" s="617"/>
    </row>
    <row r="26" spans="1:20" x14ac:dyDescent="0.15">
      <c r="A26" s="617" t="s">
        <v>1411</v>
      </c>
      <c r="B26" s="617"/>
      <c r="C26" s="617"/>
      <c r="D26" s="617"/>
      <c r="E26" s="617"/>
      <c r="F26" s="617"/>
      <c r="G26" s="617"/>
      <c r="H26" s="617"/>
      <c r="I26" s="617"/>
      <c r="J26" s="617"/>
      <c r="K26" s="617"/>
      <c r="L26" s="617"/>
      <c r="M26" s="617"/>
      <c r="N26" s="627"/>
      <c r="O26" s="627"/>
      <c r="P26" s="627"/>
    </row>
    <row r="28" spans="1:20" x14ac:dyDescent="0.15">
      <c r="Q28" s="622"/>
      <c r="R28" s="624"/>
      <c r="S28" s="624"/>
    </row>
    <row r="29" spans="1:20" x14ac:dyDescent="0.15">
      <c r="Q29" s="622"/>
      <c r="R29" s="624"/>
      <c r="S29" s="624"/>
    </row>
    <row r="30" spans="1:20" x14ac:dyDescent="0.15">
      <c r="Q30" s="622"/>
      <c r="R30" s="624"/>
      <c r="S30" s="624"/>
    </row>
    <row r="31" spans="1:20" x14ac:dyDescent="0.15">
      <c r="Q31" s="622"/>
      <c r="R31" s="624"/>
      <c r="S31" s="624"/>
    </row>
    <row r="32" spans="1:20" x14ac:dyDescent="0.15">
      <c r="Q32" s="622"/>
      <c r="R32" s="624"/>
      <c r="S32" s="624"/>
    </row>
    <row r="33" spans="17:19" x14ac:dyDescent="0.15">
      <c r="Q33" s="622"/>
      <c r="R33" s="624"/>
      <c r="S33" s="624"/>
    </row>
    <row r="34" spans="17:19" x14ac:dyDescent="0.15">
      <c r="Q34" s="622"/>
      <c r="R34" s="624"/>
      <c r="S34" s="624"/>
    </row>
    <row r="35" spans="17:19" x14ac:dyDescent="0.15">
      <c r="Q35" s="622"/>
      <c r="R35" s="624"/>
      <c r="S35" s="624"/>
    </row>
  </sheetData>
  <mergeCells count="7">
    <mergeCell ref="A2:P2"/>
    <mergeCell ref="A4:A5"/>
    <mergeCell ref="B4:D4"/>
    <mergeCell ref="E4:G4"/>
    <mergeCell ref="H4:J4"/>
    <mergeCell ref="K4:M4"/>
    <mergeCell ref="N4:P4"/>
  </mergeCells>
  <pageMargins left="0.7" right="0.7" top="0.75" bottom="0.75" header="0.3" footer="0.3"/>
  <pageSetup paperSize="14" scale="97"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dimension ref="A2:G11"/>
  <sheetViews>
    <sheetView zoomScaleNormal="100" workbookViewId="0"/>
  </sheetViews>
  <sheetFormatPr baseColWidth="10" defaultRowHeight="10.5" x14ac:dyDescent="0.15"/>
  <cols>
    <col min="1" max="1" width="25.85546875" style="618" customWidth="1"/>
    <col min="2" max="16384" width="11.42578125" style="618"/>
  </cols>
  <sheetData>
    <row r="2" spans="1:7" s="646" customFormat="1" ht="33.75" customHeight="1" x14ac:dyDescent="0.15">
      <c r="A2" s="2694" t="s">
        <v>1425</v>
      </c>
      <c r="B2" s="2694"/>
      <c r="C2" s="2694"/>
      <c r="D2" s="2694"/>
      <c r="E2" s="2694"/>
      <c r="F2" s="2694"/>
      <c r="G2" s="647"/>
    </row>
    <row r="3" spans="1:7" s="544" customFormat="1" x14ac:dyDescent="0.15">
      <c r="A3" s="2753"/>
      <c r="B3" s="2753"/>
      <c r="C3" s="2753"/>
      <c r="D3" s="2753"/>
      <c r="E3" s="2753"/>
      <c r="F3" s="2753"/>
      <c r="G3" s="658"/>
    </row>
    <row r="4" spans="1:7" s="544" customFormat="1" ht="18" customHeight="1" x14ac:dyDescent="0.25">
      <c r="A4" s="2760" t="s">
        <v>1426</v>
      </c>
      <c r="B4" s="2761" t="s">
        <v>2</v>
      </c>
      <c r="C4" s="2762"/>
      <c r="D4" s="2762"/>
      <c r="E4" s="2762"/>
      <c r="F4" s="2763"/>
      <c r="G4" s="675"/>
    </row>
    <row r="5" spans="1:7" s="544" customFormat="1" ht="18" customHeight="1" x14ac:dyDescent="0.25">
      <c r="A5" s="2760"/>
      <c r="B5" s="676">
        <v>2012</v>
      </c>
      <c r="C5" s="676">
        <v>2013</v>
      </c>
      <c r="D5" s="676">
        <v>2014</v>
      </c>
      <c r="E5" s="676">
        <v>2015</v>
      </c>
      <c r="F5" s="676">
        <v>2016</v>
      </c>
      <c r="G5" s="677"/>
    </row>
    <row r="6" spans="1:7" s="542" customFormat="1" x14ac:dyDescent="0.25">
      <c r="A6" s="542" t="s">
        <v>71</v>
      </c>
      <c r="B6" s="542">
        <f>SUM(B7:B8)</f>
        <v>252</v>
      </c>
      <c r="C6" s="542">
        <f>SUM(C7:C8)</f>
        <v>276</v>
      </c>
      <c r="D6" s="542">
        <f>SUM(D7:D8)</f>
        <v>286</v>
      </c>
      <c r="E6" s="542">
        <f>SUM(E7:E8)</f>
        <v>374</v>
      </c>
      <c r="F6" s="542">
        <f>SUM(F7:F8)</f>
        <v>327</v>
      </c>
      <c r="G6" s="678"/>
    </row>
    <row r="7" spans="1:7" s="544" customFormat="1" ht="11.25" customHeight="1" x14ac:dyDescent="0.15">
      <c r="A7" s="544" t="s">
        <v>1427</v>
      </c>
      <c r="B7" s="679">
        <v>160</v>
      </c>
      <c r="C7" s="680">
        <v>154</v>
      </c>
      <c r="D7" s="544">
        <v>191</v>
      </c>
      <c r="E7" s="544">
        <v>248</v>
      </c>
      <c r="F7" s="544">
        <v>230</v>
      </c>
      <c r="G7" s="678"/>
    </row>
    <row r="8" spans="1:7" s="544" customFormat="1" ht="11.25" customHeight="1" x14ac:dyDescent="0.15">
      <c r="A8" s="544" t="s">
        <v>1428</v>
      </c>
      <c r="B8" s="679">
        <v>92</v>
      </c>
      <c r="C8" s="680">
        <v>122</v>
      </c>
      <c r="D8" s="544">
        <v>95</v>
      </c>
      <c r="E8" s="544">
        <v>126</v>
      </c>
      <c r="F8" s="544">
        <v>97</v>
      </c>
      <c r="G8" s="658"/>
    </row>
    <row r="9" spans="1:7" s="544" customFormat="1" ht="11.25" customHeight="1" x14ac:dyDescent="0.15">
      <c r="C9" s="679"/>
      <c r="D9" s="680"/>
      <c r="G9" s="658"/>
    </row>
    <row r="10" spans="1:7" s="544" customFormat="1" ht="33.75" customHeight="1" x14ac:dyDescent="0.15">
      <c r="A10" s="2764" t="s">
        <v>1429</v>
      </c>
      <c r="B10" s="2764"/>
      <c r="C10" s="2764"/>
      <c r="D10" s="2764"/>
      <c r="E10" s="2764"/>
      <c r="F10" s="2764"/>
      <c r="G10" s="658"/>
    </row>
    <row r="11" spans="1:7" s="544" customFormat="1" ht="14.25" customHeight="1" x14ac:dyDescent="0.25">
      <c r="A11" s="2693" t="s">
        <v>1421</v>
      </c>
      <c r="B11" s="2693"/>
      <c r="C11" s="2693"/>
      <c r="D11" s="2693"/>
      <c r="E11" s="2693"/>
      <c r="F11" s="2693"/>
    </row>
  </sheetData>
  <mergeCells count="6">
    <mergeCell ref="A11:F11"/>
    <mergeCell ref="A2:F2"/>
    <mergeCell ref="A3:F3"/>
    <mergeCell ref="A4:A5"/>
    <mergeCell ref="B4:F4"/>
    <mergeCell ref="A10:F10"/>
  </mergeCells>
  <conditionalFormatting sqref="C9:F9 B6:E8 F6">
    <cfRule type="expression" dxfId="28" priority="1">
      <formula>IF(AND(#REF!="2",#REF!="2"),1)</formula>
    </cfRule>
  </conditionalFormatting>
  <pageMargins left="0.7" right="0.7" top="0.75" bottom="0.75" header="0.3" footer="0.3"/>
  <pageSetup paperSize="14"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dimension ref="A1:I12"/>
  <sheetViews>
    <sheetView zoomScaleNormal="100" workbookViewId="0">
      <selection sqref="A1:F1"/>
    </sheetView>
  </sheetViews>
  <sheetFormatPr baseColWidth="10" defaultRowHeight="10.5" x14ac:dyDescent="0.15"/>
  <cols>
    <col min="1" max="1" width="31.85546875" style="618" customWidth="1"/>
    <col min="2" max="16384" width="11.42578125" style="618"/>
  </cols>
  <sheetData>
    <row r="1" spans="1:9" s="544" customFormat="1" x14ac:dyDescent="0.15">
      <c r="A1" s="2765"/>
      <c r="B1" s="2765"/>
      <c r="C1" s="2765"/>
      <c r="D1" s="2765"/>
      <c r="E1" s="2765"/>
      <c r="F1" s="2765"/>
    </row>
    <row r="2" spans="1:9" s="646" customFormat="1" ht="33.75" customHeight="1" x14ac:dyDescent="0.15">
      <c r="A2" s="2694" t="s">
        <v>1430</v>
      </c>
      <c r="B2" s="2694"/>
      <c r="C2" s="2694"/>
      <c r="D2" s="2694"/>
      <c r="E2" s="2694"/>
      <c r="F2" s="2694"/>
      <c r="H2" s="647"/>
      <c r="I2" s="647"/>
    </row>
    <row r="3" spans="1:9" s="544" customFormat="1" ht="11.25" customHeight="1" x14ac:dyDescent="0.15">
      <c r="A3" s="2766"/>
      <c r="B3" s="2766"/>
      <c r="C3" s="2766"/>
      <c r="D3" s="2766"/>
      <c r="E3" s="2766"/>
      <c r="F3" s="2766"/>
      <c r="H3" s="648"/>
      <c r="I3" s="648"/>
    </row>
    <row r="4" spans="1:9" s="544" customFormat="1" ht="18" customHeight="1" x14ac:dyDescent="0.15">
      <c r="A4" s="2760" t="s">
        <v>1431</v>
      </c>
      <c r="B4" s="2755" t="s">
        <v>2</v>
      </c>
      <c r="C4" s="2755"/>
      <c r="D4" s="2755"/>
      <c r="E4" s="2755"/>
      <c r="F4" s="2755"/>
      <c r="H4" s="681"/>
      <c r="I4" s="648"/>
    </row>
    <row r="5" spans="1:9" s="544" customFormat="1" ht="18" customHeight="1" x14ac:dyDescent="0.15">
      <c r="A5" s="2760"/>
      <c r="B5" s="676">
        <v>2012</v>
      </c>
      <c r="C5" s="676">
        <v>2013</v>
      </c>
      <c r="D5" s="676">
        <v>2014</v>
      </c>
      <c r="E5" s="676">
        <v>2015</v>
      </c>
      <c r="F5" s="676">
        <v>2016</v>
      </c>
      <c r="H5" s="682"/>
      <c r="I5" s="648"/>
    </row>
    <row r="6" spans="1:9" s="542" customFormat="1" x14ac:dyDescent="0.15">
      <c r="A6" s="542" t="s">
        <v>71</v>
      </c>
      <c r="B6" s="542">
        <f t="shared" ref="B6:D6" si="0">+B7+B10</f>
        <v>308</v>
      </c>
      <c r="C6" s="542">
        <f t="shared" si="0"/>
        <v>327</v>
      </c>
      <c r="D6" s="542">
        <f t="shared" si="0"/>
        <v>356</v>
      </c>
      <c r="E6" s="542">
        <f>+E7+E10</f>
        <v>434</v>
      </c>
      <c r="F6" s="542">
        <f>+F7+F10</f>
        <v>360</v>
      </c>
      <c r="H6" s="682"/>
      <c r="I6" s="648"/>
    </row>
    <row r="7" spans="1:9" s="542" customFormat="1" x14ac:dyDescent="0.15">
      <c r="A7" s="542" t="s">
        <v>1432</v>
      </c>
      <c r="B7" s="542">
        <f t="shared" ref="B7:D7" si="1">SUM(B8:B9)</f>
        <v>280</v>
      </c>
      <c r="C7" s="542">
        <f t="shared" si="1"/>
        <v>292</v>
      </c>
      <c r="D7" s="542">
        <f t="shared" si="1"/>
        <v>311</v>
      </c>
      <c r="E7" s="542">
        <f>SUM(E8:E9)</f>
        <v>396</v>
      </c>
      <c r="F7" s="542">
        <f>SUM(F8:F9)</f>
        <v>328</v>
      </c>
      <c r="H7" s="683"/>
      <c r="I7" s="648"/>
    </row>
    <row r="8" spans="1:9" s="544" customFormat="1" x14ac:dyDescent="0.15">
      <c r="A8" s="544" t="s">
        <v>1433</v>
      </c>
      <c r="B8" s="679">
        <v>190</v>
      </c>
      <c r="C8" s="544">
        <v>186</v>
      </c>
      <c r="D8" s="544">
        <v>215</v>
      </c>
      <c r="E8" s="544">
        <v>295</v>
      </c>
      <c r="F8" s="544">
        <v>258</v>
      </c>
      <c r="H8" s="683"/>
      <c r="I8" s="648"/>
    </row>
    <row r="9" spans="1:9" s="544" customFormat="1" x14ac:dyDescent="0.15">
      <c r="A9" s="544" t="s">
        <v>1434</v>
      </c>
      <c r="B9" s="679">
        <v>90</v>
      </c>
      <c r="C9" s="544">
        <v>106</v>
      </c>
      <c r="D9" s="544">
        <v>96</v>
      </c>
      <c r="E9" s="544">
        <v>101</v>
      </c>
      <c r="F9" s="544">
        <v>70</v>
      </c>
      <c r="H9" s="683"/>
      <c r="I9" s="648"/>
    </row>
    <row r="10" spans="1:9" s="542" customFormat="1" x14ac:dyDescent="0.15">
      <c r="A10" s="542" t="s">
        <v>1435</v>
      </c>
      <c r="B10" s="684">
        <v>28</v>
      </c>
      <c r="C10" s="542">
        <v>35</v>
      </c>
      <c r="D10" s="542">
        <v>45</v>
      </c>
      <c r="E10" s="542">
        <v>38</v>
      </c>
      <c r="F10" s="542">
        <v>32</v>
      </c>
      <c r="H10" s="658"/>
      <c r="I10" s="658"/>
    </row>
    <row r="11" spans="1:9" s="542" customFormat="1" ht="7.5" customHeight="1" x14ac:dyDescent="0.15">
      <c r="A11" s="2767"/>
      <c r="B11" s="2767"/>
      <c r="C11" s="2767"/>
      <c r="D11" s="2767"/>
      <c r="E11" s="2767"/>
      <c r="F11" s="2767"/>
      <c r="H11" s="658"/>
      <c r="I11" s="658"/>
    </row>
    <row r="12" spans="1:9" s="544" customFormat="1" x14ac:dyDescent="0.25">
      <c r="A12" s="2693" t="s">
        <v>1421</v>
      </c>
      <c r="B12" s="2693"/>
      <c r="C12" s="2693"/>
      <c r="D12" s="2693"/>
      <c r="E12" s="2693"/>
      <c r="F12" s="2693"/>
    </row>
  </sheetData>
  <mergeCells count="7">
    <mergeCell ref="A12:F12"/>
    <mergeCell ref="A1:F1"/>
    <mergeCell ref="A2:F2"/>
    <mergeCell ref="A3:F3"/>
    <mergeCell ref="A4:A5"/>
    <mergeCell ref="B4:F4"/>
    <mergeCell ref="A11:F11"/>
  </mergeCells>
  <conditionalFormatting sqref="B6:E10">
    <cfRule type="expression" dxfId="27" priority="2">
      <formula>IF(AND(#REF!="2",#REF!="2"),1)</formula>
    </cfRule>
  </conditionalFormatting>
  <conditionalFormatting sqref="F6:F10">
    <cfRule type="expression" dxfId="26" priority="3">
      <formula>IF(AND(#REF!="2",#REF!="2"),1)</formula>
    </cfRule>
  </conditionalFormatting>
  <conditionalFormatting sqref="E6:E10">
    <cfRule type="expression" dxfId="25" priority="1">
      <formula>IF(AND(#REF!="2",#REF!="2"),1)</formula>
    </cfRule>
  </conditionalFormatting>
  <pageMargins left="0.7" right="0.7" top="0.75" bottom="0.75" header="0.3" footer="0.3"/>
  <pageSetup paperSize="14"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dimension ref="A1:H11"/>
  <sheetViews>
    <sheetView zoomScaleNormal="100" workbookViewId="0"/>
  </sheetViews>
  <sheetFormatPr baseColWidth="10" defaultRowHeight="10.5" x14ac:dyDescent="0.15"/>
  <cols>
    <col min="1" max="1" width="29.28515625" style="618" customWidth="1"/>
    <col min="2" max="3" width="15.140625" style="618" bestFit="1" customWidth="1"/>
    <col min="4" max="5" width="14.140625" style="618" bestFit="1" customWidth="1"/>
    <col min="6" max="6" width="15" style="618" bestFit="1" customWidth="1"/>
    <col min="7" max="16384" width="11.42578125" style="618"/>
  </cols>
  <sheetData>
    <row r="1" spans="1:8" x14ac:dyDescent="0.15">
      <c r="A1" s="685"/>
    </row>
    <row r="2" spans="1:8" s="686" customFormat="1" ht="22.5" customHeight="1" x14ac:dyDescent="0.25">
      <c r="A2" s="2694" t="s">
        <v>1436</v>
      </c>
      <c r="B2" s="2694"/>
      <c r="C2" s="2694"/>
      <c r="D2" s="2694"/>
      <c r="E2" s="2694"/>
      <c r="F2" s="2694"/>
      <c r="H2" s="687"/>
    </row>
    <row r="3" spans="1:8" s="544" customFormat="1" ht="11.25" customHeight="1" x14ac:dyDescent="0.25">
      <c r="A3" s="2753"/>
      <c r="B3" s="2753"/>
      <c r="C3" s="2753"/>
      <c r="D3" s="2753"/>
      <c r="E3" s="2753"/>
      <c r="F3" s="2753"/>
      <c r="H3" s="688"/>
    </row>
    <row r="4" spans="1:8" s="544" customFormat="1" ht="14.25" customHeight="1" x14ac:dyDescent="0.15">
      <c r="A4" s="2760" t="s">
        <v>1437</v>
      </c>
      <c r="B4" s="2755" t="s">
        <v>1438</v>
      </c>
      <c r="C4" s="2755"/>
      <c r="D4" s="2755"/>
      <c r="E4" s="2755"/>
      <c r="F4" s="2755"/>
      <c r="H4" s="648"/>
    </row>
    <row r="5" spans="1:8" s="544" customFormat="1" ht="14.25" customHeight="1" x14ac:dyDescent="0.15">
      <c r="A5" s="2760"/>
      <c r="B5" s="676">
        <v>2012</v>
      </c>
      <c r="C5" s="676">
        <v>2013</v>
      </c>
      <c r="D5" s="676">
        <v>2014</v>
      </c>
      <c r="E5" s="676">
        <v>2015</v>
      </c>
      <c r="F5" s="676">
        <v>2016</v>
      </c>
      <c r="H5" s="648"/>
    </row>
    <row r="6" spans="1:8" s="544" customFormat="1" ht="11.25" customHeight="1" x14ac:dyDescent="0.15">
      <c r="A6" s="542" t="s">
        <v>71</v>
      </c>
      <c r="B6" s="689">
        <f t="shared" ref="B6:E6" si="0">SUM(B7:B9)</f>
        <v>224948420</v>
      </c>
      <c r="C6" s="689">
        <f t="shared" si="0"/>
        <v>242861493</v>
      </c>
      <c r="D6" s="689">
        <f t="shared" si="0"/>
        <v>262767724</v>
      </c>
      <c r="E6" s="689">
        <f t="shared" si="0"/>
        <v>263903184</v>
      </c>
      <c r="F6" s="689">
        <f t="shared" ref="F6" si="1">SUM(F7:F9)</f>
        <v>270624182</v>
      </c>
      <c r="H6" s="648"/>
    </row>
    <row r="7" spans="1:8" s="544" customFormat="1" ht="11.25" customHeight="1" x14ac:dyDescent="0.15">
      <c r="A7" s="544" t="s">
        <v>1433</v>
      </c>
      <c r="B7" s="690">
        <v>110489548</v>
      </c>
      <c r="C7" s="691">
        <v>136368938</v>
      </c>
      <c r="D7" s="692">
        <v>139549680</v>
      </c>
      <c r="E7" s="692">
        <v>138936225</v>
      </c>
      <c r="F7" s="692">
        <v>202240008</v>
      </c>
      <c r="H7" s="648"/>
    </row>
    <row r="8" spans="1:8" s="544" customFormat="1" ht="11.25" customHeight="1" x14ac:dyDescent="0.15">
      <c r="A8" s="544" t="s">
        <v>1434</v>
      </c>
      <c r="B8" s="690">
        <v>99866998</v>
      </c>
      <c r="C8" s="691">
        <v>90912625</v>
      </c>
      <c r="D8" s="692">
        <v>89572461</v>
      </c>
      <c r="E8" s="692">
        <v>92624150</v>
      </c>
      <c r="F8" s="692">
        <v>41870751</v>
      </c>
      <c r="H8" s="648"/>
    </row>
    <row r="9" spans="1:8" s="544" customFormat="1" ht="11.25" customHeight="1" x14ac:dyDescent="0.15">
      <c r="A9" s="544" t="s">
        <v>1439</v>
      </c>
      <c r="B9" s="690">
        <v>14591874</v>
      </c>
      <c r="C9" s="691">
        <v>15579930</v>
      </c>
      <c r="D9" s="692">
        <v>33645583</v>
      </c>
      <c r="E9" s="692">
        <v>32342809</v>
      </c>
      <c r="F9" s="692">
        <v>26513423</v>
      </c>
      <c r="H9" s="648"/>
    </row>
    <row r="10" spans="1:8" s="544" customFormat="1" ht="10.5" customHeight="1" x14ac:dyDescent="0.15">
      <c r="A10" s="2768"/>
      <c r="B10" s="2768"/>
      <c r="C10" s="2768"/>
      <c r="D10" s="2768"/>
      <c r="E10" s="2768"/>
      <c r="F10" s="2768"/>
      <c r="H10" s="648"/>
    </row>
    <row r="11" spans="1:8" s="544" customFormat="1" ht="14.25" customHeight="1" x14ac:dyDescent="0.25">
      <c r="A11" s="2693" t="s">
        <v>1421</v>
      </c>
      <c r="B11" s="2693"/>
      <c r="C11" s="2693"/>
      <c r="D11" s="2693"/>
      <c r="E11" s="2693"/>
      <c r="F11" s="2693"/>
    </row>
  </sheetData>
  <mergeCells count="6">
    <mergeCell ref="A11:F11"/>
    <mergeCell ref="A2:F2"/>
    <mergeCell ref="A3:F3"/>
    <mergeCell ref="A4:A5"/>
    <mergeCell ref="B4:F4"/>
    <mergeCell ref="A10:F10"/>
  </mergeCells>
  <conditionalFormatting sqref="B6:F9">
    <cfRule type="expression" dxfId="24" priority="1">
      <formula>IF(AND(#REF!="2",#REF!="2"),1)</formula>
    </cfRule>
  </conditionalFormatting>
  <pageMargins left="0.7" right="0.7" top="0.75" bottom="0.75" header="0.3" footer="0.3"/>
  <pageSetup paperSize="14" scale="91"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dimension ref="A2:F11"/>
  <sheetViews>
    <sheetView zoomScaleNormal="100" workbookViewId="0"/>
  </sheetViews>
  <sheetFormatPr baseColWidth="10" defaultRowHeight="10.5" x14ac:dyDescent="0.25"/>
  <cols>
    <col min="1" max="1" width="23.5703125" style="544" customWidth="1"/>
    <col min="2" max="6" width="16.42578125" style="544" customWidth="1"/>
    <col min="7" max="7" width="12.42578125" style="544" bestFit="1" customWidth="1"/>
    <col min="8" max="16384" width="11.42578125" style="544"/>
  </cols>
  <sheetData>
    <row r="2" spans="1:6" s="693" customFormat="1" ht="22.5" customHeight="1" x14ac:dyDescent="0.15">
      <c r="A2" s="2694" t="s">
        <v>1440</v>
      </c>
      <c r="B2" s="2694"/>
      <c r="C2" s="2694"/>
      <c r="D2" s="2694"/>
      <c r="E2" s="2694"/>
      <c r="F2" s="2694"/>
    </row>
    <row r="3" spans="1:6" ht="10.5" customHeight="1" x14ac:dyDescent="0.25">
      <c r="A3" s="2753"/>
      <c r="B3" s="2753"/>
      <c r="C3" s="2753"/>
      <c r="D3" s="2753"/>
      <c r="E3" s="2753"/>
      <c r="F3" s="2753"/>
    </row>
    <row r="4" spans="1:6" ht="16.5" customHeight="1" x14ac:dyDescent="0.25">
      <c r="A4" s="2760" t="s">
        <v>1441</v>
      </c>
      <c r="B4" s="2755" t="s">
        <v>1438</v>
      </c>
      <c r="C4" s="2755"/>
      <c r="D4" s="2755"/>
      <c r="E4" s="2755"/>
      <c r="F4" s="2755"/>
    </row>
    <row r="5" spans="1:6" ht="11.25" x14ac:dyDescent="0.25">
      <c r="A5" s="2760"/>
      <c r="B5" s="676" t="s">
        <v>189</v>
      </c>
      <c r="C5" s="676">
        <v>2013</v>
      </c>
      <c r="D5" s="676">
        <v>2014</v>
      </c>
      <c r="E5" s="676">
        <v>2015</v>
      </c>
      <c r="F5" s="676">
        <v>2016</v>
      </c>
    </row>
    <row r="6" spans="1:6" s="542" customFormat="1" x14ac:dyDescent="0.25">
      <c r="A6" s="542" t="s">
        <v>71</v>
      </c>
      <c r="B6" s="694">
        <f t="shared" ref="B6:E6" si="0">SUM(B7:B8)</f>
        <v>194578031</v>
      </c>
      <c r="C6" s="694">
        <f t="shared" si="0"/>
        <v>170299927</v>
      </c>
      <c r="D6" s="694">
        <f t="shared" si="0"/>
        <v>233443445</v>
      </c>
      <c r="E6" s="694">
        <f t="shared" si="0"/>
        <v>254671181</v>
      </c>
      <c r="F6" s="694">
        <f t="shared" ref="F6" si="1">SUM(F7:F8)</f>
        <v>212927911</v>
      </c>
    </row>
    <row r="7" spans="1:6" x14ac:dyDescent="0.25">
      <c r="A7" s="544" t="s">
        <v>1427</v>
      </c>
      <c r="B7" s="695">
        <v>98166671</v>
      </c>
      <c r="C7" s="695">
        <v>98543471</v>
      </c>
      <c r="D7" s="561">
        <v>162053887</v>
      </c>
      <c r="E7" s="696">
        <v>196779002</v>
      </c>
      <c r="F7" s="696">
        <v>182536793</v>
      </c>
    </row>
    <row r="8" spans="1:6" x14ac:dyDescent="0.25">
      <c r="A8" s="544" t="s">
        <v>1428</v>
      </c>
      <c r="B8" s="695">
        <v>96411360</v>
      </c>
      <c r="C8" s="695">
        <v>71756456</v>
      </c>
      <c r="D8" s="561">
        <v>71389558</v>
      </c>
      <c r="E8" s="696">
        <v>57892179</v>
      </c>
      <c r="F8" s="696">
        <v>30391118</v>
      </c>
    </row>
    <row r="9" spans="1:6" ht="10.5" customHeight="1" x14ac:dyDescent="0.25">
      <c r="A9" s="2768"/>
      <c r="B9" s="2768"/>
      <c r="C9" s="2768"/>
      <c r="D9" s="2768"/>
      <c r="E9" s="2768"/>
      <c r="F9" s="2768"/>
    </row>
    <row r="10" spans="1:6" ht="22.5" customHeight="1" x14ac:dyDescent="0.25">
      <c r="A10" s="2769" t="s">
        <v>1442</v>
      </c>
      <c r="B10" s="2769"/>
      <c r="C10" s="2769"/>
      <c r="D10" s="2769"/>
      <c r="E10" s="2769"/>
      <c r="F10" s="2769"/>
    </row>
    <row r="11" spans="1:6" ht="11.25" customHeight="1" x14ac:dyDescent="0.25">
      <c r="A11" s="2693" t="s">
        <v>1421</v>
      </c>
      <c r="B11" s="2693"/>
      <c r="C11" s="2693"/>
      <c r="D11" s="2693"/>
      <c r="E11" s="2693"/>
      <c r="F11" s="2693"/>
    </row>
  </sheetData>
  <mergeCells count="7">
    <mergeCell ref="A11:F11"/>
    <mergeCell ref="A2:F2"/>
    <mergeCell ref="A3:F3"/>
    <mergeCell ref="A4:A5"/>
    <mergeCell ref="B4:F4"/>
    <mergeCell ref="A9:F9"/>
    <mergeCell ref="A10:F10"/>
  </mergeCells>
  <conditionalFormatting sqref="B6:F8">
    <cfRule type="expression" dxfId="23" priority="1">
      <formula>IF(AND(#REF!="2",#REF!="2"),1)</formula>
    </cfRule>
  </conditionalFormatting>
  <pageMargins left="0.7" right="0.7" top="0.75" bottom="0.75" header="0.3" footer="0.3"/>
  <pageSetup paperSize="14" scale="72"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dimension ref="A1:I14"/>
  <sheetViews>
    <sheetView workbookViewId="0"/>
  </sheetViews>
  <sheetFormatPr baseColWidth="10" defaultColWidth="9.140625" defaultRowHeight="10.5" x14ac:dyDescent="0.15"/>
  <cols>
    <col min="1" max="1" width="10.7109375" style="118" customWidth="1"/>
    <col min="2" max="2" width="14.28515625" style="118" customWidth="1"/>
    <col min="3" max="4" width="12.140625" style="118" customWidth="1"/>
    <col min="5" max="5" width="11.42578125" style="118" customWidth="1"/>
    <col min="6" max="6" width="18.140625" style="118" customWidth="1"/>
    <col min="7" max="7" width="15.7109375" style="118" customWidth="1"/>
    <col min="8" max="8" width="10.7109375" style="118" customWidth="1"/>
    <col min="9" max="9" width="10.5703125" style="118" customWidth="1"/>
    <col min="10" max="179" width="9.140625" style="118"/>
    <col min="180" max="180" width="34.140625" style="118" customWidth="1"/>
    <col min="181" max="181" width="14" style="118" customWidth="1"/>
    <col min="182" max="182" width="13.5703125" style="118" customWidth="1"/>
    <col min="183" max="183" width="17.85546875" style="118" customWidth="1"/>
    <col min="184" max="184" width="15" style="118" customWidth="1"/>
    <col min="185" max="185" width="16.42578125" style="118" customWidth="1"/>
    <col min="186" max="186" width="14.5703125" style="118" customWidth="1"/>
    <col min="187" max="188" width="13.42578125" style="118" customWidth="1"/>
    <col min="189" max="189" width="0" style="118" hidden="1" customWidth="1"/>
    <col min="190" max="190" width="73.140625" style="118" customWidth="1"/>
    <col min="191" max="435" width="9.140625" style="118"/>
    <col min="436" max="436" width="34.140625" style="118" customWidth="1"/>
    <col min="437" max="437" width="14" style="118" customWidth="1"/>
    <col min="438" max="438" width="13.5703125" style="118" customWidth="1"/>
    <col min="439" max="439" width="17.85546875" style="118" customWidth="1"/>
    <col min="440" max="440" width="15" style="118" customWidth="1"/>
    <col min="441" max="441" width="16.42578125" style="118" customWidth="1"/>
    <col min="442" max="442" width="14.5703125" style="118" customWidth="1"/>
    <col min="443" max="444" width="13.42578125" style="118" customWidth="1"/>
    <col min="445" max="445" width="0" style="118" hidden="1" customWidth="1"/>
    <col min="446" max="446" width="73.140625" style="118" customWidth="1"/>
    <col min="447" max="691" width="9.140625" style="118"/>
    <col min="692" max="692" width="34.140625" style="118" customWidth="1"/>
    <col min="693" max="693" width="14" style="118" customWidth="1"/>
    <col min="694" max="694" width="13.5703125" style="118" customWidth="1"/>
    <col min="695" max="695" width="17.85546875" style="118" customWidth="1"/>
    <col min="696" max="696" width="15" style="118" customWidth="1"/>
    <col min="697" max="697" width="16.42578125" style="118" customWidth="1"/>
    <col min="698" max="698" width="14.5703125" style="118" customWidth="1"/>
    <col min="699" max="700" width="13.42578125" style="118" customWidth="1"/>
    <col min="701" max="701" width="0" style="118" hidden="1" customWidth="1"/>
    <col min="702" max="702" width="73.140625" style="118" customWidth="1"/>
    <col min="703" max="947" width="9.140625" style="118"/>
    <col min="948" max="948" width="34.140625" style="118" customWidth="1"/>
    <col min="949" max="949" width="14" style="118" customWidth="1"/>
    <col min="950" max="950" width="13.5703125" style="118" customWidth="1"/>
    <col min="951" max="951" width="17.85546875" style="118" customWidth="1"/>
    <col min="952" max="952" width="15" style="118" customWidth="1"/>
    <col min="953" max="953" width="16.42578125" style="118" customWidth="1"/>
    <col min="954" max="954" width="14.5703125" style="118" customWidth="1"/>
    <col min="955" max="956" width="13.42578125" style="118" customWidth="1"/>
    <col min="957" max="957" width="0" style="118" hidden="1" customWidth="1"/>
    <col min="958" max="958" width="73.140625" style="118" customWidth="1"/>
    <col min="959" max="1203" width="9.140625" style="118"/>
    <col min="1204" max="1204" width="34.140625" style="118" customWidth="1"/>
    <col min="1205" max="1205" width="14" style="118" customWidth="1"/>
    <col min="1206" max="1206" width="13.5703125" style="118" customWidth="1"/>
    <col min="1207" max="1207" width="17.85546875" style="118" customWidth="1"/>
    <col min="1208" max="1208" width="15" style="118" customWidth="1"/>
    <col min="1209" max="1209" width="16.42578125" style="118" customWidth="1"/>
    <col min="1210" max="1210" width="14.5703125" style="118" customWidth="1"/>
    <col min="1211" max="1212" width="13.42578125" style="118" customWidth="1"/>
    <col min="1213" max="1213" width="0" style="118" hidden="1" customWidth="1"/>
    <col min="1214" max="1214" width="73.140625" style="118" customWidth="1"/>
    <col min="1215" max="1459" width="9.140625" style="118"/>
    <col min="1460" max="1460" width="34.140625" style="118" customWidth="1"/>
    <col min="1461" max="1461" width="14" style="118" customWidth="1"/>
    <col min="1462" max="1462" width="13.5703125" style="118" customWidth="1"/>
    <col min="1463" max="1463" width="17.85546875" style="118" customWidth="1"/>
    <col min="1464" max="1464" width="15" style="118" customWidth="1"/>
    <col min="1465" max="1465" width="16.42578125" style="118" customWidth="1"/>
    <col min="1466" max="1466" width="14.5703125" style="118" customWidth="1"/>
    <col min="1467" max="1468" width="13.42578125" style="118" customWidth="1"/>
    <col min="1469" max="1469" width="0" style="118" hidden="1" customWidth="1"/>
    <col min="1470" max="1470" width="73.140625" style="118" customWidth="1"/>
    <col min="1471" max="1715" width="9.140625" style="118"/>
    <col min="1716" max="1716" width="34.140625" style="118" customWidth="1"/>
    <col min="1717" max="1717" width="14" style="118" customWidth="1"/>
    <col min="1718" max="1718" width="13.5703125" style="118" customWidth="1"/>
    <col min="1719" max="1719" width="17.85546875" style="118" customWidth="1"/>
    <col min="1720" max="1720" width="15" style="118" customWidth="1"/>
    <col min="1721" max="1721" width="16.42578125" style="118" customWidth="1"/>
    <col min="1722" max="1722" width="14.5703125" style="118" customWidth="1"/>
    <col min="1723" max="1724" width="13.42578125" style="118" customWidth="1"/>
    <col min="1725" max="1725" width="0" style="118" hidden="1" customWidth="1"/>
    <col min="1726" max="1726" width="73.140625" style="118" customWidth="1"/>
    <col min="1727" max="1971" width="9.140625" style="118"/>
    <col min="1972" max="1972" width="34.140625" style="118" customWidth="1"/>
    <col min="1973" max="1973" width="14" style="118" customWidth="1"/>
    <col min="1974" max="1974" width="13.5703125" style="118" customWidth="1"/>
    <col min="1975" max="1975" width="17.85546875" style="118" customWidth="1"/>
    <col min="1976" max="1976" width="15" style="118" customWidth="1"/>
    <col min="1977" max="1977" width="16.42578125" style="118" customWidth="1"/>
    <col min="1978" max="1978" width="14.5703125" style="118" customWidth="1"/>
    <col min="1979" max="1980" width="13.42578125" style="118" customWidth="1"/>
    <col min="1981" max="1981" width="0" style="118" hidden="1" customWidth="1"/>
    <col min="1982" max="1982" width="73.140625" style="118" customWidth="1"/>
    <col min="1983" max="2227" width="9.140625" style="118"/>
    <col min="2228" max="2228" width="34.140625" style="118" customWidth="1"/>
    <col min="2229" max="2229" width="14" style="118" customWidth="1"/>
    <col min="2230" max="2230" width="13.5703125" style="118" customWidth="1"/>
    <col min="2231" max="2231" width="17.85546875" style="118" customWidth="1"/>
    <col min="2232" max="2232" width="15" style="118" customWidth="1"/>
    <col min="2233" max="2233" width="16.42578125" style="118" customWidth="1"/>
    <col min="2234" max="2234" width="14.5703125" style="118" customWidth="1"/>
    <col min="2235" max="2236" width="13.42578125" style="118" customWidth="1"/>
    <col min="2237" max="2237" width="0" style="118" hidden="1" customWidth="1"/>
    <col min="2238" max="2238" width="73.140625" style="118" customWidth="1"/>
    <col min="2239" max="2483" width="9.140625" style="118"/>
    <col min="2484" max="2484" width="34.140625" style="118" customWidth="1"/>
    <col min="2485" max="2485" width="14" style="118" customWidth="1"/>
    <col min="2486" max="2486" width="13.5703125" style="118" customWidth="1"/>
    <col min="2487" max="2487" width="17.85546875" style="118" customWidth="1"/>
    <col min="2488" max="2488" width="15" style="118" customWidth="1"/>
    <col min="2489" max="2489" width="16.42578125" style="118" customWidth="1"/>
    <col min="2490" max="2490" width="14.5703125" style="118" customWidth="1"/>
    <col min="2491" max="2492" width="13.42578125" style="118" customWidth="1"/>
    <col min="2493" max="2493" width="0" style="118" hidden="1" customWidth="1"/>
    <col min="2494" max="2494" width="73.140625" style="118" customWidth="1"/>
    <col min="2495" max="2739" width="9.140625" style="118"/>
    <col min="2740" max="2740" width="34.140625" style="118" customWidth="1"/>
    <col min="2741" max="2741" width="14" style="118" customWidth="1"/>
    <col min="2742" max="2742" width="13.5703125" style="118" customWidth="1"/>
    <col min="2743" max="2743" width="17.85546875" style="118" customWidth="1"/>
    <col min="2744" max="2744" width="15" style="118" customWidth="1"/>
    <col min="2745" max="2745" width="16.42578125" style="118" customWidth="1"/>
    <col min="2746" max="2746" width="14.5703125" style="118" customWidth="1"/>
    <col min="2747" max="2748" width="13.42578125" style="118" customWidth="1"/>
    <col min="2749" max="2749" width="0" style="118" hidden="1" customWidth="1"/>
    <col min="2750" max="2750" width="73.140625" style="118" customWidth="1"/>
    <col min="2751" max="2995" width="9.140625" style="118"/>
    <col min="2996" max="2996" width="34.140625" style="118" customWidth="1"/>
    <col min="2997" max="2997" width="14" style="118" customWidth="1"/>
    <col min="2998" max="2998" width="13.5703125" style="118" customWidth="1"/>
    <col min="2999" max="2999" width="17.85546875" style="118" customWidth="1"/>
    <col min="3000" max="3000" width="15" style="118" customWidth="1"/>
    <col min="3001" max="3001" width="16.42578125" style="118" customWidth="1"/>
    <col min="3002" max="3002" width="14.5703125" style="118" customWidth="1"/>
    <col min="3003" max="3004" width="13.42578125" style="118" customWidth="1"/>
    <col min="3005" max="3005" width="0" style="118" hidden="1" customWidth="1"/>
    <col min="3006" max="3006" width="73.140625" style="118" customWidth="1"/>
    <col min="3007" max="3251" width="9.140625" style="118"/>
    <col min="3252" max="3252" width="34.140625" style="118" customWidth="1"/>
    <col min="3253" max="3253" width="14" style="118" customWidth="1"/>
    <col min="3254" max="3254" width="13.5703125" style="118" customWidth="1"/>
    <col min="3255" max="3255" width="17.85546875" style="118" customWidth="1"/>
    <col min="3256" max="3256" width="15" style="118" customWidth="1"/>
    <col min="3257" max="3257" width="16.42578125" style="118" customWidth="1"/>
    <col min="3258" max="3258" width="14.5703125" style="118" customWidth="1"/>
    <col min="3259" max="3260" width="13.42578125" style="118" customWidth="1"/>
    <col min="3261" max="3261" width="0" style="118" hidden="1" customWidth="1"/>
    <col min="3262" max="3262" width="73.140625" style="118" customWidth="1"/>
    <col min="3263" max="3507" width="9.140625" style="118"/>
    <col min="3508" max="3508" width="34.140625" style="118" customWidth="1"/>
    <col min="3509" max="3509" width="14" style="118" customWidth="1"/>
    <col min="3510" max="3510" width="13.5703125" style="118" customWidth="1"/>
    <col min="3511" max="3511" width="17.85546875" style="118" customWidth="1"/>
    <col min="3512" max="3512" width="15" style="118" customWidth="1"/>
    <col min="3513" max="3513" width="16.42578125" style="118" customWidth="1"/>
    <col min="3514" max="3514" width="14.5703125" style="118" customWidth="1"/>
    <col min="3515" max="3516" width="13.42578125" style="118" customWidth="1"/>
    <col min="3517" max="3517" width="0" style="118" hidden="1" customWidth="1"/>
    <col min="3518" max="3518" width="73.140625" style="118" customWidth="1"/>
    <col min="3519" max="3763" width="9.140625" style="118"/>
    <col min="3764" max="3764" width="34.140625" style="118" customWidth="1"/>
    <col min="3765" max="3765" width="14" style="118" customWidth="1"/>
    <col min="3766" max="3766" width="13.5703125" style="118" customWidth="1"/>
    <col min="3767" max="3767" width="17.85546875" style="118" customWidth="1"/>
    <col min="3768" max="3768" width="15" style="118" customWidth="1"/>
    <col min="3769" max="3769" width="16.42578125" style="118" customWidth="1"/>
    <col min="3770" max="3770" width="14.5703125" style="118" customWidth="1"/>
    <col min="3771" max="3772" width="13.42578125" style="118" customWidth="1"/>
    <col min="3773" max="3773" width="0" style="118" hidden="1" customWidth="1"/>
    <col min="3774" max="3774" width="73.140625" style="118" customWidth="1"/>
    <col min="3775" max="4019" width="9.140625" style="118"/>
    <col min="4020" max="4020" width="34.140625" style="118" customWidth="1"/>
    <col min="4021" max="4021" width="14" style="118" customWidth="1"/>
    <col min="4022" max="4022" width="13.5703125" style="118" customWidth="1"/>
    <col min="4023" max="4023" width="17.85546875" style="118" customWidth="1"/>
    <col min="4024" max="4024" width="15" style="118" customWidth="1"/>
    <col min="4025" max="4025" width="16.42578125" style="118" customWidth="1"/>
    <col min="4026" max="4026" width="14.5703125" style="118" customWidth="1"/>
    <col min="4027" max="4028" width="13.42578125" style="118" customWidth="1"/>
    <col min="4029" max="4029" width="0" style="118" hidden="1" customWidth="1"/>
    <col min="4030" max="4030" width="73.140625" style="118" customWidth="1"/>
    <col min="4031" max="4275" width="9.140625" style="118"/>
    <col min="4276" max="4276" width="34.140625" style="118" customWidth="1"/>
    <col min="4277" max="4277" width="14" style="118" customWidth="1"/>
    <col min="4278" max="4278" width="13.5703125" style="118" customWidth="1"/>
    <col min="4279" max="4279" width="17.85546875" style="118" customWidth="1"/>
    <col min="4280" max="4280" width="15" style="118" customWidth="1"/>
    <col min="4281" max="4281" width="16.42578125" style="118" customWidth="1"/>
    <col min="4282" max="4282" width="14.5703125" style="118" customWidth="1"/>
    <col min="4283" max="4284" width="13.42578125" style="118" customWidth="1"/>
    <col min="4285" max="4285" width="0" style="118" hidden="1" customWidth="1"/>
    <col min="4286" max="4286" width="73.140625" style="118" customWidth="1"/>
    <col min="4287" max="4531" width="9.140625" style="118"/>
    <col min="4532" max="4532" width="34.140625" style="118" customWidth="1"/>
    <col min="4533" max="4533" width="14" style="118" customWidth="1"/>
    <col min="4534" max="4534" width="13.5703125" style="118" customWidth="1"/>
    <col min="4535" max="4535" width="17.85546875" style="118" customWidth="1"/>
    <col min="4536" max="4536" width="15" style="118" customWidth="1"/>
    <col min="4537" max="4537" width="16.42578125" style="118" customWidth="1"/>
    <col min="4538" max="4538" width="14.5703125" style="118" customWidth="1"/>
    <col min="4539" max="4540" width="13.42578125" style="118" customWidth="1"/>
    <col min="4541" max="4541" width="0" style="118" hidden="1" customWidth="1"/>
    <col min="4542" max="4542" width="73.140625" style="118" customWidth="1"/>
    <col min="4543" max="4787" width="9.140625" style="118"/>
    <col min="4788" max="4788" width="34.140625" style="118" customWidth="1"/>
    <col min="4789" max="4789" width="14" style="118" customWidth="1"/>
    <col min="4790" max="4790" width="13.5703125" style="118" customWidth="1"/>
    <col min="4791" max="4791" width="17.85546875" style="118" customWidth="1"/>
    <col min="4792" max="4792" width="15" style="118" customWidth="1"/>
    <col min="4793" max="4793" width="16.42578125" style="118" customWidth="1"/>
    <col min="4794" max="4794" width="14.5703125" style="118" customWidth="1"/>
    <col min="4795" max="4796" width="13.42578125" style="118" customWidth="1"/>
    <col min="4797" max="4797" width="0" style="118" hidden="1" customWidth="1"/>
    <col min="4798" max="4798" width="73.140625" style="118" customWidth="1"/>
    <col min="4799" max="5043" width="9.140625" style="118"/>
    <col min="5044" max="5044" width="34.140625" style="118" customWidth="1"/>
    <col min="5045" max="5045" width="14" style="118" customWidth="1"/>
    <col min="5046" max="5046" width="13.5703125" style="118" customWidth="1"/>
    <col min="5047" max="5047" width="17.85546875" style="118" customWidth="1"/>
    <col min="5048" max="5048" width="15" style="118" customWidth="1"/>
    <col min="5049" max="5049" width="16.42578125" style="118" customWidth="1"/>
    <col min="5050" max="5050" width="14.5703125" style="118" customWidth="1"/>
    <col min="5051" max="5052" width="13.42578125" style="118" customWidth="1"/>
    <col min="5053" max="5053" width="0" style="118" hidden="1" customWidth="1"/>
    <col min="5054" max="5054" width="73.140625" style="118" customWidth="1"/>
    <col min="5055" max="5299" width="9.140625" style="118"/>
    <col min="5300" max="5300" width="34.140625" style="118" customWidth="1"/>
    <col min="5301" max="5301" width="14" style="118" customWidth="1"/>
    <col min="5302" max="5302" width="13.5703125" style="118" customWidth="1"/>
    <col min="5303" max="5303" width="17.85546875" style="118" customWidth="1"/>
    <col min="5304" max="5304" width="15" style="118" customWidth="1"/>
    <col min="5305" max="5305" width="16.42578125" style="118" customWidth="1"/>
    <col min="5306" max="5306" width="14.5703125" style="118" customWidth="1"/>
    <col min="5307" max="5308" width="13.42578125" style="118" customWidth="1"/>
    <col min="5309" max="5309" width="0" style="118" hidden="1" customWidth="1"/>
    <col min="5310" max="5310" width="73.140625" style="118" customWidth="1"/>
    <col min="5311" max="5555" width="9.140625" style="118"/>
    <col min="5556" max="5556" width="34.140625" style="118" customWidth="1"/>
    <col min="5557" max="5557" width="14" style="118" customWidth="1"/>
    <col min="5558" max="5558" width="13.5703125" style="118" customWidth="1"/>
    <col min="5559" max="5559" width="17.85546875" style="118" customWidth="1"/>
    <col min="5560" max="5560" width="15" style="118" customWidth="1"/>
    <col min="5561" max="5561" width="16.42578125" style="118" customWidth="1"/>
    <col min="5562" max="5562" width="14.5703125" style="118" customWidth="1"/>
    <col min="5563" max="5564" width="13.42578125" style="118" customWidth="1"/>
    <col min="5565" max="5565" width="0" style="118" hidden="1" customWidth="1"/>
    <col min="5566" max="5566" width="73.140625" style="118" customWidth="1"/>
    <col min="5567" max="5811" width="9.140625" style="118"/>
    <col min="5812" max="5812" width="34.140625" style="118" customWidth="1"/>
    <col min="5813" max="5813" width="14" style="118" customWidth="1"/>
    <col min="5814" max="5814" width="13.5703125" style="118" customWidth="1"/>
    <col min="5815" max="5815" width="17.85546875" style="118" customWidth="1"/>
    <col min="5816" max="5816" width="15" style="118" customWidth="1"/>
    <col min="5817" max="5817" width="16.42578125" style="118" customWidth="1"/>
    <col min="5818" max="5818" width="14.5703125" style="118" customWidth="1"/>
    <col min="5819" max="5820" width="13.42578125" style="118" customWidth="1"/>
    <col min="5821" max="5821" width="0" style="118" hidden="1" customWidth="1"/>
    <col min="5822" max="5822" width="73.140625" style="118" customWidth="1"/>
    <col min="5823" max="6067" width="9.140625" style="118"/>
    <col min="6068" max="6068" width="34.140625" style="118" customWidth="1"/>
    <col min="6069" max="6069" width="14" style="118" customWidth="1"/>
    <col min="6070" max="6070" width="13.5703125" style="118" customWidth="1"/>
    <col min="6071" max="6071" width="17.85546875" style="118" customWidth="1"/>
    <col min="6072" max="6072" width="15" style="118" customWidth="1"/>
    <col min="6073" max="6073" width="16.42578125" style="118" customWidth="1"/>
    <col min="6074" max="6074" width="14.5703125" style="118" customWidth="1"/>
    <col min="6075" max="6076" width="13.42578125" style="118" customWidth="1"/>
    <col min="6077" max="6077" width="0" style="118" hidden="1" customWidth="1"/>
    <col min="6078" max="6078" width="73.140625" style="118" customWidth="1"/>
    <col min="6079" max="6323" width="9.140625" style="118"/>
    <col min="6324" max="6324" width="34.140625" style="118" customWidth="1"/>
    <col min="6325" max="6325" width="14" style="118" customWidth="1"/>
    <col min="6326" max="6326" width="13.5703125" style="118" customWidth="1"/>
    <col min="6327" max="6327" width="17.85546875" style="118" customWidth="1"/>
    <col min="6328" max="6328" width="15" style="118" customWidth="1"/>
    <col min="6329" max="6329" width="16.42578125" style="118" customWidth="1"/>
    <col min="6330" max="6330" width="14.5703125" style="118" customWidth="1"/>
    <col min="6331" max="6332" width="13.42578125" style="118" customWidth="1"/>
    <col min="6333" max="6333" width="0" style="118" hidden="1" customWidth="1"/>
    <col min="6334" max="6334" width="73.140625" style="118" customWidth="1"/>
    <col min="6335" max="6579" width="9.140625" style="118"/>
    <col min="6580" max="6580" width="34.140625" style="118" customWidth="1"/>
    <col min="6581" max="6581" width="14" style="118" customWidth="1"/>
    <col min="6582" max="6582" width="13.5703125" style="118" customWidth="1"/>
    <col min="6583" max="6583" width="17.85546875" style="118" customWidth="1"/>
    <col min="6584" max="6584" width="15" style="118" customWidth="1"/>
    <col min="6585" max="6585" width="16.42578125" style="118" customWidth="1"/>
    <col min="6586" max="6586" width="14.5703125" style="118" customWidth="1"/>
    <col min="6587" max="6588" width="13.42578125" style="118" customWidth="1"/>
    <col min="6589" max="6589" width="0" style="118" hidden="1" customWidth="1"/>
    <col min="6590" max="6590" width="73.140625" style="118" customWidth="1"/>
    <col min="6591" max="6835" width="9.140625" style="118"/>
    <col min="6836" max="6836" width="34.140625" style="118" customWidth="1"/>
    <col min="6837" max="6837" width="14" style="118" customWidth="1"/>
    <col min="6838" max="6838" width="13.5703125" style="118" customWidth="1"/>
    <col min="6839" max="6839" width="17.85546875" style="118" customWidth="1"/>
    <col min="6840" max="6840" width="15" style="118" customWidth="1"/>
    <col min="6841" max="6841" width="16.42578125" style="118" customWidth="1"/>
    <col min="6842" max="6842" width="14.5703125" style="118" customWidth="1"/>
    <col min="6843" max="6844" width="13.42578125" style="118" customWidth="1"/>
    <col min="6845" max="6845" width="0" style="118" hidden="1" customWidth="1"/>
    <col min="6846" max="6846" width="73.140625" style="118" customWidth="1"/>
    <col min="6847" max="7091" width="9.140625" style="118"/>
    <col min="7092" max="7092" width="34.140625" style="118" customWidth="1"/>
    <col min="7093" max="7093" width="14" style="118" customWidth="1"/>
    <col min="7094" max="7094" width="13.5703125" style="118" customWidth="1"/>
    <col min="7095" max="7095" width="17.85546875" style="118" customWidth="1"/>
    <col min="7096" max="7096" width="15" style="118" customWidth="1"/>
    <col min="7097" max="7097" width="16.42578125" style="118" customWidth="1"/>
    <col min="7098" max="7098" width="14.5703125" style="118" customWidth="1"/>
    <col min="7099" max="7100" width="13.42578125" style="118" customWidth="1"/>
    <col min="7101" max="7101" width="0" style="118" hidden="1" customWidth="1"/>
    <col min="7102" max="7102" width="73.140625" style="118" customWidth="1"/>
    <col min="7103" max="7347" width="9.140625" style="118"/>
    <col min="7348" max="7348" width="34.140625" style="118" customWidth="1"/>
    <col min="7349" max="7349" width="14" style="118" customWidth="1"/>
    <col min="7350" max="7350" width="13.5703125" style="118" customWidth="1"/>
    <col min="7351" max="7351" width="17.85546875" style="118" customWidth="1"/>
    <col min="7352" max="7352" width="15" style="118" customWidth="1"/>
    <col min="7353" max="7353" width="16.42578125" style="118" customWidth="1"/>
    <col min="7354" max="7354" width="14.5703125" style="118" customWidth="1"/>
    <col min="7355" max="7356" width="13.42578125" style="118" customWidth="1"/>
    <col min="7357" max="7357" width="0" style="118" hidden="1" customWidth="1"/>
    <col min="7358" max="7358" width="73.140625" style="118" customWidth="1"/>
    <col min="7359" max="7603" width="9.140625" style="118"/>
    <col min="7604" max="7604" width="34.140625" style="118" customWidth="1"/>
    <col min="7605" max="7605" width="14" style="118" customWidth="1"/>
    <col min="7606" max="7606" width="13.5703125" style="118" customWidth="1"/>
    <col min="7607" max="7607" width="17.85546875" style="118" customWidth="1"/>
    <col min="7608" max="7608" width="15" style="118" customWidth="1"/>
    <col min="7609" max="7609" width="16.42578125" style="118" customWidth="1"/>
    <col min="7610" max="7610" width="14.5703125" style="118" customWidth="1"/>
    <col min="7611" max="7612" width="13.42578125" style="118" customWidth="1"/>
    <col min="7613" max="7613" width="0" style="118" hidden="1" customWidth="1"/>
    <col min="7614" max="7614" width="73.140625" style="118" customWidth="1"/>
    <col min="7615" max="7859" width="9.140625" style="118"/>
    <col min="7860" max="7860" width="34.140625" style="118" customWidth="1"/>
    <col min="7861" max="7861" width="14" style="118" customWidth="1"/>
    <col min="7862" max="7862" width="13.5703125" style="118" customWidth="1"/>
    <col min="7863" max="7863" width="17.85546875" style="118" customWidth="1"/>
    <col min="7864" max="7864" width="15" style="118" customWidth="1"/>
    <col min="7865" max="7865" width="16.42578125" style="118" customWidth="1"/>
    <col min="7866" max="7866" width="14.5703125" style="118" customWidth="1"/>
    <col min="7867" max="7868" width="13.42578125" style="118" customWidth="1"/>
    <col min="7869" max="7869" width="0" style="118" hidden="1" customWidth="1"/>
    <col min="7870" max="7870" width="73.140625" style="118" customWidth="1"/>
    <col min="7871" max="8115" width="9.140625" style="118"/>
    <col min="8116" max="8116" width="34.140625" style="118" customWidth="1"/>
    <col min="8117" max="8117" width="14" style="118" customWidth="1"/>
    <col min="8118" max="8118" width="13.5703125" style="118" customWidth="1"/>
    <col min="8119" max="8119" width="17.85546875" style="118" customWidth="1"/>
    <col min="8120" max="8120" width="15" style="118" customWidth="1"/>
    <col min="8121" max="8121" width="16.42578125" style="118" customWidth="1"/>
    <col min="8122" max="8122" width="14.5703125" style="118" customWidth="1"/>
    <col min="8123" max="8124" width="13.42578125" style="118" customWidth="1"/>
    <col min="8125" max="8125" width="0" style="118" hidden="1" customWidth="1"/>
    <col min="8126" max="8126" width="73.140625" style="118" customWidth="1"/>
    <col min="8127" max="8371" width="9.140625" style="118"/>
    <col min="8372" max="8372" width="34.140625" style="118" customWidth="1"/>
    <col min="8373" max="8373" width="14" style="118" customWidth="1"/>
    <col min="8374" max="8374" width="13.5703125" style="118" customWidth="1"/>
    <col min="8375" max="8375" width="17.85546875" style="118" customWidth="1"/>
    <col min="8376" max="8376" width="15" style="118" customWidth="1"/>
    <col min="8377" max="8377" width="16.42578125" style="118" customWidth="1"/>
    <col min="8378" max="8378" width="14.5703125" style="118" customWidth="1"/>
    <col min="8379" max="8380" width="13.42578125" style="118" customWidth="1"/>
    <col min="8381" max="8381" width="0" style="118" hidden="1" customWidth="1"/>
    <col min="8382" max="8382" width="73.140625" style="118" customWidth="1"/>
    <col min="8383" max="8627" width="9.140625" style="118"/>
    <col min="8628" max="8628" width="34.140625" style="118" customWidth="1"/>
    <col min="8629" max="8629" width="14" style="118" customWidth="1"/>
    <col min="8630" max="8630" width="13.5703125" style="118" customWidth="1"/>
    <col min="8631" max="8631" width="17.85546875" style="118" customWidth="1"/>
    <col min="8632" max="8632" width="15" style="118" customWidth="1"/>
    <col min="8633" max="8633" width="16.42578125" style="118" customWidth="1"/>
    <col min="8634" max="8634" width="14.5703125" style="118" customWidth="1"/>
    <col min="8635" max="8636" width="13.42578125" style="118" customWidth="1"/>
    <col min="8637" max="8637" width="0" style="118" hidden="1" customWidth="1"/>
    <col min="8638" max="8638" width="73.140625" style="118" customWidth="1"/>
    <col min="8639" max="8883" width="9.140625" style="118"/>
    <col min="8884" max="8884" width="34.140625" style="118" customWidth="1"/>
    <col min="8885" max="8885" width="14" style="118" customWidth="1"/>
    <col min="8886" max="8886" width="13.5703125" style="118" customWidth="1"/>
    <col min="8887" max="8887" width="17.85546875" style="118" customWidth="1"/>
    <col min="8888" max="8888" width="15" style="118" customWidth="1"/>
    <col min="8889" max="8889" width="16.42578125" style="118" customWidth="1"/>
    <col min="8890" max="8890" width="14.5703125" style="118" customWidth="1"/>
    <col min="8891" max="8892" width="13.42578125" style="118" customWidth="1"/>
    <col min="8893" max="8893" width="0" style="118" hidden="1" customWidth="1"/>
    <col min="8894" max="8894" width="73.140625" style="118" customWidth="1"/>
    <col min="8895" max="9139" width="9.140625" style="118"/>
    <col min="9140" max="9140" width="34.140625" style="118" customWidth="1"/>
    <col min="9141" max="9141" width="14" style="118" customWidth="1"/>
    <col min="9142" max="9142" width="13.5703125" style="118" customWidth="1"/>
    <col min="9143" max="9143" width="17.85546875" style="118" customWidth="1"/>
    <col min="9144" max="9144" width="15" style="118" customWidth="1"/>
    <col min="9145" max="9145" width="16.42578125" style="118" customWidth="1"/>
    <col min="9146" max="9146" width="14.5703125" style="118" customWidth="1"/>
    <col min="9147" max="9148" width="13.42578125" style="118" customWidth="1"/>
    <col min="9149" max="9149" width="0" style="118" hidden="1" customWidth="1"/>
    <col min="9150" max="9150" width="73.140625" style="118" customWidth="1"/>
    <col min="9151" max="9395" width="9.140625" style="118"/>
    <col min="9396" max="9396" width="34.140625" style="118" customWidth="1"/>
    <col min="9397" max="9397" width="14" style="118" customWidth="1"/>
    <col min="9398" max="9398" width="13.5703125" style="118" customWidth="1"/>
    <col min="9399" max="9399" width="17.85546875" style="118" customWidth="1"/>
    <col min="9400" max="9400" width="15" style="118" customWidth="1"/>
    <col min="9401" max="9401" width="16.42578125" style="118" customWidth="1"/>
    <col min="9402" max="9402" width="14.5703125" style="118" customWidth="1"/>
    <col min="9403" max="9404" width="13.42578125" style="118" customWidth="1"/>
    <col min="9405" max="9405" width="0" style="118" hidden="1" customWidth="1"/>
    <col min="9406" max="9406" width="73.140625" style="118" customWidth="1"/>
    <col min="9407" max="9651" width="9.140625" style="118"/>
    <col min="9652" max="9652" width="34.140625" style="118" customWidth="1"/>
    <col min="9653" max="9653" width="14" style="118" customWidth="1"/>
    <col min="9654" max="9654" width="13.5703125" style="118" customWidth="1"/>
    <col min="9655" max="9655" width="17.85546875" style="118" customWidth="1"/>
    <col min="9656" max="9656" width="15" style="118" customWidth="1"/>
    <col min="9657" max="9657" width="16.42578125" style="118" customWidth="1"/>
    <col min="9658" max="9658" width="14.5703125" style="118" customWidth="1"/>
    <col min="9659" max="9660" width="13.42578125" style="118" customWidth="1"/>
    <col min="9661" max="9661" width="0" style="118" hidden="1" customWidth="1"/>
    <col min="9662" max="9662" width="73.140625" style="118" customWidth="1"/>
    <col min="9663" max="9907" width="9.140625" style="118"/>
    <col min="9908" max="9908" width="34.140625" style="118" customWidth="1"/>
    <col min="9909" max="9909" width="14" style="118" customWidth="1"/>
    <col min="9910" max="9910" width="13.5703125" style="118" customWidth="1"/>
    <col min="9911" max="9911" width="17.85546875" style="118" customWidth="1"/>
    <col min="9912" max="9912" width="15" style="118" customWidth="1"/>
    <col min="9913" max="9913" width="16.42578125" style="118" customWidth="1"/>
    <col min="9914" max="9914" width="14.5703125" style="118" customWidth="1"/>
    <col min="9915" max="9916" width="13.42578125" style="118" customWidth="1"/>
    <col min="9917" max="9917" width="0" style="118" hidden="1" customWidth="1"/>
    <col min="9918" max="9918" width="73.140625" style="118" customWidth="1"/>
    <col min="9919" max="10163" width="9.140625" style="118"/>
    <col min="10164" max="10164" width="34.140625" style="118" customWidth="1"/>
    <col min="10165" max="10165" width="14" style="118" customWidth="1"/>
    <col min="10166" max="10166" width="13.5703125" style="118" customWidth="1"/>
    <col min="10167" max="10167" width="17.85546875" style="118" customWidth="1"/>
    <col min="10168" max="10168" width="15" style="118" customWidth="1"/>
    <col min="10169" max="10169" width="16.42578125" style="118" customWidth="1"/>
    <col min="10170" max="10170" width="14.5703125" style="118" customWidth="1"/>
    <col min="10171" max="10172" width="13.42578125" style="118" customWidth="1"/>
    <col min="10173" max="10173" width="0" style="118" hidden="1" customWidth="1"/>
    <col min="10174" max="10174" width="73.140625" style="118" customWidth="1"/>
    <col min="10175" max="10419" width="9.140625" style="118"/>
    <col min="10420" max="10420" width="34.140625" style="118" customWidth="1"/>
    <col min="10421" max="10421" width="14" style="118" customWidth="1"/>
    <col min="10422" max="10422" width="13.5703125" style="118" customWidth="1"/>
    <col min="10423" max="10423" width="17.85546875" style="118" customWidth="1"/>
    <col min="10424" max="10424" width="15" style="118" customWidth="1"/>
    <col min="10425" max="10425" width="16.42578125" style="118" customWidth="1"/>
    <col min="10426" max="10426" width="14.5703125" style="118" customWidth="1"/>
    <col min="10427" max="10428" width="13.42578125" style="118" customWidth="1"/>
    <col min="10429" max="10429" width="0" style="118" hidden="1" customWidth="1"/>
    <col min="10430" max="10430" width="73.140625" style="118" customWidth="1"/>
    <col min="10431" max="10675" width="9.140625" style="118"/>
    <col min="10676" max="10676" width="34.140625" style="118" customWidth="1"/>
    <col min="10677" max="10677" width="14" style="118" customWidth="1"/>
    <col min="10678" max="10678" width="13.5703125" style="118" customWidth="1"/>
    <col min="10679" max="10679" width="17.85546875" style="118" customWidth="1"/>
    <col min="10680" max="10680" width="15" style="118" customWidth="1"/>
    <col min="10681" max="10681" width="16.42578125" style="118" customWidth="1"/>
    <col min="10682" max="10682" width="14.5703125" style="118" customWidth="1"/>
    <col min="10683" max="10684" width="13.42578125" style="118" customWidth="1"/>
    <col min="10685" max="10685" width="0" style="118" hidden="1" customWidth="1"/>
    <col min="10686" max="10686" width="73.140625" style="118" customWidth="1"/>
    <col min="10687" max="10931" width="9.140625" style="118"/>
    <col min="10932" max="10932" width="34.140625" style="118" customWidth="1"/>
    <col min="10933" max="10933" width="14" style="118" customWidth="1"/>
    <col min="10934" max="10934" width="13.5703125" style="118" customWidth="1"/>
    <col min="10935" max="10935" width="17.85546875" style="118" customWidth="1"/>
    <col min="10936" max="10936" width="15" style="118" customWidth="1"/>
    <col min="10937" max="10937" width="16.42578125" style="118" customWidth="1"/>
    <col min="10938" max="10938" width="14.5703125" style="118" customWidth="1"/>
    <col min="10939" max="10940" width="13.42578125" style="118" customWidth="1"/>
    <col min="10941" max="10941" width="0" style="118" hidden="1" customWidth="1"/>
    <col min="10942" max="10942" width="73.140625" style="118" customWidth="1"/>
    <col min="10943" max="11187" width="9.140625" style="118"/>
    <col min="11188" max="11188" width="34.140625" style="118" customWidth="1"/>
    <col min="11189" max="11189" width="14" style="118" customWidth="1"/>
    <col min="11190" max="11190" width="13.5703125" style="118" customWidth="1"/>
    <col min="11191" max="11191" width="17.85546875" style="118" customWidth="1"/>
    <col min="11192" max="11192" width="15" style="118" customWidth="1"/>
    <col min="11193" max="11193" width="16.42578125" style="118" customWidth="1"/>
    <col min="11194" max="11194" width="14.5703125" style="118" customWidth="1"/>
    <col min="11195" max="11196" width="13.42578125" style="118" customWidth="1"/>
    <col min="11197" max="11197" width="0" style="118" hidden="1" customWidth="1"/>
    <col min="11198" max="11198" width="73.140625" style="118" customWidth="1"/>
    <col min="11199" max="11443" width="9.140625" style="118"/>
    <col min="11444" max="11444" width="34.140625" style="118" customWidth="1"/>
    <col min="11445" max="11445" width="14" style="118" customWidth="1"/>
    <col min="11446" max="11446" width="13.5703125" style="118" customWidth="1"/>
    <col min="11447" max="11447" width="17.85546875" style="118" customWidth="1"/>
    <col min="11448" max="11448" width="15" style="118" customWidth="1"/>
    <col min="11449" max="11449" width="16.42578125" style="118" customWidth="1"/>
    <col min="11450" max="11450" width="14.5703125" style="118" customWidth="1"/>
    <col min="11451" max="11452" width="13.42578125" style="118" customWidth="1"/>
    <col min="11453" max="11453" width="0" style="118" hidden="1" customWidth="1"/>
    <col min="11454" max="11454" width="73.140625" style="118" customWidth="1"/>
    <col min="11455" max="11699" width="9.140625" style="118"/>
    <col min="11700" max="11700" width="34.140625" style="118" customWidth="1"/>
    <col min="11701" max="11701" width="14" style="118" customWidth="1"/>
    <col min="11702" max="11702" width="13.5703125" style="118" customWidth="1"/>
    <col min="11703" max="11703" width="17.85546875" style="118" customWidth="1"/>
    <col min="11704" max="11704" width="15" style="118" customWidth="1"/>
    <col min="11705" max="11705" width="16.42578125" style="118" customWidth="1"/>
    <col min="11706" max="11706" width="14.5703125" style="118" customWidth="1"/>
    <col min="11707" max="11708" width="13.42578125" style="118" customWidth="1"/>
    <col min="11709" max="11709" width="0" style="118" hidden="1" customWidth="1"/>
    <col min="11710" max="11710" width="73.140625" style="118" customWidth="1"/>
    <col min="11711" max="11955" width="9.140625" style="118"/>
    <col min="11956" max="11956" width="34.140625" style="118" customWidth="1"/>
    <col min="11957" max="11957" width="14" style="118" customWidth="1"/>
    <col min="11958" max="11958" width="13.5703125" style="118" customWidth="1"/>
    <col min="11959" max="11959" width="17.85546875" style="118" customWidth="1"/>
    <col min="11960" max="11960" width="15" style="118" customWidth="1"/>
    <col min="11961" max="11961" width="16.42578125" style="118" customWidth="1"/>
    <col min="11962" max="11962" width="14.5703125" style="118" customWidth="1"/>
    <col min="11963" max="11964" width="13.42578125" style="118" customWidth="1"/>
    <col min="11965" max="11965" width="0" style="118" hidden="1" customWidth="1"/>
    <col min="11966" max="11966" width="73.140625" style="118" customWidth="1"/>
    <col min="11967" max="12211" width="9.140625" style="118"/>
    <col min="12212" max="12212" width="34.140625" style="118" customWidth="1"/>
    <col min="12213" max="12213" width="14" style="118" customWidth="1"/>
    <col min="12214" max="12214" width="13.5703125" style="118" customWidth="1"/>
    <col min="12215" max="12215" width="17.85546875" style="118" customWidth="1"/>
    <col min="12216" max="12216" width="15" style="118" customWidth="1"/>
    <col min="12217" max="12217" width="16.42578125" style="118" customWidth="1"/>
    <col min="12218" max="12218" width="14.5703125" style="118" customWidth="1"/>
    <col min="12219" max="12220" width="13.42578125" style="118" customWidth="1"/>
    <col min="12221" max="12221" width="0" style="118" hidden="1" customWidth="1"/>
    <col min="12222" max="12222" width="73.140625" style="118" customWidth="1"/>
    <col min="12223" max="12467" width="9.140625" style="118"/>
    <col min="12468" max="12468" width="34.140625" style="118" customWidth="1"/>
    <col min="12469" max="12469" width="14" style="118" customWidth="1"/>
    <col min="12470" max="12470" width="13.5703125" style="118" customWidth="1"/>
    <col min="12471" max="12471" width="17.85546875" style="118" customWidth="1"/>
    <col min="12472" max="12472" width="15" style="118" customWidth="1"/>
    <col min="12473" max="12473" width="16.42578125" style="118" customWidth="1"/>
    <col min="12474" max="12474" width="14.5703125" style="118" customWidth="1"/>
    <col min="12475" max="12476" width="13.42578125" style="118" customWidth="1"/>
    <col min="12477" max="12477" width="0" style="118" hidden="1" customWidth="1"/>
    <col min="12478" max="12478" width="73.140625" style="118" customWidth="1"/>
    <col min="12479" max="12723" width="9.140625" style="118"/>
    <col min="12724" max="12724" width="34.140625" style="118" customWidth="1"/>
    <col min="12725" max="12725" width="14" style="118" customWidth="1"/>
    <col min="12726" max="12726" width="13.5703125" style="118" customWidth="1"/>
    <col min="12727" max="12727" width="17.85546875" style="118" customWidth="1"/>
    <col min="12728" max="12728" width="15" style="118" customWidth="1"/>
    <col min="12729" max="12729" width="16.42578125" style="118" customWidth="1"/>
    <col min="12730" max="12730" width="14.5703125" style="118" customWidth="1"/>
    <col min="12731" max="12732" width="13.42578125" style="118" customWidth="1"/>
    <col min="12733" max="12733" width="0" style="118" hidden="1" customWidth="1"/>
    <col min="12734" max="12734" width="73.140625" style="118" customWidth="1"/>
    <col min="12735" max="12979" width="9.140625" style="118"/>
    <col min="12980" max="12980" width="34.140625" style="118" customWidth="1"/>
    <col min="12981" max="12981" width="14" style="118" customWidth="1"/>
    <col min="12982" max="12982" width="13.5703125" style="118" customWidth="1"/>
    <col min="12983" max="12983" width="17.85546875" style="118" customWidth="1"/>
    <col min="12984" max="12984" width="15" style="118" customWidth="1"/>
    <col min="12985" max="12985" width="16.42578125" style="118" customWidth="1"/>
    <col min="12986" max="12986" width="14.5703125" style="118" customWidth="1"/>
    <col min="12987" max="12988" width="13.42578125" style="118" customWidth="1"/>
    <col min="12989" max="12989" width="0" style="118" hidden="1" customWidth="1"/>
    <col min="12990" max="12990" width="73.140625" style="118" customWidth="1"/>
    <col min="12991" max="13235" width="9.140625" style="118"/>
    <col min="13236" max="13236" width="34.140625" style="118" customWidth="1"/>
    <col min="13237" max="13237" width="14" style="118" customWidth="1"/>
    <col min="13238" max="13238" width="13.5703125" style="118" customWidth="1"/>
    <col min="13239" max="13239" width="17.85546875" style="118" customWidth="1"/>
    <col min="13240" max="13240" width="15" style="118" customWidth="1"/>
    <col min="13241" max="13241" width="16.42578125" style="118" customWidth="1"/>
    <col min="13242" max="13242" width="14.5703125" style="118" customWidth="1"/>
    <col min="13243" max="13244" width="13.42578125" style="118" customWidth="1"/>
    <col min="13245" max="13245" width="0" style="118" hidden="1" customWidth="1"/>
    <col min="13246" max="13246" width="73.140625" style="118" customWidth="1"/>
    <col min="13247" max="13491" width="9.140625" style="118"/>
    <col min="13492" max="13492" width="34.140625" style="118" customWidth="1"/>
    <col min="13493" max="13493" width="14" style="118" customWidth="1"/>
    <col min="13494" max="13494" width="13.5703125" style="118" customWidth="1"/>
    <col min="13495" max="13495" width="17.85546875" style="118" customWidth="1"/>
    <col min="13496" max="13496" width="15" style="118" customWidth="1"/>
    <col min="13497" max="13497" width="16.42578125" style="118" customWidth="1"/>
    <col min="13498" max="13498" width="14.5703125" style="118" customWidth="1"/>
    <col min="13499" max="13500" width="13.42578125" style="118" customWidth="1"/>
    <col min="13501" max="13501" width="0" style="118" hidden="1" customWidth="1"/>
    <col min="13502" max="13502" width="73.140625" style="118" customWidth="1"/>
    <col min="13503" max="13747" width="9.140625" style="118"/>
    <col min="13748" max="13748" width="34.140625" style="118" customWidth="1"/>
    <col min="13749" max="13749" width="14" style="118" customWidth="1"/>
    <col min="13750" max="13750" width="13.5703125" style="118" customWidth="1"/>
    <col min="13751" max="13751" width="17.85546875" style="118" customWidth="1"/>
    <col min="13752" max="13752" width="15" style="118" customWidth="1"/>
    <col min="13753" max="13753" width="16.42578125" style="118" customWidth="1"/>
    <col min="13754" max="13754" width="14.5703125" style="118" customWidth="1"/>
    <col min="13755" max="13756" width="13.42578125" style="118" customWidth="1"/>
    <col min="13757" max="13757" width="0" style="118" hidden="1" customWidth="1"/>
    <col min="13758" max="13758" width="73.140625" style="118" customWidth="1"/>
    <col min="13759" max="14003" width="9.140625" style="118"/>
    <col min="14004" max="14004" width="34.140625" style="118" customWidth="1"/>
    <col min="14005" max="14005" width="14" style="118" customWidth="1"/>
    <col min="14006" max="14006" width="13.5703125" style="118" customWidth="1"/>
    <col min="14007" max="14007" width="17.85546875" style="118" customWidth="1"/>
    <col min="14008" max="14008" width="15" style="118" customWidth="1"/>
    <col min="14009" max="14009" width="16.42578125" style="118" customWidth="1"/>
    <col min="14010" max="14010" width="14.5703125" style="118" customWidth="1"/>
    <col min="14011" max="14012" width="13.42578125" style="118" customWidth="1"/>
    <col min="14013" max="14013" width="0" style="118" hidden="1" customWidth="1"/>
    <col min="14014" max="14014" width="73.140625" style="118" customWidth="1"/>
    <col min="14015" max="14259" width="9.140625" style="118"/>
    <col min="14260" max="14260" width="34.140625" style="118" customWidth="1"/>
    <col min="14261" max="14261" width="14" style="118" customWidth="1"/>
    <col min="14262" max="14262" width="13.5703125" style="118" customWidth="1"/>
    <col min="14263" max="14263" width="17.85546875" style="118" customWidth="1"/>
    <col min="14264" max="14264" width="15" style="118" customWidth="1"/>
    <col min="14265" max="14265" width="16.42578125" style="118" customWidth="1"/>
    <col min="14266" max="14266" width="14.5703125" style="118" customWidth="1"/>
    <col min="14267" max="14268" width="13.42578125" style="118" customWidth="1"/>
    <col min="14269" max="14269" width="0" style="118" hidden="1" customWidth="1"/>
    <col min="14270" max="14270" width="73.140625" style="118" customWidth="1"/>
    <col min="14271" max="14515" width="9.140625" style="118"/>
    <col min="14516" max="14516" width="34.140625" style="118" customWidth="1"/>
    <col min="14517" max="14517" width="14" style="118" customWidth="1"/>
    <col min="14518" max="14518" width="13.5703125" style="118" customWidth="1"/>
    <col min="14519" max="14519" width="17.85546875" style="118" customWidth="1"/>
    <col min="14520" max="14520" width="15" style="118" customWidth="1"/>
    <col min="14521" max="14521" width="16.42578125" style="118" customWidth="1"/>
    <col min="14522" max="14522" width="14.5703125" style="118" customWidth="1"/>
    <col min="14523" max="14524" width="13.42578125" style="118" customWidth="1"/>
    <col min="14525" max="14525" width="0" style="118" hidden="1" customWidth="1"/>
    <col min="14526" max="14526" width="73.140625" style="118" customWidth="1"/>
    <col min="14527" max="14771" width="9.140625" style="118"/>
    <col min="14772" max="14772" width="34.140625" style="118" customWidth="1"/>
    <col min="14773" max="14773" width="14" style="118" customWidth="1"/>
    <col min="14774" max="14774" width="13.5703125" style="118" customWidth="1"/>
    <col min="14775" max="14775" width="17.85546875" style="118" customWidth="1"/>
    <col min="14776" max="14776" width="15" style="118" customWidth="1"/>
    <col min="14777" max="14777" width="16.42578125" style="118" customWidth="1"/>
    <col min="14778" max="14778" width="14.5703125" style="118" customWidth="1"/>
    <col min="14779" max="14780" width="13.42578125" style="118" customWidth="1"/>
    <col min="14781" max="14781" width="0" style="118" hidden="1" customWidth="1"/>
    <col min="14782" max="14782" width="73.140625" style="118" customWidth="1"/>
    <col min="14783" max="15027" width="9.140625" style="118"/>
    <col min="15028" max="15028" width="34.140625" style="118" customWidth="1"/>
    <col min="15029" max="15029" width="14" style="118" customWidth="1"/>
    <col min="15030" max="15030" width="13.5703125" style="118" customWidth="1"/>
    <col min="15031" max="15031" width="17.85546875" style="118" customWidth="1"/>
    <col min="15032" max="15032" width="15" style="118" customWidth="1"/>
    <col min="15033" max="15033" width="16.42578125" style="118" customWidth="1"/>
    <col min="15034" max="15034" width="14.5703125" style="118" customWidth="1"/>
    <col min="15035" max="15036" width="13.42578125" style="118" customWidth="1"/>
    <col min="15037" max="15037" width="0" style="118" hidden="1" customWidth="1"/>
    <col min="15038" max="15038" width="73.140625" style="118" customWidth="1"/>
    <col min="15039" max="15283" width="9.140625" style="118"/>
    <col min="15284" max="15284" width="34.140625" style="118" customWidth="1"/>
    <col min="15285" max="15285" width="14" style="118" customWidth="1"/>
    <col min="15286" max="15286" width="13.5703125" style="118" customWidth="1"/>
    <col min="15287" max="15287" width="17.85546875" style="118" customWidth="1"/>
    <col min="15288" max="15288" width="15" style="118" customWidth="1"/>
    <col min="15289" max="15289" width="16.42578125" style="118" customWidth="1"/>
    <col min="15290" max="15290" width="14.5703125" style="118" customWidth="1"/>
    <col min="15291" max="15292" width="13.42578125" style="118" customWidth="1"/>
    <col min="15293" max="15293" width="0" style="118" hidden="1" customWidth="1"/>
    <col min="15294" max="15294" width="73.140625" style="118" customWidth="1"/>
    <col min="15295" max="15539" width="9.140625" style="118"/>
    <col min="15540" max="15540" width="34.140625" style="118" customWidth="1"/>
    <col min="15541" max="15541" width="14" style="118" customWidth="1"/>
    <col min="15542" max="15542" width="13.5703125" style="118" customWidth="1"/>
    <col min="15543" max="15543" width="17.85546875" style="118" customWidth="1"/>
    <col min="15544" max="15544" width="15" style="118" customWidth="1"/>
    <col min="15545" max="15545" width="16.42578125" style="118" customWidth="1"/>
    <col min="15546" max="15546" width="14.5703125" style="118" customWidth="1"/>
    <col min="15547" max="15548" width="13.42578125" style="118" customWidth="1"/>
    <col min="15549" max="15549" width="0" style="118" hidden="1" customWidth="1"/>
    <col min="15550" max="15550" width="73.140625" style="118" customWidth="1"/>
    <col min="15551" max="15795" width="9.140625" style="118"/>
    <col min="15796" max="15796" width="34.140625" style="118" customWidth="1"/>
    <col min="15797" max="15797" width="14" style="118" customWidth="1"/>
    <col min="15798" max="15798" width="13.5703125" style="118" customWidth="1"/>
    <col min="15799" max="15799" width="17.85546875" style="118" customWidth="1"/>
    <col min="15800" max="15800" width="15" style="118" customWidth="1"/>
    <col min="15801" max="15801" width="16.42578125" style="118" customWidth="1"/>
    <col min="15802" max="15802" width="14.5703125" style="118" customWidth="1"/>
    <col min="15803" max="15804" width="13.42578125" style="118" customWidth="1"/>
    <col min="15805" max="15805" width="0" style="118" hidden="1" customWidth="1"/>
    <col min="15806" max="15806" width="73.140625" style="118" customWidth="1"/>
    <col min="15807" max="16051" width="9.140625" style="118"/>
    <col min="16052" max="16052" width="34.140625" style="118" customWidth="1"/>
    <col min="16053" max="16053" width="14" style="118" customWidth="1"/>
    <col min="16054" max="16054" width="13.5703125" style="118" customWidth="1"/>
    <col min="16055" max="16055" width="17.85546875" style="118" customWidth="1"/>
    <col min="16056" max="16056" width="15" style="118" customWidth="1"/>
    <col min="16057" max="16057" width="16.42578125" style="118" customWidth="1"/>
    <col min="16058" max="16058" width="14.5703125" style="118" customWidth="1"/>
    <col min="16059" max="16060" width="13.42578125" style="118" customWidth="1"/>
    <col min="16061" max="16061" width="0" style="118" hidden="1" customWidth="1"/>
    <col min="16062" max="16062" width="73.140625" style="118" customWidth="1"/>
    <col min="16063" max="16384" width="9.140625" style="118"/>
  </cols>
  <sheetData>
    <row r="1" spans="1:9" ht="11.25" customHeight="1" x14ac:dyDescent="0.15"/>
    <row r="2" spans="1:9" ht="15" customHeight="1" x14ac:dyDescent="0.15">
      <c r="A2" s="2770" t="s">
        <v>1443</v>
      </c>
      <c r="B2" s="2771"/>
      <c r="C2" s="2771"/>
      <c r="D2" s="2771"/>
      <c r="E2" s="2771"/>
      <c r="F2" s="2771"/>
      <c r="G2" s="2771"/>
      <c r="H2" s="2771"/>
      <c r="I2" s="2771"/>
    </row>
    <row r="3" spans="1:9" ht="11.25" customHeight="1" x14ac:dyDescent="0.15">
      <c r="A3" s="2384"/>
      <c r="B3" s="2385"/>
      <c r="C3" s="2385"/>
      <c r="D3" s="2385"/>
      <c r="E3" s="2385"/>
      <c r="F3" s="2385"/>
      <c r="G3" s="2385"/>
      <c r="H3" s="2385"/>
      <c r="I3" s="2385"/>
    </row>
    <row r="4" spans="1:9" ht="11.25" customHeight="1" x14ac:dyDescent="0.15">
      <c r="A4" s="2405" t="s">
        <v>2</v>
      </c>
      <c r="B4" s="2524" t="s">
        <v>1444</v>
      </c>
      <c r="C4" s="2525"/>
      <c r="D4" s="2525"/>
      <c r="E4" s="2525"/>
      <c r="F4" s="2525"/>
      <c r="G4" s="2525"/>
      <c r="H4" s="2525"/>
      <c r="I4" s="2526"/>
    </row>
    <row r="5" spans="1:9" ht="11.25" customHeight="1" x14ac:dyDescent="0.15">
      <c r="A5" s="2523"/>
      <c r="B5" s="2405" t="s">
        <v>71</v>
      </c>
      <c r="C5" s="2524" t="s">
        <v>1445</v>
      </c>
      <c r="D5" s="2525"/>
      <c r="E5" s="2525"/>
      <c r="F5" s="2525"/>
      <c r="G5" s="2525"/>
      <c r="H5" s="2525"/>
      <c r="I5" s="2526"/>
    </row>
    <row r="6" spans="1:9" ht="21" x14ac:dyDescent="0.15">
      <c r="A6" s="2406"/>
      <c r="B6" s="2406"/>
      <c r="C6" s="140" t="s">
        <v>1446</v>
      </c>
      <c r="D6" s="140" t="s">
        <v>1447</v>
      </c>
      <c r="E6" s="140" t="s">
        <v>1448</v>
      </c>
      <c r="F6" s="140" t="s">
        <v>1449</v>
      </c>
      <c r="G6" s="140" t="s">
        <v>1450</v>
      </c>
      <c r="H6" s="140" t="s">
        <v>1451</v>
      </c>
      <c r="I6" s="140" t="s">
        <v>1452</v>
      </c>
    </row>
    <row r="7" spans="1:9" x14ac:dyDescent="0.15">
      <c r="A7" s="235">
        <v>2012</v>
      </c>
      <c r="B7" s="697">
        <f>SUM(C7:I7)</f>
        <v>13950</v>
      </c>
      <c r="C7" s="698">
        <v>2690</v>
      </c>
      <c r="D7" s="698">
        <v>7215</v>
      </c>
      <c r="E7" s="698">
        <v>704</v>
      </c>
      <c r="F7" s="698">
        <v>1426</v>
      </c>
      <c r="G7" s="698">
        <v>1360</v>
      </c>
      <c r="H7" s="698">
        <v>153</v>
      </c>
      <c r="I7" s="698">
        <v>402</v>
      </c>
    </row>
    <row r="8" spans="1:9" x14ac:dyDescent="0.15">
      <c r="A8" s="235">
        <v>2013</v>
      </c>
      <c r="B8" s="697">
        <f>SUM(C8:I8)</f>
        <v>14214</v>
      </c>
      <c r="C8" s="698">
        <v>3082</v>
      </c>
      <c r="D8" s="698">
        <v>6415</v>
      </c>
      <c r="E8" s="698">
        <v>695</v>
      </c>
      <c r="F8" s="698">
        <v>1569</v>
      </c>
      <c r="G8" s="698">
        <v>1702</v>
      </c>
      <c r="H8" s="698">
        <v>153</v>
      </c>
      <c r="I8" s="698">
        <v>598</v>
      </c>
    </row>
    <row r="9" spans="1:9" x14ac:dyDescent="0.15">
      <c r="A9" s="235">
        <v>2014</v>
      </c>
      <c r="B9" s="697">
        <f>SUM(C9:I9)</f>
        <v>15045</v>
      </c>
      <c r="C9" s="698">
        <v>2879</v>
      </c>
      <c r="D9" s="698">
        <v>7337</v>
      </c>
      <c r="E9" s="698">
        <v>575</v>
      </c>
      <c r="F9" s="698">
        <v>1851</v>
      </c>
      <c r="G9" s="698">
        <v>1680</v>
      </c>
      <c r="H9" s="698">
        <v>135</v>
      </c>
      <c r="I9" s="698">
        <v>588</v>
      </c>
    </row>
    <row r="10" spans="1:9" x14ac:dyDescent="0.15">
      <c r="A10" s="235">
        <v>2015</v>
      </c>
      <c r="B10" s="697">
        <f>SUM(C10:I10)</f>
        <v>13461</v>
      </c>
      <c r="C10" s="699">
        <v>2632</v>
      </c>
      <c r="D10" s="699">
        <v>6685</v>
      </c>
      <c r="E10" s="699">
        <v>499</v>
      </c>
      <c r="F10" s="699">
        <v>1683</v>
      </c>
      <c r="G10" s="699">
        <v>1374</v>
      </c>
      <c r="H10" s="699">
        <v>150</v>
      </c>
      <c r="I10" s="699">
        <v>438</v>
      </c>
    </row>
    <row r="11" spans="1:9" x14ac:dyDescent="0.15">
      <c r="A11" s="235">
        <v>2016</v>
      </c>
      <c r="B11" s="697">
        <f>SUM(C11:I11)</f>
        <v>13353</v>
      </c>
      <c r="C11" s="700">
        <v>2116</v>
      </c>
      <c r="D11" s="700">
        <v>6871</v>
      </c>
      <c r="E11" s="700">
        <v>488</v>
      </c>
      <c r="F11" s="700">
        <v>1667</v>
      </c>
      <c r="G11" s="700">
        <v>1435</v>
      </c>
      <c r="H11" s="700">
        <v>141</v>
      </c>
      <c r="I11" s="700">
        <v>635</v>
      </c>
    </row>
    <row r="12" spans="1:9" ht="10.5" customHeight="1" x14ac:dyDescent="0.15">
      <c r="A12" s="2384"/>
      <c r="B12" s="2385"/>
      <c r="C12" s="2385"/>
      <c r="D12" s="2385"/>
      <c r="E12" s="2385"/>
      <c r="F12" s="2385"/>
      <c r="G12" s="2385"/>
      <c r="H12" s="2385"/>
      <c r="I12" s="2385"/>
    </row>
    <row r="13" spans="1:9" ht="23.25" customHeight="1" x14ac:dyDescent="0.15">
      <c r="A13" s="2493" t="s">
        <v>1453</v>
      </c>
      <c r="B13" s="2411"/>
      <c r="C13" s="2411"/>
      <c r="D13" s="2411"/>
      <c r="E13" s="2411"/>
      <c r="F13" s="2411"/>
      <c r="G13" s="2411"/>
      <c r="H13" s="2411"/>
      <c r="I13" s="2411"/>
    </row>
    <row r="14" spans="1:9" ht="15" customHeight="1" x14ac:dyDescent="0.15">
      <c r="A14" s="2410" t="s">
        <v>1454</v>
      </c>
      <c r="B14" s="2411"/>
      <c r="C14" s="2411"/>
      <c r="D14" s="2411"/>
      <c r="E14" s="2411"/>
      <c r="F14" s="2411"/>
      <c r="G14" s="2411"/>
      <c r="H14" s="2411"/>
      <c r="I14" s="2411"/>
    </row>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5"/>
  <sheetViews>
    <sheetView workbookViewId="0"/>
  </sheetViews>
  <sheetFormatPr baseColWidth="10" defaultColWidth="11.42578125" defaultRowHeight="10.5" x14ac:dyDescent="0.15"/>
  <cols>
    <col min="1" max="1" width="28.42578125" style="1" customWidth="1"/>
    <col min="2" max="2" width="11.42578125" style="1"/>
    <col min="3" max="3" width="16.42578125" style="1" customWidth="1"/>
    <col min="4" max="4" width="18" style="1" customWidth="1"/>
    <col min="5" max="6" width="16.42578125" style="1" customWidth="1"/>
    <col min="7" max="16384" width="11.42578125" style="1"/>
  </cols>
  <sheetData>
    <row r="1" spans="1:10" x14ac:dyDescent="0.15">
      <c r="A1" s="71"/>
    </row>
    <row r="2" spans="1:10" s="42" customFormat="1" ht="22.5" customHeight="1" x14ac:dyDescent="0.15">
      <c r="A2" s="2358" t="s">
        <v>87</v>
      </c>
      <c r="B2" s="2358"/>
      <c r="C2" s="2358"/>
      <c r="D2" s="2358"/>
      <c r="E2" s="2358"/>
      <c r="F2" s="2358"/>
    </row>
    <row r="3" spans="1:10" x14ac:dyDescent="0.15">
      <c r="A3" s="2359"/>
      <c r="B3" s="2359"/>
      <c r="C3" s="2359"/>
      <c r="D3" s="2359"/>
      <c r="E3" s="2359"/>
      <c r="F3" s="2359"/>
    </row>
    <row r="4" spans="1:10" x14ac:dyDescent="0.15">
      <c r="A4" s="2360" t="s">
        <v>88</v>
      </c>
      <c r="B4" s="2360" t="s">
        <v>89</v>
      </c>
      <c r="C4" s="2360" t="s">
        <v>72</v>
      </c>
      <c r="D4" s="2360"/>
      <c r="E4" s="2360"/>
      <c r="F4" s="2360"/>
    </row>
    <row r="5" spans="1:10" ht="32.25" x14ac:dyDescent="0.15">
      <c r="A5" s="2360"/>
      <c r="B5" s="2360"/>
      <c r="C5" s="83" t="s">
        <v>90</v>
      </c>
      <c r="D5" s="50" t="s">
        <v>91</v>
      </c>
      <c r="E5" s="50" t="s">
        <v>75</v>
      </c>
      <c r="F5" s="50" t="s">
        <v>92</v>
      </c>
    </row>
    <row r="6" spans="1:10" s="45" customFormat="1" x14ac:dyDescent="0.15">
      <c r="A6" s="45" t="s">
        <v>4</v>
      </c>
      <c r="B6" s="45">
        <f>SUM(C6:F6)</f>
        <v>437</v>
      </c>
      <c r="C6" s="45">
        <f>SUM(C7:C12)</f>
        <v>54</v>
      </c>
      <c r="D6" s="45">
        <f t="shared" ref="D6:F6" si="0">SUM(D7:D12)</f>
        <v>77</v>
      </c>
      <c r="E6" s="45">
        <f t="shared" si="0"/>
        <v>53</v>
      </c>
      <c r="F6" s="45">
        <f t="shared" si="0"/>
        <v>253</v>
      </c>
      <c r="I6" s="1"/>
      <c r="J6" s="84"/>
    </row>
    <row r="7" spans="1:10" x14ac:dyDescent="0.15">
      <c r="A7" s="1" t="s">
        <v>93</v>
      </c>
      <c r="B7" s="45">
        <f t="shared" ref="B7:B12" si="1">SUM(C7:F7)</f>
        <v>8</v>
      </c>
      <c r="C7" s="1">
        <v>1</v>
      </c>
      <c r="D7" s="1">
        <v>2</v>
      </c>
      <c r="E7" s="1">
        <v>3</v>
      </c>
      <c r="F7" s="1">
        <v>2</v>
      </c>
      <c r="J7" s="84"/>
    </row>
    <row r="8" spans="1:10" x14ac:dyDescent="0.15">
      <c r="A8" s="1" t="s">
        <v>94</v>
      </c>
      <c r="B8" s="45">
        <f t="shared" si="1"/>
        <v>172</v>
      </c>
      <c r="C8" s="1">
        <v>24</v>
      </c>
      <c r="D8" s="1">
        <v>34</v>
      </c>
      <c r="E8" s="1">
        <v>20</v>
      </c>
      <c r="F8" s="1">
        <v>94</v>
      </c>
      <c r="J8" s="84"/>
    </row>
    <row r="9" spans="1:10" x14ac:dyDescent="0.15">
      <c r="A9" s="1" t="s">
        <v>95</v>
      </c>
      <c r="B9" s="45">
        <f t="shared" si="1"/>
        <v>70</v>
      </c>
      <c r="C9" s="1">
        <v>5</v>
      </c>
      <c r="D9" s="1">
        <v>14</v>
      </c>
      <c r="E9" s="1">
        <v>7</v>
      </c>
      <c r="F9" s="1">
        <v>44</v>
      </c>
      <c r="J9" s="84"/>
    </row>
    <row r="10" spans="1:10" x14ac:dyDescent="0.15">
      <c r="A10" s="1" t="s">
        <v>96</v>
      </c>
      <c r="B10" s="45">
        <f t="shared" si="1"/>
        <v>45</v>
      </c>
      <c r="C10" s="1">
        <v>7</v>
      </c>
      <c r="D10" s="1">
        <v>10</v>
      </c>
      <c r="E10" s="1">
        <v>2</v>
      </c>
      <c r="F10" s="1">
        <v>26</v>
      </c>
      <c r="J10" s="84"/>
    </row>
    <row r="11" spans="1:10" x14ac:dyDescent="0.15">
      <c r="A11" s="1" t="s">
        <v>97</v>
      </c>
      <c r="B11" s="45">
        <f t="shared" si="1"/>
        <v>49</v>
      </c>
      <c r="C11" s="1">
        <v>1</v>
      </c>
      <c r="D11" s="1">
        <v>5</v>
      </c>
      <c r="E11" s="1">
        <v>8</v>
      </c>
      <c r="F11" s="1">
        <v>35</v>
      </c>
      <c r="J11" s="84"/>
    </row>
    <row r="12" spans="1:10" x14ac:dyDescent="0.15">
      <c r="A12" s="1" t="s">
        <v>98</v>
      </c>
      <c r="B12" s="45">
        <f t="shared" si="1"/>
        <v>93</v>
      </c>
      <c r="C12" s="1">
        <v>16</v>
      </c>
      <c r="D12" s="1">
        <v>12</v>
      </c>
      <c r="E12" s="1">
        <v>13</v>
      </c>
      <c r="F12" s="1">
        <v>52</v>
      </c>
      <c r="J12" s="84"/>
    </row>
    <row r="13" spans="1:10" x14ac:dyDescent="0.15">
      <c r="A13" s="2357"/>
      <c r="B13" s="2357"/>
      <c r="C13" s="2357"/>
      <c r="D13" s="2357"/>
      <c r="E13" s="2357"/>
      <c r="F13" s="2357"/>
    </row>
    <row r="14" spans="1:10" x14ac:dyDescent="0.15">
      <c r="A14" s="2357" t="s">
        <v>99</v>
      </c>
      <c r="B14" s="2357"/>
      <c r="C14" s="2357"/>
      <c r="D14" s="2357"/>
      <c r="E14" s="2357"/>
      <c r="F14" s="2357"/>
    </row>
    <row r="15" spans="1:10" x14ac:dyDescent="0.15">
      <c r="A15" s="2357" t="s">
        <v>22</v>
      </c>
      <c r="B15" s="2357"/>
      <c r="C15" s="2357"/>
      <c r="D15" s="2357"/>
      <c r="E15" s="2357"/>
      <c r="F15" s="2357"/>
    </row>
  </sheetData>
  <mergeCells count="8">
    <mergeCell ref="A14:F14"/>
    <mergeCell ref="A15:F15"/>
    <mergeCell ref="A2:F2"/>
    <mergeCell ref="A3:F3"/>
    <mergeCell ref="A4:A5"/>
    <mergeCell ref="B4:B5"/>
    <mergeCell ref="C4:F4"/>
    <mergeCell ref="A13:F13"/>
  </mergeCells>
  <pageMargins left="0.7" right="0.7" top="0.75" bottom="0.75" header="0.3" footer="0.3"/>
  <pageSetup paperSize="9" orientation="portrait" verticalDpi="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dimension ref="A2:L26"/>
  <sheetViews>
    <sheetView workbookViewId="0"/>
  </sheetViews>
  <sheetFormatPr baseColWidth="10" defaultColWidth="9.140625" defaultRowHeight="10.5" x14ac:dyDescent="0.15"/>
  <cols>
    <col min="1" max="1" width="17.140625" style="118" customWidth="1"/>
    <col min="2" max="2" width="14" style="118" customWidth="1"/>
    <col min="3" max="3" width="13.5703125" style="118" customWidth="1"/>
    <col min="4" max="4" width="17.85546875" style="118" customWidth="1"/>
    <col min="5" max="5" width="15" style="118" customWidth="1"/>
    <col min="6" max="6" width="16.42578125" style="118" customWidth="1"/>
    <col min="7" max="7" width="14.5703125" style="118" customWidth="1"/>
    <col min="8" max="9" width="13.42578125" style="118" customWidth="1"/>
    <col min="10" max="244" width="9.140625" style="118"/>
    <col min="245" max="245" width="34.140625" style="118" customWidth="1"/>
    <col min="246" max="246" width="14" style="118" customWidth="1"/>
    <col min="247" max="247" width="13.5703125" style="118" customWidth="1"/>
    <col min="248" max="248" width="17.85546875" style="118" customWidth="1"/>
    <col min="249" max="249" width="15" style="118" customWidth="1"/>
    <col min="250" max="250" width="16.42578125" style="118" customWidth="1"/>
    <col min="251" max="251" width="14.5703125" style="118" customWidth="1"/>
    <col min="252" max="253" width="13.42578125" style="118" customWidth="1"/>
    <col min="254" max="254" width="0" style="118" hidden="1" customWidth="1"/>
    <col min="255" max="255" width="33.5703125" style="118" customWidth="1"/>
    <col min="256" max="256" width="9.140625" style="118" customWidth="1"/>
    <col min="257" max="500" width="9.140625" style="118"/>
    <col min="501" max="501" width="34.140625" style="118" customWidth="1"/>
    <col min="502" max="502" width="14" style="118" customWidth="1"/>
    <col min="503" max="503" width="13.5703125" style="118" customWidth="1"/>
    <col min="504" max="504" width="17.85546875" style="118" customWidth="1"/>
    <col min="505" max="505" width="15" style="118" customWidth="1"/>
    <col min="506" max="506" width="16.42578125" style="118" customWidth="1"/>
    <col min="507" max="507" width="14.5703125" style="118" customWidth="1"/>
    <col min="508" max="509" width="13.42578125" style="118" customWidth="1"/>
    <col min="510" max="510" width="0" style="118" hidden="1" customWidth="1"/>
    <col min="511" max="511" width="33.5703125" style="118" customWidth="1"/>
    <col min="512" max="512" width="9.140625" style="118" customWidth="1"/>
    <col min="513" max="756" width="9.140625" style="118"/>
    <col min="757" max="757" width="34.140625" style="118" customWidth="1"/>
    <col min="758" max="758" width="14" style="118" customWidth="1"/>
    <col min="759" max="759" width="13.5703125" style="118" customWidth="1"/>
    <col min="760" max="760" width="17.85546875" style="118" customWidth="1"/>
    <col min="761" max="761" width="15" style="118" customWidth="1"/>
    <col min="762" max="762" width="16.42578125" style="118" customWidth="1"/>
    <col min="763" max="763" width="14.5703125" style="118" customWidth="1"/>
    <col min="764" max="765" width="13.42578125" style="118" customWidth="1"/>
    <col min="766" max="766" width="0" style="118" hidden="1" customWidth="1"/>
    <col min="767" max="767" width="33.5703125" style="118" customWidth="1"/>
    <col min="768" max="768" width="9.140625" style="118" customWidth="1"/>
    <col min="769" max="1012" width="9.140625" style="118"/>
    <col min="1013" max="1013" width="34.140625" style="118" customWidth="1"/>
    <col min="1014" max="1014" width="14" style="118" customWidth="1"/>
    <col min="1015" max="1015" width="13.5703125" style="118" customWidth="1"/>
    <col min="1016" max="1016" width="17.85546875" style="118" customWidth="1"/>
    <col min="1017" max="1017" width="15" style="118" customWidth="1"/>
    <col min="1018" max="1018" width="16.42578125" style="118" customWidth="1"/>
    <col min="1019" max="1019" width="14.5703125" style="118" customWidth="1"/>
    <col min="1020" max="1021" width="13.42578125" style="118" customWidth="1"/>
    <col min="1022" max="1022" width="0" style="118" hidden="1" customWidth="1"/>
    <col min="1023" max="1023" width="33.5703125" style="118" customWidth="1"/>
    <col min="1024" max="1024" width="9.140625" style="118" customWidth="1"/>
    <col min="1025" max="1268" width="9.140625" style="118"/>
    <col min="1269" max="1269" width="34.140625" style="118" customWidth="1"/>
    <col min="1270" max="1270" width="14" style="118" customWidth="1"/>
    <col min="1271" max="1271" width="13.5703125" style="118" customWidth="1"/>
    <col min="1272" max="1272" width="17.85546875" style="118" customWidth="1"/>
    <col min="1273" max="1273" width="15" style="118" customWidth="1"/>
    <col min="1274" max="1274" width="16.42578125" style="118" customWidth="1"/>
    <col min="1275" max="1275" width="14.5703125" style="118" customWidth="1"/>
    <col min="1276" max="1277" width="13.42578125" style="118" customWidth="1"/>
    <col min="1278" max="1278" width="0" style="118" hidden="1" customWidth="1"/>
    <col min="1279" max="1279" width="33.5703125" style="118" customWidth="1"/>
    <col min="1280" max="1280" width="9.140625" style="118" customWidth="1"/>
    <col min="1281" max="1524" width="9.140625" style="118"/>
    <col min="1525" max="1525" width="34.140625" style="118" customWidth="1"/>
    <col min="1526" max="1526" width="14" style="118" customWidth="1"/>
    <col min="1527" max="1527" width="13.5703125" style="118" customWidth="1"/>
    <col min="1528" max="1528" width="17.85546875" style="118" customWidth="1"/>
    <col min="1529" max="1529" width="15" style="118" customWidth="1"/>
    <col min="1530" max="1530" width="16.42578125" style="118" customWidth="1"/>
    <col min="1531" max="1531" width="14.5703125" style="118" customWidth="1"/>
    <col min="1532" max="1533" width="13.42578125" style="118" customWidth="1"/>
    <col min="1534" max="1534" width="0" style="118" hidden="1" customWidth="1"/>
    <col min="1535" max="1535" width="33.5703125" style="118" customWidth="1"/>
    <col min="1536" max="1536" width="9.140625" style="118" customWidth="1"/>
    <col min="1537" max="1780" width="9.140625" style="118"/>
    <col min="1781" max="1781" width="34.140625" style="118" customWidth="1"/>
    <col min="1782" max="1782" width="14" style="118" customWidth="1"/>
    <col min="1783" max="1783" width="13.5703125" style="118" customWidth="1"/>
    <col min="1784" max="1784" width="17.85546875" style="118" customWidth="1"/>
    <col min="1785" max="1785" width="15" style="118" customWidth="1"/>
    <col min="1786" max="1786" width="16.42578125" style="118" customWidth="1"/>
    <col min="1787" max="1787" width="14.5703125" style="118" customWidth="1"/>
    <col min="1788" max="1789" width="13.42578125" style="118" customWidth="1"/>
    <col min="1790" max="1790" width="0" style="118" hidden="1" customWidth="1"/>
    <col min="1791" max="1791" width="33.5703125" style="118" customWidth="1"/>
    <col min="1792" max="1792" width="9.140625" style="118" customWidth="1"/>
    <col min="1793" max="2036" width="9.140625" style="118"/>
    <col min="2037" max="2037" width="34.140625" style="118" customWidth="1"/>
    <col min="2038" max="2038" width="14" style="118" customWidth="1"/>
    <col min="2039" max="2039" width="13.5703125" style="118" customWidth="1"/>
    <col min="2040" max="2040" width="17.85546875" style="118" customWidth="1"/>
    <col min="2041" max="2041" width="15" style="118" customWidth="1"/>
    <col min="2042" max="2042" width="16.42578125" style="118" customWidth="1"/>
    <col min="2043" max="2043" width="14.5703125" style="118" customWidth="1"/>
    <col min="2044" max="2045" width="13.42578125" style="118" customWidth="1"/>
    <col min="2046" max="2046" width="0" style="118" hidden="1" customWidth="1"/>
    <col min="2047" max="2047" width="33.5703125" style="118" customWidth="1"/>
    <col min="2048" max="2048" width="9.140625" style="118" customWidth="1"/>
    <col min="2049" max="2292" width="9.140625" style="118"/>
    <col min="2293" max="2293" width="34.140625" style="118" customWidth="1"/>
    <col min="2294" max="2294" width="14" style="118" customWidth="1"/>
    <col min="2295" max="2295" width="13.5703125" style="118" customWidth="1"/>
    <col min="2296" max="2296" width="17.85546875" style="118" customWidth="1"/>
    <col min="2297" max="2297" width="15" style="118" customWidth="1"/>
    <col min="2298" max="2298" width="16.42578125" style="118" customWidth="1"/>
    <col min="2299" max="2299" width="14.5703125" style="118" customWidth="1"/>
    <col min="2300" max="2301" width="13.42578125" style="118" customWidth="1"/>
    <col min="2302" max="2302" width="0" style="118" hidden="1" customWidth="1"/>
    <col min="2303" max="2303" width="33.5703125" style="118" customWidth="1"/>
    <col min="2304" max="2304" width="9.140625" style="118" customWidth="1"/>
    <col min="2305" max="2548" width="9.140625" style="118"/>
    <col min="2549" max="2549" width="34.140625" style="118" customWidth="1"/>
    <col min="2550" max="2550" width="14" style="118" customWidth="1"/>
    <col min="2551" max="2551" width="13.5703125" style="118" customWidth="1"/>
    <col min="2552" max="2552" width="17.85546875" style="118" customWidth="1"/>
    <col min="2553" max="2553" width="15" style="118" customWidth="1"/>
    <col min="2554" max="2554" width="16.42578125" style="118" customWidth="1"/>
    <col min="2555" max="2555" width="14.5703125" style="118" customWidth="1"/>
    <col min="2556" max="2557" width="13.42578125" style="118" customWidth="1"/>
    <col min="2558" max="2558" width="0" style="118" hidden="1" customWidth="1"/>
    <col min="2559" max="2559" width="33.5703125" style="118" customWidth="1"/>
    <col min="2560" max="2560" width="9.140625" style="118" customWidth="1"/>
    <col min="2561" max="2804" width="9.140625" style="118"/>
    <col min="2805" max="2805" width="34.140625" style="118" customWidth="1"/>
    <col min="2806" max="2806" width="14" style="118" customWidth="1"/>
    <col min="2807" max="2807" width="13.5703125" style="118" customWidth="1"/>
    <col min="2808" max="2808" width="17.85546875" style="118" customWidth="1"/>
    <col min="2809" max="2809" width="15" style="118" customWidth="1"/>
    <col min="2810" max="2810" width="16.42578125" style="118" customWidth="1"/>
    <col min="2811" max="2811" width="14.5703125" style="118" customWidth="1"/>
    <col min="2812" max="2813" width="13.42578125" style="118" customWidth="1"/>
    <col min="2814" max="2814" width="0" style="118" hidden="1" customWidth="1"/>
    <col min="2815" max="2815" width="33.5703125" style="118" customWidth="1"/>
    <col min="2816" max="2816" width="9.140625" style="118" customWidth="1"/>
    <col min="2817" max="3060" width="9.140625" style="118"/>
    <col min="3061" max="3061" width="34.140625" style="118" customWidth="1"/>
    <col min="3062" max="3062" width="14" style="118" customWidth="1"/>
    <col min="3063" max="3063" width="13.5703125" style="118" customWidth="1"/>
    <col min="3064" max="3064" width="17.85546875" style="118" customWidth="1"/>
    <col min="3065" max="3065" width="15" style="118" customWidth="1"/>
    <col min="3066" max="3066" width="16.42578125" style="118" customWidth="1"/>
    <col min="3067" max="3067" width="14.5703125" style="118" customWidth="1"/>
    <col min="3068" max="3069" width="13.42578125" style="118" customWidth="1"/>
    <col min="3070" max="3070" width="0" style="118" hidden="1" customWidth="1"/>
    <col min="3071" max="3071" width="33.5703125" style="118" customWidth="1"/>
    <col min="3072" max="3072" width="9.140625" style="118" customWidth="1"/>
    <col min="3073" max="3316" width="9.140625" style="118"/>
    <col min="3317" max="3317" width="34.140625" style="118" customWidth="1"/>
    <col min="3318" max="3318" width="14" style="118" customWidth="1"/>
    <col min="3319" max="3319" width="13.5703125" style="118" customWidth="1"/>
    <col min="3320" max="3320" width="17.85546875" style="118" customWidth="1"/>
    <col min="3321" max="3321" width="15" style="118" customWidth="1"/>
    <col min="3322" max="3322" width="16.42578125" style="118" customWidth="1"/>
    <col min="3323" max="3323" width="14.5703125" style="118" customWidth="1"/>
    <col min="3324" max="3325" width="13.42578125" style="118" customWidth="1"/>
    <col min="3326" max="3326" width="0" style="118" hidden="1" customWidth="1"/>
    <col min="3327" max="3327" width="33.5703125" style="118" customWidth="1"/>
    <col min="3328" max="3328" width="9.140625" style="118" customWidth="1"/>
    <col min="3329" max="3572" width="9.140625" style="118"/>
    <col min="3573" max="3573" width="34.140625" style="118" customWidth="1"/>
    <col min="3574" max="3574" width="14" style="118" customWidth="1"/>
    <col min="3575" max="3575" width="13.5703125" style="118" customWidth="1"/>
    <col min="3576" max="3576" width="17.85546875" style="118" customWidth="1"/>
    <col min="3577" max="3577" width="15" style="118" customWidth="1"/>
    <col min="3578" max="3578" width="16.42578125" style="118" customWidth="1"/>
    <col min="3579" max="3579" width="14.5703125" style="118" customWidth="1"/>
    <col min="3580" max="3581" width="13.42578125" style="118" customWidth="1"/>
    <col min="3582" max="3582" width="0" style="118" hidden="1" customWidth="1"/>
    <col min="3583" max="3583" width="33.5703125" style="118" customWidth="1"/>
    <col min="3584" max="3584" width="9.140625" style="118" customWidth="1"/>
    <col min="3585" max="3828" width="9.140625" style="118"/>
    <col min="3829" max="3829" width="34.140625" style="118" customWidth="1"/>
    <col min="3830" max="3830" width="14" style="118" customWidth="1"/>
    <col min="3831" max="3831" width="13.5703125" style="118" customWidth="1"/>
    <col min="3832" max="3832" width="17.85546875" style="118" customWidth="1"/>
    <col min="3833" max="3833" width="15" style="118" customWidth="1"/>
    <col min="3834" max="3834" width="16.42578125" style="118" customWidth="1"/>
    <col min="3835" max="3835" width="14.5703125" style="118" customWidth="1"/>
    <col min="3836" max="3837" width="13.42578125" style="118" customWidth="1"/>
    <col min="3838" max="3838" width="0" style="118" hidden="1" customWidth="1"/>
    <col min="3839" max="3839" width="33.5703125" style="118" customWidth="1"/>
    <col min="3840" max="3840" width="9.140625" style="118" customWidth="1"/>
    <col min="3841" max="4084" width="9.140625" style="118"/>
    <col min="4085" max="4085" width="34.140625" style="118" customWidth="1"/>
    <col min="4086" max="4086" width="14" style="118" customWidth="1"/>
    <col min="4087" max="4087" width="13.5703125" style="118" customWidth="1"/>
    <col min="4088" max="4088" width="17.85546875" style="118" customWidth="1"/>
    <col min="4089" max="4089" width="15" style="118" customWidth="1"/>
    <col min="4090" max="4090" width="16.42578125" style="118" customWidth="1"/>
    <col min="4091" max="4091" width="14.5703125" style="118" customWidth="1"/>
    <col min="4092" max="4093" width="13.42578125" style="118" customWidth="1"/>
    <col min="4094" max="4094" width="0" style="118" hidden="1" customWidth="1"/>
    <col min="4095" max="4095" width="33.5703125" style="118" customWidth="1"/>
    <col min="4096" max="4096" width="9.140625" style="118" customWidth="1"/>
    <col min="4097" max="4340" width="9.140625" style="118"/>
    <col min="4341" max="4341" width="34.140625" style="118" customWidth="1"/>
    <col min="4342" max="4342" width="14" style="118" customWidth="1"/>
    <col min="4343" max="4343" width="13.5703125" style="118" customWidth="1"/>
    <col min="4344" max="4344" width="17.85546875" style="118" customWidth="1"/>
    <col min="4345" max="4345" width="15" style="118" customWidth="1"/>
    <col min="4346" max="4346" width="16.42578125" style="118" customWidth="1"/>
    <col min="4347" max="4347" width="14.5703125" style="118" customWidth="1"/>
    <col min="4348" max="4349" width="13.42578125" style="118" customWidth="1"/>
    <col min="4350" max="4350" width="0" style="118" hidden="1" customWidth="1"/>
    <col min="4351" max="4351" width="33.5703125" style="118" customWidth="1"/>
    <col min="4352" max="4352" width="9.140625" style="118" customWidth="1"/>
    <col min="4353" max="4596" width="9.140625" style="118"/>
    <col min="4597" max="4597" width="34.140625" style="118" customWidth="1"/>
    <col min="4598" max="4598" width="14" style="118" customWidth="1"/>
    <col min="4599" max="4599" width="13.5703125" style="118" customWidth="1"/>
    <col min="4600" max="4600" width="17.85546875" style="118" customWidth="1"/>
    <col min="4601" max="4601" width="15" style="118" customWidth="1"/>
    <col min="4602" max="4602" width="16.42578125" style="118" customWidth="1"/>
    <col min="4603" max="4603" width="14.5703125" style="118" customWidth="1"/>
    <col min="4604" max="4605" width="13.42578125" style="118" customWidth="1"/>
    <col min="4606" max="4606" width="0" style="118" hidden="1" customWidth="1"/>
    <col min="4607" max="4607" width="33.5703125" style="118" customWidth="1"/>
    <col min="4608" max="4608" width="9.140625" style="118" customWidth="1"/>
    <col min="4609" max="4852" width="9.140625" style="118"/>
    <col min="4853" max="4853" width="34.140625" style="118" customWidth="1"/>
    <col min="4854" max="4854" width="14" style="118" customWidth="1"/>
    <col min="4855" max="4855" width="13.5703125" style="118" customWidth="1"/>
    <col min="4856" max="4856" width="17.85546875" style="118" customWidth="1"/>
    <col min="4857" max="4857" width="15" style="118" customWidth="1"/>
    <col min="4858" max="4858" width="16.42578125" style="118" customWidth="1"/>
    <col min="4859" max="4859" width="14.5703125" style="118" customWidth="1"/>
    <col min="4860" max="4861" width="13.42578125" style="118" customWidth="1"/>
    <col min="4862" max="4862" width="0" style="118" hidden="1" customWidth="1"/>
    <col min="4863" max="4863" width="33.5703125" style="118" customWidth="1"/>
    <col min="4864" max="4864" width="9.140625" style="118" customWidth="1"/>
    <col min="4865" max="5108" width="9.140625" style="118"/>
    <col min="5109" max="5109" width="34.140625" style="118" customWidth="1"/>
    <col min="5110" max="5110" width="14" style="118" customWidth="1"/>
    <col min="5111" max="5111" width="13.5703125" style="118" customWidth="1"/>
    <col min="5112" max="5112" width="17.85546875" style="118" customWidth="1"/>
    <col min="5113" max="5113" width="15" style="118" customWidth="1"/>
    <col min="5114" max="5114" width="16.42578125" style="118" customWidth="1"/>
    <col min="5115" max="5115" width="14.5703125" style="118" customWidth="1"/>
    <col min="5116" max="5117" width="13.42578125" style="118" customWidth="1"/>
    <col min="5118" max="5118" width="0" style="118" hidden="1" customWidth="1"/>
    <col min="5119" max="5119" width="33.5703125" style="118" customWidth="1"/>
    <col min="5120" max="5120" width="9.140625" style="118" customWidth="1"/>
    <col min="5121" max="5364" width="9.140625" style="118"/>
    <col min="5365" max="5365" width="34.140625" style="118" customWidth="1"/>
    <col min="5366" max="5366" width="14" style="118" customWidth="1"/>
    <col min="5367" max="5367" width="13.5703125" style="118" customWidth="1"/>
    <col min="5368" max="5368" width="17.85546875" style="118" customWidth="1"/>
    <col min="5369" max="5369" width="15" style="118" customWidth="1"/>
    <col min="5370" max="5370" width="16.42578125" style="118" customWidth="1"/>
    <col min="5371" max="5371" width="14.5703125" style="118" customWidth="1"/>
    <col min="5372" max="5373" width="13.42578125" style="118" customWidth="1"/>
    <col min="5374" max="5374" width="0" style="118" hidden="1" customWidth="1"/>
    <col min="5375" max="5375" width="33.5703125" style="118" customWidth="1"/>
    <col min="5376" max="5376" width="9.140625" style="118" customWidth="1"/>
    <col min="5377" max="5620" width="9.140625" style="118"/>
    <col min="5621" max="5621" width="34.140625" style="118" customWidth="1"/>
    <col min="5622" max="5622" width="14" style="118" customWidth="1"/>
    <col min="5623" max="5623" width="13.5703125" style="118" customWidth="1"/>
    <col min="5624" max="5624" width="17.85546875" style="118" customWidth="1"/>
    <col min="5625" max="5625" width="15" style="118" customWidth="1"/>
    <col min="5626" max="5626" width="16.42578125" style="118" customWidth="1"/>
    <col min="5627" max="5627" width="14.5703125" style="118" customWidth="1"/>
    <col min="5628" max="5629" width="13.42578125" style="118" customWidth="1"/>
    <col min="5630" max="5630" width="0" style="118" hidden="1" customWidth="1"/>
    <col min="5631" max="5631" width="33.5703125" style="118" customWidth="1"/>
    <col min="5632" max="5632" width="9.140625" style="118" customWidth="1"/>
    <col min="5633" max="5876" width="9.140625" style="118"/>
    <col min="5877" max="5877" width="34.140625" style="118" customWidth="1"/>
    <col min="5878" max="5878" width="14" style="118" customWidth="1"/>
    <col min="5879" max="5879" width="13.5703125" style="118" customWidth="1"/>
    <col min="5880" max="5880" width="17.85546875" style="118" customWidth="1"/>
    <col min="5881" max="5881" width="15" style="118" customWidth="1"/>
    <col min="5882" max="5882" width="16.42578125" style="118" customWidth="1"/>
    <col min="5883" max="5883" width="14.5703125" style="118" customWidth="1"/>
    <col min="5884" max="5885" width="13.42578125" style="118" customWidth="1"/>
    <col min="5886" max="5886" width="0" style="118" hidden="1" customWidth="1"/>
    <col min="5887" max="5887" width="33.5703125" style="118" customWidth="1"/>
    <col min="5888" max="5888" width="9.140625" style="118" customWidth="1"/>
    <col min="5889" max="6132" width="9.140625" style="118"/>
    <col min="6133" max="6133" width="34.140625" style="118" customWidth="1"/>
    <col min="6134" max="6134" width="14" style="118" customWidth="1"/>
    <col min="6135" max="6135" width="13.5703125" style="118" customWidth="1"/>
    <col min="6136" max="6136" width="17.85546875" style="118" customWidth="1"/>
    <col min="6137" max="6137" width="15" style="118" customWidth="1"/>
    <col min="6138" max="6138" width="16.42578125" style="118" customWidth="1"/>
    <col min="6139" max="6139" width="14.5703125" style="118" customWidth="1"/>
    <col min="6140" max="6141" width="13.42578125" style="118" customWidth="1"/>
    <col min="6142" max="6142" width="0" style="118" hidden="1" customWidth="1"/>
    <col min="6143" max="6143" width="33.5703125" style="118" customWidth="1"/>
    <col min="6144" max="6144" width="9.140625" style="118" customWidth="1"/>
    <col min="6145" max="6388" width="9.140625" style="118"/>
    <col min="6389" max="6389" width="34.140625" style="118" customWidth="1"/>
    <col min="6390" max="6390" width="14" style="118" customWidth="1"/>
    <col min="6391" max="6391" width="13.5703125" style="118" customWidth="1"/>
    <col min="6392" max="6392" width="17.85546875" style="118" customWidth="1"/>
    <col min="6393" max="6393" width="15" style="118" customWidth="1"/>
    <col min="6394" max="6394" width="16.42578125" style="118" customWidth="1"/>
    <col min="6395" max="6395" width="14.5703125" style="118" customWidth="1"/>
    <col min="6396" max="6397" width="13.42578125" style="118" customWidth="1"/>
    <col min="6398" max="6398" width="0" style="118" hidden="1" customWidth="1"/>
    <col min="6399" max="6399" width="33.5703125" style="118" customWidth="1"/>
    <col min="6400" max="6400" width="9.140625" style="118" customWidth="1"/>
    <col min="6401" max="6644" width="9.140625" style="118"/>
    <col min="6645" max="6645" width="34.140625" style="118" customWidth="1"/>
    <col min="6646" max="6646" width="14" style="118" customWidth="1"/>
    <col min="6647" max="6647" width="13.5703125" style="118" customWidth="1"/>
    <col min="6648" max="6648" width="17.85546875" style="118" customWidth="1"/>
    <col min="6649" max="6649" width="15" style="118" customWidth="1"/>
    <col min="6650" max="6650" width="16.42578125" style="118" customWidth="1"/>
    <col min="6651" max="6651" width="14.5703125" style="118" customWidth="1"/>
    <col min="6652" max="6653" width="13.42578125" style="118" customWidth="1"/>
    <col min="6654" max="6654" width="0" style="118" hidden="1" customWidth="1"/>
    <col min="6655" max="6655" width="33.5703125" style="118" customWidth="1"/>
    <col min="6656" max="6656" width="9.140625" style="118" customWidth="1"/>
    <col min="6657" max="6900" width="9.140625" style="118"/>
    <col min="6901" max="6901" width="34.140625" style="118" customWidth="1"/>
    <col min="6902" max="6902" width="14" style="118" customWidth="1"/>
    <col min="6903" max="6903" width="13.5703125" style="118" customWidth="1"/>
    <col min="6904" max="6904" width="17.85546875" style="118" customWidth="1"/>
    <col min="6905" max="6905" width="15" style="118" customWidth="1"/>
    <col min="6906" max="6906" width="16.42578125" style="118" customWidth="1"/>
    <col min="6907" max="6907" width="14.5703125" style="118" customWidth="1"/>
    <col min="6908" max="6909" width="13.42578125" style="118" customWidth="1"/>
    <col min="6910" max="6910" width="0" style="118" hidden="1" customWidth="1"/>
    <col min="6911" max="6911" width="33.5703125" style="118" customWidth="1"/>
    <col min="6912" max="6912" width="9.140625" style="118" customWidth="1"/>
    <col min="6913" max="7156" width="9.140625" style="118"/>
    <col min="7157" max="7157" width="34.140625" style="118" customWidth="1"/>
    <col min="7158" max="7158" width="14" style="118" customWidth="1"/>
    <col min="7159" max="7159" width="13.5703125" style="118" customWidth="1"/>
    <col min="7160" max="7160" width="17.85546875" style="118" customWidth="1"/>
    <col min="7161" max="7161" width="15" style="118" customWidth="1"/>
    <col min="7162" max="7162" width="16.42578125" style="118" customWidth="1"/>
    <col min="7163" max="7163" width="14.5703125" style="118" customWidth="1"/>
    <col min="7164" max="7165" width="13.42578125" style="118" customWidth="1"/>
    <col min="7166" max="7166" width="0" style="118" hidden="1" customWidth="1"/>
    <col min="7167" max="7167" width="33.5703125" style="118" customWidth="1"/>
    <col min="7168" max="7168" width="9.140625" style="118" customWidth="1"/>
    <col min="7169" max="7412" width="9.140625" style="118"/>
    <col min="7413" max="7413" width="34.140625" style="118" customWidth="1"/>
    <col min="7414" max="7414" width="14" style="118" customWidth="1"/>
    <col min="7415" max="7415" width="13.5703125" style="118" customWidth="1"/>
    <col min="7416" max="7416" width="17.85546875" style="118" customWidth="1"/>
    <col min="7417" max="7417" width="15" style="118" customWidth="1"/>
    <col min="7418" max="7418" width="16.42578125" style="118" customWidth="1"/>
    <col min="7419" max="7419" width="14.5703125" style="118" customWidth="1"/>
    <col min="7420" max="7421" width="13.42578125" style="118" customWidth="1"/>
    <col min="7422" max="7422" width="0" style="118" hidden="1" customWidth="1"/>
    <col min="7423" max="7423" width="33.5703125" style="118" customWidth="1"/>
    <col min="7424" max="7424" width="9.140625" style="118" customWidth="1"/>
    <col min="7425" max="7668" width="9.140625" style="118"/>
    <col min="7669" max="7669" width="34.140625" style="118" customWidth="1"/>
    <col min="7670" max="7670" width="14" style="118" customWidth="1"/>
    <col min="7671" max="7671" width="13.5703125" style="118" customWidth="1"/>
    <col min="7672" max="7672" width="17.85546875" style="118" customWidth="1"/>
    <col min="7673" max="7673" width="15" style="118" customWidth="1"/>
    <col min="7674" max="7674" width="16.42578125" style="118" customWidth="1"/>
    <col min="7675" max="7675" width="14.5703125" style="118" customWidth="1"/>
    <col min="7676" max="7677" width="13.42578125" style="118" customWidth="1"/>
    <col min="7678" max="7678" width="0" style="118" hidden="1" customWidth="1"/>
    <col min="7679" max="7679" width="33.5703125" style="118" customWidth="1"/>
    <col min="7680" max="7680" width="9.140625" style="118" customWidth="1"/>
    <col min="7681" max="7924" width="9.140625" style="118"/>
    <col min="7925" max="7925" width="34.140625" style="118" customWidth="1"/>
    <col min="7926" max="7926" width="14" style="118" customWidth="1"/>
    <col min="7927" max="7927" width="13.5703125" style="118" customWidth="1"/>
    <col min="7928" max="7928" width="17.85546875" style="118" customWidth="1"/>
    <col min="7929" max="7929" width="15" style="118" customWidth="1"/>
    <col min="7930" max="7930" width="16.42578125" style="118" customWidth="1"/>
    <col min="7931" max="7931" width="14.5703125" style="118" customWidth="1"/>
    <col min="7932" max="7933" width="13.42578125" style="118" customWidth="1"/>
    <col min="7934" max="7934" width="0" style="118" hidden="1" customWidth="1"/>
    <col min="7935" max="7935" width="33.5703125" style="118" customWidth="1"/>
    <col min="7936" max="7936" width="9.140625" style="118" customWidth="1"/>
    <col min="7937" max="8180" width="9.140625" style="118"/>
    <col min="8181" max="8181" width="34.140625" style="118" customWidth="1"/>
    <col min="8182" max="8182" width="14" style="118" customWidth="1"/>
    <col min="8183" max="8183" width="13.5703125" style="118" customWidth="1"/>
    <col min="8184" max="8184" width="17.85546875" style="118" customWidth="1"/>
    <col min="8185" max="8185" width="15" style="118" customWidth="1"/>
    <col min="8186" max="8186" width="16.42578125" style="118" customWidth="1"/>
    <col min="8187" max="8187" width="14.5703125" style="118" customWidth="1"/>
    <col min="8188" max="8189" width="13.42578125" style="118" customWidth="1"/>
    <col min="8190" max="8190" width="0" style="118" hidden="1" customWidth="1"/>
    <col min="8191" max="8191" width="33.5703125" style="118" customWidth="1"/>
    <col min="8192" max="8192" width="9.140625" style="118" customWidth="1"/>
    <col min="8193" max="8436" width="9.140625" style="118"/>
    <col min="8437" max="8437" width="34.140625" style="118" customWidth="1"/>
    <col min="8438" max="8438" width="14" style="118" customWidth="1"/>
    <col min="8439" max="8439" width="13.5703125" style="118" customWidth="1"/>
    <col min="8440" max="8440" width="17.85546875" style="118" customWidth="1"/>
    <col min="8441" max="8441" width="15" style="118" customWidth="1"/>
    <col min="8442" max="8442" width="16.42578125" style="118" customWidth="1"/>
    <col min="8443" max="8443" width="14.5703125" style="118" customWidth="1"/>
    <col min="8444" max="8445" width="13.42578125" style="118" customWidth="1"/>
    <col min="8446" max="8446" width="0" style="118" hidden="1" customWidth="1"/>
    <col min="8447" max="8447" width="33.5703125" style="118" customWidth="1"/>
    <col min="8448" max="8448" width="9.140625" style="118" customWidth="1"/>
    <col min="8449" max="8692" width="9.140625" style="118"/>
    <col min="8693" max="8693" width="34.140625" style="118" customWidth="1"/>
    <col min="8694" max="8694" width="14" style="118" customWidth="1"/>
    <col min="8695" max="8695" width="13.5703125" style="118" customWidth="1"/>
    <col min="8696" max="8696" width="17.85546875" style="118" customWidth="1"/>
    <col min="8697" max="8697" width="15" style="118" customWidth="1"/>
    <col min="8698" max="8698" width="16.42578125" style="118" customWidth="1"/>
    <col min="8699" max="8699" width="14.5703125" style="118" customWidth="1"/>
    <col min="8700" max="8701" width="13.42578125" style="118" customWidth="1"/>
    <col min="8702" max="8702" width="0" style="118" hidden="1" customWidth="1"/>
    <col min="8703" max="8703" width="33.5703125" style="118" customWidth="1"/>
    <col min="8704" max="8704" width="9.140625" style="118" customWidth="1"/>
    <col min="8705" max="8948" width="9.140625" style="118"/>
    <col min="8949" max="8949" width="34.140625" style="118" customWidth="1"/>
    <col min="8950" max="8950" width="14" style="118" customWidth="1"/>
    <col min="8951" max="8951" width="13.5703125" style="118" customWidth="1"/>
    <col min="8952" max="8952" width="17.85546875" style="118" customWidth="1"/>
    <col min="8953" max="8953" width="15" style="118" customWidth="1"/>
    <col min="8954" max="8954" width="16.42578125" style="118" customWidth="1"/>
    <col min="8955" max="8955" width="14.5703125" style="118" customWidth="1"/>
    <col min="8956" max="8957" width="13.42578125" style="118" customWidth="1"/>
    <col min="8958" max="8958" width="0" style="118" hidden="1" customWidth="1"/>
    <col min="8959" max="8959" width="33.5703125" style="118" customWidth="1"/>
    <col min="8960" max="8960" width="9.140625" style="118" customWidth="1"/>
    <col min="8961" max="9204" width="9.140625" style="118"/>
    <col min="9205" max="9205" width="34.140625" style="118" customWidth="1"/>
    <col min="9206" max="9206" width="14" style="118" customWidth="1"/>
    <col min="9207" max="9207" width="13.5703125" style="118" customWidth="1"/>
    <col min="9208" max="9208" width="17.85546875" style="118" customWidth="1"/>
    <col min="9209" max="9209" width="15" style="118" customWidth="1"/>
    <col min="9210" max="9210" width="16.42578125" style="118" customWidth="1"/>
    <col min="9211" max="9211" width="14.5703125" style="118" customWidth="1"/>
    <col min="9212" max="9213" width="13.42578125" style="118" customWidth="1"/>
    <col min="9214" max="9214" width="0" style="118" hidden="1" customWidth="1"/>
    <col min="9215" max="9215" width="33.5703125" style="118" customWidth="1"/>
    <col min="9216" max="9216" width="9.140625" style="118" customWidth="1"/>
    <col min="9217" max="9460" width="9.140625" style="118"/>
    <col min="9461" max="9461" width="34.140625" style="118" customWidth="1"/>
    <col min="9462" max="9462" width="14" style="118" customWidth="1"/>
    <col min="9463" max="9463" width="13.5703125" style="118" customWidth="1"/>
    <col min="9464" max="9464" width="17.85546875" style="118" customWidth="1"/>
    <col min="9465" max="9465" width="15" style="118" customWidth="1"/>
    <col min="9466" max="9466" width="16.42578125" style="118" customWidth="1"/>
    <col min="9467" max="9467" width="14.5703125" style="118" customWidth="1"/>
    <col min="9468" max="9469" width="13.42578125" style="118" customWidth="1"/>
    <col min="9470" max="9470" width="0" style="118" hidden="1" customWidth="1"/>
    <col min="9471" max="9471" width="33.5703125" style="118" customWidth="1"/>
    <col min="9472" max="9472" width="9.140625" style="118" customWidth="1"/>
    <col min="9473" max="9716" width="9.140625" style="118"/>
    <col min="9717" max="9717" width="34.140625" style="118" customWidth="1"/>
    <col min="9718" max="9718" width="14" style="118" customWidth="1"/>
    <col min="9719" max="9719" width="13.5703125" style="118" customWidth="1"/>
    <col min="9720" max="9720" width="17.85546875" style="118" customWidth="1"/>
    <col min="9721" max="9721" width="15" style="118" customWidth="1"/>
    <col min="9722" max="9722" width="16.42578125" style="118" customWidth="1"/>
    <col min="9723" max="9723" width="14.5703125" style="118" customWidth="1"/>
    <col min="9724" max="9725" width="13.42578125" style="118" customWidth="1"/>
    <col min="9726" max="9726" width="0" style="118" hidden="1" customWidth="1"/>
    <col min="9727" max="9727" width="33.5703125" style="118" customWidth="1"/>
    <col min="9728" max="9728" width="9.140625" style="118" customWidth="1"/>
    <col min="9729" max="9972" width="9.140625" style="118"/>
    <col min="9973" max="9973" width="34.140625" style="118" customWidth="1"/>
    <col min="9974" max="9974" width="14" style="118" customWidth="1"/>
    <col min="9975" max="9975" width="13.5703125" style="118" customWidth="1"/>
    <col min="9976" max="9976" width="17.85546875" style="118" customWidth="1"/>
    <col min="9977" max="9977" width="15" style="118" customWidth="1"/>
    <col min="9978" max="9978" width="16.42578125" style="118" customWidth="1"/>
    <col min="9979" max="9979" width="14.5703125" style="118" customWidth="1"/>
    <col min="9980" max="9981" width="13.42578125" style="118" customWidth="1"/>
    <col min="9982" max="9982" width="0" style="118" hidden="1" customWidth="1"/>
    <col min="9983" max="9983" width="33.5703125" style="118" customWidth="1"/>
    <col min="9984" max="9984" width="9.140625" style="118" customWidth="1"/>
    <col min="9985" max="10228" width="9.140625" style="118"/>
    <col min="10229" max="10229" width="34.140625" style="118" customWidth="1"/>
    <col min="10230" max="10230" width="14" style="118" customWidth="1"/>
    <col min="10231" max="10231" width="13.5703125" style="118" customWidth="1"/>
    <col min="10232" max="10232" width="17.85546875" style="118" customWidth="1"/>
    <col min="10233" max="10233" width="15" style="118" customWidth="1"/>
    <col min="10234" max="10234" width="16.42578125" style="118" customWidth="1"/>
    <col min="10235" max="10235" width="14.5703125" style="118" customWidth="1"/>
    <col min="10236" max="10237" width="13.42578125" style="118" customWidth="1"/>
    <col min="10238" max="10238" width="0" style="118" hidden="1" customWidth="1"/>
    <col min="10239" max="10239" width="33.5703125" style="118" customWidth="1"/>
    <col min="10240" max="10240" width="9.140625" style="118" customWidth="1"/>
    <col min="10241" max="10484" width="9.140625" style="118"/>
    <col min="10485" max="10485" width="34.140625" style="118" customWidth="1"/>
    <col min="10486" max="10486" width="14" style="118" customWidth="1"/>
    <col min="10487" max="10487" width="13.5703125" style="118" customWidth="1"/>
    <col min="10488" max="10488" width="17.85546875" style="118" customWidth="1"/>
    <col min="10489" max="10489" width="15" style="118" customWidth="1"/>
    <col min="10490" max="10490" width="16.42578125" style="118" customWidth="1"/>
    <col min="10491" max="10491" width="14.5703125" style="118" customWidth="1"/>
    <col min="10492" max="10493" width="13.42578125" style="118" customWidth="1"/>
    <col min="10494" max="10494" width="0" style="118" hidden="1" customWidth="1"/>
    <col min="10495" max="10495" width="33.5703125" style="118" customWidth="1"/>
    <col min="10496" max="10496" width="9.140625" style="118" customWidth="1"/>
    <col min="10497" max="10740" width="9.140625" style="118"/>
    <col min="10741" max="10741" width="34.140625" style="118" customWidth="1"/>
    <col min="10742" max="10742" width="14" style="118" customWidth="1"/>
    <col min="10743" max="10743" width="13.5703125" style="118" customWidth="1"/>
    <col min="10744" max="10744" width="17.85546875" style="118" customWidth="1"/>
    <col min="10745" max="10745" width="15" style="118" customWidth="1"/>
    <col min="10746" max="10746" width="16.42578125" style="118" customWidth="1"/>
    <col min="10747" max="10747" width="14.5703125" style="118" customWidth="1"/>
    <col min="10748" max="10749" width="13.42578125" style="118" customWidth="1"/>
    <col min="10750" max="10750" width="0" style="118" hidden="1" customWidth="1"/>
    <col min="10751" max="10751" width="33.5703125" style="118" customWidth="1"/>
    <col min="10752" max="10752" width="9.140625" style="118" customWidth="1"/>
    <col min="10753" max="10996" width="9.140625" style="118"/>
    <col min="10997" max="10997" width="34.140625" style="118" customWidth="1"/>
    <col min="10998" max="10998" width="14" style="118" customWidth="1"/>
    <col min="10999" max="10999" width="13.5703125" style="118" customWidth="1"/>
    <col min="11000" max="11000" width="17.85546875" style="118" customWidth="1"/>
    <col min="11001" max="11001" width="15" style="118" customWidth="1"/>
    <col min="11002" max="11002" width="16.42578125" style="118" customWidth="1"/>
    <col min="11003" max="11003" width="14.5703125" style="118" customWidth="1"/>
    <col min="11004" max="11005" width="13.42578125" style="118" customWidth="1"/>
    <col min="11006" max="11006" width="0" style="118" hidden="1" customWidth="1"/>
    <col min="11007" max="11007" width="33.5703125" style="118" customWidth="1"/>
    <col min="11008" max="11008" width="9.140625" style="118" customWidth="1"/>
    <col min="11009" max="11252" width="9.140625" style="118"/>
    <col min="11253" max="11253" width="34.140625" style="118" customWidth="1"/>
    <col min="11254" max="11254" width="14" style="118" customWidth="1"/>
    <col min="11255" max="11255" width="13.5703125" style="118" customWidth="1"/>
    <col min="11256" max="11256" width="17.85546875" style="118" customWidth="1"/>
    <col min="11257" max="11257" width="15" style="118" customWidth="1"/>
    <col min="11258" max="11258" width="16.42578125" style="118" customWidth="1"/>
    <col min="11259" max="11259" width="14.5703125" style="118" customWidth="1"/>
    <col min="11260" max="11261" width="13.42578125" style="118" customWidth="1"/>
    <col min="11262" max="11262" width="0" style="118" hidden="1" customWidth="1"/>
    <col min="11263" max="11263" width="33.5703125" style="118" customWidth="1"/>
    <col min="11264" max="11264" width="9.140625" style="118" customWidth="1"/>
    <col min="11265" max="11508" width="9.140625" style="118"/>
    <col min="11509" max="11509" width="34.140625" style="118" customWidth="1"/>
    <col min="11510" max="11510" width="14" style="118" customWidth="1"/>
    <col min="11511" max="11511" width="13.5703125" style="118" customWidth="1"/>
    <col min="11512" max="11512" width="17.85546875" style="118" customWidth="1"/>
    <col min="11513" max="11513" width="15" style="118" customWidth="1"/>
    <col min="11514" max="11514" width="16.42578125" style="118" customWidth="1"/>
    <col min="11515" max="11515" width="14.5703125" style="118" customWidth="1"/>
    <col min="11516" max="11517" width="13.42578125" style="118" customWidth="1"/>
    <col min="11518" max="11518" width="0" style="118" hidden="1" customWidth="1"/>
    <col min="11519" max="11519" width="33.5703125" style="118" customWidth="1"/>
    <col min="11520" max="11520" width="9.140625" style="118" customWidth="1"/>
    <col min="11521" max="11764" width="9.140625" style="118"/>
    <col min="11765" max="11765" width="34.140625" style="118" customWidth="1"/>
    <col min="11766" max="11766" width="14" style="118" customWidth="1"/>
    <col min="11767" max="11767" width="13.5703125" style="118" customWidth="1"/>
    <col min="11768" max="11768" width="17.85546875" style="118" customWidth="1"/>
    <col min="11769" max="11769" width="15" style="118" customWidth="1"/>
    <col min="11770" max="11770" width="16.42578125" style="118" customWidth="1"/>
    <col min="11771" max="11771" width="14.5703125" style="118" customWidth="1"/>
    <col min="11772" max="11773" width="13.42578125" style="118" customWidth="1"/>
    <col min="11774" max="11774" width="0" style="118" hidden="1" customWidth="1"/>
    <col min="11775" max="11775" width="33.5703125" style="118" customWidth="1"/>
    <col min="11776" max="11776" width="9.140625" style="118" customWidth="1"/>
    <col min="11777" max="12020" width="9.140625" style="118"/>
    <col min="12021" max="12021" width="34.140625" style="118" customWidth="1"/>
    <col min="12022" max="12022" width="14" style="118" customWidth="1"/>
    <col min="12023" max="12023" width="13.5703125" style="118" customWidth="1"/>
    <col min="12024" max="12024" width="17.85546875" style="118" customWidth="1"/>
    <col min="12025" max="12025" width="15" style="118" customWidth="1"/>
    <col min="12026" max="12026" width="16.42578125" style="118" customWidth="1"/>
    <col min="12027" max="12027" width="14.5703125" style="118" customWidth="1"/>
    <col min="12028" max="12029" width="13.42578125" style="118" customWidth="1"/>
    <col min="12030" max="12030" width="0" style="118" hidden="1" customWidth="1"/>
    <col min="12031" max="12031" width="33.5703125" style="118" customWidth="1"/>
    <col min="12032" max="12032" width="9.140625" style="118" customWidth="1"/>
    <col min="12033" max="12276" width="9.140625" style="118"/>
    <col min="12277" max="12277" width="34.140625" style="118" customWidth="1"/>
    <col min="12278" max="12278" width="14" style="118" customWidth="1"/>
    <col min="12279" max="12279" width="13.5703125" style="118" customWidth="1"/>
    <col min="12280" max="12280" width="17.85546875" style="118" customWidth="1"/>
    <col min="12281" max="12281" width="15" style="118" customWidth="1"/>
    <col min="12282" max="12282" width="16.42578125" style="118" customWidth="1"/>
    <col min="12283" max="12283" width="14.5703125" style="118" customWidth="1"/>
    <col min="12284" max="12285" width="13.42578125" style="118" customWidth="1"/>
    <col min="12286" max="12286" width="0" style="118" hidden="1" customWidth="1"/>
    <col min="12287" max="12287" width="33.5703125" style="118" customWidth="1"/>
    <col min="12288" max="12288" width="9.140625" style="118" customWidth="1"/>
    <col min="12289" max="12532" width="9.140625" style="118"/>
    <col min="12533" max="12533" width="34.140625" style="118" customWidth="1"/>
    <col min="12534" max="12534" width="14" style="118" customWidth="1"/>
    <col min="12535" max="12535" width="13.5703125" style="118" customWidth="1"/>
    <col min="12536" max="12536" width="17.85546875" style="118" customWidth="1"/>
    <col min="12537" max="12537" width="15" style="118" customWidth="1"/>
    <col min="12538" max="12538" width="16.42578125" style="118" customWidth="1"/>
    <col min="12539" max="12539" width="14.5703125" style="118" customWidth="1"/>
    <col min="12540" max="12541" width="13.42578125" style="118" customWidth="1"/>
    <col min="12542" max="12542" width="0" style="118" hidden="1" customWidth="1"/>
    <col min="12543" max="12543" width="33.5703125" style="118" customWidth="1"/>
    <col min="12544" max="12544" width="9.140625" style="118" customWidth="1"/>
    <col min="12545" max="12788" width="9.140625" style="118"/>
    <col min="12789" max="12789" width="34.140625" style="118" customWidth="1"/>
    <col min="12790" max="12790" width="14" style="118" customWidth="1"/>
    <col min="12791" max="12791" width="13.5703125" style="118" customWidth="1"/>
    <col min="12792" max="12792" width="17.85546875" style="118" customWidth="1"/>
    <col min="12793" max="12793" width="15" style="118" customWidth="1"/>
    <col min="12794" max="12794" width="16.42578125" style="118" customWidth="1"/>
    <col min="12795" max="12795" width="14.5703125" style="118" customWidth="1"/>
    <col min="12796" max="12797" width="13.42578125" style="118" customWidth="1"/>
    <col min="12798" max="12798" width="0" style="118" hidden="1" customWidth="1"/>
    <col min="12799" max="12799" width="33.5703125" style="118" customWidth="1"/>
    <col min="12800" max="12800" width="9.140625" style="118" customWidth="1"/>
    <col min="12801" max="13044" width="9.140625" style="118"/>
    <col min="13045" max="13045" width="34.140625" style="118" customWidth="1"/>
    <col min="13046" max="13046" width="14" style="118" customWidth="1"/>
    <col min="13047" max="13047" width="13.5703125" style="118" customWidth="1"/>
    <col min="13048" max="13048" width="17.85546875" style="118" customWidth="1"/>
    <col min="13049" max="13049" width="15" style="118" customWidth="1"/>
    <col min="13050" max="13050" width="16.42578125" style="118" customWidth="1"/>
    <col min="13051" max="13051" width="14.5703125" style="118" customWidth="1"/>
    <col min="13052" max="13053" width="13.42578125" style="118" customWidth="1"/>
    <col min="13054" max="13054" width="0" style="118" hidden="1" customWidth="1"/>
    <col min="13055" max="13055" width="33.5703125" style="118" customWidth="1"/>
    <col min="13056" max="13056" width="9.140625" style="118" customWidth="1"/>
    <col min="13057" max="13300" width="9.140625" style="118"/>
    <col min="13301" max="13301" width="34.140625" style="118" customWidth="1"/>
    <col min="13302" max="13302" width="14" style="118" customWidth="1"/>
    <col min="13303" max="13303" width="13.5703125" style="118" customWidth="1"/>
    <col min="13304" max="13304" width="17.85546875" style="118" customWidth="1"/>
    <col min="13305" max="13305" width="15" style="118" customWidth="1"/>
    <col min="13306" max="13306" width="16.42578125" style="118" customWidth="1"/>
    <col min="13307" max="13307" width="14.5703125" style="118" customWidth="1"/>
    <col min="13308" max="13309" width="13.42578125" style="118" customWidth="1"/>
    <col min="13310" max="13310" width="0" style="118" hidden="1" customWidth="1"/>
    <col min="13311" max="13311" width="33.5703125" style="118" customWidth="1"/>
    <col min="13312" max="13312" width="9.140625" style="118" customWidth="1"/>
    <col min="13313" max="13556" width="9.140625" style="118"/>
    <col min="13557" max="13557" width="34.140625" style="118" customWidth="1"/>
    <col min="13558" max="13558" width="14" style="118" customWidth="1"/>
    <col min="13559" max="13559" width="13.5703125" style="118" customWidth="1"/>
    <col min="13560" max="13560" width="17.85546875" style="118" customWidth="1"/>
    <col min="13561" max="13561" width="15" style="118" customWidth="1"/>
    <col min="13562" max="13562" width="16.42578125" style="118" customWidth="1"/>
    <col min="13563" max="13563" width="14.5703125" style="118" customWidth="1"/>
    <col min="13564" max="13565" width="13.42578125" style="118" customWidth="1"/>
    <col min="13566" max="13566" width="0" style="118" hidden="1" customWidth="1"/>
    <col min="13567" max="13567" width="33.5703125" style="118" customWidth="1"/>
    <col min="13568" max="13568" width="9.140625" style="118" customWidth="1"/>
    <col min="13569" max="13812" width="9.140625" style="118"/>
    <col min="13813" max="13813" width="34.140625" style="118" customWidth="1"/>
    <col min="13814" max="13814" width="14" style="118" customWidth="1"/>
    <col min="13815" max="13815" width="13.5703125" style="118" customWidth="1"/>
    <col min="13816" max="13816" width="17.85546875" style="118" customWidth="1"/>
    <col min="13817" max="13817" width="15" style="118" customWidth="1"/>
    <col min="13818" max="13818" width="16.42578125" style="118" customWidth="1"/>
    <col min="13819" max="13819" width="14.5703125" style="118" customWidth="1"/>
    <col min="13820" max="13821" width="13.42578125" style="118" customWidth="1"/>
    <col min="13822" max="13822" width="0" style="118" hidden="1" customWidth="1"/>
    <col min="13823" max="13823" width="33.5703125" style="118" customWidth="1"/>
    <col min="13824" max="13824" width="9.140625" style="118" customWidth="1"/>
    <col min="13825" max="14068" width="9.140625" style="118"/>
    <col min="14069" max="14069" width="34.140625" style="118" customWidth="1"/>
    <col min="14070" max="14070" width="14" style="118" customWidth="1"/>
    <col min="14071" max="14071" width="13.5703125" style="118" customWidth="1"/>
    <col min="14072" max="14072" width="17.85546875" style="118" customWidth="1"/>
    <col min="14073" max="14073" width="15" style="118" customWidth="1"/>
    <col min="14074" max="14074" width="16.42578125" style="118" customWidth="1"/>
    <col min="14075" max="14075" width="14.5703125" style="118" customWidth="1"/>
    <col min="14076" max="14077" width="13.42578125" style="118" customWidth="1"/>
    <col min="14078" max="14078" width="0" style="118" hidden="1" customWidth="1"/>
    <col min="14079" max="14079" width="33.5703125" style="118" customWidth="1"/>
    <col min="14080" max="14080" width="9.140625" style="118" customWidth="1"/>
    <col min="14081" max="14324" width="9.140625" style="118"/>
    <col min="14325" max="14325" width="34.140625" style="118" customWidth="1"/>
    <col min="14326" max="14326" width="14" style="118" customWidth="1"/>
    <col min="14327" max="14327" width="13.5703125" style="118" customWidth="1"/>
    <col min="14328" max="14328" width="17.85546875" style="118" customWidth="1"/>
    <col min="14329" max="14329" width="15" style="118" customWidth="1"/>
    <col min="14330" max="14330" width="16.42578125" style="118" customWidth="1"/>
    <col min="14331" max="14331" width="14.5703125" style="118" customWidth="1"/>
    <col min="14332" max="14333" width="13.42578125" style="118" customWidth="1"/>
    <col min="14334" max="14334" width="0" style="118" hidden="1" customWidth="1"/>
    <col min="14335" max="14335" width="33.5703125" style="118" customWidth="1"/>
    <col min="14336" max="14336" width="9.140625" style="118" customWidth="1"/>
    <col min="14337" max="14580" width="9.140625" style="118"/>
    <col min="14581" max="14581" width="34.140625" style="118" customWidth="1"/>
    <col min="14582" max="14582" width="14" style="118" customWidth="1"/>
    <col min="14583" max="14583" width="13.5703125" style="118" customWidth="1"/>
    <col min="14584" max="14584" width="17.85546875" style="118" customWidth="1"/>
    <col min="14585" max="14585" width="15" style="118" customWidth="1"/>
    <col min="14586" max="14586" width="16.42578125" style="118" customWidth="1"/>
    <col min="14587" max="14587" width="14.5703125" style="118" customWidth="1"/>
    <col min="14588" max="14589" width="13.42578125" style="118" customWidth="1"/>
    <col min="14590" max="14590" width="0" style="118" hidden="1" customWidth="1"/>
    <col min="14591" max="14591" width="33.5703125" style="118" customWidth="1"/>
    <col min="14592" max="14592" width="9.140625" style="118" customWidth="1"/>
    <col min="14593" max="14836" width="9.140625" style="118"/>
    <col min="14837" max="14837" width="34.140625" style="118" customWidth="1"/>
    <col min="14838" max="14838" width="14" style="118" customWidth="1"/>
    <col min="14839" max="14839" width="13.5703125" style="118" customWidth="1"/>
    <col min="14840" max="14840" width="17.85546875" style="118" customWidth="1"/>
    <col min="14841" max="14841" width="15" style="118" customWidth="1"/>
    <col min="14842" max="14842" width="16.42578125" style="118" customWidth="1"/>
    <col min="14843" max="14843" width="14.5703125" style="118" customWidth="1"/>
    <col min="14844" max="14845" width="13.42578125" style="118" customWidth="1"/>
    <col min="14846" max="14846" width="0" style="118" hidden="1" customWidth="1"/>
    <col min="14847" max="14847" width="33.5703125" style="118" customWidth="1"/>
    <col min="14848" max="14848" width="9.140625" style="118" customWidth="1"/>
    <col min="14849" max="15092" width="9.140625" style="118"/>
    <col min="15093" max="15093" width="34.140625" style="118" customWidth="1"/>
    <col min="15094" max="15094" width="14" style="118" customWidth="1"/>
    <col min="15095" max="15095" width="13.5703125" style="118" customWidth="1"/>
    <col min="15096" max="15096" width="17.85546875" style="118" customWidth="1"/>
    <col min="15097" max="15097" width="15" style="118" customWidth="1"/>
    <col min="15098" max="15098" width="16.42578125" style="118" customWidth="1"/>
    <col min="15099" max="15099" width="14.5703125" style="118" customWidth="1"/>
    <col min="15100" max="15101" width="13.42578125" style="118" customWidth="1"/>
    <col min="15102" max="15102" width="0" style="118" hidden="1" customWidth="1"/>
    <col min="15103" max="15103" width="33.5703125" style="118" customWidth="1"/>
    <col min="15104" max="15104" width="9.140625" style="118" customWidth="1"/>
    <col min="15105" max="15348" width="9.140625" style="118"/>
    <col min="15349" max="15349" width="34.140625" style="118" customWidth="1"/>
    <col min="15350" max="15350" width="14" style="118" customWidth="1"/>
    <col min="15351" max="15351" width="13.5703125" style="118" customWidth="1"/>
    <col min="15352" max="15352" width="17.85546875" style="118" customWidth="1"/>
    <col min="15353" max="15353" width="15" style="118" customWidth="1"/>
    <col min="15354" max="15354" width="16.42578125" style="118" customWidth="1"/>
    <col min="15355" max="15355" width="14.5703125" style="118" customWidth="1"/>
    <col min="15356" max="15357" width="13.42578125" style="118" customWidth="1"/>
    <col min="15358" max="15358" width="0" style="118" hidden="1" customWidth="1"/>
    <col min="15359" max="15359" width="33.5703125" style="118" customWidth="1"/>
    <col min="15360" max="15360" width="9.140625" style="118" customWidth="1"/>
    <col min="15361" max="15604" width="9.140625" style="118"/>
    <col min="15605" max="15605" width="34.140625" style="118" customWidth="1"/>
    <col min="15606" max="15606" width="14" style="118" customWidth="1"/>
    <col min="15607" max="15607" width="13.5703125" style="118" customWidth="1"/>
    <col min="15608" max="15608" width="17.85546875" style="118" customWidth="1"/>
    <col min="15609" max="15609" width="15" style="118" customWidth="1"/>
    <col min="15610" max="15610" width="16.42578125" style="118" customWidth="1"/>
    <col min="15611" max="15611" width="14.5703125" style="118" customWidth="1"/>
    <col min="15612" max="15613" width="13.42578125" style="118" customWidth="1"/>
    <col min="15614" max="15614" width="0" style="118" hidden="1" customWidth="1"/>
    <col min="15615" max="15615" width="33.5703125" style="118" customWidth="1"/>
    <col min="15616" max="15616" width="9.140625" style="118" customWidth="1"/>
    <col min="15617" max="15860" width="9.140625" style="118"/>
    <col min="15861" max="15861" width="34.140625" style="118" customWidth="1"/>
    <col min="15862" max="15862" width="14" style="118" customWidth="1"/>
    <col min="15863" max="15863" width="13.5703125" style="118" customWidth="1"/>
    <col min="15864" max="15864" width="17.85546875" style="118" customWidth="1"/>
    <col min="15865" max="15865" width="15" style="118" customWidth="1"/>
    <col min="15866" max="15866" width="16.42578125" style="118" customWidth="1"/>
    <col min="15867" max="15867" width="14.5703125" style="118" customWidth="1"/>
    <col min="15868" max="15869" width="13.42578125" style="118" customWidth="1"/>
    <col min="15870" max="15870" width="0" style="118" hidden="1" customWidth="1"/>
    <col min="15871" max="15871" width="33.5703125" style="118" customWidth="1"/>
    <col min="15872" max="15872" width="9.140625" style="118" customWidth="1"/>
    <col min="15873" max="16116" width="9.140625" style="118"/>
    <col min="16117" max="16117" width="34.140625" style="118" customWidth="1"/>
    <col min="16118" max="16118" width="14" style="118" customWidth="1"/>
    <col min="16119" max="16119" width="13.5703125" style="118" customWidth="1"/>
    <col min="16120" max="16120" width="17.85546875" style="118" customWidth="1"/>
    <col min="16121" max="16121" width="15" style="118" customWidth="1"/>
    <col min="16122" max="16122" width="16.42578125" style="118" customWidth="1"/>
    <col min="16123" max="16123" width="14.5703125" style="118" customWidth="1"/>
    <col min="16124" max="16125" width="13.42578125" style="118" customWidth="1"/>
    <col min="16126" max="16126" width="0" style="118" hidden="1" customWidth="1"/>
    <col min="16127" max="16127" width="33.5703125" style="118" customWidth="1"/>
    <col min="16128" max="16128" width="9.140625" style="118" customWidth="1"/>
    <col min="16129" max="16384" width="9.140625" style="118"/>
  </cols>
  <sheetData>
    <row r="2" spans="1:12" ht="15.75" customHeight="1" x14ac:dyDescent="0.15">
      <c r="A2" s="2770" t="s">
        <v>1455</v>
      </c>
      <c r="B2" s="2771"/>
      <c r="C2" s="2771"/>
      <c r="D2" s="2771"/>
      <c r="E2" s="2771"/>
      <c r="F2" s="2771"/>
      <c r="G2" s="2771"/>
      <c r="H2" s="2771"/>
      <c r="I2" s="2771"/>
    </row>
    <row r="3" spans="1:12" ht="11.25" customHeight="1" x14ac:dyDescent="0.15">
      <c r="A3" s="2384"/>
      <c r="B3" s="2385"/>
      <c r="C3" s="2385"/>
      <c r="D3" s="2385"/>
      <c r="E3" s="2385"/>
      <c r="F3" s="2385"/>
      <c r="G3" s="2385"/>
      <c r="H3" s="2385"/>
      <c r="I3" s="2385"/>
    </row>
    <row r="4" spans="1:12" x14ac:dyDescent="0.15">
      <c r="A4" s="2462" t="s">
        <v>1</v>
      </c>
      <c r="B4" s="2415" t="s">
        <v>1444</v>
      </c>
      <c r="C4" s="2416"/>
      <c r="D4" s="2416"/>
      <c r="E4" s="2416"/>
      <c r="F4" s="2416"/>
      <c r="G4" s="2416"/>
      <c r="H4" s="2416"/>
      <c r="I4" s="2416"/>
    </row>
    <row r="5" spans="1:12" x14ac:dyDescent="0.15">
      <c r="A5" s="2774"/>
      <c r="B5" s="2388" t="s">
        <v>71</v>
      </c>
      <c r="C5" s="2415" t="s">
        <v>1445</v>
      </c>
      <c r="D5" s="2416"/>
      <c r="E5" s="2416"/>
      <c r="F5" s="2416"/>
      <c r="G5" s="2416"/>
      <c r="H5" s="2416"/>
      <c r="I5" s="2416"/>
    </row>
    <row r="6" spans="1:12" ht="33.75" customHeight="1" x14ac:dyDescent="0.15">
      <c r="A6" s="2424"/>
      <c r="B6" s="2388"/>
      <c r="C6" s="145" t="s">
        <v>1446</v>
      </c>
      <c r="D6" s="145" t="s">
        <v>1447</v>
      </c>
      <c r="E6" s="145" t="s">
        <v>1448</v>
      </c>
      <c r="F6" s="145" t="s">
        <v>1449</v>
      </c>
      <c r="G6" s="145" t="s">
        <v>1450</v>
      </c>
      <c r="H6" s="145" t="s">
        <v>1451</v>
      </c>
      <c r="I6" s="145" t="s">
        <v>1452</v>
      </c>
    </row>
    <row r="7" spans="1:12" x14ac:dyDescent="0.15">
      <c r="A7" s="141" t="s">
        <v>71</v>
      </c>
      <c r="B7" s="642">
        <f>SUM(B8:B22)</f>
        <v>13353</v>
      </c>
      <c r="C7" s="642">
        <f>SUM(C8:C22)</f>
        <v>2116</v>
      </c>
      <c r="D7" s="642">
        <f t="shared" ref="D7:I7" si="0">SUM(D8:D22)</f>
        <v>6871</v>
      </c>
      <c r="E7" s="642">
        <f t="shared" si="0"/>
        <v>488</v>
      </c>
      <c r="F7" s="642">
        <f t="shared" si="0"/>
        <v>1667</v>
      </c>
      <c r="G7" s="642">
        <f t="shared" si="0"/>
        <v>1435</v>
      </c>
      <c r="H7" s="642">
        <f t="shared" si="0"/>
        <v>141</v>
      </c>
      <c r="I7" s="642">
        <f t="shared" si="0"/>
        <v>635</v>
      </c>
      <c r="J7" s="701"/>
      <c r="K7" s="701"/>
      <c r="L7" s="701"/>
    </row>
    <row r="8" spans="1:12" x14ac:dyDescent="0.15">
      <c r="A8" s="143" t="s">
        <v>5</v>
      </c>
      <c r="B8" s="642">
        <f>SUM(C8:I8)</f>
        <v>103</v>
      </c>
      <c r="C8" s="643">
        <v>6</v>
      </c>
      <c r="D8" s="643">
        <v>38</v>
      </c>
      <c r="E8" s="643">
        <v>18</v>
      </c>
      <c r="F8" s="643">
        <v>25</v>
      </c>
      <c r="G8" s="643">
        <v>16</v>
      </c>
      <c r="H8" s="643">
        <v>0</v>
      </c>
      <c r="I8" s="702">
        <v>0</v>
      </c>
    </row>
    <row r="9" spans="1:12" x14ac:dyDescent="0.15">
      <c r="A9" s="143" t="s">
        <v>7</v>
      </c>
      <c r="B9" s="642">
        <f t="shared" ref="B9:B22" si="1">SUM(C9:I9)</f>
        <v>117</v>
      </c>
      <c r="C9" s="643">
        <v>11</v>
      </c>
      <c r="D9" s="643">
        <v>79</v>
      </c>
      <c r="E9" s="643">
        <v>3</v>
      </c>
      <c r="F9" s="643">
        <v>11</v>
      </c>
      <c r="G9" s="643">
        <v>9</v>
      </c>
      <c r="H9" s="643">
        <v>1</v>
      </c>
      <c r="I9" s="643">
        <v>3</v>
      </c>
    </row>
    <row r="10" spans="1:12" x14ac:dyDescent="0.15">
      <c r="A10" s="143" t="s">
        <v>8</v>
      </c>
      <c r="B10" s="642">
        <f t="shared" si="1"/>
        <v>347</v>
      </c>
      <c r="C10" s="643">
        <v>69</v>
      </c>
      <c r="D10" s="643">
        <v>160</v>
      </c>
      <c r="E10" s="643">
        <v>27</v>
      </c>
      <c r="F10" s="643">
        <v>31</v>
      </c>
      <c r="G10" s="643">
        <v>19</v>
      </c>
      <c r="H10" s="643">
        <v>10</v>
      </c>
      <c r="I10" s="643">
        <v>31</v>
      </c>
    </row>
    <row r="11" spans="1:12" x14ac:dyDescent="0.15">
      <c r="A11" s="143" t="s">
        <v>9</v>
      </c>
      <c r="B11" s="642">
        <f t="shared" si="1"/>
        <v>273</v>
      </c>
      <c r="C11" s="643">
        <v>65</v>
      </c>
      <c r="D11" s="643">
        <v>57</v>
      </c>
      <c r="E11" s="643">
        <v>36</v>
      </c>
      <c r="F11" s="643">
        <v>38</v>
      </c>
      <c r="G11" s="643">
        <v>69</v>
      </c>
      <c r="H11" s="643">
        <v>0</v>
      </c>
      <c r="I11" s="643">
        <v>8</v>
      </c>
    </row>
    <row r="12" spans="1:12" x14ac:dyDescent="0.15">
      <c r="A12" s="143" t="s">
        <v>10</v>
      </c>
      <c r="B12" s="642">
        <f t="shared" si="1"/>
        <v>294</v>
      </c>
      <c r="C12" s="643">
        <v>29</v>
      </c>
      <c r="D12" s="643">
        <v>72</v>
      </c>
      <c r="E12" s="643">
        <v>12</v>
      </c>
      <c r="F12" s="643">
        <v>126</v>
      </c>
      <c r="G12" s="643">
        <v>46</v>
      </c>
      <c r="H12" s="643">
        <v>4</v>
      </c>
      <c r="I12" s="702">
        <v>5</v>
      </c>
    </row>
    <row r="13" spans="1:12" x14ac:dyDescent="0.15">
      <c r="A13" s="156" t="s">
        <v>11</v>
      </c>
      <c r="B13" s="642">
        <f t="shared" si="1"/>
        <v>744</v>
      </c>
      <c r="C13" s="643">
        <v>231</v>
      </c>
      <c r="D13" s="643">
        <v>127</v>
      </c>
      <c r="E13" s="643">
        <v>21</v>
      </c>
      <c r="F13" s="643">
        <v>52</v>
      </c>
      <c r="G13" s="643">
        <v>72</v>
      </c>
      <c r="H13" s="643">
        <v>9</v>
      </c>
      <c r="I13" s="643">
        <v>232</v>
      </c>
    </row>
    <row r="14" spans="1:12" x14ac:dyDescent="0.15">
      <c r="A14" s="143" t="s">
        <v>12</v>
      </c>
      <c r="B14" s="642">
        <f t="shared" si="1"/>
        <v>7423</v>
      </c>
      <c r="C14" s="643">
        <v>1038</v>
      </c>
      <c r="D14" s="643">
        <v>5125</v>
      </c>
      <c r="E14" s="643">
        <v>130</v>
      </c>
      <c r="F14" s="643">
        <v>674</v>
      </c>
      <c r="G14" s="643">
        <v>268</v>
      </c>
      <c r="H14" s="643">
        <v>77</v>
      </c>
      <c r="I14" s="643">
        <v>111</v>
      </c>
    </row>
    <row r="15" spans="1:12" x14ac:dyDescent="0.15">
      <c r="A15" s="143" t="s">
        <v>13</v>
      </c>
      <c r="B15" s="642">
        <f t="shared" si="1"/>
        <v>772</v>
      </c>
      <c r="C15" s="643">
        <v>105</v>
      </c>
      <c r="D15" s="643">
        <v>222</v>
      </c>
      <c r="E15" s="643">
        <v>77</v>
      </c>
      <c r="F15" s="643">
        <v>163</v>
      </c>
      <c r="G15" s="643">
        <v>158</v>
      </c>
      <c r="H15" s="643">
        <v>18</v>
      </c>
      <c r="I15" s="643">
        <v>29</v>
      </c>
    </row>
    <row r="16" spans="1:12" x14ac:dyDescent="0.15">
      <c r="A16" s="143" t="s">
        <v>14</v>
      </c>
      <c r="B16" s="642">
        <f t="shared" si="1"/>
        <v>588</v>
      </c>
      <c r="C16" s="643">
        <v>144</v>
      </c>
      <c r="D16" s="643">
        <v>163</v>
      </c>
      <c r="E16" s="643">
        <v>19</v>
      </c>
      <c r="F16" s="643">
        <v>88</v>
      </c>
      <c r="G16" s="643">
        <v>162</v>
      </c>
      <c r="H16" s="643">
        <v>3</v>
      </c>
      <c r="I16" s="643">
        <v>9</v>
      </c>
    </row>
    <row r="17" spans="1:9" x14ac:dyDescent="0.15">
      <c r="A17" s="143" t="s">
        <v>15</v>
      </c>
      <c r="B17" s="642">
        <f t="shared" si="1"/>
        <v>1003</v>
      </c>
      <c r="C17" s="643">
        <v>143</v>
      </c>
      <c r="D17" s="643">
        <v>351</v>
      </c>
      <c r="E17" s="643">
        <v>36</v>
      </c>
      <c r="F17" s="643">
        <v>184</v>
      </c>
      <c r="G17" s="643">
        <v>202</v>
      </c>
      <c r="H17" s="643">
        <v>11</v>
      </c>
      <c r="I17" s="643">
        <v>76</v>
      </c>
    </row>
    <row r="18" spans="1:9" x14ac:dyDescent="0.15">
      <c r="A18" s="143" t="s">
        <v>16</v>
      </c>
      <c r="B18" s="642">
        <f t="shared" si="1"/>
        <v>702</v>
      </c>
      <c r="C18" s="643">
        <v>153</v>
      </c>
      <c r="D18" s="643">
        <v>149</v>
      </c>
      <c r="E18" s="643">
        <v>68</v>
      </c>
      <c r="F18" s="643">
        <v>99</v>
      </c>
      <c r="G18" s="643">
        <v>172</v>
      </c>
      <c r="H18" s="643">
        <v>5</v>
      </c>
      <c r="I18" s="643">
        <v>56</v>
      </c>
    </row>
    <row r="19" spans="1:9" x14ac:dyDescent="0.15">
      <c r="A19" s="143" t="s">
        <v>17</v>
      </c>
      <c r="B19" s="642">
        <f t="shared" si="1"/>
        <v>266</v>
      </c>
      <c r="C19" s="643">
        <v>49</v>
      </c>
      <c r="D19" s="643">
        <v>78</v>
      </c>
      <c r="E19" s="643">
        <v>5</v>
      </c>
      <c r="F19" s="643">
        <v>65</v>
      </c>
      <c r="G19" s="643">
        <v>52</v>
      </c>
      <c r="H19" s="643">
        <v>0</v>
      </c>
      <c r="I19" s="643">
        <v>17</v>
      </c>
    </row>
    <row r="20" spans="1:9" x14ac:dyDescent="0.15">
      <c r="A20" s="143" t="s">
        <v>18</v>
      </c>
      <c r="B20" s="642">
        <f t="shared" si="1"/>
        <v>499</v>
      </c>
      <c r="C20" s="643">
        <v>59</v>
      </c>
      <c r="D20" s="643">
        <v>209</v>
      </c>
      <c r="E20" s="643">
        <v>15</v>
      </c>
      <c r="F20" s="643">
        <v>67</v>
      </c>
      <c r="G20" s="643">
        <v>108</v>
      </c>
      <c r="H20" s="643">
        <v>0</v>
      </c>
      <c r="I20" s="643">
        <v>41</v>
      </c>
    </row>
    <row r="21" spans="1:9" x14ac:dyDescent="0.15">
      <c r="A21" s="143" t="s">
        <v>19</v>
      </c>
      <c r="B21" s="642">
        <f t="shared" si="1"/>
        <v>168</v>
      </c>
      <c r="C21" s="643">
        <v>8</v>
      </c>
      <c r="D21" s="643">
        <v>33</v>
      </c>
      <c r="E21" s="643">
        <v>8</v>
      </c>
      <c r="F21" s="643">
        <v>36</v>
      </c>
      <c r="G21" s="643">
        <v>63</v>
      </c>
      <c r="H21" s="643">
        <v>3</v>
      </c>
      <c r="I21" s="643">
        <v>17</v>
      </c>
    </row>
    <row r="22" spans="1:9" x14ac:dyDescent="0.15">
      <c r="A22" s="143" t="s">
        <v>20</v>
      </c>
      <c r="B22" s="642">
        <f t="shared" si="1"/>
        <v>54</v>
      </c>
      <c r="C22" s="643">
        <v>6</v>
      </c>
      <c r="D22" s="643">
        <v>8</v>
      </c>
      <c r="E22" s="643">
        <v>13</v>
      </c>
      <c r="F22" s="643">
        <v>8</v>
      </c>
      <c r="G22" s="643">
        <v>19</v>
      </c>
      <c r="H22" s="643">
        <v>0</v>
      </c>
      <c r="I22" s="643">
        <v>0</v>
      </c>
    </row>
    <row r="23" spans="1:9" ht="8.25" customHeight="1" x14ac:dyDescent="0.15">
      <c r="A23" s="2401"/>
      <c r="B23" s="2402"/>
      <c r="C23" s="2402"/>
      <c r="D23" s="2402"/>
      <c r="E23" s="2402"/>
      <c r="F23" s="2402"/>
      <c r="G23" s="2402"/>
      <c r="H23" s="2402"/>
      <c r="I23" s="2402"/>
    </row>
    <row r="24" spans="1:9" s="120" customFormat="1" ht="23.25" customHeight="1" x14ac:dyDescent="0.15">
      <c r="A24" s="2772" t="s">
        <v>1453</v>
      </c>
      <c r="B24" s="2773"/>
      <c r="C24" s="2773"/>
      <c r="D24" s="2773"/>
      <c r="E24" s="2773"/>
      <c r="F24" s="2773"/>
      <c r="G24" s="2773"/>
      <c r="H24" s="2773"/>
      <c r="I24" s="2773"/>
    </row>
    <row r="25" spans="1:9" ht="14.25" customHeight="1" x14ac:dyDescent="0.15">
      <c r="A25" s="2493" t="s">
        <v>1456</v>
      </c>
      <c r="B25" s="2411"/>
      <c r="C25" s="2411"/>
      <c r="D25" s="2411"/>
      <c r="E25" s="2411"/>
      <c r="F25" s="2411"/>
      <c r="G25" s="2411"/>
      <c r="H25" s="2411"/>
      <c r="I25" s="2411"/>
    </row>
    <row r="26" spans="1:9" ht="14.25" customHeight="1" x14ac:dyDescent="0.15">
      <c r="A26" s="2410" t="s">
        <v>1454</v>
      </c>
      <c r="B26" s="2411"/>
      <c r="C26" s="2411"/>
      <c r="D26" s="2411"/>
      <c r="E26" s="2411"/>
      <c r="F26" s="2411"/>
      <c r="G26" s="2411"/>
      <c r="H26" s="2411"/>
      <c r="I26" s="2411"/>
    </row>
  </sheetData>
  <mergeCells count="10">
    <mergeCell ref="A23:I23"/>
    <mergeCell ref="A24:I24"/>
    <mergeCell ref="A25:I25"/>
    <mergeCell ref="A26:I26"/>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dimension ref="A2:U27"/>
  <sheetViews>
    <sheetView workbookViewId="0"/>
  </sheetViews>
  <sheetFormatPr baseColWidth="10" defaultColWidth="9.140625" defaultRowHeight="10.5" x14ac:dyDescent="0.15"/>
  <cols>
    <col min="1" max="1" width="19.5703125" style="118" customWidth="1"/>
    <col min="2" max="2" width="14" style="118" customWidth="1"/>
    <col min="3" max="3" width="13.5703125" style="118" customWidth="1"/>
    <col min="4" max="4" width="17.85546875" style="118" customWidth="1"/>
    <col min="5" max="5" width="15" style="118" customWidth="1"/>
    <col min="6" max="6" width="21.85546875" style="118" customWidth="1"/>
    <col min="7" max="7" width="14.28515625" style="118" customWidth="1"/>
    <col min="8" max="8" width="15.140625" style="118" customWidth="1"/>
    <col min="9" max="9" width="13.42578125" style="118" customWidth="1"/>
    <col min="10" max="246" width="9.140625" style="118"/>
    <col min="247" max="247" width="34.140625" style="118" customWidth="1"/>
    <col min="248" max="248" width="14" style="118" customWidth="1"/>
    <col min="249" max="249" width="13.5703125" style="118" customWidth="1"/>
    <col min="250" max="250" width="17.85546875" style="118" customWidth="1"/>
    <col min="251" max="251" width="15" style="118" customWidth="1"/>
    <col min="252" max="252" width="21.85546875" style="118" customWidth="1"/>
    <col min="253" max="253" width="12.140625" style="118" customWidth="1"/>
    <col min="254" max="254" width="15.140625" style="118" customWidth="1"/>
    <col min="255" max="255" width="13.42578125" style="118" customWidth="1"/>
    <col min="256" max="256" width="0" style="118" hidden="1" customWidth="1"/>
    <col min="257" max="257" width="8.28515625" style="118" customWidth="1"/>
    <col min="258" max="259" width="0" style="118" hidden="1" customWidth="1"/>
    <col min="260" max="260" width="4.7109375" style="118" customWidth="1"/>
    <col min="261" max="502" width="9.140625" style="118"/>
    <col min="503" max="503" width="34.140625" style="118" customWidth="1"/>
    <col min="504" max="504" width="14" style="118" customWidth="1"/>
    <col min="505" max="505" width="13.5703125" style="118" customWidth="1"/>
    <col min="506" max="506" width="17.85546875" style="118" customWidth="1"/>
    <col min="507" max="507" width="15" style="118" customWidth="1"/>
    <col min="508" max="508" width="21.85546875" style="118" customWidth="1"/>
    <col min="509" max="509" width="12.140625" style="118" customWidth="1"/>
    <col min="510" max="510" width="15.140625" style="118" customWidth="1"/>
    <col min="511" max="511" width="13.42578125" style="118" customWidth="1"/>
    <col min="512" max="512" width="0" style="118" hidden="1" customWidth="1"/>
    <col min="513" max="513" width="8.28515625" style="118" customWidth="1"/>
    <col min="514" max="515" width="0" style="118" hidden="1" customWidth="1"/>
    <col min="516" max="516" width="4.7109375" style="118" customWidth="1"/>
    <col min="517" max="758" width="9.140625" style="118"/>
    <col min="759" max="759" width="34.140625" style="118" customWidth="1"/>
    <col min="760" max="760" width="14" style="118" customWidth="1"/>
    <col min="761" max="761" width="13.5703125" style="118" customWidth="1"/>
    <col min="762" max="762" width="17.85546875" style="118" customWidth="1"/>
    <col min="763" max="763" width="15" style="118" customWidth="1"/>
    <col min="764" max="764" width="21.85546875" style="118" customWidth="1"/>
    <col min="765" max="765" width="12.140625" style="118" customWidth="1"/>
    <col min="766" max="766" width="15.140625" style="118" customWidth="1"/>
    <col min="767" max="767" width="13.42578125" style="118" customWidth="1"/>
    <col min="768" max="768" width="0" style="118" hidden="1" customWidth="1"/>
    <col min="769" max="769" width="8.28515625" style="118" customWidth="1"/>
    <col min="770" max="771" width="0" style="118" hidden="1" customWidth="1"/>
    <col min="772" max="772" width="4.7109375" style="118" customWidth="1"/>
    <col min="773" max="1014" width="9.140625" style="118"/>
    <col min="1015" max="1015" width="34.140625" style="118" customWidth="1"/>
    <col min="1016" max="1016" width="14" style="118" customWidth="1"/>
    <col min="1017" max="1017" width="13.5703125" style="118" customWidth="1"/>
    <col min="1018" max="1018" width="17.85546875" style="118" customWidth="1"/>
    <col min="1019" max="1019" width="15" style="118" customWidth="1"/>
    <col min="1020" max="1020" width="21.85546875" style="118" customWidth="1"/>
    <col min="1021" max="1021" width="12.140625" style="118" customWidth="1"/>
    <col min="1022" max="1022" width="15.140625" style="118" customWidth="1"/>
    <col min="1023" max="1023" width="13.42578125" style="118" customWidth="1"/>
    <col min="1024" max="1024" width="0" style="118" hidden="1" customWidth="1"/>
    <col min="1025" max="1025" width="8.28515625" style="118" customWidth="1"/>
    <col min="1026" max="1027" width="0" style="118" hidden="1" customWidth="1"/>
    <col min="1028" max="1028" width="4.7109375" style="118" customWidth="1"/>
    <col min="1029" max="1270" width="9.140625" style="118"/>
    <col min="1271" max="1271" width="34.140625" style="118" customWidth="1"/>
    <col min="1272" max="1272" width="14" style="118" customWidth="1"/>
    <col min="1273" max="1273" width="13.5703125" style="118" customWidth="1"/>
    <col min="1274" max="1274" width="17.85546875" style="118" customWidth="1"/>
    <col min="1275" max="1275" width="15" style="118" customWidth="1"/>
    <col min="1276" max="1276" width="21.85546875" style="118" customWidth="1"/>
    <col min="1277" max="1277" width="12.140625" style="118" customWidth="1"/>
    <col min="1278" max="1278" width="15.140625" style="118" customWidth="1"/>
    <col min="1279" max="1279" width="13.42578125" style="118" customWidth="1"/>
    <col min="1280" max="1280" width="0" style="118" hidden="1" customWidth="1"/>
    <col min="1281" max="1281" width="8.28515625" style="118" customWidth="1"/>
    <col min="1282" max="1283" width="0" style="118" hidden="1" customWidth="1"/>
    <col min="1284" max="1284" width="4.7109375" style="118" customWidth="1"/>
    <col min="1285" max="1526" width="9.140625" style="118"/>
    <col min="1527" max="1527" width="34.140625" style="118" customWidth="1"/>
    <col min="1528" max="1528" width="14" style="118" customWidth="1"/>
    <col min="1529" max="1529" width="13.5703125" style="118" customWidth="1"/>
    <col min="1530" max="1530" width="17.85546875" style="118" customWidth="1"/>
    <col min="1531" max="1531" width="15" style="118" customWidth="1"/>
    <col min="1532" max="1532" width="21.85546875" style="118" customWidth="1"/>
    <col min="1533" max="1533" width="12.140625" style="118" customWidth="1"/>
    <col min="1534" max="1534" width="15.140625" style="118" customWidth="1"/>
    <col min="1535" max="1535" width="13.42578125" style="118" customWidth="1"/>
    <col min="1536" max="1536" width="0" style="118" hidden="1" customWidth="1"/>
    <col min="1537" max="1537" width="8.28515625" style="118" customWidth="1"/>
    <col min="1538" max="1539" width="0" style="118" hidden="1" customWidth="1"/>
    <col min="1540" max="1540" width="4.7109375" style="118" customWidth="1"/>
    <col min="1541" max="1782" width="9.140625" style="118"/>
    <col min="1783" max="1783" width="34.140625" style="118" customWidth="1"/>
    <col min="1784" max="1784" width="14" style="118" customWidth="1"/>
    <col min="1785" max="1785" width="13.5703125" style="118" customWidth="1"/>
    <col min="1786" max="1786" width="17.85546875" style="118" customWidth="1"/>
    <col min="1787" max="1787" width="15" style="118" customWidth="1"/>
    <col min="1788" max="1788" width="21.85546875" style="118" customWidth="1"/>
    <col min="1789" max="1789" width="12.140625" style="118" customWidth="1"/>
    <col min="1790" max="1790" width="15.140625" style="118" customWidth="1"/>
    <col min="1791" max="1791" width="13.42578125" style="118" customWidth="1"/>
    <col min="1792" max="1792" width="0" style="118" hidden="1" customWidth="1"/>
    <col min="1793" max="1793" width="8.28515625" style="118" customWidth="1"/>
    <col min="1794" max="1795" width="0" style="118" hidden="1" customWidth="1"/>
    <col min="1796" max="1796" width="4.7109375" style="118" customWidth="1"/>
    <col min="1797" max="2038" width="9.140625" style="118"/>
    <col min="2039" max="2039" width="34.140625" style="118" customWidth="1"/>
    <col min="2040" max="2040" width="14" style="118" customWidth="1"/>
    <col min="2041" max="2041" width="13.5703125" style="118" customWidth="1"/>
    <col min="2042" max="2042" width="17.85546875" style="118" customWidth="1"/>
    <col min="2043" max="2043" width="15" style="118" customWidth="1"/>
    <col min="2044" max="2044" width="21.85546875" style="118" customWidth="1"/>
    <col min="2045" max="2045" width="12.140625" style="118" customWidth="1"/>
    <col min="2046" max="2046" width="15.140625" style="118" customWidth="1"/>
    <col min="2047" max="2047" width="13.42578125" style="118" customWidth="1"/>
    <col min="2048" max="2048" width="0" style="118" hidden="1" customWidth="1"/>
    <col min="2049" max="2049" width="8.28515625" style="118" customWidth="1"/>
    <col min="2050" max="2051" width="0" style="118" hidden="1" customWidth="1"/>
    <col min="2052" max="2052" width="4.7109375" style="118" customWidth="1"/>
    <col min="2053" max="2294" width="9.140625" style="118"/>
    <col min="2295" max="2295" width="34.140625" style="118" customWidth="1"/>
    <col min="2296" max="2296" width="14" style="118" customWidth="1"/>
    <col min="2297" max="2297" width="13.5703125" style="118" customWidth="1"/>
    <col min="2298" max="2298" width="17.85546875" style="118" customWidth="1"/>
    <col min="2299" max="2299" width="15" style="118" customWidth="1"/>
    <col min="2300" max="2300" width="21.85546875" style="118" customWidth="1"/>
    <col min="2301" max="2301" width="12.140625" style="118" customWidth="1"/>
    <col min="2302" max="2302" width="15.140625" style="118" customWidth="1"/>
    <col min="2303" max="2303" width="13.42578125" style="118" customWidth="1"/>
    <col min="2304" max="2304" width="0" style="118" hidden="1" customWidth="1"/>
    <col min="2305" max="2305" width="8.28515625" style="118" customWidth="1"/>
    <col min="2306" max="2307" width="0" style="118" hidden="1" customWidth="1"/>
    <col min="2308" max="2308" width="4.7109375" style="118" customWidth="1"/>
    <col min="2309" max="2550" width="9.140625" style="118"/>
    <col min="2551" max="2551" width="34.140625" style="118" customWidth="1"/>
    <col min="2552" max="2552" width="14" style="118" customWidth="1"/>
    <col min="2553" max="2553" width="13.5703125" style="118" customWidth="1"/>
    <col min="2554" max="2554" width="17.85546875" style="118" customWidth="1"/>
    <col min="2555" max="2555" width="15" style="118" customWidth="1"/>
    <col min="2556" max="2556" width="21.85546875" style="118" customWidth="1"/>
    <col min="2557" max="2557" width="12.140625" style="118" customWidth="1"/>
    <col min="2558" max="2558" width="15.140625" style="118" customWidth="1"/>
    <col min="2559" max="2559" width="13.42578125" style="118" customWidth="1"/>
    <col min="2560" max="2560" width="0" style="118" hidden="1" customWidth="1"/>
    <col min="2561" max="2561" width="8.28515625" style="118" customWidth="1"/>
    <col min="2562" max="2563" width="0" style="118" hidden="1" customWidth="1"/>
    <col min="2564" max="2564" width="4.7109375" style="118" customWidth="1"/>
    <col min="2565" max="2806" width="9.140625" style="118"/>
    <col min="2807" max="2807" width="34.140625" style="118" customWidth="1"/>
    <col min="2808" max="2808" width="14" style="118" customWidth="1"/>
    <col min="2809" max="2809" width="13.5703125" style="118" customWidth="1"/>
    <col min="2810" max="2810" width="17.85546875" style="118" customWidth="1"/>
    <col min="2811" max="2811" width="15" style="118" customWidth="1"/>
    <col min="2812" max="2812" width="21.85546875" style="118" customWidth="1"/>
    <col min="2813" max="2813" width="12.140625" style="118" customWidth="1"/>
    <col min="2814" max="2814" width="15.140625" style="118" customWidth="1"/>
    <col min="2815" max="2815" width="13.42578125" style="118" customWidth="1"/>
    <col min="2816" max="2816" width="0" style="118" hidden="1" customWidth="1"/>
    <col min="2817" max="2817" width="8.28515625" style="118" customWidth="1"/>
    <col min="2818" max="2819" width="0" style="118" hidden="1" customWidth="1"/>
    <col min="2820" max="2820" width="4.7109375" style="118" customWidth="1"/>
    <col min="2821" max="3062" width="9.140625" style="118"/>
    <col min="3063" max="3063" width="34.140625" style="118" customWidth="1"/>
    <col min="3064" max="3064" width="14" style="118" customWidth="1"/>
    <col min="3065" max="3065" width="13.5703125" style="118" customWidth="1"/>
    <col min="3066" max="3066" width="17.85546875" style="118" customWidth="1"/>
    <col min="3067" max="3067" width="15" style="118" customWidth="1"/>
    <col min="3068" max="3068" width="21.85546875" style="118" customWidth="1"/>
    <col min="3069" max="3069" width="12.140625" style="118" customWidth="1"/>
    <col min="3070" max="3070" width="15.140625" style="118" customWidth="1"/>
    <col min="3071" max="3071" width="13.42578125" style="118" customWidth="1"/>
    <col min="3072" max="3072" width="0" style="118" hidden="1" customWidth="1"/>
    <col min="3073" max="3073" width="8.28515625" style="118" customWidth="1"/>
    <col min="3074" max="3075" width="0" style="118" hidden="1" customWidth="1"/>
    <col min="3076" max="3076" width="4.7109375" style="118" customWidth="1"/>
    <col min="3077" max="3318" width="9.140625" style="118"/>
    <col min="3319" max="3319" width="34.140625" style="118" customWidth="1"/>
    <col min="3320" max="3320" width="14" style="118" customWidth="1"/>
    <col min="3321" max="3321" width="13.5703125" style="118" customWidth="1"/>
    <col min="3322" max="3322" width="17.85546875" style="118" customWidth="1"/>
    <col min="3323" max="3323" width="15" style="118" customWidth="1"/>
    <col min="3324" max="3324" width="21.85546875" style="118" customWidth="1"/>
    <col min="3325" max="3325" width="12.140625" style="118" customWidth="1"/>
    <col min="3326" max="3326" width="15.140625" style="118" customWidth="1"/>
    <col min="3327" max="3327" width="13.42578125" style="118" customWidth="1"/>
    <col min="3328" max="3328" width="0" style="118" hidden="1" customWidth="1"/>
    <col min="3329" max="3329" width="8.28515625" style="118" customWidth="1"/>
    <col min="3330" max="3331" width="0" style="118" hidden="1" customWidth="1"/>
    <col min="3332" max="3332" width="4.7109375" style="118" customWidth="1"/>
    <col min="3333" max="3574" width="9.140625" style="118"/>
    <col min="3575" max="3575" width="34.140625" style="118" customWidth="1"/>
    <col min="3576" max="3576" width="14" style="118" customWidth="1"/>
    <col min="3577" max="3577" width="13.5703125" style="118" customWidth="1"/>
    <col min="3578" max="3578" width="17.85546875" style="118" customWidth="1"/>
    <col min="3579" max="3579" width="15" style="118" customWidth="1"/>
    <col min="3580" max="3580" width="21.85546875" style="118" customWidth="1"/>
    <col min="3581" max="3581" width="12.140625" style="118" customWidth="1"/>
    <col min="3582" max="3582" width="15.140625" style="118" customWidth="1"/>
    <col min="3583" max="3583" width="13.42578125" style="118" customWidth="1"/>
    <col min="3584" max="3584" width="0" style="118" hidden="1" customWidth="1"/>
    <col min="3585" max="3585" width="8.28515625" style="118" customWidth="1"/>
    <col min="3586" max="3587" width="0" style="118" hidden="1" customWidth="1"/>
    <col min="3588" max="3588" width="4.7109375" style="118" customWidth="1"/>
    <col min="3589" max="3830" width="9.140625" style="118"/>
    <col min="3831" max="3831" width="34.140625" style="118" customWidth="1"/>
    <col min="3832" max="3832" width="14" style="118" customWidth="1"/>
    <col min="3833" max="3833" width="13.5703125" style="118" customWidth="1"/>
    <col min="3834" max="3834" width="17.85546875" style="118" customWidth="1"/>
    <col min="3835" max="3835" width="15" style="118" customWidth="1"/>
    <col min="3836" max="3836" width="21.85546875" style="118" customWidth="1"/>
    <col min="3837" max="3837" width="12.140625" style="118" customWidth="1"/>
    <col min="3838" max="3838" width="15.140625" style="118" customWidth="1"/>
    <col min="3839" max="3839" width="13.42578125" style="118" customWidth="1"/>
    <col min="3840" max="3840" width="0" style="118" hidden="1" customWidth="1"/>
    <col min="3841" max="3841" width="8.28515625" style="118" customWidth="1"/>
    <col min="3842" max="3843" width="0" style="118" hidden="1" customWidth="1"/>
    <col min="3844" max="3844" width="4.7109375" style="118" customWidth="1"/>
    <col min="3845" max="4086" width="9.140625" style="118"/>
    <col min="4087" max="4087" width="34.140625" style="118" customWidth="1"/>
    <col min="4088" max="4088" width="14" style="118" customWidth="1"/>
    <col min="4089" max="4089" width="13.5703125" style="118" customWidth="1"/>
    <col min="4090" max="4090" width="17.85546875" style="118" customWidth="1"/>
    <col min="4091" max="4091" width="15" style="118" customWidth="1"/>
    <col min="4092" max="4092" width="21.85546875" style="118" customWidth="1"/>
    <col min="4093" max="4093" width="12.140625" style="118" customWidth="1"/>
    <col min="4094" max="4094" width="15.140625" style="118" customWidth="1"/>
    <col min="4095" max="4095" width="13.42578125" style="118" customWidth="1"/>
    <col min="4096" max="4096" width="0" style="118" hidden="1" customWidth="1"/>
    <col min="4097" max="4097" width="8.28515625" style="118" customWidth="1"/>
    <col min="4098" max="4099" width="0" style="118" hidden="1" customWidth="1"/>
    <col min="4100" max="4100" width="4.7109375" style="118" customWidth="1"/>
    <col min="4101" max="4342" width="9.140625" style="118"/>
    <col min="4343" max="4343" width="34.140625" style="118" customWidth="1"/>
    <col min="4344" max="4344" width="14" style="118" customWidth="1"/>
    <col min="4345" max="4345" width="13.5703125" style="118" customWidth="1"/>
    <col min="4346" max="4346" width="17.85546875" style="118" customWidth="1"/>
    <col min="4347" max="4347" width="15" style="118" customWidth="1"/>
    <col min="4348" max="4348" width="21.85546875" style="118" customWidth="1"/>
    <col min="4349" max="4349" width="12.140625" style="118" customWidth="1"/>
    <col min="4350" max="4350" width="15.140625" style="118" customWidth="1"/>
    <col min="4351" max="4351" width="13.42578125" style="118" customWidth="1"/>
    <col min="4352" max="4352" width="0" style="118" hidden="1" customWidth="1"/>
    <col min="4353" max="4353" width="8.28515625" style="118" customWidth="1"/>
    <col min="4354" max="4355" width="0" style="118" hidden="1" customWidth="1"/>
    <col min="4356" max="4356" width="4.7109375" style="118" customWidth="1"/>
    <col min="4357" max="4598" width="9.140625" style="118"/>
    <col min="4599" max="4599" width="34.140625" style="118" customWidth="1"/>
    <col min="4600" max="4600" width="14" style="118" customWidth="1"/>
    <col min="4601" max="4601" width="13.5703125" style="118" customWidth="1"/>
    <col min="4602" max="4602" width="17.85546875" style="118" customWidth="1"/>
    <col min="4603" max="4603" width="15" style="118" customWidth="1"/>
    <col min="4604" max="4604" width="21.85546875" style="118" customWidth="1"/>
    <col min="4605" max="4605" width="12.140625" style="118" customWidth="1"/>
    <col min="4606" max="4606" width="15.140625" style="118" customWidth="1"/>
    <col min="4607" max="4607" width="13.42578125" style="118" customWidth="1"/>
    <col min="4608" max="4608" width="0" style="118" hidden="1" customWidth="1"/>
    <col min="4609" max="4609" width="8.28515625" style="118" customWidth="1"/>
    <col min="4610" max="4611" width="0" style="118" hidden="1" customWidth="1"/>
    <col min="4612" max="4612" width="4.7109375" style="118" customWidth="1"/>
    <col min="4613" max="4854" width="9.140625" style="118"/>
    <col min="4855" max="4855" width="34.140625" style="118" customWidth="1"/>
    <col min="4856" max="4856" width="14" style="118" customWidth="1"/>
    <col min="4857" max="4857" width="13.5703125" style="118" customWidth="1"/>
    <col min="4858" max="4858" width="17.85546875" style="118" customWidth="1"/>
    <col min="4859" max="4859" width="15" style="118" customWidth="1"/>
    <col min="4860" max="4860" width="21.85546875" style="118" customWidth="1"/>
    <col min="4861" max="4861" width="12.140625" style="118" customWidth="1"/>
    <col min="4862" max="4862" width="15.140625" style="118" customWidth="1"/>
    <col min="4863" max="4863" width="13.42578125" style="118" customWidth="1"/>
    <col min="4864" max="4864" width="0" style="118" hidden="1" customWidth="1"/>
    <col min="4865" max="4865" width="8.28515625" style="118" customWidth="1"/>
    <col min="4866" max="4867" width="0" style="118" hidden="1" customWidth="1"/>
    <col min="4868" max="4868" width="4.7109375" style="118" customWidth="1"/>
    <col min="4869" max="5110" width="9.140625" style="118"/>
    <col min="5111" max="5111" width="34.140625" style="118" customWidth="1"/>
    <col min="5112" max="5112" width="14" style="118" customWidth="1"/>
    <col min="5113" max="5113" width="13.5703125" style="118" customWidth="1"/>
    <col min="5114" max="5114" width="17.85546875" style="118" customWidth="1"/>
    <col min="5115" max="5115" width="15" style="118" customWidth="1"/>
    <col min="5116" max="5116" width="21.85546875" style="118" customWidth="1"/>
    <col min="5117" max="5117" width="12.140625" style="118" customWidth="1"/>
    <col min="5118" max="5118" width="15.140625" style="118" customWidth="1"/>
    <col min="5119" max="5119" width="13.42578125" style="118" customWidth="1"/>
    <col min="5120" max="5120" width="0" style="118" hidden="1" customWidth="1"/>
    <col min="5121" max="5121" width="8.28515625" style="118" customWidth="1"/>
    <col min="5122" max="5123" width="0" style="118" hidden="1" customWidth="1"/>
    <col min="5124" max="5124" width="4.7109375" style="118" customWidth="1"/>
    <col min="5125" max="5366" width="9.140625" style="118"/>
    <col min="5367" max="5367" width="34.140625" style="118" customWidth="1"/>
    <col min="5368" max="5368" width="14" style="118" customWidth="1"/>
    <col min="5369" max="5369" width="13.5703125" style="118" customWidth="1"/>
    <col min="5370" max="5370" width="17.85546875" style="118" customWidth="1"/>
    <col min="5371" max="5371" width="15" style="118" customWidth="1"/>
    <col min="5372" max="5372" width="21.85546875" style="118" customWidth="1"/>
    <col min="5373" max="5373" width="12.140625" style="118" customWidth="1"/>
    <col min="5374" max="5374" width="15.140625" style="118" customWidth="1"/>
    <col min="5375" max="5375" width="13.42578125" style="118" customWidth="1"/>
    <col min="5376" max="5376" width="0" style="118" hidden="1" customWidth="1"/>
    <col min="5377" max="5377" width="8.28515625" style="118" customWidth="1"/>
    <col min="5378" max="5379" width="0" style="118" hidden="1" customWidth="1"/>
    <col min="5380" max="5380" width="4.7109375" style="118" customWidth="1"/>
    <col min="5381" max="5622" width="9.140625" style="118"/>
    <col min="5623" max="5623" width="34.140625" style="118" customWidth="1"/>
    <col min="5624" max="5624" width="14" style="118" customWidth="1"/>
    <col min="5625" max="5625" width="13.5703125" style="118" customWidth="1"/>
    <col min="5626" max="5626" width="17.85546875" style="118" customWidth="1"/>
    <col min="5627" max="5627" width="15" style="118" customWidth="1"/>
    <col min="5628" max="5628" width="21.85546875" style="118" customWidth="1"/>
    <col min="5629" max="5629" width="12.140625" style="118" customWidth="1"/>
    <col min="5630" max="5630" width="15.140625" style="118" customWidth="1"/>
    <col min="5631" max="5631" width="13.42578125" style="118" customWidth="1"/>
    <col min="5632" max="5632" width="0" style="118" hidden="1" customWidth="1"/>
    <col min="5633" max="5633" width="8.28515625" style="118" customWidth="1"/>
    <col min="5634" max="5635" width="0" style="118" hidden="1" customWidth="1"/>
    <col min="5636" max="5636" width="4.7109375" style="118" customWidth="1"/>
    <col min="5637" max="5878" width="9.140625" style="118"/>
    <col min="5879" max="5879" width="34.140625" style="118" customWidth="1"/>
    <col min="5880" max="5880" width="14" style="118" customWidth="1"/>
    <col min="5881" max="5881" width="13.5703125" style="118" customWidth="1"/>
    <col min="5882" max="5882" width="17.85546875" style="118" customWidth="1"/>
    <col min="5883" max="5883" width="15" style="118" customWidth="1"/>
    <col min="5884" max="5884" width="21.85546875" style="118" customWidth="1"/>
    <col min="5885" max="5885" width="12.140625" style="118" customWidth="1"/>
    <col min="5886" max="5886" width="15.140625" style="118" customWidth="1"/>
    <col min="5887" max="5887" width="13.42578125" style="118" customWidth="1"/>
    <col min="5888" max="5888" width="0" style="118" hidden="1" customWidth="1"/>
    <col min="5889" max="5889" width="8.28515625" style="118" customWidth="1"/>
    <col min="5890" max="5891" width="0" style="118" hidden="1" customWidth="1"/>
    <col min="5892" max="5892" width="4.7109375" style="118" customWidth="1"/>
    <col min="5893" max="6134" width="9.140625" style="118"/>
    <col min="6135" max="6135" width="34.140625" style="118" customWidth="1"/>
    <col min="6136" max="6136" width="14" style="118" customWidth="1"/>
    <col min="6137" max="6137" width="13.5703125" style="118" customWidth="1"/>
    <col min="6138" max="6138" width="17.85546875" style="118" customWidth="1"/>
    <col min="6139" max="6139" width="15" style="118" customWidth="1"/>
    <col min="6140" max="6140" width="21.85546875" style="118" customWidth="1"/>
    <col min="6141" max="6141" width="12.140625" style="118" customWidth="1"/>
    <col min="6142" max="6142" width="15.140625" style="118" customWidth="1"/>
    <col min="6143" max="6143" width="13.42578125" style="118" customWidth="1"/>
    <col min="6144" max="6144" width="0" style="118" hidden="1" customWidth="1"/>
    <col min="6145" max="6145" width="8.28515625" style="118" customWidth="1"/>
    <col min="6146" max="6147" width="0" style="118" hidden="1" customWidth="1"/>
    <col min="6148" max="6148" width="4.7109375" style="118" customWidth="1"/>
    <col min="6149" max="6390" width="9.140625" style="118"/>
    <col min="6391" max="6391" width="34.140625" style="118" customWidth="1"/>
    <col min="6392" max="6392" width="14" style="118" customWidth="1"/>
    <col min="6393" max="6393" width="13.5703125" style="118" customWidth="1"/>
    <col min="6394" max="6394" width="17.85546875" style="118" customWidth="1"/>
    <col min="6395" max="6395" width="15" style="118" customWidth="1"/>
    <col min="6396" max="6396" width="21.85546875" style="118" customWidth="1"/>
    <col min="6397" max="6397" width="12.140625" style="118" customWidth="1"/>
    <col min="6398" max="6398" width="15.140625" style="118" customWidth="1"/>
    <col min="6399" max="6399" width="13.42578125" style="118" customWidth="1"/>
    <col min="6400" max="6400" width="0" style="118" hidden="1" customWidth="1"/>
    <col min="6401" max="6401" width="8.28515625" style="118" customWidth="1"/>
    <col min="6402" max="6403" width="0" style="118" hidden="1" customWidth="1"/>
    <col min="6404" max="6404" width="4.7109375" style="118" customWidth="1"/>
    <col min="6405" max="6646" width="9.140625" style="118"/>
    <col min="6647" max="6647" width="34.140625" style="118" customWidth="1"/>
    <col min="6648" max="6648" width="14" style="118" customWidth="1"/>
    <col min="6649" max="6649" width="13.5703125" style="118" customWidth="1"/>
    <col min="6650" max="6650" width="17.85546875" style="118" customWidth="1"/>
    <col min="6651" max="6651" width="15" style="118" customWidth="1"/>
    <col min="6652" max="6652" width="21.85546875" style="118" customWidth="1"/>
    <col min="6653" max="6653" width="12.140625" style="118" customWidth="1"/>
    <col min="6654" max="6654" width="15.140625" style="118" customWidth="1"/>
    <col min="6655" max="6655" width="13.42578125" style="118" customWidth="1"/>
    <col min="6656" max="6656" width="0" style="118" hidden="1" customWidth="1"/>
    <col min="6657" max="6657" width="8.28515625" style="118" customWidth="1"/>
    <col min="6658" max="6659" width="0" style="118" hidden="1" customWidth="1"/>
    <col min="6660" max="6660" width="4.7109375" style="118" customWidth="1"/>
    <col min="6661" max="6902" width="9.140625" style="118"/>
    <col min="6903" max="6903" width="34.140625" style="118" customWidth="1"/>
    <col min="6904" max="6904" width="14" style="118" customWidth="1"/>
    <col min="6905" max="6905" width="13.5703125" style="118" customWidth="1"/>
    <col min="6906" max="6906" width="17.85546875" style="118" customWidth="1"/>
    <col min="6907" max="6907" width="15" style="118" customWidth="1"/>
    <col min="6908" max="6908" width="21.85546875" style="118" customWidth="1"/>
    <col min="6909" max="6909" width="12.140625" style="118" customWidth="1"/>
    <col min="6910" max="6910" width="15.140625" style="118" customWidth="1"/>
    <col min="6911" max="6911" width="13.42578125" style="118" customWidth="1"/>
    <col min="6912" max="6912" width="0" style="118" hidden="1" customWidth="1"/>
    <col min="6913" max="6913" width="8.28515625" style="118" customWidth="1"/>
    <col min="6914" max="6915" width="0" style="118" hidden="1" customWidth="1"/>
    <col min="6916" max="6916" width="4.7109375" style="118" customWidth="1"/>
    <col min="6917" max="7158" width="9.140625" style="118"/>
    <col min="7159" max="7159" width="34.140625" style="118" customWidth="1"/>
    <col min="7160" max="7160" width="14" style="118" customWidth="1"/>
    <col min="7161" max="7161" width="13.5703125" style="118" customWidth="1"/>
    <col min="7162" max="7162" width="17.85546875" style="118" customWidth="1"/>
    <col min="7163" max="7163" width="15" style="118" customWidth="1"/>
    <col min="7164" max="7164" width="21.85546875" style="118" customWidth="1"/>
    <col min="7165" max="7165" width="12.140625" style="118" customWidth="1"/>
    <col min="7166" max="7166" width="15.140625" style="118" customWidth="1"/>
    <col min="7167" max="7167" width="13.42578125" style="118" customWidth="1"/>
    <col min="7168" max="7168" width="0" style="118" hidden="1" customWidth="1"/>
    <col min="7169" max="7169" width="8.28515625" style="118" customWidth="1"/>
    <col min="7170" max="7171" width="0" style="118" hidden="1" customWidth="1"/>
    <col min="7172" max="7172" width="4.7109375" style="118" customWidth="1"/>
    <col min="7173" max="7414" width="9.140625" style="118"/>
    <col min="7415" max="7415" width="34.140625" style="118" customWidth="1"/>
    <col min="7416" max="7416" width="14" style="118" customWidth="1"/>
    <col min="7417" max="7417" width="13.5703125" style="118" customWidth="1"/>
    <col min="7418" max="7418" width="17.85546875" style="118" customWidth="1"/>
    <col min="7419" max="7419" width="15" style="118" customWidth="1"/>
    <col min="7420" max="7420" width="21.85546875" style="118" customWidth="1"/>
    <col min="7421" max="7421" width="12.140625" style="118" customWidth="1"/>
    <col min="7422" max="7422" width="15.140625" style="118" customWidth="1"/>
    <col min="7423" max="7423" width="13.42578125" style="118" customWidth="1"/>
    <col min="7424" max="7424" width="0" style="118" hidden="1" customWidth="1"/>
    <col min="7425" max="7425" width="8.28515625" style="118" customWidth="1"/>
    <col min="7426" max="7427" width="0" style="118" hidden="1" customWidth="1"/>
    <col min="7428" max="7428" width="4.7109375" style="118" customWidth="1"/>
    <col min="7429" max="7670" width="9.140625" style="118"/>
    <col min="7671" max="7671" width="34.140625" style="118" customWidth="1"/>
    <col min="7672" max="7672" width="14" style="118" customWidth="1"/>
    <col min="7673" max="7673" width="13.5703125" style="118" customWidth="1"/>
    <col min="7674" max="7674" width="17.85546875" style="118" customWidth="1"/>
    <col min="7675" max="7675" width="15" style="118" customWidth="1"/>
    <col min="7676" max="7676" width="21.85546875" style="118" customWidth="1"/>
    <col min="7677" max="7677" width="12.140625" style="118" customWidth="1"/>
    <col min="7678" max="7678" width="15.140625" style="118" customWidth="1"/>
    <col min="7679" max="7679" width="13.42578125" style="118" customWidth="1"/>
    <col min="7680" max="7680" width="0" style="118" hidden="1" customWidth="1"/>
    <col min="7681" max="7681" width="8.28515625" style="118" customWidth="1"/>
    <col min="7682" max="7683" width="0" style="118" hidden="1" customWidth="1"/>
    <col min="7684" max="7684" width="4.7109375" style="118" customWidth="1"/>
    <col min="7685" max="7926" width="9.140625" style="118"/>
    <col min="7927" max="7927" width="34.140625" style="118" customWidth="1"/>
    <col min="7928" max="7928" width="14" style="118" customWidth="1"/>
    <col min="7929" max="7929" width="13.5703125" style="118" customWidth="1"/>
    <col min="7930" max="7930" width="17.85546875" style="118" customWidth="1"/>
    <col min="7931" max="7931" width="15" style="118" customWidth="1"/>
    <col min="7932" max="7932" width="21.85546875" style="118" customWidth="1"/>
    <col min="7933" max="7933" width="12.140625" style="118" customWidth="1"/>
    <col min="7934" max="7934" width="15.140625" style="118" customWidth="1"/>
    <col min="7935" max="7935" width="13.42578125" style="118" customWidth="1"/>
    <col min="7936" max="7936" width="0" style="118" hidden="1" customWidth="1"/>
    <col min="7937" max="7937" width="8.28515625" style="118" customWidth="1"/>
    <col min="7938" max="7939" width="0" style="118" hidden="1" customWidth="1"/>
    <col min="7940" max="7940" width="4.7109375" style="118" customWidth="1"/>
    <col min="7941" max="8182" width="9.140625" style="118"/>
    <col min="8183" max="8183" width="34.140625" style="118" customWidth="1"/>
    <col min="8184" max="8184" width="14" style="118" customWidth="1"/>
    <col min="8185" max="8185" width="13.5703125" style="118" customWidth="1"/>
    <col min="8186" max="8186" width="17.85546875" style="118" customWidth="1"/>
    <col min="8187" max="8187" width="15" style="118" customWidth="1"/>
    <col min="8188" max="8188" width="21.85546875" style="118" customWidth="1"/>
    <col min="8189" max="8189" width="12.140625" style="118" customWidth="1"/>
    <col min="8190" max="8190" width="15.140625" style="118" customWidth="1"/>
    <col min="8191" max="8191" width="13.42578125" style="118" customWidth="1"/>
    <col min="8192" max="8192" width="0" style="118" hidden="1" customWidth="1"/>
    <col min="8193" max="8193" width="8.28515625" style="118" customWidth="1"/>
    <col min="8194" max="8195" width="0" style="118" hidden="1" customWidth="1"/>
    <col min="8196" max="8196" width="4.7109375" style="118" customWidth="1"/>
    <col min="8197" max="8438" width="9.140625" style="118"/>
    <col min="8439" max="8439" width="34.140625" style="118" customWidth="1"/>
    <col min="8440" max="8440" width="14" style="118" customWidth="1"/>
    <col min="8441" max="8441" width="13.5703125" style="118" customWidth="1"/>
    <col min="8442" max="8442" width="17.85546875" style="118" customWidth="1"/>
    <col min="8443" max="8443" width="15" style="118" customWidth="1"/>
    <col min="8444" max="8444" width="21.85546875" style="118" customWidth="1"/>
    <col min="8445" max="8445" width="12.140625" style="118" customWidth="1"/>
    <col min="8446" max="8446" width="15.140625" style="118" customWidth="1"/>
    <col min="8447" max="8447" width="13.42578125" style="118" customWidth="1"/>
    <col min="8448" max="8448" width="0" style="118" hidden="1" customWidth="1"/>
    <col min="8449" max="8449" width="8.28515625" style="118" customWidth="1"/>
    <col min="8450" max="8451" width="0" style="118" hidden="1" customWidth="1"/>
    <col min="8452" max="8452" width="4.7109375" style="118" customWidth="1"/>
    <col min="8453" max="8694" width="9.140625" style="118"/>
    <col min="8695" max="8695" width="34.140625" style="118" customWidth="1"/>
    <col min="8696" max="8696" width="14" style="118" customWidth="1"/>
    <col min="8697" max="8697" width="13.5703125" style="118" customWidth="1"/>
    <col min="8698" max="8698" width="17.85546875" style="118" customWidth="1"/>
    <col min="8699" max="8699" width="15" style="118" customWidth="1"/>
    <col min="8700" max="8700" width="21.85546875" style="118" customWidth="1"/>
    <col min="8701" max="8701" width="12.140625" style="118" customWidth="1"/>
    <col min="8702" max="8702" width="15.140625" style="118" customWidth="1"/>
    <col min="8703" max="8703" width="13.42578125" style="118" customWidth="1"/>
    <col min="8704" max="8704" width="0" style="118" hidden="1" customWidth="1"/>
    <col min="8705" max="8705" width="8.28515625" style="118" customWidth="1"/>
    <col min="8706" max="8707" width="0" style="118" hidden="1" customWidth="1"/>
    <col min="8708" max="8708" width="4.7109375" style="118" customWidth="1"/>
    <col min="8709" max="8950" width="9.140625" style="118"/>
    <col min="8951" max="8951" width="34.140625" style="118" customWidth="1"/>
    <col min="8952" max="8952" width="14" style="118" customWidth="1"/>
    <col min="8953" max="8953" width="13.5703125" style="118" customWidth="1"/>
    <col min="8954" max="8954" width="17.85546875" style="118" customWidth="1"/>
    <col min="8955" max="8955" width="15" style="118" customWidth="1"/>
    <col min="8956" max="8956" width="21.85546875" style="118" customWidth="1"/>
    <col min="8957" max="8957" width="12.140625" style="118" customWidth="1"/>
    <col min="8958" max="8958" width="15.140625" style="118" customWidth="1"/>
    <col min="8959" max="8959" width="13.42578125" style="118" customWidth="1"/>
    <col min="8960" max="8960" width="0" style="118" hidden="1" customWidth="1"/>
    <col min="8961" max="8961" width="8.28515625" style="118" customWidth="1"/>
    <col min="8962" max="8963" width="0" style="118" hidden="1" customWidth="1"/>
    <col min="8964" max="8964" width="4.7109375" style="118" customWidth="1"/>
    <col min="8965" max="9206" width="9.140625" style="118"/>
    <col min="9207" max="9207" width="34.140625" style="118" customWidth="1"/>
    <col min="9208" max="9208" width="14" style="118" customWidth="1"/>
    <col min="9209" max="9209" width="13.5703125" style="118" customWidth="1"/>
    <col min="9210" max="9210" width="17.85546875" style="118" customWidth="1"/>
    <col min="9211" max="9211" width="15" style="118" customWidth="1"/>
    <col min="9212" max="9212" width="21.85546875" style="118" customWidth="1"/>
    <col min="9213" max="9213" width="12.140625" style="118" customWidth="1"/>
    <col min="9214" max="9214" width="15.140625" style="118" customWidth="1"/>
    <col min="9215" max="9215" width="13.42578125" style="118" customWidth="1"/>
    <col min="9216" max="9216" width="0" style="118" hidden="1" customWidth="1"/>
    <col min="9217" max="9217" width="8.28515625" style="118" customWidth="1"/>
    <col min="9218" max="9219" width="0" style="118" hidden="1" customWidth="1"/>
    <col min="9220" max="9220" width="4.7109375" style="118" customWidth="1"/>
    <col min="9221" max="9462" width="9.140625" style="118"/>
    <col min="9463" max="9463" width="34.140625" style="118" customWidth="1"/>
    <col min="9464" max="9464" width="14" style="118" customWidth="1"/>
    <col min="9465" max="9465" width="13.5703125" style="118" customWidth="1"/>
    <col min="9466" max="9466" width="17.85546875" style="118" customWidth="1"/>
    <col min="9467" max="9467" width="15" style="118" customWidth="1"/>
    <col min="9468" max="9468" width="21.85546875" style="118" customWidth="1"/>
    <col min="9469" max="9469" width="12.140625" style="118" customWidth="1"/>
    <col min="9470" max="9470" width="15.140625" style="118" customWidth="1"/>
    <col min="9471" max="9471" width="13.42578125" style="118" customWidth="1"/>
    <col min="9472" max="9472" width="0" style="118" hidden="1" customWidth="1"/>
    <col min="9473" max="9473" width="8.28515625" style="118" customWidth="1"/>
    <col min="9474" max="9475" width="0" style="118" hidden="1" customWidth="1"/>
    <col min="9476" max="9476" width="4.7109375" style="118" customWidth="1"/>
    <col min="9477" max="9718" width="9.140625" style="118"/>
    <col min="9719" max="9719" width="34.140625" style="118" customWidth="1"/>
    <col min="9720" max="9720" width="14" style="118" customWidth="1"/>
    <col min="9721" max="9721" width="13.5703125" style="118" customWidth="1"/>
    <col min="9722" max="9722" width="17.85546875" style="118" customWidth="1"/>
    <col min="9723" max="9723" width="15" style="118" customWidth="1"/>
    <col min="9724" max="9724" width="21.85546875" style="118" customWidth="1"/>
    <col min="9725" max="9725" width="12.140625" style="118" customWidth="1"/>
    <col min="9726" max="9726" width="15.140625" style="118" customWidth="1"/>
    <col min="9727" max="9727" width="13.42578125" style="118" customWidth="1"/>
    <col min="9728" max="9728" width="0" style="118" hidden="1" customWidth="1"/>
    <col min="9729" max="9729" width="8.28515625" style="118" customWidth="1"/>
    <col min="9730" max="9731" width="0" style="118" hidden="1" customWidth="1"/>
    <col min="9732" max="9732" width="4.7109375" style="118" customWidth="1"/>
    <col min="9733" max="9974" width="9.140625" style="118"/>
    <col min="9975" max="9975" width="34.140625" style="118" customWidth="1"/>
    <col min="9976" max="9976" width="14" style="118" customWidth="1"/>
    <col min="9977" max="9977" width="13.5703125" style="118" customWidth="1"/>
    <col min="9978" max="9978" width="17.85546875" style="118" customWidth="1"/>
    <col min="9979" max="9979" width="15" style="118" customWidth="1"/>
    <col min="9980" max="9980" width="21.85546875" style="118" customWidth="1"/>
    <col min="9981" max="9981" width="12.140625" style="118" customWidth="1"/>
    <col min="9982" max="9982" width="15.140625" style="118" customWidth="1"/>
    <col min="9983" max="9983" width="13.42578125" style="118" customWidth="1"/>
    <col min="9984" max="9984" width="0" style="118" hidden="1" customWidth="1"/>
    <col min="9985" max="9985" width="8.28515625" style="118" customWidth="1"/>
    <col min="9986" max="9987" width="0" style="118" hidden="1" customWidth="1"/>
    <col min="9988" max="9988" width="4.7109375" style="118" customWidth="1"/>
    <col min="9989" max="10230" width="9.140625" style="118"/>
    <col min="10231" max="10231" width="34.140625" style="118" customWidth="1"/>
    <col min="10232" max="10232" width="14" style="118" customWidth="1"/>
    <col min="10233" max="10233" width="13.5703125" style="118" customWidth="1"/>
    <col min="10234" max="10234" width="17.85546875" style="118" customWidth="1"/>
    <col min="10235" max="10235" width="15" style="118" customWidth="1"/>
    <col min="10236" max="10236" width="21.85546875" style="118" customWidth="1"/>
    <col min="10237" max="10237" width="12.140625" style="118" customWidth="1"/>
    <col min="10238" max="10238" width="15.140625" style="118" customWidth="1"/>
    <col min="10239" max="10239" width="13.42578125" style="118" customWidth="1"/>
    <col min="10240" max="10240" width="0" style="118" hidden="1" customWidth="1"/>
    <col min="10241" max="10241" width="8.28515625" style="118" customWidth="1"/>
    <col min="10242" max="10243" width="0" style="118" hidden="1" customWidth="1"/>
    <col min="10244" max="10244" width="4.7109375" style="118" customWidth="1"/>
    <col min="10245" max="10486" width="9.140625" style="118"/>
    <col min="10487" max="10487" width="34.140625" style="118" customWidth="1"/>
    <col min="10488" max="10488" width="14" style="118" customWidth="1"/>
    <col min="10489" max="10489" width="13.5703125" style="118" customWidth="1"/>
    <col min="10490" max="10490" width="17.85546875" style="118" customWidth="1"/>
    <col min="10491" max="10491" width="15" style="118" customWidth="1"/>
    <col min="10492" max="10492" width="21.85546875" style="118" customWidth="1"/>
    <col min="10493" max="10493" width="12.140625" style="118" customWidth="1"/>
    <col min="10494" max="10494" width="15.140625" style="118" customWidth="1"/>
    <col min="10495" max="10495" width="13.42578125" style="118" customWidth="1"/>
    <col min="10496" max="10496" width="0" style="118" hidden="1" customWidth="1"/>
    <col min="10497" max="10497" width="8.28515625" style="118" customWidth="1"/>
    <col min="10498" max="10499" width="0" style="118" hidden="1" customWidth="1"/>
    <col min="10500" max="10500" width="4.7109375" style="118" customWidth="1"/>
    <col min="10501" max="10742" width="9.140625" style="118"/>
    <col min="10743" max="10743" width="34.140625" style="118" customWidth="1"/>
    <col min="10744" max="10744" width="14" style="118" customWidth="1"/>
    <col min="10745" max="10745" width="13.5703125" style="118" customWidth="1"/>
    <col min="10746" max="10746" width="17.85546875" style="118" customWidth="1"/>
    <col min="10747" max="10747" width="15" style="118" customWidth="1"/>
    <col min="10748" max="10748" width="21.85546875" style="118" customWidth="1"/>
    <col min="10749" max="10749" width="12.140625" style="118" customWidth="1"/>
    <col min="10750" max="10750" width="15.140625" style="118" customWidth="1"/>
    <col min="10751" max="10751" width="13.42578125" style="118" customWidth="1"/>
    <col min="10752" max="10752" width="0" style="118" hidden="1" customWidth="1"/>
    <col min="10753" max="10753" width="8.28515625" style="118" customWidth="1"/>
    <col min="10754" max="10755" width="0" style="118" hidden="1" customWidth="1"/>
    <col min="10756" max="10756" width="4.7109375" style="118" customWidth="1"/>
    <col min="10757" max="10998" width="9.140625" style="118"/>
    <col min="10999" max="10999" width="34.140625" style="118" customWidth="1"/>
    <col min="11000" max="11000" width="14" style="118" customWidth="1"/>
    <col min="11001" max="11001" width="13.5703125" style="118" customWidth="1"/>
    <col min="11002" max="11002" width="17.85546875" style="118" customWidth="1"/>
    <col min="11003" max="11003" width="15" style="118" customWidth="1"/>
    <col min="11004" max="11004" width="21.85546875" style="118" customWidth="1"/>
    <col min="11005" max="11005" width="12.140625" style="118" customWidth="1"/>
    <col min="11006" max="11006" width="15.140625" style="118" customWidth="1"/>
    <col min="11007" max="11007" width="13.42578125" style="118" customWidth="1"/>
    <col min="11008" max="11008" width="0" style="118" hidden="1" customWidth="1"/>
    <col min="11009" max="11009" width="8.28515625" style="118" customWidth="1"/>
    <col min="11010" max="11011" width="0" style="118" hidden="1" customWidth="1"/>
    <col min="11012" max="11012" width="4.7109375" style="118" customWidth="1"/>
    <col min="11013" max="11254" width="9.140625" style="118"/>
    <col min="11255" max="11255" width="34.140625" style="118" customWidth="1"/>
    <col min="11256" max="11256" width="14" style="118" customWidth="1"/>
    <col min="11257" max="11257" width="13.5703125" style="118" customWidth="1"/>
    <col min="11258" max="11258" width="17.85546875" style="118" customWidth="1"/>
    <col min="11259" max="11259" width="15" style="118" customWidth="1"/>
    <col min="11260" max="11260" width="21.85546875" style="118" customWidth="1"/>
    <col min="11261" max="11261" width="12.140625" style="118" customWidth="1"/>
    <col min="11262" max="11262" width="15.140625" style="118" customWidth="1"/>
    <col min="11263" max="11263" width="13.42578125" style="118" customWidth="1"/>
    <col min="11264" max="11264" width="0" style="118" hidden="1" customWidth="1"/>
    <col min="11265" max="11265" width="8.28515625" style="118" customWidth="1"/>
    <col min="11266" max="11267" width="0" style="118" hidden="1" customWidth="1"/>
    <col min="11268" max="11268" width="4.7109375" style="118" customWidth="1"/>
    <col min="11269" max="11510" width="9.140625" style="118"/>
    <col min="11511" max="11511" width="34.140625" style="118" customWidth="1"/>
    <col min="11512" max="11512" width="14" style="118" customWidth="1"/>
    <col min="11513" max="11513" width="13.5703125" style="118" customWidth="1"/>
    <col min="11514" max="11514" width="17.85546875" style="118" customWidth="1"/>
    <col min="11515" max="11515" width="15" style="118" customWidth="1"/>
    <col min="11516" max="11516" width="21.85546875" style="118" customWidth="1"/>
    <col min="11517" max="11517" width="12.140625" style="118" customWidth="1"/>
    <col min="11518" max="11518" width="15.140625" style="118" customWidth="1"/>
    <col min="11519" max="11519" width="13.42578125" style="118" customWidth="1"/>
    <col min="11520" max="11520" width="0" style="118" hidden="1" customWidth="1"/>
    <col min="11521" max="11521" width="8.28515625" style="118" customWidth="1"/>
    <col min="11522" max="11523" width="0" style="118" hidden="1" customWidth="1"/>
    <col min="11524" max="11524" width="4.7109375" style="118" customWidth="1"/>
    <col min="11525" max="11766" width="9.140625" style="118"/>
    <col min="11767" max="11767" width="34.140625" style="118" customWidth="1"/>
    <col min="11768" max="11768" width="14" style="118" customWidth="1"/>
    <col min="11769" max="11769" width="13.5703125" style="118" customWidth="1"/>
    <col min="11770" max="11770" width="17.85546875" style="118" customWidth="1"/>
    <col min="11771" max="11771" width="15" style="118" customWidth="1"/>
    <col min="11772" max="11772" width="21.85546875" style="118" customWidth="1"/>
    <col min="11773" max="11773" width="12.140625" style="118" customWidth="1"/>
    <col min="11774" max="11774" width="15.140625" style="118" customWidth="1"/>
    <col min="11775" max="11775" width="13.42578125" style="118" customWidth="1"/>
    <col min="11776" max="11776" width="0" style="118" hidden="1" customWidth="1"/>
    <col min="11777" max="11777" width="8.28515625" style="118" customWidth="1"/>
    <col min="11778" max="11779" width="0" style="118" hidden="1" customWidth="1"/>
    <col min="11780" max="11780" width="4.7109375" style="118" customWidth="1"/>
    <col min="11781" max="12022" width="9.140625" style="118"/>
    <col min="12023" max="12023" width="34.140625" style="118" customWidth="1"/>
    <col min="12024" max="12024" width="14" style="118" customWidth="1"/>
    <col min="12025" max="12025" width="13.5703125" style="118" customWidth="1"/>
    <col min="12026" max="12026" width="17.85546875" style="118" customWidth="1"/>
    <col min="12027" max="12027" width="15" style="118" customWidth="1"/>
    <col min="12028" max="12028" width="21.85546875" style="118" customWidth="1"/>
    <col min="12029" max="12029" width="12.140625" style="118" customWidth="1"/>
    <col min="12030" max="12030" width="15.140625" style="118" customWidth="1"/>
    <col min="12031" max="12031" width="13.42578125" style="118" customWidth="1"/>
    <col min="12032" max="12032" width="0" style="118" hidden="1" customWidth="1"/>
    <col min="12033" max="12033" width="8.28515625" style="118" customWidth="1"/>
    <col min="12034" max="12035" width="0" style="118" hidden="1" customWidth="1"/>
    <col min="12036" max="12036" width="4.7109375" style="118" customWidth="1"/>
    <col min="12037" max="12278" width="9.140625" style="118"/>
    <col min="12279" max="12279" width="34.140625" style="118" customWidth="1"/>
    <col min="12280" max="12280" width="14" style="118" customWidth="1"/>
    <col min="12281" max="12281" width="13.5703125" style="118" customWidth="1"/>
    <col min="12282" max="12282" width="17.85546875" style="118" customWidth="1"/>
    <col min="12283" max="12283" width="15" style="118" customWidth="1"/>
    <col min="12284" max="12284" width="21.85546875" style="118" customWidth="1"/>
    <col min="12285" max="12285" width="12.140625" style="118" customWidth="1"/>
    <col min="12286" max="12286" width="15.140625" style="118" customWidth="1"/>
    <col min="12287" max="12287" width="13.42578125" style="118" customWidth="1"/>
    <col min="12288" max="12288" width="0" style="118" hidden="1" customWidth="1"/>
    <col min="12289" max="12289" width="8.28515625" style="118" customWidth="1"/>
    <col min="12290" max="12291" width="0" style="118" hidden="1" customWidth="1"/>
    <col min="12292" max="12292" width="4.7109375" style="118" customWidth="1"/>
    <col min="12293" max="12534" width="9.140625" style="118"/>
    <col min="12535" max="12535" width="34.140625" style="118" customWidth="1"/>
    <col min="12536" max="12536" width="14" style="118" customWidth="1"/>
    <col min="12537" max="12537" width="13.5703125" style="118" customWidth="1"/>
    <col min="12538" max="12538" width="17.85546875" style="118" customWidth="1"/>
    <col min="12539" max="12539" width="15" style="118" customWidth="1"/>
    <col min="12540" max="12540" width="21.85546875" style="118" customWidth="1"/>
    <col min="12541" max="12541" width="12.140625" style="118" customWidth="1"/>
    <col min="12542" max="12542" width="15.140625" style="118" customWidth="1"/>
    <col min="12543" max="12543" width="13.42578125" style="118" customWidth="1"/>
    <col min="12544" max="12544" width="0" style="118" hidden="1" customWidth="1"/>
    <col min="12545" max="12545" width="8.28515625" style="118" customWidth="1"/>
    <col min="12546" max="12547" width="0" style="118" hidden="1" customWidth="1"/>
    <col min="12548" max="12548" width="4.7109375" style="118" customWidth="1"/>
    <col min="12549" max="12790" width="9.140625" style="118"/>
    <col min="12791" max="12791" width="34.140625" style="118" customWidth="1"/>
    <col min="12792" max="12792" width="14" style="118" customWidth="1"/>
    <col min="12793" max="12793" width="13.5703125" style="118" customWidth="1"/>
    <col min="12794" max="12794" width="17.85546875" style="118" customWidth="1"/>
    <col min="12795" max="12795" width="15" style="118" customWidth="1"/>
    <col min="12796" max="12796" width="21.85546875" style="118" customWidth="1"/>
    <col min="12797" max="12797" width="12.140625" style="118" customWidth="1"/>
    <col min="12798" max="12798" width="15.140625" style="118" customWidth="1"/>
    <col min="12799" max="12799" width="13.42578125" style="118" customWidth="1"/>
    <col min="12800" max="12800" width="0" style="118" hidden="1" customWidth="1"/>
    <col min="12801" max="12801" width="8.28515625" style="118" customWidth="1"/>
    <col min="12802" max="12803" width="0" style="118" hidden="1" customWidth="1"/>
    <col min="12804" max="12804" width="4.7109375" style="118" customWidth="1"/>
    <col min="12805" max="13046" width="9.140625" style="118"/>
    <col min="13047" max="13047" width="34.140625" style="118" customWidth="1"/>
    <col min="13048" max="13048" width="14" style="118" customWidth="1"/>
    <col min="13049" max="13049" width="13.5703125" style="118" customWidth="1"/>
    <col min="13050" max="13050" width="17.85546875" style="118" customWidth="1"/>
    <col min="13051" max="13051" width="15" style="118" customWidth="1"/>
    <col min="13052" max="13052" width="21.85546875" style="118" customWidth="1"/>
    <col min="13053" max="13053" width="12.140625" style="118" customWidth="1"/>
    <col min="13054" max="13054" width="15.140625" style="118" customWidth="1"/>
    <col min="13055" max="13055" width="13.42578125" style="118" customWidth="1"/>
    <col min="13056" max="13056" width="0" style="118" hidden="1" customWidth="1"/>
    <col min="13057" max="13057" width="8.28515625" style="118" customWidth="1"/>
    <col min="13058" max="13059" width="0" style="118" hidden="1" customWidth="1"/>
    <col min="13060" max="13060" width="4.7109375" style="118" customWidth="1"/>
    <col min="13061" max="13302" width="9.140625" style="118"/>
    <col min="13303" max="13303" width="34.140625" style="118" customWidth="1"/>
    <col min="13304" max="13304" width="14" style="118" customWidth="1"/>
    <col min="13305" max="13305" width="13.5703125" style="118" customWidth="1"/>
    <col min="13306" max="13306" width="17.85546875" style="118" customWidth="1"/>
    <col min="13307" max="13307" width="15" style="118" customWidth="1"/>
    <col min="13308" max="13308" width="21.85546875" style="118" customWidth="1"/>
    <col min="13309" max="13309" width="12.140625" style="118" customWidth="1"/>
    <col min="13310" max="13310" width="15.140625" style="118" customWidth="1"/>
    <col min="13311" max="13311" width="13.42578125" style="118" customWidth="1"/>
    <col min="13312" max="13312" width="0" style="118" hidden="1" customWidth="1"/>
    <col min="13313" max="13313" width="8.28515625" style="118" customWidth="1"/>
    <col min="13314" max="13315" width="0" style="118" hidden="1" customWidth="1"/>
    <col min="13316" max="13316" width="4.7109375" style="118" customWidth="1"/>
    <col min="13317" max="13558" width="9.140625" style="118"/>
    <col min="13559" max="13559" width="34.140625" style="118" customWidth="1"/>
    <col min="13560" max="13560" width="14" style="118" customWidth="1"/>
    <col min="13561" max="13561" width="13.5703125" style="118" customWidth="1"/>
    <col min="13562" max="13562" width="17.85546875" style="118" customWidth="1"/>
    <col min="13563" max="13563" width="15" style="118" customWidth="1"/>
    <col min="13564" max="13564" width="21.85546875" style="118" customWidth="1"/>
    <col min="13565" max="13565" width="12.140625" style="118" customWidth="1"/>
    <col min="13566" max="13566" width="15.140625" style="118" customWidth="1"/>
    <col min="13567" max="13567" width="13.42578125" style="118" customWidth="1"/>
    <col min="13568" max="13568" width="0" style="118" hidden="1" customWidth="1"/>
    <col min="13569" max="13569" width="8.28515625" style="118" customWidth="1"/>
    <col min="13570" max="13571" width="0" style="118" hidden="1" customWidth="1"/>
    <col min="13572" max="13572" width="4.7109375" style="118" customWidth="1"/>
    <col min="13573" max="13814" width="9.140625" style="118"/>
    <col min="13815" max="13815" width="34.140625" style="118" customWidth="1"/>
    <col min="13816" max="13816" width="14" style="118" customWidth="1"/>
    <col min="13817" max="13817" width="13.5703125" style="118" customWidth="1"/>
    <col min="13818" max="13818" width="17.85546875" style="118" customWidth="1"/>
    <col min="13819" max="13819" width="15" style="118" customWidth="1"/>
    <col min="13820" max="13820" width="21.85546875" style="118" customWidth="1"/>
    <col min="13821" max="13821" width="12.140625" style="118" customWidth="1"/>
    <col min="13822" max="13822" width="15.140625" style="118" customWidth="1"/>
    <col min="13823" max="13823" width="13.42578125" style="118" customWidth="1"/>
    <col min="13824" max="13824" width="0" style="118" hidden="1" customWidth="1"/>
    <col min="13825" max="13825" width="8.28515625" style="118" customWidth="1"/>
    <col min="13826" max="13827" width="0" style="118" hidden="1" customWidth="1"/>
    <col min="13828" max="13828" width="4.7109375" style="118" customWidth="1"/>
    <col min="13829" max="14070" width="9.140625" style="118"/>
    <col min="14071" max="14071" width="34.140625" style="118" customWidth="1"/>
    <col min="14072" max="14072" width="14" style="118" customWidth="1"/>
    <col min="14073" max="14073" width="13.5703125" style="118" customWidth="1"/>
    <col min="14074" max="14074" width="17.85546875" style="118" customWidth="1"/>
    <col min="14075" max="14075" width="15" style="118" customWidth="1"/>
    <col min="14076" max="14076" width="21.85546875" style="118" customWidth="1"/>
    <col min="14077" max="14077" width="12.140625" style="118" customWidth="1"/>
    <col min="14078" max="14078" width="15.140625" style="118" customWidth="1"/>
    <col min="14079" max="14079" width="13.42578125" style="118" customWidth="1"/>
    <col min="14080" max="14080" width="0" style="118" hidden="1" customWidth="1"/>
    <col min="14081" max="14081" width="8.28515625" style="118" customWidth="1"/>
    <col min="14082" max="14083" width="0" style="118" hidden="1" customWidth="1"/>
    <col min="14084" max="14084" width="4.7109375" style="118" customWidth="1"/>
    <col min="14085" max="14326" width="9.140625" style="118"/>
    <col min="14327" max="14327" width="34.140625" style="118" customWidth="1"/>
    <col min="14328" max="14328" width="14" style="118" customWidth="1"/>
    <col min="14329" max="14329" width="13.5703125" style="118" customWidth="1"/>
    <col min="14330" max="14330" width="17.85546875" style="118" customWidth="1"/>
    <col min="14331" max="14331" width="15" style="118" customWidth="1"/>
    <col min="14332" max="14332" width="21.85546875" style="118" customWidth="1"/>
    <col min="14333" max="14333" width="12.140625" style="118" customWidth="1"/>
    <col min="14334" max="14334" width="15.140625" style="118" customWidth="1"/>
    <col min="14335" max="14335" width="13.42578125" style="118" customWidth="1"/>
    <col min="14336" max="14336" width="0" style="118" hidden="1" customWidth="1"/>
    <col min="14337" max="14337" width="8.28515625" style="118" customWidth="1"/>
    <col min="14338" max="14339" width="0" style="118" hidden="1" customWidth="1"/>
    <col min="14340" max="14340" width="4.7109375" style="118" customWidth="1"/>
    <col min="14341" max="14582" width="9.140625" style="118"/>
    <col min="14583" max="14583" width="34.140625" style="118" customWidth="1"/>
    <col min="14584" max="14584" width="14" style="118" customWidth="1"/>
    <col min="14585" max="14585" width="13.5703125" style="118" customWidth="1"/>
    <col min="14586" max="14586" width="17.85546875" style="118" customWidth="1"/>
    <col min="14587" max="14587" width="15" style="118" customWidth="1"/>
    <col min="14588" max="14588" width="21.85546875" style="118" customWidth="1"/>
    <col min="14589" max="14589" width="12.140625" style="118" customWidth="1"/>
    <col min="14590" max="14590" width="15.140625" style="118" customWidth="1"/>
    <col min="14591" max="14591" width="13.42578125" style="118" customWidth="1"/>
    <col min="14592" max="14592" width="0" style="118" hidden="1" customWidth="1"/>
    <col min="14593" max="14593" width="8.28515625" style="118" customWidth="1"/>
    <col min="14594" max="14595" width="0" style="118" hidden="1" customWidth="1"/>
    <col min="14596" max="14596" width="4.7109375" style="118" customWidth="1"/>
    <col min="14597" max="14838" width="9.140625" style="118"/>
    <col min="14839" max="14839" width="34.140625" style="118" customWidth="1"/>
    <col min="14840" max="14840" width="14" style="118" customWidth="1"/>
    <col min="14841" max="14841" width="13.5703125" style="118" customWidth="1"/>
    <col min="14842" max="14842" width="17.85546875" style="118" customWidth="1"/>
    <col min="14843" max="14843" width="15" style="118" customWidth="1"/>
    <col min="14844" max="14844" width="21.85546875" style="118" customWidth="1"/>
    <col min="14845" max="14845" width="12.140625" style="118" customWidth="1"/>
    <col min="14846" max="14846" width="15.140625" style="118" customWidth="1"/>
    <col min="14847" max="14847" width="13.42578125" style="118" customWidth="1"/>
    <col min="14848" max="14848" width="0" style="118" hidden="1" customWidth="1"/>
    <col min="14849" max="14849" width="8.28515625" style="118" customWidth="1"/>
    <col min="14850" max="14851" width="0" style="118" hidden="1" customWidth="1"/>
    <col min="14852" max="14852" width="4.7109375" style="118" customWidth="1"/>
    <col min="14853" max="15094" width="9.140625" style="118"/>
    <col min="15095" max="15095" width="34.140625" style="118" customWidth="1"/>
    <col min="15096" max="15096" width="14" style="118" customWidth="1"/>
    <col min="15097" max="15097" width="13.5703125" style="118" customWidth="1"/>
    <col min="15098" max="15098" width="17.85546875" style="118" customWidth="1"/>
    <col min="15099" max="15099" width="15" style="118" customWidth="1"/>
    <col min="15100" max="15100" width="21.85546875" style="118" customWidth="1"/>
    <col min="15101" max="15101" width="12.140625" style="118" customWidth="1"/>
    <col min="15102" max="15102" width="15.140625" style="118" customWidth="1"/>
    <col min="15103" max="15103" width="13.42578125" style="118" customWidth="1"/>
    <col min="15104" max="15104" width="0" style="118" hidden="1" customWidth="1"/>
    <col min="15105" max="15105" width="8.28515625" style="118" customWidth="1"/>
    <col min="15106" max="15107" width="0" style="118" hidden="1" customWidth="1"/>
    <col min="15108" max="15108" width="4.7109375" style="118" customWidth="1"/>
    <col min="15109" max="15350" width="9.140625" style="118"/>
    <col min="15351" max="15351" width="34.140625" style="118" customWidth="1"/>
    <col min="15352" max="15352" width="14" style="118" customWidth="1"/>
    <col min="15353" max="15353" width="13.5703125" style="118" customWidth="1"/>
    <col min="15354" max="15354" width="17.85546875" style="118" customWidth="1"/>
    <col min="15355" max="15355" width="15" style="118" customWidth="1"/>
    <col min="15356" max="15356" width="21.85546875" style="118" customWidth="1"/>
    <col min="15357" max="15357" width="12.140625" style="118" customWidth="1"/>
    <col min="15358" max="15358" width="15.140625" style="118" customWidth="1"/>
    <col min="15359" max="15359" width="13.42578125" style="118" customWidth="1"/>
    <col min="15360" max="15360" width="0" style="118" hidden="1" customWidth="1"/>
    <col min="15361" max="15361" width="8.28515625" style="118" customWidth="1"/>
    <col min="15362" max="15363" width="0" style="118" hidden="1" customWidth="1"/>
    <col min="15364" max="15364" width="4.7109375" style="118" customWidth="1"/>
    <col min="15365" max="15606" width="9.140625" style="118"/>
    <col min="15607" max="15607" width="34.140625" style="118" customWidth="1"/>
    <col min="15608" max="15608" width="14" style="118" customWidth="1"/>
    <col min="15609" max="15609" width="13.5703125" style="118" customWidth="1"/>
    <col min="15610" max="15610" width="17.85546875" style="118" customWidth="1"/>
    <col min="15611" max="15611" width="15" style="118" customWidth="1"/>
    <col min="15612" max="15612" width="21.85546875" style="118" customWidth="1"/>
    <col min="15613" max="15613" width="12.140625" style="118" customWidth="1"/>
    <col min="15614" max="15614" width="15.140625" style="118" customWidth="1"/>
    <col min="15615" max="15615" width="13.42578125" style="118" customWidth="1"/>
    <col min="15616" max="15616" width="0" style="118" hidden="1" customWidth="1"/>
    <col min="15617" max="15617" width="8.28515625" style="118" customWidth="1"/>
    <col min="15618" max="15619" width="0" style="118" hidden="1" customWidth="1"/>
    <col min="15620" max="15620" width="4.7109375" style="118" customWidth="1"/>
    <col min="15621" max="15862" width="9.140625" style="118"/>
    <col min="15863" max="15863" width="34.140625" style="118" customWidth="1"/>
    <col min="15864" max="15864" width="14" style="118" customWidth="1"/>
    <col min="15865" max="15865" width="13.5703125" style="118" customWidth="1"/>
    <col min="15866" max="15866" width="17.85546875" style="118" customWidth="1"/>
    <col min="15867" max="15867" width="15" style="118" customWidth="1"/>
    <col min="15868" max="15868" width="21.85546875" style="118" customWidth="1"/>
    <col min="15869" max="15869" width="12.140625" style="118" customWidth="1"/>
    <col min="15870" max="15870" width="15.140625" style="118" customWidth="1"/>
    <col min="15871" max="15871" width="13.42578125" style="118" customWidth="1"/>
    <col min="15872" max="15872" width="0" style="118" hidden="1" customWidth="1"/>
    <col min="15873" max="15873" width="8.28515625" style="118" customWidth="1"/>
    <col min="15874" max="15875" width="0" style="118" hidden="1" customWidth="1"/>
    <col min="15876" max="15876" width="4.7109375" style="118" customWidth="1"/>
    <col min="15877" max="16118" width="9.140625" style="118"/>
    <col min="16119" max="16119" width="34.140625" style="118" customWidth="1"/>
    <col min="16120" max="16120" width="14" style="118" customWidth="1"/>
    <col min="16121" max="16121" width="13.5703125" style="118" customWidth="1"/>
    <col min="16122" max="16122" width="17.85546875" style="118" customWidth="1"/>
    <col min="16123" max="16123" width="15" style="118" customWidth="1"/>
    <col min="16124" max="16124" width="21.85546875" style="118" customWidth="1"/>
    <col min="16125" max="16125" width="12.140625" style="118" customWidth="1"/>
    <col min="16126" max="16126" width="15.140625" style="118" customWidth="1"/>
    <col min="16127" max="16127" width="13.42578125" style="118" customWidth="1"/>
    <col min="16128" max="16128" width="0" style="118" hidden="1" customWidth="1"/>
    <col min="16129" max="16129" width="8.28515625" style="118" customWidth="1"/>
    <col min="16130" max="16131" width="0" style="118" hidden="1" customWidth="1"/>
    <col min="16132" max="16132" width="4.7109375" style="118" customWidth="1"/>
    <col min="16133" max="16384" width="9.140625" style="118"/>
  </cols>
  <sheetData>
    <row r="2" spans="1:21" ht="15" customHeight="1" x14ac:dyDescent="0.15">
      <c r="A2" s="2521" t="s">
        <v>1457</v>
      </c>
      <c r="B2" s="2778"/>
      <c r="C2" s="2778"/>
      <c r="D2" s="2778"/>
      <c r="E2" s="2778"/>
      <c r="F2" s="2778"/>
      <c r="G2" s="2778"/>
      <c r="H2" s="2778"/>
      <c r="I2" s="2778"/>
    </row>
    <row r="3" spans="1:21" x14ac:dyDescent="0.15">
      <c r="A3" s="2384"/>
      <c r="B3" s="2385"/>
      <c r="C3" s="2385"/>
      <c r="D3" s="2385"/>
      <c r="E3" s="2385"/>
      <c r="F3" s="2385"/>
      <c r="G3" s="2385"/>
      <c r="H3" s="2385"/>
      <c r="I3" s="2385"/>
    </row>
    <row r="4" spans="1:21" x14ac:dyDescent="0.15">
      <c r="A4" s="2405" t="s">
        <v>1</v>
      </c>
      <c r="B4" s="2524" t="s">
        <v>1458</v>
      </c>
      <c r="C4" s="2525"/>
      <c r="D4" s="2525"/>
      <c r="E4" s="2525"/>
      <c r="F4" s="2525"/>
      <c r="G4" s="2525"/>
      <c r="H4" s="2525"/>
      <c r="I4" s="2526"/>
    </row>
    <row r="5" spans="1:21" ht="11.25" customHeight="1" x14ac:dyDescent="0.15">
      <c r="A5" s="2523"/>
      <c r="B5" s="2405" t="s">
        <v>71</v>
      </c>
      <c r="C5" s="2407" t="s">
        <v>1445</v>
      </c>
      <c r="D5" s="2408"/>
      <c r="E5" s="2408"/>
      <c r="F5" s="2408"/>
      <c r="G5" s="2408"/>
      <c r="H5" s="2408"/>
      <c r="I5" s="2426"/>
    </row>
    <row r="6" spans="1:21" ht="45.75" customHeight="1" x14ac:dyDescent="0.15">
      <c r="A6" s="2406"/>
      <c r="B6" s="2406"/>
      <c r="C6" s="140" t="s">
        <v>1446</v>
      </c>
      <c r="D6" s="140" t="s">
        <v>1447</v>
      </c>
      <c r="E6" s="140" t="s">
        <v>1448</v>
      </c>
      <c r="F6" s="140" t="s">
        <v>1449</v>
      </c>
      <c r="G6" s="140" t="s">
        <v>1450</v>
      </c>
      <c r="H6" s="267" t="s">
        <v>1451</v>
      </c>
      <c r="I6" s="145" t="s">
        <v>1452</v>
      </c>
    </row>
    <row r="7" spans="1:21" x14ac:dyDescent="0.15">
      <c r="A7" s="154" t="s">
        <v>71</v>
      </c>
      <c r="B7" s="422">
        <f>SUM(C7:I7)</f>
        <v>1247823</v>
      </c>
      <c r="C7" s="422">
        <f>SUM(C8:C22)</f>
        <v>223464</v>
      </c>
      <c r="D7" s="422">
        <f t="shared" ref="D7:I7" si="0">SUM(D8:D22)</f>
        <v>555441</v>
      </c>
      <c r="E7" s="422">
        <f t="shared" si="0"/>
        <v>94420</v>
      </c>
      <c r="F7" s="422">
        <f t="shared" si="0"/>
        <v>103367</v>
      </c>
      <c r="G7" s="422">
        <f t="shared" si="0"/>
        <v>72344</v>
      </c>
      <c r="H7" s="422">
        <f t="shared" si="0"/>
        <v>61028</v>
      </c>
      <c r="I7" s="422">
        <f t="shared" si="0"/>
        <v>137759</v>
      </c>
      <c r="J7" s="701"/>
      <c r="K7" s="701"/>
      <c r="L7" s="701"/>
      <c r="M7" s="701"/>
      <c r="N7" s="701"/>
      <c r="O7" s="701"/>
      <c r="P7" s="701"/>
      <c r="Q7" s="701"/>
      <c r="R7" s="701"/>
      <c r="S7" s="701"/>
      <c r="T7" s="701"/>
      <c r="U7" s="701"/>
    </row>
    <row r="8" spans="1:21" x14ac:dyDescent="0.15">
      <c r="A8" s="156" t="s">
        <v>5</v>
      </c>
      <c r="B8" s="422">
        <f>SUM(C8:I8)</f>
        <v>14250</v>
      </c>
      <c r="C8" s="423">
        <v>2650</v>
      </c>
      <c r="D8" s="423">
        <v>2300</v>
      </c>
      <c r="E8" s="423">
        <v>2800</v>
      </c>
      <c r="F8" s="423">
        <v>5300</v>
      </c>
      <c r="G8" s="423">
        <v>1200</v>
      </c>
      <c r="H8" s="423">
        <v>0</v>
      </c>
      <c r="I8" s="423">
        <v>0</v>
      </c>
      <c r="J8" s="701"/>
      <c r="K8" s="701"/>
      <c r="L8" s="701"/>
      <c r="M8" s="701"/>
      <c r="N8" s="701"/>
      <c r="O8" s="701"/>
      <c r="P8" s="701"/>
      <c r="Q8" s="701"/>
      <c r="R8" s="701"/>
      <c r="S8" s="701"/>
      <c r="T8" s="701"/>
      <c r="U8" s="701"/>
    </row>
    <row r="9" spans="1:21" x14ac:dyDescent="0.15">
      <c r="A9" s="156" t="s">
        <v>7</v>
      </c>
      <c r="B9" s="422">
        <f t="shared" ref="B9:B22" si="1">SUM(C9:I9)</f>
        <v>2679</v>
      </c>
      <c r="C9" s="423">
        <v>2000</v>
      </c>
      <c r="D9" s="423">
        <v>679</v>
      </c>
      <c r="E9" s="423">
        <v>0</v>
      </c>
      <c r="F9" s="423">
        <v>0</v>
      </c>
      <c r="G9" s="423">
        <v>0</v>
      </c>
      <c r="H9" s="423">
        <v>0</v>
      </c>
      <c r="I9" s="423">
        <v>0</v>
      </c>
      <c r="J9" s="701"/>
      <c r="K9" s="701"/>
      <c r="L9" s="701"/>
      <c r="M9" s="701"/>
      <c r="N9" s="701"/>
      <c r="O9" s="701"/>
      <c r="P9" s="701"/>
      <c r="Q9" s="701"/>
      <c r="R9" s="701"/>
      <c r="S9" s="701"/>
      <c r="T9" s="701"/>
      <c r="U9" s="701"/>
    </row>
    <row r="10" spans="1:21" x14ac:dyDescent="0.15">
      <c r="A10" s="156" t="s">
        <v>8</v>
      </c>
      <c r="B10" s="422">
        <f t="shared" si="1"/>
        <v>32034</v>
      </c>
      <c r="C10" s="423">
        <v>7840</v>
      </c>
      <c r="D10" s="423">
        <v>12496</v>
      </c>
      <c r="E10" s="423">
        <v>898</v>
      </c>
      <c r="F10" s="423">
        <v>0</v>
      </c>
      <c r="G10" s="423">
        <v>0</v>
      </c>
      <c r="H10" s="423">
        <v>3800</v>
      </c>
      <c r="I10" s="423">
        <v>7000</v>
      </c>
      <c r="J10" s="701"/>
      <c r="K10" s="701"/>
      <c r="L10" s="701"/>
      <c r="M10" s="701"/>
      <c r="N10" s="701"/>
      <c r="O10" s="701"/>
      <c r="P10" s="701"/>
      <c r="Q10" s="701"/>
      <c r="R10" s="701"/>
      <c r="S10" s="701"/>
      <c r="T10" s="701"/>
      <c r="U10" s="701"/>
    </row>
    <row r="11" spans="1:21" x14ac:dyDescent="0.15">
      <c r="A11" s="156" t="s">
        <v>9</v>
      </c>
      <c r="B11" s="422">
        <f t="shared" si="1"/>
        <v>0</v>
      </c>
      <c r="C11" s="423">
        <v>0</v>
      </c>
      <c r="D11" s="423">
        <v>0</v>
      </c>
      <c r="E11" s="423">
        <v>0</v>
      </c>
      <c r="F11" s="423">
        <v>0</v>
      </c>
      <c r="G11" s="423">
        <v>0</v>
      </c>
      <c r="H11" s="423">
        <v>0</v>
      </c>
      <c r="I11" s="423">
        <v>0</v>
      </c>
      <c r="J11" s="701"/>
      <c r="K11" s="701"/>
      <c r="L11" s="701"/>
      <c r="M11" s="701"/>
      <c r="N11" s="701"/>
      <c r="O11" s="701"/>
      <c r="P11" s="701"/>
      <c r="Q11" s="701"/>
      <c r="R11" s="701"/>
      <c r="S11" s="701"/>
      <c r="T11" s="701"/>
      <c r="U11" s="701"/>
    </row>
    <row r="12" spans="1:21" x14ac:dyDescent="0.15">
      <c r="A12" s="156" t="s">
        <v>10</v>
      </c>
      <c r="B12" s="422">
        <f t="shared" si="1"/>
        <v>27814</v>
      </c>
      <c r="C12" s="423">
        <v>10344</v>
      </c>
      <c r="D12" s="423">
        <v>3620</v>
      </c>
      <c r="E12" s="423">
        <v>2120</v>
      </c>
      <c r="F12" s="423">
        <v>7090</v>
      </c>
      <c r="G12" s="423">
        <v>4290</v>
      </c>
      <c r="H12" s="423">
        <v>350</v>
      </c>
      <c r="I12" s="423">
        <v>0</v>
      </c>
      <c r="J12" s="701"/>
      <c r="K12" s="701"/>
      <c r="L12" s="701"/>
      <c r="M12" s="701"/>
      <c r="N12" s="701"/>
      <c r="O12" s="701"/>
      <c r="P12" s="701"/>
      <c r="Q12" s="701"/>
      <c r="R12" s="701"/>
      <c r="S12" s="701"/>
      <c r="T12" s="701"/>
      <c r="U12" s="701"/>
    </row>
    <row r="13" spans="1:21" x14ac:dyDescent="0.15">
      <c r="A13" s="156" t="s">
        <v>11</v>
      </c>
      <c r="B13" s="422">
        <f t="shared" si="1"/>
        <v>91455</v>
      </c>
      <c r="C13" s="423">
        <v>9292</v>
      </c>
      <c r="D13" s="423">
        <v>9087</v>
      </c>
      <c r="E13" s="423">
        <v>1072</v>
      </c>
      <c r="F13" s="423">
        <v>452</v>
      </c>
      <c r="G13" s="423">
        <v>3050</v>
      </c>
      <c r="H13" s="423">
        <v>258</v>
      </c>
      <c r="I13" s="423">
        <v>68244</v>
      </c>
      <c r="J13" s="701"/>
      <c r="K13" s="701"/>
      <c r="L13" s="701"/>
      <c r="M13" s="701"/>
      <c r="N13" s="701"/>
      <c r="O13" s="701"/>
      <c r="P13" s="701"/>
      <c r="Q13" s="701"/>
      <c r="R13" s="701"/>
      <c r="S13" s="701"/>
      <c r="T13" s="701"/>
      <c r="U13" s="701"/>
    </row>
    <row r="14" spans="1:21" x14ac:dyDescent="0.15">
      <c r="A14" s="156" t="s">
        <v>12</v>
      </c>
      <c r="B14" s="422">
        <f t="shared" si="1"/>
        <v>796320</v>
      </c>
      <c r="C14" s="423">
        <v>154376</v>
      </c>
      <c r="D14" s="423">
        <v>431529</v>
      </c>
      <c r="E14" s="423">
        <v>70562</v>
      </c>
      <c r="F14" s="423">
        <v>46158</v>
      </c>
      <c r="G14" s="423">
        <v>23712</v>
      </c>
      <c r="H14" s="423">
        <v>48084</v>
      </c>
      <c r="I14" s="423">
        <v>21899</v>
      </c>
      <c r="J14" s="701"/>
      <c r="K14" s="701"/>
      <c r="L14" s="701"/>
      <c r="M14" s="701"/>
      <c r="N14" s="701"/>
      <c r="O14" s="701"/>
      <c r="P14" s="701"/>
      <c r="Q14" s="701"/>
      <c r="R14" s="701"/>
      <c r="S14" s="701"/>
      <c r="T14" s="701"/>
      <c r="U14" s="701"/>
    </row>
    <row r="15" spans="1:21" x14ac:dyDescent="0.15">
      <c r="A15" s="156" t="s">
        <v>13</v>
      </c>
      <c r="B15" s="422">
        <f t="shared" si="1"/>
        <v>63310</v>
      </c>
      <c r="C15" s="423">
        <v>7584</v>
      </c>
      <c r="D15" s="423">
        <v>14209</v>
      </c>
      <c r="E15" s="423">
        <v>5727</v>
      </c>
      <c r="F15" s="423">
        <v>10300</v>
      </c>
      <c r="G15" s="423">
        <v>16849</v>
      </c>
      <c r="H15" s="423">
        <v>3875</v>
      </c>
      <c r="I15" s="423">
        <v>4766</v>
      </c>
      <c r="J15" s="701"/>
      <c r="K15" s="701"/>
      <c r="L15" s="701"/>
      <c r="M15" s="701"/>
      <c r="N15" s="701"/>
      <c r="O15" s="701"/>
      <c r="P15" s="701"/>
      <c r="Q15" s="701"/>
      <c r="R15" s="701"/>
      <c r="S15" s="701"/>
      <c r="T15" s="701"/>
      <c r="U15" s="701"/>
    </row>
    <row r="16" spans="1:21" x14ac:dyDescent="0.15">
      <c r="A16" s="156" t="s">
        <v>14</v>
      </c>
      <c r="B16" s="422">
        <f t="shared" si="1"/>
        <v>22376</v>
      </c>
      <c r="C16" s="423">
        <v>417</v>
      </c>
      <c r="D16" s="423">
        <v>5665</v>
      </c>
      <c r="E16" s="423">
        <v>1086</v>
      </c>
      <c r="F16" s="423">
        <v>933</v>
      </c>
      <c r="G16" s="423">
        <v>1020</v>
      </c>
      <c r="H16" s="423">
        <v>1055</v>
      </c>
      <c r="I16" s="423">
        <v>12200</v>
      </c>
      <c r="J16" s="701"/>
      <c r="K16" s="701"/>
      <c r="L16" s="701"/>
      <c r="M16" s="701"/>
      <c r="N16" s="701"/>
      <c r="O16" s="701"/>
      <c r="P16" s="701"/>
      <c r="Q16" s="701"/>
      <c r="R16" s="701"/>
      <c r="S16" s="701"/>
      <c r="T16" s="701"/>
      <c r="U16" s="701"/>
    </row>
    <row r="17" spans="1:21" x14ac:dyDescent="0.15">
      <c r="A17" s="156" t="s">
        <v>15</v>
      </c>
      <c r="B17" s="422">
        <f t="shared" si="1"/>
        <v>55949</v>
      </c>
      <c r="C17" s="423">
        <v>7785</v>
      </c>
      <c r="D17" s="423">
        <v>25366</v>
      </c>
      <c r="E17" s="423">
        <v>3310</v>
      </c>
      <c r="F17" s="423">
        <v>5592</v>
      </c>
      <c r="G17" s="423">
        <v>9040</v>
      </c>
      <c r="H17" s="423">
        <v>1700</v>
      </c>
      <c r="I17" s="423">
        <v>3156</v>
      </c>
      <c r="J17" s="701"/>
      <c r="K17" s="701"/>
      <c r="L17" s="701"/>
      <c r="M17" s="701"/>
      <c r="N17" s="701"/>
      <c r="O17" s="701"/>
      <c r="P17" s="701"/>
      <c r="Q17" s="701"/>
      <c r="R17" s="701"/>
      <c r="S17" s="701"/>
      <c r="T17" s="701"/>
      <c r="U17" s="701"/>
    </row>
    <row r="18" spans="1:21" x14ac:dyDescent="0.15">
      <c r="A18" s="156" t="s">
        <v>16</v>
      </c>
      <c r="B18" s="422">
        <f t="shared" si="1"/>
        <v>26712</v>
      </c>
      <c r="C18" s="423">
        <v>888</v>
      </c>
      <c r="D18" s="423">
        <v>7816</v>
      </c>
      <c r="E18" s="423">
        <v>2140</v>
      </c>
      <c r="F18" s="423">
        <v>7257</v>
      </c>
      <c r="G18" s="423">
        <v>4411</v>
      </c>
      <c r="H18" s="423">
        <v>1906</v>
      </c>
      <c r="I18" s="423">
        <v>2294</v>
      </c>
      <c r="J18" s="701"/>
      <c r="K18" s="701"/>
      <c r="L18" s="701"/>
      <c r="M18" s="701"/>
      <c r="N18" s="701"/>
      <c r="O18" s="701"/>
      <c r="P18" s="701"/>
      <c r="Q18" s="701"/>
      <c r="R18" s="701"/>
      <c r="S18" s="701"/>
      <c r="T18" s="701"/>
      <c r="U18" s="701"/>
    </row>
    <row r="19" spans="1:21" x14ac:dyDescent="0.15">
      <c r="A19" s="156" t="s">
        <v>17</v>
      </c>
      <c r="B19" s="422">
        <f t="shared" si="1"/>
        <v>28502</v>
      </c>
      <c r="C19" s="423">
        <v>0</v>
      </c>
      <c r="D19" s="423">
        <v>20342</v>
      </c>
      <c r="E19" s="423">
        <v>0</v>
      </c>
      <c r="F19" s="423">
        <v>7448</v>
      </c>
      <c r="G19" s="423">
        <v>462</v>
      </c>
      <c r="H19" s="423">
        <v>0</v>
      </c>
      <c r="I19" s="423">
        <v>250</v>
      </c>
      <c r="J19" s="701"/>
      <c r="K19" s="701"/>
      <c r="L19" s="701"/>
      <c r="M19" s="701"/>
      <c r="N19" s="701"/>
      <c r="O19" s="701"/>
      <c r="P19" s="701"/>
      <c r="Q19" s="701"/>
      <c r="R19" s="701"/>
      <c r="S19" s="701"/>
      <c r="T19" s="701"/>
      <c r="U19" s="701"/>
    </row>
    <row r="20" spans="1:21" x14ac:dyDescent="0.15">
      <c r="A20" s="156" t="s">
        <v>18</v>
      </c>
      <c r="B20" s="422">
        <f t="shared" si="1"/>
        <v>83272</v>
      </c>
      <c r="C20" s="423">
        <v>20288</v>
      </c>
      <c r="D20" s="423">
        <v>22082</v>
      </c>
      <c r="E20" s="423">
        <v>4705</v>
      </c>
      <c r="F20" s="423">
        <v>12537</v>
      </c>
      <c r="G20" s="423">
        <v>7660</v>
      </c>
      <c r="H20" s="423">
        <v>0</v>
      </c>
      <c r="I20" s="423">
        <v>16000</v>
      </c>
      <c r="J20" s="701"/>
      <c r="K20" s="701"/>
      <c r="L20" s="701"/>
      <c r="M20" s="701"/>
      <c r="N20" s="701"/>
      <c r="O20" s="701"/>
      <c r="P20" s="701"/>
      <c r="Q20" s="701"/>
      <c r="R20" s="701"/>
      <c r="S20" s="701"/>
      <c r="T20" s="701"/>
      <c r="U20" s="701"/>
    </row>
    <row r="21" spans="1:21" x14ac:dyDescent="0.15">
      <c r="A21" s="156" t="s">
        <v>19</v>
      </c>
      <c r="B21" s="422">
        <f t="shared" si="1"/>
        <v>2200</v>
      </c>
      <c r="C21" s="423">
        <v>0</v>
      </c>
      <c r="D21" s="423">
        <v>250</v>
      </c>
      <c r="E21" s="423">
        <v>0</v>
      </c>
      <c r="F21" s="423">
        <v>0</v>
      </c>
      <c r="G21" s="423">
        <v>0</v>
      </c>
      <c r="H21" s="423">
        <v>0</v>
      </c>
      <c r="I21" s="423">
        <v>1950</v>
      </c>
      <c r="J21" s="701"/>
      <c r="K21" s="701"/>
      <c r="L21" s="701"/>
      <c r="M21" s="701"/>
      <c r="N21" s="701"/>
      <c r="O21" s="701"/>
      <c r="P21" s="701"/>
      <c r="Q21" s="701"/>
      <c r="R21" s="701"/>
      <c r="S21" s="701"/>
      <c r="T21" s="701"/>
      <c r="U21" s="701"/>
    </row>
    <row r="22" spans="1:21" x14ac:dyDescent="0.15">
      <c r="A22" s="156" t="s">
        <v>20</v>
      </c>
      <c r="B22" s="422">
        <f t="shared" si="1"/>
        <v>950</v>
      </c>
      <c r="C22" s="423">
        <v>0</v>
      </c>
      <c r="D22" s="423">
        <v>0</v>
      </c>
      <c r="E22" s="423">
        <v>0</v>
      </c>
      <c r="F22" s="423">
        <v>300</v>
      </c>
      <c r="G22" s="423">
        <v>650</v>
      </c>
      <c r="H22" s="423">
        <v>0</v>
      </c>
      <c r="I22" s="423">
        <v>0</v>
      </c>
      <c r="J22" s="701"/>
      <c r="K22" s="701"/>
      <c r="L22" s="701"/>
      <c r="M22" s="701"/>
      <c r="N22" s="701"/>
      <c r="O22" s="701"/>
      <c r="P22" s="701"/>
      <c r="Q22" s="701"/>
      <c r="R22" s="701"/>
      <c r="S22" s="701"/>
      <c r="T22" s="701"/>
      <c r="U22" s="701"/>
    </row>
    <row r="23" spans="1:21" ht="11.25" customHeight="1" x14ac:dyDescent="0.15">
      <c r="A23" s="2710"/>
      <c r="B23" s="2775"/>
      <c r="C23" s="2775"/>
      <c r="D23" s="2775"/>
      <c r="E23" s="2775"/>
      <c r="F23" s="2775"/>
      <c r="G23" s="2775"/>
      <c r="H23" s="2775"/>
      <c r="I23" s="2775"/>
    </row>
    <row r="24" spans="1:21" ht="32.25" customHeight="1" x14ac:dyDescent="0.15">
      <c r="A24" s="2776" t="s">
        <v>1459</v>
      </c>
      <c r="B24" s="2776"/>
      <c r="C24" s="2776"/>
      <c r="D24" s="2776"/>
      <c r="E24" s="2776"/>
      <c r="F24" s="2776"/>
      <c r="G24" s="2776"/>
      <c r="H24" s="2776"/>
      <c r="I24" s="2776"/>
    </row>
    <row r="25" spans="1:21" ht="22.5" customHeight="1" x14ac:dyDescent="0.15">
      <c r="A25" s="2777" t="s">
        <v>1460</v>
      </c>
      <c r="B25" s="2777"/>
      <c r="C25" s="2777"/>
      <c r="D25" s="2777"/>
      <c r="E25" s="2777"/>
      <c r="F25" s="2777"/>
      <c r="G25" s="2777"/>
      <c r="H25" s="2777"/>
      <c r="I25" s="2777"/>
    </row>
    <row r="26" spans="1:21" x14ac:dyDescent="0.15">
      <c r="A26" s="2493" t="s">
        <v>1456</v>
      </c>
      <c r="B26" s="2411"/>
      <c r="C26" s="2411"/>
      <c r="D26" s="2411"/>
      <c r="E26" s="2411"/>
      <c r="F26" s="2411"/>
      <c r="G26" s="2411"/>
      <c r="H26" s="2411"/>
      <c r="I26" s="2411"/>
    </row>
    <row r="27" spans="1:21" x14ac:dyDescent="0.15">
      <c r="A27" s="2410" t="s">
        <v>1454</v>
      </c>
      <c r="B27" s="2411"/>
      <c r="C27" s="2411"/>
      <c r="D27" s="2411"/>
      <c r="E27" s="2411"/>
      <c r="F27" s="2411"/>
      <c r="G27" s="2411"/>
      <c r="H27" s="2411"/>
      <c r="I27" s="2411"/>
    </row>
  </sheetData>
  <mergeCells count="11">
    <mergeCell ref="A2:I2"/>
    <mergeCell ref="A3:I3"/>
    <mergeCell ref="A4:A6"/>
    <mergeCell ref="B4:I4"/>
    <mergeCell ref="B5:B6"/>
    <mergeCell ref="C5:I5"/>
    <mergeCell ref="A23:I23"/>
    <mergeCell ref="A24:I24"/>
    <mergeCell ref="A25:I25"/>
    <mergeCell ref="A26:I26"/>
    <mergeCell ref="A27:I27"/>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dimension ref="A2:I26"/>
  <sheetViews>
    <sheetView workbookViewId="0"/>
  </sheetViews>
  <sheetFormatPr baseColWidth="10" defaultColWidth="9.140625" defaultRowHeight="10.5" x14ac:dyDescent="0.15"/>
  <cols>
    <col min="1" max="1" width="34.140625" style="118" customWidth="1"/>
    <col min="2" max="2" width="14" style="118" customWidth="1"/>
    <col min="3" max="3" width="13.5703125" style="118" customWidth="1"/>
    <col min="4" max="4" width="17.85546875" style="118" customWidth="1"/>
    <col min="5" max="5" width="15" style="118" customWidth="1"/>
    <col min="6" max="6" width="16.42578125" style="118" customWidth="1"/>
    <col min="7" max="7" width="14.5703125" style="118" customWidth="1"/>
    <col min="8" max="9" width="13.42578125" style="118" customWidth="1"/>
    <col min="10" max="246" width="9.140625" style="118"/>
    <col min="247" max="247" width="34.140625" style="118" customWidth="1"/>
    <col min="248" max="248" width="14" style="118" customWidth="1"/>
    <col min="249" max="249" width="13.5703125" style="118" customWidth="1"/>
    <col min="250" max="250" width="17.85546875" style="118" customWidth="1"/>
    <col min="251" max="251" width="15" style="118" customWidth="1"/>
    <col min="252" max="252" width="16.42578125" style="118" customWidth="1"/>
    <col min="253" max="253" width="14.5703125" style="118" customWidth="1"/>
    <col min="254" max="255" width="13.42578125" style="118" customWidth="1"/>
    <col min="256" max="256" width="0" style="118" hidden="1" customWidth="1"/>
    <col min="257" max="257" width="73.140625" style="118" customWidth="1"/>
    <col min="258" max="502" width="9.140625" style="118"/>
    <col min="503" max="503" width="34.140625" style="118" customWidth="1"/>
    <col min="504" max="504" width="14" style="118" customWidth="1"/>
    <col min="505" max="505" width="13.5703125" style="118" customWidth="1"/>
    <col min="506" max="506" width="17.85546875" style="118" customWidth="1"/>
    <col min="507" max="507" width="15" style="118" customWidth="1"/>
    <col min="508" max="508" width="16.42578125" style="118" customWidth="1"/>
    <col min="509" max="509" width="14.5703125" style="118" customWidth="1"/>
    <col min="510" max="511" width="13.42578125" style="118" customWidth="1"/>
    <col min="512" max="512" width="0" style="118" hidden="1" customWidth="1"/>
    <col min="513" max="513" width="73.140625" style="118" customWidth="1"/>
    <col min="514" max="758" width="9.140625" style="118"/>
    <col min="759" max="759" width="34.140625" style="118" customWidth="1"/>
    <col min="760" max="760" width="14" style="118" customWidth="1"/>
    <col min="761" max="761" width="13.5703125" style="118" customWidth="1"/>
    <col min="762" max="762" width="17.85546875" style="118" customWidth="1"/>
    <col min="763" max="763" width="15" style="118" customWidth="1"/>
    <col min="764" max="764" width="16.42578125" style="118" customWidth="1"/>
    <col min="765" max="765" width="14.5703125" style="118" customWidth="1"/>
    <col min="766" max="767" width="13.42578125" style="118" customWidth="1"/>
    <col min="768" max="768" width="0" style="118" hidden="1" customWidth="1"/>
    <col min="769" max="769" width="73.140625" style="118" customWidth="1"/>
    <col min="770" max="1014" width="9.140625" style="118"/>
    <col min="1015" max="1015" width="34.140625" style="118" customWidth="1"/>
    <col min="1016" max="1016" width="14" style="118" customWidth="1"/>
    <col min="1017" max="1017" width="13.5703125" style="118" customWidth="1"/>
    <col min="1018" max="1018" width="17.85546875" style="118" customWidth="1"/>
    <col min="1019" max="1019" width="15" style="118" customWidth="1"/>
    <col min="1020" max="1020" width="16.42578125" style="118" customWidth="1"/>
    <col min="1021" max="1021" width="14.5703125" style="118" customWidth="1"/>
    <col min="1022" max="1023" width="13.42578125" style="118" customWidth="1"/>
    <col min="1024" max="1024" width="0" style="118" hidden="1" customWidth="1"/>
    <col min="1025" max="1025" width="73.140625" style="118" customWidth="1"/>
    <col min="1026" max="1270" width="9.140625" style="118"/>
    <col min="1271" max="1271" width="34.140625" style="118" customWidth="1"/>
    <col min="1272" max="1272" width="14" style="118" customWidth="1"/>
    <col min="1273" max="1273" width="13.5703125" style="118" customWidth="1"/>
    <col min="1274" max="1274" width="17.85546875" style="118" customWidth="1"/>
    <col min="1275" max="1275" width="15" style="118" customWidth="1"/>
    <col min="1276" max="1276" width="16.42578125" style="118" customWidth="1"/>
    <col min="1277" max="1277" width="14.5703125" style="118" customWidth="1"/>
    <col min="1278" max="1279" width="13.42578125" style="118" customWidth="1"/>
    <col min="1280" max="1280" width="0" style="118" hidden="1" customWidth="1"/>
    <col min="1281" max="1281" width="73.140625" style="118" customWidth="1"/>
    <col min="1282" max="1526" width="9.140625" style="118"/>
    <col min="1527" max="1527" width="34.140625" style="118" customWidth="1"/>
    <col min="1528" max="1528" width="14" style="118" customWidth="1"/>
    <col min="1529" max="1529" width="13.5703125" style="118" customWidth="1"/>
    <col min="1530" max="1530" width="17.85546875" style="118" customWidth="1"/>
    <col min="1531" max="1531" width="15" style="118" customWidth="1"/>
    <col min="1532" max="1532" width="16.42578125" style="118" customWidth="1"/>
    <col min="1533" max="1533" width="14.5703125" style="118" customWidth="1"/>
    <col min="1534" max="1535" width="13.42578125" style="118" customWidth="1"/>
    <col min="1536" max="1536" width="0" style="118" hidden="1" customWidth="1"/>
    <col min="1537" max="1537" width="73.140625" style="118" customWidth="1"/>
    <col min="1538" max="1782" width="9.140625" style="118"/>
    <col min="1783" max="1783" width="34.140625" style="118" customWidth="1"/>
    <col min="1784" max="1784" width="14" style="118" customWidth="1"/>
    <col min="1785" max="1785" width="13.5703125" style="118" customWidth="1"/>
    <col min="1786" max="1786" width="17.85546875" style="118" customWidth="1"/>
    <col min="1787" max="1787" width="15" style="118" customWidth="1"/>
    <col min="1788" max="1788" width="16.42578125" style="118" customWidth="1"/>
    <col min="1789" max="1789" width="14.5703125" style="118" customWidth="1"/>
    <col min="1790" max="1791" width="13.42578125" style="118" customWidth="1"/>
    <col min="1792" max="1792" width="0" style="118" hidden="1" customWidth="1"/>
    <col min="1793" max="1793" width="73.140625" style="118" customWidth="1"/>
    <col min="1794" max="2038" width="9.140625" style="118"/>
    <col min="2039" max="2039" width="34.140625" style="118" customWidth="1"/>
    <col min="2040" max="2040" width="14" style="118" customWidth="1"/>
    <col min="2041" max="2041" width="13.5703125" style="118" customWidth="1"/>
    <col min="2042" max="2042" width="17.85546875" style="118" customWidth="1"/>
    <col min="2043" max="2043" width="15" style="118" customWidth="1"/>
    <col min="2044" max="2044" width="16.42578125" style="118" customWidth="1"/>
    <col min="2045" max="2045" width="14.5703125" style="118" customWidth="1"/>
    <col min="2046" max="2047" width="13.42578125" style="118" customWidth="1"/>
    <col min="2048" max="2048" width="0" style="118" hidden="1" customWidth="1"/>
    <col min="2049" max="2049" width="73.140625" style="118" customWidth="1"/>
    <col min="2050" max="2294" width="9.140625" style="118"/>
    <col min="2295" max="2295" width="34.140625" style="118" customWidth="1"/>
    <col min="2296" max="2296" width="14" style="118" customWidth="1"/>
    <col min="2297" max="2297" width="13.5703125" style="118" customWidth="1"/>
    <col min="2298" max="2298" width="17.85546875" style="118" customWidth="1"/>
    <col min="2299" max="2299" width="15" style="118" customWidth="1"/>
    <col min="2300" max="2300" width="16.42578125" style="118" customWidth="1"/>
    <col min="2301" max="2301" width="14.5703125" style="118" customWidth="1"/>
    <col min="2302" max="2303" width="13.42578125" style="118" customWidth="1"/>
    <col min="2304" max="2304" width="0" style="118" hidden="1" customWidth="1"/>
    <col min="2305" max="2305" width="73.140625" style="118" customWidth="1"/>
    <col min="2306" max="2550" width="9.140625" style="118"/>
    <col min="2551" max="2551" width="34.140625" style="118" customWidth="1"/>
    <col min="2552" max="2552" width="14" style="118" customWidth="1"/>
    <col min="2553" max="2553" width="13.5703125" style="118" customWidth="1"/>
    <col min="2554" max="2554" width="17.85546875" style="118" customWidth="1"/>
    <col min="2555" max="2555" width="15" style="118" customWidth="1"/>
    <col min="2556" max="2556" width="16.42578125" style="118" customWidth="1"/>
    <col min="2557" max="2557" width="14.5703125" style="118" customWidth="1"/>
    <col min="2558" max="2559" width="13.42578125" style="118" customWidth="1"/>
    <col min="2560" max="2560" width="0" style="118" hidden="1" customWidth="1"/>
    <col min="2561" max="2561" width="73.140625" style="118" customWidth="1"/>
    <col min="2562" max="2806" width="9.140625" style="118"/>
    <col min="2807" max="2807" width="34.140625" style="118" customWidth="1"/>
    <col min="2808" max="2808" width="14" style="118" customWidth="1"/>
    <col min="2809" max="2809" width="13.5703125" style="118" customWidth="1"/>
    <col min="2810" max="2810" width="17.85546875" style="118" customWidth="1"/>
    <col min="2811" max="2811" width="15" style="118" customWidth="1"/>
    <col min="2812" max="2812" width="16.42578125" style="118" customWidth="1"/>
    <col min="2813" max="2813" width="14.5703125" style="118" customWidth="1"/>
    <col min="2814" max="2815" width="13.42578125" style="118" customWidth="1"/>
    <col min="2816" max="2816" width="0" style="118" hidden="1" customWidth="1"/>
    <col min="2817" max="2817" width="73.140625" style="118" customWidth="1"/>
    <col min="2818" max="3062" width="9.140625" style="118"/>
    <col min="3063" max="3063" width="34.140625" style="118" customWidth="1"/>
    <col min="3064" max="3064" width="14" style="118" customWidth="1"/>
    <col min="3065" max="3065" width="13.5703125" style="118" customWidth="1"/>
    <col min="3066" max="3066" width="17.85546875" style="118" customWidth="1"/>
    <col min="3067" max="3067" width="15" style="118" customWidth="1"/>
    <col min="3068" max="3068" width="16.42578125" style="118" customWidth="1"/>
    <col min="3069" max="3069" width="14.5703125" style="118" customWidth="1"/>
    <col min="3070" max="3071" width="13.42578125" style="118" customWidth="1"/>
    <col min="3072" max="3072" width="0" style="118" hidden="1" customWidth="1"/>
    <col min="3073" max="3073" width="73.140625" style="118" customWidth="1"/>
    <col min="3074" max="3318" width="9.140625" style="118"/>
    <col min="3319" max="3319" width="34.140625" style="118" customWidth="1"/>
    <col min="3320" max="3320" width="14" style="118" customWidth="1"/>
    <col min="3321" max="3321" width="13.5703125" style="118" customWidth="1"/>
    <col min="3322" max="3322" width="17.85546875" style="118" customWidth="1"/>
    <col min="3323" max="3323" width="15" style="118" customWidth="1"/>
    <col min="3324" max="3324" width="16.42578125" style="118" customWidth="1"/>
    <col min="3325" max="3325" width="14.5703125" style="118" customWidth="1"/>
    <col min="3326" max="3327" width="13.42578125" style="118" customWidth="1"/>
    <col min="3328" max="3328" width="0" style="118" hidden="1" customWidth="1"/>
    <col min="3329" max="3329" width="73.140625" style="118" customWidth="1"/>
    <col min="3330" max="3574" width="9.140625" style="118"/>
    <col min="3575" max="3575" width="34.140625" style="118" customWidth="1"/>
    <col min="3576" max="3576" width="14" style="118" customWidth="1"/>
    <col min="3577" max="3577" width="13.5703125" style="118" customWidth="1"/>
    <col min="3578" max="3578" width="17.85546875" style="118" customWidth="1"/>
    <col min="3579" max="3579" width="15" style="118" customWidth="1"/>
    <col min="3580" max="3580" width="16.42578125" style="118" customWidth="1"/>
    <col min="3581" max="3581" width="14.5703125" style="118" customWidth="1"/>
    <col min="3582" max="3583" width="13.42578125" style="118" customWidth="1"/>
    <col min="3584" max="3584" width="0" style="118" hidden="1" customWidth="1"/>
    <col min="3585" max="3585" width="73.140625" style="118" customWidth="1"/>
    <col min="3586" max="3830" width="9.140625" style="118"/>
    <col min="3831" max="3831" width="34.140625" style="118" customWidth="1"/>
    <col min="3832" max="3832" width="14" style="118" customWidth="1"/>
    <col min="3833" max="3833" width="13.5703125" style="118" customWidth="1"/>
    <col min="3834" max="3834" width="17.85546875" style="118" customWidth="1"/>
    <col min="3835" max="3835" width="15" style="118" customWidth="1"/>
    <col min="3836" max="3836" width="16.42578125" style="118" customWidth="1"/>
    <col min="3837" max="3837" width="14.5703125" style="118" customWidth="1"/>
    <col min="3838" max="3839" width="13.42578125" style="118" customWidth="1"/>
    <col min="3840" max="3840" width="0" style="118" hidden="1" customWidth="1"/>
    <col min="3841" max="3841" width="73.140625" style="118" customWidth="1"/>
    <col min="3842" max="4086" width="9.140625" style="118"/>
    <col min="4087" max="4087" width="34.140625" style="118" customWidth="1"/>
    <col min="4088" max="4088" width="14" style="118" customWidth="1"/>
    <col min="4089" max="4089" width="13.5703125" style="118" customWidth="1"/>
    <col min="4090" max="4090" width="17.85546875" style="118" customWidth="1"/>
    <col min="4091" max="4091" width="15" style="118" customWidth="1"/>
    <col min="4092" max="4092" width="16.42578125" style="118" customWidth="1"/>
    <col min="4093" max="4093" width="14.5703125" style="118" customWidth="1"/>
    <col min="4094" max="4095" width="13.42578125" style="118" customWidth="1"/>
    <col min="4096" max="4096" width="0" style="118" hidden="1" customWidth="1"/>
    <col min="4097" max="4097" width="73.140625" style="118" customWidth="1"/>
    <col min="4098" max="4342" width="9.140625" style="118"/>
    <col min="4343" max="4343" width="34.140625" style="118" customWidth="1"/>
    <col min="4344" max="4344" width="14" style="118" customWidth="1"/>
    <col min="4345" max="4345" width="13.5703125" style="118" customWidth="1"/>
    <col min="4346" max="4346" width="17.85546875" style="118" customWidth="1"/>
    <col min="4347" max="4347" width="15" style="118" customWidth="1"/>
    <col min="4348" max="4348" width="16.42578125" style="118" customWidth="1"/>
    <col min="4349" max="4349" width="14.5703125" style="118" customWidth="1"/>
    <col min="4350" max="4351" width="13.42578125" style="118" customWidth="1"/>
    <col min="4352" max="4352" width="0" style="118" hidden="1" customWidth="1"/>
    <col min="4353" max="4353" width="73.140625" style="118" customWidth="1"/>
    <col min="4354" max="4598" width="9.140625" style="118"/>
    <col min="4599" max="4599" width="34.140625" style="118" customWidth="1"/>
    <col min="4600" max="4600" width="14" style="118" customWidth="1"/>
    <col min="4601" max="4601" width="13.5703125" style="118" customWidth="1"/>
    <col min="4602" max="4602" width="17.85546875" style="118" customWidth="1"/>
    <col min="4603" max="4603" width="15" style="118" customWidth="1"/>
    <col min="4604" max="4604" width="16.42578125" style="118" customWidth="1"/>
    <col min="4605" max="4605" width="14.5703125" style="118" customWidth="1"/>
    <col min="4606" max="4607" width="13.42578125" style="118" customWidth="1"/>
    <col min="4608" max="4608" width="0" style="118" hidden="1" customWidth="1"/>
    <col min="4609" max="4609" width="73.140625" style="118" customWidth="1"/>
    <col min="4610" max="4854" width="9.140625" style="118"/>
    <col min="4855" max="4855" width="34.140625" style="118" customWidth="1"/>
    <col min="4856" max="4856" width="14" style="118" customWidth="1"/>
    <col min="4857" max="4857" width="13.5703125" style="118" customWidth="1"/>
    <col min="4858" max="4858" width="17.85546875" style="118" customWidth="1"/>
    <col min="4859" max="4859" width="15" style="118" customWidth="1"/>
    <col min="4860" max="4860" width="16.42578125" style="118" customWidth="1"/>
    <col min="4861" max="4861" width="14.5703125" style="118" customWidth="1"/>
    <col min="4862" max="4863" width="13.42578125" style="118" customWidth="1"/>
    <col min="4864" max="4864" width="0" style="118" hidden="1" customWidth="1"/>
    <col min="4865" max="4865" width="73.140625" style="118" customWidth="1"/>
    <col min="4866" max="5110" width="9.140625" style="118"/>
    <col min="5111" max="5111" width="34.140625" style="118" customWidth="1"/>
    <col min="5112" max="5112" width="14" style="118" customWidth="1"/>
    <col min="5113" max="5113" width="13.5703125" style="118" customWidth="1"/>
    <col min="5114" max="5114" width="17.85546875" style="118" customWidth="1"/>
    <col min="5115" max="5115" width="15" style="118" customWidth="1"/>
    <col min="5116" max="5116" width="16.42578125" style="118" customWidth="1"/>
    <col min="5117" max="5117" width="14.5703125" style="118" customWidth="1"/>
    <col min="5118" max="5119" width="13.42578125" style="118" customWidth="1"/>
    <col min="5120" max="5120" width="0" style="118" hidden="1" customWidth="1"/>
    <col min="5121" max="5121" width="73.140625" style="118" customWidth="1"/>
    <col min="5122" max="5366" width="9.140625" style="118"/>
    <col min="5367" max="5367" width="34.140625" style="118" customWidth="1"/>
    <col min="5368" max="5368" width="14" style="118" customWidth="1"/>
    <col min="5369" max="5369" width="13.5703125" style="118" customWidth="1"/>
    <col min="5370" max="5370" width="17.85546875" style="118" customWidth="1"/>
    <col min="5371" max="5371" width="15" style="118" customWidth="1"/>
    <col min="5372" max="5372" width="16.42578125" style="118" customWidth="1"/>
    <col min="5373" max="5373" width="14.5703125" style="118" customWidth="1"/>
    <col min="5374" max="5375" width="13.42578125" style="118" customWidth="1"/>
    <col min="5376" max="5376" width="0" style="118" hidden="1" customWidth="1"/>
    <col min="5377" max="5377" width="73.140625" style="118" customWidth="1"/>
    <col min="5378" max="5622" width="9.140625" style="118"/>
    <col min="5623" max="5623" width="34.140625" style="118" customWidth="1"/>
    <col min="5624" max="5624" width="14" style="118" customWidth="1"/>
    <col min="5625" max="5625" width="13.5703125" style="118" customWidth="1"/>
    <col min="5626" max="5626" width="17.85546875" style="118" customWidth="1"/>
    <col min="5627" max="5627" width="15" style="118" customWidth="1"/>
    <col min="5628" max="5628" width="16.42578125" style="118" customWidth="1"/>
    <col min="5629" max="5629" width="14.5703125" style="118" customWidth="1"/>
    <col min="5630" max="5631" width="13.42578125" style="118" customWidth="1"/>
    <col min="5632" max="5632" width="0" style="118" hidden="1" customWidth="1"/>
    <col min="5633" max="5633" width="73.140625" style="118" customWidth="1"/>
    <col min="5634" max="5878" width="9.140625" style="118"/>
    <col min="5879" max="5879" width="34.140625" style="118" customWidth="1"/>
    <col min="5880" max="5880" width="14" style="118" customWidth="1"/>
    <col min="5881" max="5881" width="13.5703125" style="118" customWidth="1"/>
    <col min="5882" max="5882" width="17.85546875" style="118" customWidth="1"/>
    <col min="5883" max="5883" width="15" style="118" customWidth="1"/>
    <col min="5884" max="5884" width="16.42578125" style="118" customWidth="1"/>
    <col min="5885" max="5885" width="14.5703125" style="118" customWidth="1"/>
    <col min="5886" max="5887" width="13.42578125" style="118" customWidth="1"/>
    <col min="5888" max="5888" width="0" style="118" hidden="1" customWidth="1"/>
    <col min="5889" max="5889" width="73.140625" style="118" customWidth="1"/>
    <col min="5890" max="6134" width="9.140625" style="118"/>
    <col min="6135" max="6135" width="34.140625" style="118" customWidth="1"/>
    <col min="6136" max="6136" width="14" style="118" customWidth="1"/>
    <col min="6137" max="6137" width="13.5703125" style="118" customWidth="1"/>
    <col min="6138" max="6138" width="17.85546875" style="118" customWidth="1"/>
    <col min="6139" max="6139" width="15" style="118" customWidth="1"/>
    <col min="6140" max="6140" width="16.42578125" style="118" customWidth="1"/>
    <col min="6141" max="6141" width="14.5703125" style="118" customWidth="1"/>
    <col min="6142" max="6143" width="13.42578125" style="118" customWidth="1"/>
    <col min="6144" max="6144" width="0" style="118" hidden="1" customWidth="1"/>
    <col min="6145" max="6145" width="73.140625" style="118" customWidth="1"/>
    <col min="6146" max="6390" width="9.140625" style="118"/>
    <col min="6391" max="6391" width="34.140625" style="118" customWidth="1"/>
    <col min="6392" max="6392" width="14" style="118" customWidth="1"/>
    <col min="6393" max="6393" width="13.5703125" style="118" customWidth="1"/>
    <col min="6394" max="6394" width="17.85546875" style="118" customWidth="1"/>
    <col min="6395" max="6395" width="15" style="118" customWidth="1"/>
    <col min="6396" max="6396" width="16.42578125" style="118" customWidth="1"/>
    <col min="6397" max="6397" width="14.5703125" style="118" customWidth="1"/>
    <col min="6398" max="6399" width="13.42578125" style="118" customWidth="1"/>
    <col min="6400" max="6400" width="0" style="118" hidden="1" customWidth="1"/>
    <col min="6401" max="6401" width="73.140625" style="118" customWidth="1"/>
    <col min="6402" max="6646" width="9.140625" style="118"/>
    <col min="6647" max="6647" width="34.140625" style="118" customWidth="1"/>
    <col min="6648" max="6648" width="14" style="118" customWidth="1"/>
    <col min="6649" max="6649" width="13.5703125" style="118" customWidth="1"/>
    <col min="6650" max="6650" width="17.85546875" style="118" customWidth="1"/>
    <col min="6651" max="6651" width="15" style="118" customWidth="1"/>
    <col min="6652" max="6652" width="16.42578125" style="118" customWidth="1"/>
    <col min="6653" max="6653" width="14.5703125" style="118" customWidth="1"/>
    <col min="6654" max="6655" width="13.42578125" style="118" customWidth="1"/>
    <col min="6656" max="6656" width="0" style="118" hidden="1" customWidth="1"/>
    <col min="6657" max="6657" width="73.140625" style="118" customWidth="1"/>
    <col min="6658" max="6902" width="9.140625" style="118"/>
    <col min="6903" max="6903" width="34.140625" style="118" customWidth="1"/>
    <col min="6904" max="6904" width="14" style="118" customWidth="1"/>
    <col min="6905" max="6905" width="13.5703125" style="118" customWidth="1"/>
    <col min="6906" max="6906" width="17.85546875" style="118" customWidth="1"/>
    <col min="6907" max="6907" width="15" style="118" customWidth="1"/>
    <col min="6908" max="6908" width="16.42578125" style="118" customWidth="1"/>
    <col min="6909" max="6909" width="14.5703125" style="118" customWidth="1"/>
    <col min="6910" max="6911" width="13.42578125" style="118" customWidth="1"/>
    <col min="6912" max="6912" width="0" style="118" hidden="1" customWidth="1"/>
    <col min="6913" max="6913" width="73.140625" style="118" customWidth="1"/>
    <col min="6914" max="7158" width="9.140625" style="118"/>
    <col min="7159" max="7159" width="34.140625" style="118" customWidth="1"/>
    <col min="7160" max="7160" width="14" style="118" customWidth="1"/>
    <col min="7161" max="7161" width="13.5703125" style="118" customWidth="1"/>
    <col min="7162" max="7162" width="17.85546875" style="118" customWidth="1"/>
    <col min="7163" max="7163" width="15" style="118" customWidth="1"/>
    <col min="7164" max="7164" width="16.42578125" style="118" customWidth="1"/>
    <col min="7165" max="7165" width="14.5703125" style="118" customWidth="1"/>
    <col min="7166" max="7167" width="13.42578125" style="118" customWidth="1"/>
    <col min="7168" max="7168" width="0" style="118" hidden="1" customWidth="1"/>
    <col min="7169" max="7169" width="73.140625" style="118" customWidth="1"/>
    <col min="7170" max="7414" width="9.140625" style="118"/>
    <col min="7415" max="7415" width="34.140625" style="118" customWidth="1"/>
    <col min="7416" max="7416" width="14" style="118" customWidth="1"/>
    <col min="7417" max="7417" width="13.5703125" style="118" customWidth="1"/>
    <col min="7418" max="7418" width="17.85546875" style="118" customWidth="1"/>
    <col min="7419" max="7419" width="15" style="118" customWidth="1"/>
    <col min="7420" max="7420" width="16.42578125" style="118" customWidth="1"/>
    <col min="7421" max="7421" width="14.5703125" style="118" customWidth="1"/>
    <col min="7422" max="7423" width="13.42578125" style="118" customWidth="1"/>
    <col min="7424" max="7424" width="0" style="118" hidden="1" customWidth="1"/>
    <col min="7425" max="7425" width="73.140625" style="118" customWidth="1"/>
    <col min="7426" max="7670" width="9.140625" style="118"/>
    <col min="7671" max="7671" width="34.140625" style="118" customWidth="1"/>
    <col min="7672" max="7672" width="14" style="118" customWidth="1"/>
    <col min="7673" max="7673" width="13.5703125" style="118" customWidth="1"/>
    <col min="7674" max="7674" width="17.85546875" style="118" customWidth="1"/>
    <col min="7675" max="7675" width="15" style="118" customWidth="1"/>
    <col min="7676" max="7676" width="16.42578125" style="118" customWidth="1"/>
    <col min="7677" max="7677" width="14.5703125" style="118" customWidth="1"/>
    <col min="7678" max="7679" width="13.42578125" style="118" customWidth="1"/>
    <col min="7680" max="7680" width="0" style="118" hidden="1" customWidth="1"/>
    <col min="7681" max="7681" width="73.140625" style="118" customWidth="1"/>
    <col min="7682" max="7926" width="9.140625" style="118"/>
    <col min="7927" max="7927" width="34.140625" style="118" customWidth="1"/>
    <col min="7928" max="7928" width="14" style="118" customWidth="1"/>
    <col min="7929" max="7929" width="13.5703125" style="118" customWidth="1"/>
    <col min="7930" max="7930" width="17.85546875" style="118" customWidth="1"/>
    <col min="7931" max="7931" width="15" style="118" customWidth="1"/>
    <col min="7932" max="7932" width="16.42578125" style="118" customWidth="1"/>
    <col min="7933" max="7933" width="14.5703125" style="118" customWidth="1"/>
    <col min="7934" max="7935" width="13.42578125" style="118" customWidth="1"/>
    <col min="7936" max="7936" width="0" style="118" hidden="1" customWidth="1"/>
    <col min="7937" max="7937" width="73.140625" style="118" customWidth="1"/>
    <col min="7938" max="8182" width="9.140625" style="118"/>
    <col min="8183" max="8183" width="34.140625" style="118" customWidth="1"/>
    <col min="8184" max="8184" width="14" style="118" customWidth="1"/>
    <col min="8185" max="8185" width="13.5703125" style="118" customWidth="1"/>
    <col min="8186" max="8186" width="17.85546875" style="118" customWidth="1"/>
    <col min="8187" max="8187" width="15" style="118" customWidth="1"/>
    <col min="8188" max="8188" width="16.42578125" style="118" customWidth="1"/>
    <col min="8189" max="8189" width="14.5703125" style="118" customWidth="1"/>
    <col min="8190" max="8191" width="13.42578125" style="118" customWidth="1"/>
    <col min="8192" max="8192" width="0" style="118" hidden="1" customWidth="1"/>
    <col min="8193" max="8193" width="73.140625" style="118" customWidth="1"/>
    <col min="8194" max="8438" width="9.140625" style="118"/>
    <col min="8439" max="8439" width="34.140625" style="118" customWidth="1"/>
    <col min="8440" max="8440" width="14" style="118" customWidth="1"/>
    <col min="8441" max="8441" width="13.5703125" style="118" customWidth="1"/>
    <col min="8442" max="8442" width="17.85546875" style="118" customWidth="1"/>
    <col min="8443" max="8443" width="15" style="118" customWidth="1"/>
    <col min="8444" max="8444" width="16.42578125" style="118" customWidth="1"/>
    <col min="8445" max="8445" width="14.5703125" style="118" customWidth="1"/>
    <col min="8446" max="8447" width="13.42578125" style="118" customWidth="1"/>
    <col min="8448" max="8448" width="0" style="118" hidden="1" customWidth="1"/>
    <col min="8449" max="8449" width="73.140625" style="118" customWidth="1"/>
    <col min="8450" max="8694" width="9.140625" style="118"/>
    <col min="8695" max="8695" width="34.140625" style="118" customWidth="1"/>
    <col min="8696" max="8696" width="14" style="118" customWidth="1"/>
    <col min="8697" max="8697" width="13.5703125" style="118" customWidth="1"/>
    <col min="8698" max="8698" width="17.85546875" style="118" customWidth="1"/>
    <col min="8699" max="8699" width="15" style="118" customWidth="1"/>
    <col min="8700" max="8700" width="16.42578125" style="118" customWidth="1"/>
    <col min="8701" max="8701" width="14.5703125" style="118" customWidth="1"/>
    <col min="8702" max="8703" width="13.42578125" style="118" customWidth="1"/>
    <col min="8704" max="8704" width="0" style="118" hidden="1" customWidth="1"/>
    <col min="8705" max="8705" width="73.140625" style="118" customWidth="1"/>
    <col min="8706" max="8950" width="9.140625" style="118"/>
    <col min="8951" max="8951" width="34.140625" style="118" customWidth="1"/>
    <col min="8952" max="8952" width="14" style="118" customWidth="1"/>
    <col min="8953" max="8953" width="13.5703125" style="118" customWidth="1"/>
    <col min="8954" max="8954" width="17.85546875" style="118" customWidth="1"/>
    <col min="8955" max="8955" width="15" style="118" customWidth="1"/>
    <col min="8956" max="8956" width="16.42578125" style="118" customWidth="1"/>
    <col min="8957" max="8957" width="14.5703125" style="118" customWidth="1"/>
    <col min="8958" max="8959" width="13.42578125" style="118" customWidth="1"/>
    <col min="8960" max="8960" width="0" style="118" hidden="1" customWidth="1"/>
    <col min="8961" max="8961" width="73.140625" style="118" customWidth="1"/>
    <col min="8962" max="9206" width="9.140625" style="118"/>
    <col min="9207" max="9207" width="34.140625" style="118" customWidth="1"/>
    <col min="9208" max="9208" width="14" style="118" customWidth="1"/>
    <col min="9209" max="9209" width="13.5703125" style="118" customWidth="1"/>
    <col min="9210" max="9210" width="17.85546875" style="118" customWidth="1"/>
    <col min="9211" max="9211" width="15" style="118" customWidth="1"/>
    <col min="9212" max="9212" width="16.42578125" style="118" customWidth="1"/>
    <col min="9213" max="9213" width="14.5703125" style="118" customWidth="1"/>
    <col min="9214" max="9215" width="13.42578125" style="118" customWidth="1"/>
    <col min="9216" max="9216" width="0" style="118" hidden="1" customWidth="1"/>
    <col min="9217" max="9217" width="73.140625" style="118" customWidth="1"/>
    <col min="9218" max="9462" width="9.140625" style="118"/>
    <col min="9463" max="9463" width="34.140625" style="118" customWidth="1"/>
    <col min="9464" max="9464" width="14" style="118" customWidth="1"/>
    <col min="9465" max="9465" width="13.5703125" style="118" customWidth="1"/>
    <col min="9466" max="9466" width="17.85546875" style="118" customWidth="1"/>
    <col min="9467" max="9467" width="15" style="118" customWidth="1"/>
    <col min="9468" max="9468" width="16.42578125" style="118" customWidth="1"/>
    <col min="9469" max="9469" width="14.5703125" style="118" customWidth="1"/>
    <col min="9470" max="9471" width="13.42578125" style="118" customWidth="1"/>
    <col min="9472" max="9472" width="0" style="118" hidden="1" customWidth="1"/>
    <col min="9473" max="9473" width="73.140625" style="118" customWidth="1"/>
    <col min="9474" max="9718" width="9.140625" style="118"/>
    <col min="9719" max="9719" width="34.140625" style="118" customWidth="1"/>
    <col min="9720" max="9720" width="14" style="118" customWidth="1"/>
    <col min="9721" max="9721" width="13.5703125" style="118" customWidth="1"/>
    <col min="9722" max="9722" width="17.85546875" style="118" customWidth="1"/>
    <col min="9723" max="9723" width="15" style="118" customWidth="1"/>
    <col min="9724" max="9724" width="16.42578125" style="118" customWidth="1"/>
    <col min="9725" max="9725" width="14.5703125" style="118" customWidth="1"/>
    <col min="9726" max="9727" width="13.42578125" style="118" customWidth="1"/>
    <col min="9728" max="9728" width="0" style="118" hidden="1" customWidth="1"/>
    <col min="9729" max="9729" width="73.140625" style="118" customWidth="1"/>
    <col min="9730" max="9974" width="9.140625" style="118"/>
    <col min="9975" max="9975" width="34.140625" style="118" customWidth="1"/>
    <col min="9976" max="9976" width="14" style="118" customWidth="1"/>
    <col min="9977" max="9977" width="13.5703125" style="118" customWidth="1"/>
    <col min="9978" max="9978" width="17.85546875" style="118" customWidth="1"/>
    <col min="9979" max="9979" width="15" style="118" customWidth="1"/>
    <col min="9980" max="9980" width="16.42578125" style="118" customWidth="1"/>
    <col min="9981" max="9981" width="14.5703125" style="118" customWidth="1"/>
    <col min="9982" max="9983" width="13.42578125" style="118" customWidth="1"/>
    <col min="9984" max="9984" width="0" style="118" hidden="1" customWidth="1"/>
    <col min="9985" max="9985" width="73.140625" style="118" customWidth="1"/>
    <col min="9986" max="10230" width="9.140625" style="118"/>
    <col min="10231" max="10231" width="34.140625" style="118" customWidth="1"/>
    <col min="10232" max="10232" width="14" style="118" customWidth="1"/>
    <col min="10233" max="10233" width="13.5703125" style="118" customWidth="1"/>
    <col min="10234" max="10234" width="17.85546875" style="118" customWidth="1"/>
    <col min="10235" max="10235" width="15" style="118" customWidth="1"/>
    <col min="10236" max="10236" width="16.42578125" style="118" customWidth="1"/>
    <col min="10237" max="10237" width="14.5703125" style="118" customWidth="1"/>
    <col min="10238" max="10239" width="13.42578125" style="118" customWidth="1"/>
    <col min="10240" max="10240" width="0" style="118" hidden="1" customWidth="1"/>
    <col min="10241" max="10241" width="73.140625" style="118" customWidth="1"/>
    <col min="10242" max="10486" width="9.140625" style="118"/>
    <col min="10487" max="10487" width="34.140625" style="118" customWidth="1"/>
    <col min="10488" max="10488" width="14" style="118" customWidth="1"/>
    <col min="10489" max="10489" width="13.5703125" style="118" customWidth="1"/>
    <col min="10490" max="10490" width="17.85546875" style="118" customWidth="1"/>
    <col min="10491" max="10491" width="15" style="118" customWidth="1"/>
    <col min="10492" max="10492" width="16.42578125" style="118" customWidth="1"/>
    <col min="10493" max="10493" width="14.5703125" style="118" customWidth="1"/>
    <col min="10494" max="10495" width="13.42578125" style="118" customWidth="1"/>
    <col min="10496" max="10496" width="0" style="118" hidden="1" customWidth="1"/>
    <col min="10497" max="10497" width="73.140625" style="118" customWidth="1"/>
    <col min="10498" max="10742" width="9.140625" style="118"/>
    <col min="10743" max="10743" width="34.140625" style="118" customWidth="1"/>
    <col min="10744" max="10744" width="14" style="118" customWidth="1"/>
    <col min="10745" max="10745" width="13.5703125" style="118" customWidth="1"/>
    <col min="10746" max="10746" width="17.85546875" style="118" customWidth="1"/>
    <col min="10747" max="10747" width="15" style="118" customWidth="1"/>
    <col min="10748" max="10748" width="16.42578125" style="118" customWidth="1"/>
    <col min="10749" max="10749" width="14.5703125" style="118" customWidth="1"/>
    <col min="10750" max="10751" width="13.42578125" style="118" customWidth="1"/>
    <col min="10752" max="10752" width="0" style="118" hidden="1" customWidth="1"/>
    <col min="10753" max="10753" width="73.140625" style="118" customWidth="1"/>
    <col min="10754" max="10998" width="9.140625" style="118"/>
    <col min="10999" max="10999" width="34.140625" style="118" customWidth="1"/>
    <col min="11000" max="11000" width="14" style="118" customWidth="1"/>
    <col min="11001" max="11001" width="13.5703125" style="118" customWidth="1"/>
    <col min="11002" max="11002" width="17.85546875" style="118" customWidth="1"/>
    <col min="11003" max="11003" width="15" style="118" customWidth="1"/>
    <col min="11004" max="11004" width="16.42578125" style="118" customWidth="1"/>
    <col min="11005" max="11005" width="14.5703125" style="118" customWidth="1"/>
    <col min="11006" max="11007" width="13.42578125" style="118" customWidth="1"/>
    <col min="11008" max="11008" width="0" style="118" hidden="1" customWidth="1"/>
    <col min="11009" max="11009" width="73.140625" style="118" customWidth="1"/>
    <col min="11010" max="11254" width="9.140625" style="118"/>
    <col min="11255" max="11255" width="34.140625" style="118" customWidth="1"/>
    <col min="11256" max="11256" width="14" style="118" customWidth="1"/>
    <col min="11257" max="11257" width="13.5703125" style="118" customWidth="1"/>
    <col min="11258" max="11258" width="17.85546875" style="118" customWidth="1"/>
    <col min="11259" max="11259" width="15" style="118" customWidth="1"/>
    <col min="11260" max="11260" width="16.42578125" style="118" customWidth="1"/>
    <col min="11261" max="11261" width="14.5703125" style="118" customWidth="1"/>
    <col min="11262" max="11263" width="13.42578125" style="118" customWidth="1"/>
    <col min="11264" max="11264" width="0" style="118" hidden="1" customWidth="1"/>
    <col min="11265" max="11265" width="73.140625" style="118" customWidth="1"/>
    <col min="11266" max="11510" width="9.140625" style="118"/>
    <col min="11511" max="11511" width="34.140625" style="118" customWidth="1"/>
    <col min="11512" max="11512" width="14" style="118" customWidth="1"/>
    <col min="11513" max="11513" width="13.5703125" style="118" customWidth="1"/>
    <col min="11514" max="11514" width="17.85546875" style="118" customWidth="1"/>
    <col min="11515" max="11515" width="15" style="118" customWidth="1"/>
    <col min="11516" max="11516" width="16.42578125" style="118" customWidth="1"/>
    <col min="11517" max="11517" width="14.5703125" style="118" customWidth="1"/>
    <col min="11518" max="11519" width="13.42578125" style="118" customWidth="1"/>
    <col min="11520" max="11520" width="0" style="118" hidden="1" customWidth="1"/>
    <col min="11521" max="11521" width="73.140625" style="118" customWidth="1"/>
    <col min="11522" max="11766" width="9.140625" style="118"/>
    <col min="11767" max="11767" width="34.140625" style="118" customWidth="1"/>
    <col min="11768" max="11768" width="14" style="118" customWidth="1"/>
    <col min="11769" max="11769" width="13.5703125" style="118" customWidth="1"/>
    <col min="11770" max="11770" width="17.85546875" style="118" customWidth="1"/>
    <col min="11771" max="11771" width="15" style="118" customWidth="1"/>
    <col min="11772" max="11772" width="16.42578125" style="118" customWidth="1"/>
    <col min="11773" max="11773" width="14.5703125" style="118" customWidth="1"/>
    <col min="11774" max="11775" width="13.42578125" style="118" customWidth="1"/>
    <col min="11776" max="11776" width="0" style="118" hidden="1" customWidth="1"/>
    <col min="11777" max="11777" width="73.140625" style="118" customWidth="1"/>
    <col min="11778" max="12022" width="9.140625" style="118"/>
    <col min="12023" max="12023" width="34.140625" style="118" customWidth="1"/>
    <col min="12024" max="12024" width="14" style="118" customWidth="1"/>
    <col min="12025" max="12025" width="13.5703125" style="118" customWidth="1"/>
    <col min="12026" max="12026" width="17.85546875" style="118" customWidth="1"/>
    <col min="12027" max="12027" width="15" style="118" customWidth="1"/>
    <col min="12028" max="12028" width="16.42578125" style="118" customWidth="1"/>
    <col min="12029" max="12029" width="14.5703125" style="118" customWidth="1"/>
    <col min="12030" max="12031" width="13.42578125" style="118" customWidth="1"/>
    <col min="12032" max="12032" width="0" style="118" hidden="1" customWidth="1"/>
    <col min="12033" max="12033" width="73.140625" style="118" customWidth="1"/>
    <col min="12034" max="12278" width="9.140625" style="118"/>
    <col min="12279" max="12279" width="34.140625" style="118" customWidth="1"/>
    <col min="12280" max="12280" width="14" style="118" customWidth="1"/>
    <col min="12281" max="12281" width="13.5703125" style="118" customWidth="1"/>
    <col min="12282" max="12282" width="17.85546875" style="118" customWidth="1"/>
    <col min="12283" max="12283" width="15" style="118" customWidth="1"/>
    <col min="12284" max="12284" width="16.42578125" style="118" customWidth="1"/>
    <col min="12285" max="12285" width="14.5703125" style="118" customWidth="1"/>
    <col min="12286" max="12287" width="13.42578125" style="118" customWidth="1"/>
    <col min="12288" max="12288" width="0" style="118" hidden="1" customWidth="1"/>
    <col min="12289" max="12289" width="73.140625" style="118" customWidth="1"/>
    <col min="12290" max="12534" width="9.140625" style="118"/>
    <col min="12535" max="12535" width="34.140625" style="118" customWidth="1"/>
    <col min="12536" max="12536" width="14" style="118" customWidth="1"/>
    <col min="12537" max="12537" width="13.5703125" style="118" customWidth="1"/>
    <col min="12538" max="12538" width="17.85546875" style="118" customWidth="1"/>
    <col min="12539" max="12539" width="15" style="118" customWidth="1"/>
    <col min="12540" max="12540" width="16.42578125" style="118" customWidth="1"/>
    <col min="12541" max="12541" width="14.5703125" style="118" customWidth="1"/>
    <col min="12542" max="12543" width="13.42578125" style="118" customWidth="1"/>
    <col min="12544" max="12544" width="0" style="118" hidden="1" customWidth="1"/>
    <col min="12545" max="12545" width="73.140625" style="118" customWidth="1"/>
    <col min="12546" max="12790" width="9.140625" style="118"/>
    <col min="12791" max="12791" width="34.140625" style="118" customWidth="1"/>
    <col min="12792" max="12792" width="14" style="118" customWidth="1"/>
    <col min="12793" max="12793" width="13.5703125" style="118" customWidth="1"/>
    <col min="12794" max="12794" width="17.85546875" style="118" customWidth="1"/>
    <col min="12795" max="12795" width="15" style="118" customWidth="1"/>
    <col min="12796" max="12796" width="16.42578125" style="118" customWidth="1"/>
    <col min="12797" max="12797" width="14.5703125" style="118" customWidth="1"/>
    <col min="12798" max="12799" width="13.42578125" style="118" customWidth="1"/>
    <col min="12800" max="12800" width="0" style="118" hidden="1" customWidth="1"/>
    <col min="12801" max="12801" width="73.140625" style="118" customWidth="1"/>
    <col min="12802" max="13046" width="9.140625" style="118"/>
    <col min="13047" max="13047" width="34.140625" style="118" customWidth="1"/>
    <col min="13048" max="13048" width="14" style="118" customWidth="1"/>
    <col min="13049" max="13049" width="13.5703125" style="118" customWidth="1"/>
    <col min="13050" max="13050" width="17.85546875" style="118" customWidth="1"/>
    <col min="13051" max="13051" width="15" style="118" customWidth="1"/>
    <col min="13052" max="13052" width="16.42578125" style="118" customWidth="1"/>
    <col min="13053" max="13053" width="14.5703125" style="118" customWidth="1"/>
    <col min="13054" max="13055" width="13.42578125" style="118" customWidth="1"/>
    <col min="13056" max="13056" width="0" style="118" hidden="1" customWidth="1"/>
    <col min="13057" max="13057" width="73.140625" style="118" customWidth="1"/>
    <col min="13058" max="13302" width="9.140625" style="118"/>
    <col min="13303" max="13303" width="34.140625" style="118" customWidth="1"/>
    <col min="13304" max="13304" width="14" style="118" customWidth="1"/>
    <col min="13305" max="13305" width="13.5703125" style="118" customWidth="1"/>
    <col min="13306" max="13306" width="17.85546875" style="118" customWidth="1"/>
    <col min="13307" max="13307" width="15" style="118" customWidth="1"/>
    <col min="13308" max="13308" width="16.42578125" style="118" customWidth="1"/>
    <col min="13309" max="13309" width="14.5703125" style="118" customWidth="1"/>
    <col min="13310" max="13311" width="13.42578125" style="118" customWidth="1"/>
    <col min="13312" max="13312" width="0" style="118" hidden="1" customWidth="1"/>
    <col min="13313" max="13313" width="73.140625" style="118" customWidth="1"/>
    <col min="13314" max="13558" width="9.140625" style="118"/>
    <col min="13559" max="13559" width="34.140625" style="118" customWidth="1"/>
    <col min="13560" max="13560" width="14" style="118" customWidth="1"/>
    <col min="13561" max="13561" width="13.5703125" style="118" customWidth="1"/>
    <col min="13562" max="13562" width="17.85546875" style="118" customWidth="1"/>
    <col min="13563" max="13563" width="15" style="118" customWidth="1"/>
    <col min="13564" max="13564" width="16.42578125" style="118" customWidth="1"/>
    <col min="13565" max="13565" width="14.5703125" style="118" customWidth="1"/>
    <col min="13566" max="13567" width="13.42578125" style="118" customWidth="1"/>
    <col min="13568" max="13568" width="0" style="118" hidden="1" customWidth="1"/>
    <col min="13569" max="13569" width="73.140625" style="118" customWidth="1"/>
    <col min="13570" max="13814" width="9.140625" style="118"/>
    <col min="13815" max="13815" width="34.140625" style="118" customWidth="1"/>
    <col min="13816" max="13816" width="14" style="118" customWidth="1"/>
    <col min="13817" max="13817" width="13.5703125" style="118" customWidth="1"/>
    <col min="13818" max="13818" width="17.85546875" style="118" customWidth="1"/>
    <col min="13819" max="13819" width="15" style="118" customWidth="1"/>
    <col min="13820" max="13820" width="16.42578125" style="118" customWidth="1"/>
    <col min="13821" max="13821" width="14.5703125" style="118" customWidth="1"/>
    <col min="13822" max="13823" width="13.42578125" style="118" customWidth="1"/>
    <col min="13824" max="13824" width="0" style="118" hidden="1" customWidth="1"/>
    <col min="13825" max="13825" width="73.140625" style="118" customWidth="1"/>
    <col min="13826" max="14070" width="9.140625" style="118"/>
    <col min="14071" max="14071" width="34.140625" style="118" customWidth="1"/>
    <col min="14072" max="14072" width="14" style="118" customWidth="1"/>
    <col min="14073" max="14073" width="13.5703125" style="118" customWidth="1"/>
    <col min="14074" max="14074" width="17.85546875" style="118" customWidth="1"/>
    <col min="14075" max="14075" width="15" style="118" customWidth="1"/>
    <col min="14076" max="14076" width="16.42578125" style="118" customWidth="1"/>
    <col min="14077" max="14077" width="14.5703125" style="118" customWidth="1"/>
    <col min="14078" max="14079" width="13.42578125" style="118" customWidth="1"/>
    <col min="14080" max="14080" width="0" style="118" hidden="1" customWidth="1"/>
    <col min="14081" max="14081" width="73.140625" style="118" customWidth="1"/>
    <col min="14082" max="14326" width="9.140625" style="118"/>
    <col min="14327" max="14327" width="34.140625" style="118" customWidth="1"/>
    <col min="14328" max="14328" width="14" style="118" customWidth="1"/>
    <col min="14329" max="14329" width="13.5703125" style="118" customWidth="1"/>
    <col min="14330" max="14330" width="17.85546875" style="118" customWidth="1"/>
    <col min="14331" max="14331" width="15" style="118" customWidth="1"/>
    <col min="14332" max="14332" width="16.42578125" style="118" customWidth="1"/>
    <col min="14333" max="14333" width="14.5703125" style="118" customWidth="1"/>
    <col min="14334" max="14335" width="13.42578125" style="118" customWidth="1"/>
    <col min="14336" max="14336" width="0" style="118" hidden="1" customWidth="1"/>
    <col min="14337" max="14337" width="73.140625" style="118" customWidth="1"/>
    <col min="14338" max="14582" width="9.140625" style="118"/>
    <col min="14583" max="14583" width="34.140625" style="118" customWidth="1"/>
    <col min="14584" max="14584" width="14" style="118" customWidth="1"/>
    <col min="14585" max="14585" width="13.5703125" style="118" customWidth="1"/>
    <col min="14586" max="14586" width="17.85546875" style="118" customWidth="1"/>
    <col min="14587" max="14587" width="15" style="118" customWidth="1"/>
    <col min="14588" max="14588" width="16.42578125" style="118" customWidth="1"/>
    <col min="14589" max="14589" width="14.5703125" style="118" customWidth="1"/>
    <col min="14590" max="14591" width="13.42578125" style="118" customWidth="1"/>
    <col min="14592" max="14592" width="0" style="118" hidden="1" customWidth="1"/>
    <col min="14593" max="14593" width="73.140625" style="118" customWidth="1"/>
    <col min="14594" max="14838" width="9.140625" style="118"/>
    <col min="14839" max="14839" width="34.140625" style="118" customWidth="1"/>
    <col min="14840" max="14840" width="14" style="118" customWidth="1"/>
    <col min="14841" max="14841" width="13.5703125" style="118" customWidth="1"/>
    <col min="14842" max="14842" width="17.85546875" style="118" customWidth="1"/>
    <col min="14843" max="14843" width="15" style="118" customWidth="1"/>
    <col min="14844" max="14844" width="16.42578125" style="118" customWidth="1"/>
    <col min="14845" max="14845" width="14.5703125" style="118" customWidth="1"/>
    <col min="14846" max="14847" width="13.42578125" style="118" customWidth="1"/>
    <col min="14848" max="14848" width="0" style="118" hidden="1" customWidth="1"/>
    <col min="14849" max="14849" width="73.140625" style="118" customWidth="1"/>
    <col min="14850" max="15094" width="9.140625" style="118"/>
    <col min="15095" max="15095" width="34.140625" style="118" customWidth="1"/>
    <col min="15096" max="15096" width="14" style="118" customWidth="1"/>
    <col min="15097" max="15097" width="13.5703125" style="118" customWidth="1"/>
    <col min="15098" max="15098" width="17.85546875" style="118" customWidth="1"/>
    <col min="15099" max="15099" width="15" style="118" customWidth="1"/>
    <col min="15100" max="15100" width="16.42578125" style="118" customWidth="1"/>
    <col min="15101" max="15101" width="14.5703125" style="118" customWidth="1"/>
    <col min="15102" max="15103" width="13.42578125" style="118" customWidth="1"/>
    <col min="15104" max="15104" width="0" style="118" hidden="1" customWidth="1"/>
    <col min="15105" max="15105" width="73.140625" style="118" customWidth="1"/>
    <col min="15106" max="15350" width="9.140625" style="118"/>
    <col min="15351" max="15351" width="34.140625" style="118" customWidth="1"/>
    <col min="15352" max="15352" width="14" style="118" customWidth="1"/>
    <col min="15353" max="15353" width="13.5703125" style="118" customWidth="1"/>
    <col min="15354" max="15354" width="17.85546875" style="118" customWidth="1"/>
    <col min="15355" max="15355" width="15" style="118" customWidth="1"/>
    <col min="15356" max="15356" width="16.42578125" style="118" customWidth="1"/>
    <col min="15357" max="15357" width="14.5703125" style="118" customWidth="1"/>
    <col min="15358" max="15359" width="13.42578125" style="118" customWidth="1"/>
    <col min="15360" max="15360" width="0" style="118" hidden="1" customWidth="1"/>
    <col min="15361" max="15361" width="73.140625" style="118" customWidth="1"/>
    <col min="15362" max="15606" width="9.140625" style="118"/>
    <col min="15607" max="15607" width="34.140625" style="118" customWidth="1"/>
    <col min="15608" max="15608" width="14" style="118" customWidth="1"/>
    <col min="15609" max="15609" width="13.5703125" style="118" customWidth="1"/>
    <col min="15610" max="15610" width="17.85546875" style="118" customWidth="1"/>
    <col min="15611" max="15611" width="15" style="118" customWidth="1"/>
    <col min="15612" max="15612" width="16.42578125" style="118" customWidth="1"/>
    <col min="15613" max="15613" width="14.5703125" style="118" customWidth="1"/>
    <col min="15614" max="15615" width="13.42578125" style="118" customWidth="1"/>
    <col min="15616" max="15616" width="0" style="118" hidden="1" customWidth="1"/>
    <col min="15617" max="15617" width="73.140625" style="118" customWidth="1"/>
    <col min="15618" max="15862" width="9.140625" style="118"/>
    <col min="15863" max="15863" width="34.140625" style="118" customWidth="1"/>
    <col min="15864" max="15864" width="14" style="118" customWidth="1"/>
    <col min="15865" max="15865" width="13.5703125" style="118" customWidth="1"/>
    <col min="15866" max="15866" width="17.85546875" style="118" customWidth="1"/>
    <col min="15867" max="15867" width="15" style="118" customWidth="1"/>
    <col min="15868" max="15868" width="16.42578125" style="118" customWidth="1"/>
    <col min="15869" max="15869" width="14.5703125" style="118" customWidth="1"/>
    <col min="15870" max="15871" width="13.42578125" style="118" customWidth="1"/>
    <col min="15872" max="15872" width="0" style="118" hidden="1" customWidth="1"/>
    <col min="15873" max="15873" width="73.140625" style="118" customWidth="1"/>
    <col min="15874" max="16118" width="9.140625" style="118"/>
    <col min="16119" max="16119" width="34.140625" style="118" customWidth="1"/>
    <col min="16120" max="16120" width="14" style="118" customWidth="1"/>
    <col min="16121" max="16121" width="13.5703125" style="118" customWidth="1"/>
    <col min="16122" max="16122" width="17.85546875" style="118" customWidth="1"/>
    <col min="16123" max="16123" width="15" style="118" customWidth="1"/>
    <col min="16124" max="16124" width="16.42578125" style="118" customWidth="1"/>
    <col min="16125" max="16125" width="14.5703125" style="118" customWidth="1"/>
    <col min="16126" max="16127" width="13.42578125" style="118" customWidth="1"/>
    <col min="16128" max="16128" width="0" style="118" hidden="1" customWidth="1"/>
    <col min="16129" max="16129" width="73.140625" style="118" customWidth="1"/>
    <col min="16130" max="16384" width="9.140625" style="118"/>
  </cols>
  <sheetData>
    <row r="2" spans="1:9" ht="15" customHeight="1" x14ac:dyDescent="0.15">
      <c r="A2" s="2770" t="s">
        <v>1461</v>
      </c>
      <c r="B2" s="2529"/>
      <c r="C2" s="2529"/>
      <c r="D2" s="2529"/>
      <c r="E2" s="2529"/>
      <c r="F2" s="2529"/>
      <c r="G2" s="2529"/>
      <c r="H2" s="2529"/>
      <c r="I2" s="2529"/>
    </row>
    <row r="3" spans="1:9" ht="12.75" customHeight="1" x14ac:dyDescent="0.15">
      <c r="A3" s="703"/>
      <c r="B3" s="704"/>
      <c r="C3" s="704"/>
      <c r="D3" s="704"/>
      <c r="E3" s="704"/>
      <c r="F3" s="704"/>
      <c r="G3" s="704"/>
      <c r="H3" s="704"/>
      <c r="I3" s="704"/>
    </row>
    <row r="4" spans="1:9" x14ac:dyDescent="0.15">
      <c r="A4" s="2388" t="s">
        <v>1</v>
      </c>
      <c r="B4" s="2415" t="s">
        <v>1462</v>
      </c>
      <c r="C4" s="2416"/>
      <c r="D4" s="2416"/>
      <c r="E4" s="2416"/>
      <c r="F4" s="2416"/>
      <c r="G4" s="2416"/>
      <c r="H4" s="2416"/>
      <c r="I4" s="2416"/>
    </row>
    <row r="5" spans="1:9" x14ac:dyDescent="0.15">
      <c r="A5" s="2388"/>
      <c r="B5" s="2388" t="s">
        <v>71</v>
      </c>
      <c r="C5" s="2388" t="s">
        <v>1445</v>
      </c>
      <c r="D5" s="2779"/>
      <c r="E5" s="2779"/>
      <c r="F5" s="2779"/>
      <c r="G5" s="2779"/>
      <c r="H5" s="2779"/>
      <c r="I5" s="2779"/>
    </row>
    <row r="6" spans="1:9" ht="34.5" customHeight="1" x14ac:dyDescent="0.15">
      <c r="A6" s="2388"/>
      <c r="B6" s="2388"/>
      <c r="C6" s="145" t="s">
        <v>1446</v>
      </c>
      <c r="D6" s="705" t="s">
        <v>1447</v>
      </c>
      <c r="E6" s="145" t="s">
        <v>1448</v>
      </c>
      <c r="F6" s="145" t="s">
        <v>1463</v>
      </c>
      <c r="G6" s="705" t="s">
        <v>1464</v>
      </c>
      <c r="H6" s="145" t="s">
        <v>1451</v>
      </c>
      <c r="I6" s="145" t="s">
        <v>1452</v>
      </c>
    </row>
    <row r="7" spans="1:9" x14ac:dyDescent="0.15">
      <c r="A7" s="141" t="s">
        <v>71</v>
      </c>
      <c r="B7" s="642">
        <f>SUM(B8:B22)</f>
        <v>2015175</v>
      </c>
      <c r="C7" s="642">
        <f>SUM(C8:C22)</f>
        <v>345112</v>
      </c>
      <c r="D7" s="642">
        <f t="shared" ref="D7:I7" si="0">SUM(D8:D22)</f>
        <v>477627</v>
      </c>
      <c r="E7" s="642">
        <f t="shared" si="0"/>
        <v>117861</v>
      </c>
      <c r="F7" s="642">
        <f t="shared" si="0"/>
        <v>193335</v>
      </c>
      <c r="G7" s="642">
        <f t="shared" si="0"/>
        <v>603513</v>
      </c>
      <c r="H7" s="642">
        <f t="shared" si="0"/>
        <v>45305</v>
      </c>
      <c r="I7" s="642">
        <f t="shared" si="0"/>
        <v>232422</v>
      </c>
    </row>
    <row r="8" spans="1:9" x14ac:dyDescent="0.15">
      <c r="A8" s="143" t="s">
        <v>5</v>
      </c>
      <c r="B8" s="642">
        <f>SUM(C8:I8)</f>
        <v>23170</v>
      </c>
      <c r="C8" s="706">
        <v>1950</v>
      </c>
      <c r="D8" s="706">
        <v>9775</v>
      </c>
      <c r="E8" s="706">
        <v>5050</v>
      </c>
      <c r="F8" s="706">
        <v>3155</v>
      </c>
      <c r="G8" s="706">
        <v>3240</v>
      </c>
      <c r="H8" s="706">
        <v>0</v>
      </c>
      <c r="I8" s="706">
        <v>0</v>
      </c>
    </row>
    <row r="9" spans="1:9" x14ac:dyDescent="0.15">
      <c r="A9" s="143" t="s">
        <v>7</v>
      </c>
      <c r="B9" s="642">
        <f t="shared" ref="B9:B22" si="1">SUM(C9:I9)</f>
        <v>20851</v>
      </c>
      <c r="C9" s="706">
        <v>7320</v>
      </c>
      <c r="D9" s="706">
        <v>7861</v>
      </c>
      <c r="E9" s="706">
        <v>620</v>
      </c>
      <c r="F9" s="706">
        <v>2160</v>
      </c>
      <c r="G9" s="706">
        <v>2270</v>
      </c>
      <c r="H9" s="706">
        <v>200</v>
      </c>
      <c r="I9" s="706">
        <v>420</v>
      </c>
    </row>
    <row r="10" spans="1:9" x14ac:dyDescent="0.15">
      <c r="A10" s="143" t="s">
        <v>8</v>
      </c>
      <c r="B10" s="642">
        <f t="shared" si="1"/>
        <v>70834</v>
      </c>
      <c r="C10" s="706">
        <v>7927</v>
      </c>
      <c r="D10" s="706">
        <v>21680</v>
      </c>
      <c r="E10" s="706">
        <v>5485</v>
      </c>
      <c r="F10" s="706">
        <v>7067</v>
      </c>
      <c r="G10" s="706">
        <v>7248</v>
      </c>
      <c r="H10" s="706">
        <v>1527</v>
      </c>
      <c r="I10" s="706">
        <v>19900</v>
      </c>
    </row>
    <row r="11" spans="1:9" x14ac:dyDescent="0.15">
      <c r="A11" s="143" t="s">
        <v>9</v>
      </c>
      <c r="B11" s="642">
        <f t="shared" si="1"/>
        <v>70307</v>
      </c>
      <c r="C11" s="706">
        <v>11180</v>
      </c>
      <c r="D11" s="706">
        <v>13560</v>
      </c>
      <c r="E11" s="706">
        <v>10000</v>
      </c>
      <c r="F11" s="706">
        <v>8337</v>
      </c>
      <c r="G11" s="706">
        <v>23090</v>
      </c>
      <c r="H11" s="706">
        <v>0</v>
      </c>
      <c r="I11" s="706">
        <v>4140</v>
      </c>
    </row>
    <row r="12" spans="1:9" x14ac:dyDescent="0.15">
      <c r="A12" s="143" t="s">
        <v>10</v>
      </c>
      <c r="B12" s="642">
        <f t="shared" si="1"/>
        <v>90356</v>
      </c>
      <c r="C12" s="706">
        <v>19991</v>
      </c>
      <c r="D12" s="706">
        <v>14815</v>
      </c>
      <c r="E12" s="706">
        <v>1875</v>
      </c>
      <c r="F12" s="706">
        <v>13850</v>
      </c>
      <c r="G12" s="706">
        <v>13570</v>
      </c>
      <c r="H12" s="706">
        <v>12000</v>
      </c>
      <c r="I12" s="706">
        <v>14255</v>
      </c>
    </row>
    <row r="13" spans="1:9" x14ac:dyDescent="0.15">
      <c r="A13" s="143" t="s">
        <v>11</v>
      </c>
      <c r="B13" s="642">
        <f t="shared" si="1"/>
        <v>156734</v>
      </c>
      <c r="C13" s="706">
        <v>25210</v>
      </c>
      <c r="D13" s="706">
        <v>16054</v>
      </c>
      <c r="E13" s="706">
        <v>13909</v>
      </c>
      <c r="F13" s="706">
        <v>19273</v>
      </c>
      <c r="G13" s="706">
        <v>34010</v>
      </c>
      <c r="H13" s="706">
        <v>3018</v>
      </c>
      <c r="I13" s="706">
        <v>45260</v>
      </c>
    </row>
    <row r="14" spans="1:9" x14ac:dyDescent="0.15">
      <c r="A14" s="143" t="s">
        <v>12</v>
      </c>
      <c r="B14" s="642">
        <f t="shared" si="1"/>
        <v>759979</v>
      </c>
      <c r="C14" s="706">
        <v>110104</v>
      </c>
      <c r="D14" s="706">
        <v>218149</v>
      </c>
      <c r="E14" s="706">
        <v>29199</v>
      </c>
      <c r="F14" s="706">
        <v>48441</v>
      </c>
      <c r="G14" s="706">
        <v>236045</v>
      </c>
      <c r="H14" s="706">
        <v>17206</v>
      </c>
      <c r="I14" s="706">
        <v>100835</v>
      </c>
    </row>
    <row r="15" spans="1:9" x14ac:dyDescent="0.15">
      <c r="A15" s="143" t="s">
        <v>13</v>
      </c>
      <c r="B15" s="642">
        <f t="shared" si="1"/>
        <v>111415</v>
      </c>
      <c r="C15" s="706">
        <v>12954</v>
      </c>
      <c r="D15" s="706">
        <v>15269</v>
      </c>
      <c r="E15" s="706">
        <v>8611</v>
      </c>
      <c r="F15" s="706">
        <v>22742</v>
      </c>
      <c r="G15" s="706">
        <v>44266</v>
      </c>
      <c r="H15" s="706">
        <v>4196</v>
      </c>
      <c r="I15" s="706">
        <v>3377</v>
      </c>
    </row>
    <row r="16" spans="1:9" x14ac:dyDescent="0.15">
      <c r="A16" s="143" t="s">
        <v>14</v>
      </c>
      <c r="B16" s="642">
        <f t="shared" si="1"/>
        <v>118525</v>
      </c>
      <c r="C16" s="706">
        <v>30334</v>
      </c>
      <c r="D16" s="706">
        <v>39256</v>
      </c>
      <c r="E16" s="706">
        <v>2633</v>
      </c>
      <c r="F16" s="706">
        <v>11136</v>
      </c>
      <c r="G16" s="706">
        <v>33428</v>
      </c>
      <c r="H16" s="706">
        <v>1278</v>
      </c>
      <c r="I16" s="706">
        <v>460</v>
      </c>
    </row>
    <row r="17" spans="1:9" x14ac:dyDescent="0.15">
      <c r="A17" s="143" t="s">
        <v>15</v>
      </c>
      <c r="B17" s="642">
        <f t="shared" si="1"/>
        <v>243793</v>
      </c>
      <c r="C17" s="706">
        <v>57985</v>
      </c>
      <c r="D17" s="706">
        <v>36030</v>
      </c>
      <c r="E17" s="706">
        <v>18535</v>
      </c>
      <c r="F17" s="706">
        <v>19032</v>
      </c>
      <c r="G17" s="706">
        <v>89394</v>
      </c>
      <c r="H17" s="706">
        <v>2987</v>
      </c>
      <c r="I17" s="706">
        <v>19830</v>
      </c>
    </row>
    <row r="18" spans="1:9" x14ac:dyDescent="0.15">
      <c r="A18" s="143" t="s">
        <v>16</v>
      </c>
      <c r="B18" s="642">
        <f t="shared" si="1"/>
        <v>180966</v>
      </c>
      <c r="C18" s="706">
        <v>37325</v>
      </c>
      <c r="D18" s="706">
        <v>29631</v>
      </c>
      <c r="E18" s="706">
        <v>15779</v>
      </c>
      <c r="F18" s="706">
        <v>18746</v>
      </c>
      <c r="G18" s="706">
        <v>70246</v>
      </c>
      <c r="H18" s="706">
        <v>2293</v>
      </c>
      <c r="I18" s="706">
        <v>6946</v>
      </c>
    </row>
    <row r="19" spans="1:9" x14ac:dyDescent="0.15">
      <c r="A19" s="143" t="s">
        <v>17</v>
      </c>
      <c r="B19" s="642">
        <f t="shared" si="1"/>
        <v>43702</v>
      </c>
      <c r="C19" s="706">
        <v>11493</v>
      </c>
      <c r="D19" s="706">
        <v>6434</v>
      </c>
      <c r="E19" s="706">
        <v>443</v>
      </c>
      <c r="F19" s="706">
        <v>10046</v>
      </c>
      <c r="G19" s="706">
        <v>13967</v>
      </c>
      <c r="H19" s="706">
        <v>0</v>
      </c>
      <c r="I19" s="706">
        <v>1319</v>
      </c>
    </row>
    <row r="20" spans="1:9" x14ac:dyDescent="0.15">
      <c r="A20" s="143" t="s">
        <v>18</v>
      </c>
      <c r="B20" s="642">
        <f t="shared" si="1"/>
        <v>100729</v>
      </c>
      <c r="C20" s="706">
        <v>9012</v>
      </c>
      <c r="D20" s="706">
        <v>42343</v>
      </c>
      <c r="E20" s="706">
        <v>3062</v>
      </c>
      <c r="F20" s="706">
        <v>5640</v>
      </c>
      <c r="G20" s="706">
        <v>25532</v>
      </c>
      <c r="H20" s="706">
        <v>0</v>
      </c>
      <c r="I20" s="706">
        <v>15140</v>
      </c>
    </row>
    <row r="21" spans="1:9" x14ac:dyDescent="0.15">
      <c r="A21" s="143" t="s">
        <v>19</v>
      </c>
      <c r="B21" s="642">
        <f t="shared" si="1"/>
        <v>14333</v>
      </c>
      <c r="C21" s="706">
        <v>1230</v>
      </c>
      <c r="D21" s="706">
        <v>5057</v>
      </c>
      <c r="E21" s="706">
        <v>850</v>
      </c>
      <c r="F21" s="706">
        <v>2589</v>
      </c>
      <c r="G21" s="706">
        <v>3467</v>
      </c>
      <c r="H21" s="706">
        <v>600</v>
      </c>
      <c r="I21" s="706">
        <v>540</v>
      </c>
    </row>
    <row r="22" spans="1:9" x14ac:dyDescent="0.15">
      <c r="A22" s="143" t="s">
        <v>20</v>
      </c>
      <c r="B22" s="642">
        <f t="shared" si="1"/>
        <v>9481</v>
      </c>
      <c r="C22" s="706">
        <v>1097</v>
      </c>
      <c r="D22" s="706">
        <v>1713</v>
      </c>
      <c r="E22" s="706">
        <v>1810</v>
      </c>
      <c r="F22" s="706">
        <v>1121</v>
      </c>
      <c r="G22" s="706">
        <v>3740</v>
      </c>
      <c r="H22" s="706">
        <v>0</v>
      </c>
      <c r="I22" s="706">
        <v>0</v>
      </c>
    </row>
    <row r="23" spans="1:9" ht="11.25" customHeight="1" x14ac:dyDescent="0.15">
      <c r="A23" s="2401"/>
      <c r="B23" s="2402"/>
      <c r="C23" s="2402"/>
      <c r="D23" s="2402"/>
      <c r="E23" s="2402"/>
      <c r="F23" s="2402"/>
      <c r="G23" s="2402"/>
      <c r="H23" s="2402"/>
      <c r="I23" s="2402"/>
    </row>
    <row r="24" spans="1:9" ht="22.5" customHeight="1" x14ac:dyDescent="0.15">
      <c r="A24" s="2493" t="s">
        <v>1453</v>
      </c>
      <c r="B24" s="2411"/>
      <c r="C24" s="2411"/>
      <c r="D24" s="2411"/>
      <c r="E24" s="2411"/>
      <c r="F24" s="2411"/>
      <c r="G24" s="2411"/>
      <c r="H24" s="2411"/>
      <c r="I24" s="2411"/>
    </row>
    <row r="25" spans="1:9" x14ac:dyDescent="0.15">
      <c r="A25" s="2493" t="s">
        <v>1456</v>
      </c>
      <c r="B25" s="2411"/>
      <c r="C25" s="2411"/>
      <c r="D25" s="2411"/>
      <c r="E25" s="2411"/>
      <c r="F25" s="2411"/>
      <c r="G25" s="2411"/>
      <c r="H25" s="2411"/>
      <c r="I25" s="2411"/>
    </row>
    <row r="26" spans="1:9" x14ac:dyDescent="0.15">
      <c r="A26" s="2410" t="s">
        <v>1454</v>
      </c>
      <c r="B26" s="2411"/>
      <c r="C26" s="2411"/>
      <c r="D26" s="2411"/>
      <c r="E26" s="2411"/>
      <c r="F26" s="2411"/>
      <c r="G26" s="2411"/>
      <c r="H26" s="2411"/>
      <c r="I26" s="2411"/>
    </row>
  </sheetData>
  <mergeCells count="9">
    <mergeCell ref="A24:I24"/>
    <mergeCell ref="A25:I25"/>
    <mergeCell ref="A26:I26"/>
    <mergeCell ref="A2:I2"/>
    <mergeCell ref="A4:A6"/>
    <mergeCell ref="B4:I4"/>
    <mergeCell ref="B5:B6"/>
    <mergeCell ref="C5:I5"/>
    <mergeCell ref="A23:I23"/>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4"/>
  <dimension ref="A2:K26"/>
  <sheetViews>
    <sheetView workbookViewId="0"/>
  </sheetViews>
  <sheetFormatPr baseColWidth="10" defaultColWidth="9.140625" defaultRowHeight="10.5" x14ac:dyDescent="0.15"/>
  <cols>
    <col min="1" max="1" width="21.140625" style="23" customWidth="1"/>
    <col min="2" max="2" width="14" style="23" customWidth="1"/>
    <col min="3" max="3" width="13.5703125" style="23" customWidth="1"/>
    <col min="4" max="4" width="17.85546875" style="23" customWidth="1"/>
    <col min="5" max="5" width="15" style="23" customWidth="1"/>
    <col min="6" max="6" width="21.85546875" style="23" customWidth="1"/>
    <col min="7" max="7" width="15.7109375" style="23" customWidth="1"/>
    <col min="8" max="8" width="15.140625" style="23" customWidth="1"/>
    <col min="9" max="9" width="13.42578125" style="23" customWidth="1"/>
    <col min="10" max="243" width="9.140625" style="23"/>
    <col min="244" max="244" width="34.140625" style="23" customWidth="1"/>
    <col min="245" max="245" width="14" style="23" customWidth="1"/>
    <col min="246" max="246" width="13.5703125" style="23" customWidth="1"/>
    <col min="247" max="247" width="17.85546875" style="23" customWidth="1"/>
    <col min="248" max="248" width="15" style="23" customWidth="1"/>
    <col min="249" max="249" width="21.85546875" style="23" customWidth="1"/>
    <col min="250" max="250" width="15.7109375" style="23" customWidth="1"/>
    <col min="251" max="251" width="15.140625" style="23" customWidth="1"/>
    <col min="252" max="252" width="13.42578125" style="23" customWidth="1"/>
    <col min="253" max="253" width="9.140625" style="23" customWidth="1"/>
    <col min="254" max="254" width="8.28515625" style="23" customWidth="1"/>
    <col min="255" max="256" width="9.140625" style="23" customWidth="1"/>
    <col min="257" max="257" width="4.7109375" style="23" customWidth="1"/>
    <col min="258" max="499" width="9.140625" style="23"/>
    <col min="500" max="500" width="34.140625" style="23" customWidth="1"/>
    <col min="501" max="501" width="14" style="23" customWidth="1"/>
    <col min="502" max="502" width="13.5703125" style="23" customWidth="1"/>
    <col min="503" max="503" width="17.85546875" style="23" customWidth="1"/>
    <col min="504" max="504" width="15" style="23" customWidth="1"/>
    <col min="505" max="505" width="21.85546875" style="23" customWidth="1"/>
    <col min="506" max="506" width="15.7109375" style="23" customWidth="1"/>
    <col min="507" max="507" width="15.140625" style="23" customWidth="1"/>
    <col min="508" max="508" width="13.42578125" style="23" customWidth="1"/>
    <col min="509" max="509" width="9.140625" style="23" customWidth="1"/>
    <col min="510" max="510" width="8.28515625" style="23" customWidth="1"/>
    <col min="511" max="512" width="9.140625" style="23" customWidth="1"/>
    <col min="513" max="513" width="4.7109375" style="23" customWidth="1"/>
    <col min="514" max="755" width="9.140625" style="23"/>
    <col min="756" max="756" width="34.140625" style="23" customWidth="1"/>
    <col min="757" max="757" width="14" style="23" customWidth="1"/>
    <col min="758" max="758" width="13.5703125" style="23" customWidth="1"/>
    <col min="759" max="759" width="17.85546875" style="23" customWidth="1"/>
    <col min="760" max="760" width="15" style="23" customWidth="1"/>
    <col min="761" max="761" width="21.85546875" style="23" customWidth="1"/>
    <col min="762" max="762" width="15.7109375" style="23" customWidth="1"/>
    <col min="763" max="763" width="15.140625" style="23" customWidth="1"/>
    <col min="764" max="764" width="13.42578125" style="23" customWidth="1"/>
    <col min="765" max="765" width="9.140625" style="23" customWidth="1"/>
    <col min="766" max="766" width="8.28515625" style="23" customWidth="1"/>
    <col min="767" max="768" width="9.140625" style="23" customWidth="1"/>
    <col min="769" max="769" width="4.7109375" style="23" customWidth="1"/>
    <col min="770" max="1011" width="9.140625" style="23"/>
    <col min="1012" max="1012" width="34.140625" style="23" customWidth="1"/>
    <col min="1013" max="1013" width="14" style="23" customWidth="1"/>
    <col min="1014" max="1014" width="13.5703125" style="23" customWidth="1"/>
    <col min="1015" max="1015" width="17.85546875" style="23" customWidth="1"/>
    <col min="1016" max="1016" width="15" style="23" customWidth="1"/>
    <col min="1017" max="1017" width="21.85546875" style="23" customWidth="1"/>
    <col min="1018" max="1018" width="15.7109375" style="23" customWidth="1"/>
    <col min="1019" max="1019" width="15.140625" style="23" customWidth="1"/>
    <col min="1020" max="1020" width="13.42578125" style="23" customWidth="1"/>
    <col min="1021" max="1021" width="9.140625" style="23" customWidth="1"/>
    <col min="1022" max="1022" width="8.28515625" style="23" customWidth="1"/>
    <col min="1023" max="1024" width="9.140625" style="23" customWidth="1"/>
    <col min="1025" max="1025" width="4.7109375" style="23" customWidth="1"/>
    <col min="1026" max="1267" width="9.140625" style="23"/>
    <col min="1268" max="1268" width="34.140625" style="23" customWidth="1"/>
    <col min="1269" max="1269" width="14" style="23" customWidth="1"/>
    <col min="1270" max="1270" width="13.5703125" style="23" customWidth="1"/>
    <col min="1271" max="1271" width="17.85546875" style="23" customWidth="1"/>
    <col min="1272" max="1272" width="15" style="23" customWidth="1"/>
    <col min="1273" max="1273" width="21.85546875" style="23" customWidth="1"/>
    <col min="1274" max="1274" width="15.7109375" style="23" customWidth="1"/>
    <col min="1275" max="1275" width="15.140625" style="23" customWidth="1"/>
    <col min="1276" max="1276" width="13.42578125" style="23" customWidth="1"/>
    <col min="1277" max="1277" width="9.140625" style="23" customWidth="1"/>
    <col min="1278" max="1278" width="8.28515625" style="23" customWidth="1"/>
    <col min="1279" max="1280" width="9.140625" style="23" customWidth="1"/>
    <col min="1281" max="1281" width="4.7109375" style="23" customWidth="1"/>
    <col min="1282" max="1523" width="9.140625" style="23"/>
    <col min="1524" max="1524" width="34.140625" style="23" customWidth="1"/>
    <col min="1525" max="1525" width="14" style="23" customWidth="1"/>
    <col min="1526" max="1526" width="13.5703125" style="23" customWidth="1"/>
    <col min="1527" max="1527" width="17.85546875" style="23" customWidth="1"/>
    <col min="1528" max="1528" width="15" style="23" customWidth="1"/>
    <col min="1529" max="1529" width="21.85546875" style="23" customWidth="1"/>
    <col min="1530" max="1530" width="15.7109375" style="23" customWidth="1"/>
    <col min="1531" max="1531" width="15.140625" style="23" customWidth="1"/>
    <col min="1532" max="1532" width="13.42578125" style="23" customWidth="1"/>
    <col min="1533" max="1533" width="9.140625" style="23" customWidth="1"/>
    <col min="1534" max="1534" width="8.28515625" style="23" customWidth="1"/>
    <col min="1535" max="1536" width="9.140625" style="23" customWidth="1"/>
    <col min="1537" max="1537" width="4.7109375" style="23" customWidth="1"/>
    <col min="1538" max="1779" width="9.140625" style="23"/>
    <col min="1780" max="1780" width="34.140625" style="23" customWidth="1"/>
    <col min="1781" max="1781" width="14" style="23" customWidth="1"/>
    <col min="1782" max="1782" width="13.5703125" style="23" customWidth="1"/>
    <col min="1783" max="1783" width="17.85546875" style="23" customWidth="1"/>
    <col min="1784" max="1784" width="15" style="23" customWidth="1"/>
    <col min="1785" max="1785" width="21.85546875" style="23" customWidth="1"/>
    <col min="1786" max="1786" width="15.7109375" style="23" customWidth="1"/>
    <col min="1787" max="1787" width="15.140625" style="23" customWidth="1"/>
    <col min="1788" max="1788" width="13.42578125" style="23" customWidth="1"/>
    <col min="1789" max="1789" width="9.140625" style="23" customWidth="1"/>
    <col min="1790" max="1790" width="8.28515625" style="23" customWidth="1"/>
    <col min="1791" max="1792" width="9.140625" style="23" customWidth="1"/>
    <col min="1793" max="1793" width="4.7109375" style="23" customWidth="1"/>
    <col min="1794" max="2035" width="9.140625" style="23"/>
    <col min="2036" max="2036" width="34.140625" style="23" customWidth="1"/>
    <col min="2037" max="2037" width="14" style="23" customWidth="1"/>
    <col min="2038" max="2038" width="13.5703125" style="23" customWidth="1"/>
    <col min="2039" max="2039" width="17.85546875" style="23" customWidth="1"/>
    <col min="2040" max="2040" width="15" style="23" customWidth="1"/>
    <col min="2041" max="2041" width="21.85546875" style="23" customWidth="1"/>
    <col min="2042" max="2042" width="15.7109375" style="23" customWidth="1"/>
    <col min="2043" max="2043" width="15.140625" style="23" customWidth="1"/>
    <col min="2044" max="2044" width="13.42578125" style="23" customWidth="1"/>
    <col min="2045" max="2045" width="9.140625" style="23" customWidth="1"/>
    <col min="2046" max="2046" width="8.28515625" style="23" customWidth="1"/>
    <col min="2047" max="2048" width="9.140625" style="23" customWidth="1"/>
    <col min="2049" max="2049" width="4.7109375" style="23" customWidth="1"/>
    <col min="2050" max="2291" width="9.140625" style="23"/>
    <col min="2292" max="2292" width="34.140625" style="23" customWidth="1"/>
    <col min="2293" max="2293" width="14" style="23" customWidth="1"/>
    <col min="2294" max="2294" width="13.5703125" style="23" customWidth="1"/>
    <col min="2295" max="2295" width="17.85546875" style="23" customWidth="1"/>
    <col min="2296" max="2296" width="15" style="23" customWidth="1"/>
    <col min="2297" max="2297" width="21.85546875" style="23" customWidth="1"/>
    <col min="2298" max="2298" width="15.7109375" style="23" customWidth="1"/>
    <col min="2299" max="2299" width="15.140625" style="23" customWidth="1"/>
    <col min="2300" max="2300" width="13.42578125" style="23" customWidth="1"/>
    <col min="2301" max="2301" width="9.140625" style="23" customWidth="1"/>
    <col min="2302" max="2302" width="8.28515625" style="23" customWidth="1"/>
    <col min="2303" max="2304" width="9.140625" style="23" customWidth="1"/>
    <col min="2305" max="2305" width="4.7109375" style="23" customWidth="1"/>
    <col min="2306" max="2547" width="9.140625" style="23"/>
    <col min="2548" max="2548" width="34.140625" style="23" customWidth="1"/>
    <col min="2549" max="2549" width="14" style="23" customWidth="1"/>
    <col min="2550" max="2550" width="13.5703125" style="23" customWidth="1"/>
    <col min="2551" max="2551" width="17.85546875" style="23" customWidth="1"/>
    <col min="2552" max="2552" width="15" style="23" customWidth="1"/>
    <col min="2553" max="2553" width="21.85546875" style="23" customWidth="1"/>
    <col min="2554" max="2554" width="15.7109375" style="23" customWidth="1"/>
    <col min="2555" max="2555" width="15.140625" style="23" customWidth="1"/>
    <col min="2556" max="2556" width="13.42578125" style="23" customWidth="1"/>
    <col min="2557" max="2557" width="9.140625" style="23" customWidth="1"/>
    <col min="2558" max="2558" width="8.28515625" style="23" customWidth="1"/>
    <col min="2559" max="2560" width="9.140625" style="23" customWidth="1"/>
    <col min="2561" max="2561" width="4.7109375" style="23" customWidth="1"/>
    <col min="2562" max="2803" width="9.140625" style="23"/>
    <col min="2804" max="2804" width="34.140625" style="23" customWidth="1"/>
    <col min="2805" max="2805" width="14" style="23" customWidth="1"/>
    <col min="2806" max="2806" width="13.5703125" style="23" customWidth="1"/>
    <col min="2807" max="2807" width="17.85546875" style="23" customWidth="1"/>
    <col min="2808" max="2808" width="15" style="23" customWidth="1"/>
    <col min="2809" max="2809" width="21.85546875" style="23" customWidth="1"/>
    <col min="2810" max="2810" width="15.7109375" style="23" customWidth="1"/>
    <col min="2811" max="2811" width="15.140625" style="23" customWidth="1"/>
    <col min="2812" max="2812" width="13.42578125" style="23" customWidth="1"/>
    <col min="2813" max="2813" width="9.140625" style="23" customWidth="1"/>
    <col min="2814" max="2814" width="8.28515625" style="23" customWidth="1"/>
    <col min="2815" max="2816" width="9.140625" style="23" customWidth="1"/>
    <col min="2817" max="2817" width="4.7109375" style="23" customWidth="1"/>
    <col min="2818" max="3059" width="9.140625" style="23"/>
    <col min="3060" max="3060" width="34.140625" style="23" customWidth="1"/>
    <col min="3061" max="3061" width="14" style="23" customWidth="1"/>
    <col min="3062" max="3062" width="13.5703125" style="23" customWidth="1"/>
    <col min="3063" max="3063" width="17.85546875" style="23" customWidth="1"/>
    <col min="3064" max="3064" width="15" style="23" customWidth="1"/>
    <col min="3065" max="3065" width="21.85546875" style="23" customWidth="1"/>
    <col min="3066" max="3066" width="15.7109375" style="23" customWidth="1"/>
    <col min="3067" max="3067" width="15.140625" style="23" customWidth="1"/>
    <col min="3068" max="3068" width="13.42578125" style="23" customWidth="1"/>
    <col min="3069" max="3069" width="9.140625" style="23" customWidth="1"/>
    <col min="3070" max="3070" width="8.28515625" style="23" customWidth="1"/>
    <col min="3071" max="3072" width="9.140625" style="23" customWidth="1"/>
    <col min="3073" max="3073" width="4.7109375" style="23" customWidth="1"/>
    <col min="3074" max="3315" width="9.140625" style="23"/>
    <col min="3316" max="3316" width="34.140625" style="23" customWidth="1"/>
    <col min="3317" max="3317" width="14" style="23" customWidth="1"/>
    <col min="3318" max="3318" width="13.5703125" style="23" customWidth="1"/>
    <col min="3319" max="3319" width="17.85546875" style="23" customWidth="1"/>
    <col min="3320" max="3320" width="15" style="23" customWidth="1"/>
    <col min="3321" max="3321" width="21.85546875" style="23" customWidth="1"/>
    <col min="3322" max="3322" width="15.7109375" style="23" customWidth="1"/>
    <col min="3323" max="3323" width="15.140625" style="23" customWidth="1"/>
    <col min="3324" max="3324" width="13.42578125" style="23" customWidth="1"/>
    <col min="3325" max="3325" width="9.140625" style="23" customWidth="1"/>
    <col min="3326" max="3326" width="8.28515625" style="23" customWidth="1"/>
    <col min="3327" max="3328" width="9.140625" style="23" customWidth="1"/>
    <col min="3329" max="3329" width="4.7109375" style="23" customWidth="1"/>
    <col min="3330" max="3571" width="9.140625" style="23"/>
    <col min="3572" max="3572" width="34.140625" style="23" customWidth="1"/>
    <col min="3573" max="3573" width="14" style="23" customWidth="1"/>
    <col min="3574" max="3574" width="13.5703125" style="23" customWidth="1"/>
    <col min="3575" max="3575" width="17.85546875" style="23" customWidth="1"/>
    <col min="3576" max="3576" width="15" style="23" customWidth="1"/>
    <col min="3577" max="3577" width="21.85546875" style="23" customWidth="1"/>
    <col min="3578" max="3578" width="15.7109375" style="23" customWidth="1"/>
    <col min="3579" max="3579" width="15.140625" style="23" customWidth="1"/>
    <col min="3580" max="3580" width="13.42578125" style="23" customWidth="1"/>
    <col min="3581" max="3581" width="9.140625" style="23" customWidth="1"/>
    <col min="3582" max="3582" width="8.28515625" style="23" customWidth="1"/>
    <col min="3583" max="3584" width="9.140625" style="23" customWidth="1"/>
    <col min="3585" max="3585" width="4.7109375" style="23" customWidth="1"/>
    <col min="3586" max="3827" width="9.140625" style="23"/>
    <col min="3828" max="3828" width="34.140625" style="23" customWidth="1"/>
    <col min="3829" max="3829" width="14" style="23" customWidth="1"/>
    <col min="3830" max="3830" width="13.5703125" style="23" customWidth="1"/>
    <col min="3831" max="3831" width="17.85546875" style="23" customWidth="1"/>
    <col min="3832" max="3832" width="15" style="23" customWidth="1"/>
    <col min="3833" max="3833" width="21.85546875" style="23" customWidth="1"/>
    <col min="3834" max="3834" width="15.7109375" style="23" customWidth="1"/>
    <col min="3835" max="3835" width="15.140625" style="23" customWidth="1"/>
    <col min="3836" max="3836" width="13.42578125" style="23" customWidth="1"/>
    <col min="3837" max="3837" width="9.140625" style="23" customWidth="1"/>
    <col min="3838" max="3838" width="8.28515625" style="23" customWidth="1"/>
    <col min="3839" max="3840" width="9.140625" style="23" customWidth="1"/>
    <col min="3841" max="3841" width="4.7109375" style="23" customWidth="1"/>
    <col min="3842" max="4083" width="9.140625" style="23"/>
    <col min="4084" max="4084" width="34.140625" style="23" customWidth="1"/>
    <col min="4085" max="4085" width="14" style="23" customWidth="1"/>
    <col min="4086" max="4086" width="13.5703125" style="23" customWidth="1"/>
    <col min="4087" max="4087" width="17.85546875" style="23" customWidth="1"/>
    <col min="4088" max="4088" width="15" style="23" customWidth="1"/>
    <col min="4089" max="4089" width="21.85546875" style="23" customWidth="1"/>
    <col min="4090" max="4090" width="15.7109375" style="23" customWidth="1"/>
    <col min="4091" max="4091" width="15.140625" style="23" customWidth="1"/>
    <col min="4092" max="4092" width="13.42578125" style="23" customWidth="1"/>
    <col min="4093" max="4093" width="9.140625" style="23" customWidth="1"/>
    <col min="4094" max="4094" width="8.28515625" style="23" customWidth="1"/>
    <col min="4095" max="4096" width="9.140625" style="23" customWidth="1"/>
    <col min="4097" max="4097" width="4.7109375" style="23" customWidth="1"/>
    <col min="4098" max="4339" width="9.140625" style="23"/>
    <col min="4340" max="4340" width="34.140625" style="23" customWidth="1"/>
    <col min="4341" max="4341" width="14" style="23" customWidth="1"/>
    <col min="4342" max="4342" width="13.5703125" style="23" customWidth="1"/>
    <col min="4343" max="4343" width="17.85546875" style="23" customWidth="1"/>
    <col min="4344" max="4344" width="15" style="23" customWidth="1"/>
    <col min="4345" max="4345" width="21.85546875" style="23" customWidth="1"/>
    <col min="4346" max="4346" width="15.7109375" style="23" customWidth="1"/>
    <col min="4347" max="4347" width="15.140625" style="23" customWidth="1"/>
    <col min="4348" max="4348" width="13.42578125" style="23" customWidth="1"/>
    <col min="4349" max="4349" width="9.140625" style="23" customWidth="1"/>
    <col min="4350" max="4350" width="8.28515625" style="23" customWidth="1"/>
    <col min="4351" max="4352" width="9.140625" style="23" customWidth="1"/>
    <col min="4353" max="4353" width="4.7109375" style="23" customWidth="1"/>
    <col min="4354" max="4595" width="9.140625" style="23"/>
    <col min="4596" max="4596" width="34.140625" style="23" customWidth="1"/>
    <col min="4597" max="4597" width="14" style="23" customWidth="1"/>
    <col min="4598" max="4598" width="13.5703125" style="23" customWidth="1"/>
    <col min="4599" max="4599" width="17.85546875" style="23" customWidth="1"/>
    <col min="4600" max="4600" width="15" style="23" customWidth="1"/>
    <col min="4601" max="4601" width="21.85546875" style="23" customWidth="1"/>
    <col min="4602" max="4602" width="15.7109375" style="23" customWidth="1"/>
    <col min="4603" max="4603" width="15.140625" style="23" customWidth="1"/>
    <col min="4604" max="4604" width="13.42578125" style="23" customWidth="1"/>
    <col min="4605" max="4605" width="9.140625" style="23" customWidth="1"/>
    <col min="4606" max="4606" width="8.28515625" style="23" customWidth="1"/>
    <col min="4607" max="4608" width="9.140625" style="23" customWidth="1"/>
    <col min="4609" max="4609" width="4.7109375" style="23" customWidth="1"/>
    <col min="4610" max="4851" width="9.140625" style="23"/>
    <col min="4852" max="4852" width="34.140625" style="23" customWidth="1"/>
    <col min="4853" max="4853" width="14" style="23" customWidth="1"/>
    <col min="4854" max="4854" width="13.5703125" style="23" customWidth="1"/>
    <col min="4855" max="4855" width="17.85546875" style="23" customWidth="1"/>
    <col min="4856" max="4856" width="15" style="23" customWidth="1"/>
    <col min="4857" max="4857" width="21.85546875" style="23" customWidth="1"/>
    <col min="4858" max="4858" width="15.7109375" style="23" customWidth="1"/>
    <col min="4859" max="4859" width="15.140625" style="23" customWidth="1"/>
    <col min="4860" max="4860" width="13.42578125" style="23" customWidth="1"/>
    <col min="4861" max="4861" width="9.140625" style="23" customWidth="1"/>
    <col min="4862" max="4862" width="8.28515625" style="23" customWidth="1"/>
    <col min="4863" max="4864" width="9.140625" style="23" customWidth="1"/>
    <col min="4865" max="4865" width="4.7109375" style="23" customWidth="1"/>
    <col min="4866" max="5107" width="9.140625" style="23"/>
    <col min="5108" max="5108" width="34.140625" style="23" customWidth="1"/>
    <col min="5109" max="5109" width="14" style="23" customWidth="1"/>
    <col min="5110" max="5110" width="13.5703125" style="23" customWidth="1"/>
    <col min="5111" max="5111" width="17.85546875" style="23" customWidth="1"/>
    <col min="5112" max="5112" width="15" style="23" customWidth="1"/>
    <col min="5113" max="5113" width="21.85546875" style="23" customWidth="1"/>
    <col min="5114" max="5114" width="15.7109375" style="23" customWidth="1"/>
    <col min="5115" max="5115" width="15.140625" style="23" customWidth="1"/>
    <col min="5116" max="5116" width="13.42578125" style="23" customWidth="1"/>
    <col min="5117" max="5117" width="9.140625" style="23" customWidth="1"/>
    <col min="5118" max="5118" width="8.28515625" style="23" customWidth="1"/>
    <col min="5119" max="5120" width="9.140625" style="23" customWidth="1"/>
    <col min="5121" max="5121" width="4.7109375" style="23" customWidth="1"/>
    <col min="5122" max="5363" width="9.140625" style="23"/>
    <col min="5364" max="5364" width="34.140625" style="23" customWidth="1"/>
    <col min="5365" max="5365" width="14" style="23" customWidth="1"/>
    <col min="5366" max="5366" width="13.5703125" style="23" customWidth="1"/>
    <col min="5367" max="5367" width="17.85546875" style="23" customWidth="1"/>
    <col min="5368" max="5368" width="15" style="23" customWidth="1"/>
    <col min="5369" max="5369" width="21.85546875" style="23" customWidth="1"/>
    <col min="5370" max="5370" width="15.7109375" style="23" customWidth="1"/>
    <col min="5371" max="5371" width="15.140625" style="23" customWidth="1"/>
    <col min="5372" max="5372" width="13.42578125" style="23" customWidth="1"/>
    <col min="5373" max="5373" width="9.140625" style="23" customWidth="1"/>
    <col min="5374" max="5374" width="8.28515625" style="23" customWidth="1"/>
    <col min="5375" max="5376" width="9.140625" style="23" customWidth="1"/>
    <col min="5377" max="5377" width="4.7109375" style="23" customWidth="1"/>
    <col min="5378" max="5619" width="9.140625" style="23"/>
    <col min="5620" max="5620" width="34.140625" style="23" customWidth="1"/>
    <col min="5621" max="5621" width="14" style="23" customWidth="1"/>
    <col min="5622" max="5622" width="13.5703125" style="23" customWidth="1"/>
    <col min="5623" max="5623" width="17.85546875" style="23" customWidth="1"/>
    <col min="5624" max="5624" width="15" style="23" customWidth="1"/>
    <col min="5625" max="5625" width="21.85546875" style="23" customWidth="1"/>
    <col min="5626" max="5626" width="15.7109375" style="23" customWidth="1"/>
    <col min="5627" max="5627" width="15.140625" style="23" customWidth="1"/>
    <col min="5628" max="5628" width="13.42578125" style="23" customWidth="1"/>
    <col min="5629" max="5629" width="9.140625" style="23" customWidth="1"/>
    <col min="5630" max="5630" width="8.28515625" style="23" customWidth="1"/>
    <col min="5631" max="5632" width="9.140625" style="23" customWidth="1"/>
    <col min="5633" max="5633" width="4.7109375" style="23" customWidth="1"/>
    <col min="5634" max="5875" width="9.140625" style="23"/>
    <col min="5876" max="5876" width="34.140625" style="23" customWidth="1"/>
    <col min="5877" max="5877" width="14" style="23" customWidth="1"/>
    <col min="5878" max="5878" width="13.5703125" style="23" customWidth="1"/>
    <col min="5879" max="5879" width="17.85546875" style="23" customWidth="1"/>
    <col min="5880" max="5880" width="15" style="23" customWidth="1"/>
    <col min="5881" max="5881" width="21.85546875" style="23" customWidth="1"/>
    <col min="5882" max="5882" width="15.7109375" style="23" customWidth="1"/>
    <col min="5883" max="5883" width="15.140625" style="23" customWidth="1"/>
    <col min="5884" max="5884" width="13.42578125" style="23" customWidth="1"/>
    <col min="5885" max="5885" width="9.140625" style="23" customWidth="1"/>
    <col min="5886" max="5886" width="8.28515625" style="23" customWidth="1"/>
    <col min="5887" max="5888" width="9.140625" style="23" customWidth="1"/>
    <col min="5889" max="5889" width="4.7109375" style="23" customWidth="1"/>
    <col min="5890" max="6131" width="9.140625" style="23"/>
    <col min="6132" max="6132" width="34.140625" style="23" customWidth="1"/>
    <col min="6133" max="6133" width="14" style="23" customWidth="1"/>
    <col min="6134" max="6134" width="13.5703125" style="23" customWidth="1"/>
    <col min="6135" max="6135" width="17.85546875" style="23" customWidth="1"/>
    <col min="6136" max="6136" width="15" style="23" customWidth="1"/>
    <col min="6137" max="6137" width="21.85546875" style="23" customWidth="1"/>
    <col min="6138" max="6138" width="15.7109375" style="23" customWidth="1"/>
    <col min="6139" max="6139" width="15.140625" style="23" customWidth="1"/>
    <col min="6140" max="6140" width="13.42578125" style="23" customWidth="1"/>
    <col min="6141" max="6141" width="9.140625" style="23" customWidth="1"/>
    <col min="6142" max="6142" width="8.28515625" style="23" customWidth="1"/>
    <col min="6143" max="6144" width="9.140625" style="23" customWidth="1"/>
    <col min="6145" max="6145" width="4.7109375" style="23" customWidth="1"/>
    <col min="6146" max="6387" width="9.140625" style="23"/>
    <col min="6388" max="6388" width="34.140625" style="23" customWidth="1"/>
    <col min="6389" max="6389" width="14" style="23" customWidth="1"/>
    <col min="6390" max="6390" width="13.5703125" style="23" customWidth="1"/>
    <col min="6391" max="6391" width="17.85546875" style="23" customWidth="1"/>
    <col min="6392" max="6392" width="15" style="23" customWidth="1"/>
    <col min="6393" max="6393" width="21.85546875" style="23" customWidth="1"/>
    <col min="6394" max="6394" width="15.7109375" style="23" customWidth="1"/>
    <col min="6395" max="6395" width="15.140625" style="23" customWidth="1"/>
    <col min="6396" max="6396" width="13.42578125" style="23" customWidth="1"/>
    <col min="6397" max="6397" width="9.140625" style="23" customWidth="1"/>
    <col min="6398" max="6398" width="8.28515625" style="23" customWidth="1"/>
    <col min="6399" max="6400" width="9.140625" style="23" customWidth="1"/>
    <col min="6401" max="6401" width="4.7109375" style="23" customWidth="1"/>
    <col min="6402" max="6643" width="9.140625" style="23"/>
    <col min="6644" max="6644" width="34.140625" style="23" customWidth="1"/>
    <col min="6645" max="6645" width="14" style="23" customWidth="1"/>
    <col min="6646" max="6646" width="13.5703125" style="23" customWidth="1"/>
    <col min="6647" max="6647" width="17.85546875" style="23" customWidth="1"/>
    <col min="6648" max="6648" width="15" style="23" customWidth="1"/>
    <col min="6649" max="6649" width="21.85546875" style="23" customWidth="1"/>
    <col min="6650" max="6650" width="15.7109375" style="23" customWidth="1"/>
    <col min="6651" max="6651" width="15.140625" style="23" customWidth="1"/>
    <col min="6652" max="6652" width="13.42578125" style="23" customWidth="1"/>
    <col min="6653" max="6653" width="9.140625" style="23" customWidth="1"/>
    <col min="6654" max="6654" width="8.28515625" style="23" customWidth="1"/>
    <col min="6655" max="6656" width="9.140625" style="23" customWidth="1"/>
    <col min="6657" max="6657" width="4.7109375" style="23" customWidth="1"/>
    <col min="6658" max="6899" width="9.140625" style="23"/>
    <col min="6900" max="6900" width="34.140625" style="23" customWidth="1"/>
    <col min="6901" max="6901" width="14" style="23" customWidth="1"/>
    <col min="6902" max="6902" width="13.5703125" style="23" customWidth="1"/>
    <col min="6903" max="6903" width="17.85546875" style="23" customWidth="1"/>
    <col min="6904" max="6904" width="15" style="23" customWidth="1"/>
    <col min="6905" max="6905" width="21.85546875" style="23" customWidth="1"/>
    <col min="6906" max="6906" width="15.7109375" style="23" customWidth="1"/>
    <col min="6907" max="6907" width="15.140625" style="23" customWidth="1"/>
    <col min="6908" max="6908" width="13.42578125" style="23" customWidth="1"/>
    <col min="6909" max="6909" width="9.140625" style="23" customWidth="1"/>
    <col min="6910" max="6910" width="8.28515625" style="23" customWidth="1"/>
    <col min="6911" max="6912" width="9.140625" style="23" customWidth="1"/>
    <col min="6913" max="6913" width="4.7109375" style="23" customWidth="1"/>
    <col min="6914" max="7155" width="9.140625" style="23"/>
    <col min="7156" max="7156" width="34.140625" style="23" customWidth="1"/>
    <col min="7157" max="7157" width="14" style="23" customWidth="1"/>
    <col min="7158" max="7158" width="13.5703125" style="23" customWidth="1"/>
    <col min="7159" max="7159" width="17.85546875" style="23" customWidth="1"/>
    <col min="7160" max="7160" width="15" style="23" customWidth="1"/>
    <col min="7161" max="7161" width="21.85546875" style="23" customWidth="1"/>
    <col min="7162" max="7162" width="15.7109375" style="23" customWidth="1"/>
    <col min="7163" max="7163" width="15.140625" style="23" customWidth="1"/>
    <col min="7164" max="7164" width="13.42578125" style="23" customWidth="1"/>
    <col min="7165" max="7165" width="9.140625" style="23" customWidth="1"/>
    <col min="7166" max="7166" width="8.28515625" style="23" customWidth="1"/>
    <col min="7167" max="7168" width="9.140625" style="23" customWidth="1"/>
    <col min="7169" max="7169" width="4.7109375" style="23" customWidth="1"/>
    <col min="7170" max="7411" width="9.140625" style="23"/>
    <col min="7412" max="7412" width="34.140625" style="23" customWidth="1"/>
    <col min="7413" max="7413" width="14" style="23" customWidth="1"/>
    <col min="7414" max="7414" width="13.5703125" style="23" customWidth="1"/>
    <col min="7415" max="7415" width="17.85546875" style="23" customWidth="1"/>
    <col min="7416" max="7416" width="15" style="23" customWidth="1"/>
    <col min="7417" max="7417" width="21.85546875" style="23" customWidth="1"/>
    <col min="7418" max="7418" width="15.7109375" style="23" customWidth="1"/>
    <col min="7419" max="7419" width="15.140625" style="23" customWidth="1"/>
    <col min="7420" max="7420" width="13.42578125" style="23" customWidth="1"/>
    <col min="7421" max="7421" width="9.140625" style="23" customWidth="1"/>
    <col min="7422" max="7422" width="8.28515625" style="23" customWidth="1"/>
    <col min="7423" max="7424" width="9.140625" style="23" customWidth="1"/>
    <col min="7425" max="7425" width="4.7109375" style="23" customWidth="1"/>
    <col min="7426" max="7667" width="9.140625" style="23"/>
    <col min="7668" max="7668" width="34.140625" style="23" customWidth="1"/>
    <col min="7669" max="7669" width="14" style="23" customWidth="1"/>
    <col min="7670" max="7670" width="13.5703125" style="23" customWidth="1"/>
    <col min="7671" max="7671" width="17.85546875" style="23" customWidth="1"/>
    <col min="7672" max="7672" width="15" style="23" customWidth="1"/>
    <col min="7673" max="7673" width="21.85546875" style="23" customWidth="1"/>
    <col min="7674" max="7674" width="15.7109375" style="23" customWidth="1"/>
    <col min="7675" max="7675" width="15.140625" style="23" customWidth="1"/>
    <col min="7676" max="7676" width="13.42578125" style="23" customWidth="1"/>
    <col min="7677" max="7677" width="9.140625" style="23" customWidth="1"/>
    <col min="7678" max="7678" width="8.28515625" style="23" customWidth="1"/>
    <col min="7679" max="7680" width="9.140625" style="23" customWidth="1"/>
    <col min="7681" max="7681" width="4.7109375" style="23" customWidth="1"/>
    <col min="7682" max="7923" width="9.140625" style="23"/>
    <col min="7924" max="7924" width="34.140625" style="23" customWidth="1"/>
    <col min="7925" max="7925" width="14" style="23" customWidth="1"/>
    <col min="7926" max="7926" width="13.5703125" style="23" customWidth="1"/>
    <col min="7927" max="7927" width="17.85546875" style="23" customWidth="1"/>
    <col min="7928" max="7928" width="15" style="23" customWidth="1"/>
    <col min="7929" max="7929" width="21.85546875" style="23" customWidth="1"/>
    <col min="7930" max="7930" width="15.7109375" style="23" customWidth="1"/>
    <col min="7931" max="7931" width="15.140625" style="23" customWidth="1"/>
    <col min="7932" max="7932" width="13.42578125" style="23" customWidth="1"/>
    <col min="7933" max="7933" width="9.140625" style="23" customWidth="1"/>
    <col min="7934" max="7934" width="8.28515625" style="23" customWidth="1"/>
    <col min="7935" max="7936" width="9.140625" style="23" customWidth="1"/>
    <col min="7937" max="7937" width="4.7109375" style="23" customWidth="1"/>
    <col min="7938" max="8179" width="9.140625" style="23"/>
    <col min="8180" max="8180" width="34.140625" style="23" customWidth="1"/>
    <col min="8181" max="8181" width="14" style="23" customWidth="1"/>
    <col min="8182" max="8182" width="13.5703125" style="23" customWidth="1"/>
    <col min="8183" max="8183" width="17.85546875" style="23" customWidth="1"/>
    <col min="8184" max="8184" width="15" style="23" customWidth="1"/>
    <col min="8185" max="8185" width="21.85546875" style="23" customWidth="1"/>
    <col min="8186" max="8186" width="15.7109375" style="23" customWidth="1"/>
    <col min="8187" max="8187" width="15.140625" style="23" customWidth="1"/>
    <col min="8188" max="8188" width="13.42578125" style="23" customWidth="1"/>
    <col min="8189" max="8189" width="9.140625" style="23" customWidth="1"/>
    <col min="8190" max="8190" width="8.28515625" style="23" customWidth="1"/>
    <col min="8191" max="8192" width="9.140625" style="23" customWidth="1"/>
    <col min="8193" max="8193" width="4.7109375" style="23" customWidth="1"/>
    <col min="8194" max="8435" width="9.140625" style="23"/>
    <col min="8436" max="8436" width="34.140625" style="23" customWidth="1"/>
    <col min="8437" max="8437" width="14" style="23" customWidth="1"/>
    <col min="8438" max="8438" width="13.5703125" style="23" customWidth="1"/>
    <col min="8439" max="8439" width="17.85546875" style="23" customWidth="1"/>
    <col min="8440" max="8440" width="15" style="23" customWidth="1"/>
    <col min="8441" max="8441" width="21.85546875" style="23" customWidth="1"/>
    <col min="8442" max="8442" width="15.7109375" style="23" customWidth="1"/>
    <col min="8443" max="8443" width="15.140625" style="23" customWidth="1"/>
    <col min="8444" max="8444" width="13.42578125" style="23" customWidth="1"/>
    <col min="8445" max="8445" width="9.140625" style="23" customWidth="1"/>
    <col min="8446" max="8446" width="8.28515625" style="23" customWidth="1"/>
    <col min="8447" max="8448" width="9.140625" style="23" customWidth="1"/>
    <col min="8449" max="8449" width="4.7109375" style="23" customWidth="1"/>
    <col min="8450" max="8691" width="9.140625" style="23"/>
    <col min="8692" max="8692" width="34.140625" style="23" customWidth="1"/>
    <col min="8693" max="8693" width="14" style="23" customWidth="1"/>
    <col min="8694" max="8694" width="13.5703125" style="23" customWidth="1"/>
    <col min="8695" max="8695" width="17.85546875" style="23" customWidth="1"/>
    <col min="8696" max="8696" width="15" style="23" customWidth="1"/>
    <col min="8697" max="8697" width="21.85546875" style="23" customWidth="1"/>
    <col min="8698" max="8698" width="15.7109375" style="23" customWidth="1"/>
    <col min="8699" max="8699" width="15.140625" style="23" customWidth="1"/>
    <col min="8700" max="8700" width="13.42578125" style="23" customWidth="1"/>
    <col min="8701" max="8701" width="9.140625" style="23" customWidth="1"/>
    <col min="8702" max="8702" width="8.28515625" style="23" customWidth="1"/>
    <col min="8703" max="8704" width="9.140625" style="23" customWidth="1"/>
    <col min="8705" max="8705" width="4.7109375" style="23" customWidth="1"/>
    <col min="8706" max="8947" width="9.140625" style="23"/>
    <col min="8948" max="8948" width="34.140625" style="23" customWidth="1"/>
    <col min="8949" max="8949" width="14" style="23" customWidth="1"/>
    <col min="8950" max="8950" width="13.5703125" style="23" customWidth="1"/>
    <col min="8951" max="8951" width="17.85546875" style="23" customWidth="1"/>
    <col min="8952" max="8952" width="15" style="23" customWidth="1"/>
    <col min="8953" max="8953" width="21.85546875" style="23" customWidth="1"/>
    <col min="8954" max="8954" width="15.7109375" style="23" customWidth="1"/>
    <col min="8955" max="8955" width="15.140625" style="23" customWidth="1"/>
    <col min="8956" max="8956" width="13.42578125" style="23" customWidth="1"/>
    <col min="8957" max="8957" width="9.140625" style="23" customWidth="1"/>
    <col min="8958" max="8958" width="8.28515625" style="23" customWidth="1"/>
    <col min="8959" max="8960" width="9.140625" style="23" customWidth="1"/>
    <col min="8961" max="8961" width="4.7109375" style="23" customWidth="1"/>
    <col min="8962" max="9203" width="9.140625" style="23"/>
    <col min="9204" max="9204" width="34.140625" style="23" customWidth="1"/>
    <col min="9205" max="9205" width="14" style="23" customWidth="1"/>
    <col min="9206" max="9206" width="13.5703125" style="23" customWidth="1"/>
    <col min="9207" max="9207" width="17.85546875" style="23" customWidth="1"/>
    <col min="9208" max="9208" width="15" style="23" customWidth="1"/>
    <col min="9209" max="9209" width="21.85546875" style="23" customWidth="1"/>
    <col min="9210" max="9210" width="15.7109375" style="23" customWidth="1"/>
    <col min="9211" max="9211" width="15.140625" style="23" customWidth="1"/>
    <col min="9212" max="9212" width="13.42578125" style="23" customWidth="1"/>
    <col min="9213" max="9213" width="9.140625" style="23" customWidth="1"/>
    <col min="9214" max="9214" width="8.28515625" style="23" customWidth="1"/>
    <col min="9215" max="9216" width="9.140625" style="23" customWidth="1"/>
    <col min="9217" max="9217" width="4.7109375" style="23" customWidth="1"/>
    <col min="9218" max="9459" width="9.140625" style="23"/>
    <col min="9460" max="9460" width="34.140625" style="23" customWidth="1"/>
    <col min="9461" max="9461" width="14" style="23" customWidth="1"/>
    <col min="9462" max="9462" width="13.5703125" style="23" customWidth="1"/>
    <col min="9463" max="9463" width="17.85546875" style="23" customWidth="1"/>
    <col min="9464" max="9464" width="15" style="23" customWidth="1"/>
    <col min="9465" max="9465" width="21.85546875" style="23" customWidth="1"/>
    <col min="9466" max="9466" width="15.7109375" style="23" customWidth="1"/>
    <col min="9467" max="9467" width="15.140625" style="23" customWidth="1"/>
    <col min="9468" max="9468" width="13.42578125" style="23" customWidth="1"/>
    <col min="9469" max="9469" width="9.140625" style="23" customWidth="1"/>
    <col min="9470" max="9470" width="8.28515625" style="23" customWidth="1"/>
    <col min="9471" max="9472" width="9.140625" style="23" customWidth="1"/>
    <col min="9473" max="9473" width="4.7109375" style="23" customWidth="1"/>
    <col min="9474" max="9715" width="9.140625" style="23"/>
    <col min="9716" max="9716" width="34.140625" style="23" customWidth="1"/>
    <col min="9717" max="9717" width="14" style="23" customWidth="1"/>
    <col min="9718" max="9718" width="13.5703125" style="23" customWidth="1"/>
    <col min="9719" max="9719" width="17.85546875" style="23" customWidth="1"/>
    <col min="9720" max="9720" width="15" style="23" customWidth="1"/>
    <col min="9721" max="9721" width="21.85546875" style="23" customWidth="1"/>
    <col min="9722" max="9722" width="15.7109375" style="23" customWidth="1"/>
    <col min="9723" max="9723" width="15.140625" style="23" customWidth="1"/>
    <col min="9724" max="9724" width="13.42578125" style="23" customWidth="1"/>
    <col min="9725" max="9725" width="9.140625" style="23" customWidth="1"/>
    <col min="9726" max="9726" width="8.28515625" style="23" customWidth="1"/>
    <col min="9727" max="9728" width="9.140625" style="23" customWidth="1"/>
    <col min="9729" max="9729" width="4.7109375" style="23" customWidth="1"/>
    <col min="9730" max="9971" width="9.140625" style="23"/>
    <col min="9972" max="9972" width="34.140625" style="23" customWidth="1"/>
    <col min="9973" max="9973" width="14" style="23" customWidth="1"/>
    <col min="9974" max="9974" width="13.5703125" style="23" customWidth="1"/>
    <col min="9975" max="9975" width="17.85546875" style="23" customWidth="1"/>
    <col min="9976" max="9976" width="15" style="23" customWidth="1"/>
    <col min="9977" max="9977" width="21.85546875" style="23" customWidth="1"/>
    <col min="9978" max="9978" width="15.7109375" style="23" customWidth="1"/>
    <col min="9979" max="9979" width="15.140625" style="23" customWidth="1"/>
    <col min="9980" max="9980" width="13.42578125" style="23" customWidth="1"/>
    <col min="9981" max="9981" width="9.140625" style="23" customWidth="1"/>
    <col min="9982" max="9982" width="8.28515625" style="23" customWidth="1"/>
    <col min="9983" max="9984" width="9.140625" style="23" customWidth="1"/>
    <col min="9985" max="9985" width="4.7109375" style="23" customWidth="1"/>
    <col min="9986" max="10227" width="9.140625" style="23"/>
    <col min="10228" max="10228" width="34.140625" style="23" customWidth="1"/>
    <col min="10229" max="10229" width="14" style="23" customWidth="1"/>
    <col min="10230" max="10230" width="13.5703125" style="23" customWidth="1"/>
    <col min="10231" max="10231" width="17.85546875" style="23" customWidth="1"/>
    <col min="10232" max="10232" width="15" style="23" customWidth="1"/>
    <col min="10233" max="10233" width="21.85546875" style="23" customWidth="1"/>
    <col min="10234" max="10234" width="15.7109375" style="23" customWidth="1"/>
    <col min="10235" max="10235" width="15.140625" style="23" customWidth="1"/>
    <col min="10236" max="10236" width="13.42578125" style="23" customWidth="1"/>
    <col min="10237" max="10237" width="9.140625" style="23" customWidth="1"/>
    <col min="10238" max="10238" width="8.28515625" style="23" customWidth="1"/>
    <col min="10239" max="10240" width="9.140625" style="23" customWidth="1"/>
    <col min="10241" max="10241" width="4.7109375" style="23" customWidth="1"/>
    <col min="10242" max="10483" width="9.140625" style="23"/>
    <col min="10484" max="10484" width="34.140625" style="23" customWidth="1"/>
    <col min="10485" max="10485" width="14" style="23" customWidth="1"/>
    <col min="10486" max="10486" width="13.5703125" style="23" customWidth="1"/>
    <col min="10487" max="10487" width="17.85546875" style="23" customWidth="1"/>
    <col min="10488" max="10488" width="15" style="23" customWidth="1"/>
    <col min="10489" max="10489" width="21.85546875" style="23" customWidth="1"/>
    <col min="10490" max="10490" width="15.7109375" style="23" customWidth="1"/>
    <col min="10491" max="10491" width="15.140625" style="23" customWidth="1"/>
    <col min="10492" max="10492" width="13.42578125" style="23" customWidth="1"/>
    <col min="10493" max="10493" width="9.140625" style="23" customWidth="1"/>
    <col min="10494" max="10494" width="8.28515625" style="23" customWidth="1"/>
    <col min="10495" max="10496" width="9.140625" style="23" customWidth="1"/>
    <col min="10497" max="10497" width="4.7109375" style="23" customWidth="1"/>
    <col min="10498" max="10739" width="9.140625" style="23"/>
    <col min="10740" max="10740" width="34.140625" style="23" customWidth="1"/>
    <col min="10741" max="10741" width="14" style="23" customWidth="1"/>
    <col min="10742" max="10742" width="13.5703125" style="23" customWidth="1"/>
    <col min="10743" max="10743" width="17.85546875" style="23" customWidth="1"/>
    <col min="10744" max="10744" width="15" style="23" customWidth="1"/>
    <col min="10745" max="10745" width="21.85546875" style="23" customWidth="1"/>
    <col min="10746" max="10746" width="15.7109375" style="23" customWidth="1"/>
    <col min="10747" max="10747" width="15.140625" style="23" customWidth="1"/>
    <col min="10748" max="10748" width="13.42578125" style="23" customWidth="1"/>
    <col min="10749" max="10749" width="9.140625" style="23" customWidth="1"/>
    <col min="10750" max="10750" width="8.28515625" style="23" customWidth="1"/>
    <col min="10751" max="10752" width="9.140625" style="23" customWidth="1"/>
    <col min="10753" max="10753" width="4.7109375" style="23" customWidth="1"/>
    <col min="10754" max="10995" width="9.140625" style="23"/>
    <col min="10996" max="10996" width="34.140625" style="23" customWidth="1"/>
    <col min="10997" max="10997" width="14" style="23" customWidth="1"/>
    <col min="10998" max="10998" width="13.5703125" style="23" customWidth="1"/>
    <col min="10999" max="10999" width="17.85546875" style="23" customWidth="1"/>
    <col min="11000" max="11000" width="15" style="23" customWidth="1"/>
    <col min="11001" max="11001" width="21.85546875" style="23" customWidth="1"/>
    <col min="11002" max="11002" width="15.7109375" style="23" customWidth="1"/>
    <col min="11003" max="11003" width="15.140625" style="23" customWidth="1"/>
    <col min="11004" max="11004" width="13.42578125" style="23" customWidth="1"/>
    <col min="11005" max="11005" width="9.140625" style="23" customWidth="1"/>
    <col min="11006" max="11006" width="8.28515625" style="23" customWidth="1"/>
    <col min="11007" max="11008" width="9.140625" style="23" customWidth="1"/>
    <col min="11009" max="11009" width="4.7109375" style="23" customWidth="1"/>
    <col min="11010" max="11251" width="9.140625" style="23"/>
    <col min="11252" max="11252" width="34.140625" style="23" customWidth="1"/>
    <col min="11253" max="11253" width="14" style="23" customWidth="1"/>
    <col min="11254" max="11254" width="13.5703125" style="23" customWidth="1"/>
    <col min="11255" max="11255" width="17.85546875" style="23" customWidth="1"/>
    <col min="11256" max="11256" width="15" style="23" customWidth="1"/>
    <col min="11257" max="11257" width="21.85546875" style="23" customWidth="1"/>
    <col min="11258" max="11258" width="15.7109375" style="23" customWidth="1"/>
    <col min="11259" max="11259" width="15.140625" style="23" customWidth="1"/>
    <col min="11260" max="11260" width="13.42578125" style="23" customWidth="1"/>
    <col min="11261" max="11261" width="9.140625" style="23" customWidth="1"/>
    <col min="11262" max="11262" width="8.28515625" style="23" customWidth="1"/>
    <col min="11263" max="11264" width="9.140625" style="23" customWidth="1"/>
    <col min="11265" max="11265" width="4.7109375" style="23" customWidth="1"/>
    <col min="11266" max="11507" width="9.140625" style="23"/>
    <col min="11508" max="11508" width="34.140625" style="23" customWidth="1"/>
    <col min="11509" max="11509" width="14" style="23" customWidth="1"/>
    <col min="11510" max="11510" width="13.5703125" style="23" customWidth="1"/>
    <col min="11511" max="11511" width="17.85546875" style="23" customWidth="1"/>
    <col min="11512" max="11512" width="15" style="23" customWidth="1"/>
    <col min="11513" max="11513" width="21.85546875" style="23" customWidth="1"/>
    <col min="11514" max="11514" width="15.7109375" style="23" customWidth="1"/>
    <col min="11515" max="11515" width="15.140625" style="23" customWidth="1"/>
    <col min="11516" max="11516" width="13.42578125" style="23" customWidth="1"/>
    <col min="11517" max="11517" width="9.140625" style="23" customWidth="1"/>
    <col min="11518" max="11518" width="8.28515625" style="23" customWidth="1"/>
    <col min="11519" max="11520" width="9.140625" style="23" customWidth="1"/>
    <col min="11521" max="11521" width="4.7109375" style="23" customWidth="1"/>
    <col min="11522" max="11763" width="9.140625" style="23"/>
    <col min="11764" max="11764" width="34.140625" style="23" customWidth="1"/>
    <col min="11765" max="11765" width="14" style="23" customWidth="1"/>
    <col min="11766" max="11766" width="13.5703125" style="23" customWidth="1"/>
    <col min="11767" max="11767" width="17.85546875" style="23" customWidth="1"/>
    <col min="11768" max="11768" width="15" style="23" customWidth="1"/>
    <col min="11769" max="11769" width="21.85546875" style="23" customWidth="1"/>
    <col min="11770" max="11770" width="15.7109375" style="23" customWidth="1"/>
    <col min="11771" max="11771" width="15.140625" style="23" customWidth="1"/>
    <col min="11772" max="11772" width="13.42578125" style="23" customWidth="1"/>
    <col min="11773" max="11773" width="9.140625" style="23" customWidth="1"/>
    <col min="11774" max="11774" width="8.28515625" style="23" customWidth="1"/>
    <col min="11775" max="11776" width="9.140625" style="23" customWidth="1"/>
    <col min="11777" max="11777" width="4.7109375" style="23" customWidth="1"/>
    <col min="11778" max="12019" width="9.140625" style="23"/>
    <col min="12020" max="12020" width="34.140625" style="23" customWidth="1"/>
    <col min="12021" max="12021" width="14" style="23" customWidth="1"/>
    <col min="12022" max="12022" width="13.5703125" style="23" customWidth="1"/>
    <col min="12023" max="12023" width="17.85546875" style="23" customWidth="1"/>
    <col min="12024" max="12024" width="15" style="23" customWidth="1"/>
    <col min="12025" max="12025" width="21.85546875" style="23" customWidth="1"/>
    <col min="12026" max="12026" width="15.7109375" style="23" customWidth="1"/>
    <col min="12027" max="12027" width="15.140625" style="23" customWidth="1"/>
    <col min="12028" max="12028" width="13.42578125" style="23" customWidth="1"/>
    <col min="12029" max="12029" width="9.140625" style="23" customWidth="1"/>
    <col min="12030" max="12030" width="8.28515625" style="23" customWidth="1"/>
    <col min="12031" max="12032" width="9.140625" style="23" customWidth="1"/>
    <col min="12033" max="12033" width="4.7109375" style="23" customWidth="1"/>
    <col min="12034" max="12275" width="9.140625" style="23"/>
    <col min="12276" max="12276" width="34.140625" style="23" customWidth="1"/>
    <col min="12277" max="12277" width="14" style="23" customWidth="1"/>
    <col min="12278" max="12278" width="13.5703125" style="23" customWidth="1"/>
    <col min="12279" max="12279" width="17.85546875" style="23" customWidth="1"/>
    <col min="12280" max="12280" width="15" style="23" customWidth="1"/>
    <col min="12281" max="12281" width="21.85546875" style="23" customWidth="1"/>
    <col min="12282" max="12282" width="15.7109375" style="23" customWidth="1"/>
    <col min="12283" max="12283" width="15.140625" style="23" customWidth="1"/>
    <col min="12284" max="12284" width="13.42578125" style="23" customWidth="1"/>
    <col min="12285" max="12285" width="9.140625" style="23" customWidth="1"/>
    <col min="12286" max="12286" width="8.28515625" style="23" customWidth="1"/>
    <col min="12287" max="12288" width="9.140625" style="23" customWidth="1"/>
    <col min="12289" max="12289" width="4.7109375" style="23" customWidth="1"/>
    <col min="12290" max="12531" width="9.140625" style="23"/>
    <col min="12532" max="12532" width="34.140625" style="23" customWidth="1"/>
    <col min="12533" max="12533" width="14" style="23" customWidth="1"/>
    <col min="12534" max="12534" width="13.5703125" style="23" customWidth="1"/>
    <col min="12535" max="12535" width="17.85546875" style="23" customWidth="1"/>
    <col min="12536" max="12536" width="15" style="23" customWidth="1"/>
    <col min="12537" max="12537" width="21.85546875" style="23" customWidth="1"/>
    <col min="12538" max="12538" width="15.7109375" style="23" customWidth="1"/>
    <col min="12539" max="12539" width="15.140625" style="23" customWidth="1"/>
    <col min="12540" max="12540" width="13.42578125" style="23" customWidth="1"/>
    <col min="12541" max="12541" width="9.140625" style="23" customWidth="1"/>
    <col min="12542" max="12542" width="8.28515625" style="23" customWidth="1"/>
    <col min="12543" max="12544" width="9.140625" style="23" customWidth="1"/>
    <col min="12545" max="12545" width="4.7109375" style="23" customWidth="1"/>
    <col min="12546" max="12787" width="9.140625" style="23"/>
    <col min="12788" max="12788" width="34.140625" style="23" customWidth="1"/>
    <col min="12789" max="12789" width="14" style="23" customWidth="1"/>
    <col min="12790" max="12790" width="13.5703125" style="23" customWidth="1"/>
    <col min="12791" max="12791" width="17.85546875" style="23" customWidth="1"/>
    <col min="12792" max="12792" width="15" style="23" customWidth="1"/>
    <col min="12793" max="12793" width="21.85546875" style="23" customWidth="1"/>
    <col min="12794" max="12794" width="15.7109375" style="23" customWidth="1"/>
    <col min="12795" max="12795" width="15.140625" style="23" customWidth="1"/>
    <col min="12796" max="12796" width="13.42578125" style="23" customWidth="1"/>
    <col min="12797" max="12797" width="9.140625" style="23" customWidth="1"/>
    <col min="12798" max="12798" width="8.28515625" style="23" customWidth="1"/>
    <col min="12799" max="12800" width="9.140625" style="23" customWidth="1"/>
    <col min="12801" max="12801" width="4.7109375" style="23" customWidth="1"/>
    <col min="12802" max="13043" width="9.140625" style="23"/>
    <col min="13044" max="13044" width="34.140625" style="23" customWidth="1"/>
    <col min="13045" max="13045" width="14" style="23" customWidth="1"/>
    <col min="13046" max="13046" width="13.5703125" style="23" customWidth="1"/>
    <col min="13047" max="13047" width="17.85546875" style="23" customWidth="1"/>
    <col min="13048" max="13048" width="15" style="23" customWidth="1"/>
    <col min="13049" max="13049" width="21.85546875" style="23" customWidth="1"/>
    <col min="13050" max="13050" width="15.7109375" style="23" customWidth="1"/>
    <col min="13051" max="13051" width="15.140625" style="23" customWidth="1"/>
    <col min="13052" max="13052" width="13.42578125" style="23" customWidth="1"/>
    <col min="13053" max="13053" width="9.140625" style="23" customWidth="1"/>
    <col min="13054" max="13054" width="8.28515625" style="23" customWidth="1"/>
    <col min="13055" max="13056" width="9.140625" style="23" customWidth="1"/>
    <col min="13057" max="13057" width="4.7109375" style="23" customWidth="1"/>
    <col min="13058" max="13299" width="9.140625" style="23"/>
    <col min="13300" max="13300" width="34.140625" style="23" customWidth="1"/>
    <col min="13301" max="13301" width="14" style="23" customWidth="1"/>
    <col min="13302" max="13302" width="13.5703125" style="23" customWidth="1"/>
    <col min="13303" max="13303" width="17.85546875" style="23" customWidth="1"/>
    <col min="13304" max="13304" width="15" style="23" customWidth="1"/>
    <col min="13305" max="13305" width="21.85546875" style="23" customWidth="1"/>
    <col min="13306" max="13306" width="15.7109375" style="23" customWidth="1"/>
    <col min="13307" max="13307" width="15.140625" style="23" customWidth="1"/>
    <col min="13308" max="13308" width="13.42578125" style="23" customWidth="1"/>
    <col min="13309" max="13309" width="9.140625" style="23" customWidth="1"/>
    <col min="13310" max="13310" width="8.28515625" style="23" customWidth="1"/>
    <col min="13311" max="13312" width="9.140625" style="23" customWidth="1"/>
    <col min="13313" max="13313" width="4.7109375" style="23" customWidth="1"/>
    <col min="13314" max="13555" width="9.140625" style="23"/>
    <col min="13556" max="13556" width="34.140625" style="23" customWidth="1"/>
    <col min="13557" max="13557" width="14" style="23" customWidth="1"/>
    <col min="13558" max="13558" width="13.5703125" style="23" customWidth="1"/>
    <col min="13559" max="13559" width="17.85546875" style="23" customWidth="1"/>
    <col min="13560" max="13560" width="15" style="23" customWidth="1"/>
    <col min="13561" max="13561" width="21.85546875" style="23" customWidth="1"/>
    <col min="13562" max="13562" width="15.7109375" style="23" customWidth="1"/>
    <col min="13563" max="13563" width="15.140625" style="23" customWidth="1"/>
    <col min="13564" max="13564" width="13.42578125" style="23" customWidth="1"/>
    <col min="13565" max="13565" width="9.140625" style="23" customWidth="1"/>
    <col min="13566" max="13566" width="8.28515625" style="23" customWidth="1"/>
    <col min="13567" max="13568" width="9.140625" style="23" customWidth="1"/>
    <col min="13569" max="13569" width="4.7109375" style="23" customWidth="1"/>
    <col min="13570" max="13811" width="9.140625" style="23"/>
    <col min="13812" max="13812" width="34.140625" style="23" customWidth="1"/>
    <col min="13813" max="13813" width="14" style="23" customWidth="1"/>
    <col min="13814" max="13814" width="13.5703125" style="23" customWidth="1"/>
    <col min="13815" max="13815" width="17.85546875" style="23" customWidth="1"/>
    <col min="13816" max="13816" width="15" style="23" customWidth="1"/>
    <col min="13817" max="13817" width="21.85546875" style="23" customWidth="1"/>
    <col min="13818" max="13818" width="15.7109375" style="23" customWidth="1"/>
    <col min="13819" max="13819" width="15.140625" style="23" customWidth="1"/>
    <col min="13820" max="13820" width="13.42578125" style="23" customWidth="1"/>
    <col min="13821" max="13821" width="9.140625" style="23" customWidth="1"/>
    <col min="13822" max="13822" width="8.28515625" style="23" customWidth="1"/>
    <col min="13823" max="13824" width="9.140625" style="23" customWidth="1"/>
    <col min="13825" max="13825" width="4.7109375" style="23" customWidth="1"/>
    <col min="13826" max="14067" width="9.140625" style="23"/>
    <col min="14068" max="14068" width="34.140625" style="23" customWidth="1"/>
    <col min="14069" max="14069" width="14" style="23" customWidth="1"/>
    <col min="14070" max="14070" width="13.5703125" style="23" customWidth="1"/>
    <col min="14071" max="14071" width="17.85546875" style="23" customWidth="1"/>
    <col min="14072" max="14072" width="15" style="23" customWidth="1"/>
    <col min="14073" max="14073" width="21.85546875" style="23" customWidth="1"/>
    <col min="14074" max="14074" width="15.7109375" style="23" customWidth="1"/>
    <col min="14075" max="14075" width="15.140625" style="23" customWidth="1"/>
    <col min="14076" max="14076" width="13.42578125" style="23" customWidth="1"/>
    <col min="14077" max="14077" width="9.140625" style="23" customWidth="1"/>
    <col min="14078" max="14078" width="8.28515625" style="23" customWidth="1"/>
    <col min="14079" max="14080" width="9.140625" style="23" customWidth="1"/>
    <col min="14081" max="14081" width="4.7109375" style="23" customWidth="1"/>
    <col min="14082" max="14323" width="9.140625" style="23"/>
    <col min="14324" max="14324" width="34.140625" style="23" customWidth="1"/>
    <col min="14325" max="14325" width="14" style="23" customWidth="1"/>
    <col min="14326" max="14326" width="13.5703125" style="23" customWidth="1"/>
    <col min="14327" max="14327" width="17.85546875" style="23" customWidth="1"/>
    <col min="14328" max="14328" width="15" style="23" customWidth="1"/>
    <col min="14329" max="14329" width="21.85546875" style="23" customWidth="1"/>
    <col min="14330" max="14330" width="15.7109375" style="23" customWidth="1"/>
    <col min="14331" max="14331" width="15.140625" style="23" customWidth="1"/>
    <col min="14332" max="14332" width="13.42578125" style="23" customWidth="1"/>
    <col min="14333" max="14333" width="9.140625" style="23" customWidth="1"/>
    <col min="14334" max="14334" width="8.28515625" style="23" customWidth="1"/>
    <col min="14335" max="14336" width="9.140625" style="23" customWidth="1"/>
    <col min="14337" max="14337" width="4.7109375" style="23" customWidth="1"/>
    <col min="14338" max="14579" width="9.140625" style="23"/>
    <col min="14580" max="14580" width="34.140625" style="23" customWidth="1"/>
    <col min="14581" max="14581" width="14" style="23" customWidth="1"/>
    <col min="14582" max="14582" width="13.5703125" style="23" customWidth="1"/>
    <col min="14583" max="14583" width="17.85546875" style="23" customWidth="1"/>
    <col min="14584" max="14584" width="15" style="23" customWidth="1"/>
    <col min="14585" max="14585" width="21.85546875" style="23" customWidth="1"/>
    <col min="14586" max="14586" width="15.7109375" style="23" customWidth="1"/>
    <col min="14587" max="14587" width="15.140625" style="23" customWidth="1"/>
    <col min="14588" max="14588" width="13.42578125" style="23" customWidth="1"/>
    <col min="14589" max="14589" width="9.140625" style="23" customWidth="1"/>
    <col min="14590" max="14590" width="8.28515625" style="23" customWidth="1"/>
    <col min="14591" max="14592" width="9.140625" style="23" customWidth="1"/>
    <col min="14593" max="14593" width="4.7109375" style="23" customWidth="1"/>
    <col min="14594" max="14835" width="9.140625" style="23"/>
    <col min="14836" max="14836" width="34.140625" style="23" customWidth="1"/>
    <col min="14837" max="14837" width="14" style="23" customWidth="1"/>
    <col min="14838" max="14838" width="13.5703125" style="23" customWidth="1"/>
    <col min="14839" max="14839" width="17.85546875" style="23" customWidth="1"/>
    <col min="14840" max="14840" width="15" style="23" customWidth="1"/>
    <col min="14841" max="14841" width="21.85546875" style="23" customWidth="1"/>
    <col min="14842" max="14842" width="15.7109375" style="23" customWidth="1"/>
    <col min="14843" max="14843" width="15.140625" style="23" customWidth="1"/>
    <col min="14844" max="14844" width="13.42578125" style="23" customWidth="1"/>
    <col min="14845" max="14845" width="9.140625" style="23" customWidth="1"/>
    <col min="14846" max="14846" width="8.28515625" style="23" customWidth="1"/>
    <col min="14847" max="14848" width="9.140625" style="23" customWidth="1"/>
    <col min="14849" max="14849" width="4.7109375" style="23" customWidth="1"/>
    <col min="14850" max="15091" width="9.140625" style="23"/>
    <col min="15092" max="15092" width="34.140625" style="23" customWidth="1"/>
    <col min="15093" max="15093" width="14" style="23" customWidth="1"/>
    <col min="15094" max="15094" width="13.5703125" style="23" customWidth="1"/>
    <col min="15095" max="15095" width="17.85546875" style="23" customWidth="1"/>
    <col min="15096" max="15096" width="15" style="23" customWidth="1"/>
    <col min="15097" max="15097" width="21.85546875" style="23" customWidth="1"/>
    <col min="15098" max="15098" width="15.7109375" style="23" customWidth="1"/>
    <col min="15099" max="15099" width="15.140625" style="23" customWidth="1"/>
    <col min="15100" max="15100" width="13.42578125" style="23" customWidth="1"/>
    <col min="15101" max="15101" width="9.140625" style="23" customWidth="1"/>
    <col min="15102" max="15102" width="8.28515625" style="23" customWidth="1"/>
    <col min="15103" max="15104" width="9.140625" style="23" customWidth="1"/>
    <col min="15105" max="15105" width="4.7109375" style="23" customWidth="1"/>
    <col min="15106" max="15347" width="9.140625" style="23"/>
    <col min="15348" max="15348" width="34.140625" style="23" customWidth="1"/>
    <col min="15349" max="15349" width="14" style="23" customWidth="1"/>
    <col min="15350" max="15350" width="13.5703125" style="23" customWidth="1"/>
    <col min="15351" max="15351" width="17.85546875" style="23" customWidth="1"/>
    <col min="15352" max="15352" width="15" style="23" customWidth="1"/>
    <col min="15353" max="15353" width="21.85546875" style="23" customWidth="1"/>
    <col min="15354" max="15354" width="15.7109375" style="23" customWidth="1"/>
    <col min="15355" max="15355" width="15.140625" style="23" customWidth="1"/>
    <col min="15356" max="15356" width="13.42578125" style="23" customWidth="1"/>
    <col min="15357" max="15357" width="9.140625" style="23" customWidth="1"/>
    <col min="15358" max="15358" width="8.28515625" style="23" customWidth="1"/>
    <col min="15359" max="15360" width="9.140625" style="23" customWidth="1"/>
    <col min="15361" max="15361" width="4.7109375" style="23" customWidth="1"/>
    <col min="15362" max="15603" width="9.140625" style="23"/>
    <col min="15604" max="15604" width="34.140625" style="23" customWidth="1"/>
    <col min="15605" max="15605" width="14" style="23" customWidth="1"/>
    <col min="15606" max="15606" width="13.5703125" style="23" customWidth="1"/>
    <col min="15607" max="15607" width="17.85546875" style="23" customWidth="1"/>
    <col min="15608" max="15608" width="15" style="23" customWidth="1"/>
    <col min="15609" max="15609" width="21.85546875" style="23" customWidth="1"/>
    <col min="15610" max="15610" width="15.7109375" style="23" customWidth="1"/>
    <col min="15611" max="15611" width="15.140625" style="23" customWidth="1"/>
    <col min="15612" max="15612" width="13.42578125" style="23" customWidth="1"/>
    <col min="15613" max="15613" width="9.140625" style="23" customWidth="1"/>
    <col min="15614" max="15614" width="8.28515625" style="23" customWidth="1"/>
    <col min="15615" max="15616" width="9.140625" style="23" customWidth="1"/>
    <col min="15617" max="15617" width="4.7109375" style="23" customWidth="1"/>
    <col min="15618" max="15859" width="9.140625" style="23"/>
    <col min="15860" max="15860" width="34.140625" style="23" customWidth="1"/>
    <col min="15861" max="15861" width="14" style="23" customWidth="1"/>
    <col min="15862" max="15862" width="13.5703125" style="23" customWidth="1"/>
    <col min="15863" max="15863" width="17.85546875" style="23" customWidth="1"/>
    <col min="15864" max="15864" width="15" style="23" customWidth="1"/>
    <col min="15865" max="15865" width="21.85546875" style="23" customWidth="1"/>
    <col min="15866" max="15866" width="15.7109375" style="23" customWidth="1"/>
    <col min="15867" max="15867" width="15.140625" style="23" customWidth="1"/>
    <col min="15868" max="15868" width="13.42578125" style="23" customWidth="1"/>
    <col min="15869" max="15869" width="9.140625" style="23" customWidth="1"/>
    <col min="15870" max="15870" width="8.28515625" style="23" customWidth="1"/>
    <col min="15871" max="15872" width="9.140625" style="23" customWidth="1"/>
    <col min="15873" max="15873" width="4.7109375" style="23" customWidth="1"/>
    <col min="15874" max="16115" width="9.140625" style="23"/>
    <col min="16116" max="16116" width="34.140625" style="23" customWidth="1"/>
    <col min="16117" max="16117" width="14" style="23" customWidth="1"/>
    <col min="16118" max="16118" width="13.5703125" style="23" customWidth="1"/>
    <col min="16119" max="16119" width="17.85546875" style="23" customWidth="1"/>
    <col min="16120" max="16120" width="15" style="23" customWidth="1"/>
    <col min="16121" max="16121" width="21.85546875" style="23" customWidth="1"/>
    <col min="16122" max="16122" width="15.7109375" style="23" customWidth="1"/>
    <col min="16123" max="16123" width="15.140625" style="23" customWidth="1"/>
    <col min="16124" max="16124" width="13.42578125" style="23" customWidth="1"/>
    <col min="16125" max="16125" width="9.140625" style="23" customWidth="1"/>
    <col min="16126" max="16126" width="8.28515625" style="23" customWidth="1"/>
    <col min="16127" max="16128" width="9.140625" style="23" customWidth="1"/>
    <col min="16129" max="16129" width="4.7109375" style="23" customWidth="1"/>
    <col min="16130" max="16384" width="9.140625" style="23"/>
  </cols>
  <sheetData>
    <row r="2" spans="1:11" ht="21.75" customHeight="1" x14ac:dyDescent="0.15">
      <c r="A2" s="2785" t="s">
        <v>1465</v>
      </c>
      <c r="B2" s="2346"/>
      <c r="C2" s="2346"/>
      <c r="D2" s="2346"/>
      <c r="E2" s="2346"/>
      <c r="F2" s="2346"/>
      <c r="G2" s="2346"/>
      <c r="H2" s="2346"/>
      <c r="I2" s="2346"/>
    </row>
    <row r="3" spans="1:11" ht="11.25" customHeight="1" x14ac:dyDescent="0.15">
      <c r="A3" s="2786"/>
      <c r="B3" s="2787"/>
      <c r="C3" s="2787"/>
      <c r="D3" s="2787"/>
      <c r="E3" s="2787"/>
      <c r="F3" s="2787"/>
      <c r="G3" s="2787"/>
      <c r="H3" s="2787"/>
      <c r="I3" s="2787"/>
    </row>
    <row r="4" spans="1:11" x14ac:dyDescent="0.15">
      <c r="A4" s="2788" t="s">
        <v>1</v>
      </c>
      <c r="B4" s="2791" t="s">
        <v>1466</v>
      </c>
      <c r="C4" s="2792"/>
      <c r="D4" s="2792"/>
      <c r="E4" s="2792"/>
      <c r="F4" s="2792"/>
      <c r="G4" s="2792"/>
      <c r="H4" s="2792"/>
      <c r="I4" s="2793"/>
    </row>
    <row r="5" spans="1:11" x14ac:dyDescent="0.15">
      <c r="A5" s="2789"/>
      <c r="B5" s="2788" t="s">
        <v>71</v>
      </c>
      <c r="C5" s="2791" t="s">
        <v>1445</v>
      </c>
      <c r="D5" s="2792"/>
      <c r="E5" s="2792"/>
      <c r="F5" s="2792"/>
      <c r="G5" s="2792"/>
      <c r="H5" s="2792"/>
      <c r="I5" s="2793"/>
    </row>
    <row r="6" spans="1:11" ht="34.5" customHeight="1" x14ac:dyDescent="0.15">
      <c r="A6" s="2790"/>
      <c r="B6" s="2790"/>
      <c r="C6" s="707" t="s">
        <v>1446</v>
      </c>
      <c r="D6" s="707" t="s">
        <v>1447</v>
      </c>
      <c r="E6" s="707" t="s">
        <v>1448</v>
      </c>
      <c r="F6" s="140" t="s">
        <v>1467</v>
      </c>
      <c r="G6" s="140" t="s">
        <v>1468</v>
      </c>
      <c r="H6" s="707" t="s">
        <v>1451</v>
      </c>
      <c r="I6" s="707" t="s">
        <v>1452</v>
      </c>
    </row>
    <row r="7" spans="1:11" x14ac:dyDescent="0.15">
      <c r="A7" s="708" t="s">
        <v>71</v>
      </c>
      <c r="B7" s="709">
        <f>SUM(C7:I7)</f>
        <v>3262998</v>
      </c>
      <c r="C7" s="709">
        <f>SUM(C8:C22)</f>
        <v>568576</v>
      </c>
      <c r="D7" s="709">
        <f t="shared" ref="D7:I7" si="0">SUM(D8:D22)</f>
        <v>1033068</v>
      </c>
      <c r="E7" s="709">
        <f t="shared" si="0"/>
        <v>212281</v>
      </c>
      <c r="F7" s="709">
        <f t="shared" si="0"/>
        <v>296702</v>
      </c>
      <c r="G7" s="709">
        <f t="shared" si="0"/>
        <v>675857</v>
      </c>
      <c r="H7" s="709">
        <f t="shared" si="0"/>
        <v>106333</v>
      </c>
      <c r="I7" s="709">
        <f t="shared" si="0"/>
        <v>370181</v>
      </c>
      <c r="J7" s="118"/>
      <c r="K7" s="118"/>
    </row>
    <row r="8" spans="1:11" x14ac:dyDescent="0.15">
      <c r="A8" s="710" t="s">
        <v>5</v>
      </c>
      <c r="B8" s="709">
        <f>SUM(C8:I8)</f>
        <v>37420</v>
      </c>
      <c r="C8" s="711">
        <v>4600</v>
      </c>
      <c r="D8" s="711">
        <v>12075</v>
      </c>
      <c r="E8" s="711">
        <v>7850</v>
      </c>
      <c r="F8" s="711">
        <v>8455</v>
      </c>
      <c r="G8" s="711">
        <v>4440</v>
      </c>
      <c r="H8" s="711">
        <v>0</v>
      </c>
      <c r="I8" s="711">
        <v>0</v>
      </c>
      <c r="J8" s="118"/>
      <c r="K8" s="118"/>
    </row>
    <row r="9" spans="1:11" x14ac:dyDescent="0.15">
      <c r="A9" s="710" t="s">
        <v>7</v>
      </c>
      <c r="B9" s="709">
        <f t="shared" ref="B9:B22" si="1">SUM(C9:I9)</f>
        <v>23530</v>
      </c>
      <c r="C9" s="711">
        <v>9320</v>
      </c>
      <c r="D9" s="711">
        <v>8540</v>
      </c>
      <c r="E9" s="711">
        <v>620</v>
      </c>
      <c r="F9" s="711">
        <v>2160</v>
      </c>
      <c r="G9" s="711">
        <v>2270</v>
      </c>
      <c r="H9" s="711">
        <v>200</v>
      </c>
      <c r="I9" s="711">
        <v>420</v>
      </c>
      <c r="J9" s="118"/>
      <c r="K9" s="118"/>
    </row>
    <row r="10" spans="1:11" x14ac:dyDescent="0.15">
      <c r="A10" s="710" t="s">
        <v>8</v>
      </c>
      <c r="B10" s="709">
        <f t="shared" si="1"/>
        <v>102868</v>
      </c>
      <c r="C10" s="711">
        <v>15767</v>
      </c>
      <c r="D10" s="711">
        <v>34176</v>
      </c>
      <c r="E10" s="711">
        <v>6383</v>
      </c>
      <c r="F10" s="711">
        <v>7067</v>
      </c>
      <c r="G10" s="711">
        <v>7248</v>
      </c>
      <c r="H10" s="711">
        <v>5327</v>
      </c>
      <c r="I10" s="711">
        <v>26900</v>
      </c>
      <c r="J10" s="118"/>
      <c r="K10" s="118"/>
    </row>
    <row r="11" spans="1:11" x14ac:dyDescent="0.15">
      <c r="A11" s="710" t="s">
        <v>9</v>
      </c>
      <c r="B11" s="709">
        <f t="shared" si="1"/>
        <v>70307</v>
      </c>
      <c r="C11" s="711">
        <v>11180</v>
      </c>
      <c r="D11" s="711">
        <v>13560</v>
      </c>
      <c r="E11" s="711">
        <v>10000</v>
      </c>
      <c r="F11" s="711">
        <v>8337</v>
      </c>
      <c r="G11" s="711">
        <v>23090</v>
      </c>
      <c r="H11" s="711">
        <v>0</v>
      </c>
      <c r="I11" s="711">
        <v>4140</v>
      </c>
      <c r="J11" s="118"/>
      <c r="K11" s="118"/>
    </row>
    <row r="12" spans="1:11" x14ac:dyDescent="0.15">
      <c r="A12" s="710" t="s">
        <v>10</v>
      </c>
      <c r="B12" s="709">
        <f t="shared" si="1"/>
        <v>118170</v>
      </c>
      <c r="C12" s="711">
        <v>30335</v>
      </c>
      <c r="D12" s="711">
        <v>18435</v>
      </c>
      <c r="E12" s="711">
        <v>3995</v>
      </c>
      <c r="F12" s="711">
        <v>20940</v>
      </c>
      <c r="G12" s="711">
        <v>17860</v>
      </c>
      <c r="H12" s="711">
        <v>12350</v>
      </c>
      <c r="I12" s="711">
        <v>14255</v>
      </c>
      <c r="J12" s="118"/>
      <c r="K12" s="118"/>
    </row>
    <row r="13" spans="1:11" x14ac:dyDescent="0.15">
      <c r="A13" s="710" t="s">
        <v>11</v>
      </c>
      <c r="B13" s="709">
        <f t="shared" si="1"/>
        <v>248189</v>
      </c>
      <c r="C13" s="711">
        <v>34502</v>
      </c>
      <c r="D13" s="711">
        <v>25141</v>
      </c>
      <c r="E13" s="711">
        <v>14981</v>
      </c>
      <c r="F13" s="711">
        <v>19725</v>
      </c>
      <c r="G13" s="711">
        <v>37060</v>
      </c>
      <c r="H13" s="711">
        <v>3276</v>
      </c>
      <c r="I13" s="711">
        <v>113504</v>
      </c>
      <c r="J13" s="118"/>
      <c r="K13" s="118"/>
    </row>
    <row r="14" spans="1:11" x14ac:dyDescent="0.15">
      <c r="A14" s="710" t="s">
        <v>12</v>
      </c>
      <c r="B14" s="709">
        <f t="shared" si="1"/>
        <v>1556299</v>
      </c>
      <c r="C14" s="711">
        <v>264480</v>
      </c>
      <c r="D14" s="711">
        <v>649678</v>
      </c>
      <c r="E14" s="711">
        <v>99761</v>
      </c>
      <c r="F14" s="711">
        <v>94599</v>
      </c>
      <c r="G14" s="711">
        <v>259757</v>
      </c>
      <c r="H14" s="711">
        <v>65290</v>
      </c>
      <c r="I14" s="711">
        <v>122734</v>
      </c>
      <c r="J14" s="118"/>
      <c r="K14" s="118"/>
    </row>
    <row r="15" spans="1:11" x14ac:dyDescent="0.15">
      <c r="A15" s="710" t="s">
        <v>13</v>
      </c>
      <c r="B15" s="709">
        <f t="shared" si="1"/>
        <v>174725</v>
      </c>
      <c r="C15" s="711">
        <v>20538</v>
      </c>
      <c r="D15" s="711">
        <v>29478</v>
      </c>
      <c r="E15" s="711">
        <v>14338</v>
      </c>
      <c r="F15" s="711">
        <v>33042</v>
      </c>
      <c r="G15" s="711">
        <v>61115</v>
      </c>
      <c r="H15" s="711">
        <v>8071</v>
      </c>
      <c r="I15" s="711">
        <v>8143</v>
      </c>
      <c r="J15" s="118"/>
      <c r="K15" s="118"/>
    </row>
    <row r="16" spans="1:11" x14ac:dyDescent="0.15">
      <c r="A16" s="710" t="s">
        <v>14</v>
      </c>
      <c r="B16" s="709">
        <f t="shared" si="1"/>
        <v>140901</v>
      </c>
      <c r="C16" s="711">
        <v>30751</v>
      </c>
      <c r="D16" s="711">
        <v>44921</v>
      </c>
      <c r="E16" s="711">
        <v>3719</v>
      </c>
      <c r="F16" s="711">
        <v>12069</v>
      </c>
      <c r="G16" s="711">
        <v>34448</v>
      </c>
      <c r="H16" s="711">
        <v>2333</v>
      </c>
      <c r="I16" s="711">
        <v>12660</v>
      </c>
      <c r="J16" s="118"/>
      <c r="K16" s="118"/>
    </row>
    <row r="17" spans="1:11" x14ac:dyDescent="0.15">
      <c r="A17" s="710" t="s">
        <v>15</v>
      </c>
      <c r="B17" s="709">
        <f t="shared" si="1"/>
        <v>299742</v>
      </c>
      <c r="C17" s="711">
        <v>65770</v>
      </c>
      <c r="D17" s="711">
        <v>61396</v>
      </c>
      <c r="E17" s="711">
        <v>21845</v>
      </c>
      <c r="F17" s="711">
        <v>24624</v>
      </c>
      <c r="G17" s="711">
        <v>98434</v>
      </c>
      <c r="H17" s="711">
        <v>4687</v>
      </c>
      <c r="I17" s="711">
        <v>22986</v>
      </c>
      <c r="J17" s="118"/>
      <c r="K17" s="118"/>
    </row>
    <row r="18" spans="1:11" x14ac:dyDescent="0.15">
      <c r="A18" s="710" t="s">
        <v>16</v>
      </c>
      <c r="B18" s="709">
        <f t="shared" si="1"/>
        <v>207678</v>
      </c>
      <c r="C18" s="711">
        <v>38213</v>
      </c>
      <c r="D18" s="711">
        <v>37447</v>
      </c>
      <c r="E18" s="711">
        <v>17919</v>
      </c>
      <c r="F18" s="711">
        <v>26003</v>
      </c>
      <c r="G18" s="711">
        <v>74657</v>
      </c>
      <c r="H18" s="711">
        <v>4199</v>
      </c>
      <c r="I18" s="711">
        <v>9240</v>
      </c>
      <c r="J18" s="118"/>
      <c r="K18" s="118"/>
    </row>
    <row r="19" spans="1:11" x14ac:dyDescent="0.15">
      <c r="A19" s="710" t="s">
        <v>17</v>
      </c>
      <c r="B19" s="709">
        <f t="shared" si="1"/>
        <v>72204</v>
      </c>
      <c r="C19" s="711">
        <v>11493</v>
      </c>
      <c r="D19" s="711">
        <v>26776</v>
      </c>
      <c r="E19" s="711">
        <v>443</v>
      </c>
      <c r="F19" s="711">
        <v>17494</v>
      </c>
      <c r="G19" s="711">
        <v>14429</v>
      </c>
      <c r="H19" s="711">
        <v>0</v>
      </c>
      <c r="I19" s="711">
        <v>1569</v>
      </c>
      <c r="J19" s="118"/>
      <c r="K19" s="118"/>
    </row>
    <row r="20" spans="1:11" x14ac:dyDescent="0.15">
      <c r="A20" s="710" t="s">
        <v>18</v>
      </c>
      <c r="B20" s="709">
        <f t="shared" si="1"/>
        <v>184001</v>
      </c>
      <c r="C20" s="711">
        <v>29300</v>
      </c>
      <c r="D20" s="711">
        <v>64425</v>
      </c>
      <c r="E20" s="711">
        <v>7767</v>
      </c>
      <c r="F20" s="711">
        <v>18177</v>
      </c>
      <c r="G20" s="711">
        <v>33192</v>
      </c>
      <c r="H20" s="711">
        <v>0</v>
      </c>
      <c r="I20" s="711">
        <v>31140</v>
      </c>
      <c r="J20" s="118"/>
      <c r="K20" s="118"/>
    </row>
    <row r="21" spans="1:11" x14ac:dyDescent="0.15">
      <c r="A21" s="710" t="s">
        <v>19</v>
      </c>
      <c r="B21" s="709">
        <f t="shared" si="1"/>
        <v>16533</v>
      </c>
      <c r="C21" s="711">
        <v>1230</v>
      </c>
      <c r="D21" s="711">
        <v>5307</v>
      </c>
      <c r="E21" s="711">
        <v>850</v>
      </c>
      <c r="F21" s="711">
        <v>2589</v>
      </c>
      <c r="G21" s="711">
        <v>3467</v>
      </c>
      <c r="H21" s="711">
        <v>600</v>
      </c>
      <c r="I21" s="711">
        <v>2490</v>
      </c>
      <c r="J21" s="118"/>
      <c r="K21" s="118"/>
    </row>
    <row r="22" spans="1:11" x14ac:dyDescent="0.15">
      <c r="A22" s="710" t="s">
        <v>20</v>
      </c>
      <c r="B22" s="709">
        <f t="shared" si="1"/>
        <v>10431</v>
      </c>
      <c r="C22" s="711">
        <v>1097</v>
      </c>
      <c r="D22" s="711">
        <v>1713</v>
      </c>
      <c r="E22" s="711">
        <v>1810</v>
      </c>
      <c r="F22" s="711">
        <v>1421</v>
      </c>
      <c r="G22" s="711">
        <v>4390</v>
      </c>
      <c r="H22" s="711">
        <v>0</v>
      </c>
      <c r="I22" s="711">
        <v>0</v>
      </c>
      <c r="J22" s="118"/>
      <c r="K22" s="118"/>
    </row>
    <row r="23" spans="1:11" ht="11.25" customHeight="1" x14ac:dyDescent="0.15">
      <c r="A23" s="2780"/>
      <c r="B23" s="2781"/>
      <c r="C23" s="2781"/>
      <c r="D23" s="2781"/>
      <c r="E23" s="2781"/>
      <c r="F23" s="2781"/>
      <c r="G23" s="2781"/>
      <c r="H23" s="2781"/>
      <c r="I23" s="2781"/>
    </row>
    <row r="24" spans="1:11" ht="22.5" customHeight="1" x14ac:dyDescent="0.15">
      <c r="A24" s="2782" t="s">
        <v>1453</v>
      </c>
      <c r="B24" s="2783"/>
      <c r="C24" s="2783"/>
      <c r="D24" s="2783"/>
      <c r="E24" s="2783"/>
      <c r="F24" s="2783"/>
      <c r="G24" s="2783"/>
      <c r="H24" s="2783"/>
      <c r="I24" s="2783"/>
    </row>
    <row r="25" spans="1:11" s="712" customFormat="1" ht="13.5" customHeight="1" x14ac:dyDescent="0.25">
      <c r="A25" s="2782" t="s">
        <v>1456</v>
      </c>
      <c r="B25" s="2783"/>
      <c r="C25" s="2783"/>
      <c r="D25" s="2783"/>
      <c r="E25" s="2783"/>
      <c r="F25" s="2783"/>
      <c r="G25" s="2783"/>
      <c r="H25" s="2783"/>
      <c r="I25" s="2783"/>
    </row>
    <row r="26" spans="1:11" s="712" customFormat="1" ht="13.5" customHeight="1" x14ac:dyDescent="0.25">
      <c r="A26" s="2784" t="s">
        <v>1454</v>
      </c>
      <c r="B26" s="2783"/>
      <c r="C26" s="2783"/>
      <c r="D26" s="2783"/>
      <c r="E26" s="2783"/>
      <c r="F26" s="2783"/>
      <c r="G26" s="2783"/>
      <c r="H26" s="2783"/>
      <c r="I26" s="2783"/>
    </row>
  </sheetData>
  <mergeCells count="10">
    <mergeCell ref="A23:I23"/>
    <mergeCell ref="A24:I24"/>
    <mergeCell ref="A25:I25"/>
    <mergeCell ref="A26:I26"/>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dimension ref="A2:I23"/>
  <sheetViews>
    <sheetView workbookViewId="0"/>
  </sheetViews>
  <sheetFormatPr baseColWidth="10" defaultColWidth="9.140625" defaultRowHeight="10.5" x14ac:dyDescent="0.15"/>
  <cols>
    <col min="1" max="1" width="13.140625" style="118" customWidth="1"/>
    <col min="2" max="2" width="14" style="118" customWidth="1"/>
    <col min="3" max="3" width="13.5703125" style="118" customWidth="1"/>
    <col min="4" max="4" width="17.85546875" style="118" customWidth="1"/>
    <col min="5" max="5" width="15" style="118" customWidth="1"/>
    <col min="6" max="6" width="16.42578125" style="118" customWidth="1"/>
    <col min="7" max="7" width="14.5703125" style="118" customWidth="1"/>
    <col min="8" max="9" width="13.42578125" style="118" customWidth="1"/>
    <col min="10" max="247" width="9.140625" style="118"/>
    <col min="248" max="248" width="34.140625" style="118" customWidth="1"/>
    <col min="249" max="249" width="14" style="118" customWidth="1"/>
    <col min="250" max="250" width="13.5703125" style="118" customWidth="1"/>
    <col min="251" max="251" width="17.85546875" style="118" customWidth="1"/>
    <col min="252" max="252" width="15" style="118" customWidth="1"/>
    <col min="253" max="253" width="16.42578125" style="118" customWidth="1"/>
    <col min="254" max="254" width="14.5703125" style="118" customWidth="1"/>
    <col min="255" max="256" width="13.42578125" style="118" customWidth="1"/>
    <col min="257" max="257" width="0" style="118" hidden="1" customWidth="1"/>
    <col min="258" max="258" width="73.140625" style="118" customWidth="1"/>
    <col min="259" max="503" width="9.140625" style="118"/>
    <col min="504" max="504" width="34.140625" style="118" customWidth="1"/>
    <col min="505" max="505" width="14" style="118" customWidth="1"/>
    <col min="506" max="506" width="13.5703125" style="118" customWidth="1"/>
    <col min="507" max="507" width="17.85546875" style="118" customWidth="1"/>
    <col min="508" max="508" width="15" style="118" customWidth="1"/>
    <col min="509" max="509" width="16.42578125" style="118" customWidth="1"/>
    <col min="510" max="510" width="14.5703125" style="118" customWidth="1"/>
    <col min="511" max="512" width="13.42578125" style="118" customWidth="1"/>
    <col min="513" max="513" width="0" style="118" hidden="1" customWidth="1"/>
    <col min="514" max="514" width="73.140625" style="118" customWidth="1"/>
    <col min="515" max="759" width="9.140625" style="118"/>
    <col min="760" max="760" width="34.140625" style="118" customWidth="1"/>
    <col min="761" max="761" width="14" style="118" customWidth="1"/>
    <col min="762" max="762" width="13.5703125" style="118" customWidth="1"/>
    <col min="763" max="763" width="17.85546875" style="118" customWidth="1"/>
    <col min="764" max="764" width="15" style="118" customWidth="1"/>
    <col min="765" max="765" width="16.42578125" style="118" customWidth="1"/>
    <col min="766" max="766" width="14.5703125" style="118" customWidth="1"/>
    <col min="767" max="768" width="13.42578125" style="118" customWidth="1"/>
    <col min="769" max="769" width="0" style="118" hidden="1" customWidth="1"/>
    <col min="770" max="770" width="73.140625" style="118" customWidth="1"/>
    <col min="771" max="1015" width="9.140625" style="118"/>
    <col min="1016" max="1016" width="34.140625" style="118" customWidth="1"/>
    <col min="1017" max="1017" width="14" style="118" customWidth="1"/>
    <col min="1018" max="1018" width="13.5703125" style="118" customWidth="1"/>
    <col min="1019" max="1019" width="17.85546875" style="118" customWidth="1"/>
    <col min="1020" max="1020" width="15" style="118" customWidth="1"/>
    <col min="1021" max="1021" width="16.42578125" style="118" customWidth="1"/>
    <col min="1022" max="1022" width="14.5703125" style="118" customWidth="1"/>
    <col min="1023" max="1024" width="13.42578125" style="118" customWidth="1"/>
    <col min="1025" max="1025" width="0" style="118" hidden="1" customWidth="1"/>
    <col min="1026" max="1026" width="73.140625" style="118" customWidth="1"/>
    <col min="1027" max="1271" width="9.140625" style="118"/>
    <col min="1272" max="1272" width="34.140625" style="118" customWidth="1"/>
    <col min="1273" max="1273" width="14" style="118" customWidth="1"/>
    <col min="1274" max="1274" width="13.5703125" style="118" customWidth="1"/>
    <col min="1275" max="1275" width="17.85546875" style="118" customWidth="1"/>
    <col min="1276" max="1276" width="15" style="118" customWidth="1"/>
    <col min="1277" max="1277" width="16.42578125" style="118" customWidth="1"/>
    <col min="1278" max="1278" width="14.5703125" style="118" customWidth="1"/>
    <col min="1279" max="1280" width="13.42578125" style="118" customWidth="1"/>
    <col min="1281" max="1281" width="0" style="118" hidden="1" customWidth="1"/>
    <col min="1282" max="1282" width="73.140625" style="118" customWidth="1"/>
    <col min="1283" max="1527" width="9.140625" style="118"/>
    <col min="1528" max="1528" width="34.140625" style="118" customWidth="1"/>
    <col min="1529" max="1529" width="14" style="118" customWidth="1"/>
    <col min="1530" max="1530" width="13.5703125" style="118" customWidth="1"/>
    <col min="1531" max="1531" width="17.85546875" style="118" customWidth="1"/>
    <col min="1532" max="1532" width="15" style="118" customWidth="1"/>
    <col min="1533" max="1533" width="16.42578125" style="118" customWidth="1"/>
    <col min="1534" max="1534" width="14.5703125" style="118" customWidth="1"/>
    <col min="1535" max="1536" width="13.42578125" style="118" customWidth="1"/>
    <col min="1537" max="1537" width="0" style="118" hidden="1" customWidth="1"/>
    <col min="1538" max="1538" width="73.140625" style="118" customWidth="1"/>
    <col min="1539" max="1783" width="9.140625" style="118"/>
    <col min="1784" max="1784" width="34.140625" style="118" customWidth="1"/>
    <col min="1785" max="1785" width="14" style="118" customWidth="1"/>
    <col min="1786" max="1786" width="13.5703125" style="118" customWidth="1"/>
    <col min="1787" max="1787" width="17.85546875" style="118" customWidth="1"/>
    <col min="1788" max="1788" width="15" style="118" customWidth="1"/>
    <col min="1789" max="1789" width="16.42578125" style="118" customWidth="1"/>
    <col min="1790" max="1790" width="14.5703125" style="118" customWidth="1"/>
    <col min="1791" max="1792" width="13.42578125" style="118" customWidth="1"/>
    <col min="1793" max="1793" width="0" style="118" hidden="1" customWidth="1"/>
    <col min="1794" max="1794" width="73.140625" style="118" customWidth="1"/>
    <col min="1795" max="2039" width="9.140625" style="118"/>
    <col min="2040" max="2040" width="34.140625" style="118" customWidth="1"/>
    <col min="2041" max="2041" width="14" style="118" customWidth="1"/>
    <col min="2042" max="2042" width="13.5703125" style="118" customWidth="1"/>
    <col min="2043" max="2043" width="17.85546875" style="118" customWidth="1"/>
    <col min="2044" max="2044" width="15" style="118" customWidth="1"/>
    <col min="2045" max="2045" width="16.42578125" style="118" customWidth="1"/>
    <col min="2046" max="2046" width="14.5703125" style="118" customWidth="1"/>
    <col min="2047" max="2048" width="13.42578125" style="118" customWidth="1"/>
    <col min="2049" max="2049" width="0" style="118" hidden="1" customWidth="1"/>
    <col min="2050" max="2050" width="73.140625" style="118" customWidth="1"/>
    <col min="2051" max="2295" width="9.140625" style="118"/>
    <col min="2296" max="2296" width="34.140625" style="118" customWidth="1"/>
    <col min="2297" max="2297" width="14" style="118" customWidth="1"/>
    <col min="2298" max="2298" width="13.5703125" style="118" customWidth="1"/>
    <col min="2299" max="2299" width="17.85546875" style="118" customWidth="1"/>
    <col min="2300" max="2300" width="15" style="118" customWidth="1"/>
    <col min="2301" max="2301" width="16.42578125" style="118" customWidth="1"/>
    <col min="2302" max="2302" width="14.5703125" style="118" customWidth="1"/>
    <col min="2303" max="2304" width="13.42578125" style="118" customWidth="1"/>
    <col min="2305" max="2305" width="0" style="118" hidden="1" customWidth="1"/>
    <col min="2306" max="2306" width="73.140625" style="118" customWidth="1"/>
    <col min="2307" max="2551" width="9.140625" style="118"/>
    <col min="2552" max="2552" width="34.140625" style="118" customWidth="1"/>
    <col min="2553" max="2553" width="14" style="118" customWidth="1"/>
    <col min="2554" max="2554" width="13.5703125" style="118" customWidth="1"/>
    <col min="2555" max="2555" width="17.85546875" style="118" customWidth="1"/>
    <col min="2556" max="2556" width="15" style="118" customWidth="1"/>
    <col min="2557" max="2557" width="16.42578125" style="118" customWidth="1"/>
    <col min="2558" max="2558" width="14.5703125" style="118" customWidth="1"/>
    <col min="2559" max="2560" width="13.42578125" style="118" customWidth="1"/>
    <col min="2561" max="2561" width="0" style="118" hidden="1" customWidth="1"/>
    <col min="2562" max="2562" width="73.140625" style="118" customWidth="1"/>
    <col min="2563" max="2807" width="9.140625" style="118"/>
    <col min="2808" max="2808" width="34.140625" style="118" customWidth="1"/>
    <col min="2809" max="2809" width="14" style="118" customWidth="1"/>
    <col min="2810" max="2810" width="13.5703125" style="118" customWidth="1"/>
    <col min="2811" max="2811" width="17.85546875" style="118" customWidth="1"/>
    <col min="2812" max="2812" width="15" style="118" customWidth="1"/>
    <col min="2813" max="2813" width="16.42578125" style="118" customWidth="1"/>
    <col min="2814" max="2814" width="14.5703125" style="118" customWidth="1"/>
    <col min="2815" max="2816" width="13.42578125" style="118" customWidth="1"/>
    <col min="2817" max="2817" width="0" style="118" hidden="1" customWidth="1"/>
    <col min="2818" max="2818" width="73.140625" style="118" customWidth="1"/>
    <col min="2819" max="3063" width="9.140625" style="118"/>
    <col min="3064" max="3064" width="34.140625" style="118" customWidth="1"/>
    <col min="3065" max="3065" width="14" style="118" customWidth="1"/>
    <col min="3066" max="3066" width="13.5703125" style="118" customWidth="1"/>
    <col min="3067" max="3067" width="17.85546875" style="118" customWidth="1"/>
    <col min="3068" max="3068" width="15" style="118" customWidth="1"/>
    <col min="3069" max="3069" width="16.42578125" style="118" customWidth="1"/>
    <col min="3070" max="3070" width="14.5703125" style="118" customWidth="1"/>
    <col min="3071" max="3072" width="13.42578125" style="118" customWidth="1"/>
    <col min="3073" max="3073" width="0" style="118" hidden="1" customWidth="1"/>
    <col min="3074" max="3074" width="73.140625" style="118" customWidth="1"/>
    <col min="3075" max="3319" width="9.140625" style="118"/>
    <col min="3320" max="3320" width="34.140625" style="118" customWidth="1"/>
    <col min="3321" max="3321" width="14" style="118" customWidth="1"/>
    <col min="3322" max="3322" width="13.5703125" style="118" customWidth="1"/>
    <col min="3323" max="3323" width="17.85546875" style="118" customWidth="1"/>
    <col min="3324" max="3324" width="15" style="118" customWidth="1"/>
    <col min="3325" max="3325" width="16.42578125" style="118" customWidth="1"/>
    <col min="3326" max="3326" width="14.5703125" style="118" customWidth="1"/>
    <col min="3327" max="3328" width="13.42578125" style="118" customWidth="1"/>
    <col min="3329" max="3329" width="0" style="118" hidden="1" customWidth="1"/>
    <col min="3330" max="3330" width="73.140625" style="118" customWidth="1"/>
    <col min="3331" max="3575" width="9.140625" style="118"/>
    <col min="3576" max="3576" width="34.140625" style="118" customWidth="1"/>
    <col min="3577" max="3577" width="14" style="118" customWidth="1"/>
    <col min="3578" max="3578" width="13.5703125" style="118" customWidth="1"/>
    <col min="3579" max="3579" width="17.85546875" style="118" customWidth="1"/>
    <col min="3580" max="3580" width="15" style="118" customWidth="1"/>
    <col min="3581" max="3581" width="16.42578125" style="118" customWidth="1"/>
    <col min="3582" max="3582" width="14.5703125" style="118" customWidth="1"/>
    <col min="3583" max="3584" width="13.42578125" style="118" customWidth="1"/>
    <col min="3585" max="3585" width="0" style="118" hidden="1" customWidth="1"/>
    <col min="3586" max="3586" width="73.140625" style="118" customWidth="1"/>
    <col min="3587" max="3831" width="9.140625" style="118"/>
    <col min="3832" max="3832" width="34.140625" style="118" customWidth="1"/>
    <col min="3833" max="3833" width="14" style="118" customWidth="1"/>
    <col min="3834" max="3834" width="13.5703125" style="118" customWidth="1"/>
    <col min="3835" max="3835" width="17.85546875" style="118" customWidth="1"/>
    <col min="3836" max="3836" width="15" style="118" customWidth="1"/>
    <col min="3837" max="3837" width="16.42578125" style="118" customWidth="1"/>
    <col min="3838" max="3838" width="14.5703125" style="118" customWidth="1"/>
    <col min="3839" max="3840" width="13.42578125" style="118" customWidth="1"/>
    <col min="3841" max="3841" width="0" style="118" hidden="1" customWidth="1"/>
    <col min="3842" max="3842" width="73.140625" style="118" customWidth="1"/>
    <col min="3843" max="4087" width="9.140625" style="118"/>
    <col min="4088" max="4088" width="34.140625" style="118" customWidth="1"/>
    <col min="4089" max="4089" width="14" style="118" customWidth="1"/>
    <col min="4090" max="4090" width="13.5703125" style="118" customWidth="1"/>
    <col min="4091" max="4091" width="17.85546875" style="118" customWidth="1"/>
    <col min="4092" max="4092" width="15" style="118" customWidth="1"/>
    <col min="4093" max="4093" width="16.42578125" style="118" customWidth="1"/>
    <col min="4094" max="4094" width="14.5703125" style="118" customWidth="1"/>
    <col min="4095" max="4096" width="13.42578125" style="118" customWidth="1"/>
    <col min="4097" max="4097" width="0" style="118" hidden="1" customWidth="1"/>
    <col min="4098" max="4098" width="73.140625" style="118" customWidth="1"/>
    <col min="4099" max="4343" width="9.140625" style="118"/>
    <col min="4344" max="4344" width="34.140625" style="118" customWidth="1"/>
    <col min="4345" max="4345" width="14" style="118" customWidth="1"/>
    <col min="4346" max="4346" width="13.5703125" style="118" customWidth="1"/>
    <col min="4347" max="4347" width="17.85546875" style="118" customWidth="1"/>
    <col min="4348" max="4348" width="15" style="118" customWidth="1"/>
    <col min="4349" max="4349" width="16.42578125" style="118" customWidth="1"/>
    <col min="4350" max="4350" width="14.5703125" style="118" customWidth="1"/>
    <col min="4351" max="4352" width="13.42578125" style="118" customWidth="1"/>
    <col min="4353" max="4353" width="0" style="118" hidden="1" customWidth="1"/>
    <col min="4354" max="4354" width="73.140625" style="118" customWidth="1"/>
    <col min="4355" max="4599" width="9.140625" style="118"/>
    <col min="4600" max="4600" width="34.140625" style="118" customWidth="1"/>
    <col min="4601" max="4601" width="14" style="118" customWidth="1"/>
    <col min="4602" max="4602" width="13.5703125" style="118" customWidth="1"/>
    <col min="4603" max="4603" width="17.85546875" style="118" customWidth="1"/>
    <col min="4604" max="4604" width="15" style="118" customWidth="1"/>
    <col min="4605" max="4605" width="16.42578125" style="118" customWidth="1"/>
    <col min="4606" max="4606" width="14.5703125" style="118" customWidth="1"/>
    <col min="4607" max="4608" width="13.42578125" style="118" customWidth="1"/>
    <col min="4609" max="4609" width="0" style="118" hidden="1" customWidth="1"/>
    <col min="4610" max="4610" width="73.140625" style="118" customWidth="1"/>
    <col min="4611" max="4855" width="9.140625" style="118"/>
    <col min="4856" max="4856" width="34.140625" style="118" customWidth="1"/>
    <col min="4857" max="4857" width="14" style="118" customWidth="1"/>
    <col min="4858" max="4858" width="13.5703125" style="118" customWidth="1"/>
    <col min="4859" max="4859" width="17.85546875" style="118" customWidth="1"/>
    <col min="4860" max="4860" width="15" style="118" customWidth="1"/>
    <col min="4861" max="4861" width="16.42578125" style="118" customWidth="1"/>
    <col min="4862" max="4862" width="14.5703125" style="118" customWidth="1"/>
    <col min="4863" max="4864" width="13.42578125" style="118" customWidth="1"/>
    <col min="4865" max="4865" width="0" style="118" hidden="1" customWidth="1"/>
    <col min="4866" max="4866" width="73.140625" style="118" customWidth="1"/>
    <col min="4867" max="5111" width="9.140625" style="118"/>
    <col min="5112" max="5112" width="34.140625" style="118" customWidth="1"/>
    <col min="5113" max="5113" width="14" style="118" customWidth="1"/>
    <col min="5114" max="5114" width="13.5703125" style="118" customWidth="1"/>
    <col min="5115" max="5115" width="17.85546875" style="118" customWidth="1"/>
    <col min="5116" max="5116" width="15" style="118" customWidth="1"/>
    <col min="5117" max="5117" width="16.42578125" style="118" customWidth="1"/>
    <col min="5118" max="5118" width="14.5703125" style="118" customWidth="1"/>
    <col min="5119" max="5120" width="13.42578125" style="118" customWidth="1"/>
    <col min="5121" max="5121" width="0" style="118" hidden="1" customWidth="1"/>
    <col min="5122" max="5122" width="73.140625" style="118" customWidth="1"/>
    <col min="5123" max="5367" width="9.140625" style="118"/>
    <col min="5368" max="5368" width="34.140625" style="118" customWidth="1"/>
    <col min="5369" max="5369" width="14" style="118" customWidth="1"/>
    <col min="5370" max="5370" width="13.5703125" style="118" customWidth="1"/>
    <col min="5371" max="5371" width="17.85546875" style="118" customWidth="1"/>
    <col min="5372" max="5372" width="15" style="118" customWidth="1"/>
    <col min="5373" max="5373" width="16.42578125" style="118" customWidth="1"/>
    <col min="5374" max="5374" width="14.5703125" style="118" customWidth="1"/>
    <col min="5375" max="5376" width="13.42578125" style="118" customWidth="1"/>
    <col min="5377" max="5377" width="0" style="118" hidden="1" customWidth="1"/>
    <col min="5378" max="5378" width="73.140625" style="118" customWidth="1"/>
    <col min="5379" max="5623" width="9.140625" style="118"/>
    <col min="5624" max="5624" width="34.140625" style="118" customWidth="1"/>
    <col min="5625" max="5625" width="14" style="118" customWidth="1"/>
    <col min="5626" max="5626" width="13.5703125" style="118" customWidth="1"/>
    <col min="5627" max="5627" width="17.85546875" style="118" customWidth="1"/>
    <col min="5628" max="5628" width="15" style="118" customWidth="1"/>
    <col min="5629" max="5629" width="16.42578125" style="118" customWidth="1"/>
    <col min="5630" max="5630" width="14.5703125" style="118" customWidth="1"/>
    <col min="5631" max="5632" width="13.42578125" style="118" customWidth="1"/>
    <col min="5633" max="5633" width="0" style="118" hidden="1" customWidth="1"/>
    <col min="5634" max="5634" width="73.140625" style="118" customWidth="1"/>
    <col min="5635" max="5879" width="9.140625" style="118"/>
    <col min="5880" max="5880" width="34.140625" style="118" customWidth="1"/>
    <col min="5881" max="5881" width="14" style="118" customWidth="1"/>
    <col min="5882" max="5882" width="13.5703125" style="118" customWidth="1"/>
    <col min="5883" max="5883" width="17.85546875" style="118" customWidth="1"/>
    <col min="5884" max="5884" width="15" style="118" customWidth="1"/>
    <col min="5885" max="5885" width="16.42578125" style="118" customWidth="1"/>
    <col min="5886" max="5886" width="14.5703125" style="118" customWidth="1"/>
    <col min="5887" max="5888" width="13.42578125" style="118" customWidth="1"/>
    <col min="5889" max="5889" width="0" style="118" hidden="1" customWidth="1"/>
    <col min="5890" max="5890" width="73.140625" style="118" customWidth="1"/>
    <col min="5891" max="6135" width="9.140625" style="118"/>
    <col min="6136" max="6136" width="34.140625" style="118" customWidth="1"/>
    <col min="6137" max="6137" width="14" style="118" customWidth="1"/>
    <col min="6138" max="6138" width="13.5703125" style="118" customWidth="1"/>
    <col min="6139" max="6139" width="17.85546875" style="118" customWidth="1"/>
    <col min="6140" max="6140" width="15" style="118" customWidth="1"/>
    <col min="6141" max="6141" width="16.42578125" style="118" customWidth="1"/>
    <col min="6142" max="6142" width="14.5703125" style="118" customWidth="1"/>
    <col min="6143" max="6144" width="13.42578125" style="118" customWidth="1"/>
    <col min="6145" max="6145" width="0" style="118" hidden="1" customWidth="1"/>
    <col min="6146" max="6146" width="73.140625" style="118" customWidth="1"/>
    <col min="6147" max="6391" width="9.140625" style="118"/>
    <col min="6392" max="6392" width="34.140625" style="118" customWidth="1"/>
    <col min="6393" max="6393" width="14" style="118" customWidth="1"/>
    <col min="6394" max="6394" width="13.5703125" style="118" customWidth="1"/>
    <col min="6395" max="6395" width="17.85546875" style="118" customWidth="1"/>
    <col min="6396" max="6396" width="15" style="118" customWidth="1"/>
    <col min="6397" max="6397" width="16.42578125" style="118" customWidth="1"/>
    <col min="6398" max="6398" width="14.5703125" style="118" customWidth="1"/>
    <col min="6399" max="6400" width="13.42578125" style="118" customWidth="1"/>
    <col min="6401" max="6401" width="0" style="118" hidden="1" customWidth="1"/>
    <col min="6402" max="6402" width="73.140625" style="118" customWidth="1"/>
    <col min="6403" max="6647" width="9.140625" style="118"/>
    <col min="6648" max="6648" width="34.140625" style="118" customWidth="1"/>
    <col min="6649" max="6649" width="14" style="118" customWidth="1"/>
    <col min="6650" max="6650" width="13.5703125" style="118" customWidth="1"/>
    <col min="6651" max="6651" width="17.85546875" style="118" customWidth="1"/>
    <col min="6652" max="6652" width="15" style="118" customWidth="1"/>
    <col min="6653" max="6653" width="16.42578125" style="118" customWidth="1"/>
    <col min="6654" max="6654" width="14.5703125" style="118" customWidth="1"/>
    <col min="6655" max="6656" width="13.42578125" style="118" customWidth="1"/>
    <col min="6657" max="6657" width="0" style="118" hidden="1" customWidth="1"/>
    <col min="6658" max="6658" width="73.140625" style="118" customWidth="1"/>
    <col min="6659" max="6903" width="9.140625" style="118"/>
    <col min="6904" max="6904" width="34.140625" style="118" customWidth="1"/>
    <col min="6905" max="6905" width="14" style="118" customWidth="1"/>
    <col min="6906" max="6906" width="13.5703125" style="118" customWidth="1"/>
    <col min="6907" max="6907" width="17.85546875" style="118" customWidth="1"/>
    <col min="6908" max="6908" width="15" style="118" customWidth="1"/>
    <col min="6909" max="6909" width="16.42578125" style="118" customWidth="1"/>
    <col min="6910" max="6910" width="14.5703125" style="118" customWidth="1"/>
    <col min="6911" max="6912" width="13.42578125" style="118" customWidth="1"/>
    <col min="6913" max="6913" width="0" style="118" hidden="1" customWidth="1"/>
    <col min="6914" max="6914" width="73.140625" style="118" customWidth="1"/>
    <col min="6915" max="7159" width="9.140625" style="118"/>
    <col min="7160" max="7160" width="34.140625" style="118" customWidth="1"/>
    <col min="7161" max="7161" width="14" style="118" customWidth="1"/>
    <col min="7162" max="7162" width="13.5703125" style="118" customWidth="1"/>
    <col min="7163" max="7163" width="17.85546875" style="118" customWidth="1"/>
    <col min="7164" max="7164" width="15" style="118" customWidth="1"/>
    <col min="7165" max="7165" width="16.42578125" style="118" customWidth="1"/>
    <col min="7166" max="7166" width="14.5703125" style="118" customWidth="1"/>
    <col min="7167" max="7168" width="13.42578125" style="118" customWidth="1"/>
    <col min="7169" max="7169" width="0" style="118" hidden="1" customWidth="1"/>
    <col min="7170" max="7170" width="73.140625" style="118" customWidth="1"/>
    <col min="7171" max="7415" width="9.140625" style="118"/>
    <col min="7416" max="7416" width="34.140625" style="118" customWidth="1"/>
    <col min="7417" max="7417" width="14" style="118" customWidth="1"/>
    <col min="7418" max="7418" width="13.5703125" style="118" customWidth="1"/>
    <col min="7419" max="7419" width="17.85546875" style="118" customWidth="1"/>
    <col min="7420" max="7420" width="15" style="118" customWidth="1"/>
    <col min="7421" max="7421" width="16.42578125" style="118" customWidth="1"/>
    <col min="7422" max="7422" width="14.5703125" style="118" customWidth="1"/>
    <col min="7423" max="7424" width="13.42578125" style="118" customWidth="1"/>
    <col min="7425" max="7425" width="0" style="118" hidden="1" customWidth="1"/>
    <col min="7426" max="7426" width="73.140625" style="118" customWidth="1"/>
    <col min="7427" max="7671" width="9.140625" style="118"/>
    <col min="7672" max="7672" width="34.140625" style="118" customWidth="1"/>
    <col min="7673" max="7673" width="14" style="118" customWidth="1"/>
    <col min="7674" max="7674" width="13.5703125" style="118" customWidth="1"/>
    <col min="7675" max="7675" width="17.85546875" style="118" customWidth="1"/>
    <col min="7676" max="7676" width="15" style="118" customWidth="1"/>
    <col min="7677" max="7677" width="16.42578125" style="118" customWidth="1"/>
    <col min="7678" max="7678" width="14.5703125" style="118" customWidth="1"/>
    <col min="7679" max="7680" width="13.42578125" style="118" customWidth="1"/>
    <col min="7681" max="7681" width="0" style="118" hidden="1" customWidth="1"/>
    <col min="7682" max="7682" width="73.140625" style="118" customWidth="1"/>
    <col min="7683" max="7927" width="9.140625" style="118"/>
    <col min="7928" max="7928" width="34.140625" style="118" customWidth="1"/>
    <col min="7929" max="7929" width="14" style="118" customWidth="1"/>
    <col min="7930" max="7930" width="13.5703125" style="118" customWidth="1"/>
    <col min="7931" max="7931" width="17.85546875" style="118" customWidth="1"/>
    <col min="7932" max="7932" width="15" style="118" customWidth="1"/>
    <col min="7933" max="7933" width="16.42578125" style="118" customWidth="1"/>
    <col min="7934" max="7934" width="14.5703125" style="118" customWidth="1"/>
    <col min="7935" max="7936" width="13.42578125" style="118" customWidth="1"/>
    <col min="7937" max="7937" width="0" style="118" hidden="1" customWidth="1"/>
    <col min="7938" max="7938" width="73.140625" style="118" customWidth="1"/>
    <col min="7939" max="8183" width="9.140625" style="118"/>
    <col min="8184" max="8184" width="34.140625" style="118" customWidth="1"/>
    <col min="8185" max="8185" width="14" style="118" customWidth="1"/>
    <col min="8186" max="8186" width="13.5703125" style="118" customWidth="1"/>
    <col min="8187" max="8187" width="17.85546875" style="118" customWidth="1"/>
    <col min="8188" max="8188" width="15" style="118" customWidth="1"/>
    <col min="8189" max="8189" width="16.42578125" style="118" customWidth="1"/>
    <col min="8190" max="8190" width="14.5703125" style="118" customWidth="1"/>
    <col min="8191" max="8192" width="13.42578125" style="118" customWidth="1"/>
    <col min="8193" max="8193" width="0" style="118" hidden="1" customWidth="1"/>
    <col min="8194" max="8194" width="73.140625" style="118" customWidth="1"/>
    <col min="8195" max="8439" width="9.140625" style="118"/>
    <col min="8440" max="8440" width="34.140625" style="118" customWidth="1"/>
    <col min="8441" max="8441" width="14" style="118" customWidth="1"/>
    <col min="8442" max="8442" width="13.5703125" style="118" customWidth="1"/>
    <col min="8443" max="8443" width="17.85546875" style="118" customWidth="1"/>
    <col min="8444" max="8444" width="15" style="118" customWidth="1"/>
    <col min="8445" max="8445" width="16.42578125" style="118" customWidth="1"/>
    <col min="8446" max="8446" width="14.5703125" style="118" customWidth="1"/>
    <col min="8447" max="8448" width="13.42578125" style="118" customWidth="1"/>
    <col min="8449" max="8449" width="0" style="118" hidden="1" customWidth="1"/>
    <col min="8450" max="8450" width="73.140625" style="118" customWidth="1"/>
    <col min="8451" max="8695" width="9.140625" style="118"/>
    <col min="8696" max="8696" width="34.140625" style="118" customWidth="1"/>
    <col min="8697" max="8697" width="14" style="118" customWidth="1"/>
    <col min="8698" max="8698" width="13.5703125" style="118" customWidth="1"/>
    <col min="8699" max="8699" width="17.85546875" style="118" customWidth="1"/>
    <col min="8700" max="8700" width="15" style="118" customWidth="1"/>
    <col min="8701" max="8701" width="16.42578125" style="118" customWidth="1"/>
    <col min="8702" max="8702" width="14.5703125" style="118" customWidth="1"/>
    <col min="8703" max="8704" width="13.42578125" style="118" customWidth="1"/>
    <col min="8705" max="8705" width="0" style="118" hidden="1" customWidth="1"/>
    <col min="8706" max="8706" width="73.140625" style="118" customWidth="1"/>
    <col min="8707" max="8951" width="9.140625" style="118"/>
    <col min="8952" max="8952" width="34.140625" style="118" customWidth="1"/>
    <col min="8953" max="8953" width="14" style="118" customWidth="1"/>
    <col min="8954" max="8954" width="13.5703125" style="118" customWidth="1"/>
    <col min="8955" max="8955" width="17.85546875" style="118" customWidth="1"/>
    <col min="8956" max="8956" width="15" style="118" customWidth="1"/>
    <col min="8957" max="8957" width="16.42578125" style="118" customWidth="1"/>
    <col min="8958" max="8958" width="14.5703125" style="118" customWidth="1"/>
    <col min="8959" max="8960" width="13.42578125" style="118" customWidth="1"/>
    <col min="8961" max="8961" width="0" style="118" hidden="1" customWidth="1"/>
    <col min="8962" max="8962" width="73.140625" style="118" customWidth="1"/>
    <col min="8963" max="9207" width="9.140625" style="118"/>
    <col min="9208" max="9208" width="34.140625" style="118" customWidth="1"/>
    <col min="9209" max="9209" width="14" style="118" customWidth="1"/>
    <col min="9210" max="9210" width="13.5703125" style="118" customWidth="1"/>
    <col min="9211" max="9211" width="17.85546875" style="118" customWidth="1"/>
    <col min="9212" max="9212" width="15" style="118" customWidth="1"/>
    <col min="9213" max="9213" width="16.42578125" style="118" customWidth="1"/>
    <col min="9214" max="9214" width="14.5703125" style="118" customWidth="1"/>
    <col min="9215" max="9216" width="13.42578125" style="118" customWidth="1"/>
    <col min="9217" max="9217" width="0" style="118" hidden="1" customWidth="1"/>
    <col min="9218" max="9218" width="73.140625" style="118" customWidth="1"/>
    <col min="9219" max="9463" width="9.140625" style="118"/>
    <col min="9464" max="9464" width="34.140625" style="118" customWidth="1"/>
    <col min="9465" max="9465" width="14" style="118" customWidth="1"/>
    <col min="9466" max="9466" width="13.5703125" style="118" customWidth="1"/>
    <col min="9467" max="9467" width="17.85546875" style="118" customWidth="1"/>
    <col min="9468" max="9468" width="15" style="118" customWidth="1"/>
    <col min="9469" max="9469" width="16.42578125" style="118" customWidth="1"/>
    <col min="9470" max="9470" width="14.5703125" style="118" customWidth="1"/>
    <col min="9471" max="9472" width="13.42578125" style="118" customWidth="1"/>
    <col min="9473" max="9473" width="0" style="118" hidden="1" customWidth="1"/>
    <col min="9474" max="9474" width="73.140625" style="118" customWidth="1"/>
    <col min="9475" max="9719" width="9.140625" style="118"/>
    <col min="9720" max="9720" width="34.140625" style="118" customWidth="1"/>
    <col min="9721" max="9721" width="14" style="118" customWidth="1"/>
    <col min="9722" max="9722" width="13.5703125" style="118" customWidth="1"/>
    <col min="9723" max="9723" width="17.85546875" style="118" customWidth="1"/>
    <col min="9724" max="9724" width="15" style="118" customWidth="1"/>
    <col min="9725" max="9725" width="16.42578125" style="118" customWidth="1"/>
    <col min="9726" max="9726" width="14.5703125" style="118" customWidth="1"/>
    <col min="9727" max="9728" width="13.42578125" style="118" customWidth="1"/>
    <col min="9729" max="9729" width="0" style="118" hidden="1" customWidth="1"/>
    <col min="9730" max="9730" width="73.140625" style="118" customWidth="1"/>
    <col min="9731" max="9975" width="9.140625" style="118"/>
    <col min="9976" max="9976" width="34.140625" style="118" customWidth="1"/>
    <col min="9977" max="9977" width="14" style="118" customWidth="1"/>
    <col min="9978" max="9978" width="13.5703125" style="118" customWidth="1"/>
    <col min="9979" max="9979" width="17.85546875" style="118" customWidth="1"/>
    <col min="9980" max="9980" width="15" style="118" customWidth="1"/>
    <col min="9981" max="9981" width="16.42578125" style="118" customWidth="1"/>
    <col min="9982" max="9982" width="14.5703125" style="118" customWidth="1"/>
    <col min="9983" max="9984" width="13.42578125" style="118" customWidth="1"/>
    <col min="9985" max="9985" width="0" style="118" hidden="1" customWidth="1"/>
    <col min="9986" max="9986" width="73.140625" style="118" customWidth="1"/>
    <col min="9987" max="10231" width="9.140625" style="118"/>
    <col min="10232" max="10232" width="34.140625" style="118" customWidth="1"/>
    <col min="10233" max="10233" width="14" style="118" customWidth="1"/>
    <col min="10234" max="10234" width="13.5703125" style="118" customWidth="1"/>
    <col min="10235" max="10235" width="17.85546875" style="118" customWidth="1"/>
    <col min="10236" max="10236" width="15" style="118" customWidth="1"/>
    <col min="10237" max="10237" width="16.42578125" style="118" customWidth="1"/>
    <col min="10238" max="10238" width="14.5703125" style="118" customWidth="1"/>
    <col min="10239" max="10240" width="13.42578125" style="118" customWidth="1"/>
    <col min="10241" max="10241" width="0" style="118" hidden="1" customWidth="1"/>
    <col min="10242" max="10242" width="73.140625" style="118" customWidth="1"/>
    <col min="10243" max="10487" width="9.140625" style="118"/>
    <col min="10488" max="10488" width="34.140625" style="118" customWidth="1"/>
    <col min="10489" max="10489" width="14" style="118" customWidth="1"/>
    <col min="10490" max="10490" width="13.5703125" style="118" customWidth="1"/>
    <col min="10491" max="10491" width="17.85546875" style="118" customWidth="1"/>
    <col min="10492" max="10492" width="15" style="118" customWidth="1"/>
    <col min="10493" max="10493" width="16.42578125" style="118" customWidth="1"/>
    <col min="10494" max="10494" width="14.5703125" style="118" customWidth="1"/>
    <col min="10495" max="10496" width="13.42578125" style="118" customWidth="1"/>
    <col min="10497" max="10497" width="0" style="118" hidden="1" customWidth="1"/>
    <col min="10498" max="10498" width="73.140625" style="118" customWidth="1"/>
    <col min="10499" max="10743" width="9.140625" style="118"/>
    <col min="10744" max="10744" width="34.140625" style="118" customWidth="1"/>
    <col min="10745" max="10745" width="14" style="118" customWidth="1"/>
    <col min="10746" max="10746" width="13.5703125" style="118" customWidth="1"/>
    <col min="10747" max="10747" width="17.85546875" style="118" customWidth="1"/>
    <col min="10748" max="10748" width="15" style="118" customWidth="1"/>
    <col min="10749" max="10749" width="16.42578125" style="118" customWidth="1"/>
    <col min="10750" max="10750" width="14.5703125" style="118" customWidth="1"/>
    <col min="10751" max="10752" width="13.42578125" style="118" customWidth="1"/>
    <col min="10753" max="10753" width="0" style="118" hidden="1" customWidth="1"/>
    <col min="10754" max="10754" width="73.140625" style="118" customWidth="1"/>
    <col min="10755" max="10999" width="9.140625" style="118"/>
    <col min="11000" max="11000" width="34.140625" style="118" customWidth="1"/>
    <col min="11001" max="11001" width="14" style="118" customWidth="1"/>
    <col min="11002" max="11002" width="13.5703125" style="118" customWidth="1"/>
    <col min="11003" max="11003" width="17.85546875" style="118" customWidth="1"/>
    <col min="11004" max="11004" width="15" style="118" customWidth="1"/>
    <col min="11005" max="11005" width="16.42578125" style="118" customWidth="1"/>
    <col min="11006" max="11006" width="14.5703125" style="118" customWidth="1"/>
    <col min="11007" max="11008" width="13.42578125" style="118" customWidth="1"/>
    <col min="11009" max="11009" width="0" style="118" hidden="1" customWidth="1"/>
    <col min="11010" max="11010" width="73.140625" style="118" customWidth="1"/>
    <col min="11011" max="11255" width="9.140625" style="118"/>
    <col min="11256" max="11256" width="34.140625" style="118" customWidth="1"/>
    <col min="11257" max="11257" width="14" style="118" customWidth="1"/>
    <col min="11258" max="11258" width="13.5703125" style="118" customWidth="1"/>
    <col min="11259" max="11259" width="17.85546875" style="118" customWidth="1"/>
    <col min="11260" max="11260" width="15" style="118" customWidth="1"/>
    <col min="11261" max="11261" width="16.42578125" style="118" customWidth="1"/>
    <col min="11262" max="11262" width="14.5703125" style="118" customWidth="1"/>
    <col min="11263" max="11264" width="13.42578125" style="118" customWidth="1"/>
    <col min="11265" max="11265" width="0" style="118" hidden="1" customWidth="1"/>
    <col min="11266" max="11266" width="73.140625" style="118" customWidth="1"/>
    <col min="11267" max="11511" width="9.140625" style="118"/>
    <col min="11512" max="11512" width="34.140625" style="118" customWidth="1"/>
    <col min="11513" max="11513" width="14" style="118" customWidth="1"/>
    <col min="11514" max="11514" width="13.5703125" style="118" customWidth="1"/>
    <col min="11515" max="11515" width="17.85546875" style="118" customWidth="1"/>
    <col min="11516" max="11516" width="15" style="118" customWidth="1"/>
    <col min="11517" max="11517" width="16.42578125" style="118" customWidth="1"/>
    <col min="11518" max="11518" width="14.5703125" style="118" customWidth="1"/>
    <col min="11519" max="11520" width="13.42578125" style="118" customWidth="1"/>
    <col min="11521" max="11521" width="0" style="118" hidden="1" customWidth="1"/>
    <col min="11522" max="11522" width="73.140625" style="118" customWidth="1"/>
    <col min="11523" max="11767" width="9.140625" style="118"/>
    <col min="11768" max="11768" width="34.140625" style="118" customWidth="1"/>
    <col min="11769" max="11769" width="14" style="118" customWidth="1"/>
    <col min="11770" max="11770" width="13.5703125" style="118" customWidth="1"/>
    <col min="11771" max="11771" width="17.85546875" style="118" customWidth="1"/>
    <col min="11772" max="11772" width="15" style="118" customWidth="1"/>
    <col min="11773" max="11773" width="16.42578125" style="118" customWidth="1"/>
    <col min="11774" max="11774" width="14.5703125" style="118" customWidth="1"/>
    <col min="11775" max="11776" width="13.42578125" style="118" customWidth="1"/>
    <col min="11777" max="11777" width="0" style="118" hidden="1" customWidth="1"/>
    <col min="11778" max="11778" width="73.140625" style="118" customWidth="1"/>
    <col min="11779" max="12023" width="9.140625" style="118"/>
    <col min="12024" max="12024" width="34.140625" style="118" customWidth="1"/>
    <col min="12025" max="12025" width="14" style="118" customWidth="1"/>
    <col min="12026" max="12026" width="13.5703125" style="118" customWidth="1"/>
    <col min="12027" max="12027" width="17.85546875" style="118" customWidth="1"/>
    <col min="12028" max="12028" width="15" style="118" customWidth="1"/>
    <col min="12029" max="12029" width="16.42578125" style="118" customWidth="1"/>
    <col min="12030" max="12030" width="14.5703125" style="118" customWidth="1"/>
    <col min="12031" max="12032" width="13.42578125" style="118" customWidth="1"/>
    <col min="12033" max="12033" width="0" style="118" hidden="1" customWidth="1"/>
    <col min="12034" max="12034" width="73.140625" style="118" customWidth="1"/>
    <col min="12035" max="12279" width="9.140625" style="118"/>
    <col min="12280" max="12280" width="34.140625" style="118" customWidth="1"/>
    <col min="12281" max="12281" width="14" style="118" customWidth="1"/>
    <col min="12282" max="12282" width="13.5703125" style="118" customWidth="1"/>
    <col min="12283" max="12283" width="17.85546875" style="118" customWidth="1"/>
    <col min="12284" max="12284" width="15" style="118" customWidth="1"/>
    <col min="12285" max="12285" width="16.42578125" style="118" customWidth="1"/>
    <col min="12286" max="12286" width="14.5703125" style="118" customWidth="1"/>
    <col min="12287" max="12288" width="13.42578125" style="118" customWidth="1"/>
    <col min="12289" max="12289" width="0" style="118" hidden="1" customWidth="1"/>
    <col min="12290" max="12290" width="73.140625" style="118" customWidth="1"/>
    <col min="12291" max="12535" width="9.140625" style="118"/>
    <col min="12536" max="12536" width="34.140625" style="118" customWidth="1"/>
    <col min="12537" max="12537" width="14" style="118" customWidth="1"/>
    <col min="12538" max="12538" width="13.5703125" style="118" customWidth="1"/>
    <col min="12539" max="12539" width="17.85546875" style="118" customWidth="1"/>
    <col min="12540" max="12540" width="15" style="118" customWidth="1"/>
    <col min="12541" max="12541" width="16.42578125" style="118" customWidth="1"/>
    <col min="12542" max="12542" width="14.5703125" style="118" customWidth="1"/>
    <col min="12543" max="12544" width="13.42578125" style="118" customWidth="1"/>
    <col min="12545" max="12545" width="0" style="118" hidden="1" customWidth="1"/>
    <col min="12546" max="12546" width="73.140625" style="118" customWidth="1"/>
    <col min="12547" max="12791" width="9.140625" style="118"/>
    <col min="12792" max="12792" width="34.140625" style="118" customWidth="1"/>
    <col min="12793" max="12793" width="14" style="118" customWidth="1"/>
    <col min="12794" max="12794" width="13.5703125" style="118" customWidth="1"/>
    <col min="12795" max="12795" width="17.85546875" style="118" customWidth="1"/>
    <col min="12796" max="12796" width="15" style="118" customWidth="1"/>
    <col min="12797" max="12797" width="16.42578125" style="118" customWidth="1"/>
    <col min="12798" max="12798" width="14.5703125" style="118" customWidth="1"/>
    <col min="12799" max="12800" width="13.42578125" style="118" customWidth="1"/>
    <col min="12801" max="12801" width="0" style="118" hidden="1" customWidth="1"/>
    <col min="12802" max="12802" width="73.140625" style="118" customWidth="1"/>
    <col min="12803" max="13047" width="9.140625" style="118"/>
    <col min="13048" max="13048" width="34.140625" style="118" customWidth="1"/>
    <col min="13049" max="13049" width="14" style="118" customWidth="1"/>
    <col min="13050" max="13050" width="13.5703125" style="118" customWidth="1"/>
    <col min="13051" max="13051" width="17.85546875" style="118" customWidth="1"/>
    <col min="13052" max="13052" width="15" style="118" customWidth="1"/>
    <col min="13053" max="13053" width="16.42578125" style="118" customWidth="1"/>
    <col min="13054" max="13054" width="14.5703125" style="118" customWidth="1"/>
    <col min="13055" max="13056" width="13.42578125" style="118" customWidth="1"/>
    <col min="13057" max="13057" width="0" style="118" hidden="1" customWidth="1"/>
    <col min="13058" max="13058" width="73.140625" style="118" customWidth="1"/>
    <col min="13059" max="13303" width="9.140625" style="118"/>
    <col min="13304" max="13304" width="34.140625" style="118" customWidth="1"/>
    <col min="13305" max="13305" width="14" style="118" customWidth="1"/>
    <col min="13306" max="13306" width="13.5703125" style="118" customWidth="1"/>
    <col min="13307" max="13307" width="17.85546875" style="118" customWidth="1"/>
    <col min="13308" max="13308" width="15" style="118" customWidth="1"/>
    <col min="13309" max="13309" width="16.42578125" style="118" customWidth="1"/>
    <col min="13310" max="13310" width="14.5703125" style="118" customWidth="1"/>
    <col min="13311" max="13312" width="13.42578125" style="118" customWidth="1"/>
    <col min="13313" max="13313" width="0" style="118" hidden="1" customWidth="1"/>
    <col min="13314" max="13314" width="73.140625" style="118" customWidth="1"/>
    <col min="13315" max="13559" width="9.140625" style="118"/>
    <col min="13560" max="13560" width="34.140625" style="118" customWidth="1"/>
    <col min="13561" max="13561" width="14" style="118" customWidth="1"/>
    <col min="13562" max="13562" width="13.5703125" style="118" customWidth="1"/>
    <col min="13563" max="13563" width="17.85546875" style="118" customWidth="1"/>
    <col min="13564" max="13564" width="15" style="118" customWidth="1"/>
    <col min="13565" max="13565" width="16.42578125" style="118" customWidth="1"/>
    <col min="13566" max="13566" width="14.5703125" style="118" customWidth="1"/>
    <col min="13567" max="13568" width="13.42578125" style="118" customWidth="1"/>
    <col min="13569" max="13569" width="0" style="118" hidden="1" customWidth="1"/>
    <col min="13570" max="13570" width="73.140625" style="118" customWidth="1"/>
    <col min="13571" max="13815" width="9.140625" style="118"/>
    <col min="13816" max="13816" width="34.140625" style="118" customWidth="1"/>
    <col min="13817" max="13817" width="14" style="118" customWidth="1"/>
    <col min="13818" max="13818" width="13.5703125" style="118" customWidth="1"/>
    <col min="13819" max="13819" width="17.85546875" style="118" customWidth="1"/>
    <col min="13820" max="13820" width="15" style="118" customWidth="1"/>
    <col min="13821" max="13821" width="16.42578125" style="118" customWidth="1"/>
    <col min="13822" max="13822" width="14.5703125" style="118" customWidth="1"/>
    <col min="13823" max="13824" width="13.42578125" style="118" customWidth="1"/>
    <col min="13825" max="13825" width="0" style="118" hidden="1" customWidth="1"/>
    <col min="13826" max="13826" width="73.140625" style="118" customWidth="1"/>
    <col min="13827" max="14071" width="9.140625" style="118"/>
    <col min="14072" max="14072" width="34.140625" style="118" customWidth="1"/>
    <col min="14073" max="14073" width="14" style="118" customWidth="1"/>
    <col min="14074" max="14074" width="13.5703125" style="118" customWidth="1"/>
    <col min="14075" max="14075" width="17.85546875" style="118" customWidth="1"/>
    <col min="14076" max="14076" width="15" style="118" customWidth="1"/>
    <col min="14077" max="14077" width="16.42578125" style="118" customWidth="1"/>
    <col min="14078" max="14078" width="14.5703125" style="118" customWidth="1"/>
    <col min="14079" max="14080" width="13.42578125" style="118" customWidth="1"/>
    <col min="14081" max="14081" width="0" style="118" hidden="1" customWidth="1"/>
    <col min="14082" max="14082" width="73.140625" style="118" customWidth="1"/>
    <col min="14083" max="14327" width="9.140625" style="118"/>
    <col min="14328" max="14328" width="34.140625" style="118" customWidth="1"/>
    <col min="14329" max="14329" width="14" style="118" customWidth="1"/>
    <col min="14330" max="14330" width="13.5703125" style="118" customWidth="1"/>
    <col min="14331" max="14331" width="17.85546875" style="118" customWidth="1"/>
    <col min="14332" max="14332" width="15" style="118" customWidth="1"/>
    <col min="14333" max="14333" width="16.42578125" style="118" customWidth="1"/>
    <col min="14334" max="14334" width="14.5703125" style="118" customWidth="1"/>
    <col min="14335" max="14336" width="13.42578125" style="118" customWidth="1"/>
    <col min="14337" max="14337" width="0" style="118" hidden="1" customWidth="1"/>
    <col min="14338" max="14338" width="73.140625" style="118" customWidth="1"/>
    <col min="14339" max="14583" width="9.140625" style="118"/>
    <col min="14584" max="14584" width="34.140625" style="118" customWidth="1"/>
    <col min="14585" max="14585" width="14" style="118" customWidth="1"/>
    <col min="14586" max="14586" width="13.5703125" style="118" customWidth="1"/>
    <col min="14587" max="14587" width="17.85546875" style="118" customWidth="1"/>
    <col min="14588" max="14588" width="15" style="118" customWidth="1"/>
    <col min="14589" max="14589" width="16.42578125" style="118" customWidth="1"/>
    <col min="14590" max="14590" width="14.5703125" style="118" customWidth="1"/>
    <col min="14591" max="14592" width="13.42578125" style="118" customWidth="1"/>
    <col min="14593" max="14593" width="0" style="118" hidden="1" customWidth="1"/>
    <col min="14594" max="14594" width="73.140625" style="118" customWidth="1"/>
    <col min="14595" max="14839" width="9.140625" style="118"/>
    <col min="14840" max="14840" width="34.140625" style="118" customWidth="1"/>
    <col min="14841" max="14841" width="14" style="118" customWidth="1"/>
    <col min="14842" max="14842" width="13.5703125" style="118" customWidth="1"/>
    <col min="14843" max="14843" width="17.85546875" style="118" customWidth="1"/>
    <col min="14844" max="14844" width="15" style="118" customWidth="1"/>
    <col min="14845" max="14845" width="16.42578125" style="118" customWidth="1"/>
    <col min="14846" max="14846" width="14.5703125" style="118" customWidth="1"/>
    <col min="14847" max="14848" width="13.42578125" style="118" customWidth="1"/>
    <col min="14849" max="14849" width="0" style="118" hidden="1" customWidth="1"/>
    <col min="14850" max="14850" width="73.140625" style="118" customWidth="1"/>
    <col min="14851" max="15095" width="9.140625" style="118"/>
    <col min="15096" max="15096" width="34.140625" style="118" customWidth="1"/>
    <col min="15097" max="15097" width="14" style="118" customWidth="1"/>
    <col min="15098" max="15098" width="13.5703125" style="118" customWidth="1"/>
    <col min="15099" max="15099" width="17.85546875" style="118" customWidth="1"/>
    <col min="15100" max="15100" width="15" style="118" customWidth="1"/>
    <col min="15101" max="15101" width="16.42578125" style="118" customWidth="1"/>
    <col min="15102" max="15102" width="14.5703125" style="118" customWidth="1"/>
    <col min="15103" max="15104" width="13.42578125" style="118" customWidth="1"/>
    <col min="15105" max="15105" width="0" style="118" hidden="1" customWidth="1"/>
    <col min="15106" max="15106" width="73.140625" style="118" customWidth="1"/>
    <col min="15107" max="15351" width="9.140625" style="118"/>
    <col min="15352" max="15352" width="34.140625" style="118" customWidth="1"/>
    <col min="15353" max="15353" width="14" style="118" customWidth="1"/>
    <col min="15354" max="15354" width="13.5703125" style="118" customWidth="1"/>
    <col min="15355" max="15355" width="17.85546875" style="118" customWidth="1"/>
    <col min="15356" max="15356" width="15" style="118" customWidth="1"/>
    <col min="15357" max="15357" width="16.42578125" style="118" customWidth="1"/>
    <col min="15358" max="15358" width="14.5703125" style="118" customWidth="1"/>
    <col min="15359" max="15360" width="13.42578125" style="118" customWidth="1"/>
    <col min="15361" max="15361" width="0" style="118" hidden="1" customWidth="1"/>
    <col min="15362" max="15362" width="73.140625" style="118" customWidth="1"/>
    <col min="15363" max="15607" width="9.140625" style="118"/>
    <col min="15608" max="15608" width="34.140625" style="118" customWidth="1"/>
    <col min="15609" max="15609" width="14" style="118" customWidth="1"/>
    <col min="15610" max="15610" width="13.5703125" style="118" customWidth="1"/>
    <col min="15611" max="15611" width="17.85546875" style="118" customWidth="1"/>
    <col min="15612" max="15612" width="15" style="118" customWidth="1"/>
    <col min="15613" max="15613" width="16.42578125" style="118" customWidth="1"/>
    <col min="15614" max="15614" width="14.5703125" style="118" customWidth="1"/>
    <col min="15615" max="15616" width="13.42578125" style="118" customWidth="1"/>
    <col min="15617" max="15617" width="0" style="118" hidden="1" customWidth="1"/>
    <col min="15618" max="15618" width="73.140625" style="118" customWidth="1"/>
    <col min="15619" max="15863" width="9.140625" style="118"/>
    <col min="15864" max="15864" width="34.140625" style="118" customWidth="1"/>
    <col min="15865" max="15865" width="14" style="118" customWidth="1"/>
    <col min="15866" max="15866" width="13.5703125" style="118" customWidth="1"/>
    <col min="15867" max="15867" width="17.85546875" style="118" customWidth="1"/>
    <col min="15868" max="15868" width="15" style="118" customWidth="1"/>
    <col min="15869" max="15869" width="16.42578125" style="118" customWidth="1"/>
    <col min="15870" max="15870" width="14.5703125" style="118" customWidth="1"/>
    <col min="15871" max="15872" width="13.42578125" style="118" customWidth="1"/>
    <col min="15873" max="15873" width="0" style="118" hidden="1" customWidth="1"/>
    <col min="15874" max="15874" width="73.140625" style="118" customWidth="1"/>
    <col min="15875" max="16119" width="9.140625" style="118"/>
    <col min="16120" max="16120" width="34.140625" style="118" customWidth="1"/>
    <col min="16121" max="16121" width="14" style="118" customWidth="1"/>
    <col min="16122" max="16122" width="13.5703125" style="118" customWidth="1"/>
    <col min="16123" max="16123" width="17.85546875" style="118" customWidth="1"/>
    <col min="16124" max="16124" width="15" style="118" customWidth="1"/>
    <col min="16125" max="16125" width="16.42578125" style="118" customWidth="1"/>
    <col min="16126" max="16126" width="14.5703125" style="118" customWidth="1"/>
    <col min="16127" max="16128" width="13.42578125" style="118" customWidth="1"/>
    <col min="16129" max="16129" width="0" style="118" hidden="1" customWidth="1"/>
    <col min="16130" max="16130" width="73.140625" style="118" customWidth="1"/>
    <col min="16131" max="16384" width="9.140625" style="118"/>
  </cols>
  <sheetData>
    <row r="2" spans="1:9" s="120" customFormat="1" ht="18.75" customHeight="1" x14ac:dyDescent="0.15">
      <c r="A2" s="2403" t="s">
        <v>1469</v>
      </c>
      <c r="B2" s="2404"/>
      <c r="C2" s="2404"/>
      <c r="D2" s="2404"/>
      <c r="E2" s="2404"/>
      <c r="F2" s="2404"/>
      <c r="G2" s="2404"/>
      <c r="H2" s="2404"/>
      <c r="I2" s="2404"/>
    </row>
    <row r="3" spans="1:9" x14ac:dyDescent="0.15">
      <c r="A3" s="2384"/>
      <c r="B3" s="2385"/>
      <c r="C3" s="2385"/>
      <c r="D3" s="2385"/>
      <c r="E3" s="2385"/>
      <c r="F3" s="2385"/>
      <c r="G3" s="2385"/>
      <c r="H3" s="2385"/>
      <c r="I3" s="2385"/>
    </row>
    <row r="4" spans="1:9" x14ac:dyDescent="0.15">
      <c r="A4" s="2405" t="s">
        <v>2</v>
      </c>
      <c r="B4" s="2524" t="s">
        <v>1458</v>
      </c>
      <c r="C4" s="2525"/>
      <c r="D4" s="2525"/>
      <c r="E4" s="2525"/>
      <c r="F4" s="2525"/>
      <c r="G4" s="2525"/>
      <c r="H4" s="2525"/>
      <c r="I4" s="2526"/>
    </row>
    <row r="5" spans="1:9" x14ac:dyDescent="0.15">
      <c r="A5" s="2523"/>
      <c r="B5" s="2405" t="s">
        <v>71</v>
      </c>
      <c r="C5" s="2407" t="s">
        <v>1445</v>
      </c>
      <c r="D5" s="2408"/>
      <c r="E5" s="2408"/>
      <c r="F5" s="2408"/>
      <c r="G5" s="2408"/>
      <c r="H5" s="2408"/>
      <c r="I5" s="2409"/>
    </row>
    <row r="6" spans="1:9" ht="35.25" customHeight="1" x14ac:dyDescent="0.15">
      <c r="A6" s="2406"/>
      <c r="B6" s="2406"/>
      <c r="C6" s="140" t="s">
        <v>1446</v>
      </c>
      <c r="D6" s="140" t="s">
        <v>1447</v>
      </c>
      <c r="E6" s="140" t="s">
        <v>1448</v>
      </c>
      <c r="F6" s="140" t="s">
        <v>1463</v>
      </c>
      <c r="G6" s="140" t="s">
        <v>1450</v>
      </c>
      <c r="H6" s="140" t="s">
        <v>1451</v>
      </c>
      <c r="I6" s="140" t="s">
        <v>1452</v>
      </c>
    </row>
    <row r="7" spans="1:9" x14ac:dyDescent="0.15">
      <c r="A7" s="235">
        <v>2012</v>
      </c>
      <c r="B7" s="697">
        <f>SUM(C7:I7)</f>
        <v>1179363</v>
      </c>
      <c r="C7" s="698">
        <v>242098</v>
      </c>
      <c r="D7" s="698">
        <v>515005</v>
      </c>
      <c r="E7" s="698">
        <v>79622</v>
      </c>
      <c r="F7" s="698">
        <v>87881</v>
      </c>
      <c r="G7" s="698">
        <v>104062</v>
      </c>
      <c r="H7" s="698">
        <v>54846</v>
      </c>
      <c r="I7" s="698">
        <v>95849</v>
      </c>
    </row>
    <row r="8" spans="1:9" x14ac:dyDescent="0.15">
      <c r="A8" s="250">
        <v>2013</v>
      </c>
      <c r="B8" s="697">
        <f>SUM(C8:I8)</f>
        <v>1157583</v>
      </c>
      <c r="C8" s="698">
        <v>318096</v>
      </c>
      <c r="D8" s="698">
        <v>451978</v>
      </c>
      <c r="E8" s="698">
        <v>76964</v>
      </c>
      <c r="F8" s="698">
        <v>70894</v>
      </c>
      <c r="G8" s="698">
        <v>102719</v>
      </c>
      <c r="H8" s="698">
        <v>53131</v>
      </c>
      <c r="I8" s="698">
        <v>83801</v>
      </c>
    </row>
    <row r="9" spans="1:9" x14ac:dyDescent="0.15">
      <c r="A9" s="250">
        <v>2014</v>
      </c>
      <c r="B9" s="697">
        <f>SUM(C9:I9)</f>
        <v>1255600</v>
      </c>
      <c r="C9" s="698">
        <v>219416</v>
      </c>
      <c r="D9" s="698">
        <v>468499</v>
      </c>
      <c r="E9" s="698">
        <v>70737</v>
      </c>
      <c r="F9" s="698">
        <v>121363</v>
      </c>
      <c r="G9" s="698">
        <v>61899</v>
      </c>
      <c r="H9" s="698">
        <v>59078</v>
      </c>
      <c r="I9" s="698">
        <v>254608</v>
      </c>
    </row>
    <row r="10" spans="1:9" x14ac:dyDescent="0.15">
      <c r="A10" s="250">
        <v>2015</v>
      </c>
      <c r="B10" s="697">
        <f>SUM(C10:I10)</f>
        <v>1265424</v>
      </c>
      <c r="C10" s="700">
        <v>328740</v>
      </c>
      <c r="D10" s="700">
        <v>502858</v>
      </c>
      <c r="E10" s="700">
        <v>81661</v>
      </c>
      <c r="F10" s="700">
        <v>121435</v>
      </c>
      <c r="G10" s="700">
        <v>50918</v>
      </c>
      <c r="H10" s="700">
        <v>60495</v>
      </c>
      <c r="I10" s="700">
        <v>119317</v>
      </c>
    </row>
    <row r="11" spans="1:9" x14ac:dyDescent="0.15">
      <c r="A11" s="250">
        <v>2016</v>
      </c>
      <c r="B11" s="697">
        <f>SUM(C11:I11)</f>
        <v>1247823</v>
      </c>
      <c r="C11" s="700">
        <v>223464</v>
      </c>
      <c r="D11" s="700">
        <v>555441</v>
      </c>
      <c r="E11" s="700">
        <v>94420</v>
      </c>
      <c r="F11" s="700">
        <v>103367</v>
      </c>
      <c r="G11" s="700">
        <v>72344</v>
      </c>
      <c r="H11" s="700">
        <v>61028</v>
      </c>
      <c r="I11" s="700">
        <v>137759</v>
      </c>
    </row>
    <row r="12" spans="1:9" ht="12" customHeight="1" x14ac:dyDescent="0.15">
      <c r="A12" s="2710"/>
      <c r="B12" s="2775"/>
      <c r="C12" s="2775"/>
      <c r="D12" s="2775"/>
      <c r="E12" s="2775"/>
      <c r="F12" s="2775"/>
      <c r="G12" s="2775"/>
      <c r="H12" s="2775"/>
      <c r="I12" s="2775"/>
    </row>
    <row r="13" spans="1:9" ht="22.5" customHeight="1" x14ac:dyDescent="0.15">
      <c r="A13" s="2772" t="s">
        <v>1453</v>
      </c>
      <c r="B13" s="2773"/>
      <c r="C13" s="2773"/>
      <c r="D13" s="2773"/>
      <c r="E13" s="2773"/>
      <c r="F13" s="2773"/>
      <c r="G13" s="2773"/>
      <c r="H13" s="2773"/>
      <c r="I13" s="2773"/>
    </row>
    <row r="14" spans="1:9" x14ac:dyDescent="0.15">
      <c r="A14" s="2512" t="s">
        <v>1454</v>
      </c>
      <c r="B14" s="2773"/>
      <c r="C14" s="2773"/>
      <c r="D14" s="2773"/>
      <c r="E14" s="2773"/>
      <c r="F14" s="2773"/>
      <c r="G14" s="2773"/>
      <c r="H14" s="2773"/>
      <c r="I14" s="2773"/>
    </row>
    <row r="15" spans="1:9" x14ac:dyDescent="0.15">
      <c r="A15" s="174"/>
      <c r="B15" s="174"/>
      <c r="C15" s="174"/>
      <c r="D15" s="174"/>
      <c r="E15" s="174"/>
      <c r="F15" s="174"/>
      <c r="G15" s="174"/>
      <c r="H15" s="174"/>
      <c r="I15" s="174"/>
    </row>
    <row r="16" spans="1:9" x14ac:dyDescent="0.15">
      <c r="A16" s="174"/>
      <c r="C16" s="174"/>
      <c r="D16" s="174"/>
      <c r="E16" s="174"/>
      <c r="F16" s="174"/>
      <c r="G16" s="174"/>
      <c r="H16" s="174"/>
      <c r="I16" s="174"/>
    </row>
    <row r="17" spans="1:9" x14ac:dyDescent="0.15">
      <c r="A17" s="174"/>
      <c r="C17" s="174"/>
      <c r="D17" s="174"/>
      <c r="E17" s="174"/>
      <c r="F17" s="174"/>
      <c r="G17" s="174"/>
      <c r="H17" s="174"/>
      <c r="I17" s="174"/>
    </row>
    <row r="18" spans="1:9" x14ac:dyDescent="0.15">
      <c r="A18" s="147"/>
      <c r="B18" s="147"/>
      <c r="C18" s="147"/>
      <c r="D18" s="147"/>
      <c r="E18" s="147"/>
      <c r="F18" s="147"/>
      <c r="G18" s="147"/>
      <c r="H18" s="147"/>
      <c r="I18" s="147"/>
    </row>
    <row r="19" spans="1:9" x14ac:dyDescent="0.15">
      <c r="A19" s="147"/>
      <c r="B19" s="147"/>
      <c r="C19" s="147"/>
      <c r="D19" s="147"/>
      <c r="E19" s="147"/>
      <c r="F19" s="147"/>
      <c r="G19" s="147"/>
      <c r="H19" s="147"/>
      <c r="I19" s="147"/>
    </row>
    <row r="20" spans="1:9" x14ac:dyDescent="0.15">
      <c r="A20" s="147"/>
      <c r="B20" s="147"/>
      <c r="C20" s="147"/>
      <c r="D20" s="147"/>
      <c r="E20" s="147"/>
      <c r="F20" s="147"/>
      <c r="G20" s="147"/>
      <c r="H20" s="147"/>
      <c r="I20" s="147"/>
    </row>
    <row r="21" spans="1:9" x14ac:dyDescent="0.15">
      <c r="A21" s="147"/>
      <c r="B21" s="147"/>
      <c r="C21" s="147"/>
      <c r="D21" s="147"/>
      <c r="E21" s="147"/>
      <c r="F21" s="147"/>
      <c r="G21" s="147"/>
      <c r="H21" s="147"/>
      <c r="I21" s="147"/>
    </row>
    <row r="22" spans="1:9" x14ac:dyDescent="0.15">
      <c r="A22" s="147"/>
      <c r="B22" s="147"/>
      <c r="C22" s="147"/>
      <c r="D22" s="147"/>
      <c r="E22" s="147"/>
      <c r="F22" s="147"/>
      <c r="G22" s="147"/>
      <c r="H22" s="147"/>
      <c r="I22" s="147"/>
    </row>
    <row r="23" spans="1:9" x14ac:dyDescent="0.15">
      <c r="A23" s="147"/>
      <c r="B23" s="147"/>
      <c r="C23" s="147"/>
      <c r="D23" s="147"/>
      <c r="E23" s="147"/>
      <c r="F23" s="147"/>
      <c r="G23" s="147"/>
      <c r="H23" s="147"/>
      <c r="I23" s="147"/>
    </row>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dimension ref="A1:U243"/>
  <sheetViews>
    <sheetView workbookViewId="0"/>
  </sheetViews>
  <sheetFormatPr baseColWidth="10" defaultColWidth="9.140625" defaultRowHeight="21.75" customHeight="1" x14ac:dyDescent="0.15"/>
  <cols>
    <col min="1" max="1" width="13.5703125" style="118" customWidth="1"/>
    <col min="2" max="2" width="14" style="118" customWidth="1"/>
    <col min="3" max="3" width="13.5703125" style="118" customWidth="1"/>
    <col min="4" max="4" width="17.85546875" style="118" customWidth="1"/>
    <col min="5" max="5" width="15" style="118" customWidth="1"/>
    <col min="6" max="6" width="17.85546875" style="118" customWidth="1"/>
    <col min="7" max="7" width="15.7109375" style="118" customWidth="1"/>
    <col min="8" max="9" width="13.42578125" style="118" customWidth="1"/>
    <col min="10" max="246" width="9.140625" style="118"/>
    <col min="247" max="247" width="34.140625" style="118" customWidth="1"/>
    <col min="248" max="248" width="14" style="118" customWidth="1"/>
    <col min="249" max="249" width="13.5703125" style="118" customWidth="1"/>
    <col min="250" max="250" width="17.85546875" style="118" customWidth="1"/>
    <col min="251" max="251" width="15" style="118" customWidth="1"/>
    <col min="252" max="252" width="16.42578125" style="118" customWidth="1"/>
    <col min="253" max="253" width="14.5703125" style="118" customWidth="1"/>
    <col min="254" max="255" width="13.42578125" style="118" customWidth="1"/>
    <col min="256" max="256" width="0" style="118" hidden="1" customWidth="1"/>
    <col min="257" max="257" width="73.140625" style="118" customWidth="1"/>
    <col min="258" max="502" width="9.140625" style="118"/>
    <col min="503" max="503" width="34.140625" style="118" customWidth="1"/>
    <col min="504" max="504" width="14" style="118" customWidth="1"/>
    <col min="505" max="505" width="13.5703125" style="118" customWidth="1"/>
    <col min="506" max="506" width="17.85546875" style="118" customWidth="1"/>
    <col min="507" max="507" width="15" style="118" customWidth="1"/>
    <col min="508" max="508" width="16.42578125" style="118" customWidth="1"/>
    <col min="509" max="509" width="14.5703125" style="118" customWidth="1"/>
    <col min="510" max="511" width="13.42578125" style="118" customWidth="1"/>
    <col min="512" max="512" width="0" style="118" hidden="1" customWidth="1"/>
    <col min="513" max="513" width="73.140625" style="118" customWidth="1"/>
    <col min="514" max="758" width="9.140625" style="118"/>
    <col min="759" max="759" width="34.140625" style="118" customWidth="1"/>
    <col min="760" max="760" width="14" style="118" customWidth="1"/>
    <col min="761" max="761" width="13.5703125" style="118" customWidth="1"/>
    <col min="762" max="762" width="17.85546875" style="118" customWidth="1"/>
    <col min="763" max="763" width="15" style="118" customWidth="1"/>
    <col min="764" max="764" width="16.42578125" style="118" customWidth="1"/>
    <col min="765" max="765" width="14.5703125" style="118" customWidth="1"/>
    <col min="766" max="767" width="13.42578125" style="118" customWidth="1"/>
    <col min="768" max="768" width="0" style="118" hidden="1" customWidth="1"/>
    <col min="769" max="769" width="73.140625" style="118" customWidth="1"/>
    <col min="770" max="1014" width="9.140625" style="118"/>
    <col min="1015" max="1015" width="34.140625" style="118" customWidth="1"/>
    <col min="1016" max="1016" width="14" style="118" customWidth="1"/>
    <col min="1017" max="1017" width="13.5703125" style="118" customWidth="1"/>
    <col min="1018" max="1018" width="17.85546875" style="118" customWidth="1"/>
    <col min="1019" max="1019" width="15" style="118" customWidth="1"/>
    <col min="1020" max="1020" width="16.42578125" style="118" customWidth="1"/>
    <col min="1021" max="1021" width="14.5703125" style="118" customWidth="1"/>
    <col min="1022" max="1023" width="13.42578125" style="118" customWidth="1"/>
    <col min="1024" max="1024" width="0" style="118" hidden="1" customWidth="1"/>
    <col min="1025" max="1025" width="73.140625" style="118" customWidth="1"/>
    <col min="1026" max="1270" width="9.140625" style="118"/>
    <col min="1271" max="1271" width="34.140625" style="118" customWidth="1"/>
    <col min="1272" max="1272" width="14" style="118" customWidth="1"/>
    <col min="1273" max="1273" width="13.5703125" style="118" customWidth="1"/>
    <col min="1274" max="1274" width="17.85546875" style="118" customWidth="1"/>
    <col min="1275" max="1275" width="15" style="118" customWidth="1"/>
    <col min="1276" max="1276" width="16.42578125" style="118" customWidth="1"/>
    <col min="1277" max="1277" width="14.5703125" style="118" customWidth="1"/>
    <col min="1278" max="1279" width="13.42578125" style="118" customWidth="1"/>
    <col min="1280" max="1280" width="0" style="118" hidden="1" customWidth="1"/>
    <col min="1281" max="1281" width="73.140625" style="118" customWidth="1"/>
    <col min="1282" max="1526" width="9.140625" style="118"/>
    <col min="1527" max="1527" width="34.140625" style="118" customWidth="1"/>
    <col min="1528" max="1528" width="14" style="118" customWidth="1"/>
    <col min="1529" max="1529" width="13.5703125" style="118" customWidth="1"/>
    <col min="1530" max="1530" width="17.85546875" style="118" customWidth="1"/>
    <col min="1531" max="1531" width="15" style="118" customWidth="1"/>
    <col min="1532" max="1532" width="16.42578125" style="118" customWidth="1"/>
    <col min="1533" max="1533" width="14.5703125" style="118" customWidth="1"/>
    <col min="1534" max="1535" width="13.42578125" style="118" customWidth="1"/>
    <col min="1536" max="1536" width="0" style="118" hidden="1" customWidth="1"/>
    <col min="1537" max="1537" width="73.140625" style="118" customWidth="1"/>
    <col min="1538" max="1782" width="9.140625" style="118"/>
    <col min="1783" max="1783" width="34.140625" style="118" customWidth="1"/>
    <col min="1784" max="1784" width="14" style="118" customWidth="1"/>
    <col min="1785" max="1785" width="13.5703125" style="118" customWidth="1"/>
    <col min="1786" max="1786" width="17.85546875" style="118" customWidth="1"/>
    <col min="1787" max="1787" width="15" style="118" customWidth="1"/>
    <col min="1788" max="1788" width="16.42578125" style="118" customWidth="1"/>
    <col min="1789" max="1789" width="14.5703125" style="118" customWidth="1"/>
    <col min="1790" max="1791" width="13.42578125" style="118" customWidth="1"/>
    <col min="1792" max="1792" width="0" style="118" hidden="1" customWidth="1"/>
    <col min="1793" max="1793" width="73.140625" style="118" customWidth="1"/>
    <col min="1794" max="2038" width="9.140625" style="118"/>
    <col min="2039" max="2039" width="34.140625" style="118" customWidth="1"/>
    <col min="2040" max="2040" width="14" style="118" customWidth="1"/>
    <col min="2041" max="2041" width="13.5703125" style="118" customWidth="1"/>
    <col min="2042" max="2042" width="17.85546875" style="118" customWidth="1"/>
    <col min="2043" max="2043" width="15" style="118" customWidth="1"/>
    <col min="2044" max="2044" width="16.42578125" style="118" customWidth="1"/>
    <col min="2045" max="2045" width="14.5703125" style="118" customWidth="1"/>
    <col min="2046" max="2047" width="13.42578125" style="118" customWidth="1"/>
    <col min="2048" max="2048" width="0" style="118" hidden="1" customWidth="1"/>
    <col min="2049" max="2049" width="73.140625" style="118" customWidth="1"/>
    <col min="2050" max="2294" width="9.140625" style="118"/>
    <col min="2295" max="2295" width="34.140625" style="118" customWidth="1"/>
    <col min="2296" max="2296" width="14" style="118" customWidth="1"/>
    <col min="2297" max="2297" width="13.5703125" style="118" customWidth="1"/>
    <col min="2298" max="2298" width="17.85546875" style="118" customWidth="1"/>
    <col min="2299" max="2299" width="15" style="118" customWidth="1"/>
    <col min="2300" max="2300" width="16.42578125" style="118" customWidth="1"/>
    <col min="2301" max="2301" width="14.5703125" style="118" customWidth="1"/>
    <col min="2302" max="2303" width="13.42578125" style="118" customWidth="1"/>
    <col min="2304" max="2304" width="0" style="118" hidden="1" customWidth="1"/>
    <col min="2305" max="2305" width="73.140625" style="118" customWidth="1"/>
    <col min="2306" max="2550" width="9.140625" style="118"/>
    <col min="2551" max="2551" width="34.140625" style="118" customWidth="1"/>
    <col min="2552" max="2552" width="14" style="118" customWidth="1"/>
    <col min="2553" max="2553" width="13.5703125" style="118" customWidth="1"/>
    <col min="2554" max="2554" width="17.85546875" style="118" customWidth="1"/>
    <col min="2555" max="2555" width="15" style="118" customWidth="1"/>
    <col min="2556" max="2556" width="16.42578125" style="118" customWidth="1"/>
    <col min="2557" max="2557" width="14.5703125" style="118" customWidth="1"/>
    <col min="2558" max="2559" width="13.42578125" style="118" customWidth="1"/>
    <col min="2560" max="2560" width="0" style="118" hidden="1" customWidth="1"/>
    <col min="2561" max="2561" width="73.140625" style="118" customWidth="1"/>
    <col min="2562" max="2806" width="9.140625" style="118"/>
    <col min="2807" max="2807" width="34.140625" style="118" customWidth="1"/>
    <col min="2808" max="2808" width="14" style="118" customWidth="1"/>
    <col min="2809" max="2809" width="13.5703125" style="118" customWidth="1"/>
    <col min="2810" max="2810" width="17.85546875" style="118" customWidth="1"/>
    <col min="2811" max="2811" width="15" style="118" customWidth="1"/>
    <col min="2812" max="2812" width="16.42578125" style="118" customWidth="1"/>
    <col min="2813" max="2813" width="14.5703125" style="118" customWidth="1"/>
    <col min="2814" max="2815" width="13.42578125" style="118" customWidth="1"/>
    <col min="2816" max="2816" width="0" style="118" hidden="1" customWidth="1"/>
    <col min="2817" max="2817" width="73.140625" style="118" customWidth="1"/>
    <col min="2818" max="3062" width="9.140625" style="118"/>
    <col min="3063" max="3063" width="34.140625" style="118" customWidth="1"/>
    <col min="3064" max="3064" width="14" style="118" customWidth="1"/>
    <col min="3065" max="3065" width="13.5703125" style="118" customWidth="1"/>
    <col min="3066" max="3066" width="17.85546875" style="118" customWidth="1"/>
    <col min="3067" max="3067" width="15" style="118" customWidth="1"/>
    <col min="3068" max="3068" width="16.42578125" style="118" customWidth="1"/>
    <col min="3069" max="3069" width="14.5703125" style="118" customWidth="1"/>
    <col min="3070" max="3071" width="13.42578125" style="118" customWidth="1"/>
    <col min="3072" max="3072" width="0" style="118" hidden="1" customWidth="1"/>
    <col min="3073" max="3073" width="73.140625" style="118" customWidth="1"/>
    <col min="3074" max="3318" width="9.140625" style="118"/>
    <col min="3319" max="3319" width="34.140625" style="118" customWidth="1"/>
    <col min="3320" max="3320" width="14" style="118" customWidth="1"/>
    <col min="3321" max="3321" width="13.5703125" style="118" customWidth="1"/>
    <col min="3322" max="3322" width="17.85546875" style="118" customWidth="1"/>
    <col min="3323" max="3323" width="15" style="118" customWidth="1"/>
    <col min="3324" max="3324" width="16.42578125" style="118" customWidth="1"/>
    <col min="3325" max="3325" width="14.5703125" style="118" customWidth="1"/>
    <col min="3326" max="3327" width="13.42578125" style="118" customWidth="1"/>
    <col min="3328" max="3328" width="0" style="118" hidden="1" customWidth="1"/>
    <col min="3329" max="3329" width="73.140625" style="118" customWidth="1"/>
    <col min="3330" max="3574" width="9.140625" style="118"/>
    <col min="3575" max="3575" width="34.140625" style="118" customWidth="1"/>
    <col min="3576" max="3576" width="14" style="118" customWidth="1"/>
    <col min="3577" max="3577" width="13.5703125" style="118" customWidth="1"/>
    <col min="3578" max="3578" width="17.85546875" style="118" customWidth="1"/>
    <col min="3579" max="3579" width="15" style="118" customWidth="1"/>
    <col min="3580" max="3580" width="16.42578125" style="118" customWidth="1"/>
    <col min="3581" max="3581" width="14.5703125" style="118" customWidth="1"/>
    <col min="3582" max="3583" width="13.42578125" style="118" customWidth="1"/>
    <col min="3584" max="3584" width="0" style="118" hidden="1" customWidth="1"/>
    <col min="3585" max="3585" width="73.140625" style="118" customWidth="1"/>
    <col min="3586" max="3830" width="9.140625" style="118"/>
    <col min="3831" max="3831" width="34.140625" style="118" customWidth="1"/>
    <col min="3832" max="3832" width="14" style="118" customWidth="1"/>
    <col min="3833" max="3833" width="13.5703125" style="118" customWidth="1"/>
    <col min="3834" max="3834" width="17.85546875" style="118" customWidth="1"/>
    <col min="3835" max="3835" width="15" style="118" customWidth="1"/>
    <col min="3836" max="3836" width="16.42578125" style="118" customWidth="1"/>
    <col min="3837" max="3837" width="14.5703125" style="118" customWidth="1"/>
    <col min="3838" max="3839" width="13.42578125" style="118" customWidth="1"/>
    <col min="3840" max="3840" width="0" style="118" hidden="1" customWidth="1"/>
    <col min="3841" max="3841" width="73.140625" style="118" customWidth="1"/>
    <col min="3842" max="4086" width="9.140625" style="118"/>
    <col min="4087" max="4087" width="34.140625" style="118" customWidth="1"/>
    <col min="4088" max="4088" width="14" style="118" customWidth="1"/>
    <col min="4089" max="4089" width="13.5703125" style="118" customWidth="1"/>
    <col min="4090" max="4090" width="17.85546875" style="118" customWidth="1"/>
    <col min="4091" max="4091" width="15" style="118" customWidth="1"/>
    <col min="4092" max="4092" width="16.42578125" style="118" customWidth="1"/>
    <col min="4093" max="4093" width="14.5703125" style="118" customWidth="1"/>
    <col min="4094" max="4095" width="13.42578125" style="118" customWidth="1"/>
    <col min="4096" max="4096" width="0" style="118" hidden="1" customWidth="1"/>
    <col min="4097" max="4097" width="73.140625" style="118" customWidth="1"/>
    <col min="4098" max="4342" width="9.140625" style="118"/>
    <col min="4343" max="4343" width="34.140625" style="118" customWidth="1"/>
    <col min="4344" max="4344" width="14" style="118" customWidth="1"/>
    <col min="4345" max="4345" width="13.5703125" style="118" customWidth="1"/>
    <col min="4346" max="4346" width="17.85546875" style="118" customWidth="1"/>
    <col min="4347" max="4347" width="15" style="118" customWidth="1"/>
    <col min="4348" max="4348" width="16.42578125" style="118" customWidth="1"/>
    <col min="4349" max="4349" width="14.5703125" style="118" customWidth="1"/>
    <col min="4350" max="4351" width="13.42578125" style="118" customWidth="1"/>
    <col min="4352" max="4352" width="0" style="118" hidden="1" customWidth="1"/>
    <col min="4353" max="4353" width="73.140625" style="118" customWidth="1"/>
    <col min="4354" max="4598" width="9.140625" style="118"/>
    <col min="4599" max="4599" width="34.140625" style="118" customWidth="1"/>
    <col min="4600" max="4600" width="14" style="118" customWidth="1"/>
    <col min="4601" max="4601" width="13.5703125" style="118" customWidth="1"/>
    <col min="4602" max="4602" width="17.85546875" style="118" customWidth="1"/>
    <col min="4603" max="4603" width="15" style="118" customWidth="1"/>
    <col min="4604" max="4604" width="16.42578125" style="118" customWidth="1"/>
    <col min="4605" max="4605" width="14.5703125" style="118" customWidth="1"/>
    <col min="4606" max="4607" width="13.42578125" style="118" customWidth="1"/>
    <col min="4608" max="4608" width="0" style="118" hidden="1" customWidth="1"/>
    <col min="4609" max="4609" width="73.140625" style="118" customWidth="1"/>
    <col min="4610" max="4854" width="9.140625" style="118"/>
    <col min="4855" max="4855" width="34.140625" style="118" customWidth="1"/>
    <col min="4856" max="4856" width="14" style="118" customWidth="1"/>
    <col min="4857" max="4857" width="13.5703125" style="118" customWidth="1"/>
    <col min="4858" max="4858" width="17.85546875" style="118" customWidth="1"/>
    <col min="4859" max="4859" width="15" style="118" customWidth="1"/>
    <col min="4860" max="4860" width="16.42578125" style="118" customWidth="1"/>
    <col min="4861" max="4861" width="14.5703125" style="118" customWidth="1"/>
    <col min="4862" max="4863" width="13.42578125" style="118" customWidth="1"/>
    <col min="4864" max="4864" width="0" style="118" hidden="1" customWidth="1"/>
    <col min="4865" max="4865" width="73.140625" style="118" customWidth="1"/>
    <col min="4866" max="5110" width="9.140625" style="118"/>
    <col min="5111" max="5111" width="34.140625" style="118" customWidth="1"/>
    <col min="5112" max="5112" width="14" style="118" customWidth="1"/>
    <col min="5113" max="5113" width="13.5703125" style="118" customWidth="1"/>
    <col min="5114" max="5114" width="17.85546875" style="118" customWidth="1"/>
    <col min="5115" max="5115" width="15" style="118" customWidth="1"/>
    <col min="5116" max="5116" width="16.42578125" style="118" customWidth="1"/>
    <col min="5117" max="5117" width="14.5703125" style="118" customWidth="1"/>
    <col min="5118" max="5119" width="13.42578125" style="118" customWidth="1"/>
    <col min="5120" max="5120" width="0" style="118" hidden="1" customWidth="1"/>
    <col min="5121" max="5121" width="73.140625" style="118" customWidth="1"/>
    <col min="5122" max="5366" width="9.140625" style="118"/>
    <col min="5367" max="5367" width="34.140625" style="118" customWidth="1"/>
    <col min="5368" max="5368" width="14" style="118" customWidth="1"/>
    <col min="5369" max="5369" width="13.5703125" style="118" customWidth="1"/>
    <col min="5370" max="5370" width="17.85546875" style="118" customWidth="1"/>
    <col min="5371" max="5371" width="15" style="118" customWidth="1"/>
    <col min="5372" max="5372" width="16.42578125" style="118" customWidth="1"/>
    <col min="5373" max="5373" width="14.5703125" style="118" customWidth="1"/>
    <col min="5374" max="5375" width="13.42578125" style="118" customWidth="1"/>
    <col min="5376" max="5376" width="0" style="118" hidden="1" customWidth="1"/>
    <col min="5377" max="5377" width="73.140625" style="118" customWidth="1"/>
    <col min="5378" max="5622" width="9.140625" style="118"/>
    <col min="5623" max="5623" width="34.140625" style="118" customWidth="1"/>
    <col min="5624" max="5624" width="14" style="118" customWidth="1"/>
    <col min="5625" max="5625" width="13.5703125" style="118" customWidth="1"/>
    <col min="5626" max="5626" width="17.85546875" style="118" customWidth="1"/>
    <col min="5627" max="5627" width="15" style="118" customWidth="1"/>
    <col min="5628" max="5628" width="16.42578125" style="118" customWidth="1"/>
    <col min="5629" max="5629" width="14.5703125" style="118" customWidth="1"/>
    <col min="5630" max="5631" width="13.42578125" style="118" customWidth="1"/>
    <col min="5632" max="5632" width="0" style="118" hidden="1" customWidth="1"/>
    <col min="5633" max="5633" width="73.140625" style="118" customWidth="1"/>
    <col min="5634" max="5878" width="9.140625" style="118"/>
    <col min="5879" max="5879" width="34.140625" style="118" customWidth="1"/>
    <col min="5880" max="5880" width="14" style="118" customWidth="1"/>
    <col min="5881" max="5881" width="13.5703125" style="118" customWidth="1"/>
    <col min="5882" max="5882" width="17.85546875" style="118" customWidth="1"/>
    <col min="5883" max="5883" width="15" style="118" customWidth="1"/>
    <col min="5884" max="5884" width="16.42578125" style="118" customWidth="1"/>
    <col min="5885" max="5885" width="14.5703125" style="118" customWidth="1"/>
    <col min="5886" max="5887" width="13.42578125" style="118" customWidth="1"/>
    <col min="5888" max="5888" width="0" style="118" hidden="1" customWidth="1"/>
    <col min="5889" max="5889" width="73.140625" style="118" customWidth="1"/>
    <col min="5890" max="6134" width="9.140625" style="118"/>
    <col min="6135" max="6135" width="34.140625" style="118" customWidth="1"/>
    <col min="6136" max="6136" width="14" style="118" customWidth="1"/>
    <col min="6137" max="6137" width="13.5703125" style="118" customWidth="1"/>
    <col min="6138" max="6138" width="17.85546875" style="118" customWidth="1"/>
    <col min="6139" max="6139" width="15" style="118" customWidth="1"/>
    <col min="6140" max="6140" width="16.42578125" style="118" customWidth="1"/>
    <col min="6141" max="6141" width="14.5703125" style="118" customWidth="1"/>
    <col min="6142" max="6143" width="13.42578125" style="118" customWidth="1"/>
    <col min="6144" max="6144" width="0" style="118" hidden="1" customWidth="1"/>
    <col min="6145" max="6145" width="73.140625" style="118" customWidth="1"/>
    <col min="6146" max="6390" width="9.140625" style="118"/>
    <col min="6391" max="6391" width="34.140625" style="118" customWidth="1"/>
    <col min="6392" max="6392" width="14" style="118" customWidth="1"/>
    <col min="6393" max="6393" width="13.5703125" style="118" customWidth="1"/>
    <col min="6394" max="6394" width="17.85546875" style="118" customWidth="1"/>
    <col min="6395" max="6395" width="15" style="118" customWidth="1"/>
    <col min="6396" max="6396" width="16.42578125" style="118" customWidth="1"/>
    <col min="6397" max="6397" width="14.5703125" style="118" customWidth="1"/>
    <col min="6398" max="6399" width="13.42578125" style="118" customWidth="1"/>
    <col min="6400" max="6400" width="0" style="118" hidden="1" customWidth="1"/>
    <col min="6401" max="6401" width="73.140625" style="118" customWidth="1"/>
    <col min="6402" max="6646" width="9.140625" style="118"/>
    <col min="6647" max="6647" width="34.140625" style="118" customWidth="1"/>
    <col min="6648" max="6648" width="14" style="118" customWidth="1"/>
    <col min="6649" max="6649" width="13.5703125" style="118" customWidth="1"/>
    <col min="6650" max="6650" width="17.85546875" style="118" customWidth="1"/>
    <col min="6651" max="6651" width="15" style="118" customWidth="1"/>
    <col min="6652" max="6652" width="16.42578125" style="118" customWidth="1"/>
    <col min="6653" max="6653" width="14.5703125" style="118" customWidth="1"/>
    <col min="6654" max="6655" width="13.42578125" style="118" customWidth="1"/>
    <col min="6656" max="6656" width="0" style="118" hidden="1" customWidth="1"/>
    <col min="6657" max="6657" width="73.140625" style="118" customWidth="1"/>
    <col min="6658" max="6902" width="9.140625" style="118"/>
    <col min="6903" max="6903" width="34.140625" style="118" customWidth="1"/>
    <col min="6904" max="6904" width="14" style="118" customWidth="1"/>
    <col min="6905" max="6905" width="13.5703125" style="118" customWidth="1"/>
    <col min="6906" max="6906" width="17.85546875" style="118" customWidth="1"/>
    <col min="6907" max="6907" width="15" style="118" customWidth="1"/>
    <col min="6908" max="6908" width="16.42578125" style="118" customWidth="1"/>
    <col min="6909" max="6909" width="14.5703125" style="118" customWidth="1"/>
    <col min="6910" max="6911" width="13.42578125" style="118" customWidth="1"/>
    <col min="6912" max="6912" width="0" style="118" hidden="1" customWidth="1"/>
    <col min="6913" max="6913" width="73.140625" style="118" customWidth="1"/>
    <col min="6914" max="7158" width="9.140625" style="118"/>
    <col min="7159" max="7159" width="34.140625" style="118" customWidth="1"/>
    <col min="7160" max="7160" width="14" style="118" customWidth="1"/>
    <col min="7161" max="7161" width="13.5703125" style="118" customWidth="1"/>
    <col min="7162" max="7162" width="17.85546875" style="118" customWidth="1"/>
    <col min="7163" max="7163" width="15" style="118" customWidth="1"/>
    <col min="7164" max="7164" width="16.42578125" style="118" customWidth="1"/>
    <col min="7165" max="7165" width="14.5703125" style="118" customWidth="1"/>
    <col min="7166" max="7167" width="13.42578125" style="118" customWidth="1"/>
    <col min="7168" max="7168" width="0" style="118" hidden="1" customWidth="1"/>
    <col min="7169" max="7169" width="73.140625" style="118" customWidth="1"/>
    <col min="7170" max="7414" width="9.140625" style="118"/>
    <col min="7415" max="7415" width="34.140625" style="118" customWidth="1"/>
    <col min="7416" max="7416" width="14" style="118" customWidth="1"/>
    <col min="7417" max="7417" width="13.5703125" style="118" customWidth="1"/>
    <col min="7418" max="7418" width="17.85546875" style="118" customWidth="1"/>
    <col min="7419" max="7419" width="15" style="118" customWidth="1"/>
    <col min="7420" max="7420" width="16.42578125" style="118" customWidth="1"/>
    <col min="7421" max="7421" width="14.5703125" style="118" customWidth="1"/>
    <col min="7422" max="7423" width="13.42578125" style="118" customWidth="1"/>
    <col min="7424" max="7424" width="0" style="118" hidden="1" customWidth="1"/>
    <col min="7425" max="7425" width="73.140625" style="118" customWidth="1"/>
    <col min="7426" max="7670" width="9.140625" style="118"/>
    <col min="7671" max="7671" width="34.140625" style="118" customWidth="1"/>
    <col min="7672" max="7672" width="14" style="118" customWidth="1"/>
    <col min="7673" max="7673" width="13.5703125" style="118" customWidth="1"/>
    <col min="7674" max="7674" width="17.85546875" style="118" customWidth="1"/>
    <col min="7675" max="7675" width="15" style="118" customWidth="1"/>
    <col min="7676" max="7676" width="16.42578125" style="118" customWidth="1"/>
    <col min="7677" max="7677" width="14.5703125" style="118" customWidth="1"/>
    <col min="7678" max="7679" width="13.42578125" style="118" customWidth="1"/>
    <col min="7680" max="7680" width="0" style="118" hidden="1" customWidth="1"/>
    <col min="7681" max="7681" width="73.140625" style="118" customWidth="1"/>
    <col min="7682" max="7926" width="9.140625" style="118"/>
    <col min="7927" max="7927" width="34.140625" style="118" customWidth="1"/>
    <col min="7928" max="7928" width="14" style="118" customWidth="1"/>
    <col min="7929" max="7929" width="13.5703125" style="118" customWidth="1"/>
    <col min="7930" max="7930" width="17.85546875" style="118" customWidth="1"/>
    <col min="7931" max="7931" width="15" style="118" customWidth="1"/>
    <col min="7932" max="7932" width="16.42578125" style="118" customWidth="1"/>
    <col min="7933" max="7933" width="14.5703125" style="118" customWidth="1"/>
    <col min="7934" max="7935" width="13.42578125" style="118" customWidth="1"/>
    <col min="7936" max="7936" width="0" style="118" hidden="1" customWidth="1"/>
    <col min="7937" max="7937" width="73.140625" style="118" customWidth="1"/>
    <col min="7938" max="8182" width="9.140625" style="118"/>
    <col min="8183" max="8183" width="34.140625" style="118" customWidth="1"/>
    <col min="8184" max="8184" width="14" style="118" customWidth="1"/>
    <col min="8185" max="8185" width="13.5703125" style="118" customWidth="1"/>
    <col min="8186" max="8186" width="17.85546875" style="118" customWidth="1"/>
    <col min="8187" max="8187" width="15" style="118" customWidth="1"/>
    <col min="8188" max="8188" width="16.42578125" style="118" customWidth="1"/>
    <col min="8189" max="8189" width="14.5703125" style="118" customWidth="1"/>
    <col min="8190" max="8191" width="13.42578125" style="118" customWidth="1"/>
    <col min="8192" max="8192" width="0" style="118" hidden="1" customWidth="1"/>
    <col min="8193" max="8193" width="73.140625" style="118" customWidth="1"/>
    <col min="8194" max="8438" width="9.140625" style="118"/>
    <col min="8439" max="8439" width="34.140625" style="118" customWidth="1"/>
    <col min="8440" max="8440" width="14" style="118" customWidth="1"/>
    <col min="8441" max="8441" width="13.5703125" style="118" customWidth="1"/>
    <col min="8442" max="8442" width="17.85546875" style="118" customWidth="1"/>
    <col min="8443" max="8443" width="15" style="118" customWidth="1"/>
    <col min="8444" max="8444" width="16.42578125" style="118" customWidth="1"/>
    <col min="8445" max="8445" width="14.5703125" style="118" customWidth="1"/>
    <col min="8446" max="8447" width="13.42578125" style="118" customWidth="1"/>
    <col min="8448" max="8448" width="0" style="118" hidden="1" customWidth="1"/>
    <col min="8449" max="8449" width="73.140625" style="118" customWidth="1"/>
    <col min="8450" max="8694" width="9.140625" style="118"/>
    <col min="8695" max="8695" width="34.140625" style="118" customWidth="1"/>
    <col min="8696" max="8696" width="14" style="118" customWidth="1"/>
    <col min="8697" max="8697" width="13.5703125" style="118" customWidth="1"/>
    <col min="8698" max="8698" width="17.85546875" style="118" customWidth="1"/>
    <col min="8699" max="8699" width="15" style="118" customWidth="1"/>
    <col min="8700" max="8700" width="16.42578125" style="118" customWidth="1"/>
    <col min="8701" max="8701" width="14.5703125" style="118" customWidth="1"/>
    <col min="8702" max="8703" width="13.42578125" style="118" customWidth="1"/>
    <col min="8704" max="8704" width="0" style="118" hidden="1" customWidth="1"/>
    <col min="8705" max="8705" width="73.140625" style="118" customWidth="1"/>
    <col min="8706" max="8950" width="9.140625" style="118"/>
    <col min="8951" max="8951" width="34.140625" style="118" customWidth="1"/>
    <col min="8952" max="8952" width="14" style="118" customWidth="1"/>
    <col min="8953" max="8953" width="13.5703125" style="118" customWidth="1"/>
    <col min="8954" max="8954" width="17.85546875" style="118" customWidth="1"/>
    <col min="8955" max="8955" width="15" style="118" customWidth="1"/>
    <col min="8956" max="8956" width="16.42578125" style="118" customWidth="1"/>
    <col min="8957" max="8957" width="14.5703125" style="118" customWidth="1"/>
    <col min="8958" max="8959" width="13.42578125" style="118" customWidth="1"/>
    <col min="8960" max="8960" width="0" style="118" hidden="1" customWidth="1"/>
    <col min="8961" max="8961" width="73.140625" style="118" customWidth="1"/>
    <col min="8962" max="9206" width="9.140625" style="118"/>
    <col min="9207" max="9207" width="34.140625" style="118" customWidth="1"/>
    <col min="9208" max="9208" width="14" style="118" customWidth="1"/>
    <col min="9209" max="9209" width="13.5703125" style="118" customWidth="1"/>
    <col min="9210" max="9210" width="17.85546875" style="118" customWidth="1"/>
    <col min="9211" max="9211" width="15" style="118" customWidth="1"/>
    <col min="9212" max="9212" width="16.42578125" style="118" customWidth="1"/>
    <col min="9213" max="9213" width="14.5703125" style="118" customWidth="1"/>
    <col min="9214" max="9215" width="13.42578125" style="118" customWidth="1"/>
    <col min="9216" max="9216" width="0" style="118" hidden="1" customWidth="1"/>
    <col min="9217" max="9217" width="73.140625" style="118" customWidth="1"/>
    <col min="9218" max="9462" width="9.140625" style="118"/>
    <col min="9463" max="9463" width="34.140625" style="118" customWidth="1"/>
    <col min="9464" max="9464" width="14" style="118" customWidth="1"/>
    <col min="9465" max="9465" width="13.5703125" style="118" customWidth="1"/>
    <col min="9466" max="9466" width="17.85546875" style="118" customWidth="1"/>
    <col min="9467" max="9467" width="15" style="118" customWidth="1"/>
    <col min="9468" max="9468" width="16.42578125" style="118" customWidth="1"/>
    <col min="9469" max="9469" width="14.5703125" style="118" customWidth="1"/>
    <col min="9470" max="9471" width="13.42578125" style="118" customWidth="1"/>
    <col min="9472" max="9472" width="0" style="118" hidden="1" customWidth="1"/>
    <col min="9473" max="9473" width="73.140625" style="118" customWidth="1"/>
    <col min="9474" max="9718" width="9.140625" style="118"/>
    <col min="9719" max="9719" width="34.140625" style="118" customWidth="1"/>
    <col min="9720" max="9720" width="14" style="118" customWidth="1"/>
    <col min="9721" max="9721" width="13.5703125" style="118" customWidth="1"/>
    <col min="9722" max="9722" width="17.85546875" style="118" customWidth="1"/>
    <col min="9723" max="9723" width="15" style="118" customWidth="1"/>
    <col min="9724" max="9724" width="16.42578125" style="118" customWidth="1"/>
    <col min="9725" max="9725" width="14.5703125" style="118" customWidth="1"/>
    <col min="9726" max="9727" width="13.42578125" style="118" customWidth="1"/>
    <col min="9728" max="9728" width="0" style="118" hidden="1" customWidth="1"/>
    <col min="9729" max="9729" width="73.140625" style="118" customWidth="1"/>
    <col min="9730" max="9974" width="9.140625" style="118"/>
    <col min="9975" max="9975" width="34.140625" style="118" customWidth="1"/>
    <col min="9976" max="9976" width="14" style="118" customWidth="1"/>
    <col min="9977" max="9977" width="13.5703125" style="118" customWidth="1"/>
    <col min="9978" max="9978" width="17.85546875" style="118" customWidth="1"/>
    <col min="9979" max="9979" width="15" style="118" customWidth="1"/>
    <col min="9980" max="9980" width="16.42578125" style="118" customWidth="1"/>
    <col min="9981" max="9981" width="14.5703125" style="118" customWidth="1"/>
    <col min="9982" max="9983" width="13.42578125" style="118" customWidth="1"/>
    <col min="9984" max="9984" width="0" style="118" hidden="1" customWidth="1"/>
    <col min="9985" max="9985" width="73.140625" style="118" customWidth="1"/>
    <col min="9986" max="10230" width="9.140625" style="118"/>
    <col min="10231" max="10231" width="34.140625" style="118" customWidth="1"/>
    <col min="10232" max="10232" width="14" style="118" customWidth="1"/>
    <col min="10233" max="10233" width="13.5703125" style="118" customWidth="1"/>
    <col min="10234" max="10234" width="17.85546875" style="118" customWidth="1"/>
    <col min="10235" max="10235" width="15" style="118" customWidth="1"/>
    <col min="10236" max="10236" width="16.42578125" style="118" customWidth="1"/>
    <col min="10237" max="10237" width="14.5703125" style="118" customWidth="1"/>
    <col min="10238" max="10239" width="13.42578125" style="118" customWidth="1"/>
    <col min="10240" max="10240" width="0" style="118" hidden="1" customWidth="1"/>
    <col min="10241" max="10241" width="73.140625" style="118" customWidth="1"/>
    <col min="10242" max="10486" width="9.140625" style="118"/>
    <col min="10487" max="10487" width="34.140625" style="118" customWidth="1"/>
    <col min="10488" max="10488" width="14" style="118" customWidth="1"/>
    <col min="10489" max="10489" width="13.5703125" style="118" customWidth="1"/>
    <col min="10490" max="10490" width="17.85546875" style="118" customWidth="1"/>
    <col min="10491" max="10491" width="15" style="118" customWidth="1"/>
    <col min="10492" max="10492" width="16.42578125" style="118" customWidth="1"/>
    <col min="10493" max="10493" width="14.5703125" style="118" customWidth="1"/>
    <col min="10494" max="10495" width="13.42578125" style="118" customWidth="1"/>
    <col min="10496" max="10496" width="0" style="118" hidden="1" customWidth="1"/>
    <col min="10497" max="10497" width="73.140625" style="118" customWidth="1"/>
    <col min="10498" max="10742" width="9.140625" style="118"/>
    <col min="10743" max="10743" width="34.140625" style="118" customWidth="1"/>
    <col min="10744" max="10744" width="14" style="118" customWidth="1"/>
    <col min="10745" max="10745" width="13.5703125" style="118" customWidth="1"/>
    <col min="10746" max="10746" width="17.85546875" style="118" customWidth="1"/>
    <col min="10747" max="10747" width="15" style="118" customWidth="1"/>
    <col min="10748" max="10748" width="16.42578125" style="118" customWidth="1"/>
    <col min="10749" max="10749" width="14.5703125" style="118" customWidth="1"/>
    <col min="10750" max="10751" width="13.42578125" style="118" customWidth="1"/>
    <col min="10752" max="10752" width="0" style="118" hidden="1" customWidth="1"/>
    <col min="10753" max="10753" width="73.140625" style="118" customWidth="1"/>
    <col min="10754" max="10998" width="9.140625" style="118"/>
    <col min="10999" max="10999" width="34.140625" style="118" customWidth="1"/>
    <col min="11000" max="11000" width="14" style="118" customWidth="1"/>
    <col min="11001" max="11001" width="13.5703125" style="118" customWidth="1"/>
    <col min="11002" max="11002" width="17.85546875" style="118" customWidth="1"/>
    <col min="11003" max="11003" width="15" style="118" customWidth="1"/>
    <col min="11004" max="11004" width="16.42578125" style="118" customWidth="1"/>
    <col min="11005" max="11005" width="14.5703125" style="118" customWidth="1"/>
    <col min="11006" max="11007" width="13.42578125" style="118" customWidth="1"/>
    <col min="11008" max="11008" width="0" style="118" hidden="1" customWidth="1"/>
    <col min="11009" max="11009" width="73.140625" style="118" customWidth="1"/>
    <col min="11010" max="11254" width="9.140625" style="118"/>
    <col min="11255" max="11255" width="34.140625" style="118" customWidth="1"/>
    <col min="11256" max="11256" width="14" style="118" customWidth="1"/>
    <col min="11257" max="11257" width="13.5703125" style="118" customWidth="1"/>
    <col min="11258" max="11258" width="17.85546875" style="118" customWidth="1"/>
    <col min="11259" max="11259" width="15" style="118" customWidth="1"/>
    <col min="11260" max="11260" width="16.42578125" style="118" customWidth="1"/>
    <col min="11261" max="11261" width="14.5703125" style="118" customWidth="1"/>
    <col min="11262" max="11263" width="13.42578125" style="118" customWidth="1"/>
    <col min="11264" max="11264" width="0" style="118" hidden="1" customWidth="1"/>
    <col min="11265" max="11265" width="73.140625" style="118" customWidth="1"/>
    <col min="11266" max="11510" width="9.140625" style="118"/>
    <col min="11511" max="11511" width="34.140625" style="118" customWidth="1"/>
    <col min="11512" max="11512" width="14" style="118" customWidth="1"/>
    <col min="11513" max="11513" width="13.5703125" style="118" customWidth="1"/>
    <col min="11514" max="11514" width="17.85546875" style="118" customWidth="1"/>
    <col min="11515" max="11515" width="15" style="118" customWidth="1"/>
    <col min="11516" max="11516" width="16.42578125" style="118" customWidth="1"/>
    <col min="11517" max="11517" width="14.5703125" style="118" customWidth="1"/>
    <col min="11518" max="11519" width="13.42578125" style="118" customWidth="1"/>
    <col min="11520" max="11520" width="0" style="118" hidden="1" customWidth="1"/>
    <col min="11521" max="11521" width="73.140625" style="118" customWidth="1"/>
    <col min="11522" max="11766" width="9.140625" style="118"/>
    <col min="11767" max="11767" width="34.140625" style="118" customWidth="1"/>
    <col min="11768" max="11768" width="14" style="118" customWidth="1"/>
    <col min="11769" max="11769" width="13.5703125" style="118" customWidth="1"/>
    <col min="11770" max="11770" width="17.85546875" style="118" customWidth="1"/>
    <col min="11771" max="11771" width="15" style="118" customWidth="1"/>
    <col min="11772" max="11772" width="16.42578125" style="118" customWidth="1"/>
    <col min="11773" max="11773" width="14.5703125" style="118" customWidth="1"/>
    <col min="11774" max="11775" width="13.42578125" style="118" customWidth="1"/>
    <col min="11776" max="11776" width="0" style="118" hidden="1" customWidth="1"/>
    <col min="11777" max="11777" width="73.140625" style="118" customWidth="1"/>
    <col min="11778" max="12022" width="9.140625" style="118"/>
    <col min="12023" max="12023" width="34.140625" style="118" customWidth="1"/>
    <col min="12024" max="12024" width="14" style="118" customWidth="1"/>
    <col min="12025" max="12025" width="13.5703125" style="118" customWidth="1"/>
    <col min="12026" max="12026" width="17.85546875" style="118" customWidth="1"/>
    <col min="12027" max="12027" width="15" style="118" customWidth="1"/>
    <col min="12028" max="12028" width="16.42578125" style="118" customWidth="1"/>
    <col min="12029" max="12029" width="14.5703125" style="118" customWidth="1"/>
    <col min="12030" max="12031" width="13.42578125" style="118" customWidth="1"/>
    <col min="12032" max="12032" width="0" style="118" hidden="1" customWidth="1"/>
    <col min="12033" max="12033" width="73.140625" style="118" customWidth="1"/>
    <col min="12034" max="12278" width="9.140625" style="118"/>
    <col min="12279" max="12279" width="34.140625" style="118" customWidth="1"/>
    <col min="12280" max="12280" width="14" style="118" customWidth="1"/>
    <col min="12281" max="12281" width="13.5703125" style="118" customWidth="1"/>
    <col min="12282" max="12282" width="17.85546875" style="118" customWidth="1"/>
    <col min="12283" max="12283" width="15" style="118" customWidth="1"/>
    <col min="12284" max="12284" width="16.42578125" style="118" customWidth="1"/>
    <col min="12285" max="12285" width="14.5703125" style="118" customWidth="1"/>
    <col min="12286" max="12287" width="13.42578125" style="118" customWidth="1"/>
    <col min="12288" max="12288" width="0" style="118" hidden="1" customWidth="1"/>
    <col min="12289" max="12289" width="73.140625" style="118" customWidth="1"/>
    <col min="12290" max="12534" width="9.140625" style="118"/>
    <col min="12535" max="12535" width="34.140625" style="118" customWidth="1"/>
    <col min="12536" max="12536" width="14" style="118" customWidth="1"/>
    <col min="12537" max="12537" width="13.5703125" style="118" customWidth="1"/>
    <col min="12538" max="12538" width="17.85546875" style="118" customWidth="1"/>
    <col min="12539" max="12539" width="15" style="118" customWidth="1"/>
    <col min="12540" max="12540" width="16.42578125" style="118" customWidth="1"/>
    <col min="12541" max="12541" width="14.5703125" style="118" customWidth="1"/>
    <col min="12542" max="12543" width="13.42578125" style="118" customWidth="1"/>
    <col min="12544" max="12544" width="0" style="118" hidden="1" customWidth="1"/>
    <col min="12545" max="12545" width="73.140625" style="118" customWidth="1"/>
    <col min="12546" max="12790" width="9.140625" style="118"/>
    <col min="12791" max="12791" width="34.140625" style="118" customWidth="1"/>
    <col min="12792" max="12792" width="14" style="118" customWidth="1"/>
    <col min="12793" max="12793" width="13.5703125" style="118" customWidth="1"/>
    <col min="12794" max="12794" width="17.85546875" style="118" customWidth="1"/>
    <col min="12795" max="12795" width="15" style="118" customWidth="1"/>
    <col min="12796" max="12796" width="16.42578125" style="118" customWidth="1"/>
    <col min="12797" max="12797" width="14.5703125" style="118" customWidth="1"/>
    <col min="12798" max="12799" width="13.42578125" style="118" customWidth="1"/>
    <col min="12800" max="12800" width="0" style="118" hidden="1" customWidth="1"/>
    <col min="12801" max="12801" width="73.140625" style="118" customWidth="1"/>
    <col min="12802" max="13046" width="9.140625" style="118"/>
    <col min="13047" max="13047" width="34.140625" style="118" customWidth="1"/>
    <col min="13048" max="13048" width="14" style="118" customWidth="1"/>
    <col min="13049" max="13049" width="13.5703125" style="118" customWidth="1"/>
    <col min="13050" max="13050" width="17.85546875" style="118" customWidth="1"/>
    <col min="13051" max="13051" width="15" style="118" customWidth="1"/>
    <col min="13052" max="13052" width="16.42578125" style="118" customWidth="1"/>
    <col min="13053" max="13053" width="14.5703125" style="118" customWidth="1"/>
    <col min="13054" max="13055" width="13.42578125" style="118" customWidth="1"/>
    <col min="13056" max="13056" width="0" style="118" hidden="1" customWidth="1"/>
    <col min="13057" max="13057" width="73.140625" style="118" customWidth="1"/>
    <col min="13058" max="13302" width="9.140625" style="118"/>
    <col min="13303" max="13303" width="34.140625" style="118" customWidth="1"/>
    <col min="13304" max="13304" width="14" style="118" customWidth="1"/>
    <col min="13305" max="13305" width="13.5703125" style="118" customWidth="1"/>
    <col min="13306" max="13306" width="17.85546875" style="118" customWidth="1"/>
    <col min="13307" max="13307" width="15" style="118" customWidth="1"/>
    <col min="13308" max="13308" width="16.42578125" style="118" customWidth="1"/>
    <col min="13309" max="13309" width="14.5703125" style="118" customWidth="1"/>
    <col min="13310" max="13311" width="13.42578125" style="118" customWidth="1"/>
    <col min="13312" max="13312" width="0" style="118" hidden="1" customWidth="1"/>
    <col min="13313" max="13313" width="73.140625" style="118" customWidth="1"/>
    <col min="13314" max="13558" width="9.140625" style="118"/>
    <col min="13559" max="13559" width="34.140625" style="118" customWidth="1"/>
    <col min="13560" max="13560" width="14" style="118" customWidth="1"/>
    <col min="13561" max="13561" width="13.5703125" style="118" customWidth="1"/>
    <col min="13562" max="13562" width="17.85546875" style="118" customWidth="1"/>
    <col min="13563" max="13563" width="15" style="118" customWidth="1"/>
    <col min="13564" max="13564" width="16.42578125" style="118" customWidth="1"/>
    <col min="13565" max="13565" width="14.5703125" style="118" customWidth="1"/>
    <col min="13566" max="13567" width="13.42578125" style="118" customWidth="1"/>
    <col min="13568" max="13568" width="0" style="118" hidden="1" customWidth="1"/>
    <col min="13569" max="13569" width="73.140625" style="118" customWidth="1"/>
    <col min="13570" max="13814" width="9.140625" style="118"/>
    <col min="13815" max="13815" width="34.140625" style="118" customWidth="1"/>
    <col min="13816" max="13816" width="14" style="118" customWidth="1"/>
    <col min="13817" max="13817" width="13.5703125" style="118" customWidth="1"/>
    <col min="13818" max="13818" width="17.85546875" style="118" customWidth="1"/>
    <col min="13819" max="13819" width="15" style="118" customWidth="1"/>
    <col min="13820" max="13820" width="16.42578125" style="118" customWidth="1"/>
    <col min="13821" max="13821" width="14.5703125" style="118" customWidth="1"/>
    <col min="13822" max="13823" width="13.42578125" style="118" customWidth="1"/>
    <col min="13824" max="13824" width="0" style="118" hidden="1" customWidth="1"/>
    <col min="13825" max="13825" width="73.140625" style="118" customWidth="1"/>
    <col min="13826" max="14070" width="9.140625" style="118"/>
    <col min="14071" max="14071" width="34.140625" style="118" customWidth="1"/>
    <col min="14072" max="14072" width="14" style="118" customWidth="1"/>
    <col min="14073" max="14073" width="13.5703125" style="118" customWidth="1"/>
    <col min="14074" max="14074" width="17.85546875" style="118" customWidth="1"/>
    <col min="14075" max="14075" width="15" style="118" customWidth="1"/>
    <col min="14076" max="14076" width="16.42578125" style="118" customWidth="1"/>
    <col min="14077" max="14077" width="14.5703125" style="118" customWidth="1"/>
    <col min="14078" max="14079" width="13.42578125" style="118" customWidth="1"/>
    <col min="14080" max="14080" width="0" style="118" hidden="1" customWidth="1"/>
    <col min="14081" max="14081" width="73.140625" style="118" customWidth="1"/>
    <col min="14082" max="14326" width="9.140625" style="118"/>
    <col min="14327" max="14327" width="34.140625" style="118" customWidth="1"/>
    <col min="14328" max="14328" width="14" style="118" customWidth="1"/>
    <col min="14329" max="14329" width="13.5703125" style="118" customWidth="1"/>
    <col min="14330" max="14330" width="17.85546875" style="118" customWidth="1"/>
    <col min="14331" max="14331" width="15" style="118" customWidth="1"/>
    <col min="14332" max="14332" width="16.42578125" style="118" customWidth="1"/>
    <col min="14333" max="14333" width="14.5703125" style="118" customWidth="1"/>
    <col min="14334" max="14335" width="13.42578125" style="118" customWidth="1"/>
    <col min="14336" max="14336" width="0" style="118" hidden="1" customWidth="1"/>
    <col min="14337" max="14337" width="73.140625" style="118" customWidth="1"/>
    <col min="14338" max="14582" width="9.140625" style="118"/>
    <col min="14583" max="14583" width="34.140625" style="118" customWidth="1"/>
    <col min="14584" max="14584" width="14" style="118" customWidth="1"/>
    <col min="14585" max="14585" width="13.5703125" style="118" customWidth="1"/>
    <col min="14586" max="14586" width="17.85546875" style="118" customWidth="1"/>
    <col min="14587" max="14587" width="15" style="118" customWidth="1"/>
    <col min="14588" max="14588" width="16.42578125" style="118" customWidth="1"/>
    <col min="14589" max="14589" width="14.5703125" style="118" customWidth="1"/>
    <col min="14590" max="14591" width="13.42578125" style="118" customWidth="1"/>
    <col min="14592" max="14592" width="0" style="118" hidden="1" customWidth="1"/>
    <col min="14593" max="14593" width="73.140625" style="118" customWidth="1"/>
    <col min="14594" max="14838" width="9.140625" style="118"/>
    <col min="14839" max="14839" width="34.140625" style="118" customWidth="1"/>
    <col min="14840" max="14840" width="14" style="118" customWidth="1"/>
    <col min="14841" max="14841" width="13.5703125" style="118" customWidth="1"/>
    <col min="14842" max="14842" width="17.85546875" style="118" customWidth="1"/>
    <col min="14843" max="14843" width="15" style="118" customWidth="1"/>
    <col min="14844" max="14844" width="16.42578125" style="118" customWidth="1"/>
    <col min="14845" max="14845" width="14.5703125" style="118" customWidth="1"/>
    <col min="14846" max="14847" width="13.42578125" style="118" customWidth="1"/>
    <col min="14848" max="14848" width="0" style="118" hidden="1" customWidth="1"/>
    <col min="14849" max="14849" width="73.140625" style="118" customWidth="1"/>
    <col min="14850" max="15094" width="9.140625" style="118"/>
    <col min="15095" max="15095" width="34.140625" style="118" customWidth="1"/>
    <col min="15096" max="15096" width="14" style="118" customWidth="1"/>
    <col min="15097" max="15097" width="13.5703125" style="118" customWidth="1"/>
    <col min="15098" max="15098" width="17.85546875" style="118" customWidth="1"/>
    <col min="15099" max="15099" width="15" style="118" customWidth="1"/>
    <col min="15100" max="15100" width="16.42578125" style="118" customWidth="1"/>
    <col min="15101" max="15101" width="14.5703125" style="118" customWidth="1"/>
    <col min="15102" max="15103" width="13.42578125" style="118" customWidth="1"/>
    <col min="15104" max="15104" width="0" style="118" hidden="1" customWidth="1"/>
    <col min="15105" max="15105" width="73.140625" style="118" customWidth="1"/>
    <col min="15106" max="15350" width="9.140625" style="118"/>
    <col min="15351" max="15351" width="34.140625" style="118" customWidth="1"/>
    <col min="15352" max="15352" width="14" style="118" customWidth="1"/>
    <col min="15353" max="15353" width="13.5703125" style="118" customWidth="1"/>
    <col min="15354" max="15354" width="17.85546875" style="118" customWidth="1"/>
    <col min="15355" max="15355" width="15" style="118" customWidth="1"/>
    <col min="15356" max="15356" width="16.42578125" style="118" customWidth="1"/>
    <col min="15357" max="15357" width="14.5703125" style="118" customWidth="1"/>
    <col min="15358" max="15359" width="13.42578125" style="118" customWidth="1"/>
    <col min="15360" max="15360" width="0" style="118" hidden="1" customWidth="1"/>
    <col min="15361" max="15361" width="73.140625" style="118" customWidth="1"/>
    <col min="15362" max="15606" width="9.140625" style="118"/>
    <col min="15607" max="15607" width="34.140625" style="118" customWidth="1"/>
    <col min="15608" max="15608" width="14" style="118" customWidth="1"/>
    <col min="15609" max="15609" width="13.5703125" style="118" customWidth="1"/>
    <col min="15610" max="15610" width="17.85546875" style="118" customWidth="1"/>
    <col min="15611" max="15611" width="15" style="118" customWidth="1"/>
    <col min="15612" max="15612" width="16.42578125" style="118" customWidth="1"/>
    <col min="15613" max="15613" width="14.5703125" style="118" customWidth="1"/>
    <col min="15614" max="15615" width="13.42578125" style="118" customWidth="1"/>
    <col min="15616" max="15616" width="0" style="118" hidden="1" customWidth="1"/>
    <col min="15617" max="15617" width="73.140625" style="118" customWidth="1"/>
    <col min="15618" max="15862" width="9.140625" style="118"/>
    <col min="15863" max="15863" width="34.140625" style="118" customWidth="1"/>
    <col min="15864" max="15864" width="14" style="118" customWidth="1"/>
    <col min="15865" max="15865" width="13.5703125" style="118" customWidth="1"/>
    <col min="15866" max="15866" width="17.85546875" style="118" customWidth="1"/>
    <col min="15867" max="15867" width="15" style="118" customWidth="1"/>
    <col min="15868" max="15868" width="16.42578125" style="118" customWidth="1"/>
    <col min="15869" max="15869" width="14.5703125" style="118" customWidth="1"/>
    <col min="15870" max="15871" width="13.42578125" style="118" customWidth="1"/>
    <col min="15872" max="15872" width="0" style="118" hidden="1" customWidth="1"/>
    <col min="15873" max="15873" width="73.140625" style="118" customWidth="1"/>
    <col min="15874" max="16118" width="9.140625" style="118"/>
    <col min="16119" max="16119" width="34.140625" style="118" customWidth="1"/>
    <col min="16120" max="16120" width="14" style="118" customWidth="1"/>
    <col min="16121" max="16121" width="13.5703125" style="118" customWidth="1"/>
    <col min="16122" max="16122" width="17.85546875" style="118" customWidth="1"/>
    <col min="16123" max="16123" width="15" style="118" customWidth="1"/>
    <col min="16124" max="16124" width="16.42578125" style="118" customWidth="1"/>
    <col min="16125" max="16125" width="14.5703125" style="118" customWidth="1"/>
    <col min="16126" max="16127" width="13.42578125" style="118" customWidth="1"/>
    <col min="16128" max="16128" width="0" style="118" hidden="1" customWidth="1"/>
    <col min="16129" max="16129" width="73.140625" style="118" customWidth="1"/>
    <col min="16130" max="16384" width="9.140625" style="118"/>
  </cols>
  <sheetData>
    <row r="1" spans="1:21" ht="10.5" x14ac:dyDescent="0.15"/>
    <row r="2" spans="1:21" ht="21.75" customHeight="1" x14ac:dyDescent="0.15">
      <c r="A2" s="2770" t="s">
        <v>1470</v>
      </c>
      <c r="B2" s="2771"/>
      <c r="C2" s="2771"/>
      <c r="D2" s="2771"/>
      <c r="E2" s="2771"/>
      <c r="F2" s="2771"/>
      <c r="G2" s="2771"/>
      <c r="H2" s="2771"/>
      <c r="I2" s="2771"/>
    </row>
    <row r="3" spans="1:21" ht="10.5" x14ac:dyDescent="0.15">
      <c r="A3" s="2384"/>
      <c r="B3" s="2385"/>
      <c r="C3" s="2385"/>
      <c r="D3" s="2385"/>
      <c r="E3" s="2385"/>
      <c r="F3" s="2385"/>
      <c r="G3" s="2385"/>
      <c r="H3" s="2385"/>
      <c r="I3" s="2385"/>
    </row>
    <row r="4" spans="1:21" ht="10.5" x14ac:dyDescent="0.15">
      <c r="A4" s="2405" t="s">
        <v>2</v>
      </c>
      <c r="B4" s="2407" t="s">
        <v>1471</v>
      </c>
      <c r="C4" s="2408"/>
      <c r="D4" s="2408"/>
      <c r="E4" s="2408"/>
      <c r="F4" s="2408"/>
      <c r="G4" s="2408"/>
      <c r="H4" s="2408"/>
      <c r="I4" s="2409"/>
    </row>
    <row r="5" spans="1:21" ht="10.5" x14ac:dyDescent="0.15">
      <c r="A5" s="2523"/>
      <c r="B5" s="2405" t="s">
        <v>71</v>
      </c>
      <c r="C5" s="2407" t="s">
        <v>1445</v>
      </c>
      <c r="D5" s="2408"/>
      <c r="E5" s="2408"/>
      <c r="F5" s="2408"/>
      <c r="G5" s="2408"/>
      <c r="H5" s="2408"/>
      <c r="I5" s="2409"/>
    </row>
    <row r="6" spans="1:21" ht="21.75" customHeight="1" x14ac:dyDescent="0.15">
      <c r="A6" s="2406"/>
      <c r="B6" s="2406"/>
      <c r="C6" s="140" t="s">
        <v>1446</v>
      </c>
      <c r="D6" s="123" t="s">
        <v>1447</v>
      </c>
      <c r="E6" s="140" t="s">
        <v>1448</v>
      </c>
      <c r="F6" s="140" t="s">
        <v>1449</v>
      </c>
      <c r="G6" s="140" t="s">
        <v>1464</v>
      </c>
      <c r="H6" s="140" t="s">
        <v>1451</v>
      </c>
      <c r="I6" s="140" t="s">
        <v>1452</v>
      </c>
    </row>
    <row r="7" spans="1:21" ht="13.5" customHeight="1" x14ac:dyDescent="0.15">
      <c r="A7" s="235">
        <v>2012</v>
      </c>
      <c r="B7" s="697">
        <f>SUM(C7:I7)</f>
        <v>1901665</v>
      </c>
      <c r="C7" s="698">
        <v>356858</v>
      </c>
      <c r="D7" s="698">
        <v>601120</v>
      </c>
      <c r="E7" s="698">
        <v>136408</v>
      </c>
      <c r="F7" s="698">
        <v>184640</v>
      </c>
      <c r="G7" s="698">
        <v>413580</v>
      </c>
      <c r="H7" s="698">
        <v>58621</v>
      </c>
      <c r="I7" s="698">
        <v>150438</v>
      </c>
    </row>
    <row r="8" spans="1:21" ht="13.5" customHeight="1" x14ac:dyDescent="0.15">
      <c r="A8" s="235">
        <v>2013</v>
      </c>
      <c r="B8" s="697">
        <f>SUM(C8:I8)</f>
        <v>1953444</v>
      </c>
      <c r="C8" s="698">
        <v>370143</v>
      </c>
      <c r="D8" s="698">
        <v>490686</v>
      </c>
      <c r="E8" s="698">
        <v>131966</v>
      </c>
      <c r="F8" s="698">
        <v>180785</v>
      </c>
      <c r="G8" s="698">
        <v>573165</v>
      </c>
      <c r="H8" s="698">
        <v>28091</v>
      </c>
      <c r="I8" s="698">
        <v>178608</v>
      </c>
      <c r="J8" s="701"/>
      <c r="K8" s="701"/>
      <c r="L8" s="701"/>
      <c r="M8" s="701"/>
      <c r="N8" s="701"/>
      <c r="O8" s="701"/>
      <c r="P8" s="701"/>
      <c r="Q8" s="701"/>
      <c r="R8" s="701"/>
      <c r="S8" s="701"/>
      <c r="T8" s="701"/>
      <c r="U8" s="701"/>
    </row>
    <row r="9" spans="1:21" ht="13.5" customHeight="1" x14ac:dyDescent="0.15">
      <c r="A9" s="235">
        <v>2014</v>
      </c>
      <c r="B9" s="697">
        <f>SUM(C9:I9)</f>
        <v>1939803</v>
      </c>
      <c r="C9" s="698">
        <v>375071</v>
      </c>
      <c r="D9" s="698">
        <v>516469</v>
      </c>
      <c r="E9" s="698">
        <v>141064</v>
      </c>
      <c r="F9" s="698">
        <v>219136</v>
      </c>
      <c r="G9" s="698">
        <v>507400</v>
      </c>
      <c r="H9" s="698">
        <v>49838</v>
      </c>
      <c r="I9" s="698">
        <v>130825</v>
      </c>
      <c r="J9" s="701"/>
      <c r="K9" s="701"/>
      <c r="L9" s="701"/>
      <c r="M9" s="701"/>
      <c r="N9" s="701"/>
      <c r="O9" s="701"/>
      <c r="P9" s="701"/>
      <c r="Q9" s="701"/>
      <c r="R9" s="701"/>
      <c r="S9" s="701"/>
      <c r="T9" s="701"/>
      <c r="U9" s="701"/>
    </row>
    <row r="10" spans="1:21" ht="13.5" customHeight="1" x14ac:dyDescent="0.15">
      <c r="A10" s="235">
        <v>2015</v>
      </c>
      <c r="B10" s="697">
        <f>SUM(C10:I10)</f>
        <v>1745289</v>
      </c>
      <c r="C10" s="700">
        <v>376162</v>
      </c>
      <c r="D10" s="699">
        <v>424912</v>
      </c>
      <c r="E10" s="699">
        <v>111966</v>
      </c>
      <c r="F10" s="699">
        <v>167915</v>
      </c>
      <c r="G10" s="699">
        <v>459020</v>
      </c>
      <c r="H10" s="699">
        <v>38711</v>
      </c>
      <c r="I10" s="699">
        <v>166603</v>
      </c>
      <c r="J10" s="701"/>
      <c r="K10" s="701"/>
      <c r="L10" s="701"/>
      <c r="M10" s="701"/>
      <c r="N10" s="701"/>
      <c r="O10" s="701"/>
      <c r="P10" s="701"/>
      <c r="Q10" s="701"/>
      <c r="R10" s="701"/>
      <c r="S10" s="701"/>
      <c r="T10" s="701"/>
      <c r="U10" s="701"/>
    </row>
    <row r="11" spans="1:21" ht="13.5" customHeight="1" x14ac:dyDescent="0.15">
      <c r="A11" s="235">
        <v>2016</v>
      </c>
      <c r="B11" s="697">
        <f>SUM(C11:I11)</f>
        <v>2015175</v>
      </c>
      <c r="C11" s="700">
        <v>345112</v>
      </c>
      <c r="D11" s="699">
        <v>477627</v>
      </c>
      <c r="E11" s="699">
        <v>117861</v>
      </c>
      <c r="F11" s="699">
        <v>193335</v>
      </c>
      <c r="G11" s="699">
        <v>603513</v>
      </c>
      <c r="H11" s="699">
        <v>45305</v>
      </c>
      <c r="I11" s="699">
        <v>232422</v>
      </c>
      <c r="J11" s="701"/>
      <c r="K11" s="701"/>
      <c r="L11" s="701"/>
      <c r="M11" s="701"/>
      <c r="N11" s="701"/>
      <c r="O11" s="701"/>
      <c r="P11" s="701"/>
      <c r="Q11" s="701"/>
      <c r="R11" s="701"/>
      <c r="S11" s="701"/>
      <c r="T11" s="701"/>
      <c r="U11" s="701"/>
    </row>
    <row r="12" spans="1:21" ht="10.5" x14ac:dyDescent="0.15">
      <c r="A12" s="2401"/>
      <c r="B12" s="2402"/>
      <c r="C12" s="2402"/>
      <c r="D12" s="2402"/>
      <c r="E12" s="2402"/>
      <c r="F12" s="2402"/>
      <c r="G12" s="2402"/>
      <c r="H12" s="2402"/>
      <c r="I12" s="2402"/>
    </row>
    <row r="13" spans="1:21" ht="21.75" customHeight="1" x14ac:dyDescent="0.15">
      <c r="A13" s="2493" t="s">
        <v>1453</v>
      </c>
      <c r="B13" s="2411"/>
      <c r="C13" s="2411"/>
      <c r="D13" s="2411"/>
      <c r="E13" s="2411"/>
      <c r="F13" s="2411"/>
      <c r="G13" s="2411"/>
      <c r="H13" s="2411"/>
      <c r="I13" s="2411"/>
    </row>
    <row r="14" spans="1:21" ht="10.5" x14ac:dyDescent="0.15">
      <c r="A14" s="2410" t="s">
        <v>1454</v>
      </c>
      <c r="B14" s="2411"/>
      <c r="C14" s="2411"/>
      <c r="D14" s="2411"/>
      <c r="E14" s="2411"/>
      <c r="F14" s="2411"/>
      <c r="G14" s="2411"/>
      <c r="H14" s="2411"/>
      <c r="I14" s="2411"/>
    </row>
    <row r="15" spans="1:21" ht="11.25" customHeight="1" x14ac:dyDescent="0.15"/>
    <row r="16" spans="1:21" ht="11.25" customHeight="1" x14ac:dyDescent="0.15"/>
    <row r="17" ht="11.25" customHeight="1" x14ac:dyDescent="0.15"/>
    <row r="18" ht="11.25" customHeight="1" x14ac:dyDescent="0.15"/>
    <row r="19" ht="11.25" customHeight="1" x14ac:dyDescent="0.15"/>
    <row r="20" ht="11.25" customHeight="1" x14ac:dyDescent="0.15"/>
    <row r="21" ht="11.25" customHeight="1" x14ac:dyDescent="0.15"/>
    <row r="22" ht="11.25" customHeight="1" x14ac:dyDescent="0.15"/>
    <row r="23" ht="11.25" customHeight="1" x14ac:dyDescent="0.15"/>
    <row r="24" ht="11.25" customHeight="1" x14ac:dyDescent="0.15"/>
    <row r="25" ht="11.25" customHeight="1" x14ac:dyDescent="0.15"/>
    <row r="26" ht="11.25" customHeight="1" x14ac:dyDescent="0.15"/>
    <row r="27" ht="11.25" customHeight="1" x14ac:dyDescent="0.15"/>
    <row r="28" ht="11.25" customHeight="1" x14ac:dyDescent="0.15"/>
    <row r="29" ht="11.25" customHeight="1" x14ac:dyDescent="0.15"/>
    <row r="30" ht="11.25" customHeight="1" x14ac:dyDescent="0.15"/>
    <row r="31" ht="11.25" customHeight="1" x14ac:dyDescent="0.15"/>
    <row r="32" ht="11.25" customHeight="1" x14ac:dyDescent="0.15"/>
    <row r="33" ht="11.25" customHeight="1" x14ac:dyDescent="0.15"/>
    <row r="34" ht="11.25" customHeight="1" x14ac:dyDescent="0.15"/>
    <row r="35" ht="11.25" customHeight="1" x14ac:dyDescent="0.15"/>
    <row r="36" ht="11.25" customHeight="1" x14ac:dyDescent="0.15"/>
    <row r="37" ht="11.25" customHeight="1" x14ac:dyDescent="0.15"/>
    <row r="38" ht="11.25" customHeight="1" x14ac:dyDescent="0.15"/>
    <row r="39" ht="11.25" customHeight="1" x14ac:dyDescent="0.15"/>
    <row r="40" ht="11.25" customHeight="1" x14ac:dyDescent="0.15"/>
    <row r="41" ht="11.25" customHeight="1" x14ac:dyDescent="0.15"/>
    <row r="42" ht="11.25" customHeight="1" x14ac:dyDescent="0.15"/>
    <row r="43" ht="11.25" customHeight="1" x14ac:dyDescent="0.15"/>
    <row r="44" ht="11.25" customHeight="1" x14ac:dyDescent="0.15"/>
    <row r="45" ht="11.25" customHeight="1" x14ac:dyDescent="0.15"/>
    <row r="46" ht="11.25" customHeight="1" x14ac:dyDescent="0.15"/>
    <row r="47" ht="11.25" customHeight="1" x14ac:dyDescent="0.15"/>
    <row r="48" ht="11.25" customHeight="1" x14ac:dyDescent="0.15"/>
    <row r="49" ht="11.25" customHeight="1" x14ac:dyDescent="0.15"/>
    <row r="50" ht="11.25" customHeight="1" x14ac:dyDescent="0.15"/>
    <row r="51" ht="11.25" customHeight="1" x14ac:dyDescent="0.15"/>
    <row r="52" ht="11.25" customHeight="1" x14ac:dyDescent="0.15"/>
    <row r="53" ht="11.25" customHeight="1" x14ac:dyDescent="0.15"/>
    <row r="54" ht="11.25" customHeight="1" x14ac:dyDescent="0.15"/>
    <row r="55" ht="11.25" customHeight="1" x14ac:dyDescent="0.15"/>
    <row r="56" ht="11.25" customHeight="1" x14ac:dyDescent="0.15"/>
    <row r="57" ht="11.25" customHeight="1" x14ac:dyDescent="0.15"/>
    <row r="58" ht="11.25" customHeight="1" x14ac:dyDescent="0.15"/>
    <row r="59" ht="11.25" customHeight="1" x14ac:dyDescent="0.15"/>
    <row r="60" ht="11.25" customHeight="1" x14ac:dyDescent="0.15"/>
    <row r="61" ht="11.25" customHeight="1" x14ac:dyDescent="0.15"/>
    <row r="62" ht="11.25" customHeight="1" x14ac:dyDescent="0.15"/>
    <row r="63" ht="11.25" customHeight="1" x14ac:dyDescent="0.15"/>
    <row r="64" ht="11.25" customHeight="1" x14ac:dyDescent="0.15"/>
    <row r="65" ht="11.25" customHeight="1" x14ac:dyDescent="0.15"/>
    <row r="66" ht="11.25" customHeight="1" x14ac:dyDescent="0.15"/>
    <row r="67" ht="11.25" customHeight="1" x14ac:dyDescent="0.15"/>
    <row r="68" ht="11.25" customHeight="1" x14ac:dyDescent="0.15"/>
    <row r="69" ht="11.25" customHeight="1" x14ac:dyDescent="0.15"/>
    <row r="70" ht="11.25" customHeight="1" x14ac:dyDescent="0.15"/>
    <row r="71" ht="11.25" customHeight="1" x14ac:dyDescent="0.15"/>
    <row r="72" ht="11.25" customHeight="1" x14ac:dyDescent="0.15"/>
    <row r="73" ht="11.25" customHeight="1" x14ac:dyDescent="0.15"/>
    <row r="74" ht="11.25" customHeight="1" x14ac:dyDescent="0.15"/>
    <row r="75" ht="11.25" customHeight="1" x14ac:dyDescent="0.15"/>
    <row r="76" ht="11.25" customHeight="1" x14ac:dyDescent="0.15"/>
    <row r="77" ht="11.25" customHeight="1" x14ac:dyDescent="0.15"/>
    <row r="78" ht="11.25" customHeight="1" x14ac:dyDescent="0.15"/>
    <row r="79" ht="11.25" customHeight="1" x14ac:dyDescent="0.15"/>
    <row r="80" ht="11.25" customHeight="1" x14ac:dyDescent="0.15"/>
    <row r="81" ht="11.25" customHeight="1" x14ac:dyDescent="0.15"/>
    <row r="82" ht="11.25" customHeight="1" x14ac:dyDescent="0.15"/>
    <row r="83" ht="11.25" customHeight="1" x14ac:dyDescent="0.15"/>
    <row r="84" ht="11.25" customHeight="1" x14ac:dyDescent="0.15"/>
    <row r="85" ht="11.25" customHeight="1" x14ac:dyDescent="0.15"/>
    <row r="86" ht="11.25" customHeight="1" x14ac:dyDescent="0.15"/>
    <row r="87" ht="11.25" customHeight="1" x14ac:dyDescent="0.15"/>
    <row r="88" ht="11.25" customHeight="1" x14ac:dyDescent="0.15"/>
    <row r="89" ht="11.25" customHeight="1" x14ac:dyDescent="0.15"/>
    <row r="90" ht="11.25" customHeight="1" x14ac:dyDescent="0.15"/>
    <row r="91" ht="11.25" customHeight="1" x14ac:dyDescent="0.15"/>
    <row r="92" ht="11.25" customHeight="1" x14ac:dyDescent="0.15"/>
    <row r="93" ht="11.25" customHeight="1" x14ac:dyDescent="0.15"/>
    <row r="94" ht="11.25" customHeight="1" x14ac:dyDescent="0.15"/>
    <row r="95" ht="11.25" customHeight="1" x14ac:dyDescent="0.15"/>
    <row r="96" ht="11.25" customHeight="1" x14ac:dyDescent="0.15"/>
    <row r="97" ht="11.25" customHeight="1" x14ac:dyDescent="0.15"/>
    <row r="98" ht="11.25" customHeight="1" x14ac:dyDescent="0.15"/>
    <row r="99" ht="11.25" customHeight="1" x14ac:dyDescent="0.15"/>
    <row r="100" ht="11.25" customHeight="1" x14ac:dyDescent="0.15"/>
    <row r="101" ht="11.25" customHeight="1" x14ac:dyDescent="0.15"/>
    <row r="102" ht="11.25" customHeight="1" x14ac:dyDescent="0.15"/>
    <row r="103" ht="11.25" customHeight="1" x14ac:dyDescent="0.15"/>
    <row r="104" ht="11.25" customHeight="1" x14ac:dyDescent="0.15"/>
    <row r="105" ht="11.25" customHeight="1" x14ac:dyDescent="0.15"/>
    <row r="106" ht="11.25" customHeight="1" x14ac:dyDescent="0.15"/>
    <row r="107" ht="11.25" customHeight="1" x14ac:dyDescent="0.15"/>
    <row r="108" ht="11.25" customHeight="1" x14ac:dyDescent="0.15"/>
    <row r="109" ht="11.25" customHeight="1" x14ac:dyDescent="0.15"/>
    <row r="110" ht="11.25" customHeight="1" x14ac:dyDescent="0.15"/>
    <row r="111" ht="11.25" customHeight="1" x14ac:dyDescent="0.15"/>
    <row r="112" ht="11.25" customHeight="1" x14ac:dyDescent="0.15"/>
    <row r="113" ht="11.25" customHeight="1" x14ac:dyDescent="0.15"/>
    <row r="114" ht="11.25" customHeight="1" x14ac:dyDescent="0.15"/>
    <row r="115" ht="11.25" customHeight="1" x14ac:dyDescent="0.15"/>
    <row r="116" ht="11.25" customHeight="1" x14ac:dyDescent="0.15"/>
    <row r="117" ht="11.25" customHeight="1" x14ac:dyDescent="0.15"/>
    <row r="118" ht="11.25" customHeight="1" x14ac:dyDescent="0.15"/>
    <row r="119" ht="11.25" customHeight="1" x14ac:dyDescent="0.15"/>
    <row r="120" ht="11.25" customHeight="1" x14ac:dyDescent="0.15"/>
    <row r="121" ht="11.25" customHeight="1" x14ac:dyDescent="0.15"/>
    <row r="122" ht="11.25" customHeight="1" x14ac:dyDescent="0.15"/>
    <row r="123" ht="11.25" customHeight="1" x14ac:dyDescent="0.15"/>
    <row r="124" ht="11.25" customHeight="1" x14ac:dyDescent="0.15"/>
    <row r="125" ht="11.25" customHeight="1" x14ac:dyDescent="0.15"/>
    <row r="126" ht="11.25" customHeight="1" x14ac:dyDescent="0.15"/>
    <row r="127" ht="11.25" customHeight="1" x14ac:dyDescent="0.15"/>
    <row r="128" ht="11.25" customHeight="1" x14ac:dyDescent="0.15"/>
    <row r="129" ht="11.25" customHeight="1" x14ac:dyDescent="0.15"/>
    <row r="130" ht="11.25" customHeight="1" x14ac:dyDescent="0.15"/>
    <row r="131" ht="11.25" customHeight="1" x14ac:dyDescent="0.15"/>
    <row r="132" ht="11.25" customHeight="1" x14ac:dyDescent="0.15"/>
    <row r="133" ht="11.25" customHeight="1" x14ac:dyDescent="0.15"/>
    <row r="134" ht="11.25" customHeight="1" x14ac:dyDescent="0.15"/>
    <row r="135" ht="11.25" customHeight="1" x14ac:dyDescent="0.15"/>
    <row r="136" ht="11.25" customHeight="1" x14ac:dyDescent="0.15"/>
    <row r="137" ht="11.25" customHeight="1" x14ac:dyDescent="0.15"/>
    <row r="138" ht="11.25" customHeight="1" x14ac:dyDescent="0.15"/>
    <row r="139" ht="11.25" customHeight="1" x14ac:dyDescent="0.15"/>
    <row r="140" ht="11.25" customHeight="1" x14ac:dyDescent="0.15"/>
    <row r="141" ht="11.25" customHeight="1" x14ac:dyDescent="0.15"/>
    <row r="142" ht="11.25" customHeight="1" x14ac:dyDescent="0.15"/>
    <row r="143" ht="11.25" customHeight="1" x14ac:dyDescent="0.15"/>
    <row r="144" ht="11.25" customHeight="1" x14ac:dyDescent="0.15"/>
    <row r="145" ht="11.25" customHeight="1" x14ac:dyDescent="0.15"/>
    <row r="146" ht="11.25" customHeight="1" x14ac:dyDescent="0.15"/>
    <row r="147" ht="11.25" customHeight="1" x14ac:dyDescent="0.15"/>
    <row r="148" ht="11.25" customHeight="1" x14ac:dyDescent="0.15"/>
    <row r="149" ht="11.25" customHeight="1" x14ac:dyDescent="0.15"/>
    <row r="150" ht="11.25" customHeight="1" x14ac:dyDescent="0.15"/>
    <row r="151" ht="11.25" customHeight="1" x14ac:dyDescent="0.15"/>
    <row r="152" ht="11.25" customHeight="1" x14ac:dyDescent="0.15"/>
    <row r="153" ht="11.25" customHeight="1" x14ac:dyDescent="0.15"/>
    <row r="154" ht="11.25" customHeight="1" x14ac:dyDescent="0.15"/>
    <row r="155" ht="11.25" customHeight="1" x14ac:dyDescent="0.15"/>
    <row r="156" ht="11.25" customHeight="1" x14ac:dyDescent="0.15"/>
    <row r="157" ht="11.25" customHeight="1" x14ac:dyDescent="0.15"/>
    <row r="158" ht="11.25" customHeight="1" x14ac:dyDescent="0.15"/>
    <row r="159" ht="11.25" customHeight="1" x14ac:dyDescent="0.15"/>
    <row r="160" ht="11.25" customHeight="1" x14ac:dyDescent="0.15"/>
    <row r="161" ht="11.25" customHeight="1" x14ac:dyDescent="0.15"/>
    <row r="162" ht="11.25" customHeight="1" x14ac:dyDescent="0.15"/>
    <row r="163" ht="11.25" customHeight="1" x14ac:dyDescent="0.15"/>
    <row r="164" ht="11.25" customHeight="1" x14ac:dyDescent="0.15"/>
    <row r="165" ht="11.25" customHeight="1" x14ac:dyDescent="0.15"/>
    <row r="166" ht="11.25" customHeight="1" x14ac:dyDescent="0.15"/>
    <row r="167" ht="11.25" customHeight="1" x14ac:dyDescent="0.15"/>
    <row r="168" ht="11.25" customHeight="1" x14ac:dyDescent="0.15"/>
    <row r="169" ht="11.25" customHeight="1" x14ac:dyDescent="0.15"/>
    <row r="170" ht="11.25" customHeight="1" x14ac:dyDescent="0.15"/>
    <row r="171" ht="11.25" customHeight="1" x14ac:dyDescent="0.15"/>
    <row r="172" ht="11.25" customHeight="1" x14ac:dyDescent="0.15"/>
    <row r="173" ht="11.25" customHeight="1" x14ac:dyDescent="0.15"/>
    <row r="174" ht="11.25" customHeight="1" x14ac:dyDescent="0.15"/>
    <row r="175" ht="11.25" customHeight="1" x14ac:dyDescent="0.15"/>
    <row r="176" ht="11.25" customHeight="1" x14ac:dyDescent="0.15"/>
    <row r="177" ht="11.25" customHeight="1" x14ac:dyDescent="0.15"/>
    <row r="178" ht="11.25" customHeight="1" x14ac:dyDescent="0.15"/>
    <row r="179" ht="11.25" customHeight="1" x14ac:dyDescent="0.15"/>
    <row r="180" ht="11.25" customHeight="1" x14ac:dyDescent="0.15"/>
    <row r="181" ht="11.25" customHeight="1" x14ac:dyDescent="0.15"/>
    <row r="182" ht="11.25" customHeight="1" x14ac:dyDescent="0.15"/>
    <row r="183" ht="11.25" customHeight="1" x14ac:dyDescent="0.15"/>
    <row r="184" ht="11.25" customHeight="1" x14ac:dyDescent="0.15"/>
    <row r="185" ht="11.25" customHeight="1" x14ac:dyDescent="0.15"/>
    <row r="186" ht="11.25" customHeight="1" x14ac:dyDescent="0.15"/>
    <row r="187" ht="11.25" customHeight="1" x14ac:dyDescent="0.15"/>
    <row r="188" ht="11.25" customHeight="1" x14ac:dyDescent="0.15"/>
    <row r="189" ht="11.25" customHeight="1" x14ac:dyDescent="0.15"/>
    <row r="190" ht="11.25" customHeight="1" x14ac:dyDescent="0.15"/>
    <row r="191" ht="11.25" customHeight="1" x14ac:dyDescent="0.15"/>
    <row r="192" ht="11.25" customHeight="1" x14ac:dyDescent="0.15"/>
    <row r="193" ht="11.25" customHeight="1" x14ac:dyDescent="0.15"/>
    <row r="194" ht="11.25" customHeight="1" x14ac:dyDescent="0.15"/>
    <row r="195" ht="11.25" customHeight="1" x14ac:dyDescent="0.15"/>
    <row r="196" ht="11.25" customHeight="1" x14ac:dyDescent="0.15"/>
    <row r="197" ht="11.25" customHeight="1" x14ac:dyDescent="0.15"/>
    <row r="198" ht="11.25" customHeight="1" x14ac:dyDescent="0.15"/>
    <row r="199" ht="11.25" customHeight="1" x14ac:dyDescent="0.15"/>
    <row r="200" ht="11.25" customHeight="1" x14ac:dyDescent="0.15"/>
    <row r="201" ht="11.25" customHeight="1" x14ac:dyDescent="0.15"/>
    <row r="202" ht="11.25" customHeight="1" x14ac:dyDescent="0.15"/>
    <row r="203" ht="11.25" customHeight="1" x14ac:dyDescent="0.15"/>
    <row r="204" ht="11.25" customHeight="1" x14ac:dyDescent="0.15"/>
    <row r="205" ht="11.25" customHeight="1" x14ac:dyDescent="0.15"/>
    <row r="206" ht="11.25" customHeight="1" x14ac:dyDescent="0.15"/>
    <row r="207" ht="11.25" customHeight="1" x14ac:dyDescent="0.15"/>
    <row r="208" ht="11.25" customHeight="1" x14ac:dyDescent="0.15"/>
    <row r="209" ht="11.25" customHeight="1" x14ac:dyDescent="0.15"/>
    <row r="210" ht="11.25" customHeight="1" x14ac:dyDescent="0.15"/>
    <row r="211" ht="11.25" customHeight="1" x14ac:dyDescent="0.15"/>
    <row r="212" ht="11.25" customHeight="1" x14ac:dyDescent="0.15"/>
    <row r="213" ht="11.25" customHeight="1" x14ac:dyDescent="0.15"/>
    <row r="214" ht="11.25" customHeight="1" x14ac:dyDescent="0.15"/>
    <row r="215" ht="11.25" customHeight="1" x14ac:dyDescent="0.15"/>
    <row r="216" ht="11.25" customHeight="1" x14ac:dyDescent="0.15"/>
    <row r="217" ht="11.25" customHeight="1" x14ac:dyDescent="0.15"/>
    <row r="218" ht="11.25" customHeight="1" x14ac:dyDescent="0.15"/>
    <row r="219" ht="11.25" customHeight="1" x14ac:dyDescent="0.15"/>
    <row r="220" ht="11.25" customHeight="1" x14ac:dyDescent="0.15"/>
    <row r="221" ht="11.25" customHeight="1" x14ac:dyDescent="0.15"/>
    <row r="222" ht="11.25" customHeight="1" x14ac:dyDescent="0.15"/>
    <row r="223" ht="11.25" customHeight="1" x14ac:dyDescent="0.15"/>
    <row r="224" ht="11.25" customHeight="1" x14ac:dyDescent="0.15"/>
    <row r="225" ht="11.25" customHeight="1" x14ac:dyDescent="0.15"/>
    <row r="226" ht="11.25" customHeight="1" x14ac:dyDescent="0.15"/>
    <row r="227" ht="11.25" customHeight="1" x14ac:dyDescent="0.15"/>
    <row r="228" ht="11.25" customHeight="1" x14ac:dyDescent="0.15"/>
    <row r="229" ht="11.25" customHeight="1" x14ac:dyDescent="0.15"/>
    <row r="230" ht="11.25" customHeight="1" x14ac:dyDescent="0.15"/>
    <row r="231" ht="11.25" customHeight="1" x14ac:dyDescent="0.15"/>
    <row r="232" ht="11.25" customHeight="1" x14ac:dyDescent="0.15"/>
    <row r="233" ht="11.25" customHeight="1" x14ac:dyDescent="0.15"/>
    <row r="234" ht="11.25" customHeight="1" x14ac:dyDescent="0.15"/>
    <row r="235" ht="11.25" customHeight="1" x14ac:dyDescent="0.15"/>
    <row r="236" ht="11.25" customHeight="1" x14ac:dyDescent="0.15"/>
    <row r="237" ht="11.25" customHeight="1" x14ac:dyDescent="0.15"/>
    <row r="238" ht="11.25" customHeight="1" x14ac:dyDescent="0.15"/>
    <row r="239" ht="11.25" customHeight="1" x14ac:dyDescent="0.15"/>
    <row r="240" ht="11.25" customHeight="1" x14ac:dyDescent="0.15"/>
    <row r="241" ht="11.25" customHeight="1" x14ac:dyDescent="0.15"/>
    <row r="242" ht="11.25" customHeight="1" x14ac:dyDescent="0.15"/>
    <row r="243" ht="11.25" customHeight="1" x14ac:dyDescent="0.15"/>
  </sheetData>
  <mergeCells count="9">
    <mergeCell ref="A12:I12"/>
    <mergeCell ref="A13:I13"/>
    <mergeCell ref="A14:I14"/>
    <mergeCell ref="A2:I2"/>
    <mergeCell ref="A3:I3"/>
    <mergeCell ref="A4:A6"/>
    <mergeCell ref="B4:I4"/>
    <mergeCell ref="B5:B6"/>
    <mergeCell ref="C5:I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dimension ref="A2:J14"/>
  <sheetViews>
    <sheetView workbookViewId="0"/>
  </sheetViews>
  <sheetFormatPr baseColWidth="10" defaultColWidth="9.140625" defaultRowHeight="10.5" x14ac:dyDescent="0.15"/>
  <cols>
    <col min="1" max="1" width="10.7109375" style="713" customWidth="1"/>
    <col min="2" max="2" width="14" style="713" customWidth="1"/>
    <col min="3" max="3" width="9" style="713" bestFit="1" customWidth="1"/>
    <col min="4" max="4" width="13.7109375" style="713" bestFit="1" customWidth="1"/>
    <col min="5" max="5" width="9" style="713" bestFit="1" customWidth="1"/>
    <col min="6" max="6" width="15.42578125" style="713" customWidth="1"/>
    <col min="7" max="7" width="14.5703125" style="713" customWidth="1"/>
    <col min="8" max="8" width="14.140625" style="713" customWidth="1"/>
    <col min="9" max="9" width="14.28515625" style="713" customWidth="1"/>
    <col min="10" max="10" width="9.5703125" style="713" bestFit="1" customWidth="1"/>
    <col min="11" max="11" width="11.42578125" style="713" bestFit="1" customWidth="1"/>
    <col min="12" max="247" width="9.140625" style="713"/>
    <col min="248" max="248" width="9.140625" style="713" customWidth="1"/>
    <col min="249" max="249" width="14" style="713" customWidth="1"/>
    <col min="250" max="250" width="9" style="713" bestFit="1" customWidth="1"/>
    <col min="251" max="251" width="13.7109375" style="713" bestFit="1" customWidth="1"/>
    <col min="252" max="252" width="9" style="713" bestFit="1" customWidth="1"/>
    <col min="253" max="253" width="15.42578125" style="713" customWidth="1"/>
    <col min="254" max="254" width="14.5703125" style="713" customWidth="1"/>
    <col min="255" max="255" width="14.140625" style="713" customWidth="1"/>
    <col min="256" max="256" width="14.28515625" style="713" customWidth="1"/>
    <col min="257" max="257" width="6.42578125" style="713" customWidth="1"/>
    <col min="258" max="258" width="11.85546875" style="713" bestFit="1" customWidth="1"/>
    <col min="259" max="503" width="9.140625" style="713"/>
    <col min="504" max="504" width="9.140625" style="713" customWidth="1"/>
    <col min="505" max="505" width="14" style="713" customWidth="1"/>
    <col min="506" max="506" width="9" style="713" bestFit="1" customWidth="1"/>
    <col min="507" max="507" width="13.7109375" style="713" bestFit="1" customWidth="1"/>
    <col min="508" max="508" width="9" style="713" bestFit="1" customWidth="1"/>
    <col min="509" max="509" width="15.42578125" style="713" customWidth="1"/>
    <col min="510" max="510" width="14.5703125" style="713" customWidth="1"/>
    <col min="511" max="511" width="14.140625" style="713" customWidth="1"/>
    <col min="512" max="512" width="14.28515625" style="713" customWidth="1"/>
    <col min="513" max="513" width="6.42578125" style="713" customWidth="1"/>
    <col min="514" max="514" width="11.85546875" style="713" bestFit="1" customWidth="1"/>
    <col min="515" max="759" width="9.140625" style="713"/>
    <col min="760" max="760" width="9.140625" style="713" customWidth="1"/>
    <col min="761" max="761" width="14" style="713" customWidth="1"/>
    <col min="762" max="762" width="9" style="713" bestFit="1" customWidth="1"/>
    <col min="763" max="763" width="13.7109375" style="713" bestFit="1" customWidth="1"/>
    <col min="764" max="764" width="9" style="713" bestFit="1" customWidth="1"/>
    <col min="765" max="765" width="15.42578125" style="713" customWidth="1"/>
    <col min="766" max="766" width="14.5703125" style="713" customWidth="1"/>
    <col min="767" max="767" width="14.140625" style="713" customWidth="1"/>
    <col min="768" max="768" width="14.28515625" style="713" customWidth="1"/>
    <col min="769" max="769" width="6.42578125" style="713" customWidth="1"/>
    <col min="770" max="770" width="11.85546875" style="713" bestFit="1" customWidth="1"/>
    <col min="771" max="1015" width="9.140625" style="713"/>
    <col min="1016" max="1016" width="9.140625" style="713" customWidth="1"/>
    <col min="1017" max="1017" width="14" style="713" customWidth="1"/>
    <col min="1018" max="1018" width="9" style="713" bestFit="1" customWidth="1"/>
    <col min="1019" max="1019" width="13.7109375" style="713" bestFit="1" customWidth="1"/>
    <col min="1020" max="1020" width="9" style="713" bestFit="1" customWidth="1"/>
    <col min="1021" max="1021" width="15.42578125" style="713" customWidth="1"/>
    <col min="1022" max="1022" width="14.5703125" style="713" customWidth="1"/>
    <col min="1023" max="1023" width="14.140625" style="713" customWidth="1"/>
    <col min="1024" max="1024" width="14.28515625" style="713" customWidth="1"/>
    <col min="1025" max="1025" width="6.42578125" style="713" customWidth="1"/>
    <col min="1026" max="1026" width="11.85546875" style="713" bestFit="1" customWidth="1"/>
    <col min="1027" max="1271" width="9.140625" style="713"/>
    <col min="1272" max="1272" width="9.140625" style="713" customWidth="1"/>
    <col min="1273" max="1273" width="14" style="713" customWidth="1"/>
    <col min="1274" max="1274" width="9" style="713" bestFit="1" customWidth="1"/>
    <col min="1275" max="1275" width="13.7109375" style="713" bestFit="1" customWidth="1"/>
    <col min="1276" max="1276" width="9" style="713" bestFit="1" customWidth="1"/>
    <col min="1277" max="1277" width="15.42578125" style="713" customWidth="1"/>
    <col min="1278" max="1278" width="14.5703125" style="713" customWidth="1"/>
    <col min="1279" max="1279" width="14.140625" style="713" customWidth="1"/>
    <col min="1280" max="1280" width="14.28515625" style="713" customWidth="1"/>
    <col min="1281" max="1281" width="6.42578125" style="713" customWidth="1"/>
    <col min="1282" max="1282" width="11.85546875" style="713" bestFit="1" customWidth="1"/>
    <col min="1283" max="1527" width="9.140625" style="713"/>
    <col min="1528" max="1528" width="9.140625" style="713" customWidth="1"/>
    <col min="1529" max="1529" width="14" style="713" customWidth="1"/>
    <col min="1530" max="1530" width="9" style="713" bestFit="1" customWidth="1"/>
    <col min="1531" max="1531" width="13.7109375" style="713" bestFit="1" customWidth="1"/>
    <col min="1532" max="1532" width="9" style="713" bestFit="1" customWidth="1"/>
    <col min="1533" max="1533" width="15.42578125" style="713" customWidth="1"/>
    <col min="1534" max="1534" width="14.5703125" style="713" customWidth="1"/>
    <col min="1535" max="1535" width="14.140625" style="713" customWidth="1"/>
    <col min="1536" max="1536" width="14.28515625" style="713" customWidth="1"/>
    <col min="1537" max="1537" width="6.42578125" style="713" customWidth="1"/>
    <col min="1538" max="1538" width="11.85546875" style="713" bestFit="1" customWidth="1"/>
    <col min="1539" max="1783" width="9.140625" style="713"/>
    <col min="1784" max="1784" width="9.140625" style="713" customWidth="1"/>
    <col min="1785" max="1785" width="14" style="713" customWidth="1"/>
    <col min="1786" max="1786" width="9" style="713" bestFit="1" customWidth="1"/>
    <col min="1787" max="1787" width="13.7109375" style="713" bestFit="1" customWidth="1"/>
    <col min="1788" max="1788" width="9" style="713" bestFit="1" customWidth="1"/>
    <col min="1789" max="1789" width="15.42578125" style="713" customWidth="1"/>
    <col min="1790" max="1790" width="14.5703125" style="713" customWidth="1"/>
    <col min="1791" max="1791" width="14.140625" style="713" customWidth="1"/>
    <col min="1792" max="1792" width="14.28515625" style="713" customWidth="1"/>
    <col min="1793" max="1793" width="6.42578125" style="713" customWidth="1"/>
    <col min="1794" max="1794" width="11.85546875" style="713" bestFit="1" customWidth="1"/>
    <col min="1795" max="2039" width="9.140625" style="713"/>
    <col min="2040" max="2040" width="9.140625" style="713" customWidth="1"/>
    <col min="2041" max="2041" width="14" style="713" customWidth="1"/>
    <col min="2042" max="2042" width="9" style="713" bestFit="1" customWidth="1"/>
    <col min="2043" max="2043" width="13.7109375" style="713" bestFit="1" customWidth="1"/>
    <col min="2044" max="2044" width="9" style="713" bestFit="1" customWidth="1"/>
    <col min="2045" max="2045" width="15.42578125" style="713" customWidth="1"/>
    <col min="2046" max="2046" width="14.5703125" style="713" customWidth="1"/>
    <col min="2047" max="2047" width="14.140625" style="713" customWidth="1"/>
    <col min="2048" max="2048" width="14.28515625" style="713" customWidth="1"/>
    <col min="2049" max="2049" width="6.42578125" style="713" customWidth="1"/>
    <col min="2050" max="2050" width="11.85546875" style="713" bestFit="1" customWidth="1"/>
    <col min="2051" max="2295" width="9.140625" style="713"/>
    <col min="2296" max="2296" width="9.140625" style="713" customWidth="1"/>
    <col min="2297" max="2297" width="14" style="713" customWidth="1"/>
    <col min="2298" max="2298" width="9" style="713" bestFit="1" customWidth="1"/>
    <col min="2299" max="2299" width="13.7109375" style="713" bestFit="1" customWidth="1"/>
    <col min="2300" max="2300" width="9" style="713" bestFit="1" customWidth="1"/>
    <col min="2301" max="2301" width="15.42578125" style="713" customWidth="1"/>
    <col min="2302" max="2302" width="14.5703125" style="713" customWidth="1"/>
    <col min="2303" max="2303" width="14.140625" style="713" customWidth="1"/>
    <col min="2304" max="2304" width="14.28515625" style="713" customWidth="1"/>
    <col min="2305" max="2305" width="6.42578125" style="713" customWidth="1"/>
    <col min="2306" max="2306" width="11.85546875" style="713" bestFit="1" customWidth="1"/>
    <col min="2307" max="2551" width="9.140625" style="713"/>
    <col min="2552" max="2552" width="9.140625" style="713" customWidth="1"/>
    <col min="2553" max="2553" width="14" style="713" customWidth="1"/>
    <col min="2554" max="2554" width="9" style="713" bestFit="1" customWidth="1"/>
    <col min="2555" max="2555" width="13.7109375" style="713" bestFit="1" customWidth="1"/>
    <col min="2556" max="2556" width="9" style="713" bestFit="1" customWidth="1"/>
    <col min="2557" max="2557" width="15.42578125" style="713" customWidth="1"/>
    <col min="2558" max="2558" width="14.5703125" style="713" customWidth="1"/>
    <col min="2559" max="2559" width="14.140625" style="713" customWidth="1"/>
    <col min="2560" max="2560" width="14.28515625" style="713" customWidth="1"/>
    <col min="2561" max="2561" width="6.42578125" style="713" customWidth="1"/>
    <col min="2562" max="2562" width="11.85546875" style="713" bestFit="1" customWidth="1"/>
    <col min="2563" max="2807" width="9.140625" style="713"/>
    <col min="2808" max="2808" width="9.140625" style="713" customWidth="1"/>
    <col min="2809" max="2809" width="14" style="713" customWidth="1"/>
    <col min="2810" max="2810" width="9" style="713" bestFit="1" customWidth="1"/>
    <col min="2811" max="2811" width="13.7109375" style="713" bestFit="1" customWidth="1"/>
    <col min="2812" max="2812" width="9" style="713" bestFit="1" customWidth="1"/>
    <col min="2813" max="2813" width="15.42578125" style="713" customWidth="1"/>
    <col min="2814" max="2814" width="14.5703125" style="713" customWidth="1"/>
    <col min="2815" max="2815" width="14.140625" style="713" customWidth="1"/>
    <col min="2816" max="2816" width="14.28515625" style="713" customWidth="1"/>
    <col min="2817" max="2817" width="6.42578125" style="713" customWidth="1"/>
    <col min="2818" max="2818" width="11.85546875" style="713" bestFit="1" customWidth="1"/>
    <col min="2819" max="3063" width="9.140625" style="713"/>
    <col min="3064" max="3064" width="9.140625" style="713" customWidth="1"/>
    <col min="3065" max="3065" width="14" style="713" customWidth="1"/>
    <col min="3066" max="3066" width="9" style="713" bestFit="1" customWidth="1"/>
    <col min="3067" max="3067" width="13.7109375" style="713" bestFit="1" customWidth="1"/>
    <col min="3068" max="3068" width="9" style="713" bestFit="1" customWidth="1"/>
    <col min="3069" max="3069" width="15.42578125" style="713" customWidth="1"/>
    <col min="3070" max="3070" width="14.5703125" style="713" customWidth="1"/>
    <col min="3071" max="3071" width="14.140625" style="713" customWidth="1"/>
    <col min="3072" max="3072" width="14.28515625" style="713" customWidth="1"/>
    <col min="3073" max="3073" width="6.42578125" style="713" customWidth="1"/>
    <col min="3074" max="3074" width="11.85546875" style="713" bestFit="1" customWidth="1"/>
    <col min="3075" max="3319" width="9.140625" style="713"/>
    <col min="3320" max="3320" width="9.140625" style="713" customWidth="1"/>
    <col min="3321" max="3321" width="14" style="713" customWidth="1"/>
    <col min="3322" max="3322" width="9" style="713" bestFit="1" customWidth="1"/>
    <col min="3323" max="3323" width="13.7109375" style="713" bestFit="1" customWidth="1"/>
    <col min="3324" max="3324" width="9" style="713" bestFit="1" customWidth="1"/>
    <col min="3325" max="3325" width="15.42578125" style="713" customWidth="1"/>
    <col min="3326" max="3326" width="14.5703125" style="713" customWidth="1"/>
    <col min="3327" max="3327" width="14.140625" style="713" customWidth="1"/>
    <col min="3328" max="3328" width="14.28515625" style="713" customWidth="1"/>
    <col min="3329" max="3329" width="6.42578125" style="713" customWidth="1"/>
    <col min="3330" max="3330" width="11.85546875" style="713" bestFit="1" customWidth="1"/>
    <col min="3331" max="3575" width="9.140625" style="713"/>
    <col min="3576" max="3576" width="9.140625" style="713" customWidth="1"/>
    <col min="3577" max="3577" width="14" style="713" customWidth="1"/>
    <col min="3578" max="3578" width="9" style="713" bestFit="1" customWidth="1"/>
    <col min="3579" max="3579" width="13.7109375" style="713" bestFit="1" customWidth="1"/>
    <col min="3580" max="3580" width="9" style="713" bestFit="1" customWidth="1"/>
    <col min="3581" max="3581" width="15.42578125" style="713" customWidth="1"/>
    <col min="3582" max="3582" width="14.5703125" style="713" customWidth="1"/>
    <col min="3583" max="3583" width="14.140625" style="713" customWidth="1"/>
    <col min="3584" max="3584" width="14.28515625" style="713" customWidth="1"/>
    <col min="3585" max="3585" width="6.42578125" style="713" customWidth="1"/>
    <col min="3586" max="3586" width="11.85546875" style="713" bestFit="1" customWidth="1"/>
    <col min="3587" max="3831" width="9.140625" style="713"/>
    <col min="3832" max="3832" width="9.140625" style="713" customWidth="1"/>
    <col min="3833" max="3833" width="14" style="713" customWidth="1"/>
    <col min="3834" max="3834" width="9" style="713" bestFit="1" customWidth="1"/>
    <col min="3835" max="3835" width="13.7109375" style="713" bestFit="1" customWidth="1"/>
    <col min="3836" max="3836" width="9" style="713" bestFit="1" customWidth="1"/>
    <col min="3837" max="3837" width="15.42578125" style="713" customWidth="1"/>
    <col min="3838" max="3838" width="14.5703125" style="713" customWidth="1"/>
    <col min="3839" max="3839" width="14.140625" style="713" customWidth="1"/>
    <col min="3840" max="3840" width="14.28515625" style="713" customWidth="1"/>
    <col min="3841" max="3841" width="6.42578125" style="713" customWidth="1"/>
    <col min="3842" max="3842" width="11.85546875" style="713" bestFit="1" customWidth="1"/>
    <col min="3843" max="4087" width="9.140625" style="713"/>
    <col min="4088" max="4088" width="9.140625" style="713" customWidth="1"/>
    <col min="4089" max="4089" width="14" style="713" customWidth="1"/>
    <col min="4090" max="4090" width="9" style="713" bestFit="1" customWidth="1"/>
    <col min="4091" max="4091" width="13.7109375" style="713" bestFit="1" customWidth="1"/>
    <col min="4092" max="4092" width="9" style="713" bestFit="1" customWidth="1"/>
    <col min="4093" max="4093" width="15.42578125" style="713" customWidth="1"/>
    <col min="4094" max="4094" width="14.5703125" style="713" customWidth="1"/>
    <col min="4095" max="4095" width="14.140625" style="713" customWidth="1"/>
    <col min="4096" max="4096" width="14.28515625" style="713" customWidth="1"/>
    <col min="4097" max="4097" width="6.42578125" style="713" customWidth="1"/>
    <col min="4098" max="4098" width="11.85546875" style="713" bestFit="1" customWidth="1"/>
    <col min="4099" max="4343" width="9.140625" style="713"/>
    <col min="4344" max="4344" width="9.140625" style="713" customWidth="1"/>
    <col min="4345" max="4345" width="14" style="713" customWidth="1"/>
    <col min="4346" max="4346" width="9" style="713" bestFit="1" customWidth="1"/>
    <col min="4347" max="4347" width="13.7109375" style="713" bestFit="1" customWidth="1"/>
    <col min="4348" max="4348" width="9" style="713" bestFit="1" customWidth="1"/>
    <col min="4349" max="4349" width="15.42578125" style="713" customWidth="1"/>
    <col min="4350" max="4350" width="14.5703125" style="713" customWidth="1"/>
    <col min="4351" max="4351" width="14.140625" style="713" customWidth="1"/>
    <col min="4352" max="4352" width="14.28515625" style="713" customWidth="1"/>
    <col min="4353" max="4353" width="6.42578125" style="713" customWidth="1"/>
    <col min="4354" max="4354" width="11.85546875" style="713" bestFit="1" customWidth="1"/>
    <col min="4355" max="4599" width="9.140625" style="713"/>
    <col min="4600" max="4600" width="9.140625" style="713" customWidth="1"/>
    <col min="4601" max="4601" width="14" style="713" customWidth="1"/>
    <col min="4602" max="4602" width="9" style="713" bestFit="1" customWidth="1"/>
    <col min="4603" max="4603" width="13.7109375" style="713" bestFit="1" customWidth="1"/>
    <col min="4604" max="4604" width="9" style="713" bestFit="1" customWidth="1"/>
    <col min="4605" max="4605" width="15.42578125" style="713" customWidth="1"/>
    <col min="4606" max="4606" width="14.5703125" style="713" customWidth="1"/>
    <col min="4607" max="4607" width="14.140625" style="713" customWidth="1"/>
    <col min="4608" max="4608" width="14.28515625" style="713" customWidth="1"/>
    <col min="4609" max="4609" width="6.42578125" style="713" customWidth="1"/>
    <col min="4610" max="4610" width="11.85546875" style="713" bestFit="1" customWidth="1"/>
    <col min="4611" max="4855" width="9.140625" style="713"/>
    <col min="4856" max="4856" width="9.140625" style="713" customWidth="1"/>
    <col min="4857" max="4857" width="14" style="713" customWidth="1"/>
    <col min="4858" max="4858" width="9" style="713" bestFit="1" customWidth="1"/>
    <col min="4859" max="4859" width="13.7109375" style="713" bestFit="1" customWidth="1"/>
    <col min="4860" max="4860" width="9" style="713" bestFit="1" customWidth="1"/>
    <col min="4861" max="4861" width="15.42578125" style="713" customWidth="1"/>
    <col min="4862" max="4862" width="14.5703125" style="713" customWidth="1"/>
    <col min="4863" max="4863" width="14.140625" style="713" customWidth="1"/>
    <col min="4864" max="4864" width="14.28515625" style="713" customWidth="1"/>
    <col min="4865" max="4865" width="6.42578125" style="713" customWidth="1"/>
    <col min="4866" max="4866" width="11.85546875" style="713" bestFit="1" customWidth="1"/>
    <col min="4867" max="5111" width="9.140625" style="713"/>
    <col min="5112" max="5112" width="9.140625" style="713" customWidth="1"/>
    <col min="5113" max="5113" width="14" style="713" customWidth="1"/>
    <col min="5114" max="5114" width="9" style="713" bestFit="1" customWidth="1"/>
    <col min="5115" max="5115" width="13.7109375" style="713" bestFit="1" customWidth="1"/>
    <col min="5116" max="5116" width="9" style="713" bestFit="1" customWidth="1"/>
    <col min="5117" max="5117" width="15.42578125" style="713" customWidth="1"/>
    <col min="5118" max="5118" width="14.5703125" style="713" customWidth="1"/>
    <col min="5119" max="5119" width="14.140625" style="713" customWidth="1"/>
    <col min="5120" max="5120" width="14.28515625" style="713" customWidth="1"/>
    <col min="5121" max="5121" width="6.42578125" style="713" customWidth="1"/>
    <col min="5122" max="5122" width="11.85546875" style="713" bestFit="1" customWidth="1"/>
    <col min="5123" max="5367" width="9.140625" style="713"/>
    <col min="5368" max="5368" width="9.140625" style="713" customWidth="1"/>
    <col min="5369" max="5369" width="14" style="713" customWidth="1"/>
    <col min="5370" max="5370" width="9" style="713" bestFit="1" customWidth="1"/>
    <col min="5371" max="5371" width="13.7109375" style="713" bestFit="1" customWidth="1"/>
    <col min="5372" max="5372" width="9" style="713" bestFit="1" customWidth="1"/>
    <col min="5373" max="5373" width="15.42578125" style="713" customWidth="1"/>
    <col min="5374" max="5374" width="14.5703125" style="713" customWidth="1"/>
    <col min="5375" max="5375" width="14.140625" style="713" customWidth="1"/>
    <col min="5376" max="5376" width="14.28515625" style="713" customWidth="1"/>
    <col min="5377" max="5377" width="6.42578125" style="713" customWidth="1"/>
    <col min="5378" max="5378" width="11.85546875" style="713" bestFit="1" customWidth="1"/>
    <col min="5379" max="5623" width="9.140625" style="713"/>
    <col min="5624" max="5624" width="9.140625" style="713" customWidth="1"/>
    <col min="5625" max="5625" width="14" style="713" customWidth="1"/>
    <col min="5626" max="5626" width="9" style="713" bestFit="1" customWidth="1"/>
    <col min="5627" max="5627" width="13.7109375" style="713" bestFit="1" customWidth="1"/>
    <col min="5628" max="5628" width="9" style="713" bestFit="1" customWidth="1"/>
    <col min="5629" max="5629" width="15.42578125" style="713" customWidth="1"/>
    <col min="5630" max="5630" width="14.5703125" style="713" customWidth="1"/>
    <col min="5631" max="5631" width="14.140625" style="713" customWidth="1"/>
    <col min="5632" max="5632" width="14.28515625" style="713" customWidth="1"/>
    <col min="5633" max="5633" width="6.42578125" style="713" customWidth="1"/>
    <col min="5634" max="5634" width="11.85546875" style="713" bestFit="1" customWidth="1"/>
    <col min="5635" max="5879" width="9.140625" style="713"/>
    <col min="5880" max="5880" width="9.140625" style="713" customWidth="1"/>
    <col min="5881" max="5881" width="14" style="713" customWidth="1"/>
    <col min="5882" max="5882" width="9" style="713" bestFit="1" customWidth="1"/>
    <col min="5883" max="5883" width="13.7109375" style="713" bestFit="1" customWidth="1"/>
    <col min="5884" max="5884" width="9" style="713" bestFit="1" customWidth="1"/>
    <col min="5885" max="5885" width="15.42578125" style="713" customWidth="1"/>
    <col min="5886" max="5886" width="14.5703125" style="713" customWidth="1"/>
    <col min="5887" max="5887" width="14.140625" style="713" customWidth="1"/>
    <col min="5888" max="5888" width="14.28515625" style="713" customWidth="1"/>
    <col min="5889" max="5889" width="6.42578125" style="713" customWidth="1"/>
    <col min="5890" max="5890" width="11.85546875" style="713" bestFit="1" customWidth="1"/>
    <col min="5891" max="6135" width="9.140625" style="713"/>
    <col min="6136" max="6136" width="9.140625" style="713" customWidth="1"/>
    <col min="6137" max="6137" width="14" style="713" customWidth="1"/>
    <col min="6138" max="6138" width="9" style="713" bestFit="1" customWidth="1"/>
    <col min="6139" max="6139" width="13.7109375" style="713" bestFit="1" customWidth="1"/>
    <col min="6140" max="6140" width="9" style="713" bestFit="1" customWidth="1"/>
    <col min="6141" max="6141" width="15.42578125" style="713" customWidth="1"/>
    <col min="6142" max="6142" width="14.5703125" style="713" customWidth="1"/>
    <col min="6143" max="6143" width="14.140625" style="713" customWidth="1"/>
    <col min="6144" max="6144" width="14.28515625" style="713" customWidth="1"/>
    <col min="6145" max="6145" width="6.42578125" style="713" customWidth="1"/>
    <col min="6146" max="6146" width="11.85546875" style="713" bestFit="1" customWidth="1"/>
    <col min="6147" max="6391" width="9.140625" style="713"/>
    <col min="6392" max="6392" width="9.140625" style="713" customWidth="1"/>
    <col min="6393" max="6393" width="14" style="713" customWidth="1"/>
    <col min="6394" max="6394" width="9" style="713" bestFit="1" customWidth="1"/>
    <col min="6395" max="6395" width="13.7109375" style="713" bestFit="1" customWidth="1"/>
    <col min="6396" max="6396" width="9" style="713" bestFit="1" customWidth="1"/>
    <col min="6397" max="6397" width="15.42578125" style="713" customWidth="1"/>
    <col min="6398" max="6398" width="14.5703125" style="713" customWidth="1"/>
    <col min="6399" max="6399" width="14.140625" style="713" customWidth="1"/>
    <col min="6400" max="6400" width="14.28515625" style="713" customWidth="1"/>
    <col min="6401" max="6401" width="6.42578125" style="713" customWidth="1"/>
    <col min="6402" max="6402" width="11.85546875" style="713" bestFit="1" customWidth="1"/>
    <col min="6403" max="6647" width="9.140625" style="713"/>
    <col min="6648" max="6648" width="9.140625" style="713" customWidth="1"/>
    <col min="6649" max="6649" width="14" style="713" customWidth="1"/>
    <col min="6650" max="6650" width="9" style="713" bestFit="1" customWidth="1"/>
    <col min="6651" max="6651" width="13.7109375" style="713" bestFit="1" customWidth="1"/>
    <col min="6652" max="6652" width="9" style="713" bestFit="1" customWidth="1"/>
    <col min="6653" max="6653" width="15.42578125" style="713" customWidth="1"/>
    <col min="6654" max="6654" width="14.5703125" style="713" customWidth="1"/>
    <col min="6655" max="6655" width="14.140625" style="713" customWidth="1"/>
    <col min="6656" max="6656" width="14.28515625" style="713" customWidth="1"/>
    <col min="6657" max="6657" width="6.42578125" style="713" customWidth="1"/>
    <col min="6658" max="6658" width="11.85546875" style="713" bestFit="1" customWidth="1"/>
    <col min="6659" max="6903" width="9.140625" style="713"/>
    <col min="6904" max="6904" width="9.140625" style="713" customWidth="1"/>
    <col min="6905" max="6905" width="14" style="713" customWidth="1"/>
    <col min="6906" max="6906" width="9" style="713" bestFit="1" customWidth="1"/>
    <col min="6907" max="6907" width="13.7109375" style="713" bestFit="1" customWidth="1"/>
    <col min="6908" max="6908" width="9" style="713" bestFit="1" customWidth="1"/>
    <col min="6909" max="6909" width="15.42578125" style="713" customWidth="1"/>
    <col min="6910" max="6910" width="14.5703125" style="713" customWidth="1"/>
    <col min="6911" max="6911" width="14.140625" style="713" customWidth="1"/>
    <col min="6912" max="6912" width="14.28515625" style="713" customWidth="1"/>
    <col min="6913" max="6913" width="6.42578125" style="713" customWidth="1"/>
    <col min="6914" max="6914" width="11.85546875" style="713" bestFit="1" customWidth="1"/>
    <col min="6915" max="7159" width="9.140625" style="713"/>
    <col min="7160" max="7160" width="9.140625" style="713" customWidth="1"/>
    <col min="7161" max="7161" width="14" style="713" customWidth="1"/>
    <col min="7162" max="7162" width="9" style="713" bestFit="1" customWidth="1"/>
    <col min="7163" max="7163" width="13.7109375" style="713" bestFit="1" customWidth="1"/>
    <col min="7164" max="7164" width="9" style="713" bestFit="1" customWidth="1"/>
    <col min="7165" max="7165" width="15.42578125" style="713" customWidth="1"/>
    <col min="7166" max="7166" width="14.5703125" style="713" customWidth="1"/>
    <col min="7167" max="7167" width="14.140625" style="713" customWidth="1"/>
    <col min="7168" max="7168" width="14.28515625" style="713" customWidth="1"/>
    <col min="7169" max="7169" width="6.42578125" style="713" customWidth="1"/>
    <col min="7170" max="7170" width="11.85546875" style="713" bestFit="1" customWidth="1"/>
    <col min="7171" max="7415" width="9.140625" style="713"/>
    <col min="7416" max="7416" width="9.140625" style="713" customWidth="1"/>
    <col min="7417" max="7417" width="14" style="713" customWidth="1"/>
    <col min="7418" max="7418" width="9" style="713" bestFit="1" customWidth="1"/>
    <col min="7419" max="7419" width="13.7109375" style="713" bestFit="1" customWidth="1"/>
    <col min="7420" max="7420" width="9" style="713" bestFit="1" customWidth="1"/>
    <col min="7421" max="7421" width="15.42578125" style="713" customWidth="1"/>
    <col min="7422" max="7422" width="14.5703125" style="713" customWidth="1"/>
    <col min="7423" max="7423" width="14.140625" style="713" customWidth="1"/>
    <col min="7424" max="7424" width="14.28515625" style="713" customWidth="1"/>
    <col min="7425" max="7425" width="6.42578125" style="713" customWidth="1"/>
    <col min="7426" max="7426" width="11.85546875" style="713" bestFit="1" customWidth="1"/>
    <col min="7427" max="7671" width="9.140625" style="713"/>
    <col min="7672" max="7672" width="9.140625" style="713" customWidth="1"/>
    <col min="7673" max="7673" width="14" style="713" customWidth="1"/>
    <col min="7674" max="7674" width="9" style="713" bestFit="1" customWidth="1"/>
    <col min="7675" max="7675" width="13.7109375" style="713" bestFit="1" customWidth="1"/>
    <col min="7676" max="7676" width="9" style="713" bestFit="1" customWidth="1"/>
    <col min="7677" max="7677" width="15.42578125" style="713" customWidth="1"/>
    <col min="7678" max="7678" width="14.5703125" style="713" customWidth="1"/>
    <col min="7679" max="7679" width="14.140625" style="713" customWidth="1"/>
    <col min="7680" max="7680" width="14.28515625" style="713" customWidth="1"/>
    <col min="7681" max="7681" width="6.42578125" style="713" customWidth="1"/>
    <col min="7682" max="7682" width="11.85546875" style="713" bestFit="1" customWidth="1"/>
    <col min="7683" max="7927" width="9.140625" style="713"/>
    <col min="7928" max="7928" width="9.140625" style="713" customWidth="1"/>
    <col min="7929" max="7929" width="14" style="713" customWidth="1"/>
    <col min="7930" max="7930" width="9" style="713" bestFit="1" customWidth="1"/>
    <col min="7931" max="7931" width="13.7109375" style="713" bestFit="1" customWidth="1"/>
    <col min="7932" max="7932" width="9" style="713" bestFit="1" customWidth="1"/>
    <col min="7933" max="7933" width="15.42578125" style="713" customWidth="1"/>
    <col min="7934" max="7934" width="14.5703125" style="713" customWidth="1"/>
    <col min="7935" max="7935" width="14.140625" style="713" customWidth="1"/>
    <col min="7936" max="7936" width="14.28515625" style="713" customWidth="1"/>
    <col min="7937" max="7937" width="6.42578125" style="713" customWidth="1"/>
    <col min="7938" max="7938" width="11.85546875" style="713" bestFit="1" customWidth="1"/>
    <col min="7939" max="8183" width="9.140625" style="713"/>
    <col min="8184" max="8184" width="9.140625" style="713" customWidth="1"/>
    <col min="8185" max="8185" width="14" style="713" customWidth="1"/>
    <col min="8186" max="8186" width="9" style="713" bestFit="1" customWidth="1"/>
    <col min="8187" max="8187" width="13.7109375" style="713" bestFit="1" customWidth="1"/>
    <col min="8188" max="8188" width="9" style="713" bestFit="1" customWidth="1"/>
    <col min="8189" max="8189" width="15.42578125" style="713" customWidth="1"/>
    <col min="8190" max="8190" width="14.5703125" style="713" customWidth="1"/>
    <col min="8191" max="8191" width="14.140625" style="713" customWidth="1"/>
    <col min="8192" max="8192" width="14.28515625" style="713" customWidth="1"/>
    <col min="8193" max="8193" width="6.42578125" style="713" customWidth="1"/>
    <col min="8194" max="8194" width="11.85546875" style="713" bestFit="1" customWidth="1"/>
    <col min="8195" max="8439" width="9.140625" style="713"/>
    <col min="8440" max="8440" width="9.140625" style="713" customWidth="1"/>
    <col min="8441" max="8441" width="14" style="713" customWidth="1"/>
    <col min="8442" max="8442" width="9" style="713" bestFit="1" customWidth="1"/>
    <col min="8443" max="8443" width="13.7109375" style="713" bestFit="1" customWidth="1"/>
    <col min="8444" max="8444" width="9" style="713" bestFit="1" customWidth="1"/>
    <col min="8445" max="8445" width="15.42578125" style="713" customWidth="1"/>
    <col min="8446" max="8446" width="14.5703125" style="713" customWidth="1"/>
    <col min="8447" max="8447" width="14.140625" style="713" customWidth="1"/>
    <col min="8448" max="8448" width="14.28515625" style="713" customWidth="1"/>
    <col min="8449" max="8449" width="6.42578125" style="713" customWidth="1"/>
    <col min="8450" max="8450" width="11.85546875" style="713" bestFit="1" customWidth="1"/>
    <col min="8451" max="8695" width="9.140625" style="713"/>
    <col min="8696" max="8696" width="9.140625" style="713" customWidth="1"/>
    <col min="8697" max="8697" width="14" style="713" customWidth="1"/>
    <col min="8698" max="8698" width="9" style="713" bestFit="1" customWidth="1"/>
    <col min="8699" max="8699" width="13.7109375" style="713" bestFit="1" customWidth="1"/>
    <col min="8700" max="8700" width="9" style="713" bestFit="1" customWidth="1"/>
    <col min="8701" max="8701" width="15.42578125" style="713" customWidth="1"/>
    <col min="8702" max="8702" width="14.5703125" style="713" customWidth="1"/>
    <col min="8703" max="8703" width="14.140625" style="713" customWidth="1"/>
    <col min="8704" max="8704" width="14.28515625" style="713" customWidth="1"/>
    <col min="8705" max="8705" width="6.42578125" style="713" customWidth="1"/>
    <col min="8706" max="8706" width="11.85546875" style="713" bestFit="1" customWidth="1"/>
    <col min="8707" max="8951" width="9.140625" style="713"/>
    <col min="8952" max="8952" width="9.140625" style="713" customWidth="1"/>
    <col min="8953" max="8953" width="14" style="713" customWidth="1"/>
    <col min="8954" max="8954" width="9" style="713" bestFit="1" customWidth="1"/>
    <col min="8955" max="8955" width="13.7109375" style="713" bestFit="1" customWidth="1"/>
    <col min="8956" max="8956" width="9" style="713" bestFit="1" customWidth="1"/>
    <col min="8957" max="8957" width="15.42578125" style="713" customWidth="1"/>
    <col min="8958" max="8958" width="14.5703125" style="713" customWidth="1"/>
    <col min="8959" max="8959" width="14.140625" style="713" customWidth="1"/>
    <col min="8960" max="8960" width="14.28515625" style="713" customWidth="1"/>
    <col min="8961" max="8961" width="6.42578125" style="713" customWidth="1"/>
    <col min="8962" max="8962" width="11.85546875" style="713" bestFit="1" customWidth="1"/>
    <col min="8963" max="9207" width="9.140625" style="713"/>
    <col min="9208" max="9208" width="9.140625" style="713" customWidth="1"/>
    <col min="9209" max="9209" width="14" style="713" customWidth="1"/>
    <col min="9210" max="9210" width="9" style="713" bestFit="1" customWidth="1"/>
    <col min="9211" max="9211" width="13.7109375" style="713" bestFit="1" customWidth="1"/>
    <col min="9212" max="9212" width="9" style="713" bestFit="1" customWidth="1"/>
    <col min="9213" max="9213" width="15.42578125" style="713" customWidth="1"/>
    <col min="9214" max="9214" width="14.5703125" style="713" customWidth="1"/>
    <col min="9215" max="9215" width="14.140625" style="713" customWidth="1"/>
    <col min="9216" max="9216" width="14.28515625" style="713" customWidth="1"/>
    <col min="9217" max="9217" width="6.42578125" style="713" customWidth="1"/>
    <col min="9218" max="9218" width="11.85546875" style="713" bestFit="1" customWidth="1"/>
    <col min="9219" max="9463" width="9.140625" style="713"/>
    <col min="9464" max="9464" width="9.140625" style="713" customWidth="1"/>
    <col min="9465" max="9465" width="14" style="713" customWidth="1"/>
    <col min="9466" max="9466" width="9" style="713" bestFit="1" customWidth="1"/>
    <col min="9467" max="9467" width="13.7109375" style="713" bestFit="1" customWidth="1"/>
    <col min="9468" max="9468" width="9" style="713" bestFit="1" customWidth="1"/>
    <col min="9469" max="9469" width="15.42578125" style="713" customWidth="1"/>
    <col min="9470" max="9470" width="14.5703125" style="713" customWidth="1"/>
    <col min="9471" max="9471" width="14.140625" style="713" customWidth="1"/>
    <col min="9472" max="9472" width="14.28515625" style="713" customWidth="1"/>
    <col min="9473" max="9473" width="6.42578125" style="713" customWidth="1"/>
    <col min="9474" max="9474" width="11.85546875" style="713" bestFit="1" customWidth="1"/>
    <col min="9475" max="9719" width="9.140625" style="713"/>
    <col min="9720" max="9720" width="9.140625" style="713" customWidth="1"/>
    <col min="9721" max="9721" width="14" style="713" customWidth="1"/>
    <col min="9722" max="9722" width="9" style="713" bestFit="1" customWidth="1"/>
    <col min="9723" max="9723" width="13.7109375" style="713" bestFit="1" customWidth="1"/>
    <col min="9724" max="9724" width="9" style="713" bestFit="1" customWidth="1"/>
    <col min="9725" max="9725" width="15.42578125" style="713" customWidth="1"/>
    <col min="9726" max="9726" width="14.5703125" style="713" customWidth="1"/>
    <col min="9727" max="9727" width="14.140625" style="713" customWidth="1"/>
    <col min="9728" max="9728" width="14.28515625" style="713" customWidth="1"/>
    <col min="9729" max="9729" width="6.42578125" style="713" customWidth="1"/>
    <col min="9730" max="9730" width="11.85546875" style="713" bestFit="1" customWidth="1"/>
    <col min="9731" max="9975" width="9.140625" style="713"/>
    <col min="9976" max="9976" width="9.140625" style="713" customWidth="1"/>
    <col min="9977" max="9977" width="14" style="713" customWidth="1"/>
    <col min="9978" max="9978" width="9" style="713" bestFit="1" customWidth="1"/>
    <col min="9979" max="9979" width="13.7109375" style="713" bestFit="1" customWidth="1"/>
    <col min="9980" max="9980" width="9" style="713" bestFit="1" customWidth="1"/>
    <col min="9981" max="9981" width="15.42578125" style="713" customWidth="1"/>
    <col min="9982" max="9982" width="14.5703125" style="713" customWidth="1"/>
    <col min="9983" max="9983" width="14.140625" style="713" customWidth="1"/>
    <col min="9984" max="9984" width="14.28515625" style="713" customWidth="1"/>
    <col min="9985" max="9985" width="6.42578125" style="713" customWidth="1"/>
    <col min="9986" max="9986" width="11.85546875" style="713" bestFit="1" customWidth="1"/>
    <col min="9987" max="10231" width="9.140625" style="713"/>
    <col min="10232" max="10232" width="9.140625" style="713" customWidth="1"/>
    <col min="10233" max="10233" width="14" style="713" customWidth="1"/>
    <col min="10234" max="10234" width="9" style="713" bestFit="1" customWidth="1"/>
    <col min="10235" max="10235" width="13.7109375" style="713" bestFit="1" customWidth="1"/>
    <col min="10236" max="10236" width="9" style="713" bestFit="1" customWidth="1"/>
    <col min="10237" max="10237" width="15.42578125" style="713" customWidth="1"/>
    <col min="10238" max="10238" width="14.5703125" style="713" customWidth="1"/>
    <col min="10239" max="10239" width="14.140625" style="713" customWidth="1"/>
    <col min="10240" max="10240" width="14.28515625" style="713" customWidth="1"/>
    <col min="10241" max="10241" width="6.42578125" style="713" customWidth="1"/>
    <col min="10242" max="10242" width="11.85546875" style="713" bestFit="1" customWidth="1"/>
    <col min="10243" max="10487" width="9.140625" style="713"/>
    <col min="10488" max="10488" width="9.140625" style="713" customWidth="1"/>
    <col min="10489" max="10489" width="14" style="713" customWidth="1"/>
    <col min="10490" max="10490" width="9" style="713" bestFit="1" customWidth="1"/>
    <col min="10491" max="10491" width="13.7109375" style="713" bestFit="1" customWidth="1"/>
    <col min="10492" max="10492" width="9" style="713" bestFit="1" customWidth="1"/>
    <col min="10493" max="10493" width="15.42578125" style="713" customWidth="1"/>
    <col min="10494" max="10494" width="14.5703125" style="713" customWidth="1"/>
    <col min="10495" max="10495" width="14.140625" style="713" customWidth="1"/>
    <col min="10496" max="10496" width="14.28515625" style="713" customWidth="1"/>
    <col min="10497" max="10497" width="6.42578125" style="713" customWidth="1"/>
    <col min="10498" max="10498" width="11.85546875" style="713" bestFit="1" customWidth="1"/>
    <col min="10499" max="10743" width="9.140625" style="713"/>
    <col min="10744" max="10744" width="9.140625" style="713" customWidth="1"/>
    <col min="10745" max="10745" width="14" style="713" customWidth="1"/>
    <col min="10746" max="10746" width="9" style="713" bestFit="1" customWidth="1"/>
    <col min="10747" max="10747" width="13.7109375" style="713" bestFit="1" customWidth="1"/>
    <col min="10748" max="10748" width="9" style="713" bestFit="1" customWidth="1"/>
    <col min="10749" max="10749" width="15.42578125" style="713" customWidth="1"/>
    <col min="10750" max="10750" width="14.5703125" style="713" customWidth="1"/>
    <col min="10751" max="10751" width="14.140625" style="713" customWidth="1"/>
    <col min="10752" max="10752" width="14.28515625" style="713" customWidth="1"/>
    <col min="10753" max="10753" width="6.42578125" style="713" customWidth="1"/>
    <col min="10754" max="10754" width="11.85546875" style="713" bestFit="1" customWidth="1"/>
    <col min="10755" max="10999" width="9.140625" style="713"/>
    <col min="11000" max="11000" width="9.140625" style="713" customWidth="1"/>
    <col min="11001" max="11001" width="14" style="713" customWidth="1"/>
    <col min="11002" max="11002" width="9" style="713" bestFit="1" customWidth="1"/>
    <col min="11003" max="11003" width="13.7109375" style="713" bestFit="1" customWidth="1"/>
    <col min="11004" max="11004" width="9" style="713" bestFit="1" customWidth="1"/>
    <col min="11005" max="11005" width="15.42578125" style="713" customWidth="1"/>
    <col min="11006" max="11006" width="14.5703125" style="713" customWidth="1"/>
    <col min="11007" max="11007" width="14.140625" style="713" customWidth="1"/>
    <col min="11008" max="11008" width="14.28515625" style="713" customWidth="1"/>
    <col min="11009" max="11009" width="6.42578125" style="713" customWidth="1"/>
    <col min="11010" max="11010" width="11.85546875" style="713" bestFit="1" customWidth="1"/>
    <col min="11011" max="11255" width="9.140625" style="713"/>
    <col min="11256" max="11256" width="9.140625" style="713" customWidth="1"/>
    <col min="11257" max="11257" width="14" style="713" customWidth="1"/>
    <col min="11258" max="11258" width="9" style="713" bestFit="1" customWidth="1"/>
    <col min="11259" max="11259" width="13.7109375" style="713" bestFit="1" customWidth="1"/>
    <col min="11260" max="11260" width="9" style="713" bestFit="1" customWidth="1"/>
    <col min="11261" max="11261" width="15.42578125" style="713" customWidth="1"/>
    <col min="11262" max="11262" width="14.5703125" style="713" customWidth="1"/>
    <col min="11263" max="11263" width="14.140625" style="713" customWidth="1"/>
    <col min="11264" max="11264" width="14.28515625" style="713" customWidth="1"/>
    <col min="11265" max="11265" width="6.42578125" style="713" customWidth="1"/>
    <col min="11266" max="11266" width="11.85546875" style="713" bestFit="1" customWidth="1"/>
    <col min="11267" max="11511" width="9.140625" style="713"/>
    <col min="11512" max="11512" width="9.140625" style="713" customWidth="1"/>
    <col min="11513" max="11513" width="14" style="713" customWidth="1"/>
    <col min="11514" max="11514" width="9" style="713" bestFit="1" customWidth="1"/>
    <col min="11515" max="11515" width="13.7109375" style="713" bestFit="1" customWidth="1"/>
    <col min="11516" max="11516" width="9" style="713" bestFit="1" customWidth="1"/>
    <col min="11517" max="11517" width="15.42578125" style="713" customWidth="1"/>
    <col min="11518" max="11518" width="14.5703125" style="713" customWidth="1"/>
    <col min="11519" max="11519" width="14.140625" style="713" customWidth="1"/>
    <col min="11520" max="11520" width="14.28515625" style="713" customWidth="1"/>
    <col min="11521" max="11521" width="6.42578125" style="713" customWidth="1"/>
    <col min="11522" max="11522" width="11.85546875" style="713" bestFit="1" customWidth="1"/>
    <col min="11523" max="11767" width="9.140625" style="713"/>
    <col min="11768" max="11768" width="9.140625" style="713" customWidth="1"/>
    <col min="11769" max="11769" width="14" style="713" customWidth="1"/>
    <col min="11770" max="11770" width="9" style="713" bestFit="1" customWidth="1"/>
    <col min="11771" max="11771" width="13.7109375" style="713" bestFit="1" customWidth="1"/>
    <col min="11772" max="11772" width="9" style="713" bestFit="1" customWidth="1"/>
    <col min="11773" max="11773" width="15.42578125" style="713" customWidth="1"/>
    <col min="11774" max="11774" width="14.5703125" style="713" customWidth="1"/>
    <col min="11775" max="11775" width="14.140625" style="713" customWidth="1"/>
    <col min="11776" max="11776" width="14.28515625" style="713" customWidth="1"/>
    <col min="11777" max="11777" width="6.42578125" style="713" customWidth="1"/>
    <col min="11778" max="11778" width="11.85546875" style="713" bestFit="1" customWidth="1"/>
    <col min="11779" max="12023" width="9.140625" style="713"/>
    <col min="12024" max="12024" width="9.140625" style="713" customWidth="1"/>
    <col min="12025" max="12025" width="14" style="713" customWidth="1"/>
    <col min="12026" max="12026" width="9" style="713" bestFit="1" customWidth="1"/>
    <col min="12027" max="12027" width="13.7109375" style="713" bestFit="1" customWidth="1"/>
    <col min="12028" max="12028" width="9" style="713" bestFit="1" customWidth="1"/>
    <col min="12029" max="12029" width="15.42578125" style="713" customWidth="1"/>
    <col min="12030" max="12030" width="14.5703125" style="713" customWidth="1"/>
    <col min="12031" max="12031" width="14.140625" style="713" customWidth="1"/>
    <col min="12032" max="12032" width="14.28515625" style="713" customWidth="1"/>
    <col min="12033" max="12033" width="6.42578125" style="713" customWidth="1"/>
    <col min="12034" max="12034" width="11.85546875" style="713" bestFit="1" customWidth="1"/>
    <col min="12035" max="12279" width="9.140625" style="713"/>
    <col min="12280" max="12280" width="9.140625" style="713" customWidth="1"/>
    <col min="12281" max="12281" width="14" style="713" customWidth="1"/>
    <col min="12282" max="12282" width="9" style="713" bestFit="1" customWidth="1"/>
    <col min="12283" max="12283" width="13.7109375" style="713" bestFit="1" customWidth="1"/>
    <col min="12284" max="12284" width="9" style="713" bestFit="1" customWidth="1"/>
    <col min="12285" max="12285" width="15.42578125" style="713" customWidth="1"/>
    <col min="12286" max="12286" width="14.5703125" style="713" customWidth="1"/>
    <col min="12287" max="12287" width="14.140625" style="713" customWidth="1"/>
    <col min="12288" max="12288" width="14.28515625" style="713" customWidth="1"/>
    <col min="12289" max="12289" width="6.42578125" style="713" customWidth="1"/>
    <col min="12290" max="12290" width="11.85546875" style="713" bestFit="1" customWidth="1"/>
    <col min="12291" max="12535" width="9.140625" style="713"/>
    <col min="12536" max="12536" width="9.140625" style="713" customWidth="1"/>
    <col min="12537" max="12537" width="14" style="713" customWidth="1"/>
    <col min="12538" max="12538" width="9" style="713" bestFit="1" customWidth="1"/>
    <col min="12539" max="12539" width="13.7109375" style="713" bestFit="1" customWidth="1"/>
    <col min="12540" max="12540" width="9" style="713" bestFit="1" customWidth="1"/>
    <col min="12541" max="12541" width="15.42578125" style="713" customWidth="1"/>
    <col min="12542" max="12542" width="14.5703125" style="713" customWidth="1"/>
    <col min="12543" max="12543" width="14.140625" style="713" customWidth="1"/>
    <col min="12544" max="12544" width="14.28515625" style="713" customWidth="1"/>
    <col min="12545" max="12545" width="6.42578125" style="713" customWidth="1"/>
    <col min="12546" max="12546" width="11.85546875" style="713" bestFit="1" customWidth="1"/>
    <col min="12547" max="12791" width="9.140625" style="713"/>
    <col min="12792" max="12792" width="9.140625" style="713" customWidth="1"/>
    <col min="12793" max="12793" width="14" style="713" customWidth="1"/>
    <col min="12794" max="12794" width="9" style="713" bestFit="1" customWidth="1"/>
    <col min="12795" max="12795" width="13.7109375" style="713" bestFit="1" customWidth="1"/>
    <col min="12796" max="12796" width="9" style="713" bestFit="1" customWidth="1"/>
    <col min="12797" max="12797" width="15.42578125" style="713" customWidth="1"/>
    <col min="12798" max="12798" width="14.5703125" style="713" customWidth="1"/>
    <col min="12799" max="12799" width="14.140625" style="713" customWidth="1"/>
    <col min="12800" max="12800" width="14.28515625" style="713" customWidth="1"/>
    <col min="12801" max="12801" width="6.42578125" style="713" customWidth="1"/>
    <col min="12802" max="12802" width="11.85546875" style="713" bestFit="1" customWidth="1"/>
    <col min="12803" max="13047" width="9.140625" style="713"/>
    <col min="13048" max="13048" width="9.140625" style="713" customWidth="1"/>
    <col min="13049" max="13049" width="14" style="713" customWidth="1"/>
    <col min="13050" max="13050" width="9" style="713" bestFit="1" customWidth="1"/>
    <col min="13051" max="13051" width="13.7109375" style="713" bestFit="1" customWidth="1"/>
    <col min="13052" max="13052" width="9" style="713" bestFit="1" customWidth="1"/>
    <col min="13053" max="13053" width="15.42578125" style="713" customWidth="1"/>
    <col min="13054" max="13054" width="14.5703125" style="713" customWidth="1"/>
    <col min="13055" max="13055" width="14.140625" style="713" customWidth="1"/>
    <col min="13056" max="13056" width="14.28515625" style="713" customWidth="1"/>
    <col min="13057" max="13057" width="6.42578125" style="713" customWidth="1"/>
    <col min="13058" max="13058" width="11.85546875" style="713" bestFit="1" customWidth="1"/>
    <col min="13059" max="13303" width="9.140625" style="713"/>
    <col min="13304" max="13304" width="9.140625" style="713" customWidth="1"/>
    <col min="13305" max="13305" width="14" style="713" customWidth="1"/>
    <col min="13306" max="13306" width="9" style="713" bestFit="1" customWidth="1"/>
    <col min="13307" max="13307" width="13.7109375" style="713" bestFit="1" customWidth="1"/>
    <col min="13308" max="13308" width="9" style="713" bestFit="1" customWidth="1"/>
    <col min="13309" max="13309" width="15.42578125" style="713" customWidth="1"/>
    <col min="13310" max="13310" width="14.5703125" style="713" customWidth="1"/>
    <col min="13311" max="13311" width="14.140625" style="713" customWidth="1"/>
    <col min="13312" max="13312" width="14.28515625" style="713" customWidth="1"/>
    <col min="13313" max="13313" width="6.42578125" style="713" customWidth="1"/>
    <col min="13314" max="13314" width="11.85546875" style="713" bestFit="1" customWidth="1"/>
    <col min="13315" max="13559" width="9.140625" style="713"/>
    <col min="13560" max="13560" width="9.140625" style="713" customWidth="1"/>
    <col min="13561" max="13561" width="14" style="713" customWidth="1"/>
    <col min="13562" max="13562" width="9" style="713" bestFit="1" customWidth="1"/>
    <col min="13563" max="13563" width="13.7109375" style="713" bestFit="1" customWidth="1"/>
    <col min="13564" max="13564" width="9" style="713" bestFit="1" customWidth="1"/>
    <col min="13565" max="13565" width="15.42578125" style="713" customWidth="1"/>
    <col min="13566" max="13566" width="14.5703125" style="713" customWidth="1"/>
    <col min="13567" max="13567" width="14.140625" style="713" customWidth="1"/>
    <col min="13568" max="13568" width="14.28515625" style="713" customWidth="1"/>
    <col min="13569" max="13569" width="6.42578125" style="713" customWidth="1"/>
    <col min="13570" max="13570" width="11.85546875" style="713" bestFit="1" customWidth="1"/>
    <col min="13571" max="13815" width="9.140625" style="713"/>
    <col min="13816" max="13816" width="9.140625" style="713" customWidth="1"/>
    <col min="13817" max="13817" width="14" style="713" customWidth="1"/>
    <col min="13818" max="13818" width="9" style="713" bestFit="1" customWidth="1"/>
    <col min="13819" max="13819" width="13.7109375" style="713" bestFit="1" customWidth="1"/>
    <col min="13820" max="13820" width="9" style="713" bestFit="1" customWidth="1"/>
    <col min="13821" max="13821" width="15.42578125" style="713" customWidth="1"/>
    <col min="13822" max="13822" width="14.5703125" style="713" customWidth="1"/>
    <col min="13823" max="13823" width="14.140625" style="713" customWidth="1"/>
    <col min="13824" max="13824" width="14.28515625" style="713" customWidth="1"/>
    <col min="13825" max="13825" width="6.42578125" style="713" customWidth="1"/>
    <col min="13826" max="13826" width="11.85546875" style="713" bestFit="1" customWidth="1"/>
    <col min="13827" max="14071" width="9.140625" style="713"/>
    <col min="14072" max="14072" width="9.140625" style="713" customWidth="1"/>
    <col min="14073" max="14073" width="14" style="713" customWidth="1"/>
    <col min="14074" max="14074" width="9" style="713" bestFit="1" customWidth="1"/>
    <col min="14075" max="14075" width="13.7109375" style="713" bestFit="1" customWidth="1"/>
    <col min="14076" max="14076" width="9" style="713" bestFit="1" customWidth="1"/>
    <col min="14077" max="14077" width="15.42578125" style="713" customWidth="1"/>
    <col min="14078" max="14078" width="14.5703125" style="713" customWidth="1"/>
    <col min="14079" max="14079" width="14.140625" style="713" customWidth="1"/>
    <col min="14080" max="14080" width="14.28515625" style="713" customWidth="1"/>
    <col min="14081" max="14081" width="6.42578125" style="713" customWidth="1"/>
    <col min="14082" max="14082" width="11.85546875" style="713" bestFit="1" customWidth="1"/>
    <col min="14083" max="14327" width="9.140625" style="713"/>
    <col min="14328" max="14328" width="9.140625" style="713" customWidth="1"/>
    <col min="14329" max="14329" width="14" style="713" customWidth="1"/>
    <col min="14330" max="14330" width="9" style="713" bestFit="1" customWidth="1"/>
    <col min="14331" max="14331" width="13.7109375" style="713" bestFit="1" customWidth="1"/>
    <col min="14332" max="14332" width="9" style="713" bestFit="1" customWidth="1"/>
    <col min="14333" max="14333" width="15.42578125" style="713" customWidth="1"/>
    <col min="14334" max="14334" width="14.5703125" style="713" customWidth="1"/>
    <col min="14335" max="14335" width="14.140625" style="713" customWidth="1"/>
    <col min="14336" max="14336" width="14.28515625" style="713" customWidth="1"/>
    <col min="14337" max="14337" width="6.42578125" style="713" customWidth="1"/>
    <col min="14338" max="14338" width="11.85546875" style="713" bestFit="1" customWidth="1"/>
    <col min="14339" max="14583" width="9.140625" style="713"/>
    <col min="14584" max="14584" width="9.140625" style="713" customWidth="1"/>
    <col min="14585" max="14585" width="14" style="713" customWidth="1"/>
    <col min="14586" max="14586" width="9" style="713" bestFit="1" customWidth="1"/>
    <col min="14587" max="14587" width="13.7109375" style="713" bestFit="1" customWidth="1"/>
    <col min="14588" max="14588" width="9" style="713" bestFit="1" customWidth="1"/>
    <col min="14589" max="14589" width="15.42578125" style="713" customWidth="1"/>
    <col min="14590" max="14590" width="14.5703125" style="713" customWidth="1"/>
    <col min="14591" max="14591" width="14.140625" style="713" customWidth="1"/>
    <col min="14592" max="14592" width="14.28515625" style="713" customWidth="1"/>
    <col min="14593" max="14593" width="6.42578125" style="713" customWidth="1"/>
    <col min="14594" max="14594" width="11.85546875" style="713" bestFit="1" customWidth="1"/>
    <col min="14595" max="14839" width="9.140625" style="713"/>
    <col min="14840" max="14840" width="9.140625" style="713" customWidth="1"/>
    <col min="14841" max="14841" width="14" style="713" customWidth="1"/>
    <col min="14842" max="14842" width="9" style="713" bestFit="1" customWidth="1"/>
    <col min="14843" max="14843" width="13.7109375" style="713" bestFit="1" customWidth="1"/>
    <col min="14844" max="14844" width="9" style="713" bestFit="1" customWidth="1"/>
    <col min="14845" max="14845" width="15.42578125" style="713" customWidth="1"/>
    <col min="14846" max="14846" width="14.5703125" style="713" customWidth="1"/>
    <col min="14847" max="14847" width="14.140625" style="713" customWidth="1"/>
    <col min="14848" max="14848" width="14.28515625" style="713" customWidth="1"/>
    <col min="14849" max="14849" width="6.42578125" style="713" customWidth="1"/>
    <col min="14850" max="14850" width="11.85546875" style="713" bestFit="1" customWidth="1"/>
    <col min="14851" max="15095" width="9.140625" style="713"/>
    <col min="15096" max="15096" width="9.140625" style="713" customWidth="1"/>
    <col min="15097" max="15097" width="14" style="713" customWidth="1"/>
    <col min="15098" max="15098" width="9" style="713" bestFit="1" customWidth="1"/>
    <col min="15099" max="15099" width="13.7109375" style="713" bestFit="1" customWidth="1"/>
    <col min="15100" max="15100" width="9" style="713" bestFit="1" customWidth="1"/>
    <col min="15101" max="15101" width="15.42578125" style="713" customWidth="1"/>
    <col min="15102" max="15102" width="14.5703125" style="713" customWidth="1"/>
    <col min="15103" max="15103" width="14.140625" style="713" customWidth="1"/>
    <col min="15104" max="15104" width="14.28515625" style="713" customWidth="1"/>
    <col min="15105" max="15105" width="6.42578125" style="713" customWidth="1"/>
    <col min="15106" max="15106" width="11.85546875" style="713" bestFit="1" customWidth="1"/>
    <col min="15107" max="15351" width="9.140625" style="713"/>
    <col min="15352" max="15352" width="9.140625" style="713" customWidth="1"/>
    <col min="15353" max="15353" width="14" style="713" customWidth="1"/>
    <col min="15354" max="15354" width="9" style="713" bestFit="1" customWidth="1"/>
    <col min="15355" max="15355" width="13.7109375" style="713" bestFit="1" customWidth="1"/>
    <col min="15356" max="15356" width="9" style="713" bestFit="1" customWidth="1"/>
    <col min="15357" max="15357" width="15.42578125" style="713" customWidth="1"/>
    <col min="15358" max="15358" width="14.5703125" style="713" customWidth="1"/>
    <col min="15359" max="15359" width="14.140625" style="713" customWidth="1"/>
    <col min="15360" max="15360" width="14.28515625" style="713" customWidth="1"/>
    <col min="15361" max="15361" width="6.42578125" style="713" customWidth="1"/>
    <col min="15362" max="15362" width="11.85546875" style="713" bestFit="1" customWidth="1"/>
    <col min="15363" max="15607" width="9.140625" style="713"/>
    <col min="15608" max="15608" width="9.140625" style="713" customWidth="1"/>
    <col min="15609" max="15609" width="14" style="713" customWidth="1"/>
    <col min="15610" max="15610" width="9" style="713" bestFit="1" customWidth="1"/>
    <col min="15611" max="15611" width="13.7109375" style="713" bestFit="1" customWidth="1"/>
    <col min="15612" max="15612" width="9" style="713" bestFit="1" customWidth="1"/>
    <col min="15613" max="15613" width="15.42578125" style="713" customWidth="1"/>
    <col min="15614" max="15614" width="14.5703125" style="713" customWidth="1"/>
    <col min="15615" max="15615" width="14.140625" style="713" customWidth="1"/>
    <col min="15616" max="15616" width="14.28515625" style="713" customWidth="1"/>
    <col min="15617" max="15617" width="6.42578125" style="713" customWidth="1"/>
    <col min="15618" max="15618" width="11.85546875" style="713" bestFit="1" customWidth="1"/>
    <col min="15619" max="15863" width="9.140625" style="713"/>
    <col min="15864" max="15864" width="9.140625" style="713" customWidth="1"/>
    <col min="15865" max="15865" width="14" style="713" customWidth="1"/>
    <col min="15866" max="15866" width="9" style="713" bestFit="1" customWidth="1"/>
    <col min="15867" max="15867" width="13.7109375" style="713" bestFit="1" customWidth="1"/>
    <col min="15868" max="15868" width="9" style="713" bestFit="1" customWidth="1"/>
    <col min="15869" max="15869" width="15.42578125" style="713" customWidth="1"/>
    <col min="15870" max="15870" width="14.5703125" style="713" customWidth="1"/>
    <col min="15871" max="15871" width="14.140625" style="713" customWidth="1"/>
    <col min="15872" max="15872" width="14.28515625" style="713" customWidth="1"/>
    <col min="15873" max="15873" width="6.42578125" style="713" customWidth="1"/>
    <col min="15874" max="15874" width="11.85546875" style="713" bestFit="1" customWidth="1"/>
    <col min="15875" max="16119" width="9.140625" style="713"/>
    <col min="16120" max="16120" width="9.140625" style="713" customWidth="1"/>
    <col min="16121" max="16121" width="14" style="713" customWidth="1"/>
    <col min="16122" max="16122" width="9" style="713" bestFit="1" customWidth="1"/>
    <col min="16123" max="16123" width="13.7109375" style="713" bestFit="1" customWidth="1"/>
    <col min="16124" max="16124" width="9" style="713" bestFit="1" customWidth="1"/>
    <col min="16125" max="16125" width="15.42578125" style="713" customWidth="1"/>
    <col min="16126" max="16126" width="14.5703125" style="713" customWidth="1"/>
    <col min="16127" max="16127" width="14.140625" style="713" customWidth="1"/>
    <col min="16128" max="16128" width="14.28515625" style="713" customWidth="1"/>
    <col min="16129" max="16129" width="6.42578125" style="713" customWidth="1"/>
    <col min="16130" max="16130" width="11.85546875" style="713" bestFit="1" customWidth="1"/>
    <col min="16131" max="16384" width="9.140625" style="713"/>
  </cols>
  <sheetData>
    <row r="2" spans="1:10" ht="22.5" customHeight="1" x14ac:dyDescent="0.15">
      <c r="A2" s="2799" t="s">
        <v>1472</v>
      </c>
      <c r="B2" s="2800"/>
      <c r="C2" s="2800"/>
      <c r="D2" s="2800"/>
      <c r="E2" s="2800"/>
      <c r="F2" s="2800"/>
      <c r="G2" s="2800"/>
      <c r="H2" s="2800"/>
      <c r="I2" s="2800"/>
    </row>
    <row r="3" spans="1:10" x14ac:dyDescent="0.15">
      <c r="A3" s="2801"/>
      <c r="B3" s="2802"/>
      <c r="C3" s="2802"/>
      <c r="D3" s="2802"/>
      <c r="E3" s="2802"/>
      <c r="F3" s="2802"/>
      <c r="G3" s="2802"/>
      <c r="H3" s="2802"/>
      <c r="I3" s="2802"/>
    </row>
    <row r="4" spans="1:10" x14ac:dyDescent="0.15">
      <c r="A4" s="2803" t="s">
        <v>2</v>
      </c>
      <c r="B4" s="2806" t="s">
        <v>1466</v>
      </c>
      <c r="C4" s="2807"/>
      <c r="D4" s="2807"/>
      <c r="E4" s="2807"/>
      <c r="F4" s="2807"/>
      <c r="G4" s="2807"/>
      <c r="H4" s="2807"/>
      <c r="I4" s="2808"/>
    </row>
    <row r="5" spans="1:10" x14ac:dyDescent="0.15">
      <c r="A5" s="2804"/>
      <c r="B5" s="2803" t="s">
        <v>71</v>
      </c>
      <c r="C5" s="2806" t="s">
        <v>1445</v>
      </c>
      <c r="D5" s="2807"/>
      <c r="E5" s="2807"/>
      <c r="F5" s="2807"/>
      <c r="G5" s="2807"/>
      <c r="H5" s="2807"/>
      <c r="I5" s="2808"/>
    </row>
    <row r="6" spans="1:10" ht="42" x14ac:dyDescent="0.15">
      <c r="A6" s="2805"/>
      <c r="B6" s="2805"/>
      <c r="C6" s="714" t="s">
        <v>1446</v>
      </c>
      <c r="D6" s="714" t="s">
        <v>1447</v>
      </c>
      <c r="E6" s="714" t="s">
        <v>1448</v>
      </c>
      <c r="F6" s="140" t="s">
        <v>1467</v>
      </c>
      <c r="G6" s="140" t="s">
        <v>1468</v>
      </c>
      <c r="H6" s="714" t="s">
        <v>1451</v>
      </c>
      <c r="I6" s="714" t="s">
        <v>1452</v>
      </c>
    </row>
    <row r="7" spans="1:10" x14ac:dyDescent="0.15">
      <c r="A7" s="715">
        <v>2012</v>
      </c>
      <c r="B7" s="716">
        <f>SUM(C7:I7)</f>
        <v>3081028</v>
      </c>
      <c r="C7" s="717">
        <v>598956</v>
      </c>
      <c r="D7" s="717">
        <v>1116125</v>
      </c>
      <c r="E7" s="717">
        <v>216030</v>
      </c>
      <c r="F7" s="717">
        <v>272521</v>
      </c>
      <c r="G7" s="717">
        <v>517642</v>
      </c>
      <c r="H7" s="717">
        <v>113467</v>
      </c>
      <c r="I7" s="717">
        <v>246287</v>
      </c>
    </row>
    <row r="8" spans="1:10" x14ac:dyDescent="0.15">
      <c r="A8" s="715">
        <v>2013</v>
      </c>
      <c r="B8" s="716">
        <f>SUM(C8:I8)</f>
        <v>3111027</v>
      </c>
      <c r="C8" s="717">
        <v>688239</v>
      </c>
      <c r="D8" s="717">
        <v>942664</v>
      </c>
      <c r="E8" s="717">
        <v>208930</v>
      </c>
      <c r="F8" s="717">
        <v>251679</v>
      </c>
      <c r="G8" s="717">
        <v>675884</v>
      </c>
      <c r="H8" s="717">
        <v>81222</v>
      </c>
      <c r="I8" s="717">
        <v>262409</v>
      </c>
      <c r="J8" s="701"/>
    </row>
    <row r="9" spans="1:10" x14ac:dyDescent="0.15">
      <c r="A9" s="715">
        <v>2014</v>
      </c>
      <c r="B9" s="716">
        <f>SUM(C9:I9)</f>
        <v>3195403</v>
      </c>
      <c r="C9" s="717">
        <v>594487</v>
      </c>
      <c r="D9" s="717">
        <v>984968</v>
      </c>
      <c r="E9" s="717">
        <v>211801</v>
      </c>
      <c r="F9" s="717">
        <v>340499</v>
      </c>
      <c r="G9" s="717">
        <v>569299</v>
      </c>
      <c r="H9" s="717">
        <v>108916</v>
      </c>
      <c r="I9" s="717">
        <v>385433</v>
      </c>
      <c r="J9" s="701"/>
    </row>
    <row r="10" spans="1:10" x14ac:dyDescent="0.15">
      <c r="A10" s="715">
        <v>2015</v>
      </c>
      <c r="B10" s="716">
        <f>SUM(C10:I10)</f>
        <v>3010713</v>
      </c>
      <c r="C10" s="718">
        <v>704902</v>
      </c>
      <c r="D10" s="718">
        <v>927770</v>
      </c>
      <c r="E10" s="718">
        <v>193627</v>
      </c>
      <c r="F10" s="718">
        <v>289350</v>
      </c>
      <c r="G10" s="718">
        <v>509938</v>
      </c>
      <c r="H10" s="718">
        <v>99206</v>
      </c>
      <c r="I10" s="718">
        <v>285920</v>
      </c>
      <c r="J10" s="701"/>
    </row>
    <row r="11" spans="1:10" x14ac:dyDescent="0.15">
      <c r="A11" s="715">
        <v>2016</v>
      </c>
      <c r="B11" s="716">
        <f>SUM(C11:I11)</f>
        <v>3262998</v>
      </c>
      <c r="C11" s="718">
        <v>568576</v>
      </c>
      <c r="D11" s="718">
        <v>1033068</v>
      </c>
      <c r="E11" s="718">
        <v>212281</v>
      </c>
      <c r="F11" s="718">
        <v>296702</v>
      </c>
      <c r="G11" s="718">
        <v>675857</v>
      </c>
      <c r="H11" s="718">
        <v>106333</v>
      </c>
      <c r="I11" s="718">
        <v>370181</v>
      </c>
      <c r="J11" s="701"/>
    </row>
    <row r="12" spans="1:10" ht="9.75" customHeight="1" x14ac:dyDescent="0.15">
      <c r="A12" s="2794"/>
      <c r="B12" s="2795"/>
      <c r="C12" s="2795"/>
      <c r="D12" s="2795"/>
      <c r="E12" s="2795"/>
      <c r="F12" s="2795"/>
      <c r="G12" s="2795"/>
      <c r="H12" s="2795"/>
      <c r="I12" s="2795"/>
    </row>
    <row r="13" spans="1:10" ht="24" customHeight="1" x14ac:dyDescent="0.15">
      <c r="A13" s="2796" t="s">
        <v>1473</v>
      </c>
      <c r="B13" s="2797"/>
      <c r="C13" s="2797"/>
      <c r="D13" s="2797"/>
      <c r="E13" s="2797"/>
      <c r="F13" s="2797"/>
      <c r="G13" s="2797"/>
      <c r="H13" s="2797"/>
      <c r="I13" s="2797"/>
    </row>
    <row r="14" spans="1:10" x14ac:dyDescent="0.15">
      <c r="A14" s="2798" t="s">
        <v>1454</v>
      </c>
      <c r="B14" s="2797"/>
      <c r="C14" s="2797"/>
      <c r="D14" s="2797"/>
      <c r="E14" s="2797"/>
      <c r="F14" s="2797"/>
      <c r="G14" s="2797"/>
      <c r="H14" s="2797"/>
      <c r="I14" s="2797"/>
    </row>
  </sheetData>
  <mergeCells count="9">
    <mergeCell ref="A12:I12"/>
    <mergeCell ref="A13:I13"/>
    <mergeCell ref="A14:I14"/>
    <mergeCell ref="A2:I2"/>
    <mergeCell ref="A3:I3"/>
    <mergeCell ref="A4:A6"/>
    <mergeCell ref="B4:I4"/>
    <mergeCell ref="B5:B6"/>
    <mergeCell ref="C5:I5"/>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dimension ref="A1:T25"/>
  <sheetViews>
    <sheetView workbookViewId="0"/>
  </sheetViews>
  <sheetFormatPr baseColWidth="10" defaultColWidth="9.140625" defaultRowHeight="10.5" x14ac:dyDescent="0.15"/>
  <cols>
    <col min="1" max="1" width="16.42578125" style="118" customWidth="1"/>
    <col min="2" max="2" width="11.28515625" style="118" bestFit="1" customWidth="1"/>
    <col min="3" max="3" width="9.5703125" style="118" bestFit="1" customWidth="1"/>
    <col min="4" max="4" width="9.85546875" style="118" customWidth="1"/>
    <col min="5" max="10" width="9.5703125" style="118" bestFit="1" customWidth="1"/>
    <col min="11" max="11" width="11.7109375" style="118" bestFit="1" customWidth="1"/>
    <col min="12" max="12" width="9.5703125" style="118" bestFit="1" customWidth="1"/>
    <col min="13" max="13" width="11.140625" style="118" bestFit="1" customWidth="1"/>
    <col min="14" max="14" width="10.42578125" style="118" bestFit="1" customWidth="1"/>
    <col min="15" max="238" width="9.140625" style="118"/>
    <col min="239" max="239" width="16.42578125" style="118" customWidth="1"/>
    <col min="240" max="240" width="11.28515625" style="118" bestFit="1" customWidth="1"/>
    <col min="241" max="241" width="9.5703125" style="118" bestFit="1" customWidth="1"/>
    <col min="242" max="242" width="8.42578125" style="118" bestFit="1" customWidth="1"/>
    <col min="243" max="248" width="9.5703125" style="118" bestFit="1" customWidth="1"/>
    <col min="249" max="249" width="11.7109375" style="118" bestFit="1" customWidth="1"/>
    <col min="250" max="250" width="9.5703125" style="118" bestFit="1" customWidth="1"/>
    <col min="251" max="251" width="11.140625" style="118" bestFit="1" customWidth="1"/>
    <col min="252" max="252" width="10.42578125" style="118" bestFit="1" customWidth="1"/>
    <col min="253" max="253" width="5.7109375" style="118" customWidth="1"/>
    <col min="254" max="494" width="9.140625" style="118"/>
    <col min="495" max="495" width="16.42578125" style="118" customWidth="1"/>
    <col min="496" max="496" width="11.28515625" style="118" bestFit="1" customWidth="1"/>
    <col min="497" max="497" width="9.5703125" style="118" bestFit="1" customWidth="1"/>
    <col min="498" max="498" width="8.42578125" style="118" bestFit="1" customWidth="1"/>
    <col min="499" max="504" width="9.5703125" style="118" bestFit="1" customWidth="1"/>
    <col min="505" max="505" width="11.7109375" style="118" bestFit="1" customWidth="1"/>
    <col min="506" max="506" width="9.5703125" style="118" bestFit="1" customWidth="1"/>
    <col min="507" max="507" width="11.140625" style="118" bestFit="1" customWidth="1"/>
    <col min="508" max="508" width="10.42578125" style="118" bestFit="1" customWidth="1"/>
    <col min="509" max="509" width="5.7109375" style="118" customWidth="1"/>
    <col min="510" max="750" width="9.140625" style="118"/>
    <col min="751" max="751" width="16.42578125" style="118" customWidth="1"/>
    <col min="752" max="752" width="11.28515625" style="118" bestFit="1" customWidth="1"/>
    <col min="753" max="753" width="9.5703125" style="118" bestFit="1" customWidth="1"/>
    <col min="754" max="754" width="8.42578125" style="118" bestFit="1" customWidth="1"/>
    <col min="755" max="760" width="9.5703125" style="118" bestFit="1" customWidth="1"/>
    <col min="761" max="761" width="11.7109375" style="118" bestFit="1" customWidth="1"/>
    <col min="762" max="762" width="9.5703125" style="118" bestFit="1" customWidth="1"/>
    <col min="763" max="763" width="11.140625" style="118" bestFit="1" customWidth="1"/>
    <col min="764" max="764" width="10.42578125" style="118" bestFit="1" customWidth="1"/>
    <col min="765" max="765" width="5.7109375" style="118" customWidth="1"/>
    <col min="766" max="1006" width="9.140625" style="118"/>
    <col min="1007" max="1007" width="16.42578125" style="118" customWidth="1"/>
    <col min="1008" max="1008" width="11.28515625" style="118" bestFit="1" customWidth="1"/>
    <col min="1009" max="1009" width="9.5703125" style="118" bestFit="1" customWidth="1"/>
    <col min="1010" max="1010" width="8.42578125" style="118" bestFit="1" customWidth="1"/>
    <col min="1011" max="1016" width="9.5703125" style="118" bestFit="1" customWidth="1"/>
    <col min="1017" max="1017" width="11.7109375" style="118" bestFit="1" customWidth="1"/>
    <col min="1018" max="1018" width="9.5703125" style="118" bestFit="1" customWidth="1"/>
    <col min="1019" max="1019" width="11.140625" style="118" bestFit="1" customWidth="1"/>
    <col min="1020" max="1020" width="10.42578125" style="118" bestFit="1" customWidth="1"/>
    <col min="1021" max="1021" width="5.7109375" style="118" customWidth="1"/>
    <col min="1022" max="1262" width="9.140625" style="118"/>
    <col min="1263" max="1263" width="16.42578125" style="118" customWidth="1"/>
    <col min="1264" max="1264" width="11.28515625" style="118" bestFit="1" customWidth="1"/>
    <col min="1265" max="1265" width="9.5703125" style="118" bestFit="1" customWidth="1"/>
    <col min="1266" max="1266" width="8.42578125" style="118" bestFit="1" customWidth="1"/>
    <col min="1267" max="1272" width="9.5703125" style="118" bestFit="1" customWidth="1"/>
    <col min="1273" max="1273" width="11.7109375" style="118" bestFit="1" customWidth="1"/>
    <col min="1274" max="1274" width="9.5703125" style="118" bestFit="1" customWidth="1"/>
    <col min="1275" max="1275" width="11.140625" style="118" bestFit="1" customWidth="1"/>
    <col min="1276" max="1276" width="10.42578125" style="118" bestFit="1" customWidth="1"/>
    <col min="1277" max="1277" width="5.7109375" style="118" customWidth="1"/>
    <col min="1278" max="1518" width="9.140625" style="118"/>
    <col min="1519" max="1519" width="16.42578125" style="118" customWidth="1"/>
    <col min="1520" max="1520" width="11.28515625" style="118" bestFit="1" customWidth="1"/>
    <col min="1521" max="1521" width="9.5703125" style="118" bestFit="1" customWidth="1"/>
    <col min="1522" max="1522" width="8.42578125" style="118" bestFit="1" customWidth="1"/>
    <col min="1523" max="1528" width="9.5703125" style="118" bestFit="1" customWidth="1"/>
    <col min="1529" max="1529" width="11.7109375" style="118" bestFit="1" customWidth="1"/>
    <col min="1530" max="1530" width="9.5703125" style="118" bestFit="1" customWidth="1"/>
    <col min="1531" max="1531" width="11.140625" style="118" bestFit="1" customWidth="1"/>
    <col min="1532" max="1532" width="10.42578125" style="118" bestFit="1" customWidth="1"/>
    <col min="1533" max="1533" width="5.7109375" style="118" customWidth="1"/>
    <col min="1534" max="1774" width="9.140625" style="118"/>
    <col min="1775" max="1775" width="16.42578125" style="118" customWidth="1"/>
    <col min="1776" max="1776" width="11.28515625" style="118" bestFit="1" customWidth="1"/>
    <col min="1777" max="1777" width="9.5703125" style="118" bestFit="1" customWidth="1"/>
    <col min="1778" max="1778" width="8.42578125" style="118" bestFit="1" customWidth="1"/>
    <col min="1779" max="1784" width="9.5703125" style="118" bestFit="1" customWidth="1"/>
    <col min="1785" max="1785" width="11.7109375" style="118" bestFit="1" customWidth="1"/>
    <col min="1786" max="1786" width="9.5703125" style="118" bestFit="1" customWidth="1"/>
    <col min="1787" max="1787" width="11.140625" style="118" bestFit="1" customWidth="1"/>
    <col min="1788" max="1788" width="10.42578125" style="118" bestFit="1" customWidth="1"/>
    <col min="1789" max="1789" width="5.7109375" style="118" customWidth="1"/>
    <col min="1790" max="2030" width="9.140625" style="118"/>
    <col min="2031" max="2031" width="16.42578125" style="118" customWidth="1"/>
    <col min="2032" max="2032" width="11.28515625" style="118" bestFit="1" customWidth="1"/>
    <col min="2033" max="2033" width="9.5703125" style="118" bestFit="1" customWidth="1"/>
    <col min="2034" max="2034" width="8.42578125" style="118" bestFit="1" customWidth="1"/>
    <col min="2035" max="2040" width="9.5703125" style="118" bestFit="1" customWidth="1"/>
    <col min="2041" max="2041" width="11.7109375" style="118" bestFit="1" customWidth="1"/>
    <col min="2042" max="2042" width="9.5703125" style="118" bestFit="1" customWidth="1"/>
    <col min="2043" max="2043" width="11.140625" style="118" bestFit="1" customWidth="1"/>
    <col min="2044" max="2044" width="10.42578125" style="118" bestFit="1" customWidth="1"/>
    <col min="2045" max="2045" width="5.7109375" style="118" customWidth="1"/>
    <col min="2046" max="2286" width="9.140625" style="118"/>
    <col min="2287" max="2287" width="16.42578125" style="118" customWidth="1"/>
    <col min="2288" max="2288" width="11.28515625" style="118" bestFit="1" customWidth="1"/>
    <col min="2289" max="2289" width="9.5703125" style="118" bestFit="1" customWidth="1"/>
    <col min="2290" max="2290" width="8.42578125" style="118" bestFit="1" customWidth="1"/>
    <col min="2291" max="2296" width="9.5703125" style="118" bestFit="1" customWidth="1"/>
    <col min="2297" max="2297" width="11.7109375" style="118" bestFit="1" customWidth="1"/>
    <col min="2298" max="2298" width="9.5703125" style="118" bestFit="1" customWidth="1"/>
    <col min="2299" max="2299" width="11.140625" style="118" bestFit="1" customWidth="1"/>
    <col min="2300" max="2300" width="10.42578125" style="118" bestFit="1" customWidth="1"/>
    <col min="2301" max="2301" width="5.7109375" style="118" customWidth="1"/>
    <col min="2302" max="2542" width="9.140625" style="118"/>
    <col min="2543" max="2543" width="16.42578125" style="118" customWidth="1"/>
    <col min="2544" max="2544" width="11.28515625" style="118" bestFit="1" customWidth="1"/>
    <col min="2545" max="2545" width="9.5703125" style="118" bestFit="1" customWidth="1"/>
    <col min="2546" max="2546" width="8.42578125" style="118" bestFit="1" customWidth="1"/>
    <col min="2547" max="2552" width="9.5703125" style="118" bestFit="1" customWidth="1"/>
    <col min="2553" max="2553" width="11.7109375" style="118" bestFit="1" customWidth="1"/>
    <col min="2554" max="2554" width="9.5703125" style="118" bestFit="1" customWidth="1"/>
    <col min="2555" max="2555" width="11.140625" style="118" bestFit="1" customWidth="1"/>
    <col min="2556" max="2556" width="10.42578125" style="118" bestFit="1" customWidth="1"/>
    <col min="2557" max="2557" width="5.7109375" style="118" customWidth="1"/>
    <col min="2558" max="2798" width="9.140625" style="118"/>
    <col min="2799" max="2799" width="16.42578125" style="118" customWidth="1"/>
    <col min="2800" max="2800" width="11.28515625" style="118" bestFit="1" customWidth="1"/>
    <col min="2801" max="2801" width="9.5703125" style="118" bestFit="1" customWidth="1"/>
    <col min="2802" max="2802" width="8.42578125" style="118" bestFit="1" customWidth="1"/>
    <col min="2803" max="2808" width="9.5703125" style="118" bestFit="1" customWidth="1"/>
    <col min="2809" max="2809" width="11.7109375" style="118" bestFit="1" customWidth="1"/>
    <col min="2810" max="2810" width="9.5703125" style="118" bestFit="1" customWidth="1"/>
    <col min="2811" max="2811" width="11.140625" style="118" bestFit="1" customWidth="1"/>
    <col min="2812" max="2812" width="10.42578125" style="118" bestFit="1" customWidth="1"/>
    <col min="2813" max="2813" width="5.7109375" style="118" customWidth="1"/>
    <col min="2814" max="3054" width="9.140625" style="118"/>
    <col min="3055" max="3055" width="16.42578125" style="118" customWidth="1"/>
    <col min="3056" max="3056" width="11.28515625" style="118" bestFit="1" customWidth="1"/>
    <col min="3057" max="3057" width="9.5703125" style="118" bestFit="1" customWidth="1"/>
    <col min="3058" max="3058" width="8.42578125" style="118" bestFit="1" customWidth="1"/>
    <col min="3059" max="3064" width="9.5703125" style="118" bestFit="1" customWidth="1"/>
    <col min="3065" max="3065" width="11.7109375" style="118" bestFit="1" customWidth="1"/>
    <col min="3066" max="3066" width="9.5703125" style="118" bestFit="1" customWidth="1"/>
    <col min="3067" max="3067" width="11.140625" style="118" bestFit="1" customWidth="1"/>
    <col min="3068" max="3068" width="10.42578125" style="118" bestFit="1" customWidth="1"/>
    <col min="3069" max="3069" width="5.7109375" style="118" customWidth="1"/>
    <col min="3070" max="3310" width="9.140625" style="118"/>
    <col min="3311" max="3311" width="16.42578125" style="118" customWidth="1"/>
    <col min="3312" max="3312" width="11.28515625" style="118" bestFit="1" customWidth="1"/>
    <col min="3313" max="3313" width="9.5703125" style="118" bestFit="1" customWidth="1"/>
    <col min="3314" max="3314" width="8.42578125" style="118" bestFit="1" customWidth="1"/>
    <col min="3315" max="3320" width="9.5703125" style="118" bestFit="1" customWidth="1"/>
    <col min="3321" max="3321" width="11.7109375" style="118" bestFit="1" customWidth="1"/>
    <col min="3322" max="3322" width="9.5703125" style="118" bestFit="1" customWidth="1"/>
    <col min="3323" max="3323" width="11.140625" style="118" bestFit="1" customWidth="1"/>
    <col min="3324" max="3324" width="10.42578125" style="118" bestFit="1" customWidth="1"/>
    <col min="3325" max="3325" width="5.7109375" style="118" customWidth="1"/>
    <col min="3326" max="3566" width="9.140625" style="118"/>
    <col min="3567" max="3567" width="16.42578125" style="118" customWidth="1"/>
    <col min="3568" max="3568" width="11.28515625" style="118" bestFit="1" customWidth="1"/>
    <col min="3569" max="3569" width="9.5703125" style="118" bestFit="1" customWidth="1"/>
    <col min="3570" max="3570" width="8.42578125" style="118" bestFit="1" customWidth="1"/>
    <col min="3571" max="3576" width="9.5703125" style="118" bestFit="1" customWidth="1"/>
    <col min="3577" max="3577" width="11.7109375" style="118" bestFit="1" customWidth="1"/>
    <col min="3578" max="3578" width="9.5703125" style="118" bestFit="1" customWidth="1"/>
    <col min="3579" max="3579" width="11.140625" style="118" bestFit="1" customWidth="1"/>
    <col min="3580" max="3580" width="10.42578125" style="118" bestFit="1" customWidth="1"/>
    <col min="3581" max="3581" width="5.7109375" style="118" customWidth="1"/>
    <col min="3582" max="3822" width="9.140625" style="118"/>
    <col min="3823" max="3823" width="16.42578125" style="118" customWidth="1"/>
    <col min="3824" max="3824" width="11.28515625" style="118" bestFit="1" customWidth="1"/>
    <col min="3825" max="3825" width="9.5703125" style="118" bestFit="1" customWidth="1"/>
    <col min="3826" max="3826" width="8.42578125" style="118" bestFit="1" customWidth="1"/>
    <col min="3827" max="3832" width="9.5703125" style="118" bestFit="1" customWidth="1"/>
    <col min="3833" max="3833" width="11.7109375" style="118" bestFit="1" customWidth="1"/>
    <col min="3834" max="3834" width="9.5703125" style="118" bestFit="1" customWidth="1"/>
    <col min="3835" max="3835" width="11.140625" style="118" bestFit="1" customWidth="1"/>
    <col min="3836" max="3836" width="10.42578125" style="118" bestFit="1" customWidth="1"/>
    <col min="3837" max="3837" width="5.7109375" style="118" customWidth="1"/>
    <col min="3838" max="4078" width="9.140625" style="118"/>
    <col min="4079" max="4079" width="16.42578125" style="118" customWidth="1"/>
    <col min="4080" max="4080" width="11.28515625" style="118" bestFit="1" customWidth="1"/>
    <col min="4081" max="4081" width="9.5703125" style="118" bestFit="1" customWidth="1"/>
    <col min="4082" max="4082" width="8.42578125" style="118" bestFit="1" customWidth="1"/>
    <col min="4083" max="4088" width="9.5703125" style="118" bestFit="1" customWidth="1"/>
    <col min="4089" max="4089" width="11.7109375" style="118" bestFit="1" customWidth="1"/>
    <col min="4090" max="4090" width="9.5703125" style="118" bestFit="1" customWidth="1"/>
    <col min="4091" max="4091" width="11.140625" style="118" bestFit="1" customWidth="1"/>
    <col min="4092" max="4092" width="10.42578125" style="118" bestFit="1" customWidth="1"/>
    <col min="4093" max="4093" width="5.7109375" style="118" customWidth="1"/>
    <col min="4094" max="4334" width="9.140625" style="118"/>
    <col min="4335" max="4335" width="16.42578125" style="118" customWidth="1"/>
    <col min="4336" max="4336" width="11.28515625" style="118" bestFit="1" customWidth="1"/>
    <col min="4337" max="4337" width="9.5703125" style="118" bestFit="1" customWidth="1"/>
    <col min="4338" max="4338" width="8.42578125" style="118" bestFit="1" customWidth="1"/>
    <col min="4339" max="4344" width="9.5703125" style="118" bestFit="1" customWidth="1"/>
    <col min="4345" max="4345" width="11.7109375" style="118" bestFit="1" customWidth="1"/>
    <col min="4346" max="4346" width="9.5703125" style="118" bestFit="1" customWidth="1"/>
    <col min="4347" max="4347" width="11.140625" style="118" bestFit="1" customWidth="1"/>
    <col min="4348" max="4348" width="10.42578125" style="118" bestFit="1" customWidth="1"/>
    <col min="4349" max="4349" width="5.7109375" style="118" customWidth="1"/>
    <col min="4350" max="4590" width="9.140625" style="118"/>
    <col min="4591" max="4591" width="16.42578125" style="118" customWidth="1"/>
    <col min="4592" max="4592" width="11.28515625" style="118" bestFit="1" customWidth="1"/>
    <col min="4593" max="4593" width="9.5703125" style="118" bestFit="1" customWidth="1"/>
    <col min="4594" max="4594" width="8.42578125" style="118" bestFit="1" customWidth="1"/>
    <col min="4595" max="4600" width="9.5703125" style="118" bestFit="1" customWidth="1"/>
    <col min="4601" max="4601" width="11.7109375" style="118" bestFit="1" customWidth="1"/>
    <col min="4602" max="4602" width="9.5703125" style="118" bestFit="1" customWidth="1"/>
    <col min="4603" max="4603" width="11.140625" style="118" bestFit="1" customWidth="1"/>
    <col min="4604" max="4604" width="10.42578125" style="118" bestFit="1" customWidth="1"/>
    <col min="4605" max="4605" width="5.7109375" style="118" customWidth="1"/>
    <col min="4606" max="4846" width="9.140625" style="118"/>
    <col min="4847" max="4847" width="16.42578125" style="118" customWidth="1"/>
    <col min="4848" max="4848" width="11.28515625" style="118" bestFit="1" customWidth="1"/>
    <col min="4849" max="4849" width="9.5703125" style="118" bestFit="1" customWidth="1"/>
    <col min="4850" max="4850" width="8.42578125" style="118" bestFit="1" customWidth="1"/>
    <col min="4851" max="4856" width="9.5703125" style="118" bestFit="1" customWidth="1"/>
    <col min="4857" max="4857" width="11.7109375" style="118" bestFit="1" customWidth="1"/>
    <col min="4858" max="4858" width="9.5703125" style="118" bestFit="1" customWidth="1"/>
    <col min="4859" max="4859" width="11.140625" style="118" bestFit="1" customWidth="1"/>
    <col min="4860" max="4860" width="10.42578125" style="118" bestFit="1" customWidth="1"/>
    <col min="4861" max="4861" width="5.7109375" style="118" customWidth="1"/>
    <col min="4862" max="5102" width="9.140625" style="118"/>
    <col min="5103" max="5103" width="16.42578125" style="118" customWidth="1"/>
    <col min="5104" max="5104" width="11.28515625" style="118" bestFit="1" customWidth="1"/>
    <col min="5105" max="5105" width="9.5703125" style="118" bestFit="1" customWidth="1"/>
    <col min="5106" max="5106" width="8.42578125" style="118" bestFit="1" customWidth="1"/>
    <col min="5107" max="5112" width="9.5703125" style="118" bestFit="1" customWidth="1"/>
    <col min="5113" max="5113" width="11.7109375" style="118" bestFit="1" customWidth="1"/>
    <col min="5114" max="5114" width="9.5703125" style="118" bestFit="1" customWidth="1"/>
    <col min="5115" max="5115" width="11.140625" style="118" bestFit="1" customWidth="1"/>
    <col min="5116" max="5116" width="10.42578125" style="118" bestFit="1" customWidth="1"/>
    <col min="5117" max="5117" width="5.7109375" style="118" customWidth="1"/>
    <col min="5118" max="5358" width="9.140625" style="118"/>
    <col min="5359" max="5359" width="16.42578125" style="118" customWidth="1"/>
    <col min="5360" max="5360" width="11.28515625" style="118" bestFit="1" customWidth="1"/>
    <col min="5361" max="5361" width="9.5703125" style="118" bestFit="1" customWidth="1"/>
    <col min="5362" max="5362" width="8.42578125" style="118" bestFit="1" customWidth="1"/>
    <col min="5363" max="5368" width="9.5703125" style="118" bestFit="1" customWidth="1"/>
    <col min="5369" max="5369" width="11.7109375" style="118" bestFit="1" customWidth="1"/>
    <col min="5370" max="5370" width="9.5703125" style="118" bestFit="1" customWidth="1"/>
    <col min="5371" max="5371" width="11.140625" style="118" bestFit="1" customWidth="1"/>
    <col min="5372" max="5372" width="10.42578125" style="118" bestFit="1" customWidth="1"/>
    <col min="5373" max="5373" width="5.7109375" style="118" customWidth="1"/>
    <col min="5374" max="5614" width="9.140625" style="118"/>
    <col min="5615" max="5615" width="16.42578125" style="118" customWidth="1"/>
    <col min="5616" max="5616" width="11.28515625" style="118" bestFit="1" customWidth="1"/>
    <col min="5617" max="5617" width="9.5703125" style="118" bestFit="1" customWidth="1"/>
    <col min="5618" max="5618" width="8.42578125" style="118" bestFit="1" customWidth="1"/>
    <col min="5619" max="5624" width="9.5703125" style="118" bestFit="1" customWidth="1"/>
    <col min="5625" max="5625" width="11.7109375" style="118" bestFit="1" customWidth="1"/>
    <col min="5626" max="5626" width="9.5703125" style="118" bestFit="1" customWidth="1"/>
    <col min="5627" max="5627" width="11.140625" style="118" bestFit="1" customWidth="1"/>
    <col min="5628" max="5628" width="10.42578125" style="118" bestFit="1" customWidth="1"/>
    <col min="5629" max="5629" width="5.7109375" style="118" customWidth="1"/>
    <col min="5630" max="5870" width="9.140625" style="118"/>
    <col min="5871" max="5871" width="16.42578125" style="118" customWidth="1"/>
    <col min="5872" max="5872" width="11.28515625" style="118" bestFit="1" customWidth="1"/>
    <col min="5873" max="5873" width="9.5703125" style="118" bestFit="1" customWidth="1"/>
    <col min="5874" max="5874" width="8.42578125" style="118" bestFit="1" customWidth="1"/>
    <col min="5875" max="5880" width="9.5703125" style="118" bestFit="1" customWidth="1"/>
    <col min="5881" max="5881" width="11.7109375" style="118" bestFit="1" customWidth="1"/>
    <col min="5882" max="5882" width="9.5703125" style="118" bestFit="1" customWidth="1"/>
    <col min="5883" max="5883" width="11.140625" style="118" bestFit="1" customWidth="1"/>
    <col min="5884" max="5884" width="10.42578125" style="118" bestFit="1" customWidth="1"/>
    <col min="5885" max="5885" width="5.7109375" style="118" customWidth="1"/>
    <col min="5886" max="6126" width="9.140625" style="118"/>
    <col min="6127" max="6127" width="16.42578125" style="118" customWidth="1"/>
    <col min="6128" max="6128" width="11.28515625" style="118" bestFit="1" customWidth="1"/>
    <col min="6129" max="6129" width="9.5703125" style="118" bestFit="1" customWidth="1"/>
    <col min="6130" max="6130" width="8.42578125" style="118" bestFit="1" customWidth="1"/>
    <col min="6131" max="6136" width="9.5703125" style="118" bestFit="1" customWidth="1"/>
    <col min="6137" max="6137" width="11.7109375" style="118" bestFit="1" customWidth="1"/>
    <col min="6138" max="6138" width="9.5703125" style="118" bestFit="1" customWidth="1"/>
    <col min="6139" max="6139" width="11.140625" style="118" bestFit="1" customWidth="1"/>
    <col min="6140" max="6140" width="10.42578125" style="118" bestFit="1" customWidth="1"/>
    <col min="6141" max="6141" width="5.7109375" style="118" customWidth="1"/>
    <col min="6142" max="6382" width="9.140625" style="118"/>
    <col min="6383" max="6383" width="16.42578125" style="118" customWidth="1"/>
    <col min="6384" max="6384" width="11.28515625" style="118" bestFit="1" customWidth="1"/>
    <col min="6385" max="6385" width="9.5703125" style="118" bestFit="1" customWidth="1"/>
    <col min="6386" max="6386" width="8.42578125" style="118" bestFit="1" customWidth="1"/>
    <col min="6387" max="6392" width="9.5703125" style="118" bestFit="1" customWidth="1"/>
    <col min="6393" max="6393" width="11.7109375" style="118" bestFit="1" customWidth="1"/>
    <col min="6394" max="6394" width="9.5703125" style="118" bestFit="1" customWidth="1"/>
    <col min="6395" max="6395" width="11.140625" style="118" bestFit="1" customWidth="1"/>
    <col min="6396" max="6396" width="10.42578125" style="118" bestFit="1" customWidth="1"/>
    <col min="6397" max="6397" width="5.7109375" style="118" customWidth="1"/>
    <col min="6398" max="6638" width="9.140625" style="118"/>
    <col min="6639" max="6639" width="16.42578125" style="118" customWidth="1"/>
    <col min="6640" max="6640" width="11.28515625" style="118" bestFit="1" customWidth="1"/>
    <col min="6641" max="6641" width="9.5703125" style="118" bestFit="1" customWidth="1"/>
    <col min="6642" max="6642" width="8.42578125" style="118" bestFit="1" customWidth="1"/>
    <col min="6643" max="6648" width="9.5703125" style="118" bestFit="1" customWidth="1"/>
    <col min="6649" max="6649" width="11.7109375" style="118" bestFit="1" customWidth="1"/>
    <col min="6650" max="6650" width="9.5703125" style="118" bestFit="1" customWidth="1"/>
    <col min="6651" max="6651" width="11.140625" style="118" bestFit="1" customWidth="1"/>
    <col min="6652" max="6652" width="10.42578125" style="118" bestFit="1" customWidth="1"/>
    <col min="6653" max="6653" width="5.7109375" style="118" customWidth="1"/>
    <col min="6654" max="6894" width="9.140625" style="118"/>
    <col min="6895" max="6895" width="16.42578125" style="118" customWidth="1"/>
    <col min="6896" max="6896" width="11.28515625" style="118" bestFit="1" customWidth="1"/>
    <col min="6897" max="6897" width="9.5703125" style="118" bestFit="1" customWidth="1"/>
    <col min="6898" max="6898" width="8.42578125" style="118" bestFit="1" customWidth="1"/>
    <col min="6899" max="6904" width="9.5703125" style="118" bestFit="1" customWidth="1"/>
    <col min="6905" max="6905" width="11.7109375" style="118" bestFit="1" customWidth="1"/>
    <col min="6906" max="6906" width="9.5703125" style="118" bestFit="1" customWidth="1"/>
    <col min="6907" max="6907" width="11.140625" style="118" bestFit="1" customWidth="1"/>
    <col min="6908" max="6908" width="10.42578125" style="118" bestFit="1" customWidth="1"/>
    <col min="6909" max="6909" width="5.7109375" style="118" customWidth="1"/>
    <col min="6910" max="7150" width="9.140625" style="118"/>
    <col min="7151" max="7151" width="16.42578125" style="118" customWidth="1"/>
    <col min="7152" max="7152" width="11.28515625" style="118" bestFit="1" customWidth="1"/>
    <col min="7153" max="7153" width="9.5703125" style="118" bestFit="1" customWidth="1"/>
    <col min="7154" max="7154" width="8.42578125" style="118" bestFit="1" customWidth="1"/>
    <col min="7155" max="7160" width="9.5703125" style="118" bestFit="1" customWidth="1"/>
    <col min="7161" max="7161" width="11.7109375" style="118" bestFit="1" customWidth="1"/>
    <col min="7162" max="7162" width="9.5703125" style="118" bestFit="1" customWidth="1"/>
    <col min="7163" max="7163" width="11.140625" style="118" bestFit="1" customWidth="1"/>
    <col min="7164" max="7164" width="10.42578125" style="118" bestFit="1" customWidth="1"/>
    <col min="7165" max="7165" width="5.7109375" style="118" customWidth="1"/>
    <col min="7166" max="7406" width="9.140625" style="118"/>
    <col min="7407" max="7407" width="16.42578125" style="118" customWidth="1"/>
    <col min="7408" max="7408" width="11.28515625" style="118" bestFit="1" customWidth="1"/>
    <col min="7409" max="7409" width="9.5703125" style="118" bestFit="1" customWidth="1"/>
    <col min="7410" max="7410" width="8.42578125" style="118" bestFit="1" customWidth="1"/>
    <col min="7411" max="7416" width="9.5703125" style="118" bestFit="1" customWidth="1"/>
    <col min="7417" max="7417" width="11.7109375" style="118" bestFit="1" customWidth="1"/>
    <col min="7418" max="7418" width="9.5703125" style="118" bestFit="1" customWidth="1"/>
    <col min="7419" max="7419" width="11.140625" style="118" bestFit="1" customWidth="1"/>
    <col min="7420" max="7420" width="10.42578125" style="118" bestFit="1" customWidth="1"/>
    <col min="7421" max="7421" width="5.7109375" style="118" customWidth="1"/>
    <col min="7422" max="7662" width="9.140625" style="118"/>
    <col min="7663" max="7663" width="16.42578125" style="118" customWidth="1"/>
    <col min="7664" max="7664" width="11.28515625" style="118" bestFit="1" customWidth="1"/>
    <col min="7665" max="7665" width="9.5703125" style="118" bestFit="1" customWidth="1"/>
    <col min="7666" max="7666" width="8.42578125" style="118" bestFit="1" customWidth="1"/>
    <col min="7667" max="7672" width="9.5703125" style="118" bestFit="1" customWidth="1"/>
    <col min="7673" max="7673" width="11.7109375" style="118" bestFit="1" customWidth="1"/>
    <col min="7674" max="7674" width="9.5703125" style="118" bestFit="1" customWidth="1"/>
    <col min="7675" max="7675" width="11.140625" style="118" bestFit="1" customWidth="1"/>
    <col min="7676" max="7676" width="10.42578125" style="118" bestFit="1" customWidth="1"/>
    <col min="7677" max="7677" width="5.7109375" style="118" customWidth="1"/>
    <col min="7678" max="7918" width="9.140625" style="118"/>
    <col min="7919" max="7919" width="16.42578125" style="118" customWidth="1"/>
    <col min="7920" max="7920" width="11.28515625" style="118" bestFit="1" customWidth="1"/>
    <col min="7921" max="7921" width="9.5703125" style="118" bestFit="1" customWidth="1"/>
    <col min="7922" max="7922" width="8.42578125" style="118" bestFit="1" customWidth="1"/>
    <col min="7923" max="7928" width="9.5703125" style="118" bestFit="1" customWidth="1"/>
    <col min="7929" max="7929" width="11.7109375" style="118" bestFit="1" customWidth="1"/>
    <col min="7930" max="7930" width="9.5703125" style="118" bestFit="1" customWidth="1"/>
    <col min="7931" max="7931" width="11.140625" style="118" bestFit="1" customWidth="1"/>
    <col min="7932" max="7932" width="10.42578125" style="118" bestFit="1" customWidth="1"/>
    <col min="7933" max="7933" width="5.7109375" style="118" customWidth="1"/>
    <col min="7934" max="8174" width="9.140625" style="118"/>
    <col min="8175" max="8175" width="16.42578125" style="118" customWidth="1"/>
    <col min="8176" max="8176" width="11.28515625" style="118" bestFit="1" customWidth="1"/>
    <col min="8177" max="8177" width="9.5703125" style="118" bestFit="1" customWidth="1"/>
    <col min="8178" max="8178" width="8.42578125" style="118" bestFit="1" customWidth="1"/>
    <col min="8179" max="8184" width="9.5703125" style="118" bestFit="1" customWidth="1"/>
    <col min="8185" max="8185" width="11.7109375" style="118" bestFit="1" customWidth="1"/>
    <col min="8186" max="8186" width="9.5703125" style="118" bestFit="1" customWidth="1"/>
    <col min="8187" max="8187" width="11.140625" style="118" bestFit="1" customWidth="1"/>
    <col min="8188" max="8188" width="10.42578125" style="118" bestFit="1" customWidth="1"/>
    <col min="8189" max="8189" width="5.7109375" style="118" customWidth="1"/>
    <col min="8190" max="8430" width="9.140625" style="118"/>
    <col min="8431" max="8431" width="16.42578125" style="118" customWidth="1"/>
    <col min="8432" max="8432" width="11.28515625" style="118" bestFit="1" customWidth="1"/>
    <col min="8433" max="8433" width="9.5703125" style="118" bestFit="1" customWidth="1"/>
    <col min="8434" max="8434" width="8.42578125" style="118" bestFit="1" customWidth="1"/>
    <col min="8435" max="8440" width="9.5703125" style="118" bestFit="1" customWidth="1"/>
    <col min="8441" max="8441" width="11.7109375" style="118" bestFit="1" customWidth="1"/>
    <col min="8442" max="8442" width="9.5703125" style="118" bestFit="1" customWidth="1"/>
    <col min="8443" max="8443" width="11.140625" style="118" bestFit="1" customWidth="1"/>
    <col min="8444" max="8444" width="10.42578125" style="118" bestFit="1" customWidth="1"/>
    <col min="8445" max="8445" width="5.7109375" style="118" customWidth="1"/>
    <col min="8446" max="8686" width="9.140625" style="118"/>
    <col min="8687" max="8687" width="16.42578125" style="118" customWidth="1"/>
    <col min="8688" max="8688" width="11.28515625" style="118" bestFit="1" customWidth="1"/>
    <col min="8689" max="8689" width="9.5703125" style="118" bestFit="1" customWidth="1"/>
    <col min="8690" max="8690" width="8.42578125" style="118" bestFit="1" customWidth="1"/>
    <col min="8691" max="8696" width="9.5703125" style="118" bestFit="1" customWidth="1"/>
    <col min="8697" max="8697" width="11.7109375" style="118" bestFit="1" customWidth="1"/>
    <col min="8698" max="8698" width="9.5703125" style="118" bestFit="1" customWidth="1"/>
    <col min="8699" max="8699" width="11.140625" style="118" bestFit="1" customWidth="1"/>
    <col min="8700" max="8700" width="10.42578125" style="118" bestFit="1" customWidth="1"/>
    <col min="8701" max="8701" width="5.7109375" style="118" customWidth="1"/>
    <col min="8702" max="8942" width="9.140625" style="118"/>
    <col min="8943" max="8943" width="16.42578125" style="118" customWidth="1"/>
    <col min="8944" max="8944" width="11.28515625" style="118" bestFit="1" customWidth="1"/>
    <col min="8945" max="8945" width="9.5703125" style="118" bestFit="1" customWidth="1"/>
    <col min="8946" max="8946" width="8.42578125" style="118" bestFit="1" customWidth="1"/>
    <col min="8947" max="8952" width="9.5703125" style="118" bestFit="1" customWidth="1"/>
    <col min="8953" max="8953" width="11.7109375" style="118" bestFit="1" customWidth="1"/>
    <col min="8954" max="8954" width="9.5703125" style="118" bestFit="1" customWidth="1"/>
    <col min="8955" max="8955" width="11.140625" style="118" bestFit="1" customWidth="1"/>
    <col min="8956" max="8956" width="10.42578125" style="118" bestFit="1" customWidth="1"/>
    <col min="8957" max="8957" width="5.7109375" style="118" customWidth="1"/>
    <col min="8958" max="9198" width="9.140625" style="118"/>
    <col min="9199" max="9199" width="16.42578125" style="118" customWidth="1"/>
    <col min="9200" max="9200" width="11.28515625" style="118" bestFit="1" customWidth="1"/>
    <col min="9201" max="9201" width="9.5703125" style="118" bestFit="1" customWidth="1"/>
    <col min="9202" max="9202" width="8.42578125" style="118" bestFit="1" customWidth="1"/>
    <col min="9203" max="9208" width="9.5703125" style="118" bestFit="1" customWidth="1"/>
    <col min="9209" max="9209" width="11.7109375" style="118" bestFit="1" customWidth="1"/>
    <col min="9210" max="9210" width="9.5703125" style="118" bestFit="1" customWidth="1"/>
    <col min="9211" max="9211" width="11.140625" style="118" bestFit="1" customWidth="1"/>
    <col min="9212" max="9212" width="10.42578125" style="118" bestFit="1" customWidth="1"/>
    <col min="9213" max="9213" width="5.7109375" style="118" customWidth="1"/>
    <col min="9214" max="9454" width="9.140625" style="118"/>
    <col min="9455" max="9455" width="16.42578125" style="118" customWidth="1"/>
    <col min="9456" max="9456" width="11.28515625" style="118" bestFit="1" customWidth="1"/>
    <col min="9457" max="9457" width="9.5703125" style="118" bestFit="1" customWidth="1"/>
    <col min="9458" max="9458" width="8.42578125" style="118" bestFit="1" customWidth="1"/>
    <col min="9459" max="9464" width="9.5703125" style="118" bestFit="1" customWidth="1"/>
    <col min="9465" max="9465" width="11.7109375" style="118" bestFit="1" customWidth="1"/>
    <col min="9466" max="9466" width="9.5703125" style="118" bestFit="1" customWidth="1"/>
    <col min="9467" max="9467" width="11.140625" style="118" bestFit="1" customWidth="1"/>
    <col min="9468" max="9468" width="10.42578125" style="118" bestFit="1" customWidth="1"/>
    <col min="9469" max="9469" width="5.7109375" style="118" customWidth="1"/>
    <col min="9470" max="9710" width="9.140625" style="118"/>
    <col min="9711" max="9711" width="16.42578125" style="118" customWidth="1"/>
    <col min="9712" max="9712" width="11.28515625" style="118" bestFit="1" customWidth="1"/>
    <col min="9713" max="9713" width="9.5703125" style="118" bestFit="1" customWidth="1"/>
    <col min="9714" max="9714" width="8.42578125" style="118" bestFit="1" customWidth="1"/>
    <col min="9715" max="9720" width="9.5703125" style="118" bestFit="1" customWidth="1"/>
    <col min="9721" max="9721" width="11.7109375" style="118" bestFit="1" customWidth="1"/>
    <col min="9722" max="9722" width="9.5703125" style="118" bestFit="1" customWidth="1"/>
    <col min="9723" max="9723" width="11.140625" style="118" bestFit="1" customWidth="1"/>
    <col min="9724" max="9724" width="10.42578125" style="118" bestFit="1" customWidth="1"/>
    <col min="9725" max="9725" width="5.7109375" style="118" customWidth="1"/>
    <col min="9726" max="9966" width="9.140625" style="118"/>
    <col min="9967" max="9967" width="16.42578125" style="118" customWidth="1"/>
    <col min="9968" max="9968" width="11.28515625" style="118" bestFit="1" customWidth="1"/>
    <col min="9969" max="9969" width="9.5703125" style="118" bestFit="1" customWidth="1"/>
    <col min="9970" max="9970" width="8.42578125" style="118" bestFit="1" customWidth="1"/>
    <col min="9971" max="9976" width="9.5703125" style="118" bestFit="1" customWidth="1"/>
    <col min="9977" max="9977" width="11.7109375" style="118" bestFit="1" customWidth="1"/>
    <col min="9978" max="9978" width="9.5703125" style="118" bestFit="1" customWidth="1"/>
    <col min="9979" max="9979" width="11.140625" style="118" bestFit="1" customWidth="1"/>
    <col min="9980" max="9980" width="10.42578125" style="118" bestFit="1" customWidth="1"/>
    <col min="9981" max="9981" width="5.7109375" style="118" customWidth="1"/>
    <col min="9982" max="10222" width="9.140625" style="118"/>
    <col min="10223" max="10223" width="16.42578125" style="118" customWidth="1"/>
    <col min="10224" max="10224" width="11.28515625" style="118" bestFit="1" customWidth="1"/>
    <col min="10225" max="10225" width="9.5703125" style="118" bestFit="1" customWidth="1"/>
    <col min="10226" max="10226" width="8.42578125" style="118" bestFit="1" customWidth="1"/>
    <col min="10227" max="10232" width="9.5703125" style="118" bestFit="1" customWidth="1"/>
    <col min="10233" max="10233" width="11.7109375" style="118" bestFit="1" customWidth="1"/>
    <col min="10234" max="10234" width="9.5703125" style="118" bestFit="1" customWidth="1"/>
    <col min="10235" max="10235" width="11.140625" style="118" bestFit="1" customWidth="1"/>
    <col min="10236" max="10236" width="10.42578125" style="118" bestFit="1" customWidth="1"/>
    <col min="10237" max="10237" width="5.7109375" style="118" customWidth="1"/>
    <col min="10238" max="10478" width="9.140625" style="118"/>
    <col min="10479" max="10479" width="16.42578125" style="118" customWidth="1"/>
    <col min="10480" max="10480" width="11.28515625" style="118" bestFit="1" customWidth="1"/>
    <col min="10481" max="10481" width="9.5703125" style="118" bestFit="1" customWidth="1"/>
    <col min="10482" max="10482" width="8.42578125" style="118" bestFit="1" customWidth="1"/>
    <col min="10483" max="10488" width="9.5703125" style="118" bestFit="1" customWidth="1"/>
    <col min="10489" max="10489" width="11.7109375" style="118" bestFit="1" customWidth="1"/>
    <col min="10490" max="10490" width="9.5703125" style="118" bestFit="1" customWidth="1"/>
    <col min="10491" max="10491" width="11.140625" style="118" bestFit="1" customWidth="1"/>
    <col min="10492" max="10492" width="10.42578125" style="118" bestFit="1" customWidth="1"/>
    <col min="10493" max="10493" width="5.7109375" style="118" customWidth="1"/>
    <col min="10494" max="10734" width="9.140625" style="118"/>
    <col min="10735" max="10735" width="16.42578125" style="118" customWidth="1"/>
    <col min="10736" max="10736" width="11.28515625" style="118" bestFit="1" customWidth="1"/>
    <col min="10737" max="10737" width="9.5703125" style="118" bestFit="1" customWidth="1"/>
    <col min="10738" max="10738" width="8.42578125" style="118" bestFit="1" customWidth="1"/>
    <col min="10739" max="10744" width="9.5703125" style="118" bestFit="1" customWidth="1"/>
    <col min="10745" max="10745" width="11.7109375" style="118" bestFit="1" customWidth="1"/>
    <col min="10746" max="10746" width="9.5703125" style="118" bestFit="1" customWidth="1"/>
    <col min="10747" max="10747" width="11.140625" style="118" bestFit="1" customWidth="1"/>
    <col min="10748" max="10748" width="10.42578125" style="118" bestFit="1" customWidth="1"/>
    <col min="10749" max="10749" width="5.7109375" style="118" customWidth="1"/>
    <col min="10750" max="10990" width="9.140625" style="118"/>
    <col min="10991" max="10991" width="16.42578125" style="118" customWidth="1"/>
    <col min="10992" max="10992" width="11.28515625" style="118" bestFit="1" customWidth="1"/>
    <col min="10993" max="10993" width="9.5703125" style="118" bestFit="1" customWidth="1"/>
    <col min="10994" max="10994" width="8.42578125" style="118" bestFit="1" customWidth="1"/>
    <col min="10995" max="11000" width="9.5703125" style="118" bestFit="1" customWidth="1"/>
    <col min="11001" max="11001" width="11.7109375" style="118" bestFit="1" customWidth="1"/>
    <col min="11002" max="11002" width="9.5703125" style="118" bestFit="1" customWidth="1"/>
    <col min="11003" max="11003" width="11.140625" style="118" bestFit="1" customWidth="1"/>
    <col min="11004" max="11004" width="10.42578125" style="118" bestFit="1" customWidth="1"/>
    <col min="11005" max="11005" width="5.7109375" style="118" customWidth="1"/>
    <col min="11006" max="11246" width="9.140625" style="118"/>
    <col min="11247" max="11247" width="16.42578125" style="118" customWidth="1"/>
    <col min="11248" max="11248" width="11.28515625" style="118" bestFit="1" customWidth="1"/>
    <col min="11249" max="11249" width="9.5703125" style="118" bestFit="1" customWidth="1"/>
    <col min="11250" max="11250" width="8.42578125" style="118" bestFit="1" customWidth="1"/>
    <col min="11251" max="11256" width="9.5703125" style="118" bestFit="1" customWidth="1"/>
    <col min="11257" max="11257" width="11.7109375" style="118" bestFit="1" customWidth="1"/>
    <col min="11258" max="11258" width="9.5703125" style="118" bestFit="1" customWidth="1"/>
    <col min="11259" max="11259" width="11.140625" style="118" bestFit="1" customWidth="1"/>
    <col min="11260" max="11260" width="10.42578125" style="118" bestFit="1" customWidth="1"/>
    <col min="11261" max="11261" width="5.7109375" style="118" customWidth="1"/>
    <col min="11262" max="11502" width="9.140625" style="118"/>
    <col min="11503" max="11503" width="16.42578125" style="118" customWidth="1"/>
    <col min="11504" max="11504" width="11.28515625" style="118" bestFit="1" customWidth="1"/>
    <col min="11505" max="11505" width="9.5703125" style="118" bestFit="1" customWidth="1"/>
    <col min="11506" max="11506" width="8.42578125" style="118" bestFit="1" customWidth="1"/>
    <col min="11507" max="11512" width="9.5703125" style="118" bestFit="1" customWidth="1"/>
    <col min="11513" max="11513" width="11.7109375" style="118" bestFit="1" customWidth="1"/>
    <col min="11514" max="11514" width="9.5703125" style="118" bestFit="1" customWidth="1"/>
    <col min="11515" max="11515" width="11.140625" style="118" bestFit="1" customWidth="1"/>
    <col min="11516" max="11516" width="10.42578125" style="118" bestFit="1" customWidth="1"/>
    <col min="11517" max="11517" width="5.7109375" style="118" customWidth="1"/>
    <col min="11518" max="11758" width="9.140625" style="118"/>
    <col min="11759" max="11759" width="16.42578125" style="118" customWidth="1"/>
    <col min="11760" max="11760" width="11.28515625" style="118" bestFit="1" customWidth="1"/>
    <col min="11761" max="11761" width="9.5703125" style="118" bestFit="1" customWidth="1"/>
    <col min="11762" max="11762" width="8.42578125" style="118" bestFit="1" customWidth="1"/>
    <col min="11763" max="11768" width="9.5703125" style="118" bestFit="1" customWidth="1"/>
    <col min="11769" max="11769" width="11.7109375" style="118" bestFit="1" customWidth="1"/>
    <col min="11770" max="11770" width="9.5703125" style="118" bestFit="1" customWidth="1"/>
    <col min="11771" max="11771" width="11.140625" style="118" bestFit="1" customWidth="1"/>
    <col min="11772" max="11772" width="10.42578125" style="118" bestFit="1" customWidth="1"/>
    <col min="11773" max="11773" width="5.7109375" style="118" customWidth="1"/>
    <col min="11774" max="12014" width="9.140625" style="118"/>
    <col min="12015" max="12015" width="16.42578125" style="118" customWidth="1"/>
    <col min="12016" max="12016" width="11.28515625" style="118" bestFit="1" customWidth="1"/>
    <col min="12017" max="12017" width="9.5703125" style="118" bestFit="1" customWidth="1"/>
    <col min="12018" max="12018" width="8.42578125" style="118" bestFit="1" customWidth="1"/>
    <col min="12019" max="12024" width="9.5703125" style="118" bestFit="1" customWidth="1"/>
    <col min="12025" max="12025" width="11.7109375" style="118" bestFit="1" customWidth="1"/>
    <col min="12026" max="12026" width="9.5703125" style="118" bestFit="1" customWidth="1"/>
    <col min="12027" max="12027" width="11.140625" style="118" bestFit="1" customWidth="1"/>
    <col min="12028" max="12028" width="10.42578125" style="118" bestFit="1" customWidth="1"/>
    <col min="12029" max="12029" width="5.7109375" style="118" customWidth="1"/>
    <col min="12030" max="12270" width="9.140625" style="118"/>
    <col min="12271" max="12271" width="16.42578125" style="118" customWidth="1"/>
    <col min="12272" max="12272" width="11.28515625" style="118" bestFit="1" customWidth="1"/>
    <col min="12273" max="12273" width="9.5703125" style="118" bestFit="1" customWidth="1"/>
    <col min="12274" max="12274" width="8.42578125" style="118" bestFit="1" customWidth="1"/>
    <col min="12275" max="12280" width="9.5703125" style="118" bestFit="1" customWidth="1"/>
    <col min="12281" max="12281" width="11.7109375" style="118" bestFit="1" customWidth="1"/>
    <col min="12282" max="12282" width="9.5703125" style="118" bestFit="1" customWidth="1"/>
    <col min="12283" max="12283" width="11.140625" style="118" bestFit="1" customWidth="1"/>
    <col min="12284" max="12284" width="10.42578125" style="118" bestFit="1" customWidth="1"/>
    <col min="12285" max="12285" width="5.7109375" style="118" customWidth="1"/>
    <col min="12286" max="12526" width="9.140625" style="118"/>
    <col min="12527" max="12527" width="16.42578125" style="118" customWidth="1"/>
    <col min="12528" max="12528" width="11.28515625" style="118" bestFit="1" customWidth="1"/>
    <col min="12529" max="12529" width="9.5703125" style="118" bestFit="1" customWidth="1"/>
    <col min="12530" max="12530" width="8.42578125" style="118" bestFit="1" customWidth="1"/>
    <col min="12531" max="12536" width="9.5703125" style="118" bestFit="1" customWidth="1"/>
    <col min="12537" max="12537" width="11.7109375" style="118" bestFit="1" customWidth="1"/>
    <col min="12538" max="12538" width="9.5703125" style="118" bestFit="1" customWidth="1"/>
    <col min="12539" max="12539" width="11.140625" style="118" bestFit="1" customWidth="1"/>
    <col min="12540" max="12540" width="10.42578125" style="118" bestFit="1" customWidth="1"/>
    <col min="12541" max="12541" width="5.7109375" style="118" customWidth="1"/>
    <col min="12542" max="12782" width="9.140625" style="118"/>
    <col min="12783" max="12783" width="16.42578125" style="118" customWidth="1"/>
    <col min="12784" max="12784" width="11.28515625" style="118" bestFit="1" customWidth="1"/>
    <col min="12785" max="12785" width="9.5703125" style="118" bestFit="1" customWidth="1"/>
    <col min="12786" max="12786" width="8.42578125" style="118" bestFit="1" customWidth="1"/>
    <col min="12787" max="12792" width="9.5703125" style="118" bestFit="1" customWidth="1"/>
    <col min="12793" max="12793" width="11.7109375" style="118" bestFit="1" customWidth="1"/>
    <col min="12794" max="12794" width="9.5703125" style="118" bestFit="1" customWidth="1"/>
    <col min="12795" max="12795" width="11.140625" style="118" bestFit="1" customWidth="1"/>
    <col min="12796" max="12796" width="10.42578125" style="118" bestFit="1" customWidth="1"/>
    <col min="12797" max="12797" width="5.7109375" style="118" customWidth="1"/>
    <col min="12798" max="13038" width="9.140625" style="118"/>
    <col min="13039" max="13039" width="16.42578125" style="118" customWidth="1"/>
    <col min="13040" max="13040" width="11.28515625" style="118" bestFit="1" customWidth="1"/>
    <col min="13041" max="13041" width="9.5703125" style="118" bestFit="1" customWidth="1"/>
    <col min="13042" max="13042" width="8.42578125" style="118" bestFit="1" customWidth="1"/>
    <col min="13043" max="13048" width="9.5703125" style="118" bestFit="1" customWidth="1"/>
    <col min="13049" max="13049" width="11.7109375" style="118" bestFit="1" customWidth="1"/>
    <col min="13050" max="13050" width="9.5703125" style="118" bestFit="1" customWidth="1"/>
    <col min="13051" max="13051" width="11.140625" style="118" bestFit="1" customWidth="1"/>
    <col min="13052" max="13052" width="10.42578125" style="118" bestFit="1" customWidth="1"/>
    <col min="13053" max="13053" width="5.7109375" style="118" customWidth="1"/>
    <col min="13054" max="13294" width="9.140625" style="118"/>
    <col min="13295" max="13295" width="16.42578125" style="118" customWidth="1"/>
    <col min="13296" max="13296" width="11.28515625" style="118" bestFit="1" customWidth="1"/>
    <col min="13297" max="13297" width="9.5703125" style="118" bestFit="1" customWidth="1"/>
    <col min="13298" max="13298" width="8.42578125" style="118" bestFit="1" customWidth="1"/>
    <col min="13299" max="13304" width="9.5703125" style="118" bestFit="1" customWidth="1"/>
    <col min="13305" max="13305" width="11.7109375" style="118" bestFit="1" customWidth="1"/>
    <col min="13306" max="13306" width="9.5703125" style="118" bestFit="1" customWidth="1"/>
    <col min="13307" max="13307" width="11.140625" style="118" bestFit="1" customWidth="1"/>
    <col min="13308" max="13308" width="10.42578125" style="118" bestFit="1" customWidth="1"/>
    <col min="13309" max="13309" width="5.7109375" style="118" customWidth="1"/>
    <col min="13310" max="13550" width="9.140625" style="118"/>
    <col min="13551" max="13551" width="16.42578125" style="118" customWidth="1"/>
    <col min="13552" max="13552" width="11.28515625" style="118" bestFit="1" customWidth="1"/>
    <col min="13553" max="13553" width="9.5703125" style="118" bestFit="1" customWidth="1"/>
    <col min="13554" max="13554" width="8.42578125" style="118" bestFit="1" customWidth="1"/>
    <col min="13555" max="13560" width="9.5703125" style="118" bestFit="1" customWidth="1"/>
    <col min="13561" max="13561" width="11.7109375" style="118" bestFit="1" customWidth="1"/>
    <col min="13562" max="13562" width="9.5703125" style="118" bestFit="1" customWidth="1"/>
    <col min="13563" max="13563" width="11.140625" style="118" bestFit="1" customWidth="1"/>
    <col min="13564" max="13564" width="10.42578125" style="118" bestFit="1" customWidth="1"/>
    <col min="13565" max="13565" width="5.7109375" style="118" customWidth="1"/>
    <col min="13566" max="13806" width="9.140625" style="118"/>
    <col min="13807" max="13807" width="16.42578125" style="118" customWidth="1"/>
    <col min="13808" max="13808" width="11.28515625" style="118" bestFit="1" customWidth="1"/>
    <col min="13809" max="13809" width="9.5703125" style="118" bestFit="1" customWidth="1"/>
    <col min="13810" max="13810" width="8.42578125" style="118" bestFit="1" customWidth="1"/>
    <col min="13811" max="13816" width="9.5703125" style="118" bestFit="1" customWidth="1"/>
    <col min="13817" max="13817" width="11.7109375" style="118" bestFit="1" customWidth="1"/>
    <col min="13818" max="13818" width="9.5703125" style="118" bestFit="1" customWidth="1"/>
    <col min="13819" max="13819" width="11.140625" style="118" bestFit="1" customWidth="1"/>
    <col min="13820" max="13820" width="10.42578125" style="118" bestFit="1" customWidth="1"/>
    <col min="13821" max="13821" width="5.7109375" style="118" customWidth="1"/>
    <col min="13822" max="14062" width="9.140625" style="118"/>
    <col min="14063" max="14063" width="16.42578125" style="118" customWidth="1"/>
    <col min="14064" max="14064" width="11.28515625" style="118" bestFit="1" customWidth="1"/>
    <col min="14065" max="14065" width="9.5703125" style="118" bestFit="1" customWidth="1"/>
    <col min="14066" max="14066" width="8.42578125" style="118" bestFit="1" customWidth="1"/>
    <col min="14067" max="14072" width="9.5703125" style="118" bestFit="1" customWidth="1"/>
    <col min="14073" max="14073" width="11.7109375" style="118" bestFit="1" customWidth="1"/>
    <col min="14074" max="14074" width="9.5703125" style="118" bestFit="1" customWidth="1"/>
    <col min="14075" max="14075" width="11.140625" style="118" bestFit="1" customWidth="1"/>
    <col min="14076" max="14076" width="10.42578125" style="118" bestFit="1" customWidth="1"/>
    <col min="14077" max="14077" width="5.7109375" style="118" customWidth="1"/>
    <col min="14078" max="14318" width="9.140625" style="118"/>
    <col min="14319" max="14319" width="16.42578125" style="118" customWidth="1"/>
    <col min="14320" max="14320" width="11.28515625" style="118" bestFit="1" customWidth="1"/>
    <col min="14321" max="14321" width="9.5703125" style="118" bestFit="1" customWidth="1"/>
    <col min="14322" max="14322" width="8.42578125" style="118" bestFit="1" customWidth="1"/>
    <col min="14323" max="14328" width="9.5703125" style="118" bestFit="1" customWidth="1"/>
    <col min="14329" max="14329" width="11.7109375" style="118" bestFit="1" customWidth="1"/>
    <col min="14330" max="14330" width="9.5703125" style="118" bestFit="1" customWidth="1"/>
    <col min="14331" max="14331" width="11.140625" style="118" bestFit="1" customWidth="1"/>
    <col min="14332" max="14332" width="10.42578125" style="118" bestFit="1" customWidth="1"/>
    <col min="14333" max="14333" width="5.7109375" style="118" customWidth="1"/>
    <col min="14334" max="14574" width="9.140625" style="118"/>
    <col min="14575" max="14575" width="16.42578125" style="118" customWidth="1"/>
    <col min="14576" max="14576" width="11.28515625" style="118" bestFit="1" customWidth="1"/>
    <col min="14577" max="14577" width="9.5703125" style="118" bestFit="1" customWidth="1"/>
    <col min="14578" max="14578" width="8.42578125" style="118" bestFit="1" customWidth="1"/>
    <col min="14579" max="14584" width="9.5703125" style="118" bestFit="1" customWidth="1"/>
    <col min="14585" max="14585" width="11.7109375" style="118" bestFit="1" customWidth="1"/>
    <col min="14586" max="14586" width="9.5703125" style="118" bestFit="1" customWidth="1"/>
    <col min="14587" max="14587" width="11.140625" style="118" bestFit="1" customWidth="1"/>
    <col min="14588" max="14588" width="10.42578125" style="118" bestFit="1" customWidth="1"/>
    <col min="14589" max="14589" width="5.7109375" style="118" customWidth="1"/>
    <col min="14590" max="14830" width="9.140625" style="118"/>
    <col min="14831" max="14831" width="16.42578125" style="118" customWidth="1"/>
    <col min="14832" max="14832" width="11.28515625" style="118" bestFit="1" customWidth="1"/>
    <col min="14833" max="14833" width="9.5703125" style="118" bestFit="1" customWidth="1"/>
    <col min="14834" max="14834" width="8.42578125" style="118" bestFit="1" customWidth="1"/>
    <col min="14835" max="14840" width="9.5703125" style="118" bestFit="1" customWidth="1"/>
    <col min="14841" max="14841" width="11.7109375" style="118" bestFit="1" customWidth="1"/>
    <col min="14842" max="14842" width="9.5703125" style="118" bestFit="1" customWidth="1"/>
    <col min="14843" max="14843" width="11.140625" style="118" bestFit="1" customWidth="1"/>
    <col min="14844" max="14844" width="10.42578125" style="118" bestFit="1" customWidth="1"/>
    <col min="14845" max="14845" width="5.7109375" style="118" customWidth="1"/>
    <col min="14846" max="15086" width="9.140625" style="118"/>
    <col min="15087" max="15087" width="16.42578125" style="118" customWidth="1"/>
    <col min="15088" max="15088" width="11.28515625" style="118" bestFit="1" customWidth="1"/>
    <col min="15089" max="15089" width="9.5703125" style="118" bestFit="1" customWidth="1"/>
    <col min="15090" max="15090" width="8.42578125" style="118" bestFit="1" customWidth="1"/>
    <col min="15091" max="15096" width="9.5703125" style="118" bestFit="1" customWidth="1"/>
    <col min="15097" max="15097" width="11.7109375" style="118" bestFit="1" customWidth="1"/>
    <col min="15098" max="15098" width="9.5703125" style="118" bestFit="1" customWidth="1"/>
    <col min="15099" max="15099" width="11.140625" style="118" bestFit="1" customWidth="1"/>
    <col min="15100" max="15100" width="10.42578125" style="118" bestFit="1" customWidth="1"/>
    <col min="15101" max="15101" width="5.7109375" style="118" customWidth="1"/>
    <col min="15102" max="15342" width="9.140625" style="118"/>
    <col min="15343" max="15343" width="16.42578125" style="118" customWidth="1"/>
    <col min="15344" max="15344" width="11.28515625" style="118" bestFit="1" customWidth="1"/>
    <col min="15345" max="15345" width="9.5703125" style="118" bestFit="1" customWidth="1"/>
    <col min="15346" max="15346" width="8.42578125" style="118" bestFit="1" customWidth="1"/>
    <col min="15347" max="15352" width="9.5703125" style="118" bestFit="1" customWidth="1"/>
    <col min="15353" max="15353" width="11.7109375" style="118" bestFit="1" customWidth="1"/>
    <col min="15354" max="15354" width="9.5703125" style="118" bestFit="1" customWidth="1"/>
    <col min="15355" max="15355" width="11.140625" style="118" bestFit="1" customWidth="1"/>
    <col min="15356" max="15356" width="10.42578125" style="118" bestFit="1" customWidth="1"/>
    <col min="15357" max="15357" width="5.7109375" style="118" customWidth="1"/>
    <col min="15358" max="15598" width="9.140625" style="118"/>
    <col min="15599" max="15599" width="16.42578125" style="118" customWidth="1"/>
    <col min="15600" max="15600" width="11.28515625" style="118" bestFit="1" customWidth="1"/>
    <col min="15601" max="15601" width="9.5703125" style="118" bestFit="1" customWidth="1"/>
    <col min="15602" max="15602" width="8.42578125" style="118" bestFit="1" customWidth="1"/>
    <col min="15603" max="15608" width="9.5703125" style="118" bestFit="1" customWidth="1"/>
    <col min="15609" max="15609" width="11.7109375" style="118" bestFit="1" customWidth="1"/>
    <col min="15610" max="15610" width="9.5703125" style="118" bestFit="1" customWidth="1"/>
    <col min="15611" max="15611" width="11.140625" style="118" bestFit="1" customWidth="1"/>
    <col min="15612" max="15612" width="10.42578125" style="118" bestFit="1" customWidth="1"/>
    <col min="15613" max="15613" width="5.7109375" style="118" customWidth="1"/>
    <col min="15614" max="15854" width="9.140625" style="118"/>
    <col min="15855" max="15855" width="16.42578125" style="118" customWidth="1"/>
    <col min="15856" max="15856" width="11.28515625" style="118" bestFit="1" customWidth="1"/>
    <col min="15857" max="15857" width="9.5703125" style="118" bestFit="1" customWidth="1"/>
    <col min="15858" max="15858" width="8.42578125" style="118" bestFit="1" customWidth="1"/>
    <col min="15859" max="15864" width="9.5703125" style="118" bestFit="1" customWidth="1"/>
    <col min="15865" max="15865" width="11.7109375" style="118" bestFit="1" customWidth="1"/>
    <col min="15866" max="15866" width="9.5703125" style="118" bestFit="1" customWidth="1"/>
    <col min="15867" max="15867" width="11.140625" style="118" bestFit="1" customWidth="1"/>
    <col min="15868" max="15868" width="10.42578125" style="118" bestFit="1" customWidth="1"/>
    <col min="15869" max="15869" width="5.7109375" style="118" customWidth="1"/>
    <col min="15870" max="16110" width="9.140625" style="118"/>
    <col min="16111" max="16111" width="16.42578125" style="118" customWidth="1"/>
    <col min="16112" max="16112" width="11.28515625" style="118" bestFit="1" customWidth="1"/>
    <col min="16113" max="16113" width="9.5703125" style="118" bestFit="1" customWidth="1"/>
    <col min="16114" max="16114" width="8.42578125" style="118" bestFit="1" customWidth="1"/>
    <col min="16115" max="16120" width="9.5703125" style="118" bestFit="1" customWidth="1"/>
    <col min="16121" max="16121" width="11.7109375" style="118" bestFit="1" customWidth="1"/>
    <col min="16122" max="16122" width="9.5703125" style="118" bestFit="1" customWidth="1"/>
    <col min="16123" max="16123" width="11.140625" style="118" bestFit="1" customWidth="1"/>
    <col min="16124" max="16124" width="10.42578125" style="118" bestFit="1" customWidth="1"/>
    <col min="16125" max="16125" width="5.7109375" style="118" customWidth="1"/>
    <col min="16126" max="16384" width="9.140625" style="118"/>
  </cols>
  <sheetData>
    <row r="1" spans="1:20" ht="11.25" customHeight="1" x14ac:dyDescent="0.15"/>
    <row r="2" spans="1:20" ht="15.75" customHeight="1" x14ac:dyDescent="0.15">
      <c r="A2" s="2770" t="s">
        <v>1474</v>
      </c>
      <c r="B2" s="2771"/>
      <c r="C2" s="2771"/>
      <c r="D2" s="2771"/>
      <c r="E2" s="2771"/>
      <c r="F2" s="2771"/>
      <c r="G2" s="2771"/>
      <c r="H2" s="2771"/>
      <c r="I2" s="2771"/>
      <c r="J2" s="2771"/>
      <c r="K2" s="2771"/>
      <c r="L2" s="2771"/>
      <c r="M2" s="2771"/>
      <c r="N2" s="2771"/>
    </row>
    <row r="3" spans="1:20" ht="11.25" customHeight="1" x14ac:dyDescent="0.15">
      <c r="A3" s="2384"/>
      <c r="B3" s="2385"/>
      <c r="C3" s="2385"/>
      <c r="D3" s="2385"/>
      <c r="E3" s="2385"/>
      <c r="F3" s="2385"/>
      <c r="G3" s="2385"/>
      <c r="H3" s="2385"/>
      <c r="I3" s="2385"/>
      <c r="J3" s="2385"/>
      <c r="K3" s="2385"/>
      <c r="L3" s="2385"/>
      <c r="M3" s="2385"/>
      <c r="N3" s="2385"/>
    </row>
    <row r="4" spans="1:20" x14ac:dyDescent="0.15">
      <c r="A4" s="2405" t="s">
        <v>1</v>
      </c>
      <c r="B4" s="2756" t="s">
        <v>1475</v>
      </c>
      <c r="C4" s="2757"/>
      <c r="D4" s="2757"/>
      <c r="E4" s="2757"/>
      <c r="F4" s="2757"/>
      <c r="G4" s="2757"/>
      <c r="H4" s="2757"/>
      <c r="I4" s="2757"/>
      <c r="J4" s="2757"/>
      <c r="K4" s="2757"/>
      <c r="L4" s="2757"/>
      <c r="M4" s="2757"/>
      <c r="N4" s="2758"/>
    </row>
    <row r="5" spans="1:20" ht="25.5" customHeight="1" x14ac:dyDescent="0.15">
      <c r="A5" s="2774"/>
      <c r="B5" s="145" t="s">
        <v>71</v>
      </c>
      <c r="C5" s="145" t="s">
        <v>1476</v>
      </c>
      <c r="D5" s="145" t="s">
        <v>1477</v>
      </c>
      <c r="E5" s="145" t="s">
        <v>1478</v>
      </c>
      <c r="F5" s="145" t="s">
        <v>1479</v>
      </c>
      <c r="G5" s="145" t="s">
        <v>1480</v>
      </c>
      <c r="H5" s="145" t="s">
        <v>1481</v>
      </c>
      <c r="I5" s="145" t="s">
        <v>1482</v>
      </c>
      <c r="J5" s="145" t="s">
        <v>1483</v>
      </c>
      <c r="K5" s="145" t="s">
        <v>1484</v>
      </c>
      <c r="L5" s="145" t="s">
        <v>1485</v>
      </c>
      <c r="M5" s="145" t="s">
        <v>1486</v>
      </c>
      <c r="N5" s="145" t="s">
        <v>1487</v>
      </c>
    </row>
    <row r="6" spans="1:20" x14ac:dyDescent="0.15">
      <c r="A6" s="141" t="s">
        <v>71</v>
      </c>
      <c r="B6" s="719">
        <f>SUM(C6:N6)</f>
        <v>3262998</v>
      </c>
      <c r="C6" s="642">
        <f>SUM(C7:C21)</f>
        <v>394239</v>
      </c>
      <c r="D6" s="642">
        <f t="shared" ref="D6:N6" si="0">SUM(D7:D21)</f>
        <v>107534</v>
      </c>
      <c r="E6" s="642">
        <f t="shared" si="0"/>
        <v>111385</v>
      </c>
      <c r="F6" s="642">
        <f t="shared" si="0"/>
        <v>264205</v>
      </c>
      <c r="G6" s="642">
        <f t="shared" si="0"/>
        <v>220167</v>
      </c>
      <c r="H6" s="642">
        <f t="shared" si="0"/>
        <v>191211</v>
      </c>
      <c r="I6" s="642">
        <f t="shared" si="0"/>
        <v>317198</v>
      </c>
      <c r="J6" s="642">
        <f t="shared" si="0"/>
        <v>370743</v>
      </c>
      <c r="K6" s="642">
        <f t="shared" si="0"/>
        <v>375433</v>
      </c>
      <c r="L6" s="642">
        <f t="shared" si="0"/>
        <v>296390</v>
      </c>
      <c r="M6" s="642">
        <f t="shared" si="0"/>
        <v>360896</v>
      </c>
      <c r="N6" s="642">
        <f t="shared" si="0"/>
        <v>253597</v>
      </c>
      <c r="O6" s="720"/>
      <c r="P6" s="701"/>
      <c r="Q6" s="701"/>
      <c r="R6" s="701"/>
      <c r="S6" s="701"/>
      <c r="T6" s="701"/>
    </row>
    <row r="7" spans="1:20" x14ac:dyDescent="0.15">
      <c r="A7" s="143" t="s">
        <v>5</v>
      </c>
      <c r="B7" s="642">
        <f>SUM(C7:N7)</f>
        <v>37420</v>
      </c>
      <c r="C7" s="706">
        <v>2050</v>
      </c>
      <c r="D7" s="706">
        <v>1645</v>
      </c>
      <c r="E7" s="706">
        <v>700</v>
      </c>
      <c r="F7" s="706">
        <v>1830</v>
      </c>
      <c r="G7" s="706">
        <v>4285</v>
      </c>
      <c r="H7" s="706">
        <v>8560</v>
      </c>
      <c r="I7" s="706">
        <v>4150</v>
      </c>
      <c r="J7" s="706">
        <v>4050</v>
      </c>
      <c r="K7" s="706">
        <v>2800</v>
      </c>
      <c r="L7" s="706">
        <v>350</v>
      </c>
      <c r="M7" s="706">
        <v>3800</v>
      </c>
      <c r="N7" s="706">
        <v>3200</v>
      </c>
      <c r="O7" s="720"/>
      <c r="P7" s="701"/>
      <c r="Q7" s="701"/>
      <c r="R7" s="701"/>
      <c r="S7" s="701"/>
      <c r="T7" s="701"/>
    </row>
    <row r="8" spans="1:20" x14ac:dyDescent="0.15">
      <c r="A8" s="143" t="s">
        <v>7</v>
      </c>
      <c r="B8" s="642">
        <f t="shared" ref="B8:B21" si="1">SUM(C8:N8)</f>
        <v>23530</v>
      </c>
      <c r="C8" s="706">
        <v>1080</v>
      </c>
      <c r="D8" s="706">
        <v>200</v>
      </c>
      <c r="E8" s="706">
        <v>410</v>
      </c>
      <c r="F8" s="706">
        <v>2105</v>
      </c>
      <c r="G8" s="706">
        <v>4090</v>
      </c>
      <c r="H8" s="706">
        <v>1726</v>
      </c>
      <c r="I8" s="706">
        <v>520</v>
      </c>
      <c r="J8" s="706">
        <v>2645</v>
      </c>
      <c r="K8" s="706">
        <v>1259</v>
      </c>
      <c r="L8" s="706">
        <v>4970</v>
      </c>
      <c r="M8" s="706">
        <v>2435</v>
      </c>
      <c r="N8" s="706">
        <v>2090</v>
      </c>
      <c r="O8" s="720"/>
      <c r="P8" s="701"/>
      <c r="Q8" s="701"/>
      <c r="R8" s="701"/>
      <c r="S8" s="701"/>
      <c r="T8" s="701"/>
    </row>
    <row r="9" spans="1:20" x14ac:dyDescent="0.15">
      <c r="A9" s="143" t="s">
        <v>8</v>
      </c>
      <c r="B9" s="642">
        <f t="shared" si="1"/>
        <v>102868</v>
      </c>
      <c r="C9" s="706">
        <v>12052</v>
      </c>
      <c r="D9" s="706">
        <v>1170</v>
      </c>
      <c r="E9" s="706">
        <v>1789</v>
      </c>
      <c r="F9" s="706">
        <v>9531</v>
      </c>
      <c r="G9" s="706">
        <v>19084</v>
      </c>
      <c r="H9" s="706">
        <v>6432</v>
      </c>
      <c r="I9" s="706">
        <v>7369</v>
      </c>
      <c r="J9" s="706">
        <v>7530</v>
      </c>
      <c r="K9" s="706">
        <v>3678</v>
      </c>
      <c r="L9" s="706">
        <v>23233</v>
      </c>
      <c r="M9" s="706">
        <v>3751</v>
      </c>
      <c r="N9" s="706">
        <v>7249</v>
      </c>
      <c r="O9" s="720"/>
      <c r="P9" s="701"/>
      <c r="Q9" s="701"/>
      <c r="R9" s="701"/>
      <c r="S9" s="701"/>
      <c r="T9" s="701"/>
    </row>
    <row r="10" spans="1:20" x14ac:dyDescent="0.15">
      <c r="A10" s="143" t="s">
        <v>9</v>
      </c>
      <c r="B10" s="642">
        <f t="shared" si="1"/>
        <v>70307</v>
      </c>
      <c r="C10" s="706">
        <v>10370</v>
      </c>
      <c r="D10" s="706">
        <v>2840</v>
      </c>
      <c r="E10" s="706">
        <v>2230</v>
      </c>
      <c r="F10" s="706">
        <v>1990</v>
      </c>
      <c r="G10" s="706">
        <v>5567</v>
      </c>
      <c r="H10" s="706">
        <v>3640</v>
      </c>
      <c r="I10" s="706">
        <v>9060</v>
      </c>
      <c r="J10" s="706">
        <v>4720</v>
      </c>
      <c r="K10" s="706">
        <v>11060</v>
      </c>
      <c r="L10" s="706">
        <v>6210</v>
      </c>
      <c r="M10" s="706">
        <v>4620</v>
      </c>
      <c r="N10" s="706">
        <v>8000</v>
      </c>
      <c r="O10" s="720"/>
      <c r="P10" s="701"/>
      <c r="Q10" s="701"/>
      <c r="R10" s="701"/>
      <c r="S10" s="701"/>
      <c r="T10" s="701"/>
    </row>
    <row r="11" spans="1:20" x14ac:dyDescent="0.15">
      <c r="A11" s="143" t="s">
        <v>10</v>
      </c>
      <c r="B11" s="642">
        <f t="shared" si="1"/>
        <v>118170</v>
      </c>
      <c r="C11" s="706">
        <v>8120</v>
      </c>
      <c r="D11" s="706">
        <v>6030</v>
      </c>
      <c r="E11" s="706">
        <v>2430</v>
      </c>
      <c r="F11" s="706">
        <v>13920</v>
      </c>
      <c r="G11" s="706">
        <v>5844</v>
      </c>
      <c r="H11" s="706">
        <v>5428</v>
      </c>
      <c r="I11" s="706">
        <v>13546</v>
      </c>
      <c r="J11" s="706">
        <v>11013</v>
      </c>
      <c r="K11" s="706">
        <v>11380</v>
      </c>
      <c r="L11" s="706">
        <v>5189</v>
      </c>
      <c r="M11" s="706">
        <v>17600</v>
      </c>
      <c r="N11" s="706">
        <v>17670</v>
      </c>
      <c r="O11" s="720"/>
      <c r="P11" s="701"/>
      <c r="Q11" s="701"/>
      <c r="R11" s="701"/>
      <c r="S11" s="701"/>
      <c r="T11" s="701"/>
    </row>
    <row r="12" spans="1:20" x14ac:dyDescent="0.15">
      <c r="A12" s="143" t="s">
        <v>11</v>
      </c>
      <c r="B12" s="642">
        <f t="shared" si="1"/>
        <v>248189</v>
      </c>
      <c r="C12" s="706">
        <v>18239</v>
      </c>
      <c r="D12" s="706">
        <v>10463</v>
      </c>
      <c r="E12" s="706">
        <v>5490</v>
      </c>
      <c r="F12" s="706">
        <v>6475</v>
      </c>
      <c r="G12" s="706">
        <v>9663</v>
      </c>
      <c r="H12" s="706">
        <v>5417</v>
      </c>
      <c r="I12" s="706">
        <v>11834</v>
      </c>
      <c r="J12" s="706">
        <v>21787</v>
      </c>
      <c r="K12" s="706">
        <v>51047</v>
      </c>
      <c r="L12" s="706">
        <v>70189</v>
      </c>
      <c r="M12" s="706">
        <v>17089</v>
      </c>
      <c r="N12" s="706">
        <v>20496</v>
      </c>
      <c r="O12" s="720"/>
      <c r="P12" s="701"/>
      <c r="Q12" s="701"/>
      <c r="R12" s="701"/>
      <c r="S12" s="701"/>
      <c r="T12" s="701"/>
    </row>
    <row r="13" spans="1:20" x14ac:dyDescent="0.15">
      <c r="A13" s="143" t="s">
        <v>12</v>
      </c>
      <c r="B13" s="642">
        <f t="shared" si="1"/>
        <v>1556299</v>
      </c>
      <c r="C13" s="706">
        <v>246064</v>
      </c>
      <c r="D13" s="706">
        <v>22367</v>
      </c>
      <c r="E13" s="706">
        <v>61204</v>
      </c>
      <c r="F13" s="706">
        <v>159372</v>
      </c>
      <c r="G13" s="706">
        <v>103881</v>
      </c>
      <c r="H13" s="706">
        <v>97024</v>
      </c>
      <c r="I13" s="706">
        <v>142126</v>
      </c>
      <c r="J13" s="706">
        <v>213144</v>
      </c>
      <c r="K13" s="706">
        <v>126351</v>
      </c>
      <c r="L13" s="706">
        <v>101362</v>
      </c>
      <c r="M13" s="706">
        <v>181175</v>
      </c>
      <c r="N13" s="706">
        <v>102229</v>
      </c>
      <c r="O13" s="720"/>
      <c r="P13" s="701"/>
      <c r="Q13" s="701"/>
      <c r="R13" s="701"/>
      <c r="S13" s="701"/>
      <c r="T13" s="701"/>
    </row>
    <row r="14" spans="1:20" x14ac:dyDescent="0.15">
      <c r="A14" s="143" t="s">
        <v>13</v>
      </c>
      <c r="B14" s="642">
        <f t="shared" si="1"/>
        <v>174725</v>
      </c>
      <c r="C14" s="706">
        <v>13497</v>
      </c>
      <c r="D14" s="706">
        <v>10549</v>
      </c>
      <c r="E14" s="706">
        <v>12214</v>
      </c>
      <c r="F14" s="706">
        <v>13279</v>
      </c>
      <c r="G14" s="706">
        <v>13357</v>
      </c>
      <c r="H14" s="706">
        <v>11619</v>
      </c>
      <c r="I14" s="706">
        <v>13010</v>
      </c>
      <c r="J14" s="706">
        <v>12710</v>
      </c>
      <c r="K14" s="706">
        <v>44921</v>
      </c>
      <c r="L14" s="706">
        <v>9723</v>
      </c>
      <c r="M14" s="706">
        <v>10073</v>
      </c>
      <c r="N14" s="706">
        <v>9773</v>
      </c>
      <c r="O14" s="720"/>
      <c r="P14" s="701"/>
      <c r="Q14" s="701"/>
      <c r="R14" s="701"/>
      <c r="S14" s="701"/>
      <c r="T14" s="701"/>
    </row>
    <row r="15" spans="1:20" x14ac:dyDescent="0.15">
      <c r="A15" s="143" t="s">
        <v>14</v>
      </c>
      <c r="B15" s="642">
        <f t="shared" si="1"/>
        <v>140901</v>
      </c>
      <c r="C15" s="706">
        <v>5869</v>
      </c>
      <c r="D15" s="706">
        <v>3964</v>
      </c>
      <c r="E15" s="706">
        <v>6532</v>
      </c>
      <c r="F15" s="706">
        <v>11074</v>
      </c>
      <c r="G15" s="706">
        <v>12112</v>
      </c>
      <c r="H15" s="706">
        <v>8208</v>
      </c>
      <c r="I15" s="706">
        <v>11428</v>
      </c>
      <c r="J15" s="706">
        <v>16656</v>
      </c>
      <c r="K15" s="706">
        <v>19354</v>
      </c>
      <c r="L15" s="706">
        <v>12100</v>
      </c>
      <c r="M15" s="706">
        <v>26248</v>
      </c>
      <c r="N15" s="706">
        <v>7356</v>
      </c>
      <c r="O15" s="720"/>
      <c r="P15" s="701"/>
      <c r="Q15" s="701"/>
      <c r="R15" s="701"/>
      <c r="S15" s="701"/>
      <c r="T15" s="701"/>
    </row>
    <row r="16" spans="1:20" x14ac:dyDescent="0.15">
      <c r="A16" s="143" t="s">
        <v>15</v>
      </c>
      <c r="B16" s="642">
        <f t="shared" si="1"/>
        <v>299742</v>
      </c>
      <c r="C16" s="706">
        <v>29819</v>
      </c>
      <c r="D16" s="706">
        <v>20220</v>
      </c>
      <c r="E16" s="706">
        <v>6427</v>
      </c>
      <c r="F16" s="706">
        <v>20472</v>
      </c>
      <c r="G16" s="706">
        <v>21395</v>
      </c>
      <c r="H16" s="706">
        <v>19557</v>
      </c>
      <c r="I16" s="706">
        <v>19277</v>
      </c>
      <c r="J16" s="706">
        <v>36756</v>
      </c>
      <c r="K16" s="706">
        <v>36581</v>
      </c>
      <c r="L16" s="706">
        <v>16817</v>
      </c>
      <c r="M16" s="706">
        <v>39139</v>
      </c>
      <c r="N16" s="706">
        <v>33282</v>
      </c>
      <c r="O16" s="720"/>
      <c r="P16" s="701"/>
      <c r="Q16" s="701"/>
      <c r="R16" s="701"/>
      <c r="S16" s="701"/>
      <c r="T16" s="701"/>
    </row>
    <row r="17" spans="1:20" x14ac:dyDescent="0.15">
      <c r="A17" s="143" t="s">
        <v>16</v>
      </c>
      <c r="B17" s="642">
        <f t="shared" si="1"/>
        <v>207678</v>
      </c>
      <c r="C17" s="706">
        <v>32058</v>
      </c>
      <c r="D17" s="706">
        <v>10732</v>
      </c>
      <c r="E17" s="706">
        <v>5955</v>
      </c>
      <c r="F17" s="706">
        <v>7121</v>
      </c>
      <c r="G17" s="706">
        <v>5890</v>
      </c>
      <c r="H17" s="706">
        <v>9102</v>
      </c>
      <c r="I17" s="706">
        <v>20115</v>
      </c>
      <c r="J17" s="706">
        <v>22444</v>
      </c>
      <c r="K17" s="706">
        <v>32906</v>
      </c>
      <c r="L17" s="706">
        <v>20606</v>
      </c>
      <c r="M17" s="706">
        <v>22055</v>
      </c>
      <c r="N17" s="706">
        <v>18694</v>
      </c>
      <c r="O17" s="720"/>
      <c r="P17" s="701"/>
      <c r="Q17" s="701"/>
      <c r="R17" s="701"/>
      <c r="S17" s="701"/>
      <c r="T17" s="701"/>
    </row>
    <row r="18" spans="1:20" x14ac:dyDescent="0.15">
      <c r="A18" s="143" t="s">
        <v>17</v>
      </c>
      <c r="B18" s="642">
        <f t="shared" si="1"/>
        <v>72204</v>
      </c>
      <c r="C18" s="706">
        <v>3410</v>
      </c>
      <c r="D18" s="706">
        <v>9057</v>
      </c>
      <c r="E18" s="706">
        <v>1906</v>
      </c>
      <c r="F18" s="706">
        <v>3265</v>
      </c>
      <c r="G18" s="706">
        <v>6328</v>
      </c>
      <c r="H18" s="706">
        <v>6220</v>
      </c>
      <c r="I18" s="706">
        <v>12462</v>
      </c>
      <c r="J18" s="706">
        <v>6676</v>
      </c>
      <c r="K18" s="706">
        <v>8238</v>
      </c>
      <c r="L18" s="706">
        <v>2948</v>
      </c>
      <c r="M18" s="706">
        <v>4693</v>
      </c>
      <c r="N18" s="706">
        <v>7001</v>
      </c>
      <c r="O18" s="720"/>
      <c r="P18" s="701"/>
      <c r="Q18" s="701"/>
      <c r="R18" s="701"/>
      <c r="S18" s="701"/>
      <c r="T18" s="701"/>
    </row>
    <row r="19" spans="1:20" x14ac:dyDescent="0.15">
      <c r="A19" s="143" t="s">
        <v>18</v>
      </c>
      <c r="B19" s="642">
        <f t="shared" si="1"/>
        <v>184001</v>
      </c>
      <c r="C19" s="706">
        <v>9666</v>
      </c>
      <c r="D19" s="706">
        <v>7940</v>
      </c>
      <c r="E19" s="706">
        <v>2891</v>
      </c>
      <c r="F19" s="706">
        <v>12611</v>
      </c>
      <c r="G19" s="706">
        <v>7251</v>
      </c>
      <c r="H19" s="706">
        <v>7948</v>
      </c>
      <c r="I19" s="706">
        <v>50741</v>
      </c>
      <c r="J19" s="706">
        <v>8372</v>
      </c>
      <c r="K19" s="706">
        <v>21073</v>
      </c>
      <c r="L19" s="706">
        <v>19898</v>
      </c>
      <c r="M19" s="706">
        <v>24916</v>
      </c>
      <c r="N19" s="706">
        <v>10694</v>
      </c>
      <c r="O19" s="720"/>
      <c r="P19" s="701"/>
      <c r="Q19" s="701"/>
      <c r="R19" s="701"/>
      <c r="S19" s="701"/>
      <c r="T19" s="701"/>
    </row>
    <row r="20" spans="1:20" x14ac:dyDescent="0.15">
      <c r="A20" s="143" t="s">
        <v>19</v>
      </c>
      <c r="B20" s="642">
        <f t="shared" si="1"/>
        <v>16533</v>
      </c>
      <c r="C20" s="706">
        <v>1945</v>
      </c>
      <c r="D20" s="706">
        <v>357</v>
      </c>
      <c r="E20" s="706">
        <v>557</v>
      </c>
      <c r="F20" s="706">
        <v>1160</v>
      </c>
      <c r="G20" s="706">
        <v>1020</v>
      </c>
      <c r="H20" s="706">
        <v>330</v>
      </c>
      <c r="I20" s="706">
        <v>1240</v>
      </c>
      <c r="J20" s="706">
        <v>2240</v>
      </c>
      <c r="K20" s="706">
        <v>3104</v>
      </c>
      <c r="L20" s="706">
        <v>370</v>
      </c>
      <c r="M20" s="706">
        <v>1220</v>
      </c>
      <c r="N20" s="706">
        <v>2990</v>
      </c>
      <c r="O20" s="720"/>
      <c r="P20" s="701"/>
      <c r="Q20" s="701"/>
      <c r="R20" s="701"/>
      <c r="S20" s="701"/>
      <c r="T20" s="701"/>
    </row>
    <row r="21" spans="1:20" x14ac:dyDescent="0.15">
      <c r="A21" s="143" t="s">
        <v>20</v>
      </c>
      <c r="B21" s="642">
        <f t="shared" si="1"/>
        <v>10431</v>
      </c>
      <c r="C21" s="706">
        <v>0</v>
      </c>
      <c r="D21" s="706">
        <v>0</v>
      </c>
      <c r="E21" s="706">
        <v>650</v>
      </c>
      <c r="F21" s="706">
        <v>0</v>
      </c>
      <c r="G21" s="706">
        <v>400</v>
      </c>
      <c r="H21" s="706">
        <v>0</v>
      </c>
      <c r="I21" s="706">
        <v>320</v>
      </c>
      <c r="J21" s="706">
        <v>0</v>
      </c>
      <c r="K21" s="706">
        <v>1681</v>
      </c>
      <c r="L21" s="706">
        <v>2425</v>
      </c>
      <c r="M21" s="706">
        <v>2082</v>
      </c>
      <c r="N21" s="706">
        <v>2873</v>
      </c>
      <c r="O21" s="720"/>
      <c r="P21" s="701"/>
      <c r="Q21" s="701"/>
      <c r="R21" s="701"/>
      <c r="S21" s="701"/>
      <c r="T21" s="701"/>
    </row>
    <row r="22" spans="1:20" ht="11.25" customHeight="1" x14ac:dyDescent="0.15">
      <c r="A22" s="2401"/>
      <c r="B22" s="2402"/>
      <c r="C22" s="2402"/>
      <c r="D22" s="2402"/>
      <c r="E22" s="2402"/>
      <c r="F22" s="2402"/>
      <c r="G22" s="2402"/>
      <c r="H22" s="2402"/>
      <c r="I22" s="2402"/>
      <c r="J22" s="2402"/>
      <c r="K22" s="2402"/>
      <c r="L22" s="2402"/>
      <c r="M22" s="2402"/>
      <c r="N22" s="2402"/>
      <c r="O22" s="147"/>
    </row>
    <row r="23" spans="1:20" ht="24" customHeight="1" x14ac:dyDescent="0.15">
      <c r="A23" s="2493" t="s">
        <v>1453</v>
      </c>
      <c r="B23" s="2411"/>
      <c r="C23" s="2411"/>
      <c r="D23" s="2411"/>
      <c r="E23" s="2411"/>
      <c r="F23" s="2411"/>
      <c r="G23" s="2411"/>
      <c r="H23" s="2411"/>
      <c r="I23" s="2411"/>
      <c r="J23" s="2411"/>
      <c r="K23" s="2411"/>
      <c r="L23" s="2411"/>
      <c r="M23" s="2411"/>
      <c r="N23" s="2411"/>
      <c r="O23" s="147"/>
    </row>
    <row r="24" spans="1:20" x14ac:dyDescent="0.15">
      <c r="A24" s="2809" t="s">
        <v>1456</v>
      </c>
      <c r="B24" s="2414"/>
      <c r="C24" s="2414"/>
      <c r="D24" s="2414"/>
      <c r="E24" s="2414"/>
      <c r="F24" s="2414"/>
      <c r="G24" s="2414"/>
      <c r="H24" s="2414"/>
      <c r="I24" s="2414"/>
      <c r="J24" s="2414"/>
      <c r="K24" s="2414"/>
      <c r="L24" s="2414"/>
      <c r="M24" s="2414"/>
      <c r="N24" s="2414"/>
      <c r="O24" s="147"/>
    </row>
    <row r="25" spans="1:20" x14ac:dyDescent="0.15">
      <c r="A25" s="2401" t="s">
        <v>1454</v>
      </c>
      <c r="B25" s="2414"/>
      <c r="C25" s="2414"/>
      <c r="D25" s="2414"/>
      <c r="E25" s="2414"/>
      <c r="F25" s="2414"/>
      <c r="G25" s="2414"/>
      <c r="H25" s="2414"/>
      <c r="I25" s="2414"/>
      <c r="J25" s="2414"/>
      <c r="K25" s="2414"/>
      <c r="L25" s="2414"/>
      <c r="M25" s="2414"/>
      <c r="N25" s="2414"/>
      <c r="O25" s="147"/>
    </row>
  </sheetData>
  <mergeCells count="8">
    <mergeCell ref="A24:N24"/>
    <mergeCell ref="A25:N25"/>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dimension ref="A1:K30"/>
  <sheetViews>
    <sheetView zoomScaleNormal="100" workbookViewId="0"/>
  </sheetViews>
  <sheetFormatPr baseColWidth="10" defaultColWidth="41.140625" defaultRowHeight="10.5" x14ac:dyDescent="0.15"/>
  <cols>
    <col min="1" max="1" width="19" style="17" customWidth="1"/>
    <col min="2" max="2" width="11" style="17" bestFit="1" customWidth="1"/>
    <col min="3" max="3" width="11.140625" style="17" bestFit="1" customWidth="1"/>
    <col min="4" max="4" width="11" style="17" bestFit="1" customWidth="1"/>
    <col min="5" max="5" width="11.140625" style="17" bestFit="1" customWidth="1"/>
    <col min="6" max="6" width="9.140625" style="17" bestFit="1" customWidth="1"/>
    <col min="7" max="7" width="11.140625" style="17" bestFit="1" customWidth="1"/>
    <col min="8" max="8" width="9.140625" style="17" bestFit="1" customWidth="1"/>
    <col min="9" max="9" width="11.140625" style="17" bestFit="1" customWidth="1"/>
    <col min="10" max="10" width="9.140625" style="17" bestFit="1" customWidth="1"/>
    <col min="11" max="11" width="11.140625" style="17" bestFit="1" customWidth="1"/>
    <col min="12" max="18" width="13.85546875" style="17" customWidth="1"/>
    <col min="19" max="21" width="18.85546875" style="17" customWidth="1"/>
    <col min="22" max="16384" width="41.140625" style="17"/>
  </cols>
  <sheetData>
    <row r="1" spans="1:11" ht="11.25" customHeight="1" x14ac:dyDescent="0.15"/>
    <row r="2" spans="1:11" ht="22.5" customHeight="1" x14ac:dyDescent="0.15">
      <c r="A2" s="2694" t="s">
        <v>1488</v>
      </c>
      <c r="B2" s="2694"/>
      <c r="C2" s="2694"/>
      <c r="D2" s="2694"/>
      <c r="E2" s="2694"/>
      <c r="F2" s="2694"/>
      <c r="G2" s="2694"/>
      <c r="H2" s="2694"/>
      <c r="I2" s="2694"/>
      <c r="J2" s="2694"/>
      <c r="K2" s="2694"/>
    </row>
    <row r="3" spans="1:11" ht="11.25" customHeight="1" x14ac:dyDescent="0.15">
      <c r="B3" s="721"/>
      <c r="C3" s="721"/>
    </row>
    <row r="4" spans="1:11" ht="15" customHeight="1" x14ac:dyDescent="0.15">
      <c r="A4" s="2811" t="s">
        <v>1</v>
      </c>
      <c r="B4" s="2813">
        <v>2012</v>
      </c>
      <c r="C4" s="2814"/>
      <c r="D4" s="2813">
        <v>2013</v>
      </c>
      <c r="E4" s="2814"/>
      <c r="F4" s="2813">
        <v>2014</v>
      </c>
      <c r="G4" s="2814"/>
      <c r="H4" s="2813">
        <v>2015</v>
      </c>
      <c r="I4" s="2815"/>
      <c r="J4" s="2816">
        <v>2016</v>
      </c>
      <c r="K4" s="2816"/>
    </row>
    <row r="5" spans="1:11" x14ac:dyDescent="0.15">
      <c r="A5" s="2812"/>
      <c r="B5" s="62" t="s">
        <v>1489</v>
      </c>
      <c r="C5" s="62" t="s">
        <v>781</v>
      </c>
      <c r="D5" s="62" t="s">
        <v>1489</v>
      </c>
      <c r="E5" s="62" t="s">
        <v>781</v>
      </c>
      <c r="F5" s="62" t="s">
        <v>1489</v>
      </c>
      <c r="G5" s="62" t="s">
        <v>781</v>
      </c>
      <c r="H5" s="62" t="s">
        <v>1489</v>
      </c>
      <c r="I5" s="722" t="s">
        <v>781</v>
      </c>
      <c r="J5" s="62" t="s">
        <v>1489</v>
      </c>
      <c r="K5" s="62" t="s">
        <v>781</v>
      </c>
    </row>
    <row r="6" spans="1:11" x14ac:dyDescent="0.15">
      <c r="A6" s="723" t="s">
        <v>71</v>
      </c>
      <c r="B6" s="724">
        <f>SUM(B7:B23)</f>
        <v>7828</v>
      </c>
      <c r="C6" s="725">
        <f>B6/B6</f>
        <v>1</v>
      </c>
      <c r="D6" s="726">
        <f>SUM(D7:D23)</f>
        <v>7876</v>
      </c>
      <c r="E6" s="725">
        <f>D6/D6</f>
        <v>1</v>
      </c>
      <c r="F6" s="724">
        <f>SUM(F7:F23)</f>
        <v>8228</v>
      </c>
      <c r="G6" s="725">
        <f>F6/F6</f>
        <v>1</v>
      </c>
      <c r="H6" s="726">
        <f>SUM(H7:H23)</f>
        <v>9015</v>
      </c>
      <c r="I6" s="725">
        <f>H6/H6</f>
        <v>1</v>
      </c>
      <c r="J6" s="727">
        <f>SUM(J7:J23)</f>
        <v>9305</v>
      </c>
      <c r="K6" s="725">
        <f>J6/J6</f>
        <v>1</v>
      </c>
    </row>
    <row r="7" spans="1:11" ht="11.25" x14ac:dyDescent="0.15">
      <c r="A7" s="504" t="s">
        <v>1490</v>
      </c>
      <c r="B7" s="728">
        <v>24</v>
      </c>
      <c r="C7" s="729">
        <f>+(B7/$B$6)</f>
        <v>3.0659172202350538E-3</v>
      </c>
      <c r="D7" s="730" t="s">
        <v>80</v>
      </c>
      <c r="E7" s="731" t="s">
        <v>80</v>
      </c>
      <c r="F7" s="732" t="s">
        <v>80</v>
      </c>
      <c r="G7" s="731" t="s">
        <v>80</v>
      </c>
      <c r="H7" s="730" t="s">
        <v>80</v>
      </c>
      <c r="I7" s="731" t="s">
        <v>80</v>
      </c>
      <c r="J7" s="733">
        <v>31</v>
      </c>
      <c r="K7" s="729">
        <f>+(J7/$J$6)</f>
        <v>3.3315421816227835E-3</v>
      </c>
    </row>
    <row r="8" spans="1:11" x14ac:dyDescent="0.15">
      <c r="A8" s="504" t="s">
        <v>7</v>
      </c>
      <c r="B8" s="728">
        <v>50</v>
      </c>
      <c r="C8" s="729">
        <f>+(B8/$B$6)</f>
        <v>6.3873275421563614E-3</v>
      </c>
      <c r="D8" s="734">
        <v>79</v>
      </c>
      <c r="E8" s="729">
        <f>+(D8/$D$6)</f>
        <v>1.0030472320975115E-2</v>
      </c>
      <c r="F8" s="733">
        <v>78</v>
      </c>
      <c r="G8" s="729">
        <f>+(F8/$F$6)</f>
        <v>9.4798249878463789E-3</v>
      </c>
      <c r="H8" s="735">
        <v>112</v>
      </c>
      <c r="I8" s="729">
        <f>+(H8/$H$6)</f>
        <v>1.2423738214087631E-2</v>
      </c>
      <c r="J8" s="733">
        <v>61</v>
      </c>
      <c r="K8" s="729">
        <f>+(J8/$J$6)</f>
        <v>6.5556152606125739E-3</v>
      </c>
    </row>
    <row r="9" spans="1:11" x14ac:dyDescent="0.15">
      <c r="A9" s="504" t="s">
        <v>8</v>
      </c>
      <c r="B9" s="728">
        <v>42</v>
      </c>
      <c r="C9" s="729">
        <f t="shared" ref="C9:C23" si="0">+(B9/$B$6)</f>
        <v>5.3653551354113441E-3</v>
      </c>
      <c r="D9" s="734">
        <v>40</v>
      </c>
      <c r="E9" s="729">
        <f t="shared" ref="E9:E23" si="1">+(D9/$D$6)</f>
        <v>5.0787201625190452E-3</v>
      </c>
      <c r="F9" s="733">
        <v>39</v>
      </c>
      <c r="G9" s="729">
        <f t="shared" ref="G9:G23" si="2">+(F9/$F$6)</f>
        <v>4.7399124939231894E-3</v>
      </c>
      <c r="H9" s="735">
        <v>45</v>
      </c>
      <c r="I9" s="729">
        <f t="shared" ref="I9:I23" si="3">+(H9/$H$6)</f>
        <v>4.9916805324459234E-3</v>
      </c>
      <c r="J9" s="733">
        <v>51</v>
      </c>
      <c r="K9" s="729">
        <f t="shared" ref="K9:K23" si="4">+(J9/$J$6)</f>
        <v>5.4809242342826435E-3</v>
      </c>
    </row>
    <row r="10" spans="1:11" x14ac:dyDescent="0.15">
      <c r="A10" s="504" t="s">
        <v>9</v>
      </c>
      <c r="B10" s="728">
        <v>10</v>
      </c>
      <c r="C10" s="729">
        <f t="shared" si="0"/>
        <v>1.2774655084312723E-3</v>
      </c>
      <c r="D10" s="734">
        <v>21</v>
      </c>
      <c r="E10" s="729">
        <f t="shared" si="1"/>
        <v>2.6663280853224986E-3</v>
      </c>
      <c r="F10" s="733">
        <v>24</v>
      </c>
      <c r="G10" s="729">
        <f t="shared" si="2"/>
        <v>2.9168692270296549E-3</v>
      </c>
      <c r="H10" s="735">
        <v>31</v>
      </c>
      <c r="I10" s="729">
        <f t="shared" si="3"/>
        <v>3.4387132556849697E-3</v>
      </c>
      <c r="J10" s="733">
        <v>31</v>
      </c>
      <c r="K10" s="729">
        <f t="shared" si="4"/>
        <v>3.3315421816227835E-3</v>
      </c>
    </row>
    <row r="11" spans="1:11" x14ac:dyDescent="0.15">
      <c r="A11" s="504" t="s">
        <v>10</v>
      </c>
      <c r="B11" s="728">
        <v>149</v>
      </c>
      <c r="C11" s="729">
        <f t="shared" si="0"/>
        <v>1.9034236075625956E-2</v>
      </c>
      <c r="D11" s="734">
        <v>164</v>
      </c>
      <c r="E11" s="729">
        <f t="shared" si="1"/>
        <v>2.0822752666328086E-2</v>
      </c>
      <c r="F11" s="733">
        <v>167</v>
      </c>
      <c r="G11" s="729">
        <f t="shared" si="2"/>
        <v>2.0296548371414681E-2</v>
      </c>
      <c r="H11" s="735">
        <v>179</v>
      </c>
      <c r="I11" s="729">
        <f t="shared" si="3"/>
        <v>1.985579589572934E-2</v>
      </c>
      <c r="J11" s="733">
        <v>217</v>
      </c>
      <c r="K11" s="729">
        <f t="shared" si="4"/>
        <v>2.3320795271359485E-2</v>
      </c>
    </row>
    <row r="12" spans="1:11" x14ac:dyDescent="0.15">
      <c r="A12" s="504" t="s">
        <v>11</v>
      </c>
      <c r="B12" s="728">
        <v>524</v>
      </c>
      <c r="C12" s="729">
        <f t="shared" si="0"/>
        <v>6.6939192641798678E-2</v>
      </c>
      <c r="D12" s="734">
        <v>535</v>
      </c>
      <c r="E12" s="729">
        <f t="shared" si="1"/>
        <v>6.7927882173692236E-2</v>
      </c>
      <c r="F12" s="733">
        <v>569</v>
      </c>
      <c r="G12" s="729">
        <f t="shared" si="2"/>
        <v>6.9154107924161407E-2</v>
      </c>
      <c r="H12" s="735">
        <v>607</v>
      </c>
      <c r="I12" s="729">
        <f t="shared" si="3"/>
        <v>6.7332224070992791E-2</v>
      </c>
      <c r="J12" s="733">
        <v>653</v>
      </c>
      <c r="K12" s="729">
        <f t="shared" si="4"/>
        <v>7.0177324019344442E-2</v>
      </c>
    </row>
    <row r="13" spans="1:11" x14ac:dyDescent="0.15">
      <c r="A13" s="504" t="s">
        <v>12</v>
      </c>
      <c r="B13" s="728">
        <v>6224</v>
      </c>
      <c r="C13" s="729">
        <f t="shared" si="0"/>
        <v>0.79509453244762396</v>
      </c>
      <c r="D13" s="734">
        <v>5983</v>
      </c>
      <c r="E13" s="729">
        <f t="shared" si="1"/>
        <v>0.75964956830878616</v>
      </c>
      <c r="F13" s="733">
        <v>6123</v>
      </c>
      <c r="G13" s="729">
        <f t="shared" si="2"/>
        <v>0.74416626154594068</v>
      </c>
      <c r="H13" s="735">
        <v>6565</v>
      </c>
      <c r="I13" s="729">
        <f t="shared" si="3"/>
        <v>0.72823072656683308</v>
      </c>
      <c r="J13" s="733">
        <v>7091</v>
      </c>
      <c r="K13" s="729">
        <f t="shared" si="4"/>
        <v>0.76206340677055351</v>
      </c>
    </row>
    <row r="14" spans="1:11" x14ac:dyDescent="0.15">
      <c r="A14" s="504" t="s">
        <v>13</v>
      </c>
      <c r="B14" s="728">
        <v>132</v>
      </c>
      <c r="C14" s="729">
        <f t="shared" si="0"/>
        <v>1.6862544711292796E-2</v>
      </c>
      <c r="D14" s="734">
        <v>136</v>
      </c>
      <c r="E14" s="729">
        <f t="shared" si="1"/>
        <v>1.7267648552564754E-2</v>
      </c>
      <c r="F14" s="733">
        <v>145</v>
      </c>
      <c r="G14" s="729">
        <f t="shared" si="2"/>
        <v>1.7622751579970831E-2</v>
      </c>
      <c r="H14" s="735">
        <v>154</v>
      </c>
      <c r="I14" s="729">
        <f t="shared" si="3"/>
        <v>1.7082640044370493E-2</v>
      </c>
      <c r="J14" s="733">
        <v>180</v>
      </c>
      <c r="K14" s="729">
        <f t="shared" si="4"/>
        <v>1.9344438473938741E-2</v>
      </c>
    </row>
    <row r="15" spans="1:11" x14ac:dyDescent="0.15">
      <c r="A15" s="504" t="s">
        <v>14</v>
      </c>
      <c r="B15" s="728">
        <v>108</v>
      </c>
      <c r="C15" s="729">
        <f t="shared" si="0"/>
        <v>1.3796627491057742E-2</v>
      </c>
      <c r="D15" s="734">
        <v>115</v>
      </c>
      <c r="E15" s="729">
        <f t="shared" si="1"/>
        <v>1.4601320467242255E-2</v>
      </c>
      <c r="F15" s="733">
        <v>120</v>
      </c>
      <c r="G15" s="729">
        <f t="shared" si="2"/>
        <v>1.4584346135148274E-2</v>
      </c>
      <c r="H15" s="735">
        <v>127</v>
      </c>
      <c r="I15" s="729">
        <f t="shared" si="3"/>
        <v>1.408763172490294E-2</v>
      </c>
      <c r="J15" s="733">
        <v>133</v>
      </c>
      <c r="K15" s="729">
        <f t="shared" si="4"/>
        <v>1.4293390650188071E-2</v>
      </c>
    </row>
    <row r="16" spans="1:11" x14ac:dyDescent="0.15">
      <c r="A16" s="504" t="s">
        <v>15</v>
      </c>
      <c r="B16" s="728">
        <v>170</v>
      </c>
      <c r="C16" s="729">
        <f t="shared" si="0"/>
        <v>2.1716913643331628E-2</v>
      </c>
      <c r="D16" s="734">
        <v>115</v>
      </c>
      <c r="E16" s="729">
        <f t="shared" si="1"/>
        <v>1.4601320467242255E-2</v>
      </c>
      <c r="F16" s="733">
        <v>197</v>
      </c>
      <c r="G16" s="729">
        <f t="shared" si="2"/>
        <v>2.3942634905201751E-2</v>
      </c>
      <c r="H16" s="735">
        <v>212</v>
      </c>
      <c r="I16" s="729">
        <f t="shared" si="3"/>
        <v>2.3516361619523016E-2</v>
      </c>
      <c r="J16" s="733">
        <v>249</v>
      </c>
      <c r="K16" s="729">
        <f t="shared" si="4"/>
        <v>2.6759806555615259E-2</v>
      </c>
    </row>
    <row r="17" spans="1:11" x14ac:dyDescent="0.15">
      <c r="A17" s="504" t="s">
        <v>16</v>
      </c>
      <c r="B17" s="728">
        <v>97</v>
      </c>
      <c r="C17" s="729">
        <f t="shared" si="0"/>
        <v>1.2391415431783341E-2</v>
      </c>
      <c r="D17" s="734">
        <v>116</v>
      </c>
      <c r="E17" s="729">
        <f t="shared" si="1"/>
        <v>1.4728288471305232E-2</v>
      </c>
      <c r="F17" s="733">
        <v>116</v>
      </c>
      <c r="G17" s="729">
        <f t="shared" si="2"/>
        <v>1.4098201263976665E-2</v>
      </c>
      <c r="H17" s="735">
        <v>113</v>
      </c>
      <c r="I17" s="729">
        <f t="shared" si="3"/>
        <v>1.2534664448141986E-2</v>
      </c>
      <c r="J17" s="733">
        <v>118</v>
      </c>
      <c r="K17" s="729">
        <f t="shared" si="4"/>
        <v>1.2681354110693176E-2</v>
      </c>
    </row>
    <row r="18" spans="1:11" ht="11.25" x14ac:dyDescent="0.15">
      <c r="A18" s="504" t="s">
        <v>1491</v>
      </c>
      <c r="B18" s="728">
        <v>48</v>
      </c>
      <c r="C18" s="729">
        <f t="shared" si="0"/>
        <v>6.1318344404701075E-3</v>
      </c>
      <c r="D18" s="736" t="s">
        <v>80</v>
      </c>
      <c r="E18" s="736" t="s">
        <v>80</v>
      </c>
      <c r="F18" s="736" t="s">
        <v>80</v>
      </c>
      <c r="G18" s="736" t="s">
        <v>80</v>
      </c>
      <c r="H18" s="736" t="s">
        <v>80</v>
      </c>
      <c r="I18" s="736" t="s">
        <v>80</v>
      </c>
      <c r="J18" s="733">
        <v>66</v>
      </c>
      <c r="K18" s="729">
        <f t="shared" si="4"/>
        <v>7.0929607737775392E-3</v>
      </c>
    </row>
    <row r="19" spans="1:11" x14ac:dyDescent="0.15">
      <c r="A19" s="504" t="s">
        <v>18</v>
      </c>
      <c r="B19" s="728">
        <v>98</v>
      </c>
      <c r="C19" s="729">
        <f t="shared" si="0"/>
        <v>1.2519161982626469E-2</v>
      </c>
      <c r="D19" s="734">
        <v>138</v>
      </c>
      <c r="E19" s="729">
        <f t="shared" si="1"/>
        <v>1.7521584560690705E-2</v>
      </c>
      <c r="F19" s="733">
        <v>142</v>
      </c>
      <c r="G19" s="729">
        <f t="shared" si="2"/>
        <v>1.7258142926592123E-2</v>
      </c>
      <c r="H19" s="735">
        <v>245</v>
      </c>
      <c r="I19" s="729">
        <f t="shared" si="3"/>
        <v>2.7176927343316695E-2</v>
      </c>
      <c r="J19" s="733">
        <v>109</v>
      </c>
      <c r="K19" s="729">
        <f t="shared" si="4"/>
        <v>1.1714132186996238E-2</v>
      </c>
    </row>
    <row r="20" spans="1:11" x14ac:dyDescent="0.15">
      <c r="A20" s="504" t="s">
        <v>19</v>
      </c>
      <c r="B20" s="728">
        <v>29</v>
      </c>
      <c r="C20" s="729">
        <f t="shared" si="0"/>
        <v>3.7046499744506898E-3</v>
      </c>
      <c r="D20" s="734">
        <v>31</v>
      </c>
      <c r="E20" s="729">
        <f t="shared" si="1"/>
        <v>3.9360081259522603E-3</v>
      </c>
      <c r="F20" s="733">
        <v>31</v>
      </c>
      <c r="G20" s="729">
        <f t="shared" si="2"/>
        <v>3.767622751579971E-3</v>
      </c>
      <c r="H20" s="735">
        <v>31</v>
      </c>
      <c r="I20" s="729">
        <f t="shared" si="3"/>
        <v>3.4387132556849697E-3</v>
      </c>
      <c r="J20" s="733">
        <v>31</v>
      </c>
      <c r="K20" s="729">
        <f t="shared" si="4"/>
        <v>3.3315421816227835E-3</v>
      </c>
    </row>
    <row r="21" spans="1:11" x14ac:dyDescent="0.15">
      <c r="A21" s="504" t="s">
        <v>20</v>
      </c>
      <c r="B21" s="728">
        <v>21</v>
      </c>
      <c r="C21" s="729">
        <f t="shared" si="0"/>
        <v>2.682677567705672E-3</v>
      </c>
      <c r="D21" s="734">
        <v>22</v>
      </c>
      <c r="E21" s="729">
        <f t="shared" si="1"/>
        <v>2.7932960893854749E-3</v>
      </c>
      <c r="F21" s="737">
        <v>24</v>
      </c>
      <c r="G21" s="729">
        <f t="shared" si="2"/>
        <v>2.9168692270296549E-3</v>
      </c>
      <c r="H21" s="735">
        <v>26</v>
      </c>
      <c r="I21" s="729">
        <f t="shared" si="3"/>
        <v>2.8840820854132004E-3</v>
      </c>
      <c r="J21" s="733">
        <v>34</v>
      </c>
      <c r="K21" s="729">
        <f t="shared" si="4"/>
        <v>3.6539494895217626E-3</v>
      </c>
    </row>
    <row r="22" spans="1:11" x14ac:dyDescent="0.15">
      <c r="A22" s="504" t="s">
        <v>1492</v>
      </c>
      <c r="B22" s="738">
        <v>26</v>
      </c>
      <c r="C22" s="729">
        <f t="shared" si="0"/>
        <v>3.3214103219213081E-3</v>
      </c>
      <c r="D22" s="739">
        <v>26</v>
      </c>
      <c r="E22" s="729">
        <f t="shared" si="1"/>
        <v>3.3011681056373792E-3</v>
      </c>
      <c r="F22" s="731" t="s">
        <v>80</v>
      </c>
      <c r="G22" s="731" t="s">
        <v>80</v>
      </c>
      <c r="H22" s="731" t="s">
        <v>80</v>
      </c>
      <c r="I22" s="731" t="s">
        <v>80</v>
      </c>
      <c r="J22" s="733">
        <v>108</v>
      </c>
      <c r="K22" s="729">
        <f t="shared" si="4"/>
        <v>1.1606663084363245E-2</v>
      </c>
    </row>
    <row r="23" spans="1:11" ht="11.25" x14ac:dyDescent="0.15">
      <c r="A23" s="740" t="s">
        <v>1493</v>
      </c>
      <c r="B23" s="741">
        <v>76</v>
      </c>
      <c r="C23" s="729">
        <f t="shared" si="0"/>
        <v>9.7087378640776691E-3</v>
      </c>
      <c r="D23" s="739">
        <v>355</v>
      </c>
      <c r="E23" s="729">
        <f t="shared" si="1"/>
        <v>4.5073641442356524E-2</v>
      </c>
      <c r="F23" s="742">
        <v>453</v>
      </c>
      <c r="G23" s="729">
        <f t="shared" si="2"/>
        <v>5.5055906660184735E-2</v>
      </c>
      <c r="H23" s="735">
        <v>568</v>
      </c>
      <c r="I23" s="729">
        <f t="shared" si="3"/>
        <v>6.3006100942872983E-2</v>
      </c>
      <c r="J23" s="733">
        <v>142</v>
      </c>
      <c r="K23" s="729">
        <f t="shared" si="4"/>
        <v>1.5260612573885009E-2</v>
      </c>
    </row>
    <row r="24" spans="1:11" ht="10.5" customHeight="1" x14ac:dyDescent="0.15">
      <c r="A24" s="740"/>
      <c r="B24" s="735"/>
      <c r="C24" s="743"/>
      <c r="D24" s="735"/>
      <c r="E24" s="743"/>
      <c r="F24" s="735"/>
      <c r="G24" s="743"/>
    </row>
    <row r="25" spans="1:11" ht="22.5" customHeight="1" x14ac:dyDescent="0.15">
      <c r="A25" s="2427" t="s">
        <v>1494</v>
      </c>
      <c r="B25" s="2427"/>
      <c r="C25" s="2427"/>
      <c r="D25" s="2427"/>
      <c r="E25" s="2427"/>
      <c r="F25" s="2427"/>
      <c r="G25" s="2427"/>
      <c r="H25" s="2427"/>
      <c r="I25" s="2427"/>
      <c r="J25" s="2427"/>
      <c r="K25" s="2427"/>
    </row>
    <row r="26" spans="1:11" ht="15" customHeight="1" x14ac:dyDescent="0.15">
      <c r="A26" s="2427" t="s">
        <v>1495</v>
      </c>
      <c r="B26" s="2427"/>
      <c r="C26" s="2427"/>
      <c r="D26" s="2427"/>
      <c r="E26" s="2427"/>
      <c r="F26" s="2427"/>
      <c r="G26" s="2427"/>
      <c r="H26" s="2427"/>
      <c r="I26" s="2427"/>
      <c r="J26" s="2427"/>
      <c r="K26" s="2427"/>
    </row>
    <row r="27" spans="1:11" ht="10.5" customHeight="1" x14ac:dyDescent="0.15">
      <c r="A27" s="2810" t="s">
        <v>1496</v>
      </c>
      <c r="B27" s="2810"/>
      <c r="C27" s="2810"/>
      <c r="D27" s="2810"/>
      <c r="E27" s="2810"/>
      <c r="F27" s="2810"/>
      <c r="G27" s="2810"/>
      <c r="H27" s="2810"/>
      <c r="I27" s="2810"/>
      <c r="J27" s="2810"/>
      <c r="K27" s="2810"/>
    </row>
    <row r="28" spans="1:11" x14ac:dyDescent="0.15">
      <c r="A28" s="2693" t="s">
        <v>1497</v>
      </c>
      <c r="B28" s="2693"/>
      <c r="C28" s="2693"/>
      <c r="D28" s="2693"/>
      <c r="E28" s="2693"/>
      <c r="F28" s="2693"/>
      <c r="G28" s="2693"/>
      <c r="H28" s="2693"/>
      <c r="I28" s="2693"/>
      <c r="J28" s="2693"/>
      <c r="K28" s="2693"/>
    </row>
    <row r="30" spans="1:11" ht="15" customHeight="1" x14ac:dyDescent="0.15"/>
  </sheetData>
  <mergeCells count="11">
    <mergeCell ref="A25:K25"/>
    <mergeCell ref="A26:K26"/>
    <mergeCell ref="A27:K27"/>
    <mergeCell ref="A28:K28"/>
    <mergeCell ref="A2:K2"/>
    <mergeCell ref="A4:A5"/>
    <mergeCell ref="B4:C4"/>
    <mergeCell ref="D4:E4"/>
    <mergeCell ref="F4:G4"/>
    <mergeCell ref="H4:I4"/>
    <mergeCell ref="J4:K4"/>
  </mergeCells>
  <pageMargins left="0.7" right="0.7" top="0.75" bottom="0.75" header="0.3" footer="0.3"/>
  <pageSetup paperSize="14"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dimension ref="A1:I32"/>
  <sheetViews>
    <sheetView zoomScaleNormal="100" workbookViewId="0"/>
  </sheetViews>
  <sheetFormatPr baseColWidth="10" defaultRowHeight="10.5" x14ac:dyDescent="0.15"/>
  <cols>
    <col min="1" max="1" width="19.42578125" style="17" customWidth="1"/>
    <col min="2" max="9" width="11.42578125" style="17"/>
    <col min="10" max="10" width="42.85546875" style="17" customWidth="1"/>
    <col min="11" max="15" width="11.42578125" style="17"/>
    <col min="16" max="16" width="7.42578125" style="17" bestFit="1" customWidth="1"/>
    <col min="17" max="17" width="28.85546875" style="17" customWidth="1"/>
    <col min="18" max="16384" width="11.42578125" style="17"/>
  </cols>
  <sheetData>
    <row r="1" spans="1:9" ht="15.75" customHeight="1" x14ac:dyDescent="0.15">
      <c r="A1" s="744"/>
    </row>
    <row r="2" spans="1:9" s="529" customFormat="1" ht="24.75" customHeight="1" x14ac:dyDescent="0.15">
      <c r="A2" s="2817" t="s">
        <v>1498</v>
      </c>
      <c r="B2" s="2817"/>
      <c r="C2" s="2817"/>
      <c r="D2" s="2817"/>
      <c r="E2" s="2817"/>
      <c r="F2" s="2817"/>
      <c r="G2" s="2817"/>
    </row>
    <row r="3" spans="1:9" s="529" customFormat="1" x14ac:dyDescent="0.15">
      <c r="A3" s="633"/>
    </row>
    <row r="4" spans="1:9" s="529" customFormat="1" ht="24" customHeight="1" x14ac:dyDescent="0.15">
      <c r="A4" s="745" t="s">
        <v>1</v>
      </c>
      <c r="B4" s="745" t="s">
        <v>1499</v>
      </c>
      <c r="C4" s="745" t="s">
        <v>781</v>
      </c>
      <c r="D4" s="745" t="s">
        <v>1028</v>
      </c>
      <c r="E4" s="745" t="s">
        <v>781</v>
      </c>
      <c r="F4" s="745" t="s">
        <v>1029</v>
      </c>
      <c r="G4" s="745" t="s">
        <v>781</v>
      </c>
    </row>
    <row r="5" spans="1:9" s="529" customFormat="1" x14ac:dyDescent="0.15">
      <c r="A5" s="522" t="s">
        <v>71</v>
      </c>
      <c r="B5" s="746">
        <f>SUM(B6:B21)</f>
        <v>9305</v>
      </c>
      <c r="C5" s="747">
        <f t="shared" ref="C5:G5" si="0">SUM(C6:C21)</f>
        <v>1</v>
      </c>
      <c r="D5" s="746">
        <f>SUM(D6:D21)</f>
        <v>8086</v>
      </c>
      <c r="E5" s="747">
        <f t="shared" si="0"/>
        <v>1</v>
      </c>
      <c r="F5" s="746">
        <f>SUM(F6:F21)</f>
        <v>1219</v>
      </c>
      <c r="G5" s="747">
        <f t="shared" si="0"/>
        <v>1</v>
      </c>
      <c r="I5" s="748"/>
    </row>
    <row r="6" spans="1:9" s="529" customFormat="1" x14ac:dyDescent="0.15">
      <c r="A6" s="749" t="s">
        <v>5</v>
      </c>
      <c r="B6" s="750">
        <f>SUM(D6,F6)</f>
        <v>31</v>
      </c>
      <c r="C6" s="751">
        <f t="shared" ref="C6:C17" si="1">+B6/$B$5</f>
        <v>3.3315421816227835E-3</v>
      </c>
      <c r="D6" s="736">
        <v>30</v>
      </c>
      <c r="E6" s="752">
        <f t="shared" ref="E6:E17" si="2">+D6/$D$5</f>
        <v>3.7101162503091764E-3</v>
      </c>
      <c r="F6" s="736">
        <v>1</v>
      </c>
      <c r="G6" s="753">
        <f t="shared" ref="G6:G17" si="3">+F6/$F$5</f>
        <v>8.2034454470877774E-4</v>
      </c>
      <c r="I6" s="754"/>
    </row>
    <row r="7" spans="1:9" s="529" customFormat="1" x14ac:dyDescent="0.15">
      <c r="A7" s="749" t="s">
        <v>7</v>
      </c>
      <c r="B7" s="750">
        <f t="shared" ref="B7:B21" si="4">SUM(D7,F7)</f>
        <v>61</v>
      </c>
      <c r="C7" s="751">
        <f t="shared" si="1"/>
        <v>6.5556152606125739E-3</v>
      </c>
      <c r="D7" s="736">
        <v>54</v>
      </c>
      <c r="E7" s="752">
        <f t="shared" si="2"/>
        <v>6.6782092505565174E-3</v>
      </c>
      <c r="F7" s="736">
        <v>7</v>
      </c>
      <c r="G7" s="753">
        <f t="shared" si="3"/>
        <v>5.742411812961444E-3</v>
      </c>
      <c r="I7" s="754"/>
    </row>
    <row r="8" spans="1:9" s="529" customFormat="1" x14ac:dyDescent="0.15">
      <c r="A8" s="749" t="s">
        <v>8</v>
      </c>
      <c r="B8" s="750">
        <f t="shared" si="4"/>
        <v>51</v>
      </c>
      <c r="C8" s="751">
        <f t="shared" si="1"/>
        <v>5.4809242342826435E-3</v>
      </c>
      <c r="D8" s="736">
        <v>46</v>
      </c>
      <c r="E8" s="752">
        <f t="shared" si="2"/>
        <v>5.6888449171407368E-3</v>
      </c>
      <c r="F8" s="736">
        <v>5</v>
      </c>
      <c r="G8" s="753">
        <f t="shared" si="3"/>
        <v>4.1017227235438884E-3</v>
      </c>
      <c r="I8" s="754"/>
    </row>
    <row r="9" spans="1:9" s="529" customFormat="1" x14ac:dyDescent="0.15">
      <c r="A9" s="749" t="s">
        <v>9</v>
      </c>
      <c r="B9" s="750">
        <f t="shared" si="4"/>
        <v>31</v>
      </c>
      <c r="C9" s="751">
        <f t="shared" si="1"/>
        <v>3.3315421816227835E-3</v>
      </c>
      <c r="D9" s="736">
        <v>29</v>
      </c>
      <c r="E9" s="752">
        <f t="shared" si="2"/>
        <v>3.5864457086322039E-3</v>
      </c>
      <c r="F9" s="736">
        <v>2</v>
      </c>
      <c r="G9" s="753">
        <f t="shared" si="3"/>
        <v>1.6406890894175555E-3</v>
      </c>
      <c r="I9" s="754"/>
    </row>
    <row r="10" spans="1:9" s="529" customFormat="1" x14ac:dyDescent="0.15">
      <c r="A10" s="749" t="s">
        <v>10</v>
      </c>
      <c r="B10" s="750">
        <f t="shared" si="4"/>
        <v>217</v>
      </c>
      <c r="C10" s="751">
        <f t="shared" si="1"/>
        <v>2.3320795271359485E-2</v>
      </c>
      <c r="D10" s="736">
        <v>202</v>
      </c>
      <c r="E10" s="752">
        <f t="shared" si="2"/>
        <v>2.4981449418748455E-2</v>
      </c>
      <c r="F10" s="736">
        <v>15</v>
      </c>
      <c r="G10" s="753">
        <f t="shared" si="3"/>
        <v>1.2305168170631665E-2</v>
      </c>
      <c r="I10" s="754"/>
    </row>
    <row r="11" spans="1:9" s="529" customFormat="1" x14ac:dyDescent="0.15">
      <c r="A11" s="749" t="s">
        <v>11</v>
      </c>
      <c r="B11" s="750">
        <f t="shared" si="4"/>
        <v>653</v>
      </c>
      <c r="C11" s="751">
        <f t="shared" si="1"/>
        <v>7.0177324019344442E-2</v>
      </c>
      <c r="D11" s="736">
        <v>574</v>
      </c>
      <c r="E11" s="752">
        <f t="shared" si="2"/>
        <v>7.0986890922582244E-2</v>
      </c>
      <c r="F11" s="736">
        <v>79</v>
      </c>
      <c r="G11" s="753">
        <f t="shared" si="3"/>
        <v>6.4807219031993435E-2</v>
      </c>
      <c r="I11" s="754"/>
    </row>
    <row r="12" spans="1:9" s="529" customFormat="1" x14ac:dyDescent="0.15">
      <c r="A12" s="749" t="s">
        <v>12</v>
      </c>
      <c r="B12" s="750">
        <f t="shared" si="4"/>
        <v>7091</v>
      </c>
      <c r="C12" s="751">
        <f t="shared" si="1"/>
        <v>0.76206340677055351</v>
      </c>
      <c r="D12" s="736">
        <v>6124</v>
      </c>
      <c r="E12" s="752">
        <f t="shared" si="2"/>
        <v>0.75735839722977982</v>
      </c>
      <c r="F12" s="736">
        <v>967</v>
      </c>
      <c r="G12" s="753">
        <f t="shared" si="3"/>
        <v>0.79327317473338799</v>
      </c>
      <c r="I12" s="754"/>
    </row>
    <row r="13" spans="1:9" s="529" customFormat="1" x14ac:dyDescent="0.15">
      <c r="A13" s="749" t="s">
        <v>13</v>
      </c>
      <c r="B13" s="750">
        <f t="shared" si="4"/>
        <v>180</v>
      </c>
      <c r="C13" s="751">
        <f t="shared" si="1"/>
        <v>1.9344438473938741E-2</v>
      </c>
      <c r="D13" s="736">
        <v>156</v>
      </c>
      <c r="E13" s="752">
        <f t="shared" si="2"/>
        <v>1.9292604501607719E-2</v>
      </c>
      <c r="F13" s="736">
        <v>24</v>
      </c>
      <c r="G13" s="753">
        <f t="shared" si="3"/>
        <v>1.9688269073010665E-2</v>
      </c>
      <c r="I13" s="754"/>
    </row>
    <row r="14" spans="1:9" s="529" customFormat="1" x14ac:dyDescent="0.15">
      <c r="A14" s="749" t="s">
        <v>14</v>
      </c>
      <c r="B14" s="750">
        <f t="shared" si="4"/>
        <v>133</v>
      </c>
      <c r="C14" s="751">
        <f t="shared" si="1"/>
        <v>1.4293390650188071E-2</v>
      </c>
      <c r="D14" s="736">
        <v>122</v>
      </c>
      <c r="E14" s="752">
        <f t="shared" si="2"/>
        <v>1.5087806084590651E-2</v>
      </c>
      <c r="F14" s="736">
        <v>11</v>
      </c>
      <c r="G14" s="753">
        <f t="shared" si="3"/>
        <v>9.0237899917965554E-3</v>
      </c>
      <c r="I14" s="754"/>
    </row>
    <row r="15" spans="1:9" s="529" customFormat="1" x14ac:dyDescent="0.15">
      <c r="A15" s="749" t="s">
        <v>15</v>
      </c>
      <c r="B15" s="750">
        <f t="shared" si="4"/>
        <v>249</v>
      </c>
      <c r="C15" s="751">
        <f t="shared" si="1"/>
        <v>2.6759806555615259E-2</v>
      </c>
      <c r="D15" s="736">
        <v>221</v>
      </c>
      <c r="E15" s="752">
        <f t="shared" si="2"/>
        <v>2.7331189710610933E-2</v>
      </c>
      <c r="F15" s="736">
        <v>28</v>
      </c>
      <c r="G15" s="753">
        <f t="shared" si="3"/>
        <v>2.2969647251845776E-2</v>
      </c>
      <c r="I15" s="754"/>
    </row>
    <row r="16" spans="1:9" s="529" customFormat="1" x14ac:dyDescent="0.15">
      <c r="A16" s="749" t="s">
        <v>16</v>
      </c>
      <c r="B16" s="750">
        <f t="shared" si="4"/>
        <v>118</v>
      </c>
      <c r="C16" s="751">
        <f t="shared" si="1"/>
        <v>1.2681354110693176E-2</v>
      </c>
      <c r="D16" s="736">
        <v>101</v>
      </c>
      <c r="E16" s="752">
        <f t="shared" si="2"/>
        <v>1.2490724709374228E-2</v>
      </c>
      <c r="F16" s="736">
        <v>17</v>
      </c>
      <c r="G16" s="753">
        <f t="shared" si="3"/>
        <v>1.3945857260049221E-2</v>
      </c>
      <c r="I16" s="754"/>
    </row>
    <row r="17" spans="1:9" s="529" customFormat="1" x14ac:dyDescent="0.15">
      <c r="A17" s="749" t="s">
        <v>418</v>
      </c>
      <c r="B17" s="750">
        <f t="shared" si="4"/>
        <v>66</v>
      </c>
      <c r="C17" s="751">
        <f t="shared" si="1"/>
        <v>7.0929607737775392E-3</v>
      </c>
      <c r="D17" s="736">
        <v>61</v>
      </c>
      <c r="E17" s="752">
        <f t="shared" si="2"/>
        <v>7.5439030422953255E-3</v>
      </c>
      <c r="F17" s="736">
        <v>5</v>
      </c>
      <c r="G17" s="753">
        <f t="shared" si="3"/>
        <v>4.1017227235438884E-3</v>
      </c>
      <c r="I17" s="754"/>
    </row>
    <row r="18" spans="1:9" s="529" customFormat="1" x14ac:dyDescent="0.15">
      <c r="A18" s="749" t="s">
        <v>18</v>
      </c>
      <c r="B18" s="750">
        <f t="shared" si="4"/>
        <v>109</v>
      </c>
      <c r="C18" s="755">
        <f>+B18/$B$5</f>
        <v>1.1714132186996238E-2</v>
      </c>
      <c r="D18" s="736">
        <v>93</v>
      </c>
      <c r="E18" s="753">
        <f>+D18/$D$5</f>
        <v>1.1501360375958447E-2</v>
      </c>
      <c r="F18" s="736">
        <v>16</v>
      </c>
      <c r="G18" s="753">
        <f>+F18/$F$5</f>
        <v>1.3125512715340444E-2</v>
      </c>
      <c r="I18" s="754"/>
    </row>
    <row r="19" spans="1:9" s="529" customFormat="1" x14ac:dyDescent="0.15">
      <c r="A19" s="749" t="s">
        <v>19</v>
      </c>
      <c r="B19" s="750">
        <f t="shared" si="4"/>
        <v>31</v>
      </c>
      <c r="C19" s="755">
        <f>+B19/$B$5</f>
        <v>3.3315421816227835E-3</v>
      </c>
      <c r="D19" s="736">
        <v>29</v>
      </c>
      <c r="E19" s="753">
        <f>+D19/$D$5</f>
        <v>3.5864457086322039E-3</v>
      </c>
      <c r="F19" s="736">
        <v>2</v>
      </c>
      <c r="G19" s="753">
        <f>+F19/$F$5</f>
        <v>1.6406890894175555E-3</v>
      </c>
      <c r="I19" s="754"/>
    </row>
    <row r="20" spans="1:9" s="529" customFormat="1" x14ac:dyDescent="0.15">
      <c r="A20" s="749" t="s">
        <v>20</v>
      </c>
      <c r="B20" s="750">
        <f t="shared" si="4"/>
        <v>34</v>
      </c>
      <c r="C20" s="755">
        <f>+B20/$B$5</f>
        <v>3.6539494895217626E-3</v>
      </c>
      <c r="D20" s="736">
        <v>26</v>
      </c>
      <c r="E20" s="753">
        <f>+D20/$D$5</f>
        <v>3.2154340836012861E-3</v>
      </c>
      <c r="F20" s="736">
        <v>8</v>
      </c>
      <c r="G20" s="753">
        <f>+F20/$F$5</f>
        <v>6.5627563576702219E-3</v>
      </c>
      <c r="I20" s="754"/>
    </row>
    <row r="21" spans="1:9" s="529" customFormat="1" ht="11.25" x14ac:dyDescent="0.15">
      <c r="A21" s="754" t="s">
        <v>1500</v>
      </c>
      <c r="B21" s="750">
        <f t="shared" si="4"/>
        <v>250</v>
      </c>
      <c r="C21" s="755">
        <f>+B21/$B$5</f>
        <v>2.6867275658248254E-2</v>
      </c>
      <c r="D21" s="736">
        <v>218</v>
      </c>
      <c r="E21" s="753">
        <f>+D21/$D$5</f>
        <v>2.6960178085580013E-2</v>
      </c>
      <c r="F21" s="736">
        <v>32</v>
      </c>
      <c r="G21" s="753">
        <f>+F21/$F$5</f>
        <v>2.6251025430680888E-2</v>
      </c>
      <c r="I21" s="754"/>
    </row>
    <row r="22" spans="1:9" s="529" customFormat="1" ht="18" customHeight="1" x14ac:dyDescent="0.15">
      <c r="A22" s="754"/>
      <c r="B22" s="734"/>
      <c r="C22" s="753"/>
      <c r="D22" s="624"/>
      <c r="E22" s="753"/>
      <c r="F22" s="756"/>
      <c r="G22" s="753"/>
      <c r="I22" s="754"/>
    </row>
    <row r="23" spans="1:9" s="529" customFormat="1" ht="11.25" customHeight="1" x14ac:dyDescent="0.15">
      <c r="A23" s="2427" t="s">
        <v>1501</v>
      </c>
      <c r="B23" s="2427"/>
      <c r="C23" s="2427"/>
      <c r="D23" s="2427"/>
      <c r="E23" s="2427"/>
      <c r="F23" s="2427"/>
      <c r="G23" s="2427"/>
      <c r="I23" s="754"/>
    </row>
    <row r="24" spans="1:9" s="529" customFormat="1" ht="11.25" customHeight="1" x14ac:dyDescent="0.15">
      <c r="A24" s="2427" t="s">
        <v>1502</v>
      </c>
      <c r="B24" s="2427"/>
      <c r="C24" s="2427"/>
      <c r="D24" s="2427"/>
      <c r="E24" s="2427"/>
      <c r="F24" s="2427"/>
      <c r="G24" s="2427"/>
      <c r="I24" s="754"/>
    </row>
    <row r="25" spans="1:9" s="529" customFormat="1" ht="22.5" customHeight="1" x14ac:dyDescent="0.15">
      <c r="A25" s="2427" t="s">
        <v>1503</v>
      </c>
      <c r="B25" s="2427"/>
      <c r="C25" s="2427"/>
      <c r="D25" s="2427"/>
      <c r="E25" s="2427"/>
      <c r="F25" s="2427"/>
      <c r="G25" s="2427"/>
      <c r="I25" s="633"/>
    </row>
    <row r="26" spans="1:9" s="529" customFormat="1" x14ac:dyDescent="0.15">
      <c r="A26" s="2818" t="s">
        <v>1496</v>
      </c>
      <c r="B26" s="2818"/>
      <c r="C26" s="2818"/>
      <c r="D26" s="2818"/>
      <c r="E26" s="2818"/>
      <c r="F26" s="2818"/>
      <c r="G26" s="2818"/>
      <c r="I26" s="161"/>
    </row>
    <row r="27" spans="1:9" s="529" customFormat="1" x14ac:dyDescent="0.15">
      <c r="A27" s="2693" t="s">
        <v>1497</v>
      </c>
      <c r="B27" s="2693"/>
      <c r="C27" s="2693"/>
      <c r="D27" s="2693"/>
      <c r="E27" s="2693"/>
      <c r="F27" s="2693"/>
      <c r="G27" s="2693"/>
      <c r="I27" s="161"/>
    </row>
    <row r="28" spans="1:9" s="529" customFormat="1" x14ac:dyDescent="0.15">
      <c r="A28" s="633"/>
    </row>
    <row r="32" spans="1:9" x14ac:dyDescent="0.15">
      <c r="E32" s="757"/>
    </row>
  </sheetData>
  <mergeCells count="6">
    <mergeCell ref="A27:G27"/>
    <mergeCell ref="A2:G2"/>
    <mergeCell ref="A23:G23"/>
    <mergeCell ref="A24:G24"/>
    <mergeCell ref="A25:G25"/>
    <mergeCell ref="A26:G26"/>
  </mergeCells>
  <pageMargins left="0.7" right="0.7" top="0.75" bottom="0.75" header="0.3" footer="0.3"/>
  <pageSetup paperSize="14"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2:F23"/>
  <sheetViews>
    <sheetView workbookViewId="0"/>
  </sheetViews>
  <sheetFormatPr baseColWidth="10" defaultColWidth="11.42578125" defaultRowHeight="10.5" x14ac:dyDescent="0.15"/>
  <cols>
    <col min="1" max="1" width="17.42578125" style="1" customWidth="1"/>
    <col min="2" max="2" width="11.42578125" style="1"/>
    <col min="3" max="3" width="12.140625" style="1" customWidth="1"/>
    <col min="4" max="12" width="11.42578125" style="1"/>
    <col min="13" max="13" width="11.42578125" style="1" customWidth="1"/>
    <col min="14" max="16384" width="11.42578125" style="1"/>
  </cols>
  <sheetData>
    <row r="2" spans="1:6" s="42" customFormat="1" ht="22.5" customHeight="1" x14ac:dyDescent="0.15">
      <c r="A2" s="2339" t="s">
        <v>100</v>
      </c>
      <c r="B2" s="2339"/>
      <c r="C2" s="2339"/>
      <c r="D2" s="2339"/>
      <c r="E2" s="2339"/>
      <c r="F2" s="2339"/>
    </row>
    <row r="3" spans="1:6" x14ac:dyDescent="0.15">
      <c r="A3" s="2359"/>
      <c r="B3" s="2361"/>
      <c r="C3" s="2361"/>
      <c r="D3" s="2361"/>
      <c r="E3" s="2361"/>
    </row>
    <row r="4" spans="1:6" s="76" customFormat="1" ht="10.5" customHeight="1" x14ac:dyDescent="0.15">
      <c r="A4" s="2360" t="s">
        <v>101</v>
      </c>
      <c r="B4" s="2360" t="s">
        <v>2</v>
      </c>
      <c r="C4" s="2360"/>
      <c r="D4" s="2360"/>
      <c r="E4" s="2360"/>
      <c r="F4" s="2360"/>
    </row>
    <row r="5" spans="1:6" s="76" customFormat="1" ht="10.5" customHeight="1" x14ac:dyDescent="0.15">
      <c r="A5" s="2360"/>
      <c r="B5" s="50">
        <v>2012</v>
      </c>
      <c r="C5" s="50">
        <v>2013</v>
      </c>
      <c r="D5" s="50">
        <v>2014</v>
      </c>
      <c r="E5" s="85">
        <v>2015</v>
      </c>
      <c r="F5" s="85">
        <v>2016</v>
      </c>
    </row>
    <row r="6" spans="1:6" s="45" customFormat="1" ht="10.5" customHeight="1" x14ac:dyDescent="0.15">
      <c r="A6" s="45" t="s">
        <v>4</v>
      </c>
      <c r="B6" s="45">
        <f t="shared" ref="B6:D6" si="0">SUM(B7:B16)</f>
        <v>26</v>
      </c>
      <c r="C6" s="45">
        <f t="shared" si="0"/>
        <v>27</v>
      </c>
      <c r="D6" s="45">
        <f t="shared" si="0"/>
        <v>27</v>
      </c>
      <c r="E6" s="42">
        <f>SUM(E7:E16)</f>
        <v>27</v>
      </c>
      <c r="F6" s="86">
        <f>SUM(F7:F16)</f>
        <v>27</v>
      </c>
    </row>
    <row r="7" spans="1:6" x14ac:dyDescent="0.15">
      <c r="A7" s="1" t="s">
        <v>102</v>
      </c>
      <c r="B7" s="87">
        <v>6</v>
      </c>
      <c r="C7" s="87">
        <v>7</v>
      </c>
      <c r="D7" s="88">
        <v>7</v>
      </c>
      <c r="E7" s="87">
        <v>7</v>
      </c>
      <c r="F7" s="87">
        <v>7</v>
      </c>
    </row>
    <row r="8" spans="1:6" x14ac:dyDescent="0.15">
      <c r="A8" s="1" t="s">
        <v>103</v>
      </c>
      <c r="B8" s="87">
        <v>2</v>
      </c>
      <c r="C8" s="87">
        <v>1</v>
      </c>
      <c r="D8" s="88">
        <v>1</v>
      </c>
      <c r="E8" s="87">
        <v>1</v>
      </c>
      <c r="F8" s="87">
        <v>1</v>
      </c>
    </row>
    <row r="9" spans="1:6" x14ac:dyDescent="0.15">
      <c r="A9" s="1" t="s">
        <v>104</v>
      </c>
      <c r="B9" s="87">
        <v>1</v>
      </c>
      <c r="C9" s="87">
        <v>1</v>
      </c>
      <c r="D9" s="88">
        <v>1</v>
      </c>
      <c r="E9" s="87">
        <v>1</v>
      </c>
      <c r="F9" s="87">
        <v>1</v>
      </c>
    </row>
    <row r="10" spans="1:6" x14ac:dyDescent="0.15">
      <c r="A10" s="1" t="s">
        <v>105</v>
      </c>
      <c r="B10" s="87">
        <v>2</v>
      </c>
      <c r="C10" s="87">
        <v>2</v>
      </c>
      <c r="D10" s="88">
        <v>2</v>
      </c>
      <c r="E10" s="87">
        <v>2</v>
      </c>
      <c r="F10" s="87">
        <v>2</v>
      </c>
    </row>
    <row r="11" spans="1:6" x14ac:dyDescent="0.15">
      <c r="A11" s="1" t="s">
        <v>106</v>
      </c>
      <c r="B11" s="87">
        <v>5</v>
      </c>
      <c r="C11" s="87">
        <v>6</v>
      </c>
      <c r="D11" s="88">
        <v>6</v>
      </c>
      <c r="E11" s="87">
        <v>6</v>
      </c>
      <c r="F11" s="87">
        <v>6</v>
      </c>
    </row>
    <row r="12" spans="1:6" x14ac:dyDescent="0.15">
      <c r="A12" s="1" t="s">
        <v>107</v>
      </c>
      <c r="B12" s="87">
        <v>2</v>
      </c>
      <c r="C12" s="87">
        <v>3</v>
      </c>
      <c r="D12" s="88">
        <v>3</v>
      </c>
      <c r="E12" s="87">
        <v>3</v>
      </c>
      <c r="F12" s="87">
        <v>3</v>
      </c>
    </row>
    <row r="13" spans="1:6" x14ac:dyDescent="0.15">
      <c r="A13" s="1" t="s">
        <v>108</v>
      </c>
      <c r="B13" s="87">
        <v>1</v>
      </c>
      <c r="C13" s="87">
        <v>1</v>
      </c>
      <c r="D13" s="88">
        <v>1</v>
      </c>
      <c r="E13" s="87">
        <v>1</v>
      </c>
      <c r="F13" s="87">
        <v>1</v>
      </c>
    </row>
    <row r="14" spans="1:6" x14ac:dyDescent="0.15">
      <c r="A14" s="1" t="s">
        <v>109</v>
      </c>
      <c r="B14" s="87">
        <v>1</v>
      </c>
      <c r="C14" s="87">
        <v>0</v>
      </c>
      <c r="D14" s="88">
        <v>0</v>
      </c>
      <c r="E14" s="87">
        <v>0</v>
      </c>
      <c r="F14" s="87">
        <v>0</v>
      </c>
    </row>
    <row r="15" spans="1:6" x14ac:dyDescent="0.15">
      <c r="A15" s="1" t="s">
        <v>110</v>
      </c>
      <c r="B15" s="87">
        <v>3</v>
      </c>
      <c r="C15" s="87">
        <v>3</v>
      </c>
      <c r="D15" s="88">
        <v>3</v>
      </c>
      <c r="E15" s="87">
        <v>3</v>
      </c>
      <c r="F15" s="87">
        <v>3</v>
      </c>
    </row>
    <row r="16" spans="1:6" x14ac:dyDescent="0.15">
      <c r="A16" s="1" t="s">
        <v>111</v>
      </c>
      <c r="B16" s="87">
        <v>3</v>
      </c>
      <c r="C16" s="87">
        <v>3</v>
      </c>
      <c r="D16" s="88">
        <v>3</v>
      </c>
      <c r="E16" s="89">
        <v>3</v>
      </c>
      <c r="F16" s="87">
        <v>3</v>
      </c>
    </row>
    <row r="17" spans="1:6" x14ac:dyDescent="0.15">
      <c r="A17" s="2362"/>
      <c r="B17" s="2362"/>
      <c r="C17" s="2362"/>
      <c r="D17" s="2362"/>
      <c r="E17" s="2362"/>
    </row>
    <row r="18" spans="1:6" ht="31.5" customHeight="1" x14ac:dyDescent="0.15">
      <c r="A18" s="2351" t="s">
        <v>112</v>
      </c>
      <c r="B18" s="2351"/>
      <c r="C18" s="2351"/>
      <c r="D18" s="2351"/>
      <c r="E18" s="2351"/>
      <c r="F18" s="2351"/>
    </row>
    <row r="19" spans="1:6" x14ac:dyDescent="0.15">
      <c r="A19" s="2342" t="s">
        <v>22</v>
      </c>
      <c r="B19" s="2342"/>
      <c r="C19" s="2342"/>
      <c r="D19" s="2342"/>
      <c r="E19" s="2342"/>
      <c r="F19" s="2342"/>
    </row>
    <row r="22" spans="1:6" x14ac:dyDescent="0.15">
      <c r="E22" s="90"/>
    </row>
    <row r="23" spans="1:6" x14ac:dyDescent="0.15">
      <c r="E23" s="90"/>
    </row>
  </sheetData>
  <mergeCells count="7">
    <mergeCell ref="A19:F19"/>
    <mergeCell ref="A2:F2"/>
    <mergeCell ref="A3:E3"/>
    <mergeCell ref="A4:A5"/>
    <mergeCell ref="B4:F4"/>
    <mergeCell ref="A17:E17"/>
    <mergeCell ref="A18:F18"/>
  </mergeCells>
  <pageMargins left="0.7" right="0.7" top="0.75" bottom="0.75" header="0.3" footer="0.3"/>
  <pageSetup orientation="portrait"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dimension ref="A1:K14"/>
  <sheetViews>
    <sheetView zoomScaleNormal="100" workbookViewId="0"/>
  </sheetViews>
  <sheetFormatPr baseColWidth="10" defaultRowHeight="10.5" x14ac:dyDescent="0.15"/>
  <cols>
    <col min="1" max="1" width="41.140625" style="17" customWidth="1"/>
    <col min="2" max="2" width="9.140625" style="17" bestFit="1" customWidth="1"/>
    <col min="3" max="3" width="11.140625" style="17" bestFit="1" customWidth="1"/>
    <col min="4" max="4" width="9.140625" style="17" bestFit="1" customWidth="1"/>
    <col min="5" max="5" width="11.140625" style="17" bestFit="1" customWidth="1"/>
    <col min="6" max="6" width="9.140625" style="17" bestFit="1" customWidth="1"/>
    <col min="7" max="7" width="11.7109375" style="17" customWidth="1"/>
    <col min="8" max="8" width="9.140625" style="17" bestFit="1" customWidth="1"/>
    <col min="9" max="9" width="11.42578125" style="17"/>
    <col min="10" max="10" width="9.85546875" style="17" bestFit="1" customWidth="1"/>
    <col min="11" max="16384" width="11.42578125" style="17"/>
  </cols>
  <sheetData>
    <row r="1" spans="1:11" x14ac:dyDescent="0.15">
      <c r="A1" s="744"/>
    </row>
    <row r="2" spans="1:11" s="758" customFormat="1" ht="15" customHeight="1" x14ac:dyDescent="0.25">
      <c r="A2" s="2820" t="s">
        <v>1504</v>
      </c>
      <c r="B2" s="2820"/>
      <c r="C2" s="2820"/>
      <c r="D2" s="2820"/>
      <c r="E2" s="2820"/>
      <c r="F2" s="2820"/>
      <c r="G2" s="2820"/>
      <c r="H2" s="2820"/>
      <c r="I2" s="2820"/>
      <c r="J2" s="2820"/>
      <c r="K2" s="2820"/>
    </row>
    <row r="3" spans="1:11" ht="11.25" customHeight="1" x14ac:dyDescent="0.15">
      <c r="A3" s="759"/>
      <c r="B3" s="760"/>
      <c r="C3" s="760"/>
    </row>
    <row r="4" spans="1:11" ht="14.25" customHeight="1" x14ac:dyDescent="0.15">
      <c r="A4" s="2811" t="s">
        <v>1505</v>
      </c>
      <c r="B4" s="2821" t="s">
        <v>1506</v>
      </c>
      <c r="C4" s="2822"/>
      <c r="D4" s="2821">
        <v>2013</v>
      </c>
      <c r="E4" s="2822"/>
      <c r="F4" s="2821">
        <v>2014</v>
      </c>
      <c r="G4" s="2822"/>
      <c r="H4" s="2821">
        <v>2015</v>
      </c>
      <c r="I4" s="2822"/>
      <c r="J4" s="2821">
        <v>2016</v>
      </c>
      <c r="K4" s="2822"/>
    </row>
    <row r="5" spans="1:11" s="759" customFormat="1" ht="16.5" customHeight="1" x14ac:dyDescent="0.15">
      <c r="A5" s="2812"/>
      <c r="B5" s="62" t="s">
        <v>1489</v>
      </c>
      <c r="C5" s="62" t="s">
        <v>781</v>
      </c>
      <c r="D5" s="62" t="s">
        <v>1489</v>
      </c>
      <c r="E5" s="62" t="s">
        <v>781</v>
      </c>
      <c r="F5" s="62" t="s">
        <v>1489</v>
      </c>
      <c r="G5" s="62" t="s">
        <v>781</v>
      </c>
      <c r="H5" s="62" t="s">
        <v>1489</v>
      </c>
      <c r="I5" s="62" t="s">
        <v>781</v>
      </c>
      <c r="J5" s="62" t="s">
        <v>1489</v>
      </c>
      <c r="K5" s="62" t="s">
        <v>781</v>
      </c>
    </row>
    <row r="6" spans="1:11" s="759" customFormat="1" x14ac:dyDescent="0.15">
      <c r="A6" s="723" t="s">
        <v>71</v>
      </c>
      <c r="B6" s="761">
        <v>7828</v>
      </c>
      <c r="C6" s="762">
        <f>+(B6/$B$6)</f>
        <v>1</v>
      </c>
      <c r="D6" s="763">
        <f t="shared" ref="D6:I6" si="0">SUM(D7:D9)</f>
        <v>7876</v>
      </c>
      <c r="E6" s="764">
        <f t="shared" si="0"/>
        <v>1</v>
      </c>
      <c r="F6" s="763">
        <f t="shared" si="0"/>
        <v>8228</v>
      </c>
      <c r="G6" s="764">
        <f t="shared" si="0"/>
        <v>1</v>
      </c>
      <c r="H6" s="763">
        <f t="shared" si="0"/>
        <v>9015</v>
      </c>
      <c r="I6" s="764">
        <f t="shared" si="0"/>
        <v>1</v>
      </c>
      <c r="J6" s="763">
        <f>SUM(J7:J9)</f>
        <v>9305</v>
      </c>
      <c r="K6" s="764">
        <f>SUM(K7:K9)</f>
        <v>1</v>
      </c>
    </row>
    <row r="7" spans="1:11" s="759" customFormat="1" x14ac:dyDescent="0.15">
      <c r="A7" s="740" t="s">
        <v>1507</v>
      </c>
      <c r="B7" s="736" t="s">
        <v>80</v>
      </c>
      <c r="C7" s="736" t="s">
        <v>80</v>
      </c>
      <c r="D7" s="157">
        <v>270</v>
      </c>
      <c r="E7" s="765">
        <f>+(D7/$D$6)</f>
        <v>3.4281361097003554E-2</v>
      </c>
      <c r="F7" s="157">
        <v>1485</v>
      </c>
      <c r="G7" s="765">
        <f>+(F7/$F$6)</f>
        <v>0.18048128342245989</v>
      </c>
      <c r="H7" s="157">
        <v>1764</v>
      </c>
      <c r="I7" s="765">
        <f>+(H7/$H$6)</f>
        <v>0.1956738768718802</v>
      </c>
      <c r="J7" s="322">
        <v>583</v>
      </c>
      <c r="K7" s="766">
        <f>(J7/$J$6)</f>
        <v>6.2654486835034925E-2</v>
      </c>
    </row>
    <row r="8" spans="1:11" s="759" customFormat="1" x14ac:dyDescent="0.15">
      <c r="A8" s="740" t="s">
        <v>1508</v>
      </c>
      <c r="B8" s="736" t="s">
        <v>80</v>
      </c>
      <c r="C8" s="736" t="s">
        <v>80</v>
      </c>
      <c r="D8" s="157">
        <v>1661</v>
      </c>
      <c r="E8" s="765">
        <f t="shared" ref="E8:E9" si="1">+(D8/$D$6)</f>
        <v>0.21089385474860337</v>
      </c>
      <c r="F8" s="157">
        <v>1703</v>
      </c>
      <c r="G8" s="765">
        <f t="shared" ref="G8:G9" si="2">+(F8/$F$6)</f>
        <v>0.20697617890131259</v>
      </c>
      <c r="H8" s="157">
        <v>1695</v>
      </c>
      <c r="I8" s="765">
        <f t="shared" ref="I8:I9" si="3">+(H8/$H$6)</f>
        <v>0.18801996672212978</v>
      </c>
      <c r="J8" s="322">
        <v>1838</v>
      </c>
      <c r="K8" s="766">
        <f t="shared" ref="K8:K9" si="4">(J8/$J$6)</f>
        <v>0.19752821063944115</v>
      </c>
    </row>
    <row r="9" spans="1:11" s="759" customFormat="1" x14ac:dyDescent="0.15">
      <c r="A9" s="740" t="s">
        <v>1509</v>
      </c>
      <c r="B9" s="736" t="s">
        <v>80</v>
      </c>
      <c r="C9" s="736" t="s">
        <v>80</v>
      </c>
      <c r="D9" s="157">
        <v>5945</v>
      </c>
      <c r="E9" s="765">
        <f t="shared" si="1"/>
        <v>0.75482478415439314</v>
      </c>
      <c r="F9" s="157">
        <v>5040</v>
      </c>
      <c r="G9" s="765">
        <f t="shared" si="2"/>
        <v>0.61254253767622746</v>
      </c>
      <c r="H9" s="157">
        <v>5556</v>
      </c>
      <c r="I9" s="765">
        <f t="shared" si="3"/>
        <v>0.61630615640599007</v>
      </c>
      <c r="J9" s="322">
        <v>6884</v>
      </c>
      <c r="K9" s="766">
        <f t="shared" si="4"/>
        <v>0.73981730252552391</v>
      </c>
    </row>
    <row r="10" spans="1:11" s="759" customFormat="1" ht="11.25" customHeight="1" x14ac:dyDescent="0.15">
      <c r="A10" s="740"/>
      <c r="B10" s="736"/>
      <c r="C10" s="736"/>
      <c r="D10" s="767"/>
      <c r="E10" s="765"/>
      <c r="F10" s="767"/>
      <c r="G10" s="765"/>
      <c r="H10" s="157"/>
      <c r="I10" s="765"/>
      <c r="K10" s="766"/>
    </row>
    <row r="11" spans="1:11" ht="11.25" customHeight="1" x14ac:dyDescent="0.15">
      <c r="A11" s="2819" t="s">
        <v>1510</v>
      </c>
      <c r="B11" s="2819"/>
      <c r="C11" s="2819"/>
      <c r="D11" s="2819"/>
      <c r="E11" s="2819"/>
      <c r="F11" s="2819"/>
      <c r="G11" s="2819"/>
      <c r="H11" s="2819"/>
      <c r="I11" s="2819"/>
      <c r="J11" s="2819"/>
      <c r="K11" s="2819"/>
    </row>
    <row r="12" spans="1:11" ht="11.25" customHeight="1" x14ac:dyDescent="0.15">
      <c r="A12" s="17" t="s">
        <v>1496</v>
      </c>
      <c r="B12" s="768"/>
      <c r="C12" s="768"/>
      <c r="D12" s="768"/>
      <c r="E12" s="768"/>
      <c r="F12" s="768"/>
      <c r="G12" s="768"/>
      <c r="H12" s="768"/>
      <c r="I12" s="768"/>
      <c r="J12" s="768"/>
      <c r="K12" s="768"/>
    </row>
    <row r="13" spans="1:11" ht="11.25" customHeight="1" x14ac:dyDescent="0.15">
      <c r="A13" s="2701" t="s">
        <v>1497</v>
      </c>
      <c r="B13" s="2701"/>
      <c r="C13" s="2701"/>
    </row>
    <row r="14" spans="1:11" x14ac:dyDescent="0.15">
      <c r="A14" s="759"/>
      <c r="B14" s="760"/>
      <c r="C14" s="760"/>
    </row>
  </sheetData>
  <mergeCells count="9">
    <mergeCell ref="A11:K11"/>
    <mergeCell ref="A13:C13"/>
    <mergeCell ref="A2:K2"/>
    <mergeCell ref="A4:A5"/>
    <mergeCell ref="B4:C4"/>
    <mergeCell ref="D4:E4"/>
    <mergeCell ref="F4:G4"/>
    <mergeCell ref="H4:I4"/>
    <mergeCell ref="J4:K4"/>
  </mergeCells>
  <pageMargins left="0.7" right="0.7" top="0.75" bottom="0.75" header="0.3" footer="0.3"/>
  <pageSetup paperSize="14"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dimension ref="A1:H10"/>
  <sheetViews>
    <sheetView zoomScaleNormal="100" workbookViewId="0"/>
  </sheetViews>
  <sheetFormatPr baseColWidth="10" defaultRowHeight="10.5" x14ac:dyDescent="0.15"/>
  <cols>
    <col min="1" max="1" width="21.28515625" style="1" customWidth="1"/>
    <col min="2" max="6" width="11.42578125" style="1"/>
    <col min="7" max="7" width="6.7109375" style="1" customWidth="1"/>
    <col min="8" max="16384" width="11.42578125" style="1"/>
  </cols>
  <sheetData>
    <row r="1" spans="1:8" s="770" customFormat="1" x14ac:dyDescent="0.15">
      <c r="A1" s="769"/>
    </row>
    <row r="2" spans="1:8" s="770" customFormat="1" ht="22.5" customHeight="1" x14ac:dyDescent="0.15">
      <c r="A2" s="2649" t="s">
        <v>1511</v>
      </c>
      <c r="B2" s="2649"/>
      <c r="C2" s="2649"/>
      <c r="D2" s="2649"/>
      <c r="E2" s="2649"/>
      <c r="F2" s="2649"/>
      <c r="G2" s="771"/>
      <c r="H2" s="529"/>
    </row>
    <row r="3" spans="1:8" s="770" customFormat="1" ht="13.5" customHeight="1" x14ac:dyDescent="0.15">
      <c r="A3" s="71"/>
      <c r="H3" s="529"/>
    </row>
    <row r="4" spans="1:8" s="772" customFormat="1" ht="15" customHeight="1" x14ac:dyDescent="0.25">
      <c r="A4" s="2823" t="s">
        <v>1512</v>
      </c>
      <c r="B4" s="2825" t="s">
        <v>1513</v>
      </c>
      <c r="C4" s="2825"/>
      <c r="D4" s="2825"/>
      <c r="E4" s="2825"/>
      <c r="F4" s="2825"/>
      <c r="H4" s="544"/>
    </row>
    <row r="5" spans="1:8" s="772" customFormat="1" ht="18" customHeight="1" x14ac:dyDescent="0.25">
      <c r="A5" s="2824"/>
      <c r="B5" s="773">
        <v>2012</v>
      </c>
      <c r="C5" s="773">
        <v>2013</v>
      </c>
      <c r="D5" s="773">
        <v>2014</v>
      </c>
      <c r="E5" s="773">
        <v>2015</v>
      </c>
      <c r="F5" s="773">
        <v>2016</v>
      </c>
      <c r="H5" s="544"/>
    </row>
    <row r="6" spans="1:8" s="770" customFormat="1" x14ac:dyDescent="0.15">
      <c r="A6" s="774" t="s">
        <v>71</v>
      </c>
      <c r="B6" s="775">
        <v>5543</v>
      </c>
      <c r="C6" s="775">
        <v>6358</v>
      </c>
      <c r="D6" s="775">
        <v>5975</v>
      </c>
      <c r="E6" s="776">
        <v>6747</v>
      </c>
      <c r="F6" s="776">
        <v>7291</v>
      </c>
    </row>
    <row r="7" spans="1:8" s="770" customFormat="1" x14ac:dyDescent="0.15"/>
    <row r="8" spans="1:8" s="770" customFormat="1" ht="15" customHeight="1" x14ac:dyDescent="0.15">
      <c r="A8" s="161" t="s">
        <v>1497</v>
      </c>
    </row>
    <row r="9" spans="1:8" s="770" customFormat="1" x14ac:dyDescent="0.15">
      <c r="A9" s="777"/>
    </row>
    <row r="10" spans="1:8" x14ac:dyDescent="0.15">
      <c r="E10" s="9"/>
      <c r="F10" s="9"/>
      <c r="G10" s="9"/>
    </row>
  </sheetData>
  <mergeCells count="3">
    <mergeCell ref="A2:F2"/>
    <mergeCell ref="A4:A5"/>
    <mergeCell ref="B4:F4"/>
  </mergeCells>
  <pageMargins left="0.7" right="0.7" top="0.75" bottom="0.75" header="0.3" footer="0.3"/>
  <pageSetup paperSize="14"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dimension ref="A1:W12"/>
  <sheetViews>
    <sheetView zoomScaleNormal="100" workbookViewId="0"/>
  </sheetViews>
  <sheetFormatPr baseColWidth="10" defaultRowHeight="10.5" x14ac:dyDescent="0.15"/>
  <cols>
    <col min="1" max="1" width="28.140625" style="17" customWidth="1"/>
    <col min="2" max="4" width="10.7109375" style="17" customWidth="1"/>
    <col min="5" max="5" width="13.5703125" style="17" customWidth="1"/>
    <col min="6" max="8" width="10.7109375" style="17" customWidth="1"/>
    <col min="9" max="9" width="13.5703125" style="17" customWidth="1"/>
    <col min="10" max="12" width="10.7109375" style="17" customWidth="1"/>
    <col min="13" max="13" width="13.5703125" style="17" customWidth="1"/>
    <col min="14" max="16" width="11.42578125" style="17"/>
    <col min="17" max="17" width="14" style="17" customWidth="1"/>
    <col min="18" max="18" width="11.42578125" style="17"/>
    <col min="19" max="19" width="32" style="17" customWidth="1"/>
    <col min="20" max="16384" width="11.42578125" style="17"/>
  </cols>
  <sheetData>
    <row r="1" spans="1:23" x14ac:dyDescent="0.15">
      <c r="S1" s="2832" t="s">
        <v>1514</v>
      </c>
      <c r="T1" s="2832"/>
      <c r="U1" s="2832"/>
      <c r="V1" s="2832"/>
      <c r="W1" s="2832"/>
    </row>
    <row r="2" spans="1:23" ht="15" customHeight="1" x14ac:dyDescent="0.15">
      <c r="A2" s="2694" t="s">
        <v>1515</v>
      </c>
      <c r="B2" s="2694"/>
      <c r="C2" s="2694"/>
      <c r="D2" s="2694"/>
      <c r="E2" s="2694"/>
      <c r="F2" s="2694"/>
      <c r="G2" s="2694"/>
      <c r="H2" s="2694"/>
      <c r="I2" s="2694"/>
      <c r="J2" s="2694"/>
      <c r="K2" s="2694"/>
      <c r="L2" s="2694"/>
      <c r="M2" s="2694"/>
    </row>
    <row r="3" spans="1:23" x14ac:dyDescent="0.15">
      <c r="S3" s="2833" t="s">
        <v>1516</v>
      </c>
      <c r="T3" s="2546"/>
      <c r="U3" s="2546"/>
      <c r="V3" s="2546"/>
      <c r="W3" s="2546"/>
    </row>
    <row r="4" spans="1:23" ht="11.25" customHeight="1" x14ac:dyDescent="0.15">
      <c r="A4" s="2697" t="s">
        <v>1517</v>
      </c>
      <c r="B4" s="2834">
        <v>2013</v>
      </c>
      <c r="C4" s="2834"/>
      <c r="D4" s="2834"/>
      <c r="E4" s="2834"/>
      <c r="F4" s="2835">
        <v>2014</v>
      </c>
      <c r="G4" s="2836"/>
      <c r="H4" s="2836"/>
      <c r="I4" s="2837"/>
      <c r="J4" s="2835">
        <v>2015</v>
      </c>
      <c r="K4" s="2836"/>
      <c r="L4" s="2836"/>
      <c r="M4" s="2837"/>
      <c r="N4" s="2835">
        <v>2016</v>
      </c>
      <c r="O4" s="2836"/>
      <c r="P4" s="2836"/>
      <c r="Q4" s="2837"/>
      <c r="S4" s="778"/>
      <c r="T4" s="778"/>
      <c r="U4" s="2838" t="s">
        <v>1357</v>
      </c>
      <c r="V4" s="2839"/>
      <c r="W4" s="2840"/>
    </row>
    <row r="5" spans="1:23" ht="18.75" customHeight="1" x14ac:dyDescent="0.15">
      <c r="A5" s="2697"/>
      <c r="B5" s="2355" t="s">
        <v>89</v>
      </c>
      <c r="C5" s="2355" t="s">
        <v>1357</v>
      </c>
      <c r="D5" s="2355"/>
      <c r="E5" s="2355"/>
      <c r="F5" s="2355" t="s">
        <v>89</v>
      </c>
      <c r="G5" s="2355" t="s">
        <v>1357</v>
      </c>
      <c r="H5" s="2355"/>
      <c r="I5" s="2355"/>
      <c r="J5" s="2355" t="s">
        <v>89</v>
      </c>
      <c r="K5" s="2355" t="s">
        <v>1357</v>
      </c>
      <c r="L5" s="2355"/>
      <c r="M5" s="2355"/>
      <c r="N5" s="2355" t="s">
        <v>89</v>
      </c>
      <c r="O5" s="2355" t="s">
        <v>1357</v>
      </c>
      <c r="P5" s="2355"/>
      <c r="Q5" s="2355"/>
      <c r="S5" s="779" t="s">
        <v>1517</v>
      </c>
      <c r="T5" s="779" t="s">
        <v>89</v>
      </c>
      <c r="U5" s="341" t="s">
        <v>1518</v>
      </c>
      <c r="V5" s="341" t="s">
        <v>1519</v>
      </c>
      <c r="W5" s="341" t="s">
        <v>1520</v>
      </c>
    </row>
    <row r="6" spans="1:23" ht="21.75" x14ac:dyDescent="0.15">
      <c r="A6" s="2697"/>
      <c r="B6" s="2355"/>
      <c r="C6" s="74" t="s">
        <v>1028</v>
      </c>
      <c r="D6" s="74" t="s">
        <v>1029</v>
      </c>
      <c r="E6" s="745" t="s">
        <v>1521</v>
      </c>
      <c r="F6" s="2355"/>
      <c r="G6" s="74" t="s">
        <v>1028</v>
      </c>
      <c r="H6" s="74" t="s">
        <v>1029</v>
      </c>
      <c r="I6" s="745" t="s">
        <v>1521</v>
      </c>
      <c r="J6" s="2355"/>
      <c r="K6" s="74" t="s">
        <v>1028</v>
      </c>
      <c r="L6" s="74" t="s">
        <v>1029</v>
      </c>
      <c r="M6" s="745" t="s">
        <v>1521</v>
      </c>
      <c r="N6" s="2355"/>
      <c r="O6" s="74" t="s">
        <v>1028</v>
      </c>
      <c r="P6" s="74" t="s">
        <v>1029</v>
      </c>
      <c r="Q6" s="745" t="s">
        <v>1521</v>
      </c>
      <c r="S6" s="780" t="s">
        <v>1522</v>
      </c>
      <c r="T6" s="781">
        <f>SUM(U6:W6)</f>
        <v>9807</v>
      </c>
      <c r="U6" s="781">
        <v>8086</v>
      </c>
      <c r="V6" s="781">
        <v>1219</v>
      </c>
      <c r="W6" s="781">
        <v>502</v>
      </c>
    </row>
    <row r="7" spans="1:23" ht="21" x14ac:dyDescent="0.15">
      <c r="A7" s="543" t="s">
        <v>1522</v>
      </c>
      <c r="B7" s="782">
        <f>SUM(C7:E7)</f>
        <v>7876</v>
      </c>
      <c r="C7" s="736">
        <v>6514</v>
      </c>
      <c r="D7" s="736">
        <v>981</v>
      </c>
      <c r="E7" s="736">
        <v>381</v>
      </c>
      <c r="F7" s="782">
        <f>SUM(G7:I7)</f>
        <v>8228</v>
      </c>
      <c r="G7" s="736">
        <v>6754</v>
      </c>
      <c r="H7" s="736">
        <v>1021</v>
      </c>
      <c r="I7" s="736">
        <v>453</v>
      </c>
      <c r="J7" s="782">
        <f>SUM(K7:M7)</f>
        <v>9015</v>
      </c>
      <c r="K7" s="736">
        <v>7432</v>
      </c>
      <c r="L7" s="736">
        <v>1105</v>
      </c>
      <c r="M7" s="736">
        <v>478</v>
      </c>
      <c r="N7" s="726">
        <f>SUM(O7:Q7)</f>
        <v>9807</v>
      </c>
      <c r="O7" s="736">
        <v>8086</v>
      </c>
      <c r="P7" s="736">
        <v>1219</v>
      </c>
      <c r="Q7" s="736">
        <v>502</v>
      </c>
      <c r="S7" s="780" t="s">
        <v>1523</v>
      </c>
      <c r="T7" s="781">
        <f>SUM(U7:W7)</f>
        <v>6836</v>
      </c>
      <c r="U7" s="781">
        <v>5663</v>
      </c>
      <c r="V7" s="781">
        <v>823</v>
      </c>
      <c r="W7" s="781">
        <v>350</v>
      </c>
    </row>
    <row r="8" spans="1:23" ht="21" x14ac:dyDescent="0.15">
      <c r="A8" s="543" t="s">
        <v>1523</v>
      </c>
      <c r="B8" s="782">
        <f>SUM(C8:E8)</f>
        <v>6058</v>
      </c>
      <c r="C8" s="736">
        <v>5284</v>
      </c>
      <c r="D8" s="736">
        <v>774</v>
      </c>
      <c r="E8" s="736">
        <v>0</v>
      </c>
      <c r="F8" s="782">
        <f>SUM(G8:I8)</f>
        <v>6028</v>
      </c>
      <c r="G8" s="736">
        <v>5269</v>
      </c>
      <c r="H8" s="736">
        <v>759</v>
      </c>
      <c r="I8" s="736">
        <v>0</v>
      </c>
      <c r="J8" s="782">
        <f>SUM(K8:M8)</f>
        <v>6400</v>
      </c>
      <c r="K8" s="736">
        <v>5604</v>
      </c>
      <c r="L8" s="736">
        <v>796</v>
      </c>
      <c r="M8" s="736">
        <v>0</v>
      </c>
      <c r="N8" s="726">
        <f>SUM(O8:Q8)</f>
        <v>6836</v>
      </c>
      <c r="O8" s="736">
        <v>5663</v>
      </c>
      <c r="P8" s="736">
        <v>823</v>
      </c>
      <c r="Q8" s="736">
        <v>350</v>
      </c>
      <c r="S8" s="2545"/>
      <c r="T8" s="2546"/>
      <c r="U8" s="2546"/>
      <c r="V8" s="2546"/>
      <c r="W8" s="2546"/>
    </row>
    <row r="9" spans="1:23" x14ac:dyDescent="0.15">
      <c r="S9" s="2826" t="s">
        <v>1524</v>
      </c>
      <c r="T9" s="2827"/>
      <c r="U9" s="2827"/>
      <c r="V9" s="2827"/>
      <c r="W9" s="2828"/>
    </row>
    <row r="10" spans="1:23" x14ac:dyDescent="0.15">
      <c r="A10" s="2819" t="s">
        <v>1525</v>
      </c>
      <c r="B10" s="2819"/>
      <c r="C10" s="2819"/>
      <c r="D10" s="2819"/>
      <c r="E10" s="2819"/>
      <c r="F10" s="2819"/>
      <c r="G10" s="2819"/>
      <c r="H10" s="2819"/>
      <c r="I10" s="2819"/>
      <c r="J10" s="2819"/>
      <c r="K10" s="2819"/>
      <c r="S10" s="2829" t="s">
        <v>1497</v>
      </c>
      <c r="T10" s="2830"/>
      <c r="U10" s="2830"/>
      <c r="V10" s="2830"/>
      <c r="W10" s="2831"/>
    </row>
    <row r="11" spans="1:23" x14ac:dyDescent="0.15">
      <c r="A11" s="2442" t="s">
        <v>62</v>
      </c>
      <c r="B11" s="2442"/>
      <c r="C11" s="2442"/>
      <c r="D11" s="2442"/>
      <c r="E11" s="2442"/>
    </row>
    <row r="12" spans="1:23" x14ac:dyDescent="0.15">
      <c r="A12" s="161" t="s">
        <v>1497</v>
      </c>
    </row>
  </sheetData>
  <mergeCells count="22">
    <mergeCell ref="S1:W1"/>
    <mergeCell ref="A2:M2"/>
    <mergeCell ref="S3:W3"/>
    <mergeCell ref="A4:A6"/>
    <mergeCell ref="B4:E4"/>
    <mergeCell ref="F4:I4"/>
    <mergeCell ref="J4:M4"/>
    <mergeCell ref="N4:Q4"/>
    <mergeCell ref="U4:W4"/>
    <mergeCell ref="B5:B6"/>
    <mergeCell ref="O5:Q5"/>
    <mergeCell ref="A11:E11"/>
    <mergeCell ref="C5:E5"/>
    <mergeCell ref="F5:F6"/>
    <mergeCell ref="G5:I5"/>
    <mergeCell ref="J5:J6"/>
    <mergeCell ref="S8:W8"/>
    <mergeCell ref="S9:W9"/>
    <mergeCell ref="A10:K10"/>
    <mergeCell ref="S10:W10"/>
    <mergeCell ref="K5:M5"/>
    <mergeCell ref="N5:N6"/>
  </mergeCells>
  <pageMargins left="0.7" right="0.7" top="0.75" bottom="0.75" header="0.3" footer="0.3"/>
  <pageSetup paperSize="14"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dimension ref="A1:E14"/>
  <sheetViews>
    <sheetView zoomScaleNormal="100" workbookViewId="0"/>
  </sheetViews>
  <sheetFormatPr baseColWidth="10" defaultRowHeight="10.5" x14ac:dyDescent="0.15"/>
  <cols>
    <col min="1" max="1" width="26.85546875" style="17" bestFit="1" customWidth="1"/>
    <col min="2" max="4" width="16.42578125" style="17" customWidth="1"/>
    <col min="5" max="16384" width="11.42578125" style="17"/>
  </cols>
  <sheetData>
    <row r="1" spans="1:5" x14ac:dyDescent="0.15">
      <c r="A1" s="79"/>
    </row>
    <row r="2" spans="1:5" ht="33.75" customHeight="1" x14ac:dyDescent="0.15">
      <c r="A2" s="2841" t="s">
        <v>1526</v>
      </c>
      <c r="B2" s="2841"/>
      <c r="C2" s="2841"/>
      <c r="D2" s="2841"/>
    </row>
    <row r="3" spans="1:5" x14ac:dyDescent="0.15">
      <c r="A3" s="71"/>
      <c r="B3" s="71"/>
    </row>
    <row r="4" spans="1:5" x14ac:dyDescent="0.15">
      <c r="A4" s="74" t="s">
        <v>1527</v>
      </c>
      <c r="B4" s="62">
        <v>2014</v>
      </c>
      <c r="C4" s="62">
        <v>2015</v>
      </c>
      <c r="D4" s="62">
        <v>2016</v>
      </c>
    </row>
    <row r="5" spans="1:5" x14ac:dyDescent="0.15">
      <c r="A5" s="71" t="s">
        <v>71</v>
      </c>
      <c r="B5" s="524">
        <f>SUM(B6:B9)</f>
        <v>4310</v>
      </c>
      <c r="C5" s="524">
        <f>SUM(C6:C9)</f>
        <v>5113</v>
      </c>
      <c r="D5" s="524">
        <f>SUM(D6:D9)</f>
        <v>4876</v>
      </c>
    </row>
    <row r="6" spans="1:5" x14ac:dyDescent="0.15">
      <c r="A6" s="783" t="s">
        <v>1528</v>
      </c>
      <c r="B6" s="27">
        <v>3953</v>
      </c>
      <c r="C6" s="27">
        <v>4570</v>
      </c>
      <c r="D6" s="24">
        <v>4323</v>
      </c>
    </row>
    <row r="7" spans="1:5" x14ac:dyDescent="0.15">
      <c r="A7" s="783" t="s">
        <v>1529</v>
      </c>
      <c r="B7" s="27">
        <v>300</v>
      </c>
      <c r="C7" s="27">
        <v>478</v>
      </c>
      <c r="D7" s="24">
        <v>488</v>
      </c>
    </row>
    <row r="8" spans="1:5" x14ac:dyDescent="0.15">
      <c r="A8" s="783" t="s">
        <v>1530</v>
      </c>
      <c r="B8" s="526">
        <v>11</v>
      </c>
      <c r="C8" s="526">
        <v>14</v>
      </c>
      <c r="D8" s="24">
        <v>12</v>
      </c>
    </row>
    <row r="9" spans="1:5" x14ac:dyDescent="0.15">
      <c r="A9" s="783" t="s">
        <v>1531</v>
      </c>
      <c r="B9" s="27">
        <v>46</v>
      </c>
      <c r="C9" s="27">
        <v>51</v>
      </c>
      <c r="D9" s="24">
        <v>53</v>
      </c>
    </row>
    <row r="10" spans="1:5" ht="11.25" customHeight="1" x14ac:dyDescent="0.15">
      <c r="A10" s="2842"/>
      <c r="B10" s="2842"/>
      <c r="C10" s="2842"/>
      <c r="D10" s="2842"/>
    </row>
    <row r="11" spans="1:5" ht="11.25" customHeight="1" x14ac:dyDescent="0.15">
      <c r="A11" s="2427" t="s">
        <v>1532</v>
      </c>
      <c r="B11" s="2427"/>
      <c r="C11" s="2427"/>
      <c r="D11" s="2427"/>
      <c r="E11" s="544"/>
    </row>
    <row r="12" spans="1:5" ht="11.25" customHeight="1" x14ac:dyDescent="0.15">
      <c r="A12" s="2427" t="s">
        <v>1497</v>
      </c>
      <c r="B12" s="2427"/>
      <c r="C12" s="2427"/>
      <c r="D12" s="2427"/>
    </row>
    <row r="14" spans="1:5" x14ac:dyDescent="0.15">
      <c r="A14" s="536"/>
      <c r="B14" s="536"/>
    </row>
  </sheetData>
  <mergeCells count="4">
    <mergeCell ref="A2:D2"/>
    <mergeCell ref="A10:D10"/>
    <mergeCell ref="A11:D11"/>
    <mergeCell ref="A12:D12"/>
  </mergeCells>
  <pageMargins left="0.7" right="0.7" top="0.75" bottom="0.75" header="0.3" footer="0.3"/>
  <pageSetup paperSize="14"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dimension ref="A1:F13"/>
  <sheetViews>
    <sheetView workbookViewId="0"/>
  </sheetViews>
  <sheetFormatPr baseColWidth="10" defaultColWidth="9.140625" defaultRowHeight="12.75" x14ac:dyDescent="0.2"/>
  <cols>
    <col min="1" max="1" width="40.42578125" style="785" customWidth="1"/>
    <col min="2" max="5" width="11.42578125" style="785" customWidth="1"/>
    <col min="6" max="6" width="9.28515625" style="785" customWidth="1"/>
    <col min="7" max="16384" width="9.140625" style="785"/>
  </cols>
  <sheetData>
    <row r="1" spans="1:6" ht="15" customHeight="1" x14ac:dyDescent="0.2">
      <c r="A1" s="784"/>
      <c r="B1" s="784"/>
      <c r="C1" s="784"/>
      <c r="D1" s="784"/>
      <c r="E1" s="784"/>
      <c r="F1" s="784"/>
    </row>
    <row r="2" spans="1:6" ht="21" customHeight="1" x14ac:dyDescent="0.2">
      <c r="A2" s="2537" t="s">
        <v>1533</v>
      </c>
      <c r="B2" s="2537"/>
      <c r="C2" s="2537"/>
      <c r="D2" s="2537"/>
      <c r="E2" s="2537"/>
      <c r="F2" s="2843"/>
    </row>
    <row r="3" spans="1:6" ht="11.25" customHeight="1" x14ac:dyDescent="0.2">
      <c r="A3" s="2844"/>
      <c r="B3" s="2844"/>
      <c r="C3" s="2844"/>
      <c r="D3" s="2844"/>
      <c r="E3" s="2844"/>
      <c r="F3" s="2844"/>
    </row>
    <row r="4" spans="1:6" ht="18.75" customHeight="1" x14ac:dyDescent="0.2">
      <c r="A4" s="2845" t="s">
        <v>1534</v>
      </c>
      <c r="B4" s="2388" t="s">
        <v>2</v>
      </c>
      <c r="C4" s="2388"/>
      <c r="D4" s="2388"/>
      <c r="E4" s="2388"/>
      <c r="F4" s="2388"/>
    </row>
    <row r="5" spans="1:6" x14ac:dyDescent="0.2">
      <c r="A5" s="2845"/>
      <c r="B5" s="786">
        <v>2012</v>
      </c>
      <c r="C5" s="786">
        <v>2013</v>
      </c>
      <c r="D5" s="786">
        <v>2014</v>
      </c>
      <c r="E5" s="146">
        <v>2015</v>
      </c>
      <c r="F5" s="146">
        <v>2016</v>
      </c>
    </row>
    <row r="6" spans="1:6" x14ac:dyDescent="0.2">
      <c r="A6" s="234" t="s">
        <v>71</v>
      </c>
      <c r="B6" s="787">
        <v>8</v>
      </c>
      <c r="C6" s="787">
        <v>7</v>
      </c>
      <c r="D6" s="787">
        <v>7</v>
      </c>
      <c r="E6" s="576" t="s">
        <v>1535</v>
      </c>
      <c r="F6" s="576">
        <v>7</v>
      </c>
    </row>
    <row r="7" spans="1:6" ht="11.25" customHeight="1" x14ac:dyDescent="0.2">
      <c r="A7" s="2846"/>
      <c r="B7" s="2846"/>
      <c r="C7" s="2846"/>
      <c r="D7" s="2846"/>
      <c r="E7" s="2846"/>
      <c r="F7" s="2846"/>
    </row>
    <row r="8" spans="1:6" ht="11.25" customHeight="1" x14ac:dyDescent="0.2">
      <c r="A8" s="2401" t="s">
        <v>1536</v>
      </c>
      <c r="B8" s="2401"/>
      <c r="C8" s="2401"/>
      <c r="D8" s="2401"/>
      <c r="E8" s="2401"/>
      <c r="F8" s="2843"/>
    </row>
    <row r="9" spans="1:6" x14ac:dyDescent="0.2">
      <c r="A9" s="784"/>
      <c r="B9" s="784"/>
      <c r="C9" s="784"/>
      <c r="D9" s="784"/>
      <c r="E9" s="784"/>
      <c r="F9" s="784"/>
    </row>
    <row r="10" spans="1:6" x14ac:dyDescent="0.2">
      <c r="A10" s="784"/>
      <c r="B10" s="784"/>
      <c r="C10" s="784"/>
      <c r="D10" s="784"/>
      <c r="E10" s="784"/>
      <c r="F10" s="784"/>
    </row>
    <row r="11" spans="1:6" x14ac:dyDescent="0.2">
      <c r="A11" s="784"/>
      <c r="B11" s="784"/>
      <c r="C11" s="784"/>
      <c r="D11" s="784"/>
      <c r="E11" s="784"/>
      <c r="F11" s="784"/>
    </row>
    <row r="12" spans="1:6" x14ac:dyDescent="0.2">
      <c r="A12" s="784"/>
      <c r="B12" s="784"/>
      <c r="C12" s="784"/>
      <c r="D12" s="784"/>
      <c r="E12" s="784"/>
      <c r="F12" s="784"/>
    </row>
    <row r="13" spans="1:6" x14ac:dyDescent="0.2">
      <c r="A13" s="784"/>
      <c r="B13" s="784"/>
      <c r="C13" s="788" t="s">
        <v>1537</v>
      </c>
      <c r="D13" s="784"/>
      <c r="E13" s="784"/>
      <c r="F13" s="784"/>
    </row>
  </sheetData>
  <mergeCells count="6">
    <mergeCell ref="A8:F8"/>
    <mergeCell ref="A2:F2"/>
    <mergeCell ref="A3:F3"/>
    <mergeCell ref="A4:A5"/>
    <mergeCell ref="B4:F4"/>
    <mergeCell ref="A7:F7"/>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dimension ref="A1:G10"/>
  <sheetViews>
    <sheetView workbookViewId="0"/>
  </sheetViews>
  <sheetFormatPr baseColWidth="10" defaultColWidth="9.140625" defaultRowHeight="11.25" x14ac:dyDescent="0.2"/>
  <cols>
    <col min="1" max="1" width="40.42578125" style="790" customWidth="1"/>
    <col min="2" max="5" width="12" style="790" customWidth="1"/>
    <col min="6" max="6" width="11.42578125" style="790" customWidth="1"/>
    <col min="7" max="7" width="11.28515625" style="790" customWidth="1"/>
    <col min="8" max="16384" width="9.140625" style="790"/>
  </cols>
  <sheetData>
    <row r="1" spans="1:7" ht="14.25" customHeight="1" x14ac:dyDescent="0.2">
      <c r="A1" s="789"/>
      <c r="B1" s="789"/>
      <c r="C1" s="789"/>
      <c r="D1" s="789"/>
      <c r="E1" s="789"/>
      <c r="F1" s="789"/>
    </row>
    <row r="2" spans="1:7" ht="14.25" customHeight="1" x14ac:dyDescent="0.2">
      <c r="A2" s="2537" t="s">
        <v>1538</v>
      </c>
      <c r="B2" s="2537"/>
      <c r="C2" s="2537"/>
      <c r="D2" s="2537"/>
      <c r="E2" s="2537"/>
      <c r="F2" s="2847"/>
    </row>
    <row r="3" spans="1:7" ht="11.25" customHeight="1" x14ac:dyDescent="0.2">
      <c r="A3" s="234"/>
      <c r="B3" s="234"/>
      <c r="C3" s="234"/>
      <c r="D3" s="234"/>
      <c r="E3" s="234"/>
      <c r="F3" s="791"/>
    </row>
    <row r="4" spans="1:7" ht="15" customHeight="1" x14ac:dyDescent="0.2">
      <c r="A4" s="2388" t="s">
        <v>1534</v>
      </c>
      <c r="B4" s="2825" t="s">
        <v>2</v>
      </c>
      <c r="C4" s="2825"/>
      <c r="D4" s="2825"/>
      <c r="E4" s="2825"/>
      <c r="F4" s="2825"/>
    </row>
    <row r="5" spans="1:7" x14ac:dyDescent="0.2">
      <c r="A5" s="2388"/>
      <c r="B5" s="786">
        <v>2012</v>
      </c>
      <c r="C5" s="786">
        <v>2013</v>
      </c>
      <c r="D5" s="786">
        <v>2014</v>
      </c>
      <c r="E5" s="146">
        <v>2015</v>
      </c>
      <c r="F5" s="146">
        <v>2016</v>
      </c>
    </row>
    <row r="6" spans="1:7" x14ac:dyDescent="0.2">
      <c r="A6" s="234" t="s">
        <v>71</v>
      </c>
      <c r="B6" s="787">
        <v>125</v>
      </c>
      <c r="C6" s="653">
        <v>115</v>
      </c>
      <c r="D6" s="653">
        <v>105</v>
      </c>
      <c r="E6" s="653">
        <v>107</v>
      </c>
      <c r="F6" s="653">
        <v>110</v>
      </c>
      <c r="G6" s="789"/>
    </row>
    <row r="7" spans="1:7" x14ac:dyDescent="0.2">
      <c r="A7" s="792"/>
      <c r="B7" s="792"/>
      <c r="C7" s="792"/>
      <c r="D7" s="792"/>
      <c r="E7" s="792"/>
      <c r="F7" s="792"/>
      <c r="G7" s="789"/>
    </row>
    <row r="8" spans="1:7" ht="12" customHeight="1" x14ac:dyDescent="0.2">
      <c r="A8" s="2401" t="s">
        <v>1539</v>
      </c>
      <c r="B8" s="2401"/>
      <c r="C8" s="2401"/>
      <c r="D8" s="2401"/>
      <c r="E8" s="2401"/>
      <c r="F8" s="2847"/>
      <c r="G8" s="789"/>
    </row>
    <row r="9" spans="1:7" x14ac:dyDescent="0.2">
      <c r="A9" s="789"/>
      <c r="B9" s="789"/>
      <c r="C9" s="789"/>
      <c r="D9" s="789"/>
      <c r="E9" s="789"/>
      <c r="F9" s="789"/>
      <c r="G9" s="789"/>
    </row>
    <row r="10" spans="1:7" x14ac:dyDescent="0.2">
      <c r="A10" s="789"/>
      <c r="B10" s="789"/>
      <c r="C10" s="793"/>
      <c r="D10" s="793"/>
      <c r="E10" s="793"/>
      <c r="F10" s="793"/>
      <c r="G10" s="789"/>
    </row>
  </sheetData>
  <mergeCells count="4">
    <mergeCell ref="A2:F2"/>
    <mergeCell ref="A4:A5"/>
    <mergeCell ref="B4:F4"/>
    <mergeCell ref="A8:F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dimension ref="A2:Y27"/>
  <sheetViews>
    <sheetView workbookViewId="0"/>
  </sheetViews>
  <sheetFormatPr baseColWidth="10" defaultColWidth="9.140625" defaultRowHeight="10.5" x14ac:dyDescent="0.15"/>
  <cols>
    <col min="1" max="1" width="18.140625" style="174" customWidth="1"/>
    <col min="2" max="2" width="10.28515625" style="174" bestFit="1" customWidth="1"/>
    <col min="3" max="3" width="15.28515625" style="174" customWidth="1"/>
    <col min="4" max="4" width="14.85546875" style="174" bestFit="1" customWidth="1"/>
    <col min="5" max="5" width="15.5703125" style="174" customWidth="1"/>
    <col min="6" max="6" width="10.42578125" style="174" bestFit="1" customWidth="1"/>
    <col min="7" max="7" width="15.28515625" style="174" customWidth="1"/>
    <col min="8" max="8" width="32.7109375" style="174" bestFit="1" customWidth="1"/>
    <col min="9" max="9" width="15.140625" style="174" customWidth="1"/>
    <col min="10" max="10" width="11" style="174" bestFit="1" customWidth="1"/>
    <col min="11" max="11" width="15.28515625" style="174" customWidth="1"/>
    <col min="12" max="12" width="17" style="174" customWidth="1"/>
    <col min="13" max="13" width="16.7109375" style="174" customWidth="1"/>
    <col min="14" max="14" width="10.42578125" style="174" bestFit="1" customWidth="1"/>
    <col min="15" max="15" width="15.28515625" style="174" customWidth="1"/>
    <col min="16" max="16" width="12" style="174" bestFit="1" customWidth="1"/>
    <col min="17" max="17" width="15.28515625" style="174" customWidth="1"/>
    <col min="18" max="18" width="12.85546875" style="174" customWidth="1"/>
    <col min="19" max="19" width="14.85546875" style="174" customWidth="1"/>
    <col min="20" max="20" width="13.42578125" style="174" customWidth="1"/>
    <col min="21" max="21" width="17.7109375" style="174" customWidth="1"/>
    <col min="22" max="22" width="12" style="174" customWidth="1"/>
    <col min="23" max="23" width="16.5703125" style="174" customWidth="1"/>
    <col min="24" max="24" width="10.5703125" style="174" customWidth="1"/>
    <col min="25" max="25" width="15.28515625" style="174" customWidth="1"/>
    <col min="26" max="26" width="28.85546875" style="174" bestFit="1" customWidth="1"/>
    <col min="27" max="27" width="9.28515625" style="174" bestFit="1" customWidth="1"/>
    <col min="28" max="28" width="12" style="174" bestFit="1" customWidth="1"/>
    <col min="29" max="16384" width="9.140625" style="174"/>
  </cols>
  <sheetData>
    <row r="2" spans="1:25" ht="15" customHeight="1" x14ac:dyDescent="0.15">
      <c r="A2" s="2848" t="s">
        <v>1540</v>
      </c>
      <c r="B2" s="2853"/>
      <c r="C2" s="2853"/>
      <c r="D2" s="2853"/>
      <c r="E2" s="2853"/>
      <c r="F2" s="2853"/>
      <c r="G2" s="2853"/>
      <c r="H2" s="2853"/>
      <c r="I2" s="2853"/>
      <c r="J2" s="2853"/>
      <c r="K2" s="2853"/>
      <c r="L2" s="2853"/>
      <c r="M2" s="2853"/>
      <c r="N2" s="2853"/>
      <c r="O2" s="2853"/>
      <c r="P2" s="2853"/>
      <c r="Q2" s="2853"/>
      <c r="R2" s="2853"/>
      <c r="S2" s="2853"/>
    </row>
    <row r="3" spans="1:25" ht="11.25" customHeight="1" x14ac:dyDescent="0.15">
      <c r="A3" s="2852"/>
      <c r="B3" s="2775"/>
      <c r="C3" s="2775"/>
      <c r="D3" s="2775"/>
      <c r="E3" s="2775"/>
      <c r="F3" s="2775"/>
      <c r="G3" s="2775"/>
      <c r="H3" s="2775"/>
      <c r="I3" s="2775"/>
      <c r="J3" s="2775"/>
      <c r="K3" s="2775"/>
      <c r="L3" s="2775"/>
      <c r="M3" s="2775"/>
      <c r="N3" s="2775"/>
      <c r="O3" s="2775"/>
      <c r="P3" s="2775"/>
      <c r="Q3" s="2775"/>
      <c r="R3" s="2775"/>
      <c r="S3" s="2775"/>
    </row>
    <row r="4" spans="1:25" ht="46.5" customHeight="1" x14ac:dyDescent="0.15">
      <c r="A4" s="2854" t="s">
        <v>1541</v>
      </c>
      <c r="B4" s="2850" t="s">
        <v>904</v>
      </c>
      <c r="C4" s="2851"/>
      <c r="D4" s="2850" t="s">
        <v>1542</v>
      </c>
      <c r="E4" s="2851"/>
      <c r="F4" s="2850" t="s">
        <v>1543</v>
      </c>
      <c r="G4" s="2851"/>
      <c r="H4" s="2850" t="s">
        <v>1544</v>
      </c>
      <c r="I4" s="2851"/>
      <c r="J4" s="2850" t="s">
        <v>1545</v>
      </c>
      <c r="K4" s="2851"/>
      <c r="L4" s="2850" t="s">
        <v>1546</v>
      </c>
      <c r="M4" s="2851"/>
      <c r="N4" s="2850" t="s">
        <v>1547</v>
      </c>
      <c r="O4" s="2851"/>
      <c r="P4" s="2850" t="s">
        <v>1548</v>
      </c>
      <c r="Q4" s="2851"/>
      <c r="R4" s="2850" t="s">
        <v>1549</v>
      </c>
      <c r="S4" s="2851"/>
      <c r="T4" s="2850" t="s">
        <v>1550</v>
      </c>
      <c r="U4" s="2851"/>
      <c r="V4" s="2850" t="s">
        <v>1551</v>
      </c>
      <c r="W4" s="2851"/>
      <c r="X4" s="2850" t="s">
        <v>1552</v>
      </c>
      <c r="Y4" s="2851"/>
    </row>
    <row r="5" spans="1:25" ht="21" x14ac:dyDescent="0.15">
      <c r="A5" s="2854"/>
      <c r="B5" s="794" t="s">
        <v>1553</v>
      </c>
      <c r="C5" s="794" t="s">
        <v>1554</v>
      </c>
      <c r="D5" s="794" t="s">
        <v>1553</v>
      </c>
      <c r="E5" s="794" t="s">
        <v>1554</v>
      </c>
      <c r="F5" s="794" t="s">
        <v>1553</v>
      </c>
      <c r="G5" s="794" t="s">
        <v>1554</v>
      </c>
      <c r="H5" s="794" t="s">
        <v>1553</v>
      </c>
      <c r="I5" s="794" t="s">
        <v>1554</v>
      </c>
      <c r="J5" s="794" t="s">
        <v>1553</v>
      </c>
      <c r="K5" s="794" t="s">
        <v>1554</v>
      </c>
      <c r="L5" s="794" t="s">
        <v>1553</v>
      </c>
      <c r="M5" s="794" t="s">
        <v>1554</v>
      </c>
      <c r="N5" s="794" t="s">
        <v>1553</v>
      </c>
      <c r="O5" s="794" t="s">
        <v>1554</v>
      </c>
      <c r="P5" s="794" t="s">
        <v>1553</v>
      </c>
      <c r="Q5" s="794" t="s">
        <v>1554</v>
      </c>
      <c r="R5" s="794" t="s">
        <v>1553</v>
      </c>
      <c r="S5" s="794" t="s">
        <v>1554</v>
      </c>
      <c r="T5" s="794" t="s">
        <v>1553</v>
      </c>
      <c r="U5" s="794" t="s">
        <v>1554</v>
      </c>
      <c r="V5" s="794" t="s">
        <v>1553</v>
      </c>
      <c r="W5" s="794" t="s">
        <v>1554</v>
      </c>
      <c r="X5" s="794" t="s">
        <v>1553</v>
      </c>
      <c r="Y5" s="794" t="s">
        <v>1554</v>
      </c>
    </row>
    <row r="6" spans="1:25" x14ac:dyDescent="0.15">
      <c r="A6" s="795" t="s">
        <v>71</v>
      </c>
      <c r="B6" s="796">
        <f>SUM(B7:B22)</f>
        <v>359</v>
      </c>
      <c r="C6" s="796">
        <f>SUM(C7:C22)</f>
        <v>2112633600</v>
      </c>
      <c r="D6" s="796">
        <f>SUM(D7:D22)</f>
        <v>30</v>
      </c>
      <c r="E6" s="796">
        <f t="shared" ref="E6:Y6" si="0">SUM(E7:E22)</f>
        <v>224834964</v>
      </c>
      <c r="F6" s="796">
        <f t="shared" si="0"/>
        <v>18</v>
      </c>
      <c r="G6" s="796">
        <f t="shared" si="0"/>
        <v>109986215</v>
      </c>
      <c r="H6" s="796">
        <f t="shared" si="0"/>
        <v>23</v>
      </c>
      <c r="I6" s="796">
        <f t="shared" si="0"/>
        <v>143728709</v>
      </c>
      <c r="J6" s="796">
        <f t="shared" si="0"/>
        <v>14</v>
      </c>
      <c r="K6" s="796">
        <f t="shared" si="0"/>
        <v>109199167</v>
      </c>
      <c r="L6" s="796">
        <f t="shared" si="0"/>
        <v>90</v>
      </c>
      <c r="M6" s="796">
        <f t="shared" si="0"/>
        <v>478396253</v>
      </c>
      <c r="N6" s="796">
        <f t="shared" si="0"/>
        <v>39</v>
      </c>
      <c r="O6" s="796">
        <f t="shared" si="0"/>
        <v>392868160</v>
      </c>
      <c r="P6" s="796">
        <f t="shared" si="0"/>
        <v>8</v>
      </c>
      <c r="Q6" s="796">
        <f t="shared" si="0"/>
        <v>148856255</v>
      </c>
      <c r="R6" s="796">
        <f t="shared" si="0"/>
        <v>4</v>
      </c>
      <c r="S6" s="796">
        <f t="shared" si="0"/>
        <v>18921297</v>
      </c>
      <c r="T6" s="796">
        <f t="shared" si="0"/>
        <v>17</v>
      </c>
      <c r="U6" s="796">
        <f t="shared" si="0"/>
        <v>190950053</v>
      </c>
      <c r="V6" s="796">
        <f t="shared" si="0"/>
        <v>81</v>
      </c>
      <c r="W6" s="796">
        <f t="shared" si="0"/>
        <v>224358040</v>
      </c>
      <c r="X6" s="796">
        <f t="shared" si="0"/>
        <v>35</v>
      </c>
      <c r="Y6" s="796">
        <f t="shared" si="0"/>
        <v>70534487</v>
      </c>
    </row>
    <row r="7" spans="1:25" x14ac:dyDescent="0.15">
      <c r="A7" s="797" t="s">
        <v>5</v>
      </c>
      <c r="B7" s="798">
        <f>SUM(D7+F7+H7+J7+L7+N7+P7+R7+T7+V7+X7)</f>
        <v>7</v>
      </c>
      <c r="C7" s="798">
        <f>SUM(E7+G7+I7+K7+M7+O7+Q7+S7+U7+W7+Y7)</f>
        <v>39217786</v>
      </c>
      <c r="D7" s="799">
        <v>2</v>
      </c>
      <c r="E7" s="799">
        <v>3878075</v>
      </c>
      <c r="F7" s="799">
        <v>0</v>
      </c>
      <c r="G7" s="799">
        <v>0</v>
      </c>
      <c r="H7" s="799">
        <v>0</v>
      </c>
      <c r="I7" s="799">
        <v>0</v>
      </c>
      <c r="J7" s="799">
        <v>1</v>
      </c>
      <c r="K7" s="799">
        <v>8860390</v>
      </c>
      <c r="L7" s="799">
        <v>1</v>
      </c>
      <c r="M7" s="799">
        <v>2311500</v>
      </c>
      <c r="N7" s="799">
        <v>1</v>
      </c>
      <c r="O7" s="799">
        <v>9414943</v>
      </c>
      <c r="P7" s="799">
        <v>0</v>
      </c>
      <c r="Q7" s="799">
        <v>0</v>
      </c>
      <c r="R7" s="799">
        <v>0</v>
      </c>
      <c r="S7" s="799">
        <v>0</v>
      </c>
      <c r="T7" s="799">
        <v>1</v>
      </c>
      <c r="U7" s="799">
        <v>13017456</v>
      </c>
      <c r="V7" s="799">
        <v>0</v>
      </c>
      <c r="W7" s="799">
        <v>0</v>
      </c>
      <c r="X7" s="799">
        <v>1</v>
      </c>
      <c r="Y7" s="799">
        <v>1735422</v>
      </c>
    </row>
    <row r="8" spans="1:25" x14ac:dyDescent="0.15">
      <c r="A8" s="797" t="s">
        <v>7</v>
      </c>
      <c r="B8" s="798">
        <f t="shared" ref="B8:C22" si="1">SUM(D8+F8+H8+J8+L8+N8+P8+R8+T8+V8+X8)</f>
        <v>5</v>
      </c>
      <c r="C8" s="798">
        <f t="shared" si="1"/>
        <v>17569679</v>
      </c>
      <c r="D8" s="799">
        <v>0</v>
      </c>
      <c r="E8" s="799">
        <v>0</v>
      </c>
      <c r="F8" s="799">
        <v>0</v>
      </c>
      <c r="G8" s="799">
        <v>0</v>
      </c>
      <c r="H8" s="799">
        <v>0</v>
      </c>
      <c r="I8" s="799">
        <v>0</v>
      </c>
      <c r="J8" s="799">
        <v>0</v>
      </c>
      <c r="K8" s="799">
        <v>0</v>
      </c>
      <c r="L8" s="799">
        <v>4</v>
      </c>
      <c r="M8" s="799">
        <v>16169679</v>
      </c>
      <c r="N8" s="799">
        <v>0</v>
      </c>
      <c r="O8" s="799">
        <v>0</v>
      </c>
      <c r="P8" s="799">
        <v>0</v>
      </c>
      <c r="Q8" s="799">
        <v>0</v>
      </c>
      <c r="R8" s="799">
        <v>0</v>
      </c>
      <c r="S8" s="799">
        <v>0</v>
      </c>
      <c r="T8" s="799">
        <v>0</v>
      </c>
      <c r="U8" s="799">
        <v>0</v>
      </c>
      <c r="V8" s="799">
        <v>1</v>
      </c>
      <c r="W8" s="799">
        <v>1400000</v>
      </c>
      <c r="X8" s="799">
        <v>0</v>
      </c>
      <c r="Y8" s="799">
        <v>0</v>
      </c>
    </row>
    <row r="9" spans="1:25" x14ac:dyDescent="0.15">
      <c r="A9" s="797" t="s">
        <v>8</v>
      </c>
      <c r="B9" s="798">
        <f t="shared" si="1"/>
        <v>3</v>
      </c>
      <c r="C9" s="798">
        <f t="shared" si="1"/>
        <v>18294494</v>
      </c>
      <c r="D9" s="799">
        <v>1</v>
      </c>
      <c r="E9" s="799">
        <v>4025300</v>
      </c>
      <c r="F9" s="799">
        <v>0</v>
      </c>
      <c r="G9" s="799">
        <v>0</v>
      </c>
      <c r="H9" s="799">
        <v>0</v>
      </c>
      <c r="I9" s="799">
        <v>0</v>
      </c>
      <c r="J9" s="799">
        <v>0</v>
      </c>
      <c r="K9" s="799">
        <v>0</v>
      </c>
      <c r="L9" s="799">
        <v>1</v>
      </c>
      <c r="M9" s="799">
        <v>7048395</v>
      </c>
      <c r="N9" s="799">
        <v>1</v>
      </c>
      <c r="O9" s="799">
        <v>7220799</v>
      </c>
      <c r="P9" s="799">
        <v>0</v>
      </c>
      <c r="Q9" s="799">
        <v>0</v>
      </c>
      <c r="R9" s="799">
        <v>0</v>
      </c>
      <c r="S9" s="799">
        <v>0</v>
      </c>
      <c r="T9" s="799">
        <v>0</v>
      </c>
      <c r="U9" s="799">
        <v>0</v>
      </c>
      <c r="V9" s="799"/>
      <c r="W9" s="799"/>
      <c r="X9" s="799"/>
      <c r="Y9" s="799"/>
    </row>
    <row r="10" spans="1:25" x14ac:dyDescent="0.15">
      <c r="A10" s="797" t="s">
        <v>9</v>
      </c>
      <c r="B10" s="798">
        <f t="shared" si="1"/>
        <v>6</v>
      </c>
      <c r="C10" s="798">
        <f t="shared" si="1"/>
        <v>58874404</v>
      </c>
      <c r="D10" s="799">
        <v>0</v>
      </c>
      <c r="E10" s="799">
        <v>0</v>
      </c>
      <c r="F10" s="799">
        <v>1</v>
      </c>
      <c r="G10" s="799">
        <v>6364171</v>
      </c>
      <c r="H10" s="799">
        <v>0</v>
      </c>
      <c r="I10" s="799">
        <v>0</v>
      </c>
      <c r="J10" s="799">
        <v>1</v>
      </c>
      <c r="K10" s="799">
        <v>9331340</v>
      </c>
      <c r="L10" s="799">
        <v>0</v>
      </c>
      <c r="M10" s="799">
        <v>0</v>
      </c>
      <c r="N10" s="799">
        <v>2</v>
      </c>
      <c r="O10" s="799">
        <v>21437612</v>
      </c>
      <c r="P10" s="799">
        <v>1</v>
      </c>
      <c r="Q10" s="799">
        <v>20500504</v>
      </c>
      <c r="R10" s="799">
        <v>0</v>
      </c>
      <c r="S10" s="799">
        <v>0</v>
      </c>
      <c r="T10" s="799">
        <v>0</v>
      </c>
      <c r="U10" s="799">
        <v>0</v>
      </c>
      <c r="V10" s="799">
        <v>1</v>
      </c>
      <c r="W10" s="799">
        <v>1240777</v>
      </c>
      <c r="X10" s="799">
        <v>0</v>
      </c>
      <c r="Y10" s="799">
        <v>0</v>
      </c>
    </row>
    <row r="11" spans="1:25" x14ac:dyDescent="0.15">
      <c r="A11" s="797" t="s">
        <v>10</v>
      </c>
      <c r="B11" s="798">
        <f t="shared" si="1"/>
        <v>17</v>
      </c>
      <c r="C11" s="798">
        <f t="shared" si="1"/>
        <v>106897203</v>
      </c>
      <c r="D11" s="799">
        <v>2</v>
      </c>
      <c r="E11" s="799">
        <v>25196800</v>
      </c>
      <c r="F11" s="799">
        <v>1</v>
      </c>
      <c r="G11" s="799">
        <v>7920000</v>
      </c>
      <c r="H11" s="799">
        <v>2</v>
      </c>
      <c r="I11" s="799">
        <v>7684038</v>
      </c>
      <c r="J11" s="799">
        <v>1</v>
      </c>
      <c r="K11" s="799">
        <v>5379400</v>
      </c>
      <c r="L11" s="799">
        <v>4</v>
      </c>
      <c r="M11" s="799">
        <v>22836656</v>
      </c>
      <c r="N11" s="799">
        <v>1</v>
      </c>
      <c r="O11" s="799">
        <v>10782790</v>
      </c>
      <c r="P11" s="799">
        <v>0</v>
      </c>
      <c r="Q11" s="799">
        <v>0</v>
      </c>
      <c r="R11" s="799">
        <v>1</v>
      </c>
      <c r="S11" s="799">
        <v>4447626</v>
      </c>
      <c r="T11" s="799">
        <v>1</v>
      </c>
      <c r="U11" s="799">
        <v>13455000</v>
      </c>
      <c r="V11" s="799">
        <v>2</v>
      </c>
      <c r="W11" s="799">
        <v>3766493</v>
      </c>
      <c r="X11" s="799">
        <v>2</v>
      </c>
      <c r="Y11" s="799">
        <v>5428400</v>
      </c>
    </row>
    <row r="12" spans="1:25" x14ac:dyDescent="0.15">
      <c r="A12" s="797" t="s">
        <v>11</v>
      </c>
      <c r="B12" s="798">
        <f t="shared" si="1"/>
        <v>56</v>
      </c>
      <c r="C12" s="798">
        <f t="shared" si="1"/>
        <v>320508217</v>
      </c>
      <c r="D12" s="799">
        <v>4</v>
      </c>
      <c r="E12" s="799">
        <v>15288189</v>
      </c>
      <c r="F12" s="799">
        <v>4</v>
      </c>
      <c r="G12" s="799">
        <v>27448587</v>
      </c>
      <c r="H12" s="799">
        <v>4</v>
      </c>
      <c r="I12" s="799">
        <v>22446925</v>
      </c>
      <c r="J12" s="799">
        <v>1</v>
      </c>
      <c r="K12" s="799">
        <v>6412891</v>
      </c>
      <c r="L12" s="799">
        <v>19</v>
      </c>
      <c r="M12" s="799">
        <v>105416431</v>
      </c>
      <c r="N12" s="799">
        <v>4</v>
      </c>
      <c r="O12" s="799">
        <v>33907655</v>
      </c>
      <c r="P12" s="799">
        <v>1</v>
      </c>
      <c r="Q12" s="799">
        <v>18733130</v>
      </c>
      <c r="R12" s="799">
        <v>0</v>
      </c>
      <c r="S12" s="799">
        <v>0</v>
      </c>
      <c r="T12" s="799">
        <v>4</v>
      </c>
      <c r="U12" s="799">
        <v>47538351</v>
      </c>
      <c r="V12" s="799">
        <v>11</v>
      </c>
      <c r="W12" s="799">
        <v>35966678</v>
      </c>
      <c r="X12" s="799">
        <v>4</v>
      </c>
      <c r="Y12" s="799">
        <v>7349380</v>
      </c>
    </row>
    <row r="13" spans="1:25" x14ac:dyDescent="0.15">
      <c r="A13" s="797" t="s">
        <v>12</v>
      </c>
      <c r="B13" s="798">
        <f t="shared" si="1"/>
        <v>148</v>
      </c>
      <c r="C13" s="798">
        <f t="shared" si="1"/>
        <v>807695294</v>
      </c>
      <c r="D13" s="799">
        <v>9</v>
      </c>
      <c r="E13" s="799">
        <v>63137253</v>
      </c>
      <c r="F13" s="799">
        <v>9</v>
      </c>
      <c r="G13" s="799">
        <v>50742275</v>
      </c>
      <c r="H13" s="799">
        <v>6</v>
      </c>
      <c r="I13" s="799">
        <v>38321627</v>
      </c>
      <c r="J13" s="799">
        <v>3</v>
      </c>
      <c r="K13" s="799">
        <v>28575384</v>
      </c>
      <c r="L13" s="799">
        <v>37</v>
      </c>
      <c r="M13" s="799">
        <v>199463097</v>
      </c>
      <c r="N13" s="799">
        <v>14</v>
      </c>
      <c r="O13" s="799">
        <v>119225646</v>
      </c>
      <c r="P13" s="799">
        <v>3</v>
      </c>
      <c r="Q13" s="799">
        <v>64880071</v>
      </c>
      <c r="R13" s="799">
        <v>2</v>
      </c>
      <c r="S13" s="799">
        <v>9483596</v>
      </c>
      <c r="T13" s="799">
        <v>5</v>
      </c>
      <c r="U13" s="799">
        <v>63526491</v>
      </c>
      <c r="V13" s="799">
        <v>48</v>
      </c>
      <c r="W13" s="799">
        <v>148576712</v>
      </c>
      <c r="X13" s="799">
        <v>12</v>
      </c>
      <c r="Y13" s="799">
        <v>21763142</v>
      </c>
    </row>
    <row r="14" spans="1:25" x14ac:dyDescent="0.15">
      <c r="A14" s="797" t="s">
        <v>13</v>
      </c>
      <c r="B14" s="798">
        <f t="shared" si="1"/>
        <v>10</v>
      </c>
      <c r="C14" s="798">
        <f t="shared" si="1"/>
        <v>50762120</v>
      </c>
      <c r="D14" s="799">
        <v>0</v>
      </c>
      <c r="E14" s="799">
        <v>0</v>
      </c>
      <c r="F14" s="799">
        <v>0</v>
      </c>
      <c r="G14" s="799">
        <v>0</v>
      </c>
      <c r="H14" s="799">
        <v>2</v>
      </c>
      <c r="I14" s="799">
        <v>13030487</v>
      </c>
      <c r="J14" s="799">
        <v>2</v>
      </c>
      <c r="K14" s="799">
        <v>15230000</v>
      </c>
      <c r="L14" s="799">
        <v>2</v>
      </c>
      <c r="M14" s="799">
        <v>11949250</v>
      </c>
      <c r="N14" s="799">
        <v>2</v>
      </c>
      <c r="O14" s="799">
        <v>6756390</v>
      </c>
      <c r="P14" s="799">
        <v>0</v>
      </c>
      <c r="Q14" s="799">
        <v>0</v>
      </c>
      <c r="R14" s="799">
        <v>0</v>
      </c>
      <c r="S14" s="799">
        <v>0</v>
      </c>
      <c r="T14" s="799">
        <v>0</v>
      </c>
      <c r="U14" s="799">
        <v>0</v>
      </c>
      <c r="V14" s="799">
        <v>2</v>
      </c>
      <c r="W14" s="799">
        <v>3795993</v>
      </c>
      <c r="X14" s="799">
        <v>0</v>
      </c>
      <c r="Y14" s="799">
        <v>0</v>
      </c>
    </row>
    <row r="15" spans="1:25" x14ac:dyDescent="0.15">
      <c r="A15" s="797" t="s">
        <v>14</v>
      </c>
      <c r="B15" s="798">
        <f t="shared" si="1"/>
        <v>15</v>
      </c>
      <c r="C15" s="798">
        <f t="shared" si="1"/>
        <v>87335876</v>
      </c>
      <c r="D15" s="799">
        <v>2</v>
      </c>
      <c r="E15" s="799">
        <v>13881465</v>
      </c>
      <c r="F15" s="799">
        <v>0</v>
      </c>
      <c r="G15" s="799">
        <v>0</v>
      </c>
      <c r="H15" s="799">
        <v>3</v>
      </c>
      <c r="I15" s="799">
        <v>21504920</v>
      </c>
      <c r="J15" s="799">
        <v>0</v>
      </c>
      <c r="K15" s="799">
        <v>0</v>
      </c>
      <c r="L15" s="799">
        <v>4</v>
      </c>
      <c r="M15" s="799">
        <v>23221791</v>
      </c>
      <c r="N15" s="799">
        <v>2</v>
      </c>
      <c r="O15" s="799">
        <v>10929494</v>
      </c>
      <c r="P15" s="799">
        <v>0</v>
      </c>
      <c r="Q15" s="799">
        <v>0</v>
      </c>
      <c r="R15" s="799">
        <v>0</v>
      </c>
      <c r="S15" s="799">
        <v>0</v>
      </c>
      <c r="T15" s="799">
        <v>2</v>
      </c>
      <c r="U15" s="799">
        <v>12114000</v>
      </c>
      <c r="V15" s="799">
        <v>1</v>
      </c>
      <c r="W15" s="799">
        <v>3263006</v>
      </c>
      <c r="X15" s="799">
        <v>1</v>
      </c>
      <c r="Y15" s="799">
        <v>2421200</v>
      </c>
    </row>
    <row r="16" spans="1:25" x14ac:dyDescent="0.15">
      <c r="A16" s="797" t="s">
        <v>15</v>
      </c>
      <c r="B16" s="798">
        <f t="shared" si="1"/>
        <v>18</v>
      </c>
      <c r="C16" s="798">
        <f t="shared" si="1"/>
        <v>111799615</v>
      </c>
      <c r="D16" s="799">
        <v>0</v>
      </c>
      <c r="E16" s="799">
        <v>0</v>
      </c>
      <c r="F16" s="799">
        <v>1</v>
      </c>
      <c r="G16" s="799">
        <v>5820380</v>
      </c>
      <c r="H16" s="799">
        <v>1</v>
      </c>
      <c r="I16" s="799">
        <v>6707814</v>
      </c>
      <c r="J16" s="799">
        <v>1</v>
      </c>
      <c r="K16" s="799">
        <v>9991662</v>
      </c>
      <c r="L16" s="799">
        <v>3</v>
      </c>
      <c r="M16" s="799">
        <v>9186419</v>
      </c>
      <c r="N16" s="799">
        <v>1</v>
      </c>
      <c r="O16" s="799">
        <v>26910322</v>
      </c>
      <c r="P16" s="799">
        <v>1</v>
      </c>
      <c r="Q16" s="799">
        <v>22431060</v>
      </c>
      <c r="R16" s="799">
        <v>1</v>
      </c>
      <c r="S16" s="799">
        <v>4990075</v>
      </c>
      <c r="T16" s="799">
        <v>1</v>
      </c>
      <c r="U16" s="799">
        <v>8214555</v>
      </c>
      <c r="V16" s="799">
        <v>5</v>
      </c>
      <c r="W16" s="799">
        <v>11454802</v>
      </c>
      <c r="X16" s="799">
        <v>3</v>
      </c>
      <c r="Y16" s="799">
        <v>6092526</v>
      </c>
    </row>
    <row r="17" spans="1:25" x14ac:dyDescent="0.15">
      <c r="A17" s="797" t="s">
        <v>16</v>
      </c>
      <c r="B17" s="798">
        <f t="shared" si="1"/>
        <v>10</v>
      </c>
      <c r="C17" s="798">
        <f t="shared" si="1"/>
        <v>75490776</v>
      </c>
      <c r="D17" s="799">
        <v>0</v>
      </c>
      <c r="E17" s="799">
        <v>0</v>
      </c>
      <c r="F17" s="799">
        <v>1</v>
      </c>
      <c r="G17" s="799">
        <v>7990802</v>
      </c>
      <c r="H17" s="799">
        <v>1</v>
      </c>
      <c r="I17" s="799">
        <v>7183680</v>
      </c>
      <c r="J17" s="799">
        <v>1</v>
      </c>
      <c r="K17" s="799">
        <v>5239890</v>
      </c>
      <c r="L17" s="799">
        <v>1</v>
      </c>
      <c r="M17" s="799">
        <v>4797000</v>
      </c>
      <c r="N17" s="799">
        <v>2</v>
      </c>
      <c r="O17" s="799">
        <v>25440199</v>
      </c>
      <c r="P17" s="799">
        <v>1</v>
      </c>
      <c r="Q17" s="799">
        <v>8712580</v>
      </c>
      <c r="R17" s="799">
        <v>0</v>
      </c>
      <c r="S17" s="799">
        <v>0</v>
      </c>
      <c r="T17" s="799">
        <v>1</v>
      </c>
      <c r="U17" s="799">
        <v>13252610</v>
      </c>
      <c r="V17" s="799">
        <v>2</v>
      </c>
      <c r="W17" s="799">
        <v>2874015</v>
      </c>
      <c r="X17" s="799">
        <v>0</v>
      </c>
      <c r="Y17" s="799">
        <v>0</v>
      </c>
    </row>
    <row r="18" spans="1:25" x14ac:dyDescent="0.15">
      <c r="A18" s="797" t="s">
        <v>17</v>
      </c>
      <c r="B18" s="798">
        <f t="shared" si="1"/>
        <v>22</v>
      </c>
      <c r="C18" s="798">
        <f t="shared" si="1"/>
        <v>148579590</v>
      </c>
      <c r="D18" s="799">
        <v>3</v>
      </c>
      <c r="E18" s="799">
        <v>32733090</v>
      </c>
      <c r="F18" s="799">
        <v>0</v>
      </c>
      <c r="G18" s="799">
        <v>0</v>
      </c>
      <c r="H18" s="799">
        <v>2</v>
      </c>
      <c r="I18" s="799">
        <v>12524229</v>
      </c>
      <c r="J18" s="799">
        <v>2</v>
      </c>
      <c r="K18" s="799">
        <v>14137610</v>
      </c>
      <c r="L18" s="799">
        <v>4</v>
      </c>
      <c r="M18" s="799">
        <v>27558336</v>
      </c>
      <c r="N18" s="799">
        <v>4</v>
      </c>
      <c r="O18" s="799">
        <v>27382138</v>
      </c>
      <c r="P18" s="799">
        <v>1</v>
      </c>
      <c r="Q18" s="799">
        <v>13598910</v>
      </c>
      <c r="R18" s="799">
        <v>0</v>
      </c>
      <c r="S18" s="799">
        <v>0</v>
      </c>
      <c r="T18" s="799">
        <v>1</v>
      </c>
      <c r="U18" s="799">
        <v>6334200</v>
      </c>
      <c r="V18" s="799">
        <v>1</v>
      </c>
      <c r="W18" s="799">
        <v>4615809</v>
      </c>
      <c r="X18" s="799">
        <v>4</v>
      </c>
      <c r="Y18" s="799">
        <v>9695268</v>
      </c>
    </row>
    <row r="19" spans="1:25" x14ac:dyDescent="0.15">
      <c r="A19" s="797" t="s">
        <v>18</v>
      </c>
      <c r="B19" s="798">
        <f t="shared" si="1"/>
        <v>14</v>
      </c>
      <c r="C19" s="798">
        <f t="shared" si="1"/>
        <v>113773758</v>
      </c>
      <c r="D19" s="799">
        <v>1</v>
      </c>
      <c r="E19" s="799">
        <v>7128000</v>
      </c>
      <c r="F19" s="799">
        <v>1</v>
      </c>
      <c r="G19" s="799">
        <v>3700000</v>
      </c>
      <c r="H19" s="799">
        <v>0</v>
      </c>
      <c r="I19" s="799">
        <v>0</v>
      </c>
      <c r="J19" s="799">
        <v>1</v>
      </c>
      <c r="K19" s="799">
        <v>6040600</v>
      </c>
      <c r="L19" s="799">
        <v>4</v>
      </c>
      <c r="M19" s="799">
        <v>21984241</v>
      </c>
      <c r="N19" s="799">
        <v>3</v>
      </c>
      <c r="O19" s="799">
        <v>55796225</v>
      </c>
      <c r="P19" s="799">
        <v>0</v>
      </c>
      <c r="Q19" s="799">
        <v>0</v>
      </c>
      <c r="R19" s="799">
        <v>0</v>
      </c>
      <c r="S19" s="799">
        <v>0</v>
      </c>
      <c r="T19" s="799">
        <v>1</v>
      </c>
      <c r="U19" s="799">
        <v>13497390</v>
      </c>
      <c r="V19" s="799">
        <v>1</v>
      </c>
      <c r="W19" s="799">
        <v>1453621</v>
      </c>
      <c r="X19" s="799">
        <v>2</v>
      </c>
      <c r="Y19" s="799">
        <v>4173681</v>
      </c>
    </row>
    <row r="20" spans="1:25" x14ac:dyDescent="0.15">
      <c r="A20" s="797" t="s">
        <v>19</v>
      </c>
      <c r="B20" s="798">
        <f t="shared" si="1"/>
        <v>6</v>
      </c>
      <c r="C20" s="798">
        <f t="shared" si="1"/>
        <v>37991487</v>
      </c>
      <c r="D20" s="799">
        <v>0</v>
      </c>
      <c r="E20" s="799">
        <v>0</v>
      </c>
      <c r="F20" s="799">
        <v>0</v>
      </c>
      <c r="G20" s="799">
        <v>0</v>
      </c>
      <c r="H20" s="799">
        <v>2</v>
      </c>
      <c r="I20" s="799">
        <v>14324989</v>
      </c>
      <c r="J20" s="799">
        <v>0</v>
      </c>
      <c r="K20" s="799">
        <v>0</v>
      </c>
      <c r="L20" s="799">
        <v>1</v>
      </c>
      <c r="M20" s="799">
        <v>7936326</v>
      </c>
      <c r="N20" s="799">
        <v>1</v>
      </c>
      <c r="O20" s="799">
        <v>10750347</v>
      </c>
      <c r="P20" s="799">
        <v>0</v>
      </c>
      <c r="Q20" s="799">
        <v>0</v>
      </c>
      <c r="R20" s="799">
        <v>0</v>
      </c>
      <c r="S20" s="799">
        <v>0</v>
      </c>
      <c r="T20" s="799">
        <v>0</v>
      </c>
      <c r="U20" s="799">
        <v>0</v>
      </c>
      <c r="V20" s="799">
        <v>0</v>
      </c>
      <c r="W20" s="799">
        <v>0</v>
      </c>
      <c r="X20" s="799">
        <v>2</v>
      </c>
      <c r="Y20" s="799">
        <v>4979825</v>
      </c>
    </row>
    <row r="21" spans="1:25" x14ac:dyDescent="0.15">
      <c r="A21" s="797" t="s">
        <v>20</v>
      </c>
      <c r="B21" s="798">
        <f t="shared" si="1"/>
        <v>4</v>
      </c>
      <c r="C21" s="798">
        <f t="shared" si="1"/>
        <v>46950562</v>
      </c>
      <c r="D21" s="799">
        <v>1</v>
      </c>
      <c r="E21" s="799">
        <v>13496732</v>
      </c>
      <c r="F21" s="799">
        <v>0</v>
      </c>
      <c r="G21" s="799">
        <v>0</v>
      </c>
      <c r="H21" s="799">
        <v>0</v>
      </c>
      <c r="I21" s="799">
        <v>0</v>
      </c>
      <c r="J21" s="799">
        <v>0</v>
      </c>
      <c r="K21" s="799">
        <v>0</v>
      </c>
      <c r="L21" s="799">
        <v>1</v>
      </c>
      <c r="M21" s="799">
        <v>4400000</v>
      </c>
      <c r="N21" s="799">
        <v>1</v>
      </c>
      <c r="O21" s="799">
        <v>26913600</v>
      </c>
      <c r="P21" s="799">
        <v>0</v>
      </c>
      <c r="Q21" s="799">
        <v>0</v>
      </c>
      <c r="R21" s="799">
        <v>0</v>
      </c>
      <c r="S21" s="799">
        <v>0</v>
      </c>
      <c r="T21" s="799">
        <v>0</v>
      </c>
      <c r="U21" s="799">
        <v>0</v>
      </c>
      <c r="V21" s="799">
        <v>0</v>
      </c>
      <c r="W21" s="799">
        <v>0</v>
      </c>
      <c r="X21" s="799">
        <v>1</v>
      </c>
      <c r="Y21" s="799">
        <v>2140230</v>
      </c>
    </row>
    <row r="22" spans="1:25" ht="11.25" x14ac:dyDescent="0.15">
      <c r="A22" s="797" t="s">
        <v>1555</v>
      </c>
      <c r="B22" s="798">
        <f t="shared" si="1"/>
        <v>18</v>
      </c>
      <c r="C22" s="798">
        <f t="shared" si="1"/>
        <v>70892739</v>
      </c>
      <c r="D22" s="799">
        <v>5</v>
      </c>
      <c r="E22" s="799">
        <v>46070060</v>
      </c>
      <c r="F22" s="799">
        <v>0</v>
      </c>
      <c r="G22" s="799">
        <v>0</v>
      </c>
      <c r="H22" s="799">
        <v>0</v>
      </c>
      <c r="I22" s="799">
        <v>0</v>
      </c>
      <c r="J22" s="799">
        <v>0</v>
      </c>
      <c r="K22" s="799">
        <v>0</v>
      </c>
      <c r="L22" s="799">
        <v>4</v>
      </c>
      <c r="M22" s="799">
        <v>14117132</v>
      </c>
      <c r="N22" s="799">
        <v>0</v>
      </c>
      <c r="O22" s="799">
        <v>0</v>
      </c>
      <c r="P22" s="799">
        <v>0</v>
      </c>
      <c r="Q22" s="799">
        <v>0</v>
      </c>
      <c r="R22" s="799">
        <v>0</v>
      </c>
      <c r="S22" s="799">
        <v>0</v>
      </c>
      <c r="T22" s="799">
        <v>0</v>
      </c>
      <c r="U22" s="799">
        <v>0</v>
      </c>
      <c r="V22" s="799">
        <v>6</v>
      </c>
      <c r="W22" s="799">
        <v>5950134</v>
      </c>
      <c r="X22" s="799">
        <v>3</v>
      </c>
      <c r="Y22" s="799">
        <v>4755413</v>
      </c>
    </row>
    <row r="23" spans="1:25" ht="11.25" customHeight="1" x14ac:dyDescent="0.15">
      <c r="A23" s="2852"/>
      <c r="B23" s="2775"/>
      <c r="C23" s="2775"/>
      <c r="D23" s="2775"/>
      <c r="E23" s="2775"/>
      <c r="F23" s="2775"/>
      <c r="G23" s="2775"/>
      <c r="H23" s="2775"/>
      <c r="I23" s="2775"/>
      <c r="J23" s="2775"/>
      <c r="K23" s="2775"/>
      <c r="L23" s="2775"/>
      <c r="M23" s="2775"/>
      <c r="N23" s="2775"/>
      <c r="O23" s="2775"/>
      <c r="P23" s="2775"/>
      <c r="Q23" s="2775"/>
      <c r="R23" s="2775"/>
      <c r="S23" s="2775"/>
    </row>
    <row r="24" spans="1:25" x14ac:dyDescent="0.15">
      <c r="A24" s="2417" t="s">
        <v>1556</v>
      </c>
      <c r="B24" s="2417"/>
      <c r="C24" s="2417"/>
      <c r="D24" s="2417"/>
      <c r="E24" s="2417"/>
      <c r="F24" s="2417"/>
      <c r="G24" s="2417"/>
      <c r="H24" s="2417"/>
      <c r="I24" s="2417"/>
      <c r="J24" s="2417"/>
      <c r="K24" s="2417"/>
      <c r="L24" s="2417"/>
      <c r="M24" s="2417"/>
      <c r="N24" s="2417"/>
      <c r="O24" s="2417"/>
      <c r="P24" s="2417"/>
      <c r="Q24" s="2417"/>
      <c r="R24" s="2417"/>
      <c r="S24" s="2417"/>
    </row>
    <row r="25" spans="1:25" x14ac:dyDescent="0.15">
      <c r="A25" s="2848" t="s">
        <v>1557</v>
      </c>
      <c r="B25" s="2773"/>
      <c r="C25" s="2773"/>
      <c r="D25" s="2773"/>
      <c r="E25" s="2773"/>
      <c r="F25" s="2773"/>
      <c r="G25" s="2773"/>
      <c r="H25" s="2773"/>
      <c r="I25" s="2773"/>
      <c r="J25" s="2773"/>
      <c r="K25" s="2773"/>
      <c r="L25" s="2773"/>
      <c r="M25" s="2773"/>
      <c r="N25" s="2773"/>
      <c r="O25" s="2773"/>
      <c r="P25" s="2773"/>
      <c r="Q25" s="2773"/>
      <c r="R25" s="2773"/>
      <c r="S25" s="2773"/>
    </row>
    <row r="26" spans="1:25" x14ac:dyDescent="0.15">
      <c r="A26" s="2849" t="s">
        <v>1558</v>
      </c>
      <c r="B26" s="2773"/>
      <c r="C26" s="2773"/>
      <c r="D26" s="2773"/>
      <c r="E26" s="2773"/>
      <c r="F26" s="2773"/>
      <c r="G26" s="2773"/>
      <c r="H26" s="2773"/>
      <c r="I26" s="2773"/>
      <c r="J26" s="2773"/>
      <c r="K26" s="2773"/>
      <c r="L26" s="2773"/>
      <c r="M26" s="2773"/>
      <c r="N26" s="2773"/>
      <c r="O26" s="2773"/>
      <c r="P26" s="2773"/>
      <c r="Q26" s="2773"/>
      <c r="R26" s="2773"/>
      <c r="S26" s="2773"/>
    </row>
    <row r="27" spans="1:25" x14ac:dyDescent="0.15">
      <c r="A27" s="2417" t="s">
        <v>1559</v>
      </c>
      <c r="B27" s="2773"/>
      <c r="C27" s="2773"/>
      <c r="D27" s="2773"/>
      <c r="E27" s="2773"/>
      <c r="F27" s="2773"/>
      <c r="G27" s="2773"/>
      <c r="H27" s="2773"/>
      <c r="I27" s="2773"/>
      <c r="J27" s="2773"/>
      <c r="K27" s="2773"/>
      <c r="L27" s="2773"/>
      <c r="M27" s="2773"/>
      <c r="N27" s="2773"/>
      <c r="O27" s="2773"/>
      <c r="P27" s="2773"/>
      <c r="Q27" s="2773"/>
      <c r="R27" s="2773"/>
      <c r="S27" s="2773"/>
    </row>
  </sheetData>
  <mergeCells count="20">
    <mergeCell ref="T4:U4"/>
    <mergeCell ref="V4:W4"/>
    <mergeCell ref="X4:Y4"/>
    <mergeCell ref="A23:S23"/>
    <mergeCell ref="A2:S2"/>
    <mergeCell ref="A3:S3"/>
    <mergeCell ref="A4:A5"/>
    <mergeCell ref="B4:C4"/>
    <mergeCell ref="D4:E4"/>
    <mergeCell ref="F4:G4"/>
    <mergeCell ref="H4:I4"/>
    <mergeCell ref="J4:K4"/>
    <mergeCell ref="L4:M4"/>
    <mergeCell ref="N4:O4"/>
    <mergeCell ref="A24:S24"/>
    <mergeCell ref="A25:S25"/>
    <mergeCell ref="A26:S26"/>
    <mergeCell ref="A27:S27"/>
    <mergeCell ref="P4:Q4"/>
    <mergeCell ref="R4:S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dimension ref="A1:N35"/>
  <sheetViews>
    <sheetView zoomScaleNormal="100" workbookViewId="0"/>
  </sheetViews>
  <sheetFormatPr baseColWidth="10" defaultRowHeight="10.5" x14ac:dyDescent="0.15"/>
  <cols>
    <col min="1" max="1" width="27.28515625" style="1" customWidth="1"/>
    <col min="2" max="2" width="17.5703125" style="1" bestFit="1" customWidth="1"/>
    <col min="3" max="4" width="15.28515625" style="1" bestFit="1" customWidth="1"/>
    <col min="5" max="5" width="16.42578125" style="1" customWidth="1"/>
    <col min="6" max="6" width="16.28515625" style="1" customWidth="1"/>
    <col min="7" max="7" width="7.85546875" style="1" customWidth="1"/>
    <col min="8" max="16384" width="11.42578125" style="1"/>
  </cols>
  <sheetData>
    <row r="1" spans="1:7" s="770" customFormat="1" x14ac:dyDescent="0.15">
      <c r="A1" s="800"/>
    </row>
    <row r="2" spans="1:7" s="770" customFormat="1" ht="22.5" customHeight="1" x14ac:dyDescent="0.15">
      <c r="A2" s="2856" t="s">
        <v>1560</v>
      </c>
      <c r="B2" s="2856"/>
      <c r="C2" s="2856"/>
      <c r="D2" s="2856"/>
      <c r="E2" s="2856"/>
      <c r="F2" s="2856"/>
    </row>
    <row r="3" spans="1:7" s="772" customFormat="1" x14ac:dyDescent="0.15">
      <c r="A3" s="770"/>
      <c r="B3" s="770"/>
      <c r="C3" s="770"/>
      <c r="D3" s="770"/>
      <c r="E3" s="770"/>
      <c r="F3" s="770"/>
      <c r="G3" s="770"/>
    </row>
    <row r="4" spans="1:7" s="772" customFormat="1" ht="15" customHeight="1" x14ac:dyDescent="0.25">
      <c r="A4" s="2825" t="s">
        <v>1561</v>
      </c>
      <c r="B4" s="2825" t="s">
        <v>1562</v>
      </c>
      <c r="C4" s="2825"/>
      <c r="D4" s="2825"/>
      <c r="E4" s="2825"/>
      <c r="F4" s="2825"/>
    </row>
    <row r="5" spans="1:7" s="770" customFormat="1" ht="15" customHeight="1" x14ac:dyDescent="0.15">
      <c r="A5" s="2825"/>
      <c r="B5" s="786">
        <v>2012</v>
      </c>
      <c r="C5" s="786">
        <v>2013</v>
      </c>
      <c r="D5" s="786">
        <v>2014</v>
      </c>
      <c r="E5" s="786">
        <v>2015</v>
      </c>
      <c r="F5" s="786">
        <v>2016</v>
      </c>
    </row>
    <row r="6" spans="1:7" s="770" customFormat="1" ht="11.25" customHeight="1" x14ac:dyDescent="0.15">
      <c r="A6" s="777" t="s">
        <v>71</v>
      </c>
      <c r="B6" s="801">
        <f t="shared" ref="B6:D6" si="0">SUM(B7:B14)</f>
        <v>12444855932</v>
      </c>
      <c r="C6" s="801">
        <f t="shared" si="0"/>
        <v>13375208881</v>
      </c>
      <c r="D6" s="801">
        <f t="shared" si="0"/>
        <v>14855769721</v>
      </c>
      <c r="E6" s="801">
        <f>SUM(E7:E14)</f>
        <v>17119526560</v>
      </c>
      <c r="F6" s="801">
        <f>SUM(F7:F14)</f>
        <v>19123946961</v>
      </c>
    </row>
    <row r="7" spans="1:7" s="770" customFormat="1" ht="11.25" customHeight="1" x14ac:dyDescent="0.15">
      <c r="A7" s="770" t="s">
        <v>1563</v>
      </c>
      <c r="B7" s="802">
        <v>932524932</v>
      </c>
      <c r="C7" s="803">
        <v>1001313327</v>
      </c>
      <c r="D7" s="803">
        <v>961791486</v>
      </c>
      <c r="E7" s="365">
        <v>925763306</v>
      </c>
      <c r="F7" s="365">
        <v>979481910</v>
      </c>
    </row>
    <row r="8" spans="1:7" s="770" customFormat="1" ht="11.25" customHeight="1" x14ac:dyDescent="0.15">
      <c r="A8" s="770" t="s">
        <v>1564</v>
      </c>
      <c r="B8" s="802">
        <v>1730573577</v>
      </c>
      <c r="C8" s="803">
        <v>1757087722</v>
      </c>
      <c r="D8" s="803">
        <v>1741870712</v>
      </c>
      <c r="E8" s="365">
        <v>1731099458</v>
      </c>
      <c r="F8" s="365">
        <v>1694571476</v>
      </c>
    </row>
    <row r="9" spans="1:7" s="770" customFormat="1" ht="11.25" customHeight="1" x14ac:dyDescent="0.15">
      <c r="A9" s="770" t="s">
        <v>1565</v>
      </c>
      <c r="B9" s="802">
        <v>486691909</v>
      </c>
      <c r="C9" s="803">
        <v>520308891</v>
      </c>
      <c r="D9" s="803">
        <v>541795040</v>
      </c>
      <c r="E9" s="365">
        <v>696755202</v>
      </c>
      <c r="F9" s="365">
        <v>769765961</v>
      </c>
    </row>
    <row r="10" spans="1:7" s="770" customFormat="1" ht="11.25" customHeight="1" x14ac:dyDescent="0.15">
      <c r="A10" s="770" t="s">
        <v>1566</v>
      </c>
      <c r="B10" s="802">
        <v>4905605431</v>
      </c>
      <c r="C10" s="803">
        <v>5502885703</v>
      </c>
      <c r="D10" s="803">
        <v>5861591876</v>
      </c>
      <c r="E10" s="365">
        <v>6322307941</v>
      </c>
      <c r="F10" s="365">
        <v>6740697274</v>
      </c>
    </row>
    <row r="11" spans="1:7" s="770" customFormat="1" ht="11.25" customHeight="1" x14ac:dyDescent="0.15">
      <c r="A11" s="529" t="s">
        <v>1567</v>
      </c>
      <c r="B11" s="802">
        <v>1615509413</v>
      </c>
      <c r="C11" s="803">
        <v>1458214938</v>
      </c>
      <c r="D11" s="803">
        <v>2102026900</v>
      </c>
      <c r="E11" s="365">
        <v>2424012559</v>
      </c>
      <c r="F11" s="365">
        <v>2735000528</v>
      </c>
    </row>
    <row r="12" spans="1:7" s="770" customFormat="1" ht="11.25" customHeight="1" x14ac:dyDescent="0.15">
      <c r="A12" s="770" t="s">
        <v>1568</v>
      </c>
      <c r="B12" s="802">
        <v>131250303</v>
      </c>
      <c r="C12" s="803">
        <v>143834040</v>
      </c>
      <c r="D12" s="803">
        <v>153643317</v>
      </c>
      <c r="E12" s="365">
        <v>166719158</v>
      </c>
      <c r="F12" s="365">
        <v>179316688</v>
      </c>
    </row>
    <row r="13" spans="1:7" s="770" customFormat="1" ht="11.25" customHeight="1" x14ac:dyDescent="0.15">
      <c r="A13" s="770" t="s">
        <v>1569</v>
      </c>
      <c r="B13" s="802">
        <v>2593398864</v>
      </c>
      <c r="C13" s="803">
        <v>2933683788</v>
      </c>
      <c r="D13" s="803">
        <v>3450425344</v>
      </c>
      <c r="E13" s="365">
        <v>4084031392</v>
      </c>
      <c r="F13" s="365">
        <v>4310751792</v>
      </c>
    </row>
    <row r="14" spans="1:7" s="770" customFormat="1" ht="11.25" customHeight="1" x14ac:dyDescent="0.15">
      <c r="A14" s="529" t="s">
        <v>1570</v>
      </c>
      <c r="B14" s="802">
        <v>49301503</v>
      </c>
      <c r="C14" s="803">
        <v>57880472</v>
      </c>
      <c r="D14" s="803">
        <v>42625046</v>
      </c>
      <c r="E14" s="448">
        <v>768837544</v>
      </c>
      <c r="F14" s="448">
        <v>1714361332</v>
      </c>
    </row>
    <row r="15" spans="1:7" s="770" customFormat="1" ht="11.25" customHeight="1" x14ac:dyDescent="0.15">
      <c r="B15" s="802"/>
      <c r="C15" s="802"/>
      <c r="D15" s="802"/>
      <c r="E15" s="802"/>
    </row>
    <row r="16" spans="1:7" s="770" customFormat="1" ht="11.25" customHeight="1" x14ac:dyDescent="0.15">
      <c r="A16" s="2855" t="s">
        <v>1571</v>
      </c>
      <c r="B16" s="2855"/>
      <c r="C16" s="2855"/>
      <c r="D16" s="2855"/>
      <c r="E16" s="2855"/>
      <c r="F16" s="2855"/>
      <c r="G16" s="804"/>
    </row>
    <row r="17" spans="1:14" s="550" customFormat="1" ht="22.5" customHeight="1" x14ac:dyDescent="0.25">
      <c r="A17" s="2857" t="s">
        <v>1572</v>
      </c>
      <c r="B17" s="2857"/>
      <c r="C17" s="2857"/>
      <c r="D17" s="2857"/>
      <c r="E17" s="2857"/>
      <c r="F17" s="2857"/>
      <c r="H17" s="740"/>
      <c r="I17" s="549"/>
      <c r="J17" s="549"/>
      <c r="K17" s="549"/>
      <c r="L17" s="549"/>
      <c r="M17" s="549"/>
      <c r="N17" s="549"/>
    </row>
    <row r="18" spans="1:14" s="770" customFormat="1" ht="11.25" customHeight="1" x14ac:dyDescent="0.15">
      <c r="A18" s="2855" t="s">
        <v>1497</v>
      </c>
      <c r="B18" s="2855"/>
      <c r="C18" s="2855"/>
      <c r="D18" s="2855"/>
      <c r="E18" s="2855"/>
      <c r="F18" s="2855"/>
    </row>
    <row r="19" spans="1:14" s="770" customFormat="1" x14ac:dyDescent="0.15">
      <c r="A19" s="805"/>
      <c r="D19" s="801"/>
      <c r="E19" s="801"/>
    </row>
    <row r="20" spans="1:14" s="770" customFormat="1" x14ac:dyDescent="0.15">
      <c r="A20" s="805"/>
      <c r="D20" s="801"/>
      <c r="E20" s="801"/>
    </row>
    <row r="21" spans="1:14" s="770" customFormat="1" x14ac:dyDescent="0.15">
      <c r="A21" s="805"/>
      <c r="D21" s="801"/>
      <c r="E21" s="801"/>
    </row>
    <row r="22" spans="1:14" s="770" customFormat="1" x14ac:dyDescent="0.15">
      <c r="A22" s="805"/>
      <c r="D22" s="801"/>
      <c r="E22" s="801"/>
    </row>
    <row r="23" spans="1:14" s="770" customFormat="1" x14ac:dyDescent="0.15">
      <c r="A23" s="805"/>
      <c r="D23" s="801"/>
      <c r="E23" s="801"/>
    </row>
    <row r="24" spans="1:14" s="770" customFormat="1" x14ac:dyDescent="0.15">
      <c r="A24" s="805"/>
      <c r="D24" s="801"/>
      <c r="E24" s="801"/>
    </row>
    <row r="25" spans="1:14" s="770" customFormat="1" x14ac:dyDescent="0.15">
      <c r="A25" s="805"/>
      <c r="D25" s="801"/>
      <c r="E25" s="801"/>
    </row>
    <row r="26" spans="1:14" s="770" customFormat="1" x14ac:dyDescent="0.15">
      <c r="A26" s="805"/>
      <c r="D26" s="801"/>
      <c r="E26" s="801"/>
    </row>
    <row r="27" spans="1:14" s="770" customFormat="1" x14ac:dyDescent="0.15">
      <c r="A27" s="805"/>
      <c r="D27" s="801"/>
      <c r="E27" s="801"/>
    </row>
    <row r="28" spans="1:14" s="770" customFormat="1" x14ac:dyDescent="0.15">
      <c r="A28" s="805"/>
      <c r="D28" s="801"/>
      <c r="E28" s="801"/>
    </row>
    <row r="29" spans="1:14" s="770" customFormat="1" x14ac:dyDescent="0.15">
      <c r="A29" s="805"/>
      <c r="D29" s="801"/>
      <c r="E29" s="801"/>
    </row>
    <row r="30" spans="1:14" s="770" customFormat="1" x14ac:dyDescent="0.15">
      <c r="A30" s="805"/>
      <c r="D30" s="801"/>
      <c r="E30" s="801"/>
    </row>
    <row r="31" spans="1:14" s="770" customFormat="1" x14ac:dyDescent="0.15">
      <c r="A31" s="805"/>
      <c r="D31" s="801"/>
      <c r="E31" s="801"/>
    </row>
    <row r="32" spans="1:14" s="770" customFormat="1" x14ac:dyDescent="0.15"/>
    <row r="33" spans="1:6" s="770" customFormat="1" x14ac:dyDescent="0.15">
      <c r="A33" s="59"/>
      <c r="B33" s="1"/>
      <c r="C33" s="1"/>
      <c r="D33" s="1"/>
      <c r="E33" s="1"/>
      <c r="F33" s="1"/>
    </row>
    <row r="34" spans="1:6" s="770" customFormat="1" x14ac:dyDescent="0.15">
      <c r="A34" s="59"/>
      <c r="B34" s="1"/>
      <c r="C34" s="1"/>
      <c r="D34" s="1"/>
      <c r="E34" s="1"/>
      <c r="F34" s="1"/>
    </row>
    <row r="35" spans="1:6" s="770" customFormat="1" x14ac:dyDescent="0.15">
      <c r="B35" s="1"/>
      <c r="C35" s="1"/>
      <c r="D35" s="1"/>
      <c r="E35" s="1"/>
      <c r="F35" s="1"/>
    </row>
  </sheetData>
  <mergeCells count="6">
    <mergeCell ref="A18:F18"/>
    <mergeCell ref="A2:F2"/>
    <mergeCell ref="A4:A5"/>
    <mergeCell ref="B4:F4"/>
    <mergeCell ref="A16:F16"/>
    <mergeCell ref="A17:F17"/>
  </mergeCells>
  <pageMargins left="0.7" right="0.7" top="0.75" bottom="0.75" header="0.3" footer="0.3"/>
  <pageSetup paperSize="14" scale="89"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dimension ref="A1:G24"/>
  <sheetViews>
    <sheetView zoomScaleNormal="100" workbookViewId="0"/>
  </sheetViews>
  <sheetFormatPr baseColWidth="10" defaultRowHeight="10.5" x14ac:dyDescent="0.15"/>
  <cols>
    <col min="1" max="1" width="32.140625" style="770" customWidth="1"/>
    <col min="2" max="6" width="16.42578125" style="770" customWidth="1"/>
    <col min="7" max="7" width="15.85546875" style="770" customWidth="1"/>
    <col min="8" max="16384" width="11.42578125" style="770"/>
  </cols>
  <sheetData>
    <row r="1" spans="1:7" x14ac:dyDescent="0.15">
      <c r="A1" s="800"/>
    </row>
    <row r="2" spans="1:7" ht="22.5" customHeight="1" x14ac:dyDescent="0.15">
      <c r="A2" s="2858" t="s">
        <v>1573</v>
      </c>
      <c r="B2" s="2858"/>
      <c r="C2" s="2858"/>
      <c r="D2" s="2858"/>
      <c r="E2" s="2858"/>
      <c r="F2" s="2858"/>
    </row>
    <row r="3" spans="1:7" x14ac:dyDescent="0.15">
      <c r="A3" s="777"/>
      <c r="F3" s="161"/>
      <c r="G3" s="161"/>
    </row>
    <row r="4" spans="1:7" ht="15" customHeight="1" x14ac:dyDescent="0.15">
      <c r="A4" s="2825" t="s">
        <v>1378</v>
      </c>
      <c r="B4" s="2825" t="s">
        <v>1562</v>
      </c>
      <c r="C4" s="2825"/>
      <c r="D4" s="2825"/>
      <c r="E4" s="2825"/>
      <c r="F4" s="2825"/>
      <c r="G4" s="806"/>
    </row>
    <row r="5" spans="1:7" ht="15" customHeight="1" x14ac:dyDescent="0.15">
      <c r="A5" s="2825"/>
      <c r="B5" s="786">
        <v>2012</v>
      </c>
      <c r="C5" s="786">
        <v>2013</v>
      </c>
      <c r="D5" s="786">
        <v>2014</v>
      </c>
      <c r="E5" s="786">
        <v>2015</v>
      </c>
      <c r="F5" s="786">
        <v>2016</v>
      </c>
      <c r="G5" s="733"/>
    </row>
    <row r="6" spans="1:7" ht="11.25" customHeight="1" x14ac:dyDescent="0.15">
      <c r="A6" s="777" t="s">
        <v>71</v>
      </c>
      <c r="B6" s="801">
        <f t="shared" ref="B6:F6" si="0">SUM(B7:B9)</f>
        <v>9235984781</v>
      </c>
      <c r="C6" s="801">
        <f t="shared" si="0"/>
        <v>10588567636</v>
      </c>
      <c r="D6" s="801">
        <f t="shared" si="0"/>
        <v>10959761250</v>
      </c>
      <c r="E6" s="782">
        <f t="shared" si="0"/>
        <v>11525629547</v>
      </c>
      <c r="F6" s="782">
        <f t="shared" si="0"/>
        <v>12449331215</v>
      </c>
      <c r="G6" s="733"/>
    </row>
    <row r="7" spans="1:7" ht="11.25" customHeight="1" x14ac:dyDescent="0.15">
      <c r="A7" s="770" t="s">
        <v>1427</v>
      </c>
      <c r="B7" s="807">
        <v>1474820887</v>
      </c>
      <c r="C7" s="808">
        <v>1810278275</v>
      </c>
      <c r="D7" s="733">
        <v>1829777387</v>
      </c>
      <c r="E7" s="733">
        <v>2141440801</v>
      </c>
      <c r="F7" s="733">
        <v>2484916102</v>
      </c>
      <c r="G7" s="733"/>
    </row>
    <row r="8" spans="1:7" ht="11.25" customHeight="1" x14ac:dyDescent="0.15">
      <c r="A8" s="770" t="s">
        <v>1574</v>
      </c>
      <c r="B8" s="807">
        <v>2964090787</v>
      </c>
      <c r="C8" s="808">
        <v>3433107578</v>
      </c>
      <c r="D8" s="733">
        <v>3529811174</v>
      </c>
      <c r="E8" s="733">
        <v>3559754213</v>
      </c>
      <c r="F8" s="733">
        <v>4026109247</v>
      </c>
      <c r="G8" s="733"/>
    </row>
    <row r="9" spans="1:7" ht="11.25" customHeight="1" x14ac:dyDescent="0.15">
      <c r="A9" s="770" t="s">
        <v>1575</v>
      </c>
      <c r="B9" s="807">
        <v>4797073107</v>
      </c>
      <c r="C9" s="808">
        <v>5345181783</v>
      </c>
      <c r="D9" s="733">
        <v>5600172689</v>
      </c>
      <c r="E9" s="733">
        <v>5824434533</v>
      </c>
      <c r="F9" s="733">
        <v>5938305866</v>
      </c>
      <c r="G9" s="733"/>
    </row>
    <row r="10" spans="1:7" ht="11.25" customHeight="1" x14ac:dyDescent="0.15">
      <c r="B10" s="808"/>
      <c r="C10" s="807"/>
      <c r="D10" s="807"/>
      <c r="E10" s="808"/>
      <c r="F10" s="529"/>
      <c r="G10" s="529"/>
    </row>
    <row r="11" spans="1:7" ht="11.25" customHeight="1" x14ac:dyDescent="0.15">
      <c r="A11" s="770" t="s">
        <v>1571</v>
      </c>
      <c r="F11" s="161"/>
      <c r="G11" s="529"/>
    </row>
    <row r="12" spans="1:7" ht="11.25" customHeight="1" x14ac:dyDescent="0.15">
      <c r="A12" s="805" t="s">
        <v>1497</v>
      </c>
    </row>
    <row r="13" spans="1:7" ht="10.5" customHeight="1" x14ac:dyDescent="0.15">
      <c r="A13" s="805"/>
    </row>
    <row r="14" spans="1:7" ht="10.5" customHeight="1" x14ac:dyDescent="0.15">
      <c r="A14" s="805"/>
    </row>
    <row r="15" spans="1:7" ht="10.5" customHeight="1" x14ac:dyDescent="0.15">
      <c r="A15" s="805"/>
    </row>
    <row r="16" spans="1:7" ht="10.5" customHeight="1" x14ac:dyDescent="0.15">
      <c r="A16" s="805"/>
    </row>
    <row r="17" spans="1:1" ht="10.5" customHeight="1" x14ac:dyDescent="0.15">
      <c r="A17" s="805"/>
    </row>
    <row r="18" spans="1:1" ht="10.5" customHeight="1" x14ac:dyDescent="0.15">
      <c r="A18" s="805"/>
    </row>
    <row r="19" spans="1:1" ht="10.5" customHeight="1" x14ac:dyDescent="0.15">
      <c r="A19" s="805"/>
    </row>
    <row r="20" spans="1:1" ht="10.5" customHeight="1" x14ac:dyDescent="0.15">
      <c r="A20" s="805"/>
    </row>
    <row r="21" spans="1:1" ht="10.5" customHeight="1" x14ac:dyDescent="0.15">
      <c r="A21" s="805"/>
    </row>
    <row r="22" spans="1:1" ht="10.5" customHeight="1" x14ac:dyDescent="0.15">
      <c r="A22" s="805"/>
    </row>
    <row r="23" spans="1:1" ht="10.5" customHeight="1" x14ac:dyDescent="0.15">
      <c r="A23" s="805"/>
    </row>
    <row r="24" spans="1:1" ht="10.5" customHeight="1" x14ac:dyDescent="0.15">
      <c r="A24" s="805"/>
    </row>
  </sheetData>
  <mergeCells count="3">
    <mergeCell ref="A2:F2"/>
    <mergeCell ref="A4:A5"/>
    <mergeCell ref="B4:F4"/>
  </mergeCells>
  <pageMargins left="0.7" right="0.7" top="0.75" bottom="0.75" header="0.3" footer="0.3"/>
  <pageSetup paperSize="14" scale="74"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dimension ref="A1:H30"/>
  <sheetViews>
    <sheetView zoomScaleNormal="100" workbookViewId="0"/>
  </sheetViews>
  <sheetFormatPr baseColWidth="10" defaultRowHeight="10.5" x14ac:dyDescent="0.15"/>
  <cols>
    <col min="1" max="1" width="22" style="1" customWidth="1"/>
    <col min="2" max="6" width="17.28515625" style="1" customWidth="1"/>
    <col min="7" max="7" width="11.42578125" style="1"/>
    <col min="8" max="8" width="9.28515625" style="1" customWidth="1"/>
    <col min="9" max="16384" width="11.42578125" style="1"/>
  </cols>
  <sheetData>
    <row r="1" spans="1:8" x14ac:dyDescent="0.15">
      <c r="A1" s="800"/>
    </row>
    <row r="2" spans="1:8" s="770" customFormat="1" ht="22.5" customHeight="1" x14ac:dyDescent="0.15">
      <c r="A2" s="2858" t="s">
        <v>1576</v>
      </c>
      <c r="B2" s="2858"/>
      <c r="C2" s="2858"/>
      <c r="D2" s="2858"/>
      <c r="E2" s="2858"/>
      <c r="F2" s="2858"/>
      <c r="G2" s="805"/>
      <c r="H2" s="805"/>
    </row>
    <row r="3" spans="1:8" s="770" customFormat="1" x14ac:dyDescent="0.15">
      <c r="A3" s="2859"/>
      <c r="B3" s="2859"/>
      <c r="C3" s="2859"/>
      <c r="D3" s="2859"/>
      <c r="E3" s="2859"/>
      <c r="F3" s="2859"/>
      <c r="G3" s="805"/>
      <c r="H3" s="805"/>
    </row>
    <row r="4" spans="1:8" s="770" customFormat="1" ht="15" customHeight="1" x14ac:dyDescent="0.15">
      <c r="A4" s="2860" t="s">
        <v>1577</v>
      </c>
      <c r="B4" s="2825" t="s">
        <v>1578</v>
      </c>
      <c r="C4" s="2825"/>
      <c r="D4" s="2825"/>
      <c r="E4" s="2825"/>
      <c r="F4" s="2825"/>
      <c r="G4" s="805"/>
      <c r="H4" s="809"/>
    </row>
    <row r="5" spans="1:8" s="770" customFormat="1" ht="15" customHeight="1" x14ac:dyDescent="0.15">
      <c r="A5" s="2861"/>
      <c r="B5" s="786">
        <v>2012</v>
      </c>
      <c r="C5" s="786">
        <v>2013</v>
      </c>
      <c r="D5" s="786">
        <v>2014</v>
      </c>
      <c r="E5" s="786">
        <v>2015</v>
      </c>
      <c r="F5" s="786">
        <v>2016</v>
      </c>
      <c r="G5" s="529"/>
      <c r="H5" s="529"/>
    </row>
    <row r="6" spans="1:8" s="770" customFormat="1" ht="11.25" customHeight="1" x14ac:dyDescent="0.15">
      <c r="A6" s="810" t="s">
        <v>1579</v>
      </c>
      <c r="B6" s="782">
        <v>151694202</v>
      </c>
      <c r="C6" s="801">
        <v>119931127</v>
      </c>
      <c r="D6" s="801">
        <v>82456206</v>
      </c>
      <c r="E6" s="782">
        <v>116257740</v>
      </c>
      <c r="F6" s="811">
        <v>77271869</v>
      </c>
      <c r="G6" s="529"/>
      <c r="H6" s="529"/>
    </row>
    <row r="7" spans="1:8" s="770" customFormat="1" ht="11.25" customHeight="1" x14ac:dyDescent="0.15">
      <c r="A7" s="810" t="s">
        <v>1580</v>
      </c>
      <c r="B7" s="812">
        <f t="shared" ref="B7:C7" si="0">SUM(B8:B10)</f>
        <v>186162609</v>
      </c>
      <c r="C7" s="812">
        <f t="shared" si="0"/>
        <v>149283568</v>
      </c>
      <c r="D7" s="812">
        <f>SUM(D8:D10)</f>
        <v>93645303</v>
      </c>
      <c r="E7" s="811">
        <f>SUM(E8:E10)</f>
        <v>267187231</v>
      </c>
      <c r="F7" s="811">
        <f>SUM(F8:F10)</f>
        <v>81708074</v>
      </c>
      <c r="G7" s="536"/>
      <c r="H7" s="733"/>
    </row>
    <row r="8" spans="1:8" s="770" customFormat="1" ht="11.25" customHeight="1" x14ac:dyDescent="0.15">
      <c r="A8" s="770" t="s">
        <v>1581</v>
      </c>
      <c r="B8" s="813">
        <v>77613888</v>
      </c>
      <c r="C8" s="808">
        <v>69678766</v>
      </c>
      <c r="D8" s="808">
        <v>45783556</v>
      </c>
      <c r="E8" s="733">
        <v>232549095</v>
      </c>
      <c r="F8" s="733">
        <v>53278492</v>
      </c>
      <c r="G8" s="161"/>
      <c r="H8" s="733"/>
    </row>
    <row r="9" spans="1:8" s="770" customFormat="1" ht="11.25" customHeight="1" x14ac:dyDescent="0.15">
      <c r="A9" s="770" t="s">
        <v>1582</v>
      </c>
      <c r="B9" s="813">
        <v>11079180</v>
      </c>
      <c r="C9" s="808">
        <v>12831255</v>
      </c>
      <c r="D9" s="808">
        <v>7467553</v>
      </c>
      <c r="E9" s="808">
        <v>7536361</v>
      </c>
      <c r="F9" s="808">
        <v>5691022</v>
      </c>
      <c r="G9" s="161"/>
      <c r="H9" s="733"/>
    </row>
    <row r="10" spans="1:8" s="770" customFormat="1" ht="11.25" customHeight="1" x14ac:dyDescent="0.15">
      <c r="A10" s="770" t="s">
        <v>1583</v>
      </c>
      <c r="B10" s="813">
        <v>97469541</v>
      </c>
      <c r="C10" s="808">
        <v>66773547</v>
      </c>
      <c r="D10" s="808">
        <v>40394194</v>
      </c>
      <c r="E10" s="808">
        <v>27101775</v>
      </c>
      <c r="F10" s="808">
        <v>22738560</v>
      </c>
      <c r="G10" s="161"/>
      <c r="H10" s="733"/>
    </row>
    <row r="11" spans="1:8" s="770" customFormat="1" ht="11.25" customHeight="1" x14ac:dyDescent="0.15">
      <c r="B11" s="808"/>
      <c r="C11" s="814"/>
      <c r="D11" s="814"/>
      <c r="E11" s="814"/>
      <c r="G11" s="161"/>
      <c r="H11" s="161"/>
    </row>
    <row r="12" spans="1:8" s="770" customFormat="1" ht="11.25" customHeight="1" x14ac:dyDescent="0.15">
      <c r="A12" s="770" t="s">
        <v>1584</v>
      </c>
      <c r="G12" s="529"/>
      <c r="H12" s="161"/>
    </row>
    <row r="13" spans="1:8" s="770" customFormat="1" ht="11.25" customHeight="1" x14ac:dyDescent="0.15">
      <c r="A13" s="770" t="s">
        <v>1585</v>
      </c>
      <c r="G13" s="529"/>
      <c r="H13" s="529"/>
    </row>
    <row r="14" spans="1:8" s="770" customFormat="1" ht="11.25" customHeight="1" x14ac:dyDescent="0.15">
      <c r="A14" s="805" t="s">
        <v>1497</v>
      </c>
      <c r="G14" s="529"/>
      <c r="H14" s="529"/>
    </row>
    <row r="15" spans="1:8" s="770" customFormat="1" x14ac:dyDescent="0.15">
      <c r="A15" s="805"/>
      <c r="G15" s="529"/>
      <c r="H15" s="529"/>
    </row>
    <row r="16" spans="1:8" s="770" customFormat="1" x14ac:dyDescent="0.15">
      <c r="A16" s="805"/>
      <c r="G16" s="529"/>
      <c r="H16" s="529"/>
    </row>
    <row r="17" spans="1:8" s="770" customFormat="1" x14ac:dyDescent="0.15">
      <c r="A17" s="805"/>
      <c r="G17" s="529"/>
      <c r="H17" s="529"/>
    </row>
    <row r="18" spans="1:8" s="770" customFormat="1" x14ac:dyDescent="0.15">
      <c r="A18" s="805"/>
      <c r="G18" s="529"/>
      <c r="H18" s="529"/>
    </row>
    <row r="19" spans="1:8" s="770" customFormat="1" x14ac:dyDescent="0.15">
      <c r="A19" s="805"/>
      <c r="G19" s="529"/>
      <c r="H19" s="529"/>
    </row>
    <row r="20" spans="1:8" s="770" customFormat="1" x14ac:dyDescent="0.15">
      <c r="A20" s="805"/>
      <c r="G20" s="529"/>
      <c r="H20" s="529"/>
    </row>
    <row r="21" spans="1:8" s="770" customFormat="1" x14ac:dyDescent="0.15">
      <c r="A21" s="805"/>
      <c r="G21" s="529"/>
      <c r="H21" s="529"/>
    </row>
    <row r="22" spans="1:8" s="770" customFormat="1" x14ac:dyDescent="0.15">
      <c r="A22" s="805"/>
      <c r="G22" s="529"/>
      <c r="H22" s="529"/>
    </row>
    <row r="23" spans="1:8" s="770" customFormat="1" x14ac:dyDescent="0.15">
      <c r="A23" s="805"/>
      <c r="G23" s="529"/>
      <c r="H23" s="529"/>
    </row>
    <row r="24" spans="1:8" s="770" customFormat="1" x14ac:dyDescent="0.15">
      <c r="A24" s="805"/>
      <c r="G24" s="529"/>
      <c r="H24" s="529"/>
    </row>
    <row r="25" spans="1:8" s="770" customFormat="1" x14ac:dyDescent="0.15">
      <c r="A25" s="805"/>
      <c r="G25" s="529"/>
      <c r="H25" s="529"/>
    </row>
    <row r="26" spans="1:8" s="770" customFormat="1" x14ac:dyDescent="0.15">
      <c r="A26" s="805"/>
      <c r="G26" s="529"/>
      <c r="H26" s="529"/>
    </row>
    <row r="27" spans="1:8" s="770" customFormat="1" x14ac:dyDescent="0.15">
      <c r="A27" s="805"/>
      <c r="G27" s="529"/>
      <c r="H27" s="529"/>
    </row>
    <row r="28" spans="1:8" s="770" customFormat="1" x14ac:dyDescent="0.15">
      <c r="A28" s="805"/>
      <c r="G28" s="529"/>
      <c r="H28" s="529"/>
    </row>
    <row r="29" spans="1:8" s="770" customFormat="1" x14ac:dyDescent="0.15">
      <c r="A29" s="805"/>
      <c r="G29" s="529"/>
      <c r="H29" s="529"/>
    </row>
    <row r="30" spans="1:8" s="770" customFormat="1" x14ac:dyDescent="0.15">
      <c r="A30" s="805"/>
      <c r="G30" s="529"/>
      <c r="H30" s="529"/>
    </row>
  </sheetData>
  <mergeCells count="4">
    <mergeCell ref="A2:F2"/>
    <mergeCell ref="A3:F3"/>
    <mergeCell ref="A4:A5"/>
    <mergeCell ref="B4:F4"/>
  </mergeCells>
  <pageMargins left="0.7" right="0.7" top="0.75" bottom="0.75" header="0.3" footer="0.3"/>
  <pageSetup paperSize="1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2:B13"/>
  <sheetViews>
    <sheetView workbookViewId="0"/>
  </sheetViews>
  <sheetFormatPr baseColWidth="10" defaultColWidth="11.42578125" defaultRowHeight="10.5" x14ac:dyDescent="0.15"/>
  <cols>
    <col min="1" max="2" width="42.85546875" style="1" customWidth="1"/>
    <col min="3" max="16384" width="11.42578125" style="1"/>
  </cols>
  <sheetData>
    <row r="2" spans="1:2" s="42" customFormat="1" ht="33.75" customHeight="1" x14ac:dyDescent="0.15">
      <c r="A2" s="2339" t="s">
        <v>113</v>
      </c>
      <c r="B2" s="2339"/>
    </row>
    <row r="3" spans="1:2" ht="11.25" customHeight="1" x14ac:dyDescent="0.15"/>
    <row r="4" spans="1:2" ht="18.75" customHeight="1" x14ac:dyDescent="0.15">
      <c r="A4" s="50" t="s">
        <v>114</v>
      </c>
      <c r="B4" s="50" t="s">
        <v>115</v>
      </c>
    </row>
    <row r="5" spans="1:2" x14ac:dyDescent="0.15">
      <c r="A5" s="45" t="s">
        <v>4</v>
      </c>
      <c r="B5" s="91">
        <f>SUM(B6:B10)</f>
        <v>6816</v>
      </c>
    </row>
    <row r="6" spans="1:2" x14ac:dyDescent="0.15">
      <c r="A6" s="1" t="s">
        <v>116</v>
      </c>
      <c r="B6" s="56">
        <v>221</v>
      </c>
    </row>
    <row r="7" spans="1:2" x14ac:dyDescent="0.15">
      <c r="A7" s="1" t="s">
        <v>117</v>
      </c>
      <c r="B7" s="56">
        <v>2393</v>
      </c>
    </row>
    <row r="8" spans="1:2" x14ac:dyDescent="0.15">
      <c r="A8" s="1" t="s">
        <v>118</v>
      </c>
      <c r="B8" s="56">
        <v>95</v>
      </c>
    </row>
    <row r="9" spans="1:2" x14ac:dyDescent="0.15">
      <c r="A9" s="1" t="s">
        <v>119</v>
      </c>
      <c r="B9" s="56">
        <v>193</v>
      </c>
    </row>
    <row r="10" spans="1:2" x14ac:dyDescent="0.15">
      <c r="A10" s="1" t="s">
        <v>120</v>
      </c>
      <c r="B10" s="56">
        <v>3914</v>
      </c>
    </row>
    <row r="12" spans="1:2" ht="22.5" customHeight="1" x14ac:dyDescent="0.15">
      <c r="A12" s="2341" t="s">
        <v>121</v>
      </c>
      <c r="B12" s="2341"/>
    </row>
    <row r="13" spans="1:2" x14ac:dyDescent="0.15">
      <c r="A13" s="2341" t="s">
        <v>22</v>
      </c>
      <c r="B13" s="2341"/>
    </row>
  </sheetData>
  <mergeCells count="3">
    <mergeCell ref="A2:B2"/>
    <mergeCell ref="A12:B12"/>
    <mergeCell ref="A13:B13"/>
  </mergeCells>
  <pageMargins left="0.7" right="0.7" top="0.75" bottom="0.75" header="0.3" footer="0.3"/>
  <pageSetup orientation="portrait" verticalDpi="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dimension ref="A1:N33"/>
  <sheetViews>
    <sheetView zoomScaleNormal="100" workbookViewId="0"/>
  </sheetViews>
  <sheetFormatPr baseColWidth="10" defaultRowHeight="10.5" x14ac:dyDescent="0.15"/>
  <cols>
    <col min="1" max="1" width="27.7109375" style="1" customWidth="1"/>
    <col min="2" max="5" width="14.28515625" style="1" bestFit="1" customWidth="1"/>
    <col min="6" max="6" width="14.28515625" style="1" customWidth="1"/>
    <col min="7" max="16384" width="11.42578125" style="1"/>
  </cols>
  <sheetData>
    <row r="1" spans="1:9" x14ac:dyDescent="0.15">
      <c r="A1" s="800"/>
    </row>
    <row r="2" spans="1:9" s="770" customFormat="1" ht="22.5" customHeight="1" x14ac:dyDescent="0.15">
      <c r="A2" s="2858" t="s">
        <v>1586</v>
      </c>
      <c r="B2" s="2858"/>
      <c r="C2" s="2858"/>
      <c r="D2" s="2858"/>
      <c r="E2" s="2858"/>
      <c r="F2" s="2858"/>
      <c r="G2" s="805"/>
      <c r="H2" s="805"/>
      <c r="I2" s="805"/>
    </row>
    <row r="3" spans="1:9" s="770" customFormat="1" ht="11.25" customHeight="1" x14ac:dyDescent="0.15">
      <c r="A3" s="815"/>
      <c r="B3" s="815"/>
      <c r="C3" s="815"/>
      <c r="D3" s="815"/>
      <c r="E3" s="815"/>
      <c r="F3" s="815"/>
      <c r="G3" s="806"/>
      <c r="H3" s="161"/>
      <c r="I3" s="161"/>
    </row>
    <row r="4" spans="1:9" s="770" customFormat="1" ht="15" customHeight="1" x14ac:dyDescent="0.15">
      <c r="A4" s="2825" t="s">
        <v>1561</v>
      </c>
      <c r="B4" s="2825" t="s">
        <v>1562</v>
      </c>
      <c r="C4" s="2825"/>
      <c r="D4" s="2825"/>
      <c r="E4" s="2825"/>
      <c r="F4" s="2825"/>
      <c r="G4" s="161"/>
      <c r="H4" s="161"/>
      <c r="I4" s="161"/>
    </row>
    <row r="5" spans="1:9" s="770" customFormat="1" ht="15" customHeight="1" x14ac:dyDescent="0.15">
      <c r="A5" s="2825"/>
      <c r="B5" s="786">
        <v>2012</v>
      </c>
      <c r="C5" s="786">
        <v>2013</v>
      </c>
      <c r="D5" s="786">
        <v>2014</v>
      </c>
      <c r="E5" s="786">
        <v>2015</v>
      </c>
      <c r="F5" s="786">
        <v>2016</v>
      </c>
      <c r="G5" s="529"/>
      <c r="H5" s="529"/>
      <c r="I5" s="733"/>
    </row>
    <row r="6" spans="1:9" s="770" customFormat="1" ht="11.25" customHeight="1" x14ac:dyDescent="0.15">
      <c r="A6" s="777" t="s">
        <v>71</v>
      </c>
      <c r="B6" s="801">
        <f t="shared" ref="B6:F6" si="0">SUM(B7:B15)</f>
        <v>3976924084</v>
      </c>
      <c r="C6" s="801">
        <f t="shared" si="0"/>
        <v>4600304668</v>
      </c>
      <c r="D6" s="801">
        <f t="shared" si="0"/>
        <v>5222390478</v>
      </c>
      <c r="E6" s="801">
        <f t="shared" si="0"/>
        <v>6142163595</v>
      </c>
      <c r="F6" s="801">
        <f t="shared" si="0"/>
        <v>6859857877</v>
      </c>
      <c r="G6" s="529"/>
      <c r="H6" s="529"/>
      <c r="I6" s="816"/>
    </row>
    <row r="7" spans="1:9" s="770" customFormat="1" ht="11.25" customHeight="1" x14ac:dyDescent="0.15">
      <c r="A7" s="770" t="s">
        <v>1563</v>
      </c>
      <c r="B7" s="817">
        <v>466439138</v>
      </c>
      <c r="C7" s="733">
        <v>500987520</v>
      </c>
      <c r="D7" s="733">
        <v>481387957</v>
      </c>
      <c r="E7" s="365">
        <v>463440674</v>
      </c>
      <c r="F7" s="365">
        <v>490127759</v>
      </c>
      <c r="G7" s="818"/>
      <c r="H7" s="733"/>
      <c r="I7" s="816"/>
    </row>
    <row r="8" spans="1:9" s="770" customFormat="1" ht="11.25" customHeight="1" x14ac:dyDescent="0.15">
      <c r="A8" s="770" t="s">
        <v>1564</v>
      </c>
      <c r="B8" s="817">
        <v>865286773</v>
      </c>
      <c r="C8" s="733">
        <v>878543864</v>
      </c>
      <c r="D8" s="733">
        <v>870935348</v>
      </c>
      <c r="E8" s="365">
        <v>865550311</v>
      </c>
      <c r="F8" s="365">
        <v>847288704</v>
      </c>
      <c r="G8" s="818"/>
      <c r="H8" s="733"/>
      <c r="I8" s="816"/>
    </row>
    <row r="9" spans="1:9" s="770" customFormat="1" ht="11.25" customHeight="1" x14ac:dyDescent="0.15">
      <c r="A9" s="770" t="s">
        <v>1565</v>
      </c>
      <c r="B9" s="817">
        <v>243342442</v>
      </c>
      <c r="C9" s="733">
        <v>260154824</v>
      </c>
      <c r="D9" s="733">
        <v>270842895</v>
      </c>
      <c r="E9" s="365">
        <v>348378037</v>
      </c>
      <c r="F9" s="365">
        <v>381172158</v>
      </c>
      <c r="G9" s="818"/>
      <c r="H9" s="733"/>
      <c r="I9" s="816"/>
    </row>
    <row r="10" spans="1:9" s="770" customFormat="1" ht="11.25" customHeight="1" x14ac:dyDescent="0.15">
      <c r="A10" s="770" t="s">
        <v>1587</v>
      </c>
      <c r="B10" s="817">
        <v>993398940</v>
      </c>
      <c r="C10" s="733">
        <v>1338350192</v>
      </c>
      <c r="D10" s="733">
        <v>1717991132</v>
      </c>
      <c r="E10" s="365">
        <v>2244998235</v>
      </c>
      <c r="F10" s="365">
        <v>2800851163</v>
      </c>
      <c r="G10" s="818"/>
      <c r="H10" s="733"/>
      <c r="I10" s="816"/>
    </row>
    <row r="11" spans="1:9" s="770" customFormat="1" ht="11.25" customHeight="1" x14ac:dyDescent="0.15">
      <c r="A11" s="529" t="s">
        <v>1567</v>
      </c>
      <c r="B11" s="817">
        <v>28584889</v>
      </c>
      <c r="C11" s="733">
        <v>48801896</v>
      </c>
      <c r="D11" s="733">
        <v>52371173</v>
      </c>
      <c r="E11" s="365">
        <v>82902431</v>
      </c>
      <c r="F11" s="365">
        <v>74212806</v>
      </c>
      <c r="G11" s="818"/>
      <c r="H11" s="733"/>
      <c r="I11" s="816"/>
    </row>
    <row r="12" spans="1:9" s="770" customFormat="1" ht="11.25" customHeight="1" x14ac:dyDescent="0.15">
      <c r="A12" s="770" t="s">
        <v>1568</v>
      </c>
      <c r="B12" s="817">
        <v>60562000</v>
      </c>
      <c r="C12" s="733">
        <v>71915335</v>
      </c>
      <c r="D12" s="733">
        <v>76821471</v>
      </c>
      <c r="E12" s="365">
        <v>83296304</v>
      </c>
      <c r="F12" s="365">
        <v>89653563</v>
      </c>
      <c r="G12" s="818"/>
      <c r="H12" s="733"/>
      <c r="I12" s="816"/>
    </row>
    <row r="13" spans="1:9" s="770" customFormat="1" ht="11.25" customHeight="1" x14ac:dyDescent="0.15">
      <c r="A13" s="770" t="s">
        <v>1569</v>
      </c>
      <c r="B13" s="817">
        <v>1296698812</v>
      </c>
      <c r="C13" s="733">
        <v>1466838839</v>
      </c>
      <c r="D13" s="733">
        <v>1725212937</v>
      </c>
      <c r="E13" s="365">
        <v>2042015694</v>
      </c>
      <c r="F13" s="365">
        <v>2155375911</v>
      </c>
      <c r="G13" s="818"/>
      <c r="H13" s="733"/>
      <c r="I13" s="816"/>
    </row>
    <row r="14" spans="1:9" s="770" customFormat="1" ht="11.25" customHeight="1" x14ac:dyDescent="0.15">
      <c r="A14" s="770" t="s">
        <v>1570</v>
      </c>
      <c r="B14" s="817">
        <v>22611090</v>
      </c>
      <c r="C14" s="733">
        <v>25483677</v>
      </c>
      <c r="D14" s="733">
        <v>18887694</v>
      </c>
      <c r="E14" s="365">
        <v>11231505</v>
      </c>
      <c r="F14" s="365">
        <v>12554683</v>
      </c>
      <c r="G14" s="818"/>
      <c r="H14" s="161"/>
      <c r="I14" s="819"/>
    </row>
    <row r="15" spans="1:9" s="770" customFormat="1" ht="11.25" customHeight="1" x14ac:dyDescent="0.15">
      <c r="A15" s="770" t="s">
        <v>1588</v>
      </c>
      <c r="B15" s="820">
        <v>0</v>
      </c>
      <c r="C15" s="485">
        <v>9228521</v>
      </c>
      <c r="D15" s="485">
        <v>7939871</v>
      </c>
      <c r="E15" s="365">
        <v>350404</v>
      </c>
      <c r="F15" s="365">
        <v>8621130</v>
      </c>
      <c r="G15" s="818"/>
      <c r="H15" s="161"/>
      <c r="I15" s="819"/>
    </row>
    <row r="16" spans="1:9" s="770" customFormat="1" ht="11.25" customHeight="1" x14ac:dyDescent="0.15">
      <c r="B16" s="820"/>
      <c r="C16" s="821"/>
      <c r="D16" s="820"/>
      <c r="E16" s="485"/>
      <c r="F16" s="805"/>
      <c r="G16" s="818"/>
      <c r="H16" s="161"/>
      <c r="I16" s="161"/>
    </row>
    <row r="17" spans="1:14" s="550" customFormat="1" ht="11.25" customHeight="1" x14ac:dyDescent="0.15">
      <c r="A17" s="770" t="s">
        <v>1584</v>
      </c>
      <c r="B17" s="770"/>
      <c r="C17" s="822"/>
      <c r="D17" s="822"/>
      <c r="E17" s="770"/>
      <c r="F17" s="758"/>
      <c r="H17" s="740"/>
      <c r="I17" s="549"/>
      <c r="J17" s="549"/>
      <c r="K17" s="549"/>
      <c r="L17" s="549"/>
      <c r="M17" s="549"/>
      <c r="N17" s="549"/>
    </row>
    <row r="18" spans="1:14" s="550" customFormat="1" ht="20.25" customHeight="1" x14ac:dyDescent="0.15">
      <c r="A18" s="2862" t="s">
        <v>1572</v>
      </c>
      <c r="B18" s="2862"/>
      <c r="C18" s="2862"/>
      <c r="D18" s="2862"/>
      <c r="E18" s="2862"/>
      <c r="F18" s="2862"/>
      <c r="H18" s="740"/>
      <c r="I18" s="549"/>
      <c r="J18" s="549"/>
      <c r="K18" s="549"/>
      <c r="L18" s="549"/>
      <c r="M18" s="549"/>
      <c r="N18" s="549"/>
    </row>
    <row r="19" spans="1:14" s="770" customFormat="1" ht="11.25" customHeight="1" x14ac:dyDescent="0.15">
      <c r="A19" s="823" t="s">
        <v>21</v>
      </c>
      <c r="B19" s="758"/>
      <c r="C19" s="758"/>
      <c r="D19" s="758"/>
      <c r="E19" s="758"/>
      <c r="G19" s="529"/>
      <c r="H19" s="529"/>
      <c r="I19" s="529"/>
    </row>
    <row r="20" spans="1:14" s="770" customFormat="1" ht="11.25" customHeight="1" x14ac:dyDescent="0.15">
      <c r="A20" s="805" t="s">
        <v>1497</v>
      </c>
      <c r="G20" s="529"/>
      <c r="H20" s="529"/>
      <c r="I20" s="529"/>
    </row>
    <row r="21" spans="1:14" s="770" customFormat="1" x14ac:dyDescent="0.15">
      <c r="A21" s="805"/>
      <c r="G21" s="529"/>
      <c r="H21" s="529"/>
      <c r="I21" s="529"/>
    </row>
    <row r="22" spans="1:14" s="770" customFormat="1" x14ac:dyDescent="0.15">
      <c r="A22" s="805"/>
      <c r="G22" s="529"/>
      <c r="H22" s="529"/>
      <c r="I22" s="529"/>
    </row>
    <row r="23" spans="1:14" s="770" customFormat="1" x14ac:dyDescent="0.15">
      <c r="A23" s="805"/>
      <c r="G23" s="529"/>
      <c r="H23" s="529"/>
      <c r="I23" s="529"/>
    </row>
    <row r="24" spans="1:14" s="770" customFormat="1" x14ac:dyDescent="0.15">
      <c r="A24" s="805"/>
      <c r="G24" s="529"/>
      <c r="H24" s="529"/>
      <c r="I24" s="529"/>
    </row>
    <row r="25" spans="1:14" s="770" customFormat="1" x14ac:dyDescent="0.15">
      <c r="A25" s="805"/>
      <c r="G25" s="529"/>
      <c r="H25" s="529"/>
      <c r="I25" s="529"/>
    </row>
    <row r="26" spans="1:14" s="770" customFormat="1" x14ac:dyDescent="0.15">
      <c r="A26" s="805"/>
      <c r="G26" s="529"/>
      <c r="H26" s="529"/>
      <c r="I26" s="529"/>
    </row>
    <row r="27" spans="1:14" s="770" customFormat="1" x14ac:dyDescent="0.15">
      <c r="A27" s="805"/>
      <c r="G27" s="529"/>
      <c r="H27" s="529"/>
      <c r="I27" s="529"/>
    </row>
    <row r="28" spans="1:14" s="770" customFormat="1" x14ac:dyDescent="0.15">
      <c r="A28" s="805"/>
      <c r="G28" s="529"/>
      <c r="H28" s="529"/>
      <c r="I28" s="529"/>
    </row>
    <row r="29" spans="1:14" s="770" customFormat="1" x14ac:dyDescent="0.15">
      <c r="A29" s="805"/>
      <c r="G29" s="529"/>
      <c r="H29" s="529"/>
      <c r="I29" s="529"/>
    </row>
    <row r="30" spans="1:14" s="770" customFormat="1" x14ac:dyDescent="0.15">
      <c r="A30" s="805"/>
      <c r="G30" s="529"/>
      <c r="H30" s="529"/>
      <c r="I30" s="529"/>
    </row>
    <row r="31" spans="1:14" s="770" customFormat="1" x14ac:dyDescent="0.15">
      <c r="A31" s="805"/>
      <c r="G31" s="529"/>
      <c r="H31" s="529"/>
      <c r="I31" s="529"/>
    </row>
    <row r="32" spans="1:14" s="770" customFormat="1" x14ac:dyDescent="0.15">
      <c r="A32" s="805"/>
      <c r="G32" s="529"/>
      <c r="H32" s="529"/>
      <c r="I32" s="529"/>
    </row>
    <row r="33" spans="1:9" s="770" customFormat="1" x14ac:dyDescent="0.15">
      <c r="A33" s="805"/>
      <c r="G33" s="529"/>
      <c r="H33" s="529"/>
      <c r="I33" s="529"/>
    </row>
  </sheetData>
  <mergeCells count="4">
    <mergeCell ref="A2:F2"/>
    <mergeCell ref="A4:A5"/>
    <mergeCell ref="B4:F4"/>
    <mergeCell ref="A18:F18"/>
  </mergeCells>
  <pageMargins left="0.7" right="0.7" top="0.75" bottom="0.75" header="0.3" footer="0.3"/>
  <pageSetup paperSize="14"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dimension ref="A1:G25"/>
  <sheetViews>
    <sheetView zoomScaleNormal="100" workbookViewId="0"/>
  </sheetViews>
  <sheetFormatPr baseColWidth="10" defaultRowHeight="10.5" x14ac:dyDescent="0.15"/>
  <cols>
    <col min="1" max="1" width="23.140625" style="1" customWidth="1"/>
    <col min="2" max="5" width="14.140625" style="1" bestFit="1" customWidth="1"/>
    <col min="6" max="6" width="15.7109375" style="1" customWidth="1"/>
    <col min="7" max="16384" width="11.42578125" style="1"/>
  </cols>
  <sheetData>
    <row r="1" spans="1:7" x14ac:dyDescent="0.15">
      <c r="A1" s="800"/>
    </row>
    <row r="2" spans="1:7" s="770" customFormat="1" ht="22.5" customHeight="1" x14ac:dyDescent="0.15">
      <c r="A2" s="2339" t="s">
        <v>1589</v>
      </c>
      <c r="B2" s="2339"/>
      <c r="C2" s="2339"/>
      <c r="D2" s="2339"/>
      <c r="E2" s="2339"/>
      <c r="F2" s="2339"/>
    </row>
    <row r="3" spans="1:7" s="770" customFormat="1" ht="11.25" customHeight="1" x14ac:dyDescent="0.15">
      <c r="A3" s="777"/>
      <c r="F3" s="805"/>
    </row>
    <row r="4" spans="1:7" s="770" customFormat="1" ht="15" customHeight="1" x14ac:dyDescent="0.15">
      <c r="A4" s="2863" t="s">
        <v>1378</v>
      </c>
      <c r="B4" s="2863" t="s">
        <v>1562</v>
      </c>
      <c r="C4" s="2863"/>
      <c r="D4" s="2863"/>
      <c r="E4" s="2863"/>
      <c r="F4" s="2863"/>
      <c r="G4" s="529"/>
    </row>
    <row r="5" spans="1:7" s="770" customFormat="1" ht="15" customHeight="1" x14ac:dyDescent="0.15">
      <c r="A5" s="2863"/>
      <c r="B5" s="824">
        <v>2012</v>
      </c>
      <c r="C5" s="824">
        <v>2013</v>
      </c>
      <c r="D5" s="824">
        <v>2014</v>
      </c>
      <c r="E5" s="824">
        <v>2015</v>
      </c>
      <c r="F5" s="824">
        <v>2016</v>
      </c>
      <c r="G5" s="529"/>
    </row>
    <row r="6" spans="1:7" s="770" customFormat="1" x14ac:dyDescent="0.15">
      <c r="A6" s="777" t="s">
        <v>71</v>
      </c>
      <c r="B6" s="801">
        <f t="shared" ref="B6:F6" si="0">SUM(B7:B9)</f>
        <v>2875080399</v>
      </c>
      <c r="C6" s="801">
        <f t="shared" si="0"/>
        <v>3355595094</v>
      </c>
      <c r="D6" s="801">
        <f t="shared" si="0"/>
        <v>3634295459</v>
      </c>
      <c r="E6" s="801">
        <f t="shared" si="0"/>
        <v>4118999251</v>
      </c>
      <c r="F6" s="801">
        <f t="shared" si="0"/>
        <v>4691539626</v>
      </c>
      <c r="G6" s="529"/>
    </row>
    <row r="7" spans="1:7" s="770" customFormat="1" x14ac:dyDescent="0.15">
      <c r="A7" s="770" t="s">
        <v>1590</v>
      </c>
      <c r="B7" s="825">
        <v>1186621756</v>
      </c>
      <c r="C7" s="808">
        <v>1484043907</v>
      </c>
      <c r="D7" s="808">
        <v>1410125822</v>
      </c>
      <c r="E7" s="808">
        <v>1600842273</v>
      </c>
      <c r="F7" s="808">
        <v>1911271400</v>
      </c>
      <c r="G7" s="529"/>
    </row>
    <row r="8" spans="1:7" s="770" customFormat="1" x14ac:dyDescent="0.15">
      <c r="A8" s="770" t="s">
        <v>1591</v>
      </c>
      <c r="B8" s="825">
        <v>1534445533</v>
      </c>
      <c r="C8" s="808">
        <v>1682633226</v>
      </c>
      <c r="D8" s="808">
        <v>2033576722</v>
      </c>
      <c r="E8" s="808">
        <v>2276525555</v>
      </c>
      <c r="F8" s="808">
        <v>2537102196</v>
      </c>
      <c r="G8" s="529"/>
    </row>
    <row r="9" spans="1:7" s="770" customFormat="1" x14ac:dyDescent="0.15">
      <c r="A9" s="770" t="s">
        <v>1583</v>
      </c>
      <c r="B9" s="825">
        <v>154013110</v>
      </c>
      <c r="C9" s="808">
        <v>188917961</v>
      </c>
      <c r="D9" s="808">
        <v>190592915</v>
      </c>
      <c r="E9" s="808">
        <v>241631423</v>
      </c>
      <c r="F9" s="808">
        <v>243166030</v>
      </c>
      <c r="G9" s="529"/>
    </row>
    <row r="10" spans="1:7" s="770" customFormat="1" x14ac:dyDescent="0.15">
      <c r="B10" s="808"/>
      <c r="C10" s="825"/>
      <c r="D10" s="825"/>
      <c r="E10" s="808"/>
      <c r="G10" s="529"/>
    </row>
    <row r="11" spans="1:7" s="770" customFormat="1" ht="11.25" customHeight="1" x14ac:dyDescent="0.15">
      <c r="A11" s="2864" t="s">
        <v>1571</v>
      </c>
      <c r="B11" s="2864"/>
      <c r="C11" s="2864"/>
      <c r="D11" s="2864"/>
      <c r="E11" s="2864"/>
      <c r="F11" s="2864"/>
    </row>
    <row r="12" spans="1:7" s="770" customFormat="1" ht="11.25" customHeight="1" x14ac:dyDescent="0.15">
      <c r="A12" s="2864" t="s">
        <v>1497</v>
      </c>
      <c r="B12" s="2864"/>
      <c r="C12" s="2864"/>
      <c r="D12" s="2864"/>
      <c r="E12" s="2864"/>
      <c r="F12" s="2864"/>
    </row>
    <row r="13" spans="1:7" s="770" customFormat="1" ht="11.25" customHeight="1" x14ac:dyDescent="0.15">
      <c r="A13" s="826"/>
      <c r="B13" s="826"/>
      <c r="C13" s="826"/>
      <c r="D13" s="826"/>
      <c r="E13" s="826"/>
      <c r="F13" s="826"/>
    </row>
    <row r="14" spans="1:7" s="770" customFormat="1" ht="11.25" customHeight="1" x14ac:dyDescent="0.15">
      <c r="A14" s="826"/>
      <c r="B14" s="826"/>
      <c r="C14" s="826"/>
      <c r="D14" s="826"/>
      <c r="E14" s="826"/>
      <c r="F14" s="826"/>
    </row>
    <row r="15" spans="1:7" s="770" customFormat="1" ht="11.25" customHeight="1" x14ac:dyDescent="0.15">
      <c r="A15" s="826"/>
      <c r="B15" s="826"/>
      <c r="C15" s="826"/>
      <c r="D15" s="826"/>
      <c r="E15" s="826"/>
      <c r="F15" s="826"/>
    </row>
    <row r="16" spans="1:7" s="770" customFormat="1" ht="11.25" customHeight="1" x14ac:dyDescent="0.15">
      <c r="A16" s="826"/>
      <c r="B16" s="826"/>
      <c r="C16" s="826"/>
      <c r="D16" s="826"/>
      <c r="E16" s="826"/>
      <c r="F16" s="826"/>
    </row>
    <row r="17" spans="1:6" s="770" customFormat="1" ht="11.25" customHeight="1" x14ac:dyDescent="0.15">
      <c r="A17" s="826"/>
      <c r="B17" s="826"/>
      <c r="C17" s="826"/>
      <c r="D17" s="826"/>
      <c r="E17" s="826"/>
      <c r="F17" s="826"/>
    </row>
    <row r="18" spans="1:6" s="770" customFormat="1" ht="11.25" customHeight="1" x14ac:dyDescent="0.15">
      <c r="A18" s="826"/>
      <c r="B18" s="826"/>
      <c r="C18" s="826"/>
      <c r="D18" s="826"/>
      <c r="E18" s="826"/>
      <c r="F18" s="826"/>
    </row>
    <row r="19" spans="1:6" s="770" customFormat="1" ht="11.25" customHeight="1" x14ac:dyDescent="0.15">
      <c r="A19" s="826"/>
      <c r="B19" s="826"/>
      <c r="C19" s="826"/>
      <c r="D19" s="826"/>
      <c r="E19" s="826"/>
      <c r="F19" s="826"/>
    </row>
    <row r="20" spans="1:6" s="770" customFormat="1" ht="11.25" customHeight="1" x14ac:dyDescent="0.15">
      <c r="A20" s="826"/>
      <c r="B20" s="826"/>
      <c r="C20" s="826"/>
      <c r="D20" s="826"/>
      <c r="E20" s="826"/>
      <c r="F20" s="826"/>
    </row>
    <row r="21" spans="1:6" s="770" customFormat="1" ht="11.25" customHeight="1" x14ac:dyDescent="0.15">
      <c r="A21" s="826"/>
      <c r="B21" s="826"/>
      <c r="C21" s="826"/>
      <c r="D21" s="826"/>
      <c r="E21" s="826"/>
      <c r="F21" s="826"/>
    </row>
    <row r="22" spans="1:6" s="770" customFormat="1" ht="11.25" customHeight="1" x14ac:dyDescent="0.15">
      <c r="A22" s="826"/>
      <c r="B22" s="826"/>
      <c r="C22" s="826"/>
      <c r="D22" s="826"/>
      <c r="E22" s="826"/>
      <c r="F22" s="826"/>
    </row>
    <row r="23" spans="1:6" s="770" customFormat="1" ht="11.25" customHeight="1" x14ac:dyDescent="0.15">
      <c r="A23" s="826"/>
      <c r="B23" s="826"/>
      <c r="C23" s="826"/>
      <c r="D23" s="826"/>
      <c r="E23" s="826"/>
      <c r="F23" s="826"/>
    </row>
    <row r="24" spans="1:6" s="770" customFormat="1" ht="11.25" customHeight="1" x14ac:dyDescent="0.15">
      <c r="A24" s="826"/>
      <c r="B24" s="826"/>
      <c r="C24" s="826"/>
      <c r="D24" s="826"/>
      <c r="E24" s="826"/>
      <c r="F24" s="826"/>
    </row>
    <row r="25" spans="1:6" s="770" customFormat="1" ht="11.25" customHeight="1" x14ac:dyDescent="0.15">
      <c r="A25" s="826"/>
      <c r="B25" s="826"/>
      <c r="C25" s="826"/>
      <c r="D25" s="826"/>
      <c r="E25" s="826"/>
      <c r="F25" s="826"/>
    </row>
  </sheetData>
  <mergeCells count="5">
    <mergeCell ref="A2:F2"/>
    <mergeCell ref="A4:A5"/>
    <mergeCell ref="B4:F4"/>
    <mergeCell ref="A11:F11"/>
    <mergeCell ref="A12:F12"/>
  </mergeCells>
  <pageMargins left="0.7" right="0.7" top="0.75" bottom="0.75" header="0.3" footer="0.3"/>
  <pageSetup paperSize="14"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dimension ref="A1:F37"/>
  <sheetViews>
    <sheetView workbookViewId="0"/>
  </sheetViews>
  <sheetFormatPr baseColWidth="10" defaultColWidth="9.140625" defaultRowHeight="10.5" x14ac:dyDescent="0.15"/>
  <cols>
    <col min="1" max="1" width="22" style="120" customWidth="1"/>
    <col min="2" max="6" width="19.28515625" style="120" customWidth="1"/>
    <col min="7" max="16384" width="9.140625" style="120"/>
  </cols>
  <sheetData>
    <row r="1" spans="1:6" x14ac:dyDescent="0.15">
      <c r="A1" s="174"/>
      <c r="B1" s="174"/>
      <c r="C1" s="174"/>
      <c r="D1" s="174"/>
      <c r="E1" s="174"/>
    </row>
    <row r="2" spans="1:6" ht="23.25" customHeight="1" x14ac:dyDescent="0.15">
      <c r="A2" s="2865" t="s">
        <v>3931</v>
      </c>
      <c r="B2" s="2865"/>
      <c r="C2" s="2865"/>
      <c r="D2" s="2865"/>
      <c r="E2" s="2865"/>
      <c r="F2" s="2865"/>
    </row>
    <row r="3" spans="1:6" ht="10.5" customHeight="1" x14ac:dyDescent="0.15"/>
    <row r="4" spans="1:6" x14ac:dyDescent="0.15">
      <c r="A4" s="2478" t="s">
        <v>1592</v>
      </c>
      <c r="B4" s="2866" t="s">
        <v>2</v>
      </c>
      <c r="C4" s="2867"/>
      <c r="D4" s="2867"/>
      <c r="E4" s="2867"/>
      <c r="F4" s="2868"/>
    </row>
    <row r="5" spans="1:6" x14ac:dyDescent="0.15">
      <c r="A5" s="2478"/>
      <c r="B5" s="705">
        <v>2012</v>
      </c>
      <c r="C5" s="705">
        <v>2013</v>
      </c>
      <c r="D5" s="705">
        <v>2014</v>
      </c>
      <c r="E5" s="705">
        <v>2015</v>
      </c>
      <c r="F5" s="705">
        <v>2016</v>
      </c>
    </row>
    <row r="6" spans="1:6" x14ac:dyDescent="0.15">
      <c r="A6" s="191" t="s">
        <v>1579</v>
      </c>
      <c r="B6" s="827">
        <f>SUM(B7:B14)</f>
        <v>2004490482</v>
      </c>
      <c r="C6" s="827">
        <f>SUM(C7:C14)</f>
        <v>2305760209</v>
      </c>
      <c r="D6" s="827">
        <f>SUM(D7:D14)</f>
        <v>2607225305</v>
      </c>
      <c r="E6" s="827">
        <f>SUM(E7:E14)</f>
        <v>3073050587</v>
      </c>
      <c r="F6" s="828">
        <f>SUM(F7:F14)</f>
        <v>3425621373.5</v>
      </c>
    </row>
    <row r="7" spans="1:6" x14ac:dyDescent="0.15">
      <c r="A7" s="250" t="s">
        <v>1563</v>
      </c>
      <c r="B7" s="423">
        <v>233219569</v>
      </c>
      <c r="C7" s="423">
        <v>250493760</v>
      </c>
      <c r="D7" s="423">
        <v>240693979</v>
      </c>
      <c r="E7" s="423">
        <v>231720337</v>
      </c>
      <c r="F7" s="829">
        <v>245063879.5</v>
      </c>
    </row>
    <row r="8" spans="1:6" x14ac:dyDescent="0.15">
      <c r="A8" s="250" t="s">
        <v>1564</v>
      </c>
      <c r="B8" s="423">
        <v>443191051</v>
      </c>
      <c r="C8" s="423">
        <v>439271932</v>
      </c>
      <c r="D8" s="423">
        <v>435467674</v>
      </c>
      <c r="E8" s="423">
        <v>432775156</v>
      </c>
      <c r="F8" s="829">
        <v>423644352</v>
      </c>
    </row>
    <row r="9" spans="1:6" x14ac:dyDescent="0.15">
      <c r="A9" s="250" t="s">
        <v>1593</v>
      </c>
      <c r="B9" s="423">
        <v>121671221</v>
      </c>
      <c r="C9" s="423">
        <v>130077412</v>
      </c>
      <c r="D9" s="423">
        <v>135421448</v>
      </c>
      <c r="E9" s="423">
        <v>174189019</v>
      </c>
      <c r="F9" s="829">
        <v>190586079</v>
      </c>
    </row>
    <row r="10" spans="1:6" x14ac:dyDescent="0.15">
      <c r="A10" s="250" t="s">
        <v>1594</v>
      </c>
      <c r="B10" s="423">
        <v>496680245</v>
      </c>
      <c r="C10" s="423">
        <v>669182949</v>
      </c>
      <c r="D10" s="423">
        <v>858995566</v>
      </c>
      <c r="E10" s="423">
        <v>1122278693</v>
      </c>
      <c r="F10" s="829">
        <v>1400425581.5</v>
      </c>
    </row>
    <row r="11" spans="1:6" x14ac:dyDescent="0.15">
      <c r="A11" s="250" t="s">
        <v>1595</v>
      </c>
      <c r="B11" s="423">
        <v>14292445</v>
      </c>
      <c r="C11" s="423">
        <v>24400948</v>
      </c>
      <c r="D11" s="423">
        <v>26185587</v>
      </c>
      <c r="E11" s="423">
        <v>41414503</v>
      </c>
      <c r="F11" s="829">
        <v>37109403</v>
      </c>
    </row>
    <row r="12" spans="1:6" x14ac:dyDescent="0.15">
      <c r="A12" s="250" t="s">
        <v>1569</v>
      </c>
      <c r="B12" s="423">
        <v>648349406</v>
      </c>
      <c r="C12" s="423">
        <v>733419420</v>
      </c>
      <c r="D12" s="423">
        <v>862606468</v>
      </c>
      <c r="E12" s="423">
        <v>1023507525</v>
      </c>
      <c r="F12" s="829">
        <v>1077687955.5</v>
      </c>
    </row>
    <row r="13" spans="1:6" x14ac:dyDescent="0.15">
      <c r="A13" s="250" t="s">
        <v>479</v>
      </c>
      <c r="B13" s="423">
        <v>30281000</v>
      </c>
      <c r="C13" s="423">
        <v>35957668</v>
      </c>
      <c r="D13" s="423">
        <v>38410736</v>
      </c>
      <c r="E13" s="423">
        <v>41585988</v>
      </c>
      <c r="F13" s="829">
        <v>44826781.5</v>
      </c>
    </row>
    <row r="14" spans="1:6" x14ac:dyDescent="0.15">
      <c r="A14" s="250" t="s">
        <v>1570</v>
      </c>
      <c r="B14" s="423">
        <v>16805545</v>
      </c>
      <c r="C14" s="423">
        <v>22956120</v>
      </c>
      <c r="D14" s="423">
        <v>9443847</v>
      </c>
      <c r="E14" s="423">
        <v>5579366</v>
      </c>
      <c r="F14" s="829">
        <v>6277341.5</v>
      </c>
    </row>
    <row r="15" spans="1:6" x14ac:dyDescent="0.15">
      <c r="A15" s="191" t="s">
        <v>1580</v>
      </c>
      <c r="B15" s="827">
        <f>SUM(B16:B25)</f>
        <v>1251652110</v>
      </c>
      <c r="C15" s="827">
        <f>SUM(C16:C25)</f>
        <v>1533229755</v>
      </c>
      <c r="D15" s="827">
        <f>SUM(D16:D25)</f>
        <v>1697883038</v>
      </c>
      <c r="E15" s="830">
        <f>SUM(E16:E25)</f>
        <v>1996479204</v>
      </c>
      <c r="F15" s="828">
        <f>SUM(F16:F25)</f>
        <v>2493958970</v>
      </c>
    </row>
    <row r="16" spans="1:6" ht="11.25" x14ac:dyDescent="0.15">
      <c r="A16" s="250" t="s">
        <v>1596</v>
      </c>
      <c r="B16" s="423">
        <v>218839104</v>
      </c>
      <c r="C16" s="423">
        <v>126319059</v>
      </c>
      <c r="D16" s="423">
        <v>12471096</v>
      </c>
      <c r="E16" s="423">
        <v>0</v>
      </c>
      <c r="F16" s="423">
        <v>0</v>
      </c>
    </row>
    <row r="17" spans="1:6" x14ac:dyDescent="0.15">
      <c r="A17" s="250" t="s">
        <v>1597</v>
      </c>
      <c r="B17" s="423">
        <v>151658490</v>
      </c>
      <c r="C17" s="423">
        <v>174659001</v>
      </c>
      <c r="D17" s="423">
        <v>78367528</v>
      </c>
      <c r="E17" s="423">
        <v>90837641</v>
      </c>
      <c r="F17" s="829">
        <v>9228377</v>
      </c>
    </row>
    <row r="18" spans="1:6" x14ac:dyDescent="0.15">
      <c r="A18" s="250" t="s">
        <v>1598</v>
      </c>
      <c r="B18" s="423">
        <v>126415049</v>
      </c>
      <c r="C18" s="423">
        <v>154688268</v>
      </c>
      <c r="D18" s="423">
        <v>38298272</v>
      </c>
      <c r="E18" s="423">
        <v>0</v>
      </c>
      <c r="F18" s="423">
        <v>0</v>
      </c>
    </row>
    <row r="19" spans="1:6" x14ac:dyDescent="0.15">
      <c r="A19" s="250" t="s">
        <v>1599</v>
      </c>
      <c r="B19" s="423">
        <v>211138038</v>
      </c>
      <c r="C19" s="423">
        <v>474648056</v>
      </c>
      <c r="D19" s="423">
        <v>593852000</v>
      </c>
      <c r="E19" s="423">
        <v>698813623</v>
      </c>
      <c r="F19" s="829">
        <v>924017470</v>
      </c>
    </row>
    <row r="20" spans="1:6" x14ac:dyDescent="0.15">
      <c r="A20" s="250" t="s">
        <v>1600</v>
      </c>
      <c r="B20" s="423">
        <v>315944116</v>
      </c>
      <c r="C20" s="423">
        <v>296902258</v>
      </c>
      <c r="D20" s="423">
        <v>494950165</v>
      </c>
      <c r="E20" s="423">
        <v>623937977</v>
      </c>
      <c r="F20" s="829">
        <v>840900083</v>
      </c>
    </row>
    <row r="21" spans="1:6" x14ac:dyDescent="0.15">
      <c r="A21" s="250" t="s">
        <v>1601</v>
      </c>
      <c r="B21" s="423">
        <v>227657313</v>
      </c>
      <c r="C21" s="423">
        <v>237543796</v>
      </c>
      <c r="D21" s="423">
        <v>445461245</v>
      </c>
      <c r="E21" s="423">
        <v>555256232</v>
      </c>
      <c r="F21" s="829">
        <v>671161366</v>
      </c>
    </row>
    <row r="22" spans="1:6" x14ac:dyDescent="0.15">
      <c r="A22" s="250" t="s">
        <v>1602</v>
      </c>
      <c r="B22" s="423">
        <v>0</v>
      </c>
      <c r="C22" s="423">
        <v>68469317</v>
      </c>
      <c r="D22" s="423">
        <v>34482732</v>
      </c>
      <c r="E22" s="423">
        <v>12991317</v>
      </c>
      <c r="F22" s="829">
        <v>3830537</v>
      </c>
    </row>
    <row r="23" spans="1:6" x14ac:dyDescent="0.15">
      <c r="A23" s="250" t="s">
        <v>1603</v>
      </c>
      <c r="B23" s="423">
        <v>0</v>
      </c>
      <c r="C23" s="423">
        <v>0</v>
      </c>
      <c r="D23" s="423">
        <v>0</v>
      </c>
      <c r="E23" s="423">
        <v>14055636</v>
      </c>
      <c r="F23" s="829">
        <v>41579775</v>
      </c>
    </row>
    <row r="24" spans="1:6" x14ac:dyDescent="0.15">
      <c r="A24" s="250" t="s">
        <v>1604</v>
      </c>
      <c r="B24" s="423">
        <v>0</v>
      </c>
      <c r="C24" s="423">
        <v>0</v>
      </c>
      <c r="D24" s="423">
        <v>0</v>
      </c>
      <c r="E24" s="423">
        <v>586778</v>
      </c>
      <c r="F24" s="829">
        <v>469422</v>
      </c>
    </row>
    <row r="25" spans="1:6" x14ac:dyDescent="0.15">
      <c r="A25" s="250" t="s">
        <v>1605</v>
      </c>
      <c r="B25" s="423">
        <v>0</v>
      </c>
      <c r="C25" s="423">
        <v>0</v>
      </c>
      <c r="D25" s="423">
        <v>0</v>
      </c>
      <c r="E25" s="423">
        <v>0</v>
      </c>
      <c r="F25" s="829">
        <v>2771940</v>
      </c>
    </row>
    <row r="26" spans="1:6" x14ac:dyDescent="0.15">
      <c r="A26" s="250"/>
      <c r="B26" s="156"/>
      <c r="C26" s="156"/>
      <c r="D26" s="156"/>
      <c r="E26" s="700"/>
    </row>
    <row r="27" spans="1:6" x14ac:dyDescent="0.15">
      <c r="A27" s="2439" t="s">
        <v>1606</v>
      </c>
      <c r="B27" s="2439"/>
      <c r="C27" s="2439"/>
      <c r="D27" s="2439"/>
      <c r="E27" s="2439"/>
    </row>
    <row r="28" spans="1:6" ht="39" customHeight="1" x14ac:dyDescent="0.15">
      <c r="A28" s="2439" t="s">
        <v>1607</v>
      </c>
      <c r="B28" s="2439"/>
      <c r="C28" s="2439"/>
      <c r="D28" s="2439"/>
      <c r="E28" s="2439"/>
      <c r="F28" s="2439"/>
    </row>
    <row r="29" spans="1:6" ht="22.5" customHeight="1" x14ac:dyDescent="0.15">
      <c r="A29" s="2439" t="s">
        <v>1608</v>
      </c>
      <c r="B29" s="2439"/>
      <c r="C29" s="2439"/>
      <c r="D29" s="2439"/>
      <c r="E29" s="2439"/>
      <c r="F29" s="2439"/>
    </row>
    <row r="30" spans="1:6" x14ac:dyDescent="0.15">
      <c r="A30" s="2439" t="s">
        <v>1609</v>
      </c>
      <c r="B30" s="2439"/>
      <c r="C30" s="2439"/>
      <c r="D30" s="2439"/>
      <c r="E30" s="2439"/>
    </row>
    <row r="31" spans="1:6" x14ac:dyDescent="0.15">
      <c r="A31" s="2439" t="s">
        <v>1610</v>
      </c>
      <c r="B31" s="2439"/>
      <c r="C31" s="2439"/>
      <c r="D31" s="2439"/>
      <c r="E31" s="2439"/>
    </row>
    <row r="32" spans="1:6" x14ac:dyDescent="0.15">
      <c r="A32" s="174"/>
      <c r="B32" s="174"/>
      <c r="C32" s="174"/>
      <c r="D32" s="174"/>
      <c r="E32" s="174"/>
    </row>
    <row r="33" ht="10.5" customHeight="1" x14ac:dyDescent="0.15"/>
    <row r="34" ht="10.5" customHeight="1" x14ac:dyDescent="0.15"/>
    <row r="35" ht="10.5" customHeight="1" x14ac:dyDescent="0.15"/>
    <row r="37" ht="10.5" customHeight="1" x14ac:dyDescent="0.15"/>
  </sheetData>
  <mergeCells count="8">
    <mergeCell ref="A30:E30"/>
    <mergeCell ref="A31:E31"/>
    <mergeCell ref="A2:F2"/>
    <mergeCell ref="A4:A5"/>
    <mergeCell ref="B4:F4"/>
    <mergeCell ref="A27:E27"/>
    <mergeCell ref="A28:F28"/>
    <mergeCell ref="A29:F29"/>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dimension ref="A2:F30"/>
  <sheetViews>
    <sheetView workbookViewId="0"/>
  </sheetViews>
  <sheetFormatPr baseColWidth="10" defaultColWidth="9.140625" defaultRowHeight="10.5" x14ac:dyDescent="0.15"/>
  <cols>
    <col min="1" max="1" width="40.140625" style="120" customWidth="1"/>
    <col min="2" max="6" width="16.42578125" style="120" customWidth="1"/>
    <col min="7" max="16384" width="9.140625" style="120"/>
  </cols>
  <sheetData>
    <row r="2" spans="1:6" s="174" customFormat="1" ht="22.5" customHeight="1" x14ac:dyDescent="0.15">
      <c r="A2" s="2869" t="s">
        <v>3932</v>
      </c>
      <c r="B2" s="2869"/>
      <c r="C2" s="2869"/>
      <c r="D2" s="2869"/>
      <c r="E2" s="2869"/>
      <c r="F2" s="2869"/>
    </row>
    <row r="3" spans="1:6" x14ac:dyDescent="0.15">
      <c r="A3" s="191"/>
      <c r="B3" s="191"/>
      <c r="C3" s="191"/>
      <c r="D3" s="191"/>
      <c r="E3" s="191"/>
    </row>
    <row r="4" spans="1:6" x14ac:dyDescent="0.15">
      <c r="A4" s="2478" t="s">
        <v>1611</v>
      </c>
      <c r="B4" s="2866" t="s">
        <v>2</v>
      </c>
      <c r="C4" s="2867"/>
      <c r="D4" s="2867"/>
      <c r="E4" s="2867"/>
      <c r="F4" s="2868"/>
    </row>
    <row r="5" spans="1:6" x14ac:dyDescent="0.15">
      <c r="A5" s="2478"/>
      <c r="B5" s="831">
        <v>2012</v>
      </c>
      <c r="C5" s="831">
        <v>2013</v>
      </c>
      <c r="D5" s="831">
        <v>2014</v>
      </c>
      <c r="E5" s="831">
        <v>2015</v>
      </c>
      <c r="F5" s="831">
        <v>2016</v>
      </c>
    </row>
    <row r="6" spans="1:6" x14ac:dyDescent="0.15">
      <c r="A6" s="832" t="s">
        <v>1579</v>
      </c>
      <c r="B6" s="833">
        <f>SUM(B7:B15)</f>
        <v>220301686</v>
      </c>
      <c r="C6" s="833">
        <f>SUM(C7:C15)</f>
        <v>303988581</v>
      </c>
      <c r="D6" s="833">
        <f>SUM(D7:D15)</f>
        <v>335861032</v>
      </c>
      <c r="E6" s="833">
        <f>SUM(E7:E15)</f>
        <v>370346228</v>
      </c>
      <c r="F6" s="834">
        <f>SUM(F7:F15)</f>
        <v>396092224</v>
      </c>
    </row>
    <row r="7" spans="1:6" x14ac:dyDescent="0.15">
      <c r="A7" s="835" t="s">
        <v>1597</v>
      </c>
      <c r="B7" s="836">
        <v>36566269</v>
      </c>
      <c r="C7" s="836">
        <v>29803504</v>
      </c>
      <c r="D7" s="836">
        <v>16430848</v>
      </c>
      <c r="E7" s="837">
        <v>14378964</v>
      </c>
      <c r="F7" s="838">
        <v>5288401</v>
      </c>
    </row>
    <row r="8" spans="1:6" x14ac:dyDescent="0.15">
      <c r="A8" s="835" t="s">
        <v>1599</v>
      </c>
      <c r="B8" s="836">
        <v>26794074</v>
      </c>
      <c r="C8" s="836">
        <v>92697728</v>
      </c>
      <c r="D8" s="836">
        <v>120068078</v>
      </c>
      <c r="E8" s="837">
        <v>124123014</v>
      </c>
      <c r="F8" s="838">
        <v>147394285</v>
      </c>
    </row>
    <row r="9" spans="1:6" x14ac:dyDescent="0.15">
      <c r="A9" s="835" t="s">
        <v>1600</v>
      </c>
      <c r="B9" s="836">
        <v>22754123</v>
      </c>
      <c r="C9" s="836">
        <v>67068422</v>
      </c>
      <c r="D9" s="836">
        <v>94518354</v>
      </c>
      <c r="E9" s="837">
        <v>113603598</v>
      </c>
      <c r="F9" s="838">
        <v>133048451</v>
      </c>
    </row>
    <row r="10" spans="1:6" x14ac:dyDescent="0.15">
      <c r="A10" s="835" t="s">
        <v>1601</v>
      </c>
      <c r="B10" s="836">
        <v>34767906</v>
      </c>
      <c r="C10" s="836">
        <v>51306755</v>
      </c>
      <c r="D10" s="836">
        <v>81822237</v>
      </c>
      <c r="E10" s="837">
        <v>89009030</v>
      </c>
      <c r="F10" s="838">
        <v>99105004</v>
      </c>
    </row>
    <row r="11" spans="1:6" ht="11.25" x14ac:dyDescent="0.15">
      <c r="A11" s="835" t="s">
        <v>1612</v>
      </c>
      <c r="B11" s="836">
        <v>54580467</v>
      </c>
      <c r="C11" s="836">
        <v>23035226</v>
      </c>
      <c r="D11" s="836">
        <v>4887725</v>
      </c>
      <c r="E11" s="837">
        <v>11718639</v>
      </c>
      <c r="F11" s="838">
        <v>4253960</v>
      </c>
    </row>
    <row r="12" spans="1:6" x14ac:dyDescent="0.15">
      <c r="A12" s="835" t="s">
        <v>1598</v>
      </c>
      <c r="B12" s="836">
        <v>37857543</v>
      </c>
      <c r="C12" s="836">
        <v>27848179</v>
      </c>
      <c r="D12" s="836">
        <v>5581662</v>
      </c>
      <c r="E12" s="836">
        <v>0</v>
      </c>
      <c r="F12" s="838">
        <v>1625528</v>
      </c>
    </row>
    <row r="13" spans="1:6" x14ac:dyDescent="0.15">
      <c r="A13" s="835" t="s">
        <v>1613</v>
      </c>
      <c r="B13" s="836">
        <v>6981304</v>
      </c>
      <c r="C13" s="836">
        <v>12228767</v>
      </c>
      <c r="D13" s="836">
        <v>5669855</v>
      </c>
      <c r="E13" s="838">
        <v>2049768</v>
      </c>
      <c r="F13" s="838">
        <v>464055</v>
      </c>
    </row>
    <row r="14" spans="1:6" x14ac:dyDescent="0.15">
      <c r="A14" s="835" t="s">
        <v>1614</v>
      </c>
      <c r="B14" s="839">
        <v>0</v>
      </c>
      <c r="C14" s="839">
        <v>0</v>
      </c>
      <c r="D14" s="836">
        <v>6882273</v>
      </c>
      <c r="E14" s="838">
        <v>15463215</v>
      </c>
      <c r="F14" s="838">
        <v>4527274</v>
      </c>
    </row>
    <row r="15" spans="1:6" x14ac:dyDescent="0.15">
      <c r="A15" s="835" t="s">
        <v>1605</v>
      </c>
      <c r="B15" s="839">
        <v>0</v>
      </c>
      <c r="C15" s="839">
        <v>0</v>
      </c>
      <c r="D15" s="839">
        <v>0</v>
      </c>
      <c r="E15" s="839">
        <v>0</v>
      </c>
      <c r="F15" s="838">
        <v>385266</v>
      </c>
    </row>
    <row r="16" spans="1:6" x14ac:dyDescent="0.15">
      <c r="A16" s="832" t="s">
        <v>1580</v>
      </c>
      <c r="B16" s="840">
        <f>SUM(B17:B25)</f>
        <v>210330268</v>
      </c>
      <c r="C16" s="840">
        <f>SUM(C17:C25)</f>
        <v>313159839</v>
      </c>
      <c r="D16" s="841">
        <f>SUM(D17:D25)</f>
        <v>360666920</v>
      </c>
      <c r="E16" s="840">
        <f>SUM(E17:E25)</f>
        <v>263519935</v>
      </c>
      <c r="F16" s="834">
        <f>SUM(F17:F25)</f>
        <v>265011761</v>
      </c>
    </row>
    <row r="17" spans="1:6" x14ac:dyDescent="0.15">
      <c r="A17" s="835" t="s">
        <v>1615</v>
      </c>
      <c r="B17" s="842">
        <v>26194647</v>
      </c>
      <c r="C17" s="842">
        <v>41247832</v>
      </c>
      <c r="D17" s="842">
        <v>12810751</v>
      </c>
      <c r="E17" s="838">
        <v>12724807</v>
      </c>
      <c r="F17" s="836">
        <v>0</v>
      </c>
    </row>
    <row r="18" spans="1:6" x14ac:dyDescent="0.15">
      <c r="A18" s="835" t="s">
        <v>1599</v>
      </c>
      <c r="B18" s="842">
        <v>27205668</v>
      </c>
      <c r="C18" s="842">
        <v>85060475</v>
      </c>
      <c r="D18" s="842">
        <v>98447934</v>
      </c>
      <c r="E18" s="838">
        <v>85415231</v>
      </c>
      <c r="F18" s="838">
        <v>97024707</v>
      </c>
    </row>
    <row r="19" spans="1:6" x14ac:dyDescent="0.15">
      <c r="A19" s="120" t="s">
        <v>1600</v>
      </c>
      <c r="B19" s="829">
        <v>42009485</v>
      </c>
      <c r="C19" s="829">
        <v>54413753</v>
      </c>
      <c r="D19" s="829">
        <v>95067514</v>
      </c>
      <c r="E19" s="838">
        <v>70610456</v>
      </c>
      <c r="F19" s="838">
        <v>85723096</v>
      </c>
    </row>
    <row r="20" spans="1:6" x14ac:dyDescent="0.15">
      <c r="A20" s="120" t="s">
        <v>1601</v>
      </c>
      <c r="B20" s="829">
        <v>24937440</v>
      </c>
      <c r="C20" s="829">
        <v>55506512</v>
      </c>
      <c r="D20" s="829">
        <v>60714954</v>
      </c>
      <c r="E20" s="838">
        <v>70655323</v>
      </c>
      <c r="F20" s="838">
        <v>75875549</v>
      </c>
    </row>
    <row r="21" spans="1:6" x14ac:dyDescent="0.15">
      <c r="A21" s="120" t="s">
        <v>1598</v>
      </c>
      <c r="B21" s="829">
        <v>40962989</v>
      </c>
      <c r="C21" s="829">
        <v>30851857</v>
      </c>
      <c r="D21" s="829">
        <v>43420108</v>
      </c>
      <c r="E21" s="839">
        <v>0</v>
      </c>
      <c r="F21" s="839">
        <v>0</v>
      </c>
    </row>
    <row r="22" spans="1:6" x14ac:dyDescent="0.15">
      <c r="A22" s="120" t="s">
        <v>1616</v>
      </c>
      <c r="B22" s="829">
        <v>46233344</v>
      </c>
      <c r="C22" s="829">
        <v>31804938</v>
      </c>
      <c r="D22" s="829">
        <v>38099080</v>
      </c>
      <c r="E22" s="838">
        <v>9460299</v>
      </c>
      <c r="F22" s="838">
        <v>2570626</v>
      </c>
    </row>
    <row r="23" spans="1:6" x14ac:dyDescent="0.15">
      <c r="A23" s="120" t="s">
        <v>1602</v>
      </c>
      <c r="B23" s="829">
        <v>2786695</v>
      </c>
      <c r="C23" s="829">
        <v>14274472</v>
      </c>
      <c r="D23" s="829">
        <v>7657318</v>
      </c>
      <c r="E23" s="838">
        <v>1404816</v>
      </c>
      <c r="F23" s="838">
        <v>263175</v>
      </c>
    </row>
    <row r="24" spans="1:6" x14ac:dyDescent="0.15">
      <c r="A24" s="120" t="s">
        <v>1614</v>
      </c>
      <c r="B24" s="836">
        <v>0</v>
      </c>
      <c r="C24" s="836">
        <v>0</v>
      </c>
      <c r="D24" s="829">
        <v>4449261</v>
      </c>
      <c r="E24" s="838">
        <v>13249003</v>
      </c>
      <c r="F24" s="838">
        <v>3437469</v>
      </c>
    </row>
    <row r="25" spans="1:6" x14ac:dyDescent="0.15">
      <c r="A25" s="120" t="s">
        <v>1605</v>
      </c>
      <c r="B25" s="836">
        <v>0</v>
      </c>
      <c r="C25" s="836">
        <v>0</v>
      </c>
      <c r="D25" s="836">
        <v>0</v>
      </c>
      <c r="E25" s="836">
        <v>0</v>
      </c>
      <c r="F25" s="838">
        <v>117139</v>
      </c>
    </row>
    <row r="26" spans="1:6" x14ac:dyDescent="0.15">
      <c r="A26" s="797"/>
      <c r="B26" s="797"/>
      <c r="C26" s="797"/>
      <c r="D26" s="797"/>
      <c r="E26" s="797"/>
    </row>
    <row r="27" spans="1:6" ht="10.5" customHeight="1" x14ac:dyDescent="0.15">
      <c r="A27" s="2418" t="s">
        <v>1617</v>
      </c>
      <c r="B27" s="2418"/>
      <c r="C27" s="2418"/>
      <c r="D27" s="2418"/>
      <c r="E27" s="2418"/>
      <c r="F27" s="2418"/>
    </row>
    <row r="28" spans="1:6" ht="22.5" customHeight="1" x14ac:dyDescent="0.15">
      <c r="A28" s="2418" t="s">
        <v>1618</v>
      </c>
      <c r="B28" s="2418"/>
      <c r="C28" s="2418"/>
      <c r="D28" s="2418"/>
      <c r="E28" s="2418"/>
      <c r="F28" s="2418"/>
    </row>
    <row r="29" spans="1:6" x14ac:dyDescent="0.15">
      <c r="A29" s="2420" t="s">
        <v>510</v>
      </c>
      <c r="B29" s="2420"/>
      <c r="C29" s="2420"/>
      <c r="D29" s="2420"/>
      <c r="E29" s="2420"/>
      <c r="F29" s="2420"/>
    </row>
    <row r="30" spans="1:6" x14ac:dyDescent="0.15">
      <c r="A30" s="2418" t="s">
        <v>1619</v>
      </c>
      <c r="B30" s="2418"/>
      <c r="C30" s="2418"/>
      <c r="D30" s="2418"/>
      <c r="E30" s="2419"/>
    </row>
  </sheetData>
  <mergeCells count="7">
    <mergeCell ref="A30:E30"/>
    <mergeCell ref="A2:F2"/>
    <mergeCell ref="A4:A5"/>
    <mergeCell ref="B4:F4"/>
    <mergeCell ref="A27:F27"/>
    <mergeCell ref="A28:F28"/>
    <mergeCell ref="A29:F29"/>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dimension ref="A1:T26"/>
  <sheetViews>
    <sheetView zoomScaleNormal="100" workbookViewId="0"/>
  </sheetViews>
  <sheetFormatPr baseColWidth="10" defaultColWidth="9.140625" defaultRowHeight="10.5" x14ac:dyDescent="0.15"/>
  <cols>
    <col min="1" max="1" width="18.7109375" style="120" customWidth="1"/>
    <col min="2" max="11" width="15.7109375" style="120" customWidth="1"/>
    <col min="12" max="12" width="9.140625" style="120" customWidth="1"/>
    <col min="13" max="20" width="11.28515625" style="120" customWidth="1"/>
    <col min="21" max="16384" width="9.140625" style="120"/>
  </cols>
  <sheetData>
    <row r="1" spans="1:20" ht="15" customHeight="1" x14ac:dyDescent="0.15">
      <c r="A1" s="174"/>
      <c r="B1" s="174"/>
      <c r="C1" s="174"/>
      <c r="D1" s="174"/>
      <c r="E1" s="174"/>
      <c r="F1" s="174"/>
      <c r="G1" s="174"/>
      <c r="H1" s="174"/>
      <c r="I1" s="174"/>
      <c r="J1" s="174"/>
      <c r="K1" s="174"/>
    </row>
    <row r="2" spans="1:20" ht="15" customHeight="1" x14ac:dyDescent="0.15">
      <c r="A2" s="2474" t="s">
        <v>1620</v>
      </c>
      <c r="B2" s="2474"/>
      <c r="C2" s="2474"/>
      <c r="D2" s="2474"/>
      <c r="E2" s="2474"/>
      <c r="F2" s="2873"/>
      <c r="G2" s="2873"/>
      <c r="H2" s="2873"/>
      <c r="I2" s="2873"/>
      <c r="J2" s="2873"/>
      <c r="K2" s="2873"/>
    </row>
    <row r="3" spans="1:20" ht="7.5" customHeight="1" x14ac:dyDescent="0.15"/>
    <row r="4" spans="1:20" ht="24.75" customHeight="1" x14ac:dyDescent="0.15">
      <c r="A4" s="2854" t="s">
        <v>1621</v>
      </c>
      <c r="B4" s="2854" t="s">
        <v>1622</v>
      </c>
      <c r="C4" s="2854"/>
      <c r="D4" s="2854"/>
      <c r="E4" s="2854"/>
      <c r="F4" s="2854"/>
      <c r="G4" s="2854" t="s">
        <v>1623</v>
      </c>
      <c r="H4" s="2854"/>
      <c r="I4" s="2854"/>
      <c r="J4" s="2854"/>
      <c r="K4" s="2854"/>
    </row>
    <row r="5" spans="1:20" x14ac:dyDescent="0.15">
      <c r="A5" s="2854"/>
      <c r="B5" s="843">
        <v>2012</v>
      </c>
      <c r="C5" s="520">
        <v>2013</v>
      </c>
      <c r="D5" s="520">
        <v>2014</v>
      </c>
      <c r="E5" s="794">
        <v>2015</v>
      </c>
      <c r="F5" s="794">
        <v>2016</v>
      </c>
      <c r="G5" s="844">
        <v>2012</v>
      </c>
      <c r="H5" s="520">
        <v>2013</v>
      </c>
      <c r="I5" s="520">
        <v>2014</v>
      </c>
      <c r="J5" s="794">
        <v>2015</v>
      </c>
      <c r="K5" s="794">
        <v>2016</v>
      </c>
      <c r="M5" s="845"/>
      <c r="N5" s="845"/>
      <c r="O5" s="845"/>
      <c r="P5" s="845"/>
      <c r="Q5" s="845"/>
      <c r="R5" s="845"/>
      <c r="S5" s="845"/>
      <c r="T5" s="845"/>
    </row>
    <row r="6" spans="1:20" x14ac:dyDescent="0.15">
      <c r="A6" s="832" t="s">
        <v>71</v>
      </c>
      <c r="B6" s="622">
        <f t="shared" ref="B6:D6" si="0">SUM(B7:B14)</f>
        <v>8208947</v>
      </c>
      <c r="C6" s="622">
        <f t="shared" si="0"/>
        <v>8325178</v>
      </c>
      <c r="D6" s="622">
        <f t="shared" si="0"/>
        <v>8155117</v>
      </c>
      <c r="E6" s="846">
        <f>SUM(E7:E14)</f>
        <v>11367535</v>
      </c>
      <c r="F6" s="661">
        <f>SUM(F7:F14)</f>
        <v>14164246.279909998</v>
      </c>
      <c r="G6" s="622">
        <f t="shared" ref="G6:K6" si="1">SUM(G7:G14)</f>
        <v>3503223</v>
      </c>
      <c r="H6" s="622">
        <f t="shared" si="1"/>
        <v>3136146</v>
      </c>
      <c r="I6" s="622">
        <f t="shared" si="1"/>
        <v>1362738</v>
      </c>
      <c r="J6" s="846">
        <f t="shared" si="1"/>
        <v>1127263</v>
      </c>
      <c r="K6" s="846">
        <f t="shared" si="1"/>
        <v>935505</v>
      </c>
    </row>
    <row r="7" spans="1:20" x14ac:dyDescent="0.15">
      <c r="A7" s="835" t="s">
        <v>1624</v>
      </c>
      <c r="B7" s="847">
        <v>4503832</v>
      </c>
      <c r="C7" s="734">
        <v>3926408</v>
      </c>
      <c r="D7" s="734">
        <v>2146406</v>
      </c>
      <c r="E7" s="848">
        <v>2006602</v>
      </c>
      <c r="F7" s="849">
        <v>1684855.327</v>
      </c>
      <c r="G7" s="847">
        <v>2796112</v>
      </c>
      <c r="H7" s="734">
        <v>2743692</v>
      </c>
      <c r="I7" s="734">
        <v>1019082</v>
      </c>
      <c r="J7" s="663">
        <v>895974</v>
      </c>
      <c r="K7" s="849">
        <v>695041</v>
      </c>
    </row>
    <row r="8" spans="1:20" ht="11.25" x14ac:dyDescent="0.15">
      <c r="A8" s="835" t="s">
        <v>1625</v>
      </c>
      <c r="B8" s="847">
        <v>57156</v>
      </c>
      <c r="C8" s="734">
        <v>18510</v>
      </c>
      <c r="D8" s="734">
        <v>14065</v>
      </c>
      <c r="E8" s="848">
        <v>63025</v>
      </c>
      <c r="F8" s="849">
        <v>5404.2560000000003</v>
      </c>
      <c r="G8" s="847">
        <v>51667</v>
      </c>
      <c r="H8" s="734">
        <v>11700</v>
      </c>
      <c r="I8" s="734">
        <v>2608</v>
      </c>
      <c r="J8" s="663">
        <v>23555</v>
      </c>
      <c r="K8" s="849">
        <v>2349</v>
      </c>
    </row>
    <row r="9" spans="1:20" ht="11.25" x14ac:dyDescent="0.15">
      <c r="A9" s="835" t="s">
        <v>1626</v>
      </c>
      <c r="B9" s="847">
        <v>89268</v>
      </c>
      <c r="C9" s="734">
        <v>149380</v>
      </c>
      <c r="D9" s="734">
        <v>571313</v>
      </c>
      <c r="E9" s="848">
        <v>538225</v>
      </c>
      <c r="F9" s="849">
        <v>804509.495</v>
      </c>
      <c r="G9" s="847">
        <v>11513</v>
      </c>
      <c r="H9" s="734">
        <v>21942</v>
      </c>
      <c r="I9" s="734">
        <v>80169</v>
      </c>
      <c r="J9" s="663">
        <v>67818</v>
      </c>
      <c r="K9" s="849">
        <v>108737</v>
      </c>
    </row>
    <row r="10" spans="1:20" x14ac:dyDescent="0.15">
      <c r="A10" s="835" t="s">
        <v>1627</v>
      </c>
      <c r="B10" s="847">
        <v>632371</v>
      </c>
      <c r="C10" s="734">
        <v>288754</v>
      </c>
      <c r="D10" s="734">
        <v>211062</v>
      </c>
      <c r="E10" s="848">
        <v>113228</v>
      </c>
      <c r="F10" s="849">
        <v>80113.172000000006</v>
      </c>
      <c r="G10" s="736">
        <v>457754</v>
      </c>
      <c r="H10" s="734">
        <v>202589</v>
      </c>
      <c r="I10" s="734">
        <v>201210</v>
      </c>
      <c r="J10" s="663">
        <v>74592</v>
      </c>
      <c r="K10" s="849">
        <v>70139</v>
      </c>
    </row>
    <row r="11" spans="1:20" x14ac:dyDescent="0.15">
      <c r="A11" s="835" t="s">
        <v>1628</v>
      </c>
      <c r="B11" s="847">
        <v>45633</v>
      </c>
      <c r="C11" s="734">
        <v>163014</v>
      </c>
      <c r="D11" s="734">
        <v>14065</v>
      </c>
      <c r="E11" s="848">
        <v>9756</v>
      </c>
      <c r="F11" s="849">
        <v>6555.0619999999999</v>
      </c>
      <c r="G11" s="847">
        <v>7584</v>
      </c>
      <c r="H11" s="734">
        <v>48645</v>
      </c>
      <c r="I11" s="734">
        <v>2608</v>
      </c>
      <c r="J11" s="663">
        <v>1827</v>
      </c>
      <c r="K11" s="849">
        <v>1207</v>
      </c>
    </row>
    <row r="12" spans="1:20" ht="11.25" x14ac:dyDescent="0.15">
      <c r="A12" s="835" t="s">
        <v>1629</v>
      </c>
      <c r="B12" s="847">
        <v>2608351</v>
      </c>
      <c r="C12" s="734">
        <v>3532848</v>
      </c>
      <c r="D12" s="734">
        <v>4916751</v>
      </c>
      <c r="E12" s="848">
        <v>8241067</v>
      </c>
      <c r="F12" s="849">
        <v>11279334.97391</v>
      </c>
      <c r="G12" s="736">
        <v>0</v>
      </c>
      <c r="H12" s="736">
        <v>0</v>
      </c>
      <c r="I12" s="736">
        <v>0</v>
      </c>
      <c r="J12" s="663">
        <v>0</v>
      </c>
      <c r="K12" s="849">
        <v>0</v>
      </c>
    </row>
    <row r="13" spans="1:20" ht="11.25" x14ac:dyDescent="0.15">
      <c r="A13" s="835" t="s">
        <v>1630</v>
      </c>
      <c r="B13" s="847">
        <v>240879</v>
      </c>
      <c r="C13" s="734">
        <v>235944</v>
      </c>
      <c r="D13" s="734">
        <v>278144</v>
      </c>
      <c r="E13" s="848">
        <v>390538</v>
      </c>
      <c r="F13" s="849">
        <v>295485.54399999999</v>
      </c>
      <c r="G13" s="847">
        <v>67009</v>
      </c>
      <c r="H13" s="734">
        <v>95578</v>
      </c>
      <c r="I13" s="734">
        <v>56070</v>
      </c>
      <c r="J13" s="663">
        <v>62524</v>
      </c>
      <c r="K13" s="849">
        <v>57987</v>
      </c>
    </row>
    <row r="14" spans="1:20" x14ac:dyDescent="0.15">
      <c r="A14" s="835" t="s">
        <v>1631</v>
      </c>
      <c r="B14" s="847">
        <v>31457</v>
      </c>
      <c r="C14" s="734">
        <v>10320</v>
      </c>
      <c r="D14" s="734">
        <v>3311</v>
      </c>
      <c r="E14" s="848">
        <v>5094</v>
      </c>
      <c r="F14" s="849">
        <v>7988.45</v>
      </c>
      <c r="G14" s="847">
        <v>111584</v>
      </c>
      <c r="H14" s="734">
        <v>12000</v>
      </c>
      <c r="I14" s="734">
        <v>991</v>
      </c>
      <c r="J14" s="848">
        <v>973</v>
      </c>
      <c r="K14" s="849">
        <v>45</v>
      </c>
    </row>
    <row r="15" spans="1:20" ht="14.25" customHeight="1" x14ac:dyDescent="0.15">
      <c r="A15" s="797"/>
      <c r="B15" s="797"/>
      <c r="C15" s="797"/>
      <c r="D15" s="797"/>
      <c r="E15" s="797"/>
      <c r="F15" s="797"/>
      <c r="G15" s="797"/>
      <c r="H15" s="797"/>
      <c r="I15" s="850"/>
      <c r="J15" s="797"/>
      <c r="K15" s="797"/>
    </row>
    <row r="16" spans="1:20" x14ac:dyDescent="0.15">
      <c r="A16" s="2871" t="s">
        <v>1632</v>
      </c>
      <c r="B16" s="2871"/>
      <c r="C16" s="2871"/>
      <c r="D16" s="2871"/>
      <c r="E16" s="2871"/>
      <c r="F16" s="2871"/>
      <c r="G16" s="2871"/>
      <c r="H16" s="2871"/>
      <c r="I16" s="2871"/>
      <c r="J16" s="2871"/>
      <c r="K16" s="2871"/>
    </row>
    <row r="17" spans="1:11" ht="23.25" customHeight="1" x14ac:dyDescent="0.15">
      <c r="A17" s="2870" t="s">
        <v>1633</v>
      </c>
      <c r="B17" s="2870"/>
      <c r="C17" s="2870"/>
      <c r="D17" s="2870"/>
      <c r="E17" s="2870"/>
      <c r="F17" s="2870"/>
      <c r="G17" s="2870"/>
      <c r="H17" s="2870"/>
      <c r="I17" s="2870"/>
      <c r="J17" s="2870"/>
      <c r="K17" s="2870"/>
    </row>
    <row r="18" spans="1:11" x14ac:dyDescent="0.15">
      <c r="A18" s="2870" t="s">
        <v>1634</v>
      </c>
      <c r="B18" s="2870"/>
      <c r="C18" s="2870"/>
      <c r="D18" s="2870"/>
      <c r="E18" s="2870"/>
      <c r="F18" s="2870"/>
      <c r="G18" s="2870"/>
      <c r="H18" s="2870"/>
      <c r="I18" s="2870"/>
      <c r="J18" s="2870"/>
      <c r="K18" s="2870"/>
    </row>
    <row r="19" spans="1:11" x14ac:dyDescent="0.15">
      <c r="A19" s="2871" t="s">
        <v>1635</v>
      </c>
      <c r="B19" s="2871"/>
      <c r="C19" s="2871"/>
      <c r="D19" s="2871"/>
      <c r="E19" s="2871"/>
      <c r="F19" s="2871"/>
      <c r="G19" s="2871"/>
      <c r="H19" s="2871"/>
      <c r="I19" s="2871"/>
      <c r="J19" s="2871"/>
      <c r="K19" s="2871"/>
    </row>
    <row r="20" spans="1:11" x14ac:dyDescent="0.15">
      <c r="A20" s="2870" t="s">
        <v>1636</v>
      </c>
      <c r="B20" s="2870"/>
      <c r="C20" s="2870"/>
      <c r="D20" s="2870"/>
      <c r="E20" s="2870"/>
      <c r="F20" s="2870"/>
      <c r="G20" s="2870"/>
      <c r="H20" s="2870"/>
      <c r="I20" s="2870"/>
      <c r="J20" s="2870"/>
      <c r="K20" s="2870"/>
    </row>
    <row r="21" spans="1:11" ht="10.5" customHeight="1" x14ac:dyDescent="0.15">
      <c r="A21" s="2870" t="s">
        <v>1637</v>
      </c>
      <c r="B21" s="2870"/>
      <c r="C21" s="2870"/>
      <c r="D21" s="2870"/>
      <c r="E21" s="2870"/>
      <c r="F21" s="2870"/>
      <c r="G21" s="2870"/>
      <c r="H21" s="2870"/>
      <c r="I21" s="2870"/>
      <c r="J21" s="2870"/>
      <c r="K21" s="2870"/>
    </row>
    <row r="22" spans="1:11" ht="10.5" customHeight="1" x14ac:dyDescent="0.15">
      <c r="A22" s="2870" t="s">
        <v>1638</v>
      </c>
      <c r="B22" s="2870"/>
      <c r="C22" s="2870"/>
      <c r="D22" s="2870"/>
      <c r="E22" s="2870"/>
      <c r="F22" s="2870"/>
      <c r="G22" s="2870"/>
      <c r="H22" s="2870"/>
      <c r="I22" s="2870"/>
      <c r="J22" s="2870"/>
      <c r="K22" s="2870"/>
    </row>
    <row r="23" spans="1:11" x14ac:dyDescent="0.15">
      <c r="A23" s="2872" t="s">
        <v>510</v>
      </c>
      <c r="B23" s="2872"/>
      <c r="C23" s="2872"/>
      <c r="D23" s="2872"/>
      <c r="E23" s="2872"/>
      <c r="F23" s="2872"/>
      <c r="G23" s="2872"/>
      <c r="H23" s="2872"/>
      <c r="I23" s="2872"/>
      <c r="J23" s="2872"/>
      <c r="K23" s="2872"/>
    </row>
    <row r="24" spans="1:11" x14ac:dyDescent="0.15">
      <c r="A24" s="2870" t="s">
        <v>1639</v>
      </c>
      <c r="B24" s="2870"/>
      <c r="C24" s="2870"/>
      <c r="D24" s="2870"/>
      <c r="E24" s="2870"/>
      <c r="F24" s="2870"/>
      <c r="G24" s="2870"/>
      <c r="H24" s="2870"/>
      <c r="I24" s="2870"/>
      <c r="J24" s="2870"/>
      <c r="K24" s="2870"/>
    </row>
    <row r="25" spans="1:11" x14ac:dyDescent="0.15">
      <c r="A25" s="851"/>
      <c r="B25" s="851"/>
      <c r="C25" s="851"/>
      <c r="D25" s="851"/>
      <c r="E25" s="851"/>
      <c r="F25" s="851"/>
      <c r="G25" s="851"/>
      <c r="H25" s="851"/>
      <c r="I25" s="851"/>
      <c r="J25" s="851"/>
      <c r="K25" s="851"/>
    </row>
    <row r="26" spans="1:11" x14ac:dyDescent="0.15">
      <c r="A26" s="851"/>
      <c r="B26" s="851"/>
      <c r="C26" s="851"/>
      <c r="D26" s="851"/>
      <c r="E26" s="851"/>
      <c r="F26" s="851"/>
      <c r="G26" s="851"/>
      <c r="H26" s="851"/>
      <c r="I26" s="851"/>
      <c r="J26" s="851"/>
      <c r="K26" s="851"/>
    </row>
  </sheetData>
  <mergeCells count="13">
    <mergeCell ref="A17:K17"/>
    <mergeCell ref="A2:K2"/>
    <mergeCell ref="A4:A5"/>
    <mergeCell ref="B4:F4"/>
    <mergeCell ref="G4:K4"/>
    <mergeCell ref="A16:K16"/>
    <mergeCell ref="A24:K24"/>
    <mergeCell ref="A18:K18"/>
    <mergeCell ref="A19:K19"/>
    <mergeCell ref="A20:K20"/>
    <mergeCell ref="A21:K21"/>
    <mergeCell ref="A22:K22"/>
    <mergeCell ref="A23:K23"/>
  </mergeCells>
  <pageMargins left="0.39370078740157483" right="0.39370078740157483" top="0.39370078740157483" bottom="0.39370078740157483" header="0.39370078740157483" footer="0.39370078740157483"/>
  <pageSetup scale="70" orientation="landscape" verticalDpi="599" r:id="rId1"/>
  <headerFooter alignWithMargins="0">
    <oddFooter>&amp;L&amp;C&amp;R</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dimension ref="A1:K21"/>
  <sheetViews>
    <sheetView workbookViewId="0"/>
  </sheetViews>
  <sheetFormatPr baseColWidth="10" defaultColWidth="9.140625" defaultRowHeight="10.5" x14ac:dyDescent="0.15"/>
  <cols>
    <col min="1" max="1" width="21.7109375" style="120" customWidth="1"/>
    <col min="2" max="11" width="15.85546875" style="120" customWidth="1"/>
    <col min="12" max="12" width="9.140625" style="120" customWidth="1"/>
    <col min="13" max="13" width="18" style="120" customWidth="1"/>
    <col min="14" max="18" width="0" style="120" hidden="1" customWidth="1"/>
    <col min="19" max="19" width="19" style="120" customWidth="1"/>
    <col min="20" max="16384" width="9.140625" style="120"/>
  </cols>
  <sheetData>
    <row r="1" spans="1:11" ht="15" customHeight="1" x14ac:dyDescent="0.15">
      <c r="A1" s="174"/>
      <c r="B1" s="174"/>
      <c r="C1" s="174"/>
      <c r="D1" s="174"/>
      <c r="E1" s="174"/>
      <c r="F1" s="174"/>
      <c r="G1" s="174"/>
      <c r="H1" s="174"/>
      <c r="I1" s="174"/>
      <c r="J1" s="174"/>
      <c r="K1" s="174"/>
    </row>
    <row r="2" spans="1:11" ht="15" customHeight="1" x14ac:dyDescent="0.15">
      <c r="A2" s="2874" t="s">
        <v>1640</v>
      </c>
      <c r="B2" s="2874"/>
      <c r="C2" s="2874"/>
      <c r="D2" s="2874"/>
      <c r="E2" s="2874"/>
      <c r="F2" s="2875"/>
      <c r="G2" s="2875"/>
      <c r="H2" s="2875"/>
      <c r="I2" s="2875"/>
      <c r="J2" s="2875"/>
      <c r="K2" s="2875"/>
    </row>
    <row r="3" spans="1:11" x14ac:dyDescent="0.15">
      <c r="A3" s="832"/>
      <c r="B3" s="832"/>
      <c r="C3" s="832"/>
      <c r="D3" s="832"/>
      <c r="E3" s="832"/>
      <c r="F3" s="852"/>
      <c r="G3" s="852"/>
      <c r="H3" s="852"/>
      <c r="I3" s="852"/>
      <c r="J3" s="852"/>
      <c r="K3" s="852"/>
    </row>
    <row r="4" spans="1:11" ht="24" customHeight="1" x14ac:dyDescent="0.15">
      <c r="A4" s="2854" t="s">
        <v>1641</v>
      </c>
      <c r="B4" s="2854" t="s">
        <v>1642</v>
      </c>
      <c r="C4" s="2854"/>
      <c r="D4" s="2854"/>
      <c r="E4" s="2854"/>
      <c r="F4" s="2854"/>
      <c r="G4" s="2854" t="s">
        <v>1623</v>
      </c>
      <c r="H4" s="2854"/>
      <c r="I4" s="2854"/>
      <c r="J4" s="2854"/>
      <c r="K4" s="2854"/>
    </row>
    <row r="5" spans="1:11" x14ac:dyDescent="0.15">
      <c r="A5" s="2854"/>
      <c r="B5" s="853">
        <v>2012</v>
      </c>
      <c r="C5" s="520">
        <v>2013</v>
      </c>
      <c r="D5" s="520">
        <v>2014</v>
      </c>
      <c r="E5" s="794">
        <v>2015</v>
      </c>
      <c r="F5" s="794">
        <v>2016</v>
      </c>
      <c r="G5" s="62">
        <v>2012</v>
      </c>
      <c r="H5" s="520">
        <v>2013</v>
      </c>
      <c r="I5" s="520">
        <v>2014</v>
      </c>
      <c r="J5" s="794">
        <v>2015</v>
      </c>
      <c r="K5" s="794">
        <v>2016</v>
      </c>
    </row>
    <row r="6" spans="1:11" x14ac:dyDescent="0.15">
      <c r="A6" s="832" t="s">
        <v>71</v>
      </c>
      <c r="B6" s="854">
        <f t="shared" ref="B6:E6" si="0">SUM(B7:B12)</f>
        <v>8208947</v>
      </c>
      <c r="C6" s="854">
        <f t="shared" si="0"/>
        <v>8325178</v>
      </c>
      <c r="D6" s="854">
        <f t="shared" si="0"/>
        <v>8162704</v>
      </c>
      <c r="E6" s="846">
        <f t="shared" si="0"/>
        <v>11367535</v>
      </c>
      <c r="F6" s="846">
        <f>SUM(F7:F12)</f>
        <v>14164246.27991</v>
      </c>
      <c r="G6" s="854">
        <f t="shared" ref="G6:J6" si="1">SUM(G7:G12)</f>
        <v>3503223</v>
      </c>
      <c r="H6" s="854">
        <f t="shared" si="1"/>
        <v>3136146</v>
      </c>
      <c r="I6" s="854">
        <f t="shared" si="1"/>
        <v>1309444</v>
      </c>
      <c r="J6" s="846">
        <f t="shared" si="1"/>
        <v>1127263</v>
      </c>
      <c r="K6" s="846">
        <f>SUM(K7:K12)</f>
        <v>935505</v>
      </c>
    </row>
    <row r="7" spans="1:11" x14ac:dyDescent="0.15">
      <c r="A7" s="835" t="s">
        <v>1643</v>
      </c>
      <c r="B7" s="855">
        <v>2986193</v>
      </c>
      <c r="C7" s="855">
        <v>2247436</v>
      </c>
      <c r="D7" s="855">
        <v>1800377</v>
      </c>
      <c r="E7" s="848">
        <v>1973227</v>
      </c>
      <c r="F7" s="849">
        <v>1893543.63</v>
      </c>
      <c r="G7" s="855">
        <v>1346489</v>
      </c>
      <c r="H7" s="485">
        <v>1032659</v>
      </c>
      <c r="I7" s="485">
        <v>583793</v>
      </c>
      <c r="J7" s="848">
        <v>629404</v>
      </c>
      <c r="K7" s="849">
        <v>549079</v>
      </c>
    </row>
    <row r="8" spans="1:11" x14ac:dyDescent="0.15">
      <c r="A8" s="835" t="s">
        <v>1644</v>
      </c>
      <c r="B8" s="855">
        <v>84860</v>
      </c>
      <c r="C8" s="855">
        <v>24330</v>
      </c>
      <c r="D8" s="855">
        <v>23949</v>
      </c>
      <c r="E8" s="848">
        <v>41360</v>
      </c>
      <c r="F8" s="849">
        <v>47191.114999999998</v>
      </c>
      <c r="G8" s="855">
        <v>50931</v>
      </c>
      <c r="H8" s="485">
        <v>15659</v>
      </c>
      <c r="I8" s="485">
        <v>8062</v>
      </c>
      <c r="J8" s="848">
        <v>19798</v>
      </c>
      <c r="K8" s="849">
        <v>18216</v>
      </c>
    </row>
    <row r="9" spans="1:11" x14ac:dyDescent="0.15">
      <c r="A9" s="835" t="s">
        <v>1645</v>
      </c>
      <c r="B9" s="855">
        <v>1646749</v>
      </c>
      <c r="C9" s="855">
        <v>1811706</v>
      </c>
      <c r="D9" s="855">
        <v>923429</v>
      </c>
      <c r="E9" s="848">
        <v>597837</v>
      </c>
      <c r="F9" s="849">
        <v>573116.64599999995</v>
      </c>
      <c r="G9" s="855">
        <v>1380160</v>
      </c>
      <c r="H9" s="485">
        <v>1546584</v>
      </c>
      <c r="I9" s="485">
        <v>484889</v>
      </c>
      <c r="J9" s="848">
        <v>263683</v>
      </c>
      <c r="K9" s="849">
        <v>221134</v>
      </c>
    </row>
    <row r="10" spans="1:11" x14ac:dyDescent="0.15">
      <c r="A10" s="835" t="s">
        <v>1646</v>
      </c>
      <c r="B10" s="855">
        <v>836413</v>
      </c>
      <c r="C10" s="855">
        <v>670934</v>
      </c>
      <c r="D10" s="855">
        <v>479282</v>
      </c>
      <c r="E10" s="848">
        <v>500791</v>
      </c>
      <c r="F10" s="849">
        <v>364583.364</v>
      </c>
      <c r="G10" s="733">
        <v>604243</v>
      </c>
      <c r="H10" s="485">
        <v>519772</v>
      </c>
      <c r="I10" s="485">
        <v>223391</v>
      </c>
      <c r="J10" s="663">
        <v>207968</v>
      </c>
      <c r="K10" s="849">
        <v>143822</v>
      </c>
    </row>
    <row r="11" spans="1:11" x14ac:dyDescent="0.15">
      <c r="A11" s="835" t="s">
        <v>1647</v>
      </c>
      <c r="B11" s="855">
        <v>2608351</v>
      </c>
      <c r="C11" s="855">
        <v>3532848</v>
      </c>
      <c r="D11" s="855">
        <v>4916751</v>
      </c>
      <c r="E11" s="848">
        <v>8241067</v>
      </c>
      <c r="F11" s="849">
        <v>11279334.97391</v>
      </c>
      <c r="G11" s="733" t="s">
        <v>6</v>
      </c>
      <c r="H11" s="485">
        <v>0</v>
      </c>
      <c r="I11" s="485">
        <v>0</v>
      </c>
      <c r="J11" s="663">
        <v>0</v>
      </c>
      <c r="K11" s="849">
        <v>0</v>
      </c>
    </row>
    <row r="12" spans="1:11" x14ac:dyDescent="0.15">
      <c r="A12" s="835" t="s">
        <v>1648</v>
      </c>
      <c r="B12" s="855">
        <v>46381</v>
      </c>
      <c r="C12" s="855">
        <v>37924</v>
      </c>
      <c r="D12" s="855">
        <v>18916</v>
      </c>
      <c r="E12" s="848">
        <v>13253</v>
      </c>
      <c r="F12" s="849">
        <v>6476.5510000000004</v>
      </c>
      <c r="G12" s="855">
        <v>121400</v>
      </c>
      <c r="H12" s="485">
        <v>21472</v>
      </c>
      <c r="I12" s="485">
        <v>9309</v>
      </c>
      <c r="J12" s="663">
        <v>6410</v>
      </c>
      <c r="K12" s="849">
        <v>3254</v>
      </c>
    </row>
    <row r="13" spans="1:11" x14ac:dyDescent="0.15">
      <c r="A13" s="797"/>
      <c r="B13" s="856"/>
      <c r="C13" s="856"/>
      <c r="D13" s="856"/>
      <c r="E13" s="856"/>
      <c r="F13" s="850"/>
      <c r="G13" s="797"/>
      <c r="H13" s="797"/>
      <c r="I13" s="797"/>
      <c r="J13" s="797"/>
      <c r="K13" s="797"/>
    </row>
    <row r="14" spans="1:11" ht="22.5" customHeight="1" x14ac:dyDescent="0.15">
      <c r="A14" s="2870" t="s">
        <v>1649</v>
      </c>
      <c r="B14" s="2870"/>
      <c r="C14" s="2870"/>
      <c r="D14" s="2870"/>
      <c r="E14" s="2870"/>
      <c r="F14" s="2870"/>
      <c r="G14" s="2870"/>
      <c r="H14" s="2870"/>
      <c r="I14" s="2870"/>
      <c r="J14" s="2870"/>
      <c r="K14" s="2870"/>
    </row>
    <row r="15" spans="1:11" ht="10.5" customHeight="1" x14ac:dyDescent="0.15">
      <c r="A15" s="2870" t="s">
        <v>510</v>
      </c>
      <c r="B15" s="2870"/>
      <c r="C15" s="2870"/>
      <c r="D15" s="2870"/>
      <c r="E15" s="2870"/>
      <c r="F15" s="2870"/>
      <c r="G15" s="2870"/>
      <c r="H15" s="2870"/>
      <c r="I15" s="2870"/>
      <c r="J15" s="2870"/>
      <c r="K15" s="2870"/>
    </row>
    <row r="16" spans="1:11" x14ac:dyDescent="0.15">
      <c r="A16" s="2870" t="s">
        <v>1536</v>
      </c>
      <c r="B16" s="2870"/>
      <c r="C16" s="2870"/>
      <c r="D16" s="2870"/>
      <c r="E16" s="2870"/>
      <c r="F16" s="2870"/>
      <c r="G16" s="2870"/>
      <c r="H16" s="2870"/>
      <c r="I16" s="2870"/>
      <c r="J16" s="2870"/>
      <c r="K16" s="2870"/>
    </row>
    <row r="17" spans="1:11" x14ac:dyDescent="0.15">
      <c r="A17" s="851"/>
      <c r="B17" s="851"/>
      <c r="C17" s="851"/>
      <c r="D17" s="851"/>
      <c r="E17" s="851"/>
      <c r="F17" s="851"/>
      <c r="G17" s="851"/>
      <c r="H17" s="851"/>
      <c r="I17" s="851"/>
      <c r="J17" s="851"/>
      <c r="K17" s="851"/>
    </row>
    <row r="18" spans="1:11" x14ac:dyDescent="0.15">
      <c r="A18" s="851"/>
      <c r="B18" s="851"/>
      <c r="C18" s="851"/>
      <c r="D18" s="851"/>
      <c r="E18" s="851"/>
      <c r="F18" s="851"/>
      <c r="G18" s="851"/>
      <c r="H18" s="851"/>
      <c r="I18" s="851"/>
      <c r="J18" s="851"/>
      <c r="K18" s="851"/>
    </row>
    <row r="19" spans="1:11" x14ac:dyDescent="0.15">
      <c r="A19" s="851"/>
      <c r="B19" s="851"/>
      <c r="C19" s="851"/>
      <c r="D19" s="851"/>
      <c r="E19" s="851"/>
      <c r="F19" s="851"/>
      <c r="G19" s="851"/>
      <c r="H19" s="851"/>
      <c r="I19" s="851"/>
      <c r="J19" s="851"/>
      <c r="K19" s="851"/>
    </row>
    <row r="20" spans="1:11" x14ac:dyDescent="0.15">
      <c r="A20" s="851"/>
      <c r="B20" s="851"/>
      <c r="C20" s="851"/>
      <c r="D20" s="851"/>
      <c r="E20" s="851"/>
      <c r="F20" s="851"/>
      <c r="G20" s="851"/>
      <c r="H20" s="851"/>
      <c r="I20" s="851"/>
      <c r="J20" s="851"/>
      <c r="K20" s="851"/>
    </row>
    <row r="21" spans="1:11" x14ac:dyDescent="0.15">
      <c r="A21" s="851"/>
      <c r="B21" s="851"/>
      <c r="C21" s="851"/>
      <c r="D21" s="851"/>
      <c r="E21" s="851"/>
      <c r="F21" s="851"/>
      <c r="G21" s="851"/>
      <c r="H21" s="851"/>
      <c r="I21" s="851"/>
      <c r="J21" s="851"/>
      <c r="K21" s="851"/>
    </row>
  </sheetData>
  <mergeCells count="7">
    <mergeCell ref="A16:K16"/>
    <mergeCell ref="A2:K2"/>
    <mergeCell ref="A4:A5"/>
    <mergeCell ref="B4:F4"/>
    <mergeCell ref="G4:K4"/>
    <mergeCell ref="A14:K14"/>
    <mergeCell ref="A15:K15"/>
  </mergeCells>
  <pageMargins left="0.39370078740157483" right="0.39370078740157483" top="0.39370078740157483" bottom="0.39370078740157483" header="0.39370078740157483" footer="0.39370078740157483"/>
  <pageSetup scale="70" orientation="landscape" verticalDpi="599" r:id="rId1"/>
  <headerFooter alignWithMargins="0">
    <oddFooter>&amp;L&amp;C&amp;R</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dimension ref="A2:H87"/>
  <sheetViews>
    <sheetView zoomScaleNormal="100" workbookViewId="0"/>
  </sheetViews>
  <sheetFormatPr baseColWidth="10" defaultRowHeight="10.5" x14ac:dyDescent="0.15"/>
  <cols>
    <col min="1" max="1" width="58.7109375" style="1" customWidth="1"/>
    <col min="2" max="3" width="11.85546875" style="860" customWidth="1"/>
    <col min="4" max="6" width="11.85546875" style="1" customWidth="1"/>
    <col min="7" max="7" width="11.42578125" style="1"/>
    <col min="8" max="8" width="11.42578125" style="1" customWidth="1"/>
    <col min="9" max="16384" width="11.42578125" style="1"/>
  </cols>
  <sheetData>
    <row r="2" spans="1:8" ht="15" customHeight="1" x14ac:dyDescent="0.15">
      <c r="A2" s="2877" t="s">
        <v>1650</v>
      </c>
      <c r="B2" s="2877"/>
      <c r="C2" s="2877"/>
      <c r="D2" s="2877"/>
      <c r="E2" s="2877"/>
      <c r="F2" s="2877"/>
    </row>
    <row r="3" spans="1:8" ht="11.25" customHeight="1" x14ac:dyDescent="0.15">
      <c r="A3" s="744"/>
      <c r="B3" s="857"/>
      <c r="C3" s="721"/>
      <c r="D3" s="17"/>
      <c r="E3" s="17"/>
    </row>
    <row r="4" spans="1:8" ht="15" customHeight="1" x14ac:dyDescent="0.15">
      <c r="A4" s="2811" t="s">
        <v>1651</v>
      </c>
      <c r="B4" s="2816" t="s">
        <v>1652</v>
      </c>
      <c r="C4" s="2816"/>
      <c r="D4" s="2816"/>
      <c r="E4" s="2816"/>
      <c r="F4" s="2816"/>
    </row>
    <row r="5" spans="1:8" ht="15" customHeight="1" x14ac:dyDescent="0.15">
      <c r="A5" s="2812"/>
      <c r="B5" s="62">
        <v>2012</v>
      </c>
      <c r="C5" s="62">
        <v>2013</v>
      </c>
      <c r="D5" s="62">
        <v>2014</v>
      </c>
      <c r="E5" s="62">
        <v>2015</v>
      </c>
      <c r="F5" s="62">
        <v>2016</v>
      </c>
    </row>
    <row r="6" spans="1:8" ht="11.25" customHeight="1" x14ac:dyDescent="0.15">
      <c r="A6" s="723" t="s">
        <v>71</v>
      </c>
      <c r="B6" s="858">
        <f>SUM(B7:B11)</f>
        <v>1290</v>
      </c>
      <c r="C6" s="858">
        <f>SUM(C7:C11)</f>
        <v>1369</v>
      </c>
      <c r="D6" s="858">
        <f>SUM(D7:D11)</f>
        <v>1437</v>
      </c>
      <c r="E6" s="858">
        <f>SUM(E7:E11)</f>
        <v>1481</v>
      </c>
      <c r="F6" s="858">
        <f>SUM(F7:F11)</f>
        <v>1635</v>
      </c>
    </row>
    <row r="7" spans="1:8" ht="22.5" customHeight="1" x14ac:dyDescent="0.15">
      <c r="A7" s="859" t="s">
        <v>1653</v>
      </c>
      <c r="B7" s="736">
        <v>632</v>
      </c>
      <c r="C7" s="736">
        <v>704</v>
      </c>
      <c r="D7" s="736">
        <v>672</v>
      </c>
      <c r="E7" s="736">
        <v>735</v>
      </c>
      <c r="F7" s="736">
        <v>790</v>
      </c>
    </row>
    <row r="8" spans="1:8" ht="15" customHeight="1" x14ac:dyDescent="0.15">
      <c r="A8" s="859" t="s">
        <v>1654</v>
      </c>
      <c r="B8" s="736">
        <v>51</v>
      </c>
      <c r="C8" s="736">
        <v>61</v>
      </c>
      <c r="D8" s="736">
        <v>47</v>
      </c>
      <c r="E8" s="736">
        <v>55</v>
      </c>
      <c r="F8" s="736">
        <v>62</v>
      </c>
    </row>
    <row r="9" spans="1:8" ht="15" customHeight="1" x14ac:dyDescent="0.15">
      <c r="A9" s="859" t="s">
        <v>1655</v>
      </c>
      <c r="B9" s="736">
        <v>339</v>
      </c>
      <c r="C9" s="736">
        <v>346</v>
      </c>
      <c r="D9" s="736">
        <v>358</v>
      </c>
      <c r="E9" s="736">
        <v>371</v>
      </c>
      <c r="F9" s="736">
        <v>377</v>
      </c>
    </row>
    <row r="10" spans="1:8" x14ac:dyDescent="0.15">
      <c r="A10" s="859" t="s">
        <v>1656</v>
      </c>
      <c r="B10" s="736">
        <v>258</v>
      </c>
      <c r="C10" s="736">
        <v>247</v>
      </c>
      <c r="D10" s="736">
        <v>356</v>
      </c>
      <c r="E10" s="736">
        <v>315</v>
      </c>
      <c r="F10" s="736">
        <v>400</v>
      </c>
    </row>
    <row r="11" spans="1:8" ht="22.5" customHeight="1" x14ac:dyDescent="0.15">
      <c r="A11" s="859" t="s">
        <v>1657</v>
      </c>
      <c r="B11" s="736">
        <v>10</v>
      </c>
      <c r="C11" s="736">
        <v>11</v>
      </c>
      <c r="D11" s="736">
        <v>4</v>
      </c>
      <c r="E11" s="736">
        <v>5</v>
      </c>
      <c r="F11" s="736">
        <v>6</v>
      </c>
    </row>
    <row r="12" spans="1:8" ht="11.25" customHeight="1" x14ac:dyDescent="0.15">
      <c r="A12" s="2878"/>
      <c r="B12" s="2878"/>
      <c r="C12" s="2878"/>
      <c r="D12" s="2878"/>
      <c r="E12" s="2878"/>
      <c r="F12" s="2878"/>
    </row>
    <row r="13" spans="1:8" s="17" customFormat="1" ht="11.25" customHeight="1" x14ac:dyDescent="0.15">
      <c r="A13" s="2879" t="s">
        <v>1658</v>
      </c>
      <c r="B13" s="2879"/>
      <c r="C13" s="2879"/>
      <c r="D13" s="2879"/>
      <c r="E13" s="2879"/>
      <c r="F13" s="2879"/>
      <c r="G13" s="544"/>
      <c r="H13" s="544"/>
    </row>
    <row r="14" spans="1:8" ht="11.25" customHeight="1" x14ac:dyDescent="0.15">
      <c r="A14" s="2880" t="s">
        <v>1659</v>
      </c>
      <c r="B14" s="2880"/>
      <c r="C14" s="2880"/>
      <c r="D14" s="2880"/>
      <c r="E14" s="2880"/>
      <c r="F14" s="2880"/>
    </row>
    <row r="15" spans="1:8" ht="11.25" customHeight="1" x14ac:dyDescent="0.15">
      <c r="A15" s="2810" t="s">
        <v>21</v>
      </c>
      <c r="B15" s="2810"/>
      <c r="C15" s="2810"/>
      <c r="D15" s="2810"/>
      <c r="E15" s="2810"/>
      <c r="F15" s="2810"/>
    </row>
    <row r="16" spans="1:8" s="770" customFormat="1" ht="11.25" customHeight="1" x14ac:dyDescent="0.15">
      <c r="A16" s="2876" t="s">
        <v>1497</v>
      </c>
      <c r="B16" s="2876"/>
      <c r="C16" s="2876"/>
      <c r="D16" s="2876"/>
      <c r="E16" s="2876"/>
      <c r="F16" s="2876"/>
      <c r="H16" s="529"/>
    </row>
    <row r="17" spans="1:6" x14ac:dyDescent="0.15">
      <c r="A17" s="2864"/>
      <c r="B17" s="2864"/>
      <c r="C17" s="2864"/>
      <c r="D17" s="2864"/>
      <c r="E17" s="2864"/>
      <c r="F17" s="2864"/>
    </row>
    <row r="20" spans="1:6" x14ac:dyDescent="0.15">
      <c r="A20" s="770"/>
      <c r="B20" s="770"/>
      <c r="C20" s="770"/>
      <c r="D20" s="770"/>
      <c r="E20" s="770"/>
      <c r="F20" s="770"/>
    </row>
    <row r="87" spans="1:3" x14ac:dyDescent="0.15">
      <c r="A87" s="800"/>
      <c r="B87" s="1"/>
      <c r="C87" s="1"/>
    </row>
  </sheetData>
  <mergeCells count="9">
    <mergeCell ref="A15:F15"/>
    <mergeCell ref="A16:F16"/>
    <mergeCell ref="A17:F17"/>
    <mergeCell ref="A2:F2"/>
    <mergeCell ref="A4:A5"/>
    <mergeCell ref="B4:F4"/>
    <mergeCell ref="A12:F12"/>
    <mergeCell ref="A13:F13"/>
    <mergeCell ref="A14:F14"/>
  </mergeCells>
  <pageMargins left="0.7" right="0.7" top="0.75" bottom="0.75" header="0.3" footer="0.3"/>
  <pageSetup paperSize="14"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dimension ref="A2:F15"/>
  <sheetViews>
    <sheetView workbookViewId="0"/>
  </sheetViews>
  <sheetFormatPr baseColWidth="10" defaultColWidth="9.140625" defaultRowHeight="10.5" x14ac:dyDescent="0.15"/>
  <cols>
    <col min="1" max="1" width="20" style="118" customWidth="1"/>
    <col min="2" max="4" width="17.42578125" style="118" customWidth="1"/>
    <col min="5" max="5" width="8.28515625" style="118" customWidth="1"/>
    <col min="6" max="6" width="15.7109375" style="118" customWidth="1"/>
    <col min="7" max="256" width="9.140625" style="118"/>
    <col min="257" max="257" width="34.140625" style="118" customWidth="1"/>
    <col min="258" max="260" width="17.85546875" style="118" customWidth="1"/>
    <col min="261" max="261" width="0" style="118" hidden="1" customWidth="1"/>
    <col min="262" max="262" width="146.42578125" style="118" customWidth="1"/>
    <col min="263" max="512" width="9.140625" style="118"/>
    <col min="513" max="513" width="34.140625" style="118" customWidth="1"/>
    <col min="514" max="516" width="17.85546875" style="118" customWidth="1"/>
    <col min="517" max="517" width="0" style="118" hidden="1" customWidth="1"/>
    <col min="518" max="518" width="146.42578125" style="118" customWidth="1"/>
    <col min="519" max="768" width="9.140625" style="118"/>
    <col min="769" max="769" width="34.140625" style="118" customWidth="1"/>
    <col min="770" max="772" width="17.85546875" style="118" customWidth="1"/>
    <col min="773" max="773" width="0" style="118" hidden="1" customWidth="1"/>
    <col min="774" max="774" width="146.42578125" style="118" customWidth="1"/>
    <col min="775" max="1024" width="9.140625" style="118"/>
    <col min="1025" max="1025" width="34.140625" style="118" customWidth="1"/>
    <col min="1026" max="1028" width="17.85546875" style="118" customWidth="1"/>
    <col min="1029" max="1029" width="0" style="118" hidden="1" customWidth="1"/>
    <col min="1030" max="1030" width="146.42578125" style="118" customWidth="1"/>
    <col min="1031" max="1280" width="9.140625" style="118"/>
    <col min="1281" max="1281" width="34.140625" style="118" customWidth="1"/>
    <col min="1282" max="1284" width="17.85546875" style="118" customWidth="1"/>
    <col min="1285" max="1285" width="0" style="118" hidden="1" customWidth="1"/>
    <col min="1286" max="1286" width="146.42578125" style="118" customWidth="1"/>
    <col min="1287" max="1536" width="9.140625" style="118"/>
    <col min="1537" max="1537" width="34.140625" style="118" customWidth="1"/>
    <col min="1538" max="1540" width="17.85546875" style="118" customWidth="1"/>
    <col min="1541" max="1541" width="0" style="118" hidden="1" customWidth="1"/>
    <col min="1542" max="1542" width="146.42578125" style="118" customWidth="1"/>
    <col min="1543" max="1792" width="9.140625" style="118"/>
    <col min="1793" max="1793" width="34.140625" style="118" customWidth="1"/>
    <col min="1794" max="1796" width="17.85546875" style="118" customWidth="1"/>
    <col min="1797" max="1797" width="0" style="118" hidden="1" customWidth="1"/>
    <col min="1798" max="1798" width="146.42578125" style="118" customWidth="1"/>
    <col min="1799" max="2048" width="9.140625" style="118"/>
    <col min="2049" max="2049" width="34.140625" style="118" customWidth="1"/>
    <col min="2050" max="2052" width="17.85546875" style="118" customWidth="1"/>
    <col min="2053" max="2053" width="0" style="118" hidden="1" customWidth="1"/>
    <col min="2054" max="2054" width="146.42578125" style="118" customWidth="1"/>
    <col min="2055" max="2304" width="9.140625" style="118"/>
    <col min="2305" max="2305" width="34.140625" style="118" customWidth="1"/>
    <col min="2306" max="2308" width="17.85546875" style="118" customWidth="1"/>
    <col min="2309" max="2309" width="0" style="118" hidden="1" customWidth="1"/>
    <col min="2310" max="2310" width="146.42578125" style="118" customWidth="1"/>
    <col min="2311" max="2560" width="9.140625" style="118"/>
    <col min="2561" max="2561" width="34.140625" style="118" customWidth="1"/>
    <col min="2562" max="2564" width="17.85546875" style="118" customWidth="1"/>
    <col min="2565" max="2565" width="0" style="118" hidden="1" customWidth="1"/>
    <col min="2566" max="2566" width="146.42578125" style="118" customWidth="1"/>
    <col min="2567" max="2816" width="9.140625" style="118"/>
    <col min="2817" max="2817" width="34.140625" style="118" customWidth="1"/>
    <col min="2818" max="2820" width="17.85546875" style="118" customWidth="1"/>
    <col min="2821" max="2821" width="0" style="118" hidden="1" customWidth="1"/>
    <col min="2822" max="2822" width="146.42578125" style="118" customWidth="1"/>
    <col min="2823" max="3072" width="9.140625" style="118"/>
    <col min="3073" max="3073" width="34.140625" style="118" customWidth="1"/>
    <col min="3074" max="3076" width="17.85546875" style="118" customWidth="1"/>
    <col min="3077" max="3077" width="0" style="118" hidden="1" customWidth="1"/>
    <col min="3078" max="3078" width="146.42578125" style="118" customWidth="1"/>
    <col min="3079" max="3328" width="9.140625" style="118"/>
    <col min="3329" max="3329" width="34.140625" style="118" customWidth="1"/>
    <col min="3330" max="3332" width="17.85546875" style="118" customWidth="1"/>
    <col min="3333" max="3333" width="0" style="118" hidden="1" customWidth="1"/>
    <col min="3334" max="3334" width="146.42578125" style="118" customWidth="1"/>
    <col min="3335" max="3584" width="9.140625" style="118"/>
    <col min="3585" max="3585" width="34.140625" style="118" customWidth="1"/>
    <col min="3586" max="3588" width="17.85546875" style="118" customWidth="1"/>
    <col min="3589" max="3589" width="0" style="118" hidden="1" customWidth="1"/>
    <col min="3590" max="3590" width="146.42578125" style="118" customWidth="1"/>
    <col min="3591" max="3840" width="9.140625" style="118"/>
    <col min="3841" max="3841" width="34.140625" style="118" customWidth="1"/>
    <col min="3842" max="3844" width="17.85546875" style="118" customWidth="1"/>
    <col min="3845" max="3845" width="0" style="118" hidden="1" customWidth="1"/>
    <col min="3846" max="3846" width="146.42578125" style="118" customWidth="1"/>
    <col min="3847" max="4096" width="9.140625" style="118"/>
    <col min="4097" max="4097" width="34.140625" style="118" customWidth="1"/>
    <col min="4098" max="4100" width="17.85546875" style="118" customWidth="1"/>
    <col min="4101" max="4101" width="0" style="118" hidden="1" customWidth="1"/>
    <col min="4102" max="4102" width="146.42578125" style="118" customWidth="1"/>
    <col min="4103" max="4352" width="9.140625" style="118"/>
    <col min="4353" max="4353" width="34.140625" style="118" customWidth="1"/>
    <col min="4354" max="4356" width="17.85546875" style="118" customWidth="1"/>
    <col min="4357" max="4357" width="0" style="118" hidden="1" customWidth="1"/>
    <col min="4358" max="4358" width="146.42578125" style="118" customWidth="1"/>
    <col min="4359" max="4608" width="9.140625" style="118"/>
    <col min="4609" max="4609" width="34.140625" style="118" customWidth="1"/>
    <col min="4610" max="4612" width="17.85546875" style="118" customWidth="1"/>
    <col min="4613" max="4613" width="0" style="118" hidden="1" customWidth="1"/>
    <col min="4614" max="4614" width="146.42578125" style="118" customWidth="1"/>
    <col min="4615" max="4864" width="9.140625" style="118"/>
    <col min="4865" max="4865" width="34.140625" style="118" customWidth="1"/>
    <col min="4866" max="4868" width="17.85546875" style="118" customWidth="1"/>
    <col min="4869" max="4869" width="0" style="118" hidden="1" customWidth="1"/>
    <col min="4870" max="4870" width="146.42578125" style="118" customWidth="1"/>
    <col min="4871" max="5120" width="9.140625" style="118"/>
    <col min="5121" max="5121" width="34.140625" style="118" customWidth="1"/>
    <col min="5122" max="5124" width="17.85546875" style="118" customWidth="1"/>
    <col min="5125" max="5125" width="0" style="118" hidden="1" customWidth="1"/>
    <col min="5126" max="5126" width="146.42578125" style="118" customWidth="1"/>
    <col min="5127" max="5376" width="9.140625" style="118"/>
    <col min="5377" max="5377" width="34.140625" style="118" customWidth="1"/>
    <col min="5378" max="5380" width="17.85546875" style="118" customWidth="1"/>
    <col min="5381" max="5381" width="0" style="118" hidden="1" customWidth="1"/>
    <col min="5382" max="5382" width="146.42578125" style="118" customWidth="1"/>
    <col min="5383" max="5632" width="9.140625" style="118"/>
    <col min="5633" max="5633" width="34.140625" style="118" customWidth="1"/>
    <col min="5634" max="5636" width="17.85546875" style="118" customWidth="1"/>
    <col min="5637" max="5637" width="0" style="118" hidden="1" customWidth="1"/>
    <col min="5638" max="5638" width="146.42578125" style="118" customWidth="1"/>
    <col min="5639" max="5888" width="9.140625" style="118"/>
    <col min="5889" max="5889" width="34.140625" style="118" customWidth="1"/>
    <col min="5890" max="5892" width="17.85546875" style="118" customWidth="1"/>
    <col min="5893" max="5893" width="0" style="118" hidden="1" customWidth="1"/>
    <col min="5894" max="5894" width="146.42578125" style="118" customWidth="1"/>
    <col min="5895" max="6144" width="9.140625" style="118"/>
    <col min="6145" max="6145" width="34.140625" style="118" customWidth="1"/>
    <col min="6146" max="6148" width="17.85546875" style="118" customWidth="1"/>
    <col min="6149" max="6149" width="0" style="118" hidden="1" customWidth="1"/>
    <col min="6150" max="6150" width="146.42578125" style="118" customWidth="1"/>
    <col min="6151" max="6400" width="9.140625" style="118"/>
    <col min="6401" max="6401" width="34.140625" style="118" customWidth="1"/>
    <col min="6402" max="6404" width="17.85546875" style="118" customWidth="1"/>
    <col min="6405" max="6405" width="0" style="118" hidden="1" customWidth="1"/>
    <col min="6406" max="6406" width="146.42578125" style="118" customWidth="1"/>
    <col min="6407" max="6656" width="9.140625" style="118"/>
    <col min="6657" max="6657" width="34.140625" style="118" customWidth="1"/>
    <col min="6658" max="6660" width="17.85546875" style="118" customWidth="1"/>
    <col min="6661" max="6661" width="0" style="118" hidden="1" customWidth="1"/>
    <col min="6662" max="6662" width="146.42578125" style="118" customWidth="1"/>
    <col min="6663" max="6912" width="9.140625" style="118"/>
    <col min="6913" max="6913" width="34.140625" style="118" customWidth="1"/>
    <col min="6914" max="6916" width="17.85546875" style="118" customWidth="1"/>
    <col min="6917" max="6917" width="0" style="118" hidden="1" customWidth="1"/>
    <col min="6918" max="6918" width="146.42578125" style="118" customWidth="1"/>
    <col min="6919" max="7168" width="9.140625" style="118"/>
    <col min="7169" max="7169" width="34.140625" style="118" customWidth="1"/>
    <col min="7170" max="7172" width="17.85546875" style="118" customWidth="1"/>
    <col min="7173" max="7173" width="0" style="118" hidden="1" customWidth="1"/>
    <col min="7174" max="7174" width="146.42578125" style="118" customWidth="1"/>
    <col min="7175" max="7424" width="9.140625" style="118"/>
    <col min="7425" max="7425" width="34.140625" style="118" customWidth="1"/>
    <col min="7426" max="7428" width="17.85546875" style="118" customWidth="1"/>
    <col min="7429" max="7429" width="0" style="118" hidden="1" customWidth="1"/>
    <col min="7430" max="7430" width="146.42578125" style="118" customWidth="1"/>
    <col min="7431" max="7680" width="9.140625" style="118"/>
    <col min="7681" max="7681" width="34.140625" style="118" customWidth="1"/>
    <col min="7682" max="7684" width="17.85546875" style="118" customWidth="1"/>
    <col min="7685" max="7685" width="0" style="118" hidden="1" customWidth="1"/>
    <col min="7686" max="7686" width="146.42578125" style="118" customWidth="1"/>
    <col min="7687" max="7936" width="9.140625" style="118"/>
    <col min="7937" max="7937" width="34.140625" style="118" customWidth="1"/>
    <col min="7938" max="7940" width="17.85546875" style="118" customWidth="1"/>
    <col min="7941" max="7941" width="0" style="118" hidden="1" customWidth="1"/>
    <col min="7942" max="7942" width="146.42578125" style="118" customWidth="1"/>
    <col min="7943" max="8192" width="9.140625" style="118"/>
    <col min="8193" max="8193" width="34.140625" style="118" customWidth="1"/>
    <col min="8194" max="8196" width="17.85546875" style="118" customWidth="1"/>
    <col min="8197" max="8197" width="0" style="118" hidden="1" customWidth="1"/>
    <col min="8198" max="8198" width="146.42578125" style="118" customWidth="1"/>
    <col min="8199" max="8448" width="9.140625" style="118"/>
    <col min="8449" max="8449" width="34.140625" style="118" customWidth="1"/>
    <col min="8450" max="8452" width="17.85546875" style="118" customWidth="1"/>
    <col min="8453" max="8453" width="0" style="118" hidden="1" customWidth="1"/>
    <col min="8454" max="8454" width="146.42578125" style="118" customWidth="1"/>
    <col min="8455" max="8704" width="9.140625" style="118"/>
    <col min="8705" max="8705" width="34.140625" style="118" customWidth="1"/>
    <col min="8706" max="8708" width="17.85546875" style="118" customWidth="1"/>
    <col min="8709" max="8709" width="0" style="118" hidden="1" customWidth="1"/>
    <col min="8710" max="8710" width="146.42578125" style="118" customWidth="1"/>
    <col min="8711" max="8960" width="9.140625" style="118"/>
    <col min="8961" max="8961" width="34.140625" style="118" customWidth="1"/>
    <col min="8962" max="8964" width="17.85546875" style="118" customWidth="1"/>
    <col min="8965" max="8965" width="0" style="118" hidden="1" customWidth="1"/>
    <col min="8966" max="8966" width="146.42578125" style="118" customWidth="1"/>
    <col min="8967" max="9216" width="9.140625" style="118"/>
    <col min="9217" max="9217" width="34.140625" style="118" customWidth="1"/>
    <col min="9218" max="9220" width="17.85546875" style="118" customWidth="1"/>
    <col min="9221" max="9221" width="0" style="118" hidden="1" customWidth="1"/>
    <col min="9222" max="9222" width="146.42578125" style="118" customWidth="1"/>
    <col min="9223" max="9472" width="9.140625" style="118"/>
    <col min="9473" max="9473" width="34.140625" style="118" customWidth="1"/>
    <col min="9474" max="9476" width="17.85546875" style="118" customWidth="1"/>
    <col min="9477" max="9477" width="0" style="118" hidden="1" customWidth="1"/>
    <col min="9478" max="9478" width="146.42578125" style="118" customWidth="1"/>
    <col min="9479" max="9728" width="9.140625" style="118"/>
    <col min="9729" max="9729" width="34.140625" style="118" customWidth="1"/>
    <col min="9730" max="9732" width="17.85546875" style="118" customWidth="1"/>
    <col min="9733" max="9733" width="0" style="118" hidden="1" customWidth="1"/>
    <col min="9734" max="9734" width="146.42578125" style="118" customWidth="1"/>
    <col min="9735" max="9984" width="9.140625" style="118"/>
    <col min="9985" max="9985" width="34.140625" style="118" customWidth="1"/>
    <col min="9986" max="9988" width="17.85546875" style="118" customWidth="1"/>
    <col min="9989" max="9989" width="0" style="118" hidden="1" customWidth="1"/>
    <col min="9990" max="9990" width="146.42578125" style="118" customWidth="1"/>
    <col min="9991" max="10240" width="9.140625" style="118"/>
    <col min="10241" max="10241" width="34.140625" style="118" customWidth="1"/>
    <col min="10242" max="10244" width="17.85546875" style="118" customWidth="1"/>
    <col min="10245" max="10245" width="0" style="118" hidden="1" customWidth="1"/>
    <col min="10246" max="10246" width="146.42578125" style="118" customWidth="1"/>
    <col min="10247" max="10496" width="9.140625" style="118"/>
    <col min="10497" max="10497" width="34.140625" style="118" customWidth="1"/>
    <col min="10498" max="10500" width="17.85546875" style="118" customWidth="1"/>
    <col min="10501" max="10501" width="0" style="118" hidden="1" customWidth="1"/>
    <col min="10502" max="10502" width="146.42578125" style="118" customWidth="1"/>
    <col min="10503" max="10752" width="9.140625" style="118"/>
    <col min="10753" max="10753" width="34.140625" style="118" customWidth="1"/>
    <col min="10754" max="10756" width="17.85546875" style="118" customWidth="1"/>
    <col min="10757" max="10757" width="0" style="118" hidden="1" customWidth="1"/>
    <col min="10758" max="10758" width="146.42578125" style="118" customWidth="1"/>
    <col min="10759" max="11008" width="9.140625" style="118"/>
    <col min="11009" max="11009" width="34.140625" style="118" customWidth="1"/>
    <col min="11010" max="11012" width="17.85546875" style="118" customWidth="1"/>
    <col min="11013" max="11013" width="0" style="118" hidden="1" customWidth="1"/>
    <col min="11014" max="11014" width="146.42578125" style="118" customWidth="1"/>
    <col min="11015" max="11264" width="9.140625" style="118"/>
    <col min="11265" max="11265" width="34.140625" style="118" customWidth="1"/>
    <col min="11266" max="11268" width="17.85546875" style="118" customWidth="1"/>
    <col min="11269" max="11269" width="0" style="118" hidden="1" customWidth="1"/>
    <col min="11270" max="11270" width="146.42578125" style="118" customWidth="1"/>
    <col min="11271" max="11520" width="9.140625" style="118"/>
    <col min="11521" max="11521" width="34.140625" style="118" customWidth="1"/>
    <col min="11522" max="11524" width="17.85546875" style="118" customWidth="1"/>
    <col min="11525" max="11525" width="0" style="118" hidden="1" customWidth="1"/>
    <col min="11526" max="11526" width="146.42578125" style="118" customWidth="1"/>
    <col min="11527" max="11776" width="9.140625" style="118"/>
    <col min="11777" max="11777" width="34.140625" style="118" customWidth="1"/>
    <col min="11778" max="11780" width="17.85546875" style="118" customWidth="1"/>
    <col min="11781" max="11781" width="0" style="118" hidden="1" customWidth="1"/>
    <col min="11782" max="11782" width="146.42578125" style="118" customWidth="1"/>
    <col min="11783" max="12032" width="9.140625" style="118"/>
    <col min="12033" max="12033" width="34.140625" style="118" customWidth="1"/>
    <col min="12034" max="12036" width="17.85546875" style="118" customWidth="1"/>
    <col min="12037" max="12037" width="0" style="118" hidden="1" customWidth="1"/>
    <col min="12038" max="12038" width="146.42578125" style="118" customWidth="1"/>
    <col min="12039" max="12288" width="9.140625" style="118"/>
    <col min="12289" max="12289" width="34.140625" style="118" customWidth="1"/>
    <col min="12290" max="12292" width="17.85546875" style="118" customWidth="1"/>
    <col min="12293" max="12293" width="0" style="118" hidden="1" customWidth="1"/>
    <col min="12294" max="12294" width="146.42578125" style="118" customWidth="1"/>
    <col min="12295" max="12544" width="9.140625" style="118"/>
    <col min="12545" max="12545" width="34.140625" style="118" customWidth="1"/>
    <col min="12546" max="12548" width="17.85546875" style="118" customWidth="1"/>
    <col min="12549" max="12549" width="0" style="118" hidden="1" customWidth="1"/>
    <col min="12550" max="12550" width="146.42578125" style="118" customWidth="1"/>
    <col min="12551" max="12800" width="9.140625" style="118"/>
    <col min="12801" max="12801" width="34.140625" style="118" customWidth="1"/>
    <col min="12802" max="12804" width="17.85546875" style="118" customWidth="1"/>
    <col min="12805" max="12805" width="0" style="118" hidden="1" customWidth="1"/>
    <col min="12806" max="12806" width="146.42578125" style="118" customWidth="1"/>
    <col min="12807" max="13056" width="9.140625" style="118"/>
    <col min="13057" max="13057" width="34.140625" style="118" customWidth="1"/>
    <col min="13058" max="13060" width="17.85546875" style="118" customWidth="1"/>
    <col min="13061" max="13061" width="0" style="118" hidden="1" customWidth="1"/>
    <col min="13062" max="13062" width="146.42578125" style="118" customWidth="1"/>
    <col min="13063" max="13312" width="9.140625" style="118"/>
    <col min="13313" max="13313" width="34.140625" style="118" customWidth="1"/>
    <col min="13314" max="13316" width="17.85546875" style="118" customWidth="1"/>
    <col min="13317" max="13317" width="0" style="118" hidden="1" customWidth="1"/>
    <col min="13318" max="13318" width="146.42578125" style="118" customWidth="1"/>
    <col min="13319" max="13568" width="9.140625" style="118"/>
    <col min="13569" max="13569" width="34.140625" style="118" customWidth="1"/>
    <col min="13570" max="13572" width="17.85546875" style="118" customWidth="1"/>
    <col min="13573" max="13573" width="0" style="118" hidden="1" customWidth="1"/>
    <col min="13574" max="13574" width="146.42578125" style="118" customWidth="1"/>
    <col min="13575" max="13824" width="9.140625" style="118"/>
    <col min="13825" max="13825" width="34.140625" style="118" customWidth="1"/>
    <col min="13826" max="13828" width="17.85546875" style="118" customWidth="1"/>
    <col min="13829" max="13829" width="0" style="118" hidden="1" customWidth="1"/>
    <col min="13830" max="13830" width="146.42578125" style="118" customWidth="1"/>
    <col min="13831" max="14080" width="9.140625" style="118"/>
    <col min="14081" max="14081" width="34.140625" style="118" customWidth="1"/>
    <col min="14082" max="14084" width="17.85546875" style="118" customWidth="1"/>
    <col min="14085" max="14085" width="0" style="118" hidden="1" customWidth="1"/>
    <col min="14086" max="14086" width="146.42578125" style="118" customWidth="1"/>
    <col min="14087" max="14336" width="9.140625" style="118"/>
    <col min="14337" max="14337" width="34.140625" style="118" customWidth="1"/>
    <col min="14338" max="14340" width="17.85546875" style="118" customWidth="1"/>
    <col min="14341" max="14341" width="0" style="118" hidden="1" customWidth="1"/>
    <col min="14342" max="14342" width="146.42578125" style="118" customWidth="1"/>
    <col min="14343" max="14592" width="9.140625" style="118"/>
    <col min="14593" max="14593" width="34.140625" style="118" customWidth="1"/>
    <col min="14594" max="14596" width="17.85546875" style="118" customWidth="1"/>
    <col min="14597" max="14597" width="0" style="118" hidden="1" customWidth="1"/>
    <col min="14598" max="14598" width="146.42578125" style="118" customWidth="1"/>
    <col min="14599" max="14848" width="9.140625" style="118"/>
    <col min="14849" max="14849" width="34.140625" style="118" customWidth="1"/>
    <col min="14850" max="14852" width="17.85546875" style="118" customWidth="1"/>
    <col min="14853" max="14853" width="0" style="118" hidden="1" customWidth="1"/>
    <col min="14854" max="14854" width="146.42578125" style="118" customWidth="1"/>
    <col min="14855" max="15104" width="9.140625" style="118"/>
    <col min="15105" max="15105" width="34.140625" style="118" customWidth="1"/>
    <col min="15106" max="15108" width="17.85546875" style="118" customWidth="1"/>
    <col min="15109" max="15109" width="0" style="118" hidden="1" customWidth="1"/>
    <col min="15110" max="15110" width="146.42578125" style="118" customWidth="1"/>
    <col min="15111" max="15360" width="9.140625" style="118"/>
    <col min="15361" max="15361" width="34.140625" style="118" customWidth="1"/>
    <col min="15362" max="15364" width="17.85546875" style="118" customWidth="1"/>
    <col min="15365" max="15365" width="0" style="118" hidden="1" customWidth="1"/>
    <col min="15366" max="15366" width="146.42578125" style="118" customWidth="1"/>
    <col min="15367" max="15616" width="9.140625" style="118"/>
    <col min="15617" max="15617" width="34.140625" style="118" customWidth="1"/>
    <col min="15618" max="15620" width="17.85546875" style="118" customWidth="1"/>
    <col min="15621" max="15621" width="0" style="118" hidden="1" customWidth="1"/>
    <col min="15622" max="15622" width="146.42578125" style="118" customWidth="1"/>
    <col min="15623" max="15872" width="9.140625" style="118"/>
    <col min="15873" max="15873" width="34.140625" style="118" customWidth="1"/>
    <col min="15874" max="15876" width="17.85546875" style="118" customWidth="1"/>
    <col min="15877" max="15877" width="0" style="118" hidden="1" customWidth="1"/>
    <col min="15878" max="15878" width="146.42578125" style="118" customWidth="1"/>
    <col min="15879" max="16128" width="9.140625" style="118"/>
    <col min="16129" max="16129" width="34.140625" style="118" customWidth="1"/>
    <col min="16130" max="16132" width="17.85546875" style="118" customWidth="1"/>
    <col min="16133" max="16133" width="0" style="118" hidden="1" customWidth="1"/>
    <col min="16134" max="16134" width="146.42578125" style="118" customWidth="1"/>
    <col min="16135" max="16384" width="9.140625" style="118"/>
  </cols>
  <sheetData>
    <row r="2" spans="1:6" ht="22.5" customHeight="1" x14ac:dyDescent="0.15">
      <c r="A2" s="2770" t="s">
        <v>1660</v>
      </c>
      <c r="B2" s="2771"/>
      <c r="C2" s="2771"/>
      <c r="D2" s="2771"/>
    </row>
    <row r="3" spans="1:6" ht="10.5" customHeight="1" x14ac:dyDescent="0.15">
      <c r="A3" s="2384"/>
      <c r="B3" s="2385"/>
      <c r="C3" s="2385"/>
      <c r="D3" s="2385"/>
    </row>
    <row r="4" spans="1:6" x14ac:dyDescent="0.15">
      <c r="A4" s="2405" t="s">
        <v>2</v>
      </c>
      <c r="B4" s="2524" t="s">
        <v>1444</v>
      </c>
      <c r="C4" s="2525"/>
      <c r="D4" s="2526"/>
    </row>
    <row r="5" spans="1:6" x14ac:dyDescent="0.15">
      <c r="A5" s="2523"/>
      <c r="B5" s="2524" t="s">
        <v>1445</v>
      </c>
      <c r="C5" s="2525"/>
      <c r="D5" s="2526"/>
    </row>
    <row r="6" spans="1:6" ht="21" x14ac:dyDescent="0.15">
      <c r="A6" s="2406"/>
      <c r="B6" s="861" t="s">
        <v>71</v>
      </c>
      <c r="C6" s="140" t="s">
        <v>1661</v>
      </c>
      <c r="D6" s="140" t="s">
        <v>1662</v>
      </c>
    </row>
    <row r="7" spans="1:6" x14ac:dyDescent="0.15">
      <c r="A7" s="235">
        <v>2012</v>
      </c>
      <c r="B7" s="697">
        <f>SUM(C7:D7)</f>
        <v>4681</v>
      </c>
      <c r="C7" s="698">
        <v>1371</v>
      </c>
      <c r="D7" s="698">
        <v>3310</v>
      </c>
    </row>
    <row r="8" spans="1:6" x14ac:dyDescent="0.15">
      <c r="A8" s="235">
        <v>2013</v>
      </c>
      <c r="B8" s="697">
        <f>SUM(C8:D8)</f>
        <v>4479</v>
      </c>
      <c r="C8" s="698">
        <v>1398</v>
      </c>
      <c r="D8" s="698">
        <v>3081</v>
      </c>
      <c r="E8" s="862"/>
      <c r="F8" s="862"/>
    </row>
    <row r="9" spans="1:6" x14ac:dyDescent="0.15">
      <c r="A9" s="235">
        <v>2014</v>
      </c>
      <c r="B9" s="697">
        <f>SUM(C9:D9)</f>
        <v>4704</v>
      </c>
      <c r="C9" s="698">
        <v>1495</v>
      </c>
      <c r="D9" s="698">
        <v>3209</v>
      </c>
      <c r="E9" s="862"/>
      <c r="F9" s="862"/>
    </row>
    <row r="10" spans="1:6" x14ac:dyDescent="0.15">
      <c r="A10" s="235">
        <v>2015</v>
      </c>
      <c r="B10" s="697">
        <f>SUM(C10:D10)</f>
        <v>4405</v>
      </c>
      <c r="C10" s="699">
        <v>1472</v>
      </c>
      <c r="D10" s="699">
        <v>2933</v>
      </c>
      <c r="E10" s="862"/>
      <c r="F10" s="862"/>
    </row>
    <row r="11" spans="1:6" x14ac:dyDescent="0.15">
      <c r="A11" s="235">
        <v>2016</v>
      </c>
      <c r="B11" s="697">
        <f>SUM(C11:D11)</f>
        <v>4661</v>
      </c>
      <c r="C11" s="699">
        <v>1493</v>
      </c>
      <c r="D11" s="699">
        <v>3168</v>
      </c>
      <c r="E11" s="862"/>
      <c r="F11" s="862"/>
    </row>
    <row r="12" spans="1:6" ht="12.75" customHeight="1" x14ac:dyDescent="0.15">
      <c r="A12" s="2401"/>
      <c r="B12" s="2402"/>
      <c r="C12" s="2402"/>
      <c r="D12" s="2402"/>
    </row>
    <row r="13" spans="1:6" ht="35.85" customHeight="1" x14ac:dyDescent="0.15">
      <c r="A13" s="2493" t="s">
        <v>1663</v>
      </c>
      <c r="B13" s="2411"/>
      <c r="C13" s="2411"/>
      <c r="D13" s="2411"/>
    </row>
    <row r="14" spans="1:6" ht="16.350000000000001" customHeight="1" x14ac:dyDescent="0.15">
      <c r="A14" s="2401" t="s">
        <v>1454</v>
      </c>
      <c r="B14" s="2414"/>
      <c r="C14" s="2414"/>
      <c r="D14" s="2414"/>
    </row>
    <row r="15" spans="1:6" x14ac:dyDescent="0.15">
      <c r="A15" s="147"/>
      <c r="B15" s="147"/>
      <c r="C15" s="147"/>
      <c r="D15" s="147"/>
    </row>
  </sheetData>
  <mergeCells count="8">
    <mergeCell ref="A13:D13"/>
    <mergeCell ref="A14:D14"/>
    <mergeCell ref="A2:D2"/>
    <mergeCell ref="A3:D3"/>
    <mergeCell ref="A4:A6"/>
    <mergeCell ref="B4:D4"/>
    <mergeCell ref="B5:D5"/>
    <mergeCell ref="A12:D12"/>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dimension ref="A2:D26"/>
  <sheetViews>
    <sheetView workbookViewId="0"/>
  </sheetViews>
  <sheetFormatPr baseColWidth="10" defaultColWidth="9.140625" defaultRowHeight="10.5" x14ac:dyDescent="0.15"/>
  <cols>
    <col min="1" max="1" width="34.140625" style="118" customWidth="1"/>
    <col min="2" max="4" width="17.85546875" style="118" customWidth="1"/>
    <col min="5" max="238" width="9.140625" style="118"/>
    <col min="239" max="239" width="34.140625" style="118" customWidth="1"/>
    <col min="240" max="242" width="17.85546875" style="118" customWidth="1"/>
    <col min="243" max="243" width="9.140625" style="118" customWidth="1"/>
    <col min="244" max="244" width="24.85546875" style="118" customWidth="1"/>
    <col min="245" max="494" width="9.140625" style="118"/>
    <col min="495" max="495" width="34.140625" style="118" customWidth="1"/>
    <col min="496" max="498" width="17.85546875" style="118" customWidth="1"/>
    <col min="499" max="499" width="9.140625" style="118" customWidth="1"/>
    <col min="500" max="500" width="24.85546875" style="118" customWidth="1"/>
    <col min="501" max="750" width="9.140625" style="118"/>
    <col min="751" max="751" width="34.140625" style="118" customWidth="1"/>
    <col min="752" max="754" width="17.85546875" style="118" customWidth="1"/>
    <col min="755" max="755" width="9.140625" style="118" customWidth="1"/>
    <col min="756" max="756" width="24.85546875" style="118" customWidth="1"/>
    <col min="757" max="1006" width="9.140625" style="118"/>
    <col min="1007" max="1007" width="34.140625" style="118" customWidth="1"/>
    <col min="1008" max="1010" width="17.85546875" style="118" customWidth="1"/>
    <col min="1011" max="1011" width="9.140625" style="118" customWidth="1"/>
    <col min="1012" max="1012" width="24.85546875" style="118" customWidth="1"/>
    <col min="1013" max="1262" width="9.140625" style="118"/>
    <col min="1263" max="1263" width="34.140625" style="118" customWidth="1"/>
    <col min="1264" max="1266" width="17.85546875" style="118" customWidth="1"/>
    <col min="1267" max="1267" width="9.140625" style="118" customWidth="1"/>
    <col min="1268" max="1268" width="24.85546875" style="118" customWidth="1"/>
    <col min="1269" max="1518" width="9.140625" style="118"/>
    <col min="1519" max="1519" width="34.140625" style="118" customWidth="1"/>
    <col min="1520" max="1522" width="17.85546875" style="118" customWidth="1"/>
    <col min="1523" max="1523" width="9.140625" style="118" customWidth="1"/>
    <col min="1524" max="1524" width="24.85546875" style="118" customWidth="1"/>
    <col min="1525" max="1774" width="9.140625" style="118"/>
    <col min="1775" max="1775" width="34.140625" style="118" customWidth="1"/>
    <col min="1776" max="1778" width="17.85546875" style="118" customWidth="1"/>
    <col min="1779" max="1779" width="9.140625" style="118" customWidth="1"/>
    <col min="1780" max="1780" width="24.85546875" style="118" customWidth="1"/>
    <col min="1781" max="2030" width="9.140625" style="118"/>
    <col min="2031" max="2031" width="34.140625" style="118" customWidth="1"/>
    <col min="2032" max="2034" width="17.85546875" style="118" customWidth="1"/>
    <col min="2035" max="2035" width="9.140625" style="118" customWidth="1"/>
    <col min="2036" max="2036" width="24.85546875" style="118" customWidth="1"/>
    <col min="2037" max="2286" width="9.140625" style="118"/>
    <col min="2287" max="2287" width="34.140625" style="118" customWidth="1"/>
    <col min="2288" max="2290" width="17.85546875" style="118" customWidth="1"/>
    <col min="2291" max="2291" width="9.140625" style="118" customWidth="1"/>
    <col min="2292" max="2292" width="24.85546875" style="118" customWidth="1"/>
    <col min="2293" max="2542" width="9.140625" style="118"/>
    <col min="2543" max="2543" width="34.140625" style="118" customWidth="1"/>
    <col min="2544" max="2546" width="17.85546875" style="118" customWidth="1"/>
    <col min="2547" max="2547" width="9.140625" style="118" customWidth="1"/>
    <col min="2548" max="2548" width="24.85546875" style="118" customWidth="1"/>
    <col min="2549" max="2798" width="9.140625" style="118"/>
    <col min="2799" max="2799" width="34.140625" style="118" customWidth="1"/>
    <col min="2800" max="2802" width="17.85546875" style="118" customWidth="1"/>
    <col min="2803" max="2803" width="9.140625" style="118" customWidth="1"/>
    <col min="2804" max="2804" width="24.85546875" style="118" customWidth="1"/>
    <col min="2805" max="3054" width="9.140625" style="118"/>
    <col min="3055" max="3055" width="34.140625" style="118" customWidth="1"/>
    <col min="3056" max="3058" width="17.85546875" style="118" customWidth="1"/>
    <col min="3059" max="3059" width="9.140625" style="118" customWidth="1"/>
    <col min="3060" max="3060" width="24.85546875" style="118" customWidth="1"/>
    <col min="3061" max="3310" width="9.140625" style="118"/>
    <col min="3311" max="3311" width="34.140625" style="118" customWidth="1"/>
    <col min="3312" max="3314" width="17.85546875" style="118" customWidth="1"/>
    <col min="3315" max="3315" width="9.140625" style="118" customWidth="1"/>
    <col min="3316" max="3316" width="24.85546875" style="118" customWidth="1"/>
    <col min="3317" max="3566" width="9.140625" style="118"/>
    <col min="3567" max="3567" width="34.140625" style="118" customWidth="1"/>
    <col min="3568" max="3570" width="17.85546875" style="118" customWidth="1"/>
    <col min="3571" max="3571" width="9.140625" style="118" customWidth="1"/>
    <col min="3572" max="3572" width="24.85546875" style="118" customWidth="1"/>
    <col min="3573" max="3822" width="9.140625" style="118"/>
    <col min="3823" max="3823" width="34.140625" style="118" customWidth="1"/>
    <col min="3824" max="3826" width="17.85546875" style="118" customWidth="1"/>
    <col min="3827" max="3827" width="9.140625" style="118" customWidth="1"/>
    <col min="3828" max="3828" width="24.85546875" style="118" customWidth="1"/>
    <col min="3829" max="4078" width="9.140625" style="118"/>
    <col min="4079" max="4079" width="34.140625" style="118" customWidth="1"/>
    <col min="4080" max="4082" width="17.85546875" style="118" customWidth="1"/>
    <col min="4083" max="4083" width="9.140625" style="118" customWidth="1"/>
    <col min="4084" max="4084" width="24.85546875" style="118" customWidth="1"/>
    <col min="4085" max="4334" width="9.140625" style="118"/>
    <col min="4335" max="4335" width="34.140625" style="118" customWidth="1"/>
    <col min="4336" max="4338" width="17.85546875" style="118" customWidth="1"/>
    <col min="4339" max="4339" width="9.140625" style="118" customWidth="1"/>
    <col min="4340" max="4340" width="24.85546875" style="118" customWidth="1"/>
    <col min="4341" max="4590" width="9.140625" style="118"/>
    <col min="4591" max="4591" width="34.140625" style="118" customWidth="1"/>
    <col min="4592" max="4594" width="17.85546875" style="118" customWidth="1"/>
    <col min="4595" max="4595" width="9.140625" style="118" customWidth="1"/>
    <col min="4596" max="4596" width="24.85546875" style="118" customWidth="1"/>
    <col min="4597" max="4846" width="9.140625" style="118"/>
    <col min="4847" max="4847" width="34.140625" style="118" customWidth="1"/>
    <col min="4848" max="4850" width="17.85546875" style="118" customWidth="1"/>
    <col min="4851" max="4851" width="9.140625" style="118" customWidth="1"/>
    <col min="4852" max="4852" width="24.85546875" style="118" customWidth="1"/>
    <col min="4853" max="5102" width="9.140625" style="118"/>
    <col min="5103" max="5103" width="34.140625" style="118" customWidth="1"/>
    <col min="5104" max="5106" width="17.85546875" style="118" customWidth="1"/>
    <col min="5107" max="5107" width="9.140625" style="118" customWidth="1"/>
    <col min="5108" max="5108" width="24.85546875" style="118" customWidth="1"/>
    <col min="5109" max="5358" width="9.140625" style="118"/>
    <col min="5359" max="5359" width="34.140625" style="118" customWidth="1"/>
    <col min="5360" max="5362" width="17.85546875" style="118" customWidth="1"/>
    <col min="5363" max="5363" width="9.140625" style="118" customWidth="1"/>
    <col min="5364" max="5364" width="24.85546875" style="118" customWidth="1"/>
    <col min="5365" max="5614" width="9.140625" style="118"/>
    <col min="5615" max="5615" width="34.140625" style="118" customWidth="1"/>
    <col min="5616" max="5618" width="17.85546875" style="118" customWidth="1"/>
    <col min="5619" max="5619" width="9.140625" style="118" customWidth="1"/>
    <col min="5620" max="5620" width="24.85546875" style="118" customWidth="1"/>
    <col min="5621" max="5870" width="9.140625" style="118"/>
    <col min="5871" max="5871" width="34.140625" style="118" customWidth="1"/>
    <col min="5872" max="5874" width="17.85546875" style="118" customWidth="1"/>
    <col min="5875" max="5875" width="9.140625" style="118" customWidth="1"/>
    <col min="5876" max="5876" width="24.85546875" style="118" customWidth="1"/>
    <col min="5877" max="6126" width="9.140625" style="118"/>
    <col min="6127" max="6127" width="34.140625" style="118" customWidth="1"/>
    <col min="6128" max="6130" width="17.85546875" style="118" customWidth="1"/>
    <col min="6131" max="6131" width="9.140625" style="118" customWidth="1"/>
    <col min="6132" max="6132" width="24.85546875" style="118" customWidth="1"/>
    <col min="6133" max="6382" width="9.140625" style="118"/>
    <col min="6383" max="6383" width="34.140625" style="118" customWidth="1"/>
    <col min="6384" max="6386" width="17.85546875" style="118" customWidth="1"/>
    <col min="6387" max="6387" width="9.140625" style="118" customWidth="1"/>
    <col min="6388" max="6388" width="24.85546875" style="118" customWidth="1"/>
    <col min="6389" max="6638" width="9.140625" style="118"/>
    <col min="6639" max="6639" width="34.140625" style="118" customWidth="1"/>
    <col min="6640" max="6642" width="17.85546875" style="118" customWidth="1"/>
    <col min="6643" max="6643" width="9.140625" style="118" customWidth="1"/>
    <col min="6644" max="6644" width="24.85546875" style="118" customWidth="1"/>
    <col min="6645" max="6894" width="9.140625" style="118"/>
    <col min="6895" max="6895" width="34.140625" style="118" customWidth="1"/>
    <col min="6896" max="6898" width="17.85546875" style="118" customWidth="1"/>
    <col min="6899" max="6899" width="9.140625" style="118" customWidth="1"/>
    <col min="6900" max="6900" width="24.85546875" style="118" customWidth="1"/>
    <col min="6901" max="7150" width="9.140625" style="118"/>
    <col min="7151" max="7151" width="34.140625" style="118" customWidth="1"/>
    <col min="7152" max="7154" width="17.85546875" style="118" customWidth="1"/>
    <col min="7155" max="7155" width="9.140625" style="118" customWidth="1"/>
    <col min="7156" max="7156" width="24.85546875" style="118" customWidth="1"/>
    <col min="7157" max="7406" width="9.140625" style="118"/>
    <col min="7407" max="7407" width="34.140625" style="118" customWidth="1"/>
    <col min="7408" max="7410" width="17.85546875" style="118" customWidth="1"/>
    <col min="7411" max="7411" width="9.140625" style="118" customWidth="1"/>
    <col min="7412" max="7412" width="24.85546875" style="118" customWidth="1"/>
    <col min="7413" max="7662" width="9.140625" style="118"/>
    <col min="7663" max="7663" width="34.140625" style="118" customWidth="1"/>
    <col min="7664" max="7666" width="17.85546875" style="118" customWidth="1"/>
    <col min="7667" max="7667" width="9.140625" style="118" customWidth="1"/>
    <col min="7668" max="7668" width="24.85546875" style="118" customWidth="1"/>
    <col min="7669" max="7918" width="9.140625" style="118"/>
    <col min="7919" max="7919" width="34.140625" style="118" customWidth="1"/>
    <col min="7920" max="7922" width="17.85546875" style="118" customWidth="1"/>
    <col min="7923" max="7923" width="9.140625" style="118" customWidth="1"/>
    <col min="7924" max="7924" width="24.85546875" style="118" customWidth="1"/>
    <col min="7925" max="8174" width="9.140625" style="118"/>
    <col min="8175" max="8175" width="34.140625" style="118" customWidth="1"/>
    <col min="8176" max="8178" width="17.85546875" style="118" customWidth="1"/>
    <col min="8179" max="8179" width="9.140625" style="118" customWidth="1"/>
    <col min="8180" max="8180" width="24.85546875" style="118" customWidth="1"/>
    <col min="8181" max="8430" width="9.140625" style="118"/>
    <col min="8431" max="8431" width="34.140625" style="118" customWidth="1"/>
    <col min="8432" max="8434" width="17.85546875" style="118" customWidth="1"/>
    <col min="8435" max="8435" width="9.140625" style="118" customWidth="1"/>
    <col min="8436" max="8436" width="24.85546875" style="118" customWidth="1"/>
    <col min="8437" max="8686" width="9.140625" style="118"/>
    <col min="8687" max="8687" width="34.140625" style="118" customWidth="1"/>
    <col min="8688" max="8690" width="17.85546875" style="118" customWidth="1"/>
    <col min="8691" max="8691" width="9.140625" style="118" customWidth="1"/>
    <col min="8692" max="8692" width="24.85546875" style="118" customWidth="1"/>
    <col min="8693" max="8942" width="9.140625" style="118"/>
    <col min="8943" max="8943" width="34.140625" style="118" customWidth="1"/>
    <col min="8944" max="8946" width="17.85546875" style="118" customWidth="1"/>
    <col min="8947" max="8947" width="9.140625" style="118" customWidth="1"/>
    <col min="8948" max="8948" width="24.85546875" style="118" customWidth="1"/>
    <col min="8949" max="9198" width="9.140625" style="118"/>
    <col min="9199" max="9199" width="34.140625" style="118" customWidth="1"/>
    <col min="9200" max="9202" width="17.85546875" style="118" customWidth="1"/>
    <col min="9203" max="9203" width="9.140625" style="118" customWidth="1"/>
    <col min="9204" max="9204" width="24.85546875" style="118" customWidth="1"/>
    <col min="9205" max="9454" width="9.140625" style="118"/>
    <col min="9455" max="9455" width="34.140625" style="118" customWidth="1"/>
    <col min="9456" max="9458" width="17.85546875" style="118" customWidth="1"/>
    <col min="9459" max="9459" width="9.140625" style="118" customWidth="1"/>
    <col min="9460" max="9460" width="24.85546875" style="118" customWidth="1"/>
    <col min="9461" max="9710" width="9.140625" style="118"/>
    <col min="9711" max="9711" width="34.140625" style="118" customWidth="1"/>
    <col min="9712" max="9714" width="17.85546875" style="118" customWidth="1"/>
    <col min="9715" max="9715" width="9.140625" style="118" customWidth="1"/>
    <col min="9716" max="9716" width="24.85546875" style="118" customWidth="1"/>
    <col min="9717" max="9966" width="9.140625" style="118"/>
    <col min="9967" max="9967" width="34.140625" style="118" customWidth="1"/>
    <col min="9968" max="9970" width="17.85546875" style="118" customWidth="1"/>
    <col min="9971" max="9971" width="9.140625" style="118" customWidth="1"/>
    <col min="9972" max="9972" width="24.85546875" style="118" customWidth="1"/>
    <col min="9973" max="10222" width="9.140625" style="118"/>
    <col min="10223" max="10223" width="34.140625" style="118" customWidth="1"/>
    <col min="10224" max="10226" width="17.85546875" style="118" customWidth="1"/>
    <col min="10227" max="10227" width="9.140625" style="118" customWidth="1"/>
    <col min="10228" max="10228" width="24.85546875" style="118" customWidth="1"/>
    <col min="10229" max="10478" width="9.140625" style="118"/>
    <col min="10479" max="10479" width="34.140625" style="118" customWidth="1"/>
    <col min="10480" max="10482" width="17.85546875" style="118" customWidth="1"/>
    <col min="10483" max="10483" width="9.140625" style="118" customWidth="1"/>
    <col min="10484" max="10484" width="24.85546875" style="118" customWidth="1"/>
    <col min="10485" max="10734" width="9.140625" style="118"/>
    <col min="10735" max="10735" width="34.140625" style="118" customWidth="1"/>
    <col min="10736" max="10738" width="17.85546875" style="118" customWidth="1"/>
    <col min="10739" max="10739" width="9.140625" style="118" customWidth="1"/>
    <col min="10740" max="10740" width="24.85546875" style="118" customWidth="1"/>
    <col min="10741" max="10990" width="9.140625" style="118"/>
    <col min="10991" max="10991" width="34.140625" style="118" customWidth="1"/>
    <col min="10992" max="10994" width="17.85546875" style="118" customWidth="1"/>
    <col min="10995" max="10995" width="9.140625" style="118" customWidth="1"/>
    <col min="10996" max="10996" width="24.85546875" style="118" customWidth="1"/>
    <col min="10997" max="11246" width="9.140625" style="118"/>
    <col min="11247" max="11247" width="34.140625" style="118" customWidth="1"/>
    <col min="11248" max="11250" width="17.85546875" style="118" customWidth="1"/>
    <col min="11251" max="11251" width="9.140625" style="118" customWidth="1"/>
    <col min="11252" max="11252" width="24.85546875" style="118" customWidth="1"/>
    <col min="11253" max="11502" width="9.140625" style="118"/>
    <col min="11503" max="11503" width="34.140625" style="118" customWidth="1"/>
    <col min="11504" max="11506" width="17.85546875" style="118" customWidth="1"/>
    <col min="11507" max="11507" width="9.140625" style="118" customWidth="1"/>
    <col min="11508" max="11508" width="24.85546875" style="118" customWidth="1"/>
    <col min="11509" max="11758" width="9.140625" style="118"/>
    <col min="11759" max="11759" width="34.140625" style="118" customWidth="1"/>
    <col min="11760" max="11762" width="17.85546875" style="118" customWidth="1"/>
    <col min="11763" max="11763" width="9.140625" style="118" customWidth="1"/>
    <col min="11764" max="11764" width="24.85546875" style="118" customWidth="1"/>
    <col min="11765" max="12014" width="9.140625" style="118"/>
    <col min="12015" max="12015" width="34.140625" style="118" customWidth="1"/>
    <col min="12016" max="12018" width="17.85546875" style="118" customWidth="1"/>
    <col min="12019" max="12019" width="9.140625" style="118" customWidth="1"/>
    <col min="12020" max="12020" width="24.85546875" style="118" customWidth="1"/>
    <col min="12021" max="12270" width="9.140625" style="118"/>
    <col min="12271" max="12271" width="34.140625" style="118" customWidth="1"/>
    <col min="12272" max="12274" width="17.85546875" style="118" customWidth="1"/>
    <col min="12275" max="12275" width="9.140625" style="118" customWidth="1"/>
    <col min="12276" max="12276" width="24.85546875" style="118" customWidth="1"/>
    <col min="12277" max="12526" width="9.140625" style="118"/>
    <col min="12527" max="12527" width="34.140625" style="118" customWidth="1"/>
    <col min="12528" max="12530" width="17.85546875" style="118" customWidth="1"/>
    <col min="12531" max="12531" width="9.140625" style="118" customWidth="1"/>
    <col min="12532" max="12532" width="24.85546875" style="118" customWidth="1"/>
    <col min="12533" max="12782" width="9.140625" style="118"/>
    <col min="12783" max="12783" width="34.140625" style="118" customWidth="1"/>
    <col min="12784" max="12786" width="17.85546875" style="118" customWidth="1"/>
    <col min="12787" max="12787" width="9.140625" style="118" customWidth="1"/>
    <col min="12788" max="12788" width="24.85546875" style="118" customWidth="1"/>
    <col min="12789" max="13038" width="9.140625" style="118"/>
    <col min="13039" max="13039" width="34.140625" style="118" customWidth="1"/>
    <col min="13040" max="13042" width="17.85546875" style="118" customWidth="1"/>
    <col min="13043" max="13043" width="9.140625" style="118" customWidth="1"/>
    <col min="13044" max="13044" width="24.85546875" style="118" customWidth="1"/>
    <col min="13045" max="13294" width="9.140625" style="118"/>
    <col min="13295" max="13295" width="34.140625" style="118" customWidth="1"/>
    <col min="13296" max="13298" width="17.85546875" style="118" customWidth="1"/>
    <col min="13299" max="13299" width="9.140625" style="118" customWidth="1"/>
    <col min="13300" max="13300" width="24.85546875" style="118" customWidth="1"/>
    <col min="13301" max="13550" width="9.140625" style="118"/>
    <col min="13551" max="13551" width="34.140625" style="118" customWidth="1"/>
    <col min="13552" max="13554" width="17.85546875" style="118" customWidth="1"/>
    <col min="13555" max="13555" width="9.140625" style="118" customWidth="1"/>
    <col min="13556" max="13556" width="24.85546875" style="118" customWidth="1"/>
    <col min="13557" max="13806" width="9.140625" style="118"/>
    <col min="13807" max="13807" width="34.140625" style="118" customWidth="1"/>
    <col min="13808" max="13810" width="17.85546875" style="118" customWidth="1"/>
    <col min="13811" max="13811" width="9.140625" style="118" customWidth="1"/>
    <col min="13812" max="13812" width="24.85546875" style="118" customWidth="1"/>
    <col min="13813" max="14062" width="9.140625" style="118"/>
    <col min="14063" max="14063" width="34.140625" style="118" customWidth="1"/>
    <col min="14064" max="14066" width="17.85546875" style="118" customWidth="1"/>
    <col min="14067" max="14067" width="9.140625" style="118" customWidth="1"/>
    <col min="14068" max="14068" width="24.85546875" style="118" customWidth="1"/>
    <col min="14069" max="14318" width="9.140625" style="118"/>
    <col min="14319" max="14319" width="34.140625" style="118" customWidth="1"/>
    <col min="14320" max="14322" width="17.85546875" style="118" customWidth="1"/>
    <col min="14323" max="14323" width="9.140625" style="118" customWidth="1"/>
    <col min="14324" max="14324" width="24.85546875" style="118" customWidth="1"/>
    <col min="14325" max="14574" width="9.140625" style="118"/>
    <col min="14575" max="14575" width="34.140625" style="118" customWidth="1"/>
    <col min="14576" max="14578" width="17.85546875" style="118" customWidth="1"/>
    <col min="14579" max="14579" width="9.140625" style="118" customWidth="1"/>
    <col min="14580" max="14580" width="24.85546875" style="118" customWidth="1"/>
    <col min="14581" max="14830" width="9.140625" style="118"/>
    <col min="14831" max="14831" width="34.140625" style="118" customWidth="1"/>
    <col min="14832" max="14834" width="17.85546875" style="118" customWidth="1"/>
    <col min="14835" max="14835" width="9.140625" style="118" customWidth="1"/>
    <col min="14836" max="14836" width="24.85546875" style="118" customWidth="1"/>
    <col min="14837" max="15086" width="9.140625" style="118"/>
    <col min="15087" max="15087" width="34.140625" style="118" customWidth="1"/>
    <col min="15088" max="15090" width="17.85546875" style="118" customWidth="1"/>
    <col min="15091" max="15091" width="9.140625" style="118" customWidth="1"/>
    <col min="15092" max="15092" width="24.85546875" style="118" customWidth="1"/>
    <col min="15093" max="15342" width="9.140625" style="118"/>
    <col min="15343" max="15343" width="34.140625" style="118" customWidth="1"/>
    <col min="15344" max="15346" width="17.85546875" style="118" customWidth="1"/>
    <col min="15347" max="15347" width="9.140625" style="118" customWidth="1"/>
    <col min="15348" max="15348" width="24.85546875" style="118" customWidth="1"/>
    <col min="15349" max="15598" width="9.140625" style="118"/>
    <col min="15599" max="15599" width="34.140625" style="118" customWidth="1"/>
    <col min="15600" max="15602" width="17.85546875" style="118" customWidth="1"/>
    <col min="15603" max="15603" width="9.140625" style="118" customWidth="1"/>
    <col min="15604" max="15604" width="24.85546875" style="118" customWidth="1"/>
    <col min="15605" max="15854" width="9.140625" style="118"/>
    <col min="15855" max="15855" width="34.140625" style="118" customWidth="1"/>
    <col min="15856" max="15858" width="17.85546875" style="118" customWidth="1"/>
    <col min="15859" max="15859" width="9.140625" style="118" customWidth="1"/>
    <col min="15860" max="15860" width="24.85546875" style="118" customWidth="1"/>
    <col min="15861" max="16110" width="9.140625" style="118"/>
    <col min="16111" max="16111" width="34.140625" style="118" customWidth="1"/>
    <col min="16112" max="16114" width="17.85546875" style="118" customWidth="1"/>
    <col min="16115" max="16115" width="9.140625" style="118" customWidth="1"/>
    <col min="16116" max="16116" width="24.85546875" style="118" customWidth="1"/>
    <col min="16117" max="16384" width="9.140625" style="118"/>
  </cols>
  <sheetData>
    <row r="2" spans="1:4" ht="22.5" customHeight="1" x14ac:dyDescent="0.15">
      <c r="A2" s="2770" t="s">
        <v>1664</v>
      </c>
      <c r="B2" s="2771"/>
      <c r="C2" s="2771"/>
      <c r="D2" s="2771"/>
    </row>
    <row r="3" spans="1:4" ht="10.5" customHeight="1" x14ac:dyDescent="0.15">
      <c r="A3" s="2384"/>
      <c r="B3" s="2385"/>
      <c r="C3" s="2385"/>
      <c r="D3" s="2385"/>
    </row>
    <row r="4" spans="1:4" x14ac:dyDescent="0.15">
      <c r="A4" s="2405" t="s">
        <v>1</v>
      </c>
      <c r="B4" s="2405" t="s">
        <v>1444</v>
      </c>
      <c r="C4" s="2425"/>
      <c r="D4" s="2426"/>
    </row>
    <row r="5" spans="1:4" x14ac:dyDescent="0.15">
      <c r="A5" s="2774"/>
      <c r="B5" s="2388" t="s">
        <v>71</v>
      </c>
      <c r="C5" s="2388" t="s">
        <v>1445</v>
      </c>
      <c r="D5" s="2779"/>
    </row>
    <row r="6" spans="1:4" ht="30" customHeight="1" x14ac:dyDescent="0.15">
      <c r="A6" s="2424"/>
      <c r="B6" s="2388"/>
      <c r="C6" s="145" t="s">
        <v>1661</v>
      </c>
      <c r="D6" s="145" t="s">
        <v>1662</v>
      </c>
    </row>
    <row r="7" spans="1:4" x14ac:dyDescent="0.15">
      <c r="A7" s="141" t="s">
        <v>71</v>
      </c>
      <c r="B7" s="642">
        <f>SUM(B8:B22)</f>
        <v>4661</v>
      </c>
      <c r="C7" s="642">
        <f>SUM(C8:C22)</f>
        <v>1493</v>
      </c>
      <c r="D7" s="642">
        <f>SUM(D8:D22)</f>
        <v>3168</v>
      </c>
    </row>
    <row r="8" spans="1:4" x14ac:dyDescent="0.15">
      <c r="A8" s="143" t="s">
        <v>5</v>
      </c>
      <c r="B8" s="642">
        <f>SUM(C8:D8)</f>
        <v>22</v>
      </c>
      <c r="C8" s="863">
        <v>9</v>
      </c>
      <c r="D8" s="863">
        <v>13</v>
      </c>
    </row>
    <row r="9" spans="1:4" x14ac:dyDescent="0.15">
      <c r="A9" s="143" t="s">
        <v>7</v>
      </c>
      <c r="B9" s="642">
        <f t="shared" ref="B9:B22" si="0">SUM(C9:D9)</f>
        <v>14</v>
      </c>
      <c r="C9" s="863">
        <v>4</v>
      </c>
      <c r="D9" s="863">
        <v>10</v>
      </c>
    </row>
    <row r="10" spans="1:4" x14ac:dyDescent="0.15">
      <c r="A10" s="143" t="s">
        <v>8</v>
      </c>
      <c r="B10" s="642">
        <f t="shared" si="0"/>
        <v>97</v>
      </c>
      <c r="C10" s="863">
        <v>30</v>
      </c>
      <c r="D10" s="863">
        <v>67</v>
      </c>
    </row>
    <row r="11" spans="1:4" x14ac:dyDescent="0.15">
      <c r="A11" s="143" t="s">
        <v>9</v>
      </c>
      <c r="B11" s="642">
        <f t="shared" si="0"/>
        <v>114</v>
      </c>
      <c r="C11" s="863">
        <v>23</v>
      </c>
      <c r="D11" s="863">
        <v>91</v>
      </c>
    </row>
    <row r="12" spans="1:4" x14ac:dyDescent="0.15">
      <c r="A12" s="143" t="s">
        <v>10</v>
      </c>
      <c r="B12" s="642">
        <f t="shared" si="0"/>
        <v>97</v>
      </c>
      <c r="C12" s="863">
        <v>35</v>
      </c>
      <c r="D12" s="863">
        <v>62</v>
      </c>
    </row>
    <row r="13" spans="1:4" x14ac:dyDescent="0.15">
      <c r="A13" s="143" t="s">
        <v>11</v>
      </c>
      <c r="B13" s="642">
        <f t="shared" si="0"/>
        <v>481</v>
      </c>
      <c r="C13" s="863">
        <v>212</v>
      </c>
      <c r="D13" s="863">
        <v>269</v>
      </c>
    </row>
    <row r="14" spans="1:4" x14ac:dyDescent="0.15">
      <c r="A14" s="143" t="s">
        <v>12</v>
      </c>
      <c r="B14" s="642">
        <f t="shared" si="0"/>
        <v>1867</v>
      </c>
      <c r="C14" s="863">
        <v>493</v>
      </c>
      <c r="D14" s="863">
        <v>1374</v>
      </c>
    </row>
    <row r="15" spans="1:4" x14ac:dyDescent="0.15">
      <c r="A15" s="143" t="s">
        <v>13</v>
      </c>
      <c r="B15" s="642">
        <f t="shared" si="0"/>
        <v>152</v>
      </c>
      <c r="C15" s="863">
        <v>50</v>
      </c>
      <c r="D15" s="863">
        <v>102</v>
      </c>
    </row>
    <row r="16" spans="1:4" x14ac:dyDescent="0.15">
      <c r="A16" s="143" t="s">
        <v>14</v>
      </c>
      <c r="B16" s="642">
        <f t="shared" si="0"/>
        <v>386</v>
      </c>
      <c r="C16" s="863">
        <v>97</v>
      </c>
      <c r="D16" s="863">
        <v>289</v>
      </c>
    </row>
    <row r="17" spans="1:4" x14ac:dyDescent="0.15">
      <c r="A17" s="143" t="s">
        <v>15</v>
      </c>
      <c r="B17" s="642">
        <f t="shared" si="0"/>
        <v>442</v>
      </c>
      <c r="C17" s="863">
        <v>159</v>
      </c>
      <c r="D17" s="863">
        <v>283</v>
      </c>
    </row>
    <row r="18" spans="1:4" x14ac:dyDescent="0.15">
      <c r="A18" s="143" t="s">
        <v>16</v>
      </c>
      <c r="B18" s="642">
        <f t="shared" si="0"/>
        <v>350</v>
      </c>
      <c r="C18" s="863">
        <v>126</v>
      </c>
      <c r="D18" s="863">
        <v>224</v>
      </c>
    </row>
    <row r="19" spans="1:4" x14ac:dyDescent="0.15">
      <c r="A19" s="143" t="s">
        <v>17</v>
      </c>
      <c r="B19" s="642">
        <f t="shared" si="0"/>
        <v>331</v>
      </c>
      <c r="C19" s="863">
        <v>173</v>
      </c>
      <c r="D19" s="863">
        <v>158</v>
      </c>
    </row>
    <row r="20" spans="1:4" x14ac:dyDescent="0.15">
      <c r="A20" s="143" t="s">
        <v>18</v>
      </c>
      <c r="B20" s="642">
        <f t="shared" si="0"/>
        <v>232</v>
      </c>
      <c r="C20" s="863">
        <v>67</v>
      </c>
      <c r="D20" s="863">
        <v>165</v>
      </c>
    </row>
    <row r="21" spans="1:4" x14ac:dyDescent="0.15">
      <c r="A21" s="143" t="s">
        <v>19</v>
      </c>
      <c r="B21" s="642">
        <f t="shared" si="0"/>
        <v>57</v>
      </c>
      <c r="C21" s="863">
        <v>8</v>
      </c>
      <c r="D21" s="863">
        <v>49</v>
      </c>
    </row>
    <row r="22" spans="1:4" x14ac:dyDescent="0.15">
      <c r="A22" s="143" t="s">
        <v>20</v>
      </c>
      <c r="B22" s="642">
        <f t="shared" si="0"/>
        <v>19</v>
      </c>
      <c r="C22" s="863">
        <v>7</v>
      </c>
      <c r="D22" s="863">
        <v>12</v>
      </c>
    </row>
    <row r="23" spans="1:4" ht="12" customHeight="1" x14ac:dyDescent="0.15">
      <c r="A23" s="2401"/>
      <c r="B23" s="2402"/>
      <c r="C23" s="2402"/>
      <c r="D23" s="2402"/>
    </row>
    <row r="24" spans="1:4" ht="35.85" customHeight="1" x14ac:dyDescent="0.15">
      <c r="A24" s="2809" t="s">
        <v>1663</v>
      </c>
      <c r="B24" s="2414"/>
      <c r="C24" s="2414"/>
      <c r="D24" s="2414"/>
    </row>
    <row r="25" spans="1:4" x14ac:dyDescent="0.15">
      <c r="A25" s="2401" t="s">
        <v>1454</v>
      </c>
      <c r="B25" s="2414"/>
      <c r="C25" s="2414"/>
      <c r="D25" s="2414"/>
    </row>
    <row r="26" spans="1:4" ht="409.6" hidden="1" customHeight="1" x14ac:dyDescent="0.15">
      <c r="A26" s="147"/>
      <c r="B26" s="147"/>
      <c r="C26" s="147"/>
      <c r="D26" s="147"/>
    </row>
  </sheetData>
  <mergeCells count="9">
    <mergeCell ref="A23:D23"/>
    <mergeCell ref="A24:D24"/>
    <mergeCell ref="A25:D25"/>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dimension ref="A1:G13"/>
  <sheetViews>
    <sheetView zoomScaleNormal="100" workbookViewId="0"/>
  </sheetViews>
  <sheetFormatPr baseColWidth="10" defaultRowHeight="10.5" x14ac:dyDescent="0.15"/>
  <cols>
    <col min="1" max="1" width="52.7109375" style="17" customWidth="1"/>
    <col min="2" max="6" width="11.7109375" style="17" customWidth="1"/>
    <col min="7" max="16384" width="11.42578125" style="17"/>
  </cols>
  <sheetData>
    <row r="1" spans="1:7" x14ac:dyDescent="0.15">
      <c r="A1" s="79"/>
    </row>
    <row r="2" spans="1:7" ht="22.5" customHeight="1" x14ac:dyDescent="0.15">
      <c r="A2" s="2881" t="s">
        <v>1665</v>
      </c>
      <c r="B2" s="2881"/>
      <c r="C2" s="2881"/>
      <c r="D2" s="2881"/>
      <c r="E2" s="2881"/>
      <c r="F2" s="2881"/>
    </row>
    <row r="3" spans="1:7" ht="10.5" customHeight="1" x14ac:dyDescent="0.15">
      <c r="A3" s="2882"/>
      <c r="B3" s="2882"/>
      <c r="C3" s="2882"/>
      <c r="D3" s="2882"/>
      <c r="E3" s="2882"/>
      <c r="F3" s="2882"/>
    </row>
    <row r="4" spans="1:7" ht="15" customHeight="1" x14ac:dyDescent="0.15">
      <c r="A4" s="2816" t="s">
        <v>1666</v>
      </c>
      <c r="B4" s="2816" t="s">
        <v>1667</v>
      </c>
      <c r="C4" s="2816"/>
      <c r="D4" s="2816"/>
      <c r="E4" s="2816"/>
      <c r="F4" s="2816"/>
      <c r="G4" s="740"/>
    </row>
    <row r="5" spans="1:7" ht="15" customHeight="1" x14ac:dyDescent="0.15">
      <c r="A5" s="2816"/>
      <c r="B5" s="62">
        <v>2012</v>
      </c>
      <c r="C5" s="62">
        <v>2013</v>
      </c>
      <c r="D5" s="62">
        <v>2014</v>
      </c>
      <c r="E5" s="62">
        <v>2015</v>
      </c>
      <c r="F5" s="62">
        <v>2016</v>
      </c>
      <c r="G5" s="740"/>
    </row>
    <row r="6" spans="1:7" ht="13.5" customHeight="1" x14ac:dyDescent="0.15">
      <c r="A6" s="723" t="s">
        <v>71</v>
      </c>
      <c r="B6" s="858">
        <f>SUM(B7:B10)</f>
        <v>2838</v>
      </c>
      <c r="C6" s="858">
        <f>SUM(C7:C10)</f>
        <v>2923</v>
      </c>
      <c r="D6" s="858">
        <f>SUM(D7:D10)</f>
        <v>5508</v>
      </c>
      <c r="E6" s="858">
        <f>SUM(E7:E10)</f>
        <v>6319</v>
      </c>
      <c r="F6" s="858">
        <f>SUM(F7:F10)</f>
        <v>3336</v>
      </c>
      <c r="G6" s="740"/>
    </row>
    <row r="7" spans="1:7" ht="13.5" customHeight="1" x14ac:dyDescent="0.15">
      <c r="A7" s="740" t="s">
        <v>1668</v>
      </c>
      <c r="B7" s="733">
        <v>2098</v>
      </c>
      <c r="C7" s="733">
        <v>2206</v>
      </c>
      <c r="D7" s="733">
        <v>4463</v>
      </c>
      <c r="E7" s="733">
        <v>5153</v>
      </c>
      <c r="F7" s="733">
        <v>2381</v>
      </c>
      <c r="G7" s="740"/>
    </row>
    <row r="8" spans="1:7" ht="13.5" customHeight="1" x14ac:dyDescent="0.15">
      <c r="A8" s="740" t="s">
        <v>1669</v>
      </c>
      <c r="B8" s="733">
        <v>367</v>
      </c>
      <c r="C8" s="733">
        <v>387</v>
      </c>
      <c r="D8" s="733">
        <v>468</v>
      </c>
      <c r="E8" s="733">
        <v>513</v>
      </c>
      <c r="F8" s="733">
        <v>464</v>
      </c>
      <c r="G8" s="740"/>
    </row>
    <row r="9" spans="1:7" ht="13.5" customHeight="1" x14ac:dyDescent="0.15">
      <c r="A9" s="740" t="s">
        <v>1670</v>
      </c>
      <c r="B9" s="733">
        <v>325</v>
      </c>
      <c r="C9" s="733">
        <v>266</v>
      </c>
      <c r="D9" s="733">
        <v>420</v>
      </c>
      <c r="E9" s="733">
        <v>497</v>
      </c>
      <c r="F9" s="733">
        <v>457</v>
      </c>
    </row>
    <row r="10" spans="1:7" ht="13.5" customHeight="1" x14ac:dyDescent="0.15">
      <c r="A10" s="740" t="s">
        <v>1671</v>
      </c>
      <c r="B10" s="733">
        <v>48</v>
      </c>
      <c r="C10" s="733">
        <v>64</v>
      </c>
      <c r="D10" s="733">
        <v>157</v>
      </c>
      <c r="E10" s="733">
        <v>156</v>
      </c>
      <c r="F10" s="733">
        <v>34</v>
      </c>
    </row>
    <row r="11" spans="1:7" ht="10.5" customHeight="1" x14ac:dyDescent="0.15">
      <c r="A11" s="740"/>
      <c r="B11" s="733"/>
      <c r="C11" s="721"/>
    </row>
    <row r="12" spans="1:7" ht="33.75" customHeight="1" x14ac:dyDescent="0.15">
      <c r="A12" s="2879" t="s">
        <v>1672</v>
      </c>
      <c r="B12" s="2879"/>
      <c r="C12" s="2879"/>
      <c r="D12" s="2879"/>
      <c r="E12" s="2879"/>
      <c r="F12" s="2879"/>
    </row>
    <row r="13" spans="1:7" x14ac:dyDescent="0.15">
      <c r="A13" s="2693" t="s">
        <v>1497</v>
      </c>
      <c r="B13" s="2693"/>
      <c r="C13" s="2693"/>
      <c r="D13" s="2693"/>
      <c r="E13" s="2693"/>
      <c r="F13" s="2693"/>
    </row>
  </sheetData>
  <mergeCells count="6">
    <mergeCell ref="A13:F13"/>
    <mergeCell ref="A2:F2"/>
    <mergeCell ref="A3:F3"/>
    <mergeCell ref="A4:A5"/>
    <mergeCell ref="B4:F4"/>
    <mergeCell ref="A12:F12"/>
  </mergeCells>
  <pageMargins left="0.7" right="0.7" top="0.75" bottom="0.75" header="0.3" footer="0.3"/>
  <pageSetup paperSize="14"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2:F16"/>
  <sheetViews>
    <sheetView workbookViewId="0"/>
  </sheetViews>
  <sheetFormatPr baseColWidth="10" defaultColWidth="11.42578125" defaultRowHeight="10.5" x14ac:dyDescent="0.15"/>
  <cols>
    <col min="1" max="1" width="32.7109375" style="1" customWidth="1"/>
    <col min="2" max="2" width="11.85546875" style="1" customWidth="1"/>
    <col min="3" max="3" width="14.28515625" style="1" customWidth="1"/>
    <col min="4" max="4" width="15.5703125" style="1" customWidth="1"/>
    <col min="5" max="5" width="14.28515625" style="1" customWidth="1"/>
    <col min="6" max="6" width="15.28515625" style="1" customWidth="1"/>
    <col min="7" max="16384" width="11.42578125" style="1"/>
  </cols>
  <sheetData>
    <row r="2" spans="1:6" s="42" customFormat="1" ht="22.5" customHeight="1" x14ac:dyDescent="0.15">
      <c r="A2" s="2339" t="s">
        <v>122</v>
      </c>
      <c r="B2" s="2339"/>
      <c r="C2" s="2339"/>
      <c r="D2" s="2339"/>
      <c r="E2" s="2339"/>
      <c r="F2" s="2339"/>
    </row>
    <row r="3" spans="1:6" ht="11.25" customHeight="1" x14ac:dyDescent="0.15">
      <c r="A3" s="2359"/>
      <c r="B3" s="2359"/>
      <c r="C3" s="2359"/>
      <c r="D3" s="2359"/>
      <c r="E3" s="2359"/>
      <c r="F3" s="2359"/>
    </row>
    <row r="4" spans="1:6" ht="42" x14ac:dyDescent="0.15">
      <c r="A4" s="50" t="s">
        <v>123</v>
      </c>
      <c r="B4" s="50" t="s">
        <v>89</v>
      </c>
      <c r="C4" s="50" t="s">
        <v>124</v>
      </c>
      <c r="D4" s="50" t="s">
        <v>125</v>
      </c>
      <c r="E4" s="50" t="s">
        <v>126</v>
      </c>
      <c r="F4" s="50" t="s">
        <v>127</v>
      </c>
    </row>
    <row r="5" spans="1:6" x14ac:dyDescent="0.15">
      <c r="A5" s="45" t="s">
        <v>128</v>
      </c>
      <c r="B5" s="92">
        <f>SUM(B6:B8)</f>
        <v>273</v>
      </c>
      <c r="C5" s="92">
        <f>SUM(C6:C8)</f>
        <v>13</v>
      </c>
      <c r="D5" s="92">
        <f t="shared" ref="D5:F5" si="0">SUM(D6:D8)</f>
        <v>11</v>
      </c>
      <c r="E5" s="92">
        <f t="shared" si="0"/>
        <v>20</v>
      </c>
      <c r="F5" s="92">
        <f t="shared" si="0"/>
        <v>229</v>
      </c>
    </row>
    <row r="6" spans="1:6" x14ac:dyDescent="0.15">
      <c r="A6" s="1" t="s">
        <v>129</v>
      </c>
      <c r="B6" s="93">
        <f>SUM(C6:F6)</f>
        <v>214</v>
      </c>
      <c r="C6" s="94">
        <v>9</v>
      </c>
      <c r="D6" s="94">
        <v>6</v>
      </c>
      <c r="E6" s="94">
        <v>18</v>
      </c>
      <c r="F6" s="94">
        <v>181</v>
      </c>
    </row>
    <row r="7" spans="1:6" x14ac:dyDescent="0.15">
      <c r="A7" s="1" t="s">
        <v>130</v>
      </c>
      <c r="B7" s="93">
        <f>SUM(C7:F7)</f>
        <v>32</v>
      </c>
      <c r="C7" s="94">
        <v>3</v>
      </c>
      <c r="D7" s="94">
        <v>4</v>
      </c>
      <c r="E7" s="94">
        <v>1</v>
      </c>
      <c r="F7" s="94">
        <v>24</v>
      </c>
    </row>
    <row r="8" spans="1:6" x14ac:dyDescent="0.15">
      <c r="A8" s="1" t="s">
        <v>131</v>
      </c>
      <c r="B8" s="93">
        <f>SUM(C8:F8)</f>
        <v>27</v>
      </c>
      <c r="C8" s="94">
        <v>1</v>
      </c>
      <c r="D8" s="94">
        <v>1</v>
      </c>
      <c r="E8" s="94">
        <v>1</v>
      </c>
      <c r="F8" s="94">
        <v>24</v>
      </c>
    </row>
    <row r="9" spans="1:6" x14ac:dyDescent="0.15">
      <c r="A9" s="45" t="s">
        <v>132</v>
      </c>
      <c r="B9" s="92">
        <f>SUM(B10:B11)</f>
        <v>273</v>
      </c>
      <c r="C9" s="92">
        <f>SUM(C10:C11)</f>
        <v>13</v>
      </c>
      <c r="D9" s="92">
        <f t="shared" ref="D9:F9" si="1">SUM(D10:D11)</f>
        <v>11</v>
      </c>
      <c r="E9" s="92">
        <f t="shared" si="1"/>
        <v>20</v>
      </c>
      <c r="F9" s="92">
        <f t="shared" si="1"/>
        <v>229</v>
      </c>
    </row>
    <row r="10" spans="1:6" x14ac:dyDescent="0.15">
      <c r="A10" s="1" t="s">
        <v>133</v>
      </c>
      <c r="B10" s="93">
        <f t="shared" ref="B10:B11" si="2">SUM(C10:F10)</f>
        <v>268</v>
      </c>
      <c r="C10" s="94">
        <v>13</v>
      </c>
      <c r="D10" s="94">
        <v>11</v>
      </c>
      <c r="E10" s="94">
        <v>16</v>
      </c>
      <c r="F10" s="94">
        <v>228</v>
      </c>
    </row>
    <row r="11" spans="1:6" x14ac:dyDescent="0.15">
      <c r="A11" s="1" t="s">
        <v>134</v>
      </c>
      <c r="B11" s="93">
        <f t="shared" si="2"/>
        <v>5</v>
      </c>
      <c r="C11" s="94">
        <v>0</v>
      </c>
      <c r="D11" s="94">
        <v>0</v>
      </c>
      <c r="E11" s="94">
        <v>4</v>
      </c>
      <c r="F11" s="94">
        <v>1</v>
      </c>
    </row>
    <row r="12" spans="1:6" x14ac:dyDescent="0.15">
      <c r="A12" s="2362"/>
      <c r="B12" s="2362"/>
      <c r="C12" s="2362"/>
      <c r="D12" s="2362"/>
      <c r="E12" s="2362"/>
      <c r="F12" s="2362"/>
    </row>
    <row r="13" spans="1:6" ht="15" customHeight="1" x14ac:dyDescent="0.15">
      <c r="A13" s="2363" t="s">
        <v>135</v>
      </c>
      <c r="B13" s="2363"/>
      <c r="C13" s="2363"/>
      <c r="D13" s="2363"/>
      <c r="E13" s="2363"/>
      <c r="F13" s="2363"/>
    </row>
    <row r="14" spans="1:6" ht="21.75" customHeight="1" x14ac:dyDescent="0.15">
      <c r="A14" s="2364" t="s">
        <v>136</v>
      </c>
      <c r="B14" s="2364"/>
      <c r="C14" s="2364"/>
      <c r="D14" s="2364"/>
      <c r="E14" s="2364"/>
      <c r="F14" s="2364"/>
    </row>
    <row r="15" spans="1:6" x14ac:dyDescent="0.15">
      <c r="A15" s="2342" t="s">
        <v>21</v>
      </c>
      <c r="B15" s="2342"/>
      <c r="C15" s="2342"/>
      <c r="D15" s="2342"/>
      <c r="E15" s="2342"/>
      <c r="F15" s="2342"/>
    </row>
    <row r="16" spans="1:6" x14ac:dyDescent="0.15">
      <c r="A16" s="2342" t="s">
        <v>22</v>
      </c>
      <c r="B16" s="2342"/>
      <c r="C16" s="2342"/>
      <c r="D16" s="2342"/>
      <c r="E16" s="2342"/>
      <c r="F16" s="2342"/>
    </row>
  </sheetData>
  <mergeCells count="7">
    <mergeCell ref="A16:F16"/>
    <mergeCell ref="A2:F2"/>
    <mergeCell ref="A3:F3"/>
    <mergeCell ref="A12:F12"/>
    <mergeCell ref="A13:F13"/>
    <mergeCell ref="A14:F14"/>
    <mergeCell ref="A15:F15"/>
  </mergeCells>
  <pageMargins left="0.7" right="0.7" top="0.75" bottom="0.75" header="0.3" footer="0.3"/>
  <pageSetup orientation="portrait" verticalDpi="0"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dimension ref="A2:H26"/>
  <sheetViews>
    <sheetView workbookViewId="0"/>
  </sheetViews>
  <sheetFormatPr baseColWidth="10" defaultColWidth="9.140625" defaultRowHeight="10.5" x14ac:dyDescent="0.15"/>
  <cols>
    <col min="1" max="1" width="23" style="118" customWidth="1"/>
    <col min="2" max="4" width="17.85546875" style="118" customWidth="1"/>
    <col min="5" max="248" width="9.140625" style="118"/>
    <col min="249" max="249" width="34.140625" style="118" customWidth="1"/>
    <col min="250" max="252" width="17.85546875" style="118" customWidth="1"/>
    <col min="253" max="253" width="9.140625" style="118" customWidth="1"/>
    <col min="254" max="254" width="146.42578125" style="118" customWidth="1"/>
    <col min="255" max="504" width="9.140625" style="118"/>
    <col min="505" max="505" width="34.140625" style="118" customWidth="1"/>
    <col min="506" max="508" width="17.85546875" style="118" customWidth="1"/>
    <col min="509" max="509" width="9.140625" style="118" customWidth="1"/>
    <col min="510" max="510" width="146.42578125" style="118" customWidth="1"/>
    <col min="511" max="760" width="9.140625" style="118"/>
    <col min="761" max="761" width="34.140625" style="118" customWidth="1"/>
    <col min="762" max="764" width="17.85546875" style="118" customWidth="1"/>
    <col min="765" max="765" width="9.140625" style="118" customWidth="1"/>
    <col min="766" max="766" width="146.42578125" style="118" customWidth="1"/>
    <col min="767" max="1016" width="9.140625" style="118"/>
    <col min="1017" max="1017" width="34.140625" style="118" customWidth="1"/>
    <col min="1018" max="1020" width="17.85546875" style="118" customWidth="1"/>
    <col min="1021" max="1021" width="9.140625" style="118" customWidth="1"/>
    <col min="1022" max="1022" width="146.42578125" style="118" customWidth="1"/>
    <col min="1023" max="1272" width="9.140625" style="118"/>
    <col min="1273" max="1273" width="34.140625" style="118" customWidth="1"/>
    <col min="1274" max="1276" width="17.85546875" style="118" customWidth="1"/>
    <col min="1277" max="1277" width="9.140625" style="118" customWidth="1"/>
    <col min="1278" max="1278" width="146.42578125" style="118" customWidth="1"/>
    <col min="1279" max="1528" width="9.140625" style="118"/>
    <col min="1529" max="1529" width="34.140625" style="118" customWidth="1"/>
    <col min="1530" max="1532" width="17.85546875" style="118" customWidth="1"/>
    <col min="1533" max="1533" width="9.140625" style="118" customWidth="1"/>
    <col min="1534" max="1534" width="146.42578125" style="118" customWidth="1"/>
    <col min="1535" max="1784" width="9.140625" style="118"/>
    <col min="1785" max="1785" width="34.140625" style="118" customWidth="1"/>
    <col min="1786" max="1788" width="17.85546875" style="118" customWidth="1"/>
    <col min="1789" max="1789" width="9.140625" style="118" customWidth="1"/>
    <col min="1790" max="1790" width="146.42578125" style="118" customWidth="1"/>
    <col min="1791" max="2040" width="9.140625" style="118"/>
    <col min="2041" max="2041" width="34.140625" style="118" customWidth="1"/>
    <col min="2042" max="2044" width="17.85546875" style="118" customWidth="1"/>
    <col min="2045" max="2045" width="9.140625" style="118" customWidth="1"/>
    <col min="2046" max="2046" width="146.42578125" style="118" customWidth="1"/>
    <col min="2047" max="2296" width="9.140625" style="118"/>
    <col min="2297" max="2297" width="34.140625" style="118" customWidth="1"/>
    <col min="2298" max="2300" width="17.85546875" style="118" customWidth="1"/>
    <col min="2301" max="2301" width="9.140625" style="118" customWidth="1"/>
    <col min="2302" max="2302" width="146.42578125" style="118" customWidth="1"/>
    <col min="2303" max="2552" width="9.140625" style="118"/>
    <col min="2553" max="2553" width="34.140625" style="118" customWidth="1"/>
    <col min="2554" max="2556" width="17.85546875" style="118" customWidth="1"/>
    <col min="2557" max="2557" width="9.140625" style="118" customWidth="1"/>
    <col min="2558" max="2558" width="146.42578125" style="118" customWidth="1"/>
    <col min="2559" max="2808" width="9.140625" style="118"/>
    <col min="2809" max="2809" width="34.140625" style="118" customWidth="1"/>
    <col min="2810" max="2812" width="17.85546875" style="118" customWidth="1"/>
    <col min="2813" max="2813" width="9.140625" style="118" customWidth="1"/>
    <col min="2814" max="2814" width="146.42578125" style="118" customWidth="1"/>
    <col min="2815" max="3064" width="9.140625" style="118"/>
    <col min="3065" max="3065" width="34.140625" style="118" customWidth="1"/>
    <col min="3066" max="3068" width="17.85546875" style="118" customWidth="1"/>
    <col min="3069" max="3069" width="9.140625" style="118" customWidth="1"/>
    <col min="3070" max="3070" width="146.42578125" style="118" customWidth="1"/>
    <col min="3071" max="3320" width="9.140625" style="118"/>
    <col min="3321" max="3321" width="34.140625" style="118" customWidth="1"/>
    <col min="3322" max="3324" width="17.85546875" style="118" customWidth="1"/>
    <col min="3325" max="3325" width="9.140625" style="118" customWidth="1"/>
    <col min="3326" max="3326" width="146.42578125" style="118" customWidth="1"/>
    <col min="3327" max="3576" width="9.140625" style="118"/>
    <col min="3577" max="3577" width="34.140625" style="118" customWidth="1"/>
    <col min="3578" max="3580" width="17.85546875" style="118" customWidth="1"/>
    <col min="3581" max="3581" width="9.140625" style="118" customWidth="1"/>
    <col min="3582" max="3582" width="146.42578125" style="118" customWidth="1"/>
    <col min="3583" max="3832" width="9.140625" style="118"/>
    <col min="3833" max="3833" width="34.140625" style="118" customWidth="1"/>
    <col min="3834" max="3836" width="17.85546875" style="118" customWidth="1"/>
    <col min="3837" max="3837" width="9.140625" style="118" customWidth="1"/>
    <col min="3838" max="3838" width="146.42578125" style="118" customWidth="1"/>
    <col min="3839" max="4088" width="9.140625" style="118"/>
    <col min="4089" max="4089" width="34.140625" style="118" customWidth="1"/>
    <col min="4090" max="4092" width="17.85546875" style="118" customWidth="1"/>
    <col min="4093" max="4093" width="9.140625" style="118" customWidth="1"/>
    <col min="4094" max="4094" width="146.42578125" style="118" customWidth="1"/>
    <col min="4095" max="4344" width="9.140625" style="118"/>
    <col min="4345" max="4345" width="34.140625" style="118" customWidth="1"/>
    <col min="4346" max="4348" width="17.85546875" style="118" customWidth="1"/>
    <col min="4349" max="4349" width="9.140625" style="118" customWidth="1"/>
    <col min="4350" max="4350" width="146.42578125" style="118" customWidth="1"/>
    <col min="4351" max="4600" width="9.140625" style="118"/>
    <col min="4601" max="4601" width="34.140625" style="118" customWidth="1"/>
    <col min="4602" max="4604" width="17.85546875" style="118" customWidth="1"/>
    <col min="4605" max="4605" width="9.140625" style="118" customWidth="1"/>
    <col min="4606" max="4606" width="146.42578125" style="118" customWidth="1"/>
    <col min="4607" max="4856" width="9.140625" style="118"/>
    <col min="4857" max="4857" width="34.140625" style="118" customWidth="1"/>
    <col min="4858" max="4860" width="17.85546875" style="118" customWidth="1"/>
    <col min="4861" max="4861" width="9.140625" style="118" customWidth="1"/>
    <col min="4862" max="4862" width="146.42578125" style="118" customWidth="1"/>
    <col min="4863" max="5112" width="9.140625" style="118"/>
    <col min="5113" max="5113" width="34.140625" style="118" customWidth="1"/>
    <col min="5114" max="5116" width="17.85546875" style="118" customWidth="1"/>
    <col min="5117" max="5117" width="9.140625" style="118" customWidth="1"/>
    <col min="5118" max="5118" width="146.42578125" style="118" customWidth="1"/>
    <col min="5119" max="5368" width="9.140625" style="118"/>
    <col min="5369" max="5369" width="34.140625" style="118" customWidth="1"/>
    <col min="5370" max="5372" width="17.85546875" style="118" customWidth="1"/>
    <col min="5373" max="5373" width="9.140625" style="118" customWidth="1"/>
    <col min="5374" max="5374" width="146.42578125" style="118" customWidth="1"/>
    <col min="5375" max="5624" width="9.140625" style="118"/>
    <col min="5625" max="5625" width="34.140625" style="118" customWidth="1"/>
    <col min="5626" max="5628" width="17.85546875" style="118" customWidth="1"/>
    <col min="5629" max="5629" width="9.140625" style="118" customWidth="1"/>
    <col min="5630" max="5630" width="146.42578125" style="118" customWidth="1"/>
    <col min="5631" max="5880" width="9.140625" style="118"/>
    <col min="5881" max="5881" width="34.140625" style="118" customWidth="1"/>
    <col min="5882" max="5884" width="17.85546875" style="118" customWidth="1"/>
    <col min="5885" max="5885" width="9.140625" style="118" customWidth="1"/>
    <col min="5886" max="5886" width="146.42578125" style="118" customWidth="1"/>
    <col min="5887" max="6136" width="9.140625" style="118"/>
    <col min="6137" max="6137" width="34.140625" style="118" customWidth="1"/>
    <col min="6138" max="6140" width="17.85546875" style="118" customWidth="1"/>
    <col min="6141" max="6141" width="9.140625" style="118" customWidth="1"/>
    <col min="6142" max="6142" width="146.42578125" style="118" customWidth="1"/>
    <col min="6143" max="6392" width="9.140625" style="118"/>
    <col min="6393" max="6393" width="34.140625" style="118" customWidth="1"/>
    <col min="6394" max="6396" width="17.85546875" style="118" customWidth="1"/>
    <col min="6397" max="6397" width="9.140625" style="118" customWidth="1"/>
    <col min="6398" max="6398" width="146.42578125" style="118" customWidth="1"/>
    <col min="6399" max="6648" width="9.140625" style="118"/>
    <col min="6649" max="6649" width="34.140625" style="118" customWidth="1"/>
    <col min="6650" max="6652" width="17.85546875" style="118" customWidth="1"/>
    <col min="6653" max="6653" width="9.140625" style="118" customWidth="1"/>
    <col min="6654" max="6654" width="146.42578125" style="118" customWidth="1"/>
    <col min="6655" max="6904" width="9.140625" style="118"/>
    <col min="6905" max="6905" width="34.140625" style="118" customWidth="1"/>
    <col min="6906" max="6908" width="17.85546875" style="118" customWidth="1"/>
    <col min="6909" max="6909" width="9.140625" style="118" customWidth="1"/>
    <col min="6910" max="6910" width="146.42578125" style="118" customWidth="1"/>
    <col min="6911" max="7160" width="9.140625" style="118"/>
    <col min="7161" max="7161" width="34.140625" style="118" customWidth="1"/>
    <col min="7162" max="7164" width="17.85546875" style="118" customWidth="1"/>
    <col min="7165" max="7165" width="9.140625" style="118" customWidth="1"/>
    <col min="7166" max="7166" width="146.42578125" style="118" customWidth="1"/>
    <col min="7167" max="7416" width="9.140625" style="118"/>
    <col min="7417" max="7417" width="34.140625" style="118" customWidth="1"/>
    <col min="7418" max="7420" width="17.85546875" style="118" customWidth="1"/>
    <col min="7421" max="7421" width="9.140625" style="118" customWidth="1"/>
    <col min="7422" max="7422" width="146.42578125" style="118" customWidth="1"/>
    <col min="7423" max="7672" width="9.140625" style="118"/>
    <col min="7673" max="7673" width="34.140625" style="118" customWidth="1"/>
    <col min="7674" max="7676" width="17.85546875" style="118" customWidth="1"/>
    <col min="7677" max="7677" width="9.140625" style="118" customWidth="1"/>
    <col min="7678" max="7678" width="146.42578125" style="118" customWidth="1"/>
    <col min="7679" max="7928" width="9.140625" style="118"/>
    <col min="7929" max="7929" width="34.140625" style="118" customWidth="1"/>
    <col min="7930" max="7932" width="17.85546875" style="118" customWidth="1"/>
    <col min="7933" max="7933" width="9.140625" style="118" customWidth="1"/>
    <col min="7934" max="7934" width="146.42578125" style="118" customWidth="1"/>
    <col min="7935" max="8184" width="9.140625" style="118"/>
    <col min="8185" max="8185" width="34.140625" style="118" customWidth="1"/>
    <col min="8186" max="8188" width="17.85546875" style="118" customWidth="1"/>
    <col min="8189" max="8189" width="9.140625" style="118" customWidth="1"/>
    <col min="8190" max="8190" width="146.42578125" style="118" customWidth="1"/>
    <col min="8191" max="8440" width="9.140625" style="118"/>
    <col min="8441" max="8441" width="34.140625" style="118" customWidth="1"/>
    <col min="8442" max="8444" width="17.85546875" style="118" customWidth="1"/>
    <col min="8445" max="8445" width="9.140625" style="118" customWidth="1"/>
    <col min="8446" max="8446" width="146.42578125" style="118" customWidth="1"/>
    <col min="8447" max="8696" width="9.140625" style="118"/>
    <col min="8697" max="8697" width="34.140625" style="118" customWidth="1"/>
    <col min="8698" max="8700" width="17.85546875" style="118" customWidth="1"/>
    <col min="8701" max="8701" width="9.140625" style="118" customWidth="1"/>
    <col min="8702" max="8702" width="146.42578125" style="118" customWidth="1"/>
    <col min="8703" max="8952" width="9.140625" style="118"/>
    <col min="8953" max="8953" width="34.140625" style="118" customWidth="1"/>
    <col min="8954" max="8956" width="17.85546875" style="118" customWidth="1"/>
    <col min="8957" max="8957" width="9.140625" style="118" customWidth="1"/>
    <col min="8958" max="8958" width="146.42578125" style="118" customWidth="1"/>
    <col min="8959" max="9208" width="9.140625" style="118"/>
    <col min="9209" max="9209" width="34.140625" style="118" customWidth="1"/>
    <col min="9210" max="9212" width="17.85546875" style="118" customWidth="1"/>
    <col min="9213" max="9213" width="9.140625" style="118" customWidth="1"/>
    <col min="9214" max="9214" width="146.42578125" style="118" customWidth="1"/>
    <col min="9215" max="9464" width="9.140625" style="118"/>
    <col min="9465" max="9465" width="34.140625" style="118" customWidth="1"/>
    <col min="9466" max="9468" width="17.85546875" style="118" customWidth="1"/>
    <col min="9469" max="9469" width="9.140625" style="118" customWidth="1"/>
    <col min="9470" max="9470" width="146.42578125" style="118" customWidth="1"/>
    <col min="9471" max="9720" width="9.140625" style="118"/>
    <col min="9721" max="9721" width="34.140625" style="118" customWidth="1"/>
    <col min="9722" max="9724" width="17.85546875" style="118" customWidth="1"/>
    <col min="9725" max="9725" width="9.140625" style="118" customWidth="1"/>
    <col min="9726" max="9726" width="146.42578125" style="118" customWidth="1"/>
    <col min="9727" max="9976" width="9.140625" style="118"/>
    <col min="9977" max="9977" width="34.140625" style="118" customWidth="1"/>
    <col min="9978" max="9980" width="17.85546875" style="118" customWidth="1"/>
    <col min="9981" max="9981" width="9.140625" style="118" customWidth="1"/>
    <col min="9982" max="9982" width="146.42578125" style="118" customWidth="1"/>
    <col min="9983" max="10232" width="9.140625" style="118"/>
    <col min="10233" max="10233" width="34.140625" style="118" customWidth="1"/>
    <col min="10234" max="10236" width="17.85546875" style="118" customWidth="1"/>
    <col min="10237" max="10237" width="9.140625" style="118" customWidth="1"/>
    <col min="10238" max="10238" width="146.42578125" style="118" customWidth="1"/>
    <col min="10239" max="10488" width="9.140625" style="118"/>
    <col min="10489" max="10489" width="34.140625" style="118" customWidth="1"/>
    <col min="10490" max="10492" width="17.85546875" style="118" customWidth="1"/>
    <col min="10493" max="10493" width="9.140625" style="118" customWidth="1"/>
    <col min="10494" max="10494" width="146.42578125" style="118" customWidth="1"/>
    <col min="10495" max="10744" width="9.140625" style="118"/>
    <col min="10745" max="10745" width="34.140625" style="118" customWidth="1"/>
    <col min="10746" max="10748" width="17.85546875" style="118" customWidth="1"/>
    <col min="10749" max="10749" width="9.140625" style="118" customWidth="1"/>
    <col min="10750" max="10750" width="146.42578125" style="118" customWidth="1"/>
    <col min="10751" max="11000" width="9.140625" style="118"/>
    <col min="11001" max="11001" width="34.140625" style="118" customWidth="1"/>
    <col min="11002" max="11004" width="17.85546875" style="118" customWidth="1"/>
    <col min="11005" max="11005" width="9.140625" style="118" customWidth="1"/>
    <col min="11006" max="11006" width="146.42578125" style="118" customWidth="1"/>
    <col min="11007" max="11256" width="9.140625" style="118"/>
    <col min="11257" max="11257" width="34.140625" style="118" customWidth="1"/>
    <col min="11258" max="11260" width="17.85546875" style="118" customWidth="1"/>
    <col min="11261" max="11261" width="9.140625" style="118" customWidth="1"/>
    <col min="11262" max="11262" width="146.42578125" style="118" customWidth="1"/>
    <col min="11263" max="11512" width="9.140625" style="118"/>
    <col min="11513" max="11513" width="34.140625" style="118" customWidth="1"/>
    <col min="11514" max="11516" width="17.85546875" style="118" customWidth="1"/>
    <col min="11517" max="11517" width="9.140625" style="118" customWidth="1"/>
    <col min="11518" max="11518" width="146.42578125" style="118" customWidth="1"/>
    <col min="11519" max="11768" width="9.140625" style="118"/>
    <col min="11769" max="11769" width="34.140625" style="118" customWidth="1"/>
    <col min="11770" max="11772" width="17.85546875" style="118" customWidth="1"/>
    <col min="11773" max="11773" width="9.140625" style="118" customWidth="1"/>
    <col min="11774" max="11774" width="146.42578125" style="118" customWidth="1"/>
    <col min="11775" max="12024" width="9.140625" style="118"/>
    <col min="12025" max="12025" width="34.140625" style="118" customWidth="1"/>
    <col min="12026" max="12028" width="17.85546875" style="118" customWidth="1"/>
    <col min="12029" max="12029" width="9.140625" style="118" customWidth="1"/>
    <col min="12030" max="12030" width="146.42578125" style="118" customWidth="1"/>
    <col min="12031" max="12280" width="9.140625" style="118"/>
    <col min="12281" max="12281" width="34.140625" style="118" customWidth="1"/>
    <col min="12282" max="12284" width="17.85546875" style="118" customWidth="1"/>
    <col min="12285" max="12285" width="9.140625" style="118" customWidth="1"/>
    <col min="12286" max="12286" width="146.42578125" style="118" customWidth="1"/>
    <col min="12287" max="12536" width="9.140625" style="118"/>
    <col min="12537" max="12537" width="34.140625" style="118" customWidth="1"/>
    <col min="12538" max="12540" width="17.85546875" style="118" customWidth="1"/>
    <col min="12541" max="12541" width="9.140625" style="118" customWidth="1"/>
    <col min="12542" max="12542" width="146.42578125" style="118" customWidth="1"/>
    <col min="12543" max="12792" width="9.140625" style="118"/>
    <col min="12793" max="12793" width="34.140625" style="118" customWidth="1"/>
    <col min="12794" max="12796" width="17.85546875" style="118" customWidth="1"/>
    <col min="12797" max="12797" width="9.140625" style="118" customWidth="1"/>
    <col min="12798" max="12798" width="146.42578125" style="118" customWidth="1"/>
    <col min="12799" max="13048" width="9.140625" style="118"/>
    <col min="13049" max="13049" width="34.140625" style="118" customWidth="1"/>
    <col min="13050" max="13052" width="17.85546875" style="118" customWidth="1"/>
    <col min="13053" max="13053" width="9.140625" style="118" customWidth="1"/>
    <col min="13054" max="13054" width="146.42578125" style="118" customWidth="1"/>
    <col min="13055" max="13304" width="9.140625" style="118"/>
    <col min="13305" max="13305" width="34.140625" style="118" customWidth="1"/>
    <col min="13306" max="13308" width="17.85546875" style="118" customWidth="1"/>
    <col min="13309" max="13309" width="9.140625" style="118" customWidth="1"/>
    <col min="13310" max="13310" width="146.42578125" style="118" customWidth="1"/>
    <col min="13311" max="13560" width="9.140625" style="118"/>
    <col min="13561" max="13561" width="34.140625" style="118" customWidth="1"/>
    <col min="13562" max="13564" width="17.85546875" style="118" customWidth="1"/>
    <col min="13565" max="13565" width="9.140625" style="118" customWidth="1"/>
    <col min="13566" max="13566" width="146.42578125" style="118" customWidth="1"/>
    <col min="13567" max="13816" width="9.140625" style="118"/>
    <col min="13817" max="13817" width="34.140625" style="118" customWidth="1"/>
    <col min="13818" max="13820" width="17.85546875" style="118" customWidth="1"/>
    <col min="13821" max="13821" width="9.140625" style="118" customWidth="1"/>
    <col min="13822" max="13822" width="146.42578125" style="118" customWidth="1"/>
    <col min="13823" max="14072" width="9.140625" style="118"/>
    <col min="14073" max="14073" width="34.140625" style="118" customWidth="1"/>
    <col min="14074" max="14076" width="17.85546875" style="118" customWidth="1"/>
    <col min="14077" max="14077" width="9.140625" style="118" customWidth="1"/>
    <col min="14078" max="14078" width="146.42578125" style="118" customWidth="1"/>
    <col min="14079" max="14328" width="9.140625" style="118"/>
    <col min="14329" max="14329" width="34.140625" style="118" customWidth="1"/>
    <col min="14330" max="14332" width="17.85546875" style="118" customWidth="1"/>
    <col min="14333" max="14333" width="9.140625" style="118" customWidth="1"/>
    <col min="14334" max="14334" width="146.42578125" style="118" customWidth="1"/>
    <col min="14335" max="14584" width="9.140625" style="118"/>
    <col min="14585" max="14585" width="34.140625" style="118" customWidth="1"/>
    <col min="14586" max="14588" width="17.85546875" style="118" customWidth="1"/>
    <col min="14589" max="14589" width="9.140625" style="118" customWidth="1"/>
    <col min="14590" max="14590" width="146.42578125" style="118" customWidth="1"/>
    <col min="14591" max="14840" width="9.140625" style="118"/>
    <col min="14841" max="14841" width="34.140625" style="118" customWidth="1"/>
    <col min="14842" max="14844" width="17.85546875" style="118" customWidth="1"/>
    <col min="14845" max="14845" width="9.140625" style="118" customWidth="1"/>
    <col min="14846" max="14846" width="146.42578125" style="118" customWidth="1"/>
    <col min="14847" max="15096" width="9.140625" style="118"/>
    <col min="15097" max="15097" width="34.140625" style="118" customWidth="1"/>
    <col min="15098" max="15100" width="17.85546875" style="118" customWidth="1"/>
    <col min="15101" max="15101" width="9.140625" style="118" customWidth="1"/>
    <col min="15102" max="15102" width="146.42578125" style="118" customWidth="1"/>
    <col min="15103" max="15352" width="9.140625" style="118"/>
    <col min="15353" max="15353" width="34.140625" style="118" customWidth="1"/>
    <col min="15354" max="15356" width="17.85546875" style="118" customWidth="1"/>
    <col min="15357" max="15357" width="9.140625" style="118" customWidth="1"/>
    <col min="15358" max="15358" width="146.42578125" style="118" customWidth="1"/>
    <col min="15359" max="15608" width="9.140625" style="118"/>
    <col min="15609" max="15609" width="34.140625" style="118" customWidth="1"/>
    <col min="15610" max="15612" width="17.85546875" style="118" customWidth="1"/>
    <col min="15613" max="15613" width="9.140625" style="118" customWidth="1"/>
    <col min="15614" max="15614" width="146.42578125" style="118" customWidth="1"/>
    <col min="15615" max="15864" width="9.140625" style="118"/>
    <col min="15865" max="15865" width="34.140625" style="118" customWidth="1"/>
    <col min="15866" max="15868" width="17.85546875" style="118" customWidth="1"/>
    <col min="15869" max="15869" width="9.140625" style="118" customWidth="1"/>
    <col min="15870" max="15870" width="146.42578125" style="118" customWidth="1"/>
    <col min="15871" max="16120" width="9.140625" style="118"/>
    <col min="16121" max="16121" width="34.140625" style="118" customWidth="1"/>
    <col min="16122" max="16124" width="17.85546875" style="118" customWidth="1"/>
    <col min="16125" max="16125" width="9.140625" style="118" customWidth="1"/>
    <col min="16126" max="16126" width="146.42578125" style="118" customWidth="1"/>
    <col min="16127" max="16384" width="9.140625" style="118"/>
  </cols>
  <sheetData>
    <row r="2" spans="1:8" ht="22.5" customHeight="1" x14ac:dyDescent="0.15">
      <c r="A2" s="2770" t="s">
        <v>1673</v>
      </c>
      <c r="B2" s="2771"/>
      <c r="C2" s="2771"/>
      <c r="D2" s="2771"/>
    </row>
    <row r="3" spans="1:8" ht="11.25" customHeight="1" x14ac:dyDescent="0.15">
      <c r="A3" s="2384"/>
      <c r="B3" s="2385"/>
      <c r="C3" s="2385"/>
      <c r="D3" s="2385"/>
    </row>
    <row r="4" spans="1:8" x14ac:dyDescent="0.15">
      <c r="A4" s="2388" t="s">
        <v>1</v>
      </c>
      <c r="B4" s="2883" t="s">
        <v>1458</v>
      </c>
      <c r="C4" s="2884"/>
      <c r="D4" s="2884"/>
    </row>
    <row r="5" spans="1:8" x14ac:dyDescent="0.15">
      <c r="A5" s="2388"/>
      <c r="B5" s="2388" t="s">
        <v>71</v>
      </c>
      <c r="C5" s="2415" t="s">
        <v>1445</v>
      </c>
      <c r="D5" s="2416"/>
    </row>
    <row r="6" spans="1:8" ht="32.25" customHeight="1" x14ac:dyDescent="0.15">
      <c r="A6" s="2388"/>
      <c r="B6" s="2388"/>
      <c r="C6" s="145" t="s">
        <v>1661</v>
      </c>
      <c r="D6" s="145" t="s">
        <v>1662</v>
      </c>
    </row>
    <row r="7" spans="1:8" x14ac:dyDescent="0.15">
      <c r="A7" s="141" t="s">
        <v>71</v>
      </c>
      <c r="B7" s="642">
        <f>SUM(B8:B22)</f>
        <v>1746190</v>
      </c>
      <c r="C7" s="642">
        <f>SUM(C8:C22)</f>
        <v>148017</v>
      </c>
      <c r="D7" s="642">
        <f>SUM(D8:D22)</f>
        <v>1598173</v>
      </c>
    </row>
    <row r="8" spans="1:8" x14ac:dyDescent="0.15">
      <c r="A8" s="143" t="s">
        <v>5</v>
      </c>
      <c r="B8" s="642">
        <f>SUM(C8:D8)</f>
        <v>3400</v>
      </c>
      <c r="C8" s="706">
        <v>0</v>
      </c>
      <c r="D8" s="706">
        <v>3400</v>
      </c>
    </row>
    <row r="9" spans="1:8" x14ac:dyDescent="0.15">
      <c r="A9" s="143" t="s">
        <v>7</v>
      </c>
      <c r="B9" s="642">
        <f t="shared" ref="B9:B22" si="0">SUM(C9:D9)</f>
        <v>150</v>
      </c>
      <c r="C9" s="706">
        <v>0</v>
      </c>
      <c r="D9" s="706">
        <v>150</v>
      </c>
    </row>
    <row r="10" spans="1:8" x14ac:dyDescent="0.15">
      <c r="A10" s="143" t="s">
        <v>8</v>
      </c>
      <c r="B10" s="642">
        <f t="shared" si="0"/>
        <v>16694</v>
      </c>
      <c r="C10" s="706">
        <v>710</v>
      </c>
      <c r="D10" s="706">
        <v>15984</v>
      </c>
    </row>
    <row r="11" spans="1:8" x14ac:dyDescent="0.15">
      <c r="A11" s="143" t="s">
        <v>9</v>
      </c>
      <c r="B11" s="642">
        <f t="shared" si="0"/>
        <v>200</v>
      </c>
      <c r="C11" s="706">
        <v>0</v>
      </c>
      <c r="D11" s="706">
        <v>200</v>
      </c>
    </row>
    <row r="12" spans="1:8" x14ac:dyDescent="0.15">
      <c r="A12" s="143" t="s">
        <v>10</v>
      </c>
      <c r="B12" s="642">
        <f t="shared" si="0"/>
        <v>17162</v>
      </c>
      <c r="C12" s="706">
        <v>1000</v>
      </c>
      <c r="D12" s="706">
        <v>16162</v>
      </c>
    </row>
    <row r="13" spans="1:8" x14ac:dyDescent="0.15">
      <c r="A13" s="143" t="s">
        <v>11</v>
      </c>
      <c r="B13" s="642">
        <f t="shared" si="0"/>
        <v>135123</v>
      </c>
      <c r="C13" s="706">
        <v>20613</v>
      </c>
      <c r="D13" s="706">
        <v>114510</v>
      </c>
    </row>
    <row r="14" spans="1:8" x14ac:dyDescent="0.15">
      <c r="A14" s="143" t="s">
        <v>12</v>
      </c>
      <c r="B14" s="642">
        <f t="shared" si="0"/>
        <v>1308693</v>
      </c>
      <c r="C14" s="706">
        <v>84625</v>
      </c>
      <c r="D14" s="706">
        <v>1224068</v>
      </c>
    </row>
    <row r="15" spans="1:8" x14ac:dyDescent="0.15">
      <c r="A15" s="143" t="s">
        <v>13</v>
      </c>
      <c r="B15" s="642">
        <f t="shared" si="0"/>
        <v>13088</v>
      </c>
      <c r="C15" s="706">
        <v>3078</v>
      </c>
      <c r="D15" s="706">
        <v>10010</v>
      </c>
    </row>
    <row r="16" spans="1:8" x14ac:dyDescent="0.15">
      <c r="A16" s="143" t="s">
        <v>14</v>
      </c>
      <c r="B16" s="642">
        <f t="shared" si="0"/>
        <v>15736</v>
      </c>
      <c r="C16" s="706">
        <v>3308</v>
      </c>
      <c r="D16" s="706">
        <v>12428</v>
      </c>
      <c r="E16" s="147"/>
      <c r="F16" s="147"/>
      <c r="G16" s="147"/>
      <c r="H16" s="147"/>
    </row>
    <row r="17" spans="1:8" x14ac:dyDescent="0.15">
      <c r="A17" s="143" t="s">
        <v>15</v>
      </c>
      <c r="B17" s="642">
        <f t="shared" si="0"/>
        <v>126180</v>
      </c>
      <c r="C17" s="706">
        <v>22043</v>
      </c>
      <c r="D17" s="706">
        <v>104137</v>
      </c>
      <c r="E17" s="147"/>
      <c r="F17" s="147"/>
      <c r="G17" s="147"/>
      <c r="H17" s="147"/>
    </row>
    <row r="18" spans="1:8" x14ac:dyDescent="0.15">
      <c r="A18" s="143" t="s">
        <v>16</v>
      </c>
      <c r="B18" s="642">
        <f t="shared" si="0"/>
        <v>7859</v>
      </c>
      <c r="C18" s="706">
        <v>4625</v>
      </c>
      <c r="D18" s="706">
        <v>3234</v>
      </c>
      <c r="E18" s="147"/>
      <c r="F18" s="147"/>
      <c r="G18" s="147"/>
      <c r="H18" s="147"/>
    </row>
    <row r="19" spans="1:8" x14ac:dyDescent="0.15">
      <c r="A19" s="143" t="s">
        <v>17</v>
      </c>
      <c r="B19" s="642">
        <f t="shared" si="0"/>
        <v>26812</v>
      </c>
      <c r="C19" s="706">
        <v>690</v>
      </c>
      <c r="D19" s="706">
        <v>26122</v>
      </c>
      <c r="E19" s="147"/>
      <c r="F19" s="147"/>
      <c r="G19" s="147"/>
      <c r="H19" s="147"/>
    </row>
    <row r="20" spans="1:8" x14ac:dyDescent="0.15">
      <c r="A20" s="143" t="s">
        <v>18</v>
      </c>
      <c r="B20" s="642">
        <f t="shared" si="0"/>
        <v>69793</v>
      </c>
      <c r="C20" s="706">
        <v>7075</v>
      </c>
      <c r="D20" s="706">
        <v>62718</v>
      </c>
      <c r="E20" s="147"/>
      <c r="F20" s="147"/>
      <c r="G20" s="147"/>
      <c r="H20" s="147"/>
    </row>
    <row r="21" spans="1:8" x14ac:dyDescent="0.15">
      <c r="A21" s="143" t="s">
        <v>19</v>
      </c>
      <c r="B21" s="642">
        <f t="shared" si="0"/>
        <v>250</v>
      </c>
      <c r="C21" s="706">
        <v>250</v>
      </c>
      <c r="D21" s="706">
        <v>0</v>
      </c>
      <c r="E21" s="147"/>
      <c r="F21" s="147"/>
      <c r="G21" s="147"/>
      <c r="H21" s="147"/>
    </row>
    <row r="22" spans="1:8" x14ac:dyDescent="0.15">
      <c r="A22" s="143" t="s">
        <v>20</v>
      </c>
      <c r="B22" s="642">
        <f t="shared" si="0"/>
        <v>5050</v>
      </c>
      <c r="C22" s="706">
        <v>0</v>
      </c>
      <c r="D22" s="706">
        <v>5050</v>
      </c>
      <c r="E22" s="147"/>
      <c r="F22" s="147"/>
      <c r="G22" s="147"/>
      <c r="H22" s="147"/>
    </row>
    <row r="23" spans="1:8" ht="11.25" customHeight="1" x14ac:dyDescent="0.15">
      <c r="A23" s="2401"/>
      <c r="B23" s="2402"/>
      <c r="C23" s="2402"/>
      <c r="D23" s="2402"/>
      <c r="E23" s="147"/>
      <c r="F23" s="147"/>
      <c r="G23" s="147"/>
      <c r="H23" s="147"/>
    </row>
    <row r="24" spans="1:8" ht="35.85" customHeight="1" x14ac:dyDescent="0.15">
      <c r="A24" s="2493" t="s">
        <v>1663</v>
      </c>
      <c r="B24" s="2411"/>
      <c r="C24" s="2411"/>
      <c r="D24" s="2411"/>
      <c r="E24" s="147"/>
      <c r="F24" s="147"/>
      <c r="G24" s="147"/>
      <c r="H24" s="147"/>
    </row>
    <row r="25" spans="1:8" x14ac:dyDescent="0.15">
      <c r="A25" s="2410" t="s">
        <v>1674</v>
      </c>
      <c r="B25" s="2410"/>
      <c r="C25" s="2410"/>
      <c r="D25" s="2410"/>
      <c r="E25" s="645"/>
      <c r="F25" s="645"/>
      <c r="G25" s="147"/>
      <c r="H25" s="147"/>
    </row>
    <row r="26" spans="1:8" x14ac:dyDescent="0.15">
      <c r="A26" s="2410" t="s">
        <v>1454</v>
      </c>
      <c r="B26" s="2411"/>
      <c r="C26" s="2411"/>
      <c r="D26" s="2411"/>
      <c r="E26" s="147"/>
      <c r="F26" s="147"/>
      <c r="G26" s="147"/>
      <c r="H26" s="147"/>
    </row>
  </sheetData>
  <mergeCells count="10">
    <mergeCell ref="A23:D23"/>
    <mergeCell ref="A24:D24"/>
    <mergeCell ref="A25:D25"/>
    <mergeCell ref="A26:D26"/>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dimension ref="A2:D29"/>
  <sheetViews>
    <sheetView workbookViewId="0"/>
  </sheetViews>
  <sheetFormatPr baseColWidth="10" defaultColWidth="9.140625" defaultRowHeight="10.5" x14ac:dyDescent="0.15"/>
  <cols>
    <col min="1" max="1" width="34.140625" style="118" customWidth="1"/>
    <col min="2" max="4" width="17.85546875" style="118" customWidth="1"/>
    <col min="5" max="238" width="9.140625" style="118"/>
    <col min="239" max="239" width="34.140625" style="118" customWidth="1"/>
    <col min="240" max="242" width="17.85546875" style="118" customWidth="1"/>
    <col min="243" max="243" width="0" style="118" hidden="1" customWidth="1"/>
    <col min="244" max="244" width="146.42578125" style="118" customWidth="1"/>
    <col min="245" max="494" width="9.140625" style="118"/>
    <col min="495" max="495" width="34.140625" style="118" customWidth="1"/>
    <col min="496" max="498" width="17.85546875" style="118" customWidth="1"/>
    <col min="499" max="499" width="0" style="118" hidden="1" customWidth="1"/>
    <col min="500" max="500" width="146.42578125" style="118" customWidth="1"/>
    <col min="501" max="750" width="9.140625" style="118"/>
    <col min="751" max="751" width="34.140625" style="118" customWidth="1"/>
    <col min="752" max="754" width="17.85546875" style="118" customWidth="1"/>
    <col min="755" max="755" width="0" style="118" hidden="1" customWidth="1"/>
    <col min="756" max="756" width="146.42578125" style="118" customWidth="1"/>
    <col min="757" max="1006" width="9.140625" style="118"/>
    <col min="1007" max="1007" width="34.140625" style="118" customWidth="1"/>
    <col min="1008" max="1010" width="17.85546875" style="118" customWidth="1"/>
    <col min="1011" max="1011" width="0" style="118" hidden="1" customWidth="1"/>
    <col min="1012" max="1012" width="146.42578125" style="118" customWidth="1"/>
    <col min="1013" max="1262" width="9.140625" style="118"/>
    <col min="1263" max="1263" width="34.140625" style="118" customWidth="1"/>
    <col min="1264" max="1266" width="17.85546875" style="118" customWidth="1"/>
    <col min="1267" max="1267" width="0" style="118" hidden="1" customWidth="1"/>
    <col min="1268" max="1268" width="146.42578125" style="118" customWidth="1"/>
    <col min="1269" max="1518" width="9.140625" style="118"/>
    <col min="1519" max="1519" width="34.140625" style="118" customWidth="1"/>
    <col min="1520" max="1522" width="17.85546875" style="118" customWidth="1"/>
    <col min="1523" max="1523" width="0" style="118" hidden="1" customWidth="1"/>
    <col min="1524" max="1524" width="146.42578125" style="118" customWidth="1"/>
    <col min="1525" max="1774" width="9.140625" style="118"/>
    <col min="1775" max="1775" width="34.140625" style="118" customWidth="1"/>
    <col min="1776" max="1778" width="17.85546875" style="118" customWidth="1"/>
    <col min="1779" max="1779" width="0" style="118" hidden="1" customWidth="1"/>
    <col min="1780" max="1780" width="146.42578125" style="118" customWidth="1"/>
    <col min="1781" max="2030" width="9.140625" style="118"/>
    <col min="2031" max="2031" width="34.140625" style="118" customWidth="1"/>
    <col min="2032" max="2034" width="17.85546875" style="118" customWidth="1"/>
    <col min="2035" max="2035" width="0" style="118" hidden="1" customWidth="1"/>
    <col min="2036" max="2036" width="146.42578125" style="118" customWidth="1"/>
    <col min="2037" max="2286" width="9.140625" style="118"/>
    <col min="2287" max="2287" width="34.140625" style="118" customWidth="1"/>
    <col min="2288" max="2290" width="17.85546875" style="118" customWidth="1"/>
    <col min="2291" max="2291" width="0" style="118" hidden="1" customWidth="1"/>
    <col min="2292" max="2292" width="146.42578125" style="118" customWidth="1"/>
    <col min="2293" max="2542" width="9.140625" style="118"/>
    <col min="2543" max="2543" width="34.140625" style="118" customWidth="1"/>
    <col min="2544" max="2546" width="17.85546875" style="118" customWidth="1"/>
    <col min="2547" max="2547" width="0" style="118" hidden="1" customWidth="1"/>
    <col min="2548" max="2548" width="146.42578125" style="118" customWidth="1"/>
    <col min="2549" max="2798" width="9.140625" style="118"/>
    <col min="2799" max="2799" width="34.140625" style="118" customWidth="1"/>
    <col min="2800" max="2802" width="17.85546875" style="118" customWidth="1"/>
    <col min="2803" max="2803" width="0" style="118" hidden="1" customWidth="1"/>
    <col min="2804" max="2804" width="146.42578125" style="118" customWidth="1"/>
    <col min="2805" max="3054" width="9.140625" style="118"/>
    <col min="3055" max="3055" width="34.140625" style="118" customWidth="1"/>
    <col min="3056" max="3058" width="17.85546875" style="118" customWidth="1"/>
    <col min="3059" max="3059" width="0" style="118" hidden="1" customWidth="1"/>
    <col min="3060" max="3060" width="146.42578125" style="118" customWidth="1"/>
    <col min="3061" max="3310" width="9.140625" style="118"/>
    <col min="3311" max="3311" width="34.140625" style="118" customWidth="1"/>
    <col min="3312" max="3314" width="17.85546875" style="118" customWidth="1"/>
    <col min="3315" max="3315" width="0" style="118" hidden="1" customWidth="1"/>
    <col min="3316" max="3316" width="146.42578125" style="118" customWidth="1"/>
    <col min="3317" max="3566" width="9.140625" style="118"/>
    <col min="3567" max="3567" width="34.140625" style="118" customWidth="1"/>
    <col min="3568" max="3570" width="17.85546875" style="118" customWidth="1"/>
    <col min="3571" max="3571" width="0" style="118" hidden="1" customWidth="1"/>
    <col min="3572" max="3572" width="146.42578125" style="118" customWidth="1"/>
    <col min="3573" max="3822" width="9.140625" style="118"/>
    <col min="3823" max="3823" width="34.140625" style="118" customWidth="1"/>
    <col min="3824" max="3826" width="17.85546875" style="118" customWidth="1"/>
    <col min="3827" max="3827" width="0" style="118" hidden="1" customWidth="1"/>
    <col min="3828" max="3828" width="146.42578125" style="118" customWidth="1"/>
    <col min="3829" max="4078" width="9.140625" style="118"/>
    <col min="4079" max="4079" width="34.140625" style="118" customWidth="1"/>
    <col min="4080" max="4082" width="17.85546875" style="118" customWidth="1"/>
    <col min="4083" max="4083" width="0" style="118" hidden="1" customWidth="1"/>
    <col min="4084" max="4084" width="146.42578125" style="118" customWidth="1"/>
    <col min="4085" max="4334" width="9.140625" style="118"/>
    <col min="4335" max="4335" width="34.140625" style="118" customWidth="1"/>
    <col min="4336" max="4338" width="17.85546875" style="118" customWidth="1"/>
    <col min="4339" max="4339" width="0" style="118" hidden="1" customWidth="1"/>
    <col min="4340" max="4340" width="146.42578125" style="118" customWidth="1"/>
    <col min="4341" max="4590" width="9.140625" style="118"/>
    <col min="4591" max="4591" width="34.140625" style="118" customWidth="1"/>
    <col min="4592" max="4594" width="17.85546875" style="118" customWidth="1"/>
    <col min="4595" max="4595" width="0" style="118" hidden="1" customWidth="1"/>
    <col min="4596" max="4596" width="146.42578125" style="118" customWidth="1"/>
    <col min="4597" max="4846" width="9.140625" style="118"/>
    <col min="4847" max="4847" width="34.140625" style="118" customWidth="1"/>
    <col min="4848" max="4850" width="17.85546875" style="118" customWidth="1"/>
    <col min="4851" max="4851" width="0" style="118" hidden="1" customWidth="1"/>
    <col min="4852" max="4852" width="146.42578125" style="118" customWidth="1"/>
    <col min="4853" max="5102" width="9.140625" style="118"/>
    <col min="5103" max="5103" width="34.140625" style="118" customWidth="1"/>
    <col min="5104" max="5106" width="17.85546875" style="118" customWidth="1"/>
    <col min="5107" max="5107" width="0" style="118" hidden="1" customWidth="1"/>
    <col min="5108" max="5108" width="146.42578125" style="118" customWidth="1"/>
    <col min="5109" max="5358" width="9.140625" style="118"/>
    <col min="5359" max="5359" width="34.140625" style="118" customWidth="1"/>
    <col min="5360" max="5362" width="17.85546875" style="118" customWidth="1"/>
    <col min="5363" max="5363" width="0" style="118" hidden="1" customWidth="1"/>
    <col min="5364" max="5364" width="146.42578125" style="118" customWidth="1"/>
    <col min="5365" max="5614" width="9.140625" style="118"/>
    <col min="5615" max="5615" width="34.140625" style="118" customWidth="1"/>
    <col min="5616" max="5618" width="17.85546875" style="118" customWidth="1"/>
    <col min="5619" max="5619" width="0" style="118" hidden="1" customWidth="1"/>
    <col min="5620" max="5620" width="146.42578125" style="118" customWidth="1"/>
    <col min="5621" max="5870" width="9.140625" style="118"/>
    <col min="5871" max="5871" width="34.140625" style="118" customWidth="1"/>
    <col min="5872" max="5874" width="17.85546875" style="118" customWidth="1"/>
    <col min="5875" max="5875" width="0" style="118" hidden="1" customWidth="1"/>
    <col min="5876" max="5876" width="146.42578125" style="118" customWidth="1"/>
    <col min="5877" max="6126" width="9.140625" style="118"/>
    <col min="6127" max="6127" width="34.140625" style="118" customWidth="1"/>
    <col min="6128" max="6130" width="17.85546875" style="118" customWidth="1"/>
    <col min="6131" max="6131" width="0" style="118" hidden="1" customWidth="1"/>
    <col min="6132" max="6132" width="146.42578125" style="118" customWidth="1"/>
    <col min="6133" max="6382" width="9.140625" style="118"/>
    <col min="6383" max="6383" width="34.140625" style="118" customWidth="1"/>
    <col min="6384" max="6386" width="17.85546875" style="118" customWidth="1"/>
    <col min="6387" max="6387" width="0" style="118" hidden="1" customWidth="1"/>
    <col min="6388" max="6388" width="146.42578125" style="118" customWidth="1"/>
    <col min="6389" max="6638" width="9.140625" style="118"/>
    <col min="6639" max="6639" width="34.140625" style="118" customWidth="1"/>
    <col min="6640" max="6642" width="17.85546875" style="118" customWidth="1"/>
    <col min="6643" max="6643" width="0" style="118" hidden="1" customWidth="1"/>
    <col min="6644" max="6644" width="146.42578125" style="118" customWidth="1"/>
    <col min="6645" max="6894" width="9.140625" style="118"/>
    <col min="6895" max="6895" width="34.140625" style="118" customWidth="1"/>
    <col min="6896" max="6898" width="17.85546875" style="118" customWidth="1"/>
    <col min="6899" max="6899" width="0" style="118" hidden="1" customWidth="1"/>
    <col min="6900" max="6900" width="146.42578125" style="118" customWidth="1"/>
    <col min="6901" max="7150" width="9.140625" style="118"/>
    <col min="7151" max="7151" width="34.140625" style="118" customWidth="1"/>
    <col min="7152" max="7154" width="17.85546875" style="118" customWidth="1"/>
    <col min="7155" max="7155" width="0" style="118" hidden="1" customWidth="1"/>
    <col min="7156" max="7156" width="146.42578125" style="118" customWidth="1"/>
    <col min="7157" max="7406" width="9.140625" style="118"/>
    <col min="7407" max="7407" width="34.140625" style="118" customWidth="1"/>
    <col min="7408" max="7410" width="17.85546875" style="118" customWidth="1"/>
    <col min="7411" max="7411" width="0" style="118" hidden="1" customWidth="1"/>
    <col min="7412" max="7412" width="146.42578125" style="118" customWidth="1"/>
    <col min="7413" max="7662" width="9.140625" style="118"/>
    <col min="7663" max="7663" width="34.140625" style="118" customWidth="1"/>
    <col min="7664" max="7666" width="17.85546875" style="118" customWidth="1"/>
    <col min="7667" max="7667" width="0" style="118" hidden="1" customWidth="1"/>
    <col min="7668" max="7668" width="146.42578125" style="118" customWidth="1"/>
    <col min="7669" max="7918" width="9.140625" style="118"/>
    <col min="7919" max="7919" width="34.140625" style="118" customWidth="1"/>
    <col min="7920" max="7922" width="17.85546875" style="118" customWidth="1"/>
    <col min="7923" max="7923" width="0" style="118" hidden="1" customWidth="1"/>
    <col min="7924" max="7924" width="146.42578125" style="118" customWidth="1"/>
    <col min="7925" max="8174" width="9.140625" style="118"/>
    <col min="8175" max="8175" width="34.140625" style="118" customWidth="1"/>
    <col min="8176" max="8178" width="17.85546875" style="118" customWidth="1"/>
    <col min="8179" max="8179" width="0" style="118" hidden="1" customWidth="1"/>
    <col min="8180" max="8180" width="146.42578125" style="118" customWidth="1"/>
    <col min="8181" max="8430" width="9.140625" style="118"/>
    <col min="8431" max="8431" width="34.140625" style="118" customWidth="1"/>
    <col min="8432" max="8434" width="17.85546875" style="118" customWidth="1"/>
    <col min="8435" max="8435" width="0" style="118" hidden="1" customWidth="1"/>
    <col min="8436" max="8436" width="146.42578125" style="118" customWidth="1"/>
    <col min="8437" max="8686" width="9.140625" style="118"/>
    <col min="8687" max="8687" width="34.140625" style="118" customWidth="1"/>
    <col min="8688" max="8690" width="17.85546875" style="118" customWidth="1"/>
    <col min="8691" max="8691" width="0" style="118" hidden="1" customWidth="1"/>
    <col min="8692" max="8692" width="146.42578125" style="118" customWidth="1"/>
    <col min="8693" max="8942" width="9.140625" style="118"/>
    <col min="8943" max="8943" width="34.140625" style="118" customWidth="1"/>
    <col min="8944" max="8946" width="17.85546875" style="118" customWidth="1"/>
    <col min="8947" max="8947" width="0" style="118" hidden="1" customWidth="1"/>
    <col min="8948" max="8948" width="146.42578125" style="118" customWidth="1"/>
    <col min="8949" max="9198" width="9.140625" style="118"/>
    <col min="9199" max="9199" width="34.140625" style="118" customWidth="1"/>
    <col min="9200" max="9202" width="17.85546875" style="118" customWidth="1"/>
    <col min="9203" max="9203" width="0" style="118" hidden="1" customWidth="1"/>
    <col min="9204" max="9204" width="146.42578125" style="118" customWidth="1"/>
    <col min="9205" max="9454" width="9.140625" style="118"/>
    <col min="9455" max="9455" width="34.140625" style="118" customWidth="1"/>
    <col min="9456" max="9458" width="17.85546875" style="118" customWidth="1"/>
    <col min="9459" max="9459" width="0" style="118" hidden="1" customWidth="1"/>
    <col min="9460" max="9460" width="146.42578125" style="118" customWidth="1"/>
    <col min="9461" max="9710" width="9.140625" style="118"/>
    <col min="9711" max="9711" width="34.140625" style="118" customWidth="1"/>
    <col min="9712" max="9714" width="17.85546875" style="118" customWidth="1"/>
    <col min="9715" max="9715" width="0" style="118" hidden="1" customWidth="1"/>
    <col min="9716" max="9716" width="146.42578125" style="118" customWidth="1"/>
    <col min="9717" max="9966" width="9.140625" style="118"/>
    <col min="9967" max="9967" width="34.140625" style="118" customWidth="1"/>
    <col min="9968" max="9970" width="17.85546875" style="118" customWidth="1"/>
    <col min="9971" max="9971" width="0" style="118" hidden="1" customWidth="1"/>
    <col min="9972" max="9972" width="146.42578125" style="118" customWidth="1"/>
    <col min="9973" max="10222" width="9.140625" style="118"/>
    <col min="10223" max="10223" width="34.140625" style="118" customWidth="1"/>
    <col min="10224" max="10226" width="17.85546875" style="118" customWidth="1"/>
    <col min="10227" max="10227" width="0" style="118" hidden="1" customWidth="1"/>
    <col min="10228" max="10228" width="146.42578125" style="118" customWidth="1"/>
    <col min="10229" max="10478" width="9.140625" style="118"/>
    <col min="10479" max="10479" width="34.140625" style="118" customWidth="1"/>
    <col min="10480" max="10482" width="17.85546875" style="118" customWidth="1"/>
    <col min="10483" max="10483" width="0" style="118" hidden="1" customWidth="1"/>
    <col min="10484" max="10484" width="146.42578125" style="118" customWidth="1"/>
    <col min="10485" max="10734" width="9.140625" style="118"/>
    <col min="10735" max="10735" width="34.140625" style="118" customWidth="1"/>
    <col min="10736" max="10738" width="17.85546875" style="118" customWidth="1"/>
    <col min="10739" max="10739" width="0" style="118" hidden="1" customWidth="1"/>
    <col min="10740" max="10740" width="146.42578125" style="118" customWidth="1"/>
    <col min="10741" max="10990" width="9.140625" style="118"/>
    <col min="10991" max="10991" width="34.140625" style="118" customWidth="1"/>
    <col min="10992" max="10994" width="17.85546875" style="118" customWidth="1"/>
    <col min="10995" max="10995" width="0" style="118" hidden="1" customWidth="1"/>
    <col min="10996" max="10996" width="146.42578125" style="118" customWidth="1"/>
    <col min="10997" max="11246" width="9.140625" style="118"/>
    <col min="11247" max="11247" width="34.140625" style="118" customWidth="1"/>
    <col min="11248" max="11250" width="17.85546875" style="118" customWidth="1"/>
    <col min="11251" max="11251" width="0" style="118" hidden="1" customWidth="1"/>
    <col min="11252" max="11252" width="146.42578125" style="118" customWidth="1"/>
    <col min="11253" max="11502" width="9.140625" style="118"/>
    <col min="11503" max="11503" width="34.140625" style="118" customWidth="1"/>
    <col min="11504" max="11506" width="17.85546875" style="118" customWidth="1"/>
    <col min="11507" max="11507" width="0" style="118" hidden="1" customWidth="1"/>
    <col min="11508" max="11508" width="146.42578125" style="118" customWidth="1"/>
    <col min="11509" max="11758" width="9.140625" style="118"/>
    <col min="11759" max="11759" width="34.140625" style="118" customWidth="1"/>
    <col min="11760" max="11762" width="17.85546875" style="118" customWidth="1"/>
    <col min="11763" max="11763" width="0" style="118" hidden="1" customWidth="1"/>
    <col min="11764" max="11764" width="146.42578125" style="118" customWidth="1"/>
    <col min="11765" max="12014" width="9.140625" style="118"/>
    <col min="12015" max="12015" width="34.140625" style="118" customWidth="1"/>
    <col min="12016" max="12018" width="17.85546875" style="118" customWidth="1"/>
    <col min="12019" max="12019" width="0" style="118" hidden="1" customWidth="1"/>
    <col min="12020" max="12020" width="146.42578125" style="118" customWidth="1"/>
    <col min="12021" max="12270" width="9.140625" style="118"/>
    <col min="12271" max="12271" width="34.140625" style="118" customWidth="1"/>
    <col min="12272" max="12274" width="17.85546875" style="118" customWidth="1"/>
    <col min="12275" max="12275" width="0" style="118" hidden="1" customWidth="1"/>
    <col min="12276" max="12276" width="146.42578125" style="118" customWidth="1"/>
    <col min="12277" max="12526" width="9.140625" style="118"/>
    <col min="12527" max="12527" width="34.140625" style="118" customWidth="1"/>
    <col min="12528" max="12530" width="17.85546875" style="118" customWidth="1"/>
    <col min="12531" max="12531" width="0" style="118" hidden="1" customWidth="1"/>
    <col min="12532" max="12532" width="146.42578125" style="118" customWidth="1"/>
    <col min="12533" max="12782" width="9.140625" style="118"/>
    <col min="12783" max="12783" width="34.140625" style="118" customWidth="1"/>
    <col min="12784" max="12786" width="17.85546875" style="118" customWidth="1"/>
    <col min="12787" max="12787" width="0" style="118" hidden="1" customWidth="1"/>
    <col min="12788" max="12788" width="146.42578125" style="118" customWidth="1"/>
    <col min="12789" max="13038" width="9.140625" style="118"/>
    <col min="13039" max="13039" width="34.140625" style="118" customWidth="1"/>
    <col min="13040" max="13042" width="17.85546875" style="118" customWidth="1"/>
    <col min="13043" max="13043" width="0" style="118" hidden="1" customWidth="1"/>
    <col min="13044" max="13044" width="146.42578125" style="118" customWidth="1"/>
    <col min="13045" max="13294" width="9.140625" style="118"/>
    <col min="13295" max="13295" width="34.140625" style="118" customWidth="1"/>
    <col min="13296" max="13298" width="17.85546875" style="118" customWidth="1"/>
    <col min="13299" max="13299" width="0" style="118" hidden="1" customWidth="1"/>
    <col min="13300" max="13300" width="146.42578125" style="118" customWidth="1"/>
    <col min="13301" max="13550" width="9.140625" style="118"/>
    <col min="13551" max="13551" width="34.140625" style="118" customWidth="1"/>
    <col min="13552" max="13554" width="17.85546875" style="118" customWidth="1"/>
    <col min="13555" max="13555" width="0" style="118" hidden="1" customWidth="1"/>
    <col min="13556" max="13556" width="146.42578125" style="118" customWidth="1"/>
    <col min="13557" max="13806" width="9.140625" style="118"/>
    <col min="13807" max="13807" width="34.140625" style="118" customWidth="1"/>
    <col min="13808" max="13810" width="17.85546875" style="118" customWidth="1"/>
    <col min="13811" max="13811" width="0" style="118" hidden="1" customWidth="1"/>
    <col min="13812" max="13812" width="146.42578125" style="118" customWidth="1"/>
    <col min="13813" max="14062" width="9.140625" style="118"/>
    <col min="14063" max="14063" width="34.140625" style="118" customWidth="1"/>
    <col min="14064" max="14066" width="17.85546875" style="118" customWidth="1"/>
    <col min="14067" max="14067" width="0" style="118" hidden="1" customWidth="1"/>
    <col min="14068" max="14068" width="146.42578125" style="118" customWidth="1"/>
    <col min="14069" max="14318" width="9.140625" style="118"/>
    <col min="14319" max="14319" width="34.140625" style="118" customWidth="1"/>
    <col min="14320" max="14322" width="17.85546875" style="118" customWidth="1"/>
    <col min="14323" max="14323" width="0" style="118" hidden="1" customWidth="1"/>
    <col min="14324" max="14324" width="146.42578125" style="118" customWidth="1"/>
    <col min="14325" max="14574" width="9.140625" style="118"/>
    <col min="14575" max="14575" width="34.140625" style="118" customWidth="1"/>
    <col min="14576" max="14578" width="17.85546875" style="118" customWidth="1"/>
    <col min="14579" max="14579" width="0" style="118" hidden="1" customWidth="1"/>
    <col min="14580" max="14580" width="146.42578125" style="118" customWidth="1"/>
    <col min="14581" max="14830" width="9.140625" style="118"/>
    <col min="14831" max="14831" width="34.140625" style="118" customWidth="1"/>
    <col min="14832" max="14834" width="17.85546875" style="118" customWidth="1"/>
    <col min="14835" max="14835" width="0" style="118" hidden="1" customWidth="1"/>
    <col min="14836" max="14836" width="146.42578125" style="118" customWidth="1"/>
    <col min="14837" max="15086" width="9.140625" style="118"/>
    <col min="15087" max="15087" width="34.140625" style="118" customWidth="1"/>
    <col min="15088" max="15090" width="17.85546875" style="118" customWidth="1"/>
    <col min="15091" max="15091" width="0" style="118" hidden="1" customWidth="1"/>
    <col min="15092" max="15092" width="146.42578125" style="118" customWidth="1"/>
    <col min="15093" max="15342" width="9.140625" style="118"/>
    <col min="15343" max="15343" width="34.140625" style="118" customWidth="1"/>
    <col min="15344" max="15346" width="17.85546875" style="118" customWidth="1"/>
    <col min="15347" max="15347" width="0" style="118" hidden="1" customWidth="1"/>
    <col min="15348" max="15348" width="146.42578125" style="118" customWidth="1"/>
    <col min="15349" max="15598" width="9.140625" style="118"/>
    <col min="15599" max="15599" width="34.140625" style="118" customWidth="1"/>
    <col min="15600" max="15602" width="17.85546875" style="118" customWidth="1"/>
    <col min="15603" max="15603" width="0" style="118" hidden="1" customWidth="1"/>
    <col min="15604" max="15604" width="146.42578125" style="118" customWidth="1"/>
    <col min="15605" max="15854" width="9.140625" style="118"/>
    <col min="15855" max="15855" width="34.140625" style="118" customWidth="1"/>
    <col min="15856" max="15858" width="17.85546875" style="118" customWidth="1"/>
    <col min="15859" max="15859" width="0" style="118" hidden="1" customWidth="1"/>
    <col min="15860" max="15860" width="146.42578125" style="118" customWidth="1"/>
    <col min="15861" max="16110" width="9.140625" style="118"/>
    <col min="16111" max="16111" width="34.140625" style="118" customWidth="1"/>
    <col min="16112" max="16114" width="17.85546875" style="118" customWidth="1"/>
    <col min="16115" max="16115" width="0" style="118" hidden="1" customWidth="1"/>
    <col min="16116" max="16116" width="146.42578125" style="118" customWidth="1"/>
    <col min="16117" max="16384" width="9.140625" style="118"/>
  </cols>
  <sheetData>
    <row r="2" spans="1:4" ht="21.75" customHeight="1" x14ac:dyDescent="0.15">
      <c r="A2" s="2770" t="s">
        <v>1675</v>
      </c>
      <c r="B2" s="2771"/>
      <c r="C2" s="2771"/>
      <c r="D2" s="2771"/>
    </row>
    <row r="3" spans="1:4" ht="11.25" customHeight="1" x14ac:dyDescent="0.15">
      <c r="A3" s="2384"/>
      <c r="B3" s="2385"/>
      <c r="C3" s="2385"/>
      <c r="D3" s="2385"/>
    </row>
    <row r="4" spans="1:4" x14ac:dyDescent="0.15">
      <c r="A4" s="2388" t="s">
        <v>1</v>
      </c>
      <c r="B4" s="2415" t="s">
        <v>1462</v>
      </c>
      <c r="C4" s="2416"/>
      <c r="D4" s="2416"/>
    </row>
    <row r="5" spans="1:4" x14ac:dyDescent="0.15">
      <c r="A5" s="2388"/>
      <c r="B5" s="2388" t="s">
        <v>71</v>
      </c>
      <c r="C5" s="2415" t="s">
        <v>1445</v>
      </c>
      <c r="D5" s="2416"/>
    </row>
    <row r="6" spans="1:4" ht="21" x14ac:dyDescent="0.15">
      <c r="A6" s="2388"/>
      <c r="B6" s="2388"/>
      <c r="C6" s="146" t="s">
        <v>1661</v>
      </c>
      <c r="D6" s="146" t="s">
        <v>1662</v>
      </c>
    </row>
    <row r="7" spans="1:4" x14ac:dyDescent="0.15">
      <c r="A7" s="141" t="s">
        <v>71</v>
      </c>
      <c r="B7" s="642">
        <f>SUM(B8:B22)</f>
        <v>1507656</v>
      </c>
      <c r="C7" s="642">
        <f>SUM(C8:C22)</f>
        <v>415229</v>
      </c>
      <c r="D7" s="642">
        <f>SUM(D8:D22)</f>
        <v>1092427</v>
      </c>
    </row>
    <row r="8" spans="1:4" x14ac:dyDescent="0.15">
      <c r="A8" s="143" t="s">
        <v>5</v>
      </c>
      <c r="B8" s="642">
        <f>SUM(C8:D8)</f>
        <v>6023</v>
      </c>
      <c r="C8" s="863">
        <v>2842</v>
      </c>
      <c r="D8" s="863">
        <v>3181</v>
      </c>
    </row>
    <row r="9" spans="1:4" x14ac:dyDescent="0.15">
      <c r="A9" s="143" t="s">
        <v>7</v>
      </c>
      <c r="B9" s="642">
        <f t="shared" ref="B9:B22" si="0">SUM(C9:D9)</f>
        <v>5866</v>
      </c>
      <c r="C9" s="863">
        <v>2110</v>
      </c>
      <c r="D9" s="863">
        <v>3756</v>
      </c>
    </row>
    <row r="10" spans="1:4" x14ac:dyDescent="0.15">
      <c r="A10" s="143" t="s">
        <v>8</v>
      </c>
      <c r="B10" s="642">
        <f t="shared" si="0"/>
        <v>75620</v>
      </c>
      <c r="C10" s="863">
        <v>12894</v>
      </c>
      <c r="D10" s="863">
        <v>62726</v>
      </c>
    </row>
    <row r="11" spans="1:4" x14ac:dyDescent="0.15">
      <c r="A11" s="143" t="s">
        <v>9</v>
      </c>
      <c r="B11" s="642">
        <f t="shared" si="0"/>
        <v>67812</v>
      </c>
      <c r="C11" s="863">
        <v>33542</v>
      </c>
      <c r="D11" s="863">
        <v>34270</v>
      </c>
    </row>
    <row r="12" spans="1:4" x14ac:dyDescent="0.15">
      <c r="A12" s="143" t="s">
        <v>10</v>
      </c>
      <c r="B12" s="642">
        <f t="shared" si="0"/>
        <v>33365</v>
      </c>
      <c r="C12" s="863">
        <v>13400</v>
      </c>
      <c r="D12" s="863">
        <v>19965</v>
      </c>
    </row>
    <row r="13" spans="1:4" x14ac:dyDescent="0.15">
      <c r="A13" s="143" t="s">
        <v>11</v>
      </c>
      <c r="B13" s="642">
        <f t="shared" si="0"/>
        <v>141871</v>
      </c>
      <c r="C13" s="863">
        <v>51119</v>
      </c>
      <c r="D13" s="863">
        <v>90752</v>
      </c>
    </row>
    <row r="14" spans="1:4" x14ac:dyDescent="0.15">
      <c r="A14" s="143" t="s">
        <v>12</v>
      </c>
      <c r="B14" s="642">
        <f t="shared" si="0"/>
        <v>420993</v>
      </c>
      <c r="C14" s="863">
        <v>119239</v>
      </c>
      <c r="D14" s="863">
        <v>301754</v>
      </c>
    </row>
    <row r="15" spans="1:4" x14ac:dyDescent="0.15">
      <c r="A15" s="143" t="s">
        <v>13</v>
      </c>
      <c r="B15" s="642">
        <f t="shared" si="0"/>
        <v>91753</v>
      </c>
      <c r="C15" s="863">
        <v>8223</v>
      </c>
      <c r="D15" s="863">
        <v>83530</v>
      </c>
    </row>
    <row r="16" spans="1:4" x14ac:dyDescent="0.15">
      <c r="A16" s="143" t="s">
        <v>14</v>
      </c>
      <c r="B16" s="642">
        <f t="shared" si="0"/>
        <v>85880</v>
      </c>
      <c r="C16" s="863">
        <v>23804</v>
      </c>
      <c r="D16" s="863">
        <v>62076</v>
      </c>
    </row>
    <row r="17" spans="1:4" x14ac:dyDescent="0.15">
      <c r="A17" s="143" t="s">
        <v>15</v>
      </c>
      <c r="B17" s="642">
        <f t="shared" si="0"/>
        <v>274831</v>
      </c>
      <c r="C17" s="863">
        <v>42777</v>
      </c>
      <c r="D17" s="863">
        <v>232054</v>
      </c>
    </row>
    <row r="18" spans="1:4" x14ac:dyDescent="0.15">
      <c r="A18" s="143" t="s">
        <v>16</v>
      </c>
      <c r="B18" s="642">
        <f t="shared" si="0"/>
        <v>125627</v>
      </c>
      <c r="C18" s="863">
        <v>55211</v>
      </c>
      <c r="D18" s="863">
        <v>70416</v>
      </c>
    </row>
    <row r="19" spans="1:4" x14ac:dyDescent="0.15">
      <c r="A19" s="143" t="s">
        <v>17</v>
      </c>
      <c r="B19" s="642">
        <f t="shared" si="0"/>
        <v>52656</v>
      </c>
      <c r="C19" s="863">
        <v>35945</v>
      </c>
      <c r="D19" s="863">
        <v>16711</v>
      </c>
    </row>
    <row r="20" spans="1:4" x14ac:dyDescent="0.15">
      <c r="A20" s="143" t="s">
        <v>18</v>
      </c>
      <c r="B20" s="642">
        <f t="shared" si="0"/>
        <v>107932</v>
      </c>
      <c r="C20" s="863">
        <v>11604</v>
      </c>
      <c r="D20" s="863">
        <v>96328</v>
      </c>
    </row>
    <row r="21" spans="1:4" x14ac:dyDescent="0.15">
      <c r="A21" s="143" t="s">
        <v>19</v>
      </c>
      <c r="B21" s="642">
        <f t="shared" si="0"/>
        <v>12709</v>
      </c>
      <c r="C21" s="863">
        <v>1350</v>
      </c>
      <c r="D21" s="863">
        <v>11359</v>
      </c>
    </row>
    <row r="22" spans="1:4" x14ac:dyDescent="0.15">
      <c r="A22" s="143" t="s">
        <v>20</v>
      </c>
      <c r="B22" s="642">
        <f t="shared" si="0"/>
        <v>4718</v>
      </c>
      <c r="C22" s="863">
        <v>1169</v>
      </c>
      <c r="D22" s="863">
        <v>3549</v>
      </c>
    </row>
    <row r="23" spans="1:4" ht="11.25" customHeight="1" x14ac:dyDescent="0.15">
      <c r="A23" s="2401"/>
      <c r="B23" s="2402"/>
      <c r="C23" s="2402"/>
      <c r="D23" s="2402"/>
    </row>
    <row r="24" spans="1:4" ht="35.85" customHeight="1" x14ac:dyDescent="0.15">
      <c r="A24" s="2493" t="s">
        <v>1663</v>
      </c>
      <c r="B24" s="2411"/>
      <c r="C24" s="2411"/>
      <c r="D24" s="2411"/>
    </row>
    <row r="25" spans="1:4" s="864" customFormat="1" x14ac:dyDescent="0.15">
      <c r="A25" s="2410" t="s">
        <v>1454</v>
      </c>
      <c r="B25" s="2411"/>
      <c r="C25" s="2411"/>
      <c r="D25" s="2411"/>
    </row>
    <row r="26" spans="1:4" x14ac:dyDescent="0.15">
      <c r="A26" s="147"/>
      <c r="B26" s="147"/>
      <c r="C26" s="147"/>
      <c r="D26" s="147"/>
    </row>
    <row r="27" spans="1:4" x14ac:dyDescent="0.15">
      <c r="A27" s="147"/>
      <c r="B27" s="147"/>
      <c r="C27" s="147"/>
      <c r="D27" s="147"/>
    </row>
    <row r="28" spans="1:4" x14ac:dyDescent="0.15">
      <c r="A28" s="147"/>
      <c r="B28" s="147"/>
      <c r="C28" s="147"/>
      <c r="D28" s="147"/>
    </row>
    <row r="29" spans="1:4" x14ac:dyDescent="0.15">
      <c r="A29" s="147"/>
      <c r="B29" s="147"/>
      <c r="C29" s="147"/>
      <c r="D29" s="147"/>
    </row>
  </sheetData>
  <mergeCells count="9">
    <mergeCell ref="A23:D23"/>
    <mergeCell ref="A24:D24"/>
    <mergeCell ref="A25:D25"/>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dimension ref="A2:P26"/>
  <sheetViews>
    <sheetView workbookViewId="0"/>
  </sheetViews>
  <sheetFormatPr baseColWidth="10" defaultColWidth="9.140625" defaultRowHeight="10.5" x14ac:dyDescent="0.15"/>
  <cols>
    <col min="1" max="1" width="23.28515625" style="713" customWidth="1"/>
    <col min="2" max="2" width="17.5703125" style="713" customWidth="1"/>
    <col min="3" max="4" width="17.85546875" style="713" customWidth="1"/>
    <col min="5" max="5" width="10.5703125" style="713" bestFit="1" customWidth="1"/>
    <col min="6" max="251" width="9.140625" style="713"/>
    <col min="252" max="252" width="23.28515625" style="713" customWidth="1"/>
    <col min="253" max="253" width="17.5703125" style="713" customWidth="1"/>
    <col min="254" max="255" width="17.85546875" style="713" customWidth="1"/>
    <col min="256" max="256" width="7.140625" style="713" customWidth="1"/>
    <col min="257" max="257" width="24" style="713" customWidth="1"/>
    <col min="258" max="258" width="19.85546875" style="713" customWidth="1"/>
    <col min="259" max="259" width="19.140625" style="713" customWidth="1"/>
    <col min="260" max="260" width="19.42578125" style="713" customWidth="1"/>
    <col min="261" max="507" width="9.140625" style="713"/>
    <col min="508" max="508" width="23.28515625" style="713" customWidth="1"/>
    <col min="509" max="509" width="17.5703125" style="713" customWidth="1"/>
    <col min="510" max="511" width="17.85546875" style="713" customWidth="1"/>
    <col min="512" max="512" width="7.140625" style="713" customWidth="1"/>
    <col min="513" max="513" width="24" style="713" customWidth="1"/>
    <col min="514" max="514" width="19.85546875" style="713" customWidth="1"/>
    <col min="515" max="515" width="19.140625" style="713" customWidth="1"/>
    <col min="516" max="516" width="19.42578125" style="713" customWidth="1"/>
    <col min="517" max="763" width="9.140625" style="713"/>
    <col min="764" max="764" width="23.28515625" style="713" customWidth="1"/>
    <col min="765" max="765" width="17.5703125" style="713" customWidth="1"/>
    <col min="766" max="767" width="17.85546875" style="713" customWidth="1"/>
    <col min="768" max="768" width="7.140625" style="713" customWidth="1"/>
    <col min="769" max="769" width="24" style="713" customWidth="1"/>
    <col min="770" max="770" width="19.85546875" style="713" customWidth="1"/>
    <col min="771" max="771" width="19.140625" style="713" customWidth="1"/>
    <col min="772" max="772" width="19.42578125" style="713" customWidth="1"/>
    <col min="773" max="1019" width="9.140625" style="713"/>
    <col min="1020" max="1020" width="23.28515625" style="713" customWidth="1"/>
    <col min="1021" max="1021" width="17.5703125" style="713" customWidth="1"/>
    <col min="1022" max="1023" width="17.85546875" style="713" customWidth="1"/>
    <col min="1024" max="1024" width="7.140625" style="713" customWidth="1"/>
    <col min="1025" max="1025" width="24" style="713" customWidth="1"/>
    <col min="1026" max="1026" width="19.85546875" style="713" customWidth="1"/>
    <col min="1027" max="1027" width="19.140625" style="713" customWidth="1"/>
    <col min="1028" max="1028" width="19.42578125" style="713" customWidth="1"/>
    <col min="1029" max="1275" width="9.140625" style="713"/>
    <col min="1276" max="1276" width="23.28515625" style="713" customWidth="1"/>
    <col min="1277" max="1277" width="17.5703125" style="713" customWidth="1"/>
    <col min="1278" max="1279" width="17.85546875" style="713" customWidth="1"/>
    <col min="1280" max="1280" width="7.140625" style="713" customWidth="1"/>
    <col min="1281" max="1281" width="24" style="713" customWidth="1"/>
    <col min="1282" max="1282" width="19.85546875" style="713" customWidth="1"/>
    <col min="1283" max="1283" width="19.140625" style="713" customWidth="1"/>
    <col min="1284" max="1284" width="19.42578125" style="713" customWidth="1"/>
    <col min="1285" max="1531" width="9.140625" style="713"/>
    <col min="1532" max="1532" width="23.28515625" style="713" customWidth="1"/>
    <col min="1533" max="1533" width="17.5703125" style="713" customWidth="1"/>
    <col min="1534" max="1535" width="17.85546875" style="713" customWidth="1"/>
    <col min="1536" max="1536" width="7.140625" style="713" customWidth="1"/>
    <col min="1537" max="1537" width="24" style="713" customWidth="1"/>
    <col min="1538" max="1538" width="19.85546875" style="713" customWidth="1"/>
    <col min="1539" max="1539" width="19.140625" style="713" customWidth="1"/>
    <col min="1540" max="1540" width="19.42578125" style="713" customWidth="1"/>
    <col min="1541" max="1787" width="9.140625" style="713"/>
    <col min="1788" max="1788" width="23.28515625" style="713" customWidth="1"/>
    <col min="1789" max="1789" width="17.5703125" style="713" customWidth="1"/>
    <col min="1790" max="1791" width="17.85546875" style="713" customWidth="1"/>
    <col min="1792" max="1792" width="7.140625" style="713" customWidth="1"/>
    <col min="1793" max="1793" width="24" style="713" customWidth="1"/>
    <col min="1794" max="1794" width="19.85546875" style="713" customWidth="1"/>
    <col min="1795" max="1795" width="19.140625" style="713" customWidth="1"/>
    <col min="1796" max="1796" width="19.42578125" style="713" customWidth="1"/>
    <col min="1797" max="2043" width="9.140625" style="713"/>
    <col min="2044" max="2044" width="23.28515625" style="713" customWidth="1"/>
    <col min="2045" max="2045" width="17.5703125" style="713" customWidth="1"/>
    <col min="2046" max="2047" width="17.85546875" style="713" customWidth="1"/>
    <col min="2048" max="2048" width="7.140625" style="713" customWidth="1"/>
    <col min="2049" max="2049" width="24" style="713" customWidth="1"/>
    <col min="2050" max="2050" width="19.85546875" style="713" customWidth="1"/>
    <col min="2051" max="2051" width="19.140625" style="713" customWidth="1"/>
    <col min="2052" max="2052" width="19.42578125" style="713" customWidth="1"/>
    <col min="2053" max="2299" width="9.140625" style="713"/>
    <col min="2300" max="2300" width="23.28515625" style="713" customWidth="1"/>
    <col min="2301" max="2301" width="17.5703125" style="713" customWidth="1"/>
    <col min="2302" max="2303" width="17.85546875" style="713" customWidth="1"/>
    <col min="2304" max="2304" width="7.140625" style="713" customWidth="1"/>
    <col min="2305" max="2305" width="24" style="713" customWidth="1"/>
    <col min="2306" max="2306" width="19.85546875" style="713" customWidth="1"/>
    <col min="2307" max="2307" width="19.140625" style="713" customWidth="1"/>
    <col min="2308" max="2308" width="19.42578125" style="713" customWidth="1"/>
    <col min="2309" max="2555" width="9.140625" style="713"/>
    <col min="2556" max="2556" width="23.28515625" style="713" customWidth="1"/>
    <col min="2557" max="2557" width="17.5703125" style="713" customWidth="1"/>
    <col min="2558" max="2559" width="17.85546875" style="713" customWidth="1"/>
    <col min="2560" max="2560" width="7.140625" style="713" customWidth="1"/>
    <col min="2561" max="2561" width="24" style="713" customWidth="1"/>
    <col min="2562" max="2562" width="19.85546875" style="713" customWidth="1"/>
    <col min="2563" max="2563" width="19.140625" style="713" customWidth="1"/>
    <col min="2564" max="2564" width="19.42578125" style="713" customWidth="1"/>
    <col min="2565" max="2811" width="9.140625" style="713"/>
    <col min="2812" max="2812" width="23.28515625" style="713" customWidth="1"/>
    <col min="2813" max="2813" width="17.5703125" style="713" customWidth="1"/>
    <col min="2814" max="2815" width="17.85546875" style="713" customWidth="1"/>
    <col min="2816" max="2816" width="7.140625" style="713" customWidth="1"/>
    <col min="2817" max="2817" width="24" style="713" customWidth="1"/>
    <col min="2818" max="2818" width="19.85546875" style="713" customWidth="1"/>
    <col min="2819" max="2819" width="19.140625" style="713" customWidth="1"/>
    <col min="2820" max="2820" width="19.42578125" style="713" customWidth="1"/>
    <col min="2821" max="3067" width="9.140625" style="713"/>
    <col min="3068" max="3068" width="23.28515625" style="713" customWidth="1"/>
    <col min="3069" max="3069" width="17.5703125" style="713" customWidth="1"/>
    <col min="3070" max="3071" width="17.85546875" style="713" customWidth="1"/>
    <col min="3072" max="3072" width="7.140625" style="713" customWidth="1"/>
    <col min="3073" max="3073" width="24" style="713" customWidth="1"/>
    <col min="3074" max="3074" width="19.85546875" style="713" customWidth="1"/>
    <col min="3075" max="3075" width="19.140625" style="713" customWidth="1"/>
    <col min="3076" max="3076" width="19.42578125" style="713" customWidth="1"/>
    <col min="3077" max="3323" width="9.140625" style="713"/>
    <col min="3324" max="3324" width="23.28515625" style="713" customWidth="1"/>
    <col min="3325" max="3325" width="17.5703125" style="713" customWidth="1"/>
    <col min="3326" max="3327" width="17.85546875" style="713" customWidth="1"/>
    <col min="3328" max="3328" width="7.140625" style="713" customWidth="1"/>
    <col min="3329" max="3329" width="24" style="713" customWidth="1"/>
    <col min="3330" max="3330" width="19.85546875" style="713" customWidth="1"/>
    <col min="3331" max="3331" width="19.140625" style="713" customWidth="1"/>
    <col min="3332" max="3332" width="19.42578125" style="713" customWidth="1"/>
    <col min="3333" max="3579" width="9.140625" style="713"/>
    <col min="3580" max="3580" width="23.28515625" style="713" customWidth="1"/>
    <col min="3581" max="3581" width="17.5703125" style="713" customWidth="1"/>
    <col min="3582" max="3583" width="17.85546875" style="713" customWidth="1"/>
    <col min="3584" max="3584" width="7.140625" style="713" customWidth="1"/>
    <col min="3585" max="3585" width="24" style="713" customWidth="1"/>
    <col min="3586" max="3586" width="19.85546875" style="713" customWidth="1"/>
    <col min="3587" max="3587" width="19.140625" style="713" customWidth="1"/>
    <col min="3588" max="3588" width="19.42578125" style="713" customWidth="1"/>
    <col min="3589" max="3835" width="9.140625" style="713"/>
    <col min="3836" max="3836" width="23.28515625" style="713" customWidth="1"/>
    <col min="3837" max="3837" width="17.5703125" style="713" customWidth="1"/>
    <col min="3838" max="3839" width="17.85546875" style="713" customWidth="1"/>
    <col min="3840" max="3840" width="7.140625" style="713" customWidth="1"/>
    <col min="3841" max="3841" width="24" style="713" customWidth="1"/>
    <col min="3842" max="3842" width="19.85546875" style="713" customWidth="1"/>
    <col min="3843" max="3843" width="19.140625" style="713" customWidth="1"/>
    <col min="3844" max="3844" width="19.42578125" style="713" customWidth="1"/>
    <col min="3845" max="4091" width="9.140625" style="713"/>
    <col min="4092" max="4092" width="23.28515625" style="713" customWidth="1"/>
    <col min="4093" max="4093" width="17.5703125" style="713" customWidth="1"/>
    <col min="4094" max="4095" width="17.85546875" style="713" customWidth="1"/>
    <col min="4096" max="4096" width="7.140625" style="713" customWidth="1"/>
    <col min="4097" max="4097" width="24" style="713" customWidth="1"/>
    <col min="4098" max="4098" width="19.85546875" style="713" customWidth="1"/>
    <col min="4099" max="4099" width="19.140625" style="713" customWidth="1"/>
    <col min="4100" max="4100" width="19.42578125" style="713" customWidth="1"/>
    <col min="4101" max="4347" width="9.140625" style="713"/>
    <col min="4348" max="4348" width="23.28515625" style="713" customWidth="1"/>
    <col min="4349" max="4349" width="17.5703125" style="713" customWidth="1"/>
    <col min="4350" max="4351" width="17.85546875" style="713" customWidth="1"/>
    <col min="4352" max="4352" width="7.140625" style="713" customWidth="1"/>
    <col min="4353" max="4353" width="24" style="713" customWidth="1"/>
    <col min="4354" max="4354" width="19.85546875" style="713" customWidth="1"/>
    <col min="4355" max="4355" width="19.140625" style="713" customWidth="1"/>
    <col min="4356" max="4356" width="19.42578125" style="713" customWidth="1"/>
    <col min="4357" max="4603" width="9.140625" style="713"/>
    <col min="4604" max="4604" width="23.28515625" style="713" customWidth="1"/>
    <col min="4605" max="4605" width="17.5703125" style="713" customWidth="1"/>
    <col min="4606" max="4607" width="17.85546875" style="713" customWidth="1"/>
    <col min="4608" max="4608" width="7.140625" style="713" customWidth="1"/>
    <col min="4609" max="4609" width="24" style="713" customWidth="1"/>
    <col min="4610" max="4610" width="19.85546875" style="713" customWidth="1"/>
    <col min="4611" max="4611" width="19.140625" style="713" customWidth="1"/>
    <col min="4612" max="4612" width="19.42578125" style="713" customWidth="1"/>
    <col min="4613" max="4859" width="9.140625" style="713"/>
    <col min="4860" max="4860" width="23.28515625" style="713" customWidth="1"/>
    <col min="4861" max="4861" width="17.5703125" style="713" customWidth="1"/>
    <col min="4862" max="4863" width="17.85546875" style="713" customWidth="1"/>
    <col min="4864" max="4864" width="7.140625" style="713" customWidth="1"/>
    <col min="4865" max="4865" width="24" style="713" customWidth="1"/>
    <col min="4866" max="4866" width="19.85546875" style="713" customWidth="1"/>
    <col min="4867" max="4867" width="19.140625" style="713" customWidth="1"/>
    <col min="4868" max="4868" width="19.42578125" style="713" customWidth="1"/>
    <col min="4869" max="5115" width="9.140625" style="713"/>
    <col min="5116" max="5116" width="23.28515625" style="713" customWidth="1"/>
    <col min="5117" max="5117" width="17.5703125" style="713" customWidth="1"/>
    <col min="5118" max="5119" width="17.85546875" style="713" customWidth="1"/>
    <col min="5120" max="5120" width="7.140625" style="713" customWidth="1"/>
    <col min="5121" max="5121" width="24" style="713" customWidth="1"/>
    <col min="5122" max="5122" width="19.85546875" style="713" customWidth="1"/>
    <col min="5123" max="5123" width="19.140625" style="713" customWidth="1"/>
    <col min="5124" max="5124" width="19.42578125" style="713" customWidth="1"/>
    <col min="5125" max="5371" width="9.140625" style="713"/>
    <col min="5372" max="5372" width="23.28515625" style="713" customWidth="1"/>
    <col min="5373" max="5373" width="17.5703125" style="713" customWidth="1"/>
    <col min="5374" max="5375" width="17.85546875" style="713" customWidth="1"/>
    <col min="5376" max="5376" width="7.140625" style="713" customWidth="1"/>
    <col min="5377" max="5377" width="24" style="713" customWidth="1"/>
    <col min="5378" max="5378" width="19.85546875" style="713" customWidth="1"/>
    <col min="5379" max="5379" width="19.140625" style="713" customWidth="1"/>
    <col min="5380" max="5380" width="19.42578125" style="713" customWidth="1"/>
    <col min="5381" max="5627" width="9.140625" style="713"/>
    <col min="5628" max="5628" width="23.28515625" style="713" customWidth="1"/>
    <col min="5629" max="5629" width="17.5703125" style="713" customWidth="1"/>
    <col min="5630" max="5631" width="17.85546875" style="713" customWidth="1"/>
    <col min="5632" max="5632" width="7.140625" style="713" customWidth="1"/>
    <col min="5633" max="5633" width="24" style="713" customWidth="1"/>
    <col min="5634" max="5634" width="19.85546875" style="713" customWidth="1"/>
    <col min="5635" max="5635" width="19.140625" style="713" customWidth="1"/>
    <col min="5636" max="5636" width="19.42578125" style="713" customWidth="1"/>
    <col min="5637" max="5883" width="9.140625" style="713"/>
    <col min="5884" max="5884" width="23.28515625" style="713" customWidth="1"/>
    <col min="5885" max="5885" width="17.5703125" style="713" customWidth="1"/>
    <col min="5886" max="5887" width="17.85546875" style="713" customWidth="1"/>
    <col min="5888" max="5888" width="7.140625" style="713" customWidth="1"/>
    <col min="5889" max="5889" width="24" style="713" customWidth="1"/>
    <col min="5890" max="5890" width="19.85546875" style="713" customWidth="1"/>
    <col min="5891" max="5891" width="19.140625" style="713" customWidth="1"/>
    <col min="5892" max="5892" width="19.42578125" style="713" customWidth="1"/>
    <col min="5893" max="6139" width="9.140625" style="713"/>
    <col min="6140" max="6140" width="23.28515625" style="713" customWidth="1"/>
    <col min="6141" max="6141" width="17.5703125" style="713" customWidth="1"/>
    <col min="6142" max="6143" width="17.85546875" style="713" customWidth="1"/>
    <col min="6144" max="6144" width="7.140625" style="713" customWidth="1"/>
    <col min="6145" max="6145" width="24" style="713" customWidth="1"/>
    <col min="6146" max="6146" width="19.85546875" style="713" customWidth="1"/>
    <col min="6147" max="6147" width="19.140625" style="713" customWidth="1"/>
    <col min="6148" max="6148" width="19.42578125" style="713" customWidth="1"/>
    <col min="6149" max="6395" width="9.140625" style="713"/>
    <col min="6396" max="6396" width="23.28515625" style="713" customWidth="1"/>
    <col min="6397" max="6397" width="17.5703125" style="713" customWidth="1"/>
    <col min="6398" max="6399" width="17.85546875" style="713" customWidth="1"/>
    <col min="6400" max="6400" width="7.140625" style="713" customWidth="1"/>
    <col min="6401" max="6401" width="24" style="713" customWidth="1"/>
    <col min="6402" max="6402" width="19.85546875" style="713" customWidth="1"/>
    <col min="6403" max="6403" width="19.140625" style="713" customWidth="1"/>
    <col min="6404" max="6404" width="19.42578125" style="713" customWidth="1"/>
    <col min="6405" max="6651" width="9.140625" style="713"/>
    <col min="6652" max="6652" width="23.28515625" style="713" customWidth="1"/>
    <col min="6653" max="6653" width="17.5703125" style="713" customWidth="1"/>
    <col min="6654" max="6655" width="17.85546875" style="713" customWidth="1"/>
    <col min="6656" max="6656" width="7.140625" style="713" customWidth="1"/>
    <col min="6657" max="6657" width="24" style="713" customWidth="1"/>
    <col min="6658" max="6658" width="19.85546875" style="713" customWidth="1"/>
    <col min="6659" max="6659" width="19.140625" style="713" customWidth="1"/>
    <col min="6660" max="6660" width="19.42578125" style="713" customWidth="1"/>
    <col min="6661" max="6907" width="9.140625" style="713"/>
    <col min="6908" max="6908" width="23.28515625" style="713" customWidth="1"/>
    <col min="6909" max="6909" width="17.5703125" style="713" customWidth="1"/>
    <col min="6910" max="6911" width="17.85546875" style="713" customWidth="1"/>
    <col min="6912" max="6912" width="7.140625" style="713" customWidth="1"/>
    <col min="6913" max="6913" width="24" style="713" customWidth="1"/>
    <col min="6914" max="6914" width="19.85546875" style="713" customWidth="1"/>
    <col min="6915" max="6915" width="19.140625" style="713" customWidth="1"/>
    <col min="6916" max="6916" width="19.42578125" style="713" customWidth="1"/>
    <col min="6917" max="7163" width="9.140625" style="713"/>
    <col min="7164" max="7164" width="23.28515625" style="713" customWidth="1"/>
    <col min="7165" max="7165" width="17.5703125" style="713" customWidth="1"/>
    <col min="7166" max="7167" width="17.85546875" style="713" customWidth="1"/>
    <col min="7168" max="7168" width="7.140625" style="713" customWidth="1"/>
    <col min="7169" max="7169" width="24" style="713" customWidth="1"/>
    <col min="7170" max="7170" width="19.85546875" style="713" customWidth="1"/>
    <col min="7171" max="7171" width="19.140625" style="713" customWidth="1"/>
    <col min="7172" max="7172" width="19.42578125" style="713" customWidth="1"/>
    <col min="7173" max="7419" width="9.140625" style="713"/>
    <col min="7420" max="7420" width="23.28515625" style="713" customWidth="1"/>
    <col min="7421" max="7421" width="17.5703125" style="713" customWidth="1"/>
    <col min="7422" max="7423" width="17.85546875" style="713" customWidth="1"/>
    <col min="7424" max="7424" width="7.140625" style="713" customWidth="1"/>
    <col min="7425" max="7425" width="24" style="713" customWidth="1"/>
    <col min="7426" max="7426" width="19.85546875" style="713" customWidth="1"/>
    <col min="7427" max="7427" width="19.140625" style="713" customWidth="1"/>
    <col min="7428" max="7428" width="19.42578125" style="713" customWidth="1"/>
    <col min="7429" max="7675" width="9.140625" style="713"/>
    <col min="7676" max="7676" width="23.28515625" style="713" customWidth="1"/>
    <col min="7677" max="7677" width="17.5703125" style="713" customWidth="1"/>
    <col min="7678" max="7679" width="17.85546875" style="713" customWidth="1"/>
    <col min="7680" max="7680" width="7.140625" style="713" customWidth="1"/>
    <col min="7681" max="7681" width="24" style="713" customWidth="1"/>
    <col min="7682" max="7682" width="19.85546875" style="713" customWidth="1"/>
    <col min="7683" max="7683" width="19.140625" style="713" customWidth="1"/>
    <col min="7684" max="7684" width="19.42578125" style="713" customWidth="1"/>
    <col min="7685" max="7931" width="9.140625" style="713"/>
    <col min="7932" max="7932" width="23.28515625" style="713" customWidth="1"/>
    <col min="7933" max="7933" width="17.5703125" style="713" customWidth="1"/>
    <col min="7934" max="7935" width="17.85546875" style="713" customWidth="1"/>
    <col min="7936" max="7936" width="7.140625" style="713" customWidth="1"/>
    <col min="7937" max="7937" width="24" style="713" customWidth="1"/>
    <col min="7938" max="7938" width="19.85546875" style="713" customWidth="1"/>
    <col min="7939" max="7939" width="19.140625" style="713" customWidth="1"/>
    <col min="7940" max="7940" width="19.42578125" style="713" customWidth="1"/>
    <col min="7941" max="8187" width="9.140625" style="713"/>
    <col min="8188" max="8188" width="23.28515625" style="713" customWidth="1"/>
    <col min="8189" max="8189" width="17.5703125" style="713" customWidth="1"/>
    <col min="8190" max="8191" width="17.85546875" style="713" customWidth="1"/>
    <col min="8192" max="8192" width="7.140625" style="713" customWidth="1"/>
    <col min="8193" max="8193" width="24" style="713" customWidth="1"/>
    <col min="8194" max="8194" width="19.85546875" style="713" customWidth="1"/>
    <col min="8195" max="8195" width="19.140625" style="713" customWidth="1"/>
    <col min="8196" max="8196" width="19.42578125" style="713" customWidth="1"/>
    <col min="8197" max="8443" width="9.140625" style="713"/>
    <col min="8444" max="8444" width="23.28515625" style="713" customWidth="1"/>
    <col min="8445" max="8445" width="17.5703125" style="713" customWidth="1"/>
    <col min="8446" max="8447" width="17.85546875" style="713" customWidth="1"/>
    <col min="8448" max="8448" width="7.140625" style="713" customWidth="1"/>
    <col min="8449" max="8449" width="24" style="713" customWidth="1"/>
    <col min="8450" max="8450" width="19.85546875" style="713" customWidth="1"/>
    <col min="8451" max="8451" width="19.140625" style="713" customWidth="1"/>
    <col min="8452" max="8452" width="19.42578125" style="713" customWidth="1"/>
    <col min="8453" max="8699" width="9.140625" style="713"/>
    <col min="8700" max="8700" width="23.28515625" style="713" customWidth="1"/>
    <col min="8701" max="8701" width="17.5703125" style="713" customWidth="1"/>
    <col min="8702" max="8703" width="17.85546875" style="713" customWidth="1"/>
    <col min="8704" max="8704" width="7.140625" style="713" customWidth="1"/>
    <col min="8705" max="8705" width="24" style="713" customWidth="1"/>
    <col min="8706" max="8706" width="19.85546875" style="713" customWidth="1"/>
    <col min="8707" max="8707" width="19.140625" style="713" customWidth="1"/>
    <col min="8708" max="8708" width="19.42578125" style="713" customWidth="1"/>
    <col min="8709" max="8955" width="9.140625" style="713"/>
    <col min="8956" max="8956" width="23.28515625" style="713" customWidth="1"/>
    <col min="8957" max="8957" width="17.5703125" style="713" customWidth="1"/>
    <col min="8958" max="8959" width="17.85546875" style="713" customWidth="1"/>
    <col min="8960" max="8960" width="7.140625" style="713" customWidth="1"/>
    <col min="8961" max="8961" width="24" style="713" customWidth="1"/>
    <col min="8962" max="8962" width="19.85546875" style="713" customWidth="1"/>
    <col min="8963" max="8963" width="19.140625" style="713" customWidth="1"/>
    <col min="8964" max="8964" width="19.42578125" style="713" customWidth="1"/>
    <col min="8965" max="9211" width="9.140625" style="713"/>
    <col min="9212" max="9212" width="23.28515625" style="713" customWidth="1"/>
    <col min="9213" max="9213" width="17.5703125" style="713" customWidth="1"/>
    <col min="9214" max="9215" width="17.85546875" style="713" customWidth="1"/>
    <col min="9216" max="9216" width="7.140625" style="713" customWidth="1"/>
    <col min="9217" max="9217" width="24" style="713" customWidth="1"/>
    <col min="9218" max="9218" width="19.85546875" style="713" customWidth="1"/>
    <col min="9219" max="9219" width="19.140625" style="713" customWidth="1"/>
    <col min="9220" max="9220" width="19.42578125" style="713" customWidth="1"/>
    <col min="9221" max="9467" width="9.140625" style="713"/>
    <col min="9468" max="9468" width="23.28515625" style="713" customWidth="1"/>
    <col min="9469" max="9469" width="17.5703125" style="713" customWidth="1"/>
    <col min="9470" max="9471" width="17.85546875" style="713" customWidth="1"/>
    <col min="9472" max="9472" width="7.140625" style="713" customWidth="1"/>
    <col min="9473" max="9473" width="24" style="713" customWidth="1"/>
    <col min="9474" max="9474" width="19.85546875" style="713" customWidth="1"/>
    <col min="9475" max="9475" width="19.140625" style="713" customWidth="1"/>
    <col min="9476" max="9476" width="19.42578125" style="713" customWidth="1"/>
    <col min="9477" max="9723" width="9.140625" style="713"/>
    <col min="9724" max="9724" width="23.28515625" style="713" customWidth="1"/>
    <col min="9725" max="9725" width="17.5703125" style="713" customWidth="1"/>
    <col min="9726" max="9727" width="17.85546875" style="713" customWidth="1"/>
    <col min="9728" max="9728" width="7.140625" style="713" customWidth="1"/>
    <col min="9729" max="9729" width="24" style="713" customWidth="1"/>
    <col min="9730" max="9730" width="19.85546875" style="713" customWidth="1"/>
    <col min="9731" max="9731" width="19.140625" style="713" customWidth="1"/>
    <col min="9732" max="9732" width="19.42578125" style="713" customWidth="1"/>
    <col min="9733" max="9979" width="9.140625" style="713"/>
    <col min="9980" max="9980" width="23.28515625" style="713" customWidth="1"/>
    <col min="9981" max="9981" width="17.5703125" style="713" customWidth="1"/>
    <col min="9982" max="9983" width="17.85546875" style="713" customWidth="1"/>
    <col min="9984" max="9984" width="7.140625" style="713" customWidth="1"/>
    <col min="9985" max="9985" width="24" style="713" customWidth="1"/>
    <col min="9986" max="9986" width="19.85546875" style="713" customWidth="1"/>
    <col min="9987" max="9987" width="19.140625" style="713" customWidth="1"/>
    <col min="9988" max="9988" width="19.42578125" style="713" customWidth="1"/>
    <col min="9989" max="10235" width="9.140625" style="713"/>
    <col min="10236" max="10236" width="23.28515625" style="713" customWidth="1"/>
    <col min="10237" max="10237" width="17.5703125" style="713" customWidth="1"/>
    <col min="10238" max="10239" width="17.85546875" style="713" customWidth="1"/>
    <col min="10240" max="10240" width="7.140625" style="713" customWidth="1"/>
    <col min="10241" max="10241" width="24" style="713" customWidth="1"/>
    <col min="10242" max="10242" width="19.85546875" style="713" customWidth="1"/>
    <col min="10243" max="10243" width="19.140625" style="713" customWidth="1"/>
    <col min="10244" max="10244" width="19.42578125" style="713" customWidth="1"/>
    <col min="10245" max="10491" width="9.140625" style="713"/>
    <col min="10492" max="10492" width="23.28515625" style="713" customWidth="1"/>
    <col min="10493" max="10493" width="17.5703125" style="713" customWidth="1"/>
    <col min="10494" max="10495" width="17.85546875" style="713" customWidth="1"/>
    <col min="10496" max="10496" width="7.140625" style="713" customWidth="1"/>
    <col min="10497" max="10497" width="24" style="713" customWidth="1"/>
    <col min="10498" max="10498" width="19.85546875" style="713" customWidth="1"/>
    <col min="10499" max="10499" width="19.140625" style="713" customWidth="1"/>
    <col min="10500" max="10500" width="19.42578125" style="713" customWidth="1"/>
    <col min="10501" max="10747" width="9.140625" style="713"/>
    <col min="10748" max="10748" width="23.28515625" style="713" customWidth="1"/>
    <col min="10749" max="10749" width="17.5703125" style="713" customWidth="1"/>
    <col min="10750" max="10751" width="17.85546875" style="713" customWidth="1"/>
    <col min="10752" max="10752" width="7.140625" style="713" customWidth="1"/>
    <col min="10753" max="10753" width="24" style="713" customWidth="1"/>
    <col min="10754" max="10754" width="19.85546875" style="713" customWidth="1"/>
    <col min="10755" max="10755" width="19.140625" style="713" customWidth="1"/>
    <col min="10756" max="10756" width="19.42578125" style="713" customWidth="1"/>
    <col min="10757" max="11003" width="9.140625" style="713"/>
    <col min="11004" max="11004" width="23.28515625" style="713" customWidth="1"/>
    <col min="11005" max="11005" width="17.5703125" style="713" customWidth="1"/>
    <col min="11006" max="11007" width="17.85546875" style="713" customWidth="1"/>
    <col min="11008" max="11008" width="7.140625" style="713" customWidth="1"/>
    <col min="11009" max="11009" width="24" style="713" customWidth="1"/>
    <col min="11010" max="11010" width="19.85546875" style="713" customWidth="1"/>
    <col min="11011" max="11011" width="19.140625" style="713" customWidth="1"/>
    <col min="11012" max="11012" width="19.42578125" style="713" customWidth="1"/>
    <col min="11013" max="11259" width="9.140625" style="713"/>
    <col min="11260" max="11260" width="23.28515625" style="713" customWidth="1"/>
    <col min="11261" max="11261" width="17.5703125" style="713" customWidth="1"/>
    <col min="11262" max="11263" width="17.85546875" style="713" customWidth="1"/>
    <col min="11264" max="11264" width="7.140625" style="713" customWidth="1"/>
    <col min="11265" max="11265" width="24" style="713" customWidth="1"/>
    <col min="11266" max="11266" width="19.85546875" style="713" customWidth="1"/>
    <col min="11267" max="11267" width="19.140625" style="713" customWidth="1"/>
    <col min="11268" max="11268" width="19.42578125" style="713" customWidth="1"/>
    <col min="11269" max="11515" width="9.140625" style="713"/>
    <col min="11516" max="11516" width="23.28515625" style="713" customWidth="1"/>
    <col min="11517" max="11517" width="17.5703125" style="713" customWidth="1"/>
    <col min="11518" max="11519" width="17.85546875" style="713" customWidth="1"/>
    <col min="11520" max="11520" width="7.140625" style="713" customWidth="1"/>
    <col min="11521" max="11521" width="24" style="713" customWidth="1"/>
    <col min="11522" max="11522" width="19.85546875" style="713" customWidth="1"/>
    <col min="11523" max="11523" width="19.140625" style="713" customWidth="1"/>
    <col min="11524" max="11524" width="19.42578125" style="713" customWidth="1"/>
    <col min="11525" max="11771" width="9.140625" style="713"/>
    <col min="11772" max="11772" width="23.28515625" style="713" customWidth="1"/>
    <col min="11773" max="11773" width="17.5703125" style="713" customWidth="1"/>
    <col min="11774" max="11775" width="17.85546875" style="713" customWidth="1"/>
    <col min="11776" max="11776" width="7.140625" style="713" customWidth="1"/>
    <col min="11777" max="11777" width="24" style="713" customWidth="1"/>
    <col min="11778" max="11778" width="19.85546875" style="713" customWidth="1"/>
    <col min="11779" max="11779" width="19.140625" style="713" customWidth="1"/>
    <col min="11780" max="11780" width="19.42578125" style="713" customWidth="1"/>
    <col min="11781" max="12027" width="9.140625" style="713"/>
    <col min="12028" max="12028" width="23.28515625" style="713" customWidth="1"/>
    <col min="12029" max="12029" width="17.5703125" style="713" customWidth="1"/>
    <col min="12030" max="12031" width="17.85546875" style="713" customWidth="1"/>
    <col min="12032" max="12032" width="7.140625" style="713" customWidth="1"/>
    <col min="12033" max="12033" width="24" style="713" customWidth="1"/>
    <col min="12034" max="12034" width="19.85546875" style="713" customWidth="1"/>
    <col min="12035" max="12035" width="19.140625" style="713" customWidth="1"/>
    <col min="12036" max="12036" width="19.42578125" style="713" customWidth="1"/>
    <col min="12037" max="12283" width="9.140625" style="713"/>
    <col min="12284" max="12284" width="23.28515625" style="713" customWidth="1"/>
    <col min="12285" max="12285" width="17.5703125" style="713" customWidth="1"/>
    <col min="12286" max="12287" width="17.85546875" style="713" customWidth="1"/>
    <col min="12288" max="12288" width="7.140625" style="713" customWidth="1"/>
    <col min="12289" max="12289" width="24" style="713" customWidth="1"/>
    <col min="12290" max="12290" width="19.85546875" style="713" customWidth="1"/>
    <col min="12291" max="12291" width="19.140625" style="713" customWidth="1"/>
    <col min="12292" max="12292" width="19.42578125" style="713" customWidth="1"/>
    <col min="12293" max="12539" width="9.140625" style="713"/>
    <col min="12540" max="12540" width="23.28515625" style="713" customWidth="1"/>
    <col min="12541" max="12541" width="17.5703125" style="713" customWidth="1"/>
    <col min="12542" max="12543" width="17.85546875" style="713" customWidth="1"/>
    <col min="12544" max="12544" width="7.140625" style="713" customWidth="1"/>
    <col min="12545" max="12545" width="24" style="713" customWidth="1"/>
    <col min="12546" max="12546" width="19.85546875" style="713" customWidth="1"/>
    <col min="12547" max="12547" width="19.140625" style="713" customWidth="1"/>
    <col min="12548" max="12548" width="19.42578125" style="713" customWidth="1"/>
    <col min="12549" max="12795" width="9.140625" style="713"/>
    <col min="12796" max="12796" width="23.28515625" style="713" customWidth="1"/>
    <col min="12797" max="12797" width="17.5703125" style="713" customWidth="1"/>
    <col min="12798" max="12799" width="17.85546875" style="713" customWidth="1"/>
    <col min="12800" max="12800" width="7.140625" style="713" customWidth="1"/>
    <col min="12801" max="12801" width="24" style="713" customWidth="1"/>
    <col min="12802" max="12802" width="19.85546875" style="713" customWidth="1"/>
    <col min="12803" max="12803" width="19.140625" style="713" customWidth="1"/>
    <col min="12804" max="12804" width="19.42578125" style="713" customWidth="1"/>
    <col min="12805" max="13051" width="9.140625" style="713"/>
    <col min="13052" max="13052" width="23.28515625" style="713" customWidth="1"/>
    <col min="13053" max="13053" width="17.5703125" style="713" customWidth="1"/>
    <col min="13054" max="13055" width="17.85546875" style="713" customWidth="1"/>
    <col min="13056" max="13056" width="7.140625" style="713" customWidth="1"/>
    <col min="13057" max="13057" width="24" style="713" customWidth="1"/>
    <col min="13058" max="13058" width="19.85546875" style="713" customWidth="1"/>
    <col min="13059" max="13059" width="19.140625" style="713" customWidth="1"/>
    <col min="13060" max="13060" width="19.42578125" style="713" customWidth="1"/>
    <col min="13061" max="13307" width="9.140625" style="713"/>
    <col min="13308" max="13308" width="23.28515625" style="713" customWidth="1"/>
    <col min="13309" max="13309" width="17.5703125" style="713" customWidth="1"/>
    <col min="13310" max="13311" width="17.85546875" style="713" customWidth="1"/>
    <col min="13312" max="13312" width="7.140625" style="713" customWidth="1"/>
    <col min="13313" max="13313" width="24" style="713" customWidth="1"/>
    <col min="13314" max="13314" width="19.85546875" style="713" customWidth="1"/>
    <col min="13315" max="13315" width="19.140625" style="713" customWidth="1"/>
    <col min="13316" max="13316" width="19.42578125" style="713" customWidth="1"/>
    <col min="13317" max="13563" width="9.140625" style="713"/>
    <col min="13564" max="13564" width="23.28515625" style="713" customWidth="1"/>
    <col min="13565" max="13565" width="17.5703125" style="713" customWidth="1"/>
    <col min="13566" max="13567" width="17.85546875" style="713" customWidth="1"/>
    <col min="13568" max="13568" width="7.140625" style="713" customWidth="1"/>
    <col min="13569" max="13569" width="24" style="713" customWidth="1"/>
    <col min="13570" max="13570" width="19.85546875" style="713" customWidth="1"/>
    <col min="13571" max="13571" width="19.140625" style="713" customWidth="1"/>
    <col min="13572" max="13572" width="19.42578125" style="713" customWidth="1"/>
    <col min="13573" max="13819" width="9.140625" style="713"/>
    <col min="13820" max="13820" width="23.28515625" style="713" customWidth="1"/>
    <col min="13821" max="13821" width="17.5703125" style="713" customWidth="1"/>
    <col min="13822" max="13823" width="17.85546875" style="713" customWidth="1"/>
    <col min="13824" max="13824" width="7.140625" style="713" customWidth="1"/>
    <col min="13825" max="13825" width="24" style="713" customWidth="1"/>
    <col min="13826" max="13826" width="19.85546875" style="713" customWidth="1"/>
    <col min="13827" max="13827" width="19.140625" style="713" customWidth="1"/>
    <col min="13828" max="13828" width="19.42578125" style="713" customWidth="1"/>
    <col min="13829" max="14075" width="9.140625" style="713"/>
    <col min="14076" max="14076" width="23.28515625" style="713" customWidth="1"/>
    <col min="14077" max="14077" width="17.5703125" style="713" customWidth="1"/>
    <col min="14078" max="14079" width="17.85546875" style="713" customWidth="1"/>
    <col min="14080" max="14080" width="7.140625" style="713" customWidth="1"/>
    <col min="14081" max="14081" width="24" style="713" customWidth="1"/>
    <col min="14082" max="14082" width="19.85546875" style="713" customWidth="1"/>
    <col min="14083" max="14083" width="19.140625" style="713" customWidth="1"/>
    <col min="14084" max="14084" width="19.42578125" style="713" customWidth="1"/>
    <col min="14085" max="14331" width="9.140625" style="713"/>
    <col min="14332" max="14332" width="23.28515625" style="713" customWidth="1"/>
    <col min="14333" max="14333" width="17.5703125" style="713" customWidth="1"/>
    <col min="14334" max="14335" width="17.85546875" style="713" customWidth="1"/>
    <col min="14336" max="14336" width="7.140625" style="713" customWidth="1"/>
    <col min="14337" max="14337" width="24" style="713" customWidth="1"/>
    <col min="14338" max="14338" width="19.85546875" style="713" customWidth="1"/>
    <col min="14339" max="14339" width="19.140625" style="713" customWidth="1"/>
    <col min="14340" max="14340" width="19.42578125" style="713" customWidth="1"/>
    <col min="14341" max="14587" width="9.140625" style="713"/>
    <col min="14588" max="14588" width="23.28515625" style="713" customWidth="1"/>
    <col min="14589" max="14589" width="17.5703125" style="713" customWidth="1"/>
    <col min="14590" max="14591" width="17.85546875" style="713" customWidth="1"/>
    <col min="14592" max="14592" width="7.140625" style="713" customWidth="1"/>
    <col min="14593" max="14593" width="24" style="713" customWidth="1"/>
    <col min="14594" max="14594" width="19.85546875" style="713" customWidth="1"/>
    <col min="14595" max="14595" width="19.140625" style="713" customWidth="1"/>
    <col min="14596" max="14596" width="19.42578125" style="713" customWidth="1"/>
    <col min="14597" max="14843" width="9.140625" style="713"/>
    <col min="14844" max="14844" width="23.28515625" style="713" customWidth="1"/>
    <col min="14845" max="14845" width="17.5703125" style="713" customWidth="1"/>
    <col min="14846" max="14847" width="17.85546875" style="713" customWidth="1"/>
    <col min="14848" max="14848" width="7.140625" style="713" customWidth="1"/>
    <col min="14849" max="14849" width="24" style="713" customWidth="1"/>
    <col min="14850" max="14850" width="19.85546875" style="713" customWidth="1"/>
    <col min="14851" max="14851" width="19.140625" style="713" customWidth="1"/>
    <col min="14852" max="14852" width="19.42578125" style="713" customWidth="1"/>
    <col min="14853" max="15099" width="9.140625" style="713"/>
    <col min="15100" max="15100" width="23.28515625" style="713" customWidth="1"/>
    <col min="15101" max="15101" width="17.5703125" style="713" customWidth="1"/>
    <col min="15102" max="15103" width="17.85546875" style="713" customWidth="1"/>
    <col min="15104" max="15104" width="7.140625" style="713" customWidth="1"/>
    <col min="15105" max="15105" width="24" style="713" customWidth="1"/>
    <col min="15106" max="15106" width="19.85546875" style="713" customWidth="1"/>
    <col min="15107" max="15107" width="19.140625" style="713" customWidth="1"/>
    <col min="15108" max="15108" width="19.42578125" style="713" customWidth="1"/>
    <col min="15109" max="15355" width="9.140625" style="713"/>
    <col min="15356" max="15356" width="23.28515625" style="713" customWidth="1"/>
    <col min="15357" max="15357" width="17.5703125" style="713" customWidth="1"/>
    <col min="15358" max="15359" width="17.85546875" style="713" customWidth="1"/>
    <col min="15360" max="15360" width="7.140625" style="713" customWidth="1"/>
    <col min="15361" max="15361" width="24" style="713" customWidth="1"/>
    <col min="15362" max="15362" width="19.85546875" style="713" customWidth="1"/>
    <col min="15363" max="15363" width="19.140625" style="713" customWidth="1"/>
    <col min="15364" max="15364" width="19.42578125" style="713" customWidth="1"/>
    <col min="15365" max="15611" width="9.140625" style="713"/>
    <col min="15612" max="15612" width="23.28515625" style="713" customWidth="1"/>
    <col min="15613" max="15613" width="17.5703125" style="713" customWidth="1"/>
    <col min="15614" max="15615" width="17.85546875" style="713" customWidth="1"/>
    <col min="15616" max="15616" width="7.140625" style="713" customWidth="1"/>
    <col min="15617" max="15617" width="24" style="713" customWidth="1"/>
    <col min="15618" max="15618" width="19.85546875" style="713" customWidth="1"/>
    <col min="15619" max="15619" width="19.140625" style="713" customWidth="1"/>
    <col min="15620" max="15620" width="19.42578125" style="713" customWidth="1"/>
    <col min="15621" max="15867" width="9.140625" style="713"/>
    <col min="15868" max="15868" width="23.28515625" style="713" customWidth="1"/>
    <col min="15869" max="15869" width="17.5703125" style="713" customWidth="1"/>
    <col min="15870" max="15871" width="17.85546875" style="713" customWidth="1"/>
    <col min="15872" max="15872" width="7.140625" style="713" customWidth="1"/>
    <col min="15873" max="15873" width="24" style="713" customWidth="1"/>
    <col min="15874" max="15874" width="19.85546875" style="713" customWidth="1"/>
    <col min="15875" max="15875" width="19.140625" style="713" customWidth="1"/>
    <col min="15876" max="15876" width="19.42578125" style="713" customWidth="1"/>
    <col min="15877" max="16123" width="9.140625" style="713"/>
    <col min="16124" max="16124" width="23.28515625" style="713" customWidth="1"/>
    <col min="16125" max="16125" width="17.5703125" style="713" customWidth="1"/>
    <col min="16126" max="16127" width="17.85546875" style="713" customWidth="1"/>
    <col min="16128" max="16128" width="7.140625" style="713" customWidth="1"/>
    <col min="16129" max="16129" width="24" style="713" customWidth="1"/>
    <col min="16130" max="16130" width="19.85546875" style="713" customWidth="1"/>
    <col min="16131" max="16131" width="19.140625" style="713" customWidth="1"/>
    <col min="16132" max="16132" width="19.42578125" style="713" customWidth="1"/>
    <col min="16133" max="16384" width="9.140625" style="713"/>
  </cols>
  <sheetData>
    <row r="2" spans="1:16" ht="33" customHeight="1" x14ac:dyDescent="0.15">
      <c r="A2" s="2799" t="s">
        <v>1676</v>
      </c>
      <c r="B2" s="2885"/>
      <c r="C2" s="2885"/>
      <c r="D2" s="2885"/>
    </row>
    <row r="3" spans="1:16" ht="9" customHeight="1" x14ac:dyDescent="0.15">
      <c r="A3" s="2801"/>
      <c r="B3" s="2802"/>
      <c r="C3" s="2802"/>
      <c r="D3" s="2802"/>
    </row>
    <row r="4" spans="1:16" x14ac:dyDescent="0.15">
      <c r="A4" s="2803" t="s">
        <v>1</v>
      </c>
      <c r="B4" s="2886" t="s">
        <v>1466</v>
      </c>
      <c r="C4" s="2887"/>
      <c r="D4" s="2888"/>
    </row>
    <row r="5" spans="1:16" x14ac:dyDescent="0.15">
      <c r="A5" s="2804"/>
      <c r="B5" s="2803" t="s">
        <v>71</v>
      </c>
      <c r="C5" s="2886" t="s">
        <v>1445</v>
      </c>
      <c r="D5" s="2888"/>
    </row>
    <row r="6" spans="1:16" ht="27" customHeight="1" x14ac:dyDescent="0.15">
      <c r="A6" s="2805"/>
      <c r="B6" s="2805"/>
      <c r="C6" s="714" t="s">
        <v>1661</v>
      </c>
      <c r="D6" s="714" t="s">
        <v>1662</v>
      </c>
    </row>
    <row r="7" spans="1:16" x14ac:dyDescent="0.15">
      <c r="A7" s="865" t="s">
        <v>71</v>
      </c>
      <c r="B7" s="866">
        <f>SUM(B8:B22)</f>
        <v>3253846</v>
      </c>
      <c r="C7" s="866">
        <f>SUM(C8:C22)</f>
        <v>563246</v>
      </c>
      <c r="D7" s="866">
        <f>SUM(D8:D22)</f>
        <v>2690600</v>
      </c>
      <c r="E7" s="867"/>
    </row>
    <row r="8" spans="1:16" x14ac:dyDescent="0.15">
      <c r="A8" s="143" t="s">
        <v>5</v>
      </c>
      <c r="B8" s="866">
        <f>SUM(C8:D8)</f>
        <v>9423</v>
      </c>
      <c r="C8" s="868">
        <v>2842</v>
      </c>
      <c r="D8" s="868">
        <v>6581</v>
      </c>
    </row>
    <row r="9" spans="1:16" x14ac:dyDescent="0.15">
      <c r="A9" s="143" t="s">
        <v>7</v>
      </c>
      <c r="B9" s="866">
        <f t="shared" ref="B9:B22" si="0">SUM(C9:D9)</f>
        <v>6016</v>
      </c>
      <c r="C9" s="868">
        <v>2110</v>
      </c>
      <c r="D9" s="868">
        <v>3906</v>
      </c>
    </row>
    <row r="10" spans="1:16" x14ac:dyDescent="0.15">
      <c r="A10" s="143" t="s">
        <v>8</v>
      </c>
      <c r="B10" s="866">
        <f t="shared" si="0"/>
        <v>92314</v>
      </c>
      <c r="C10" s="868">
        <v>13604</v>
      </c>
      <c r="D10" s="868">
        <v>78710</v>
      </c>
    </row>
    <row r="11" spans="1:16" x14ac:dyDescent="0.15">
      <c r="A11" s="143" t="s">
        <v>9</v>
      </c>
      <c r="B11" s="866">
        <f t="shared" si="0"/>
        <v>68012</v>
      </c>
      <c r="C11" s="868">
        <v>33542</v>
      </c>
      <c r="D11" s="868">
        <v>34470</v>
      </c>
    </row>
    <row r="12" spans="1:16" x14ac:dyDescent="0.15">
      <c r="A12" s="143" t="s">
        <v>10</v>
      </c>
      <c r="B12" s="866">
        <f t="shared" si="0"/>
        <v>50527</v>
      </c>
      <c r="C12" s="868">
        <v>14400</v>
      </c>
      <c r="D12" s="868">
        <v>36127</v>
      </c>
    </row>
    <row r="13" spans="1:16" x14ac:dyDescent="0.15">
      <c r="A13" s="143" t="s">
        <v>11</v>
      </c>
      <c r="B13" s="866">
        <f t="shared" si="0"/>
        <v>276994</v>
      </c>
      <c r="C13" s="868">
        <v>71732</v>
      </c>
      <c r="D13" s="868">
        <v>205262</v>
      </c>
    </row>
    <row r="14" spans="1:16" x14ac:dyDescent="0.15">
      <c r="A14" s="143" t="s">
        <v>12</v>
      </c>
      <c r="B14" s="866">
        <f t="shared" si="0"/>
        <v>1729686</v>
      </c>
      <c r="C14" s="868">
        <v>203864</v>
      </c>
      <c r="D14" s="868">
        <v>1525822</v>
      </c>
      <c r="E14" s="869"/>
      <c r="F14" s="869"/>
      <c r="G14" s="869"/>
      <c r="H14" s="869"/>
      <c r="I14" s="869"/>
      <c r="J14" s="869"/>
      <c r="K14" s="869"/>
      <c r="L14" s="869"/>
      <c r="M14" s="869"/>
      <c r="N14" s="869"/>
      <c r="O14" s="869"/>
      <c r="P14" s="869"/>
    </row>
    <row r="15" spans="1:16" x14ac:dyDescent="0.15">
      <c r="A15" s="143" t="s">
        <v>13</v>
      </c>
      <c r="B15" s="866">
        <f t="shared" si="0"/>
        <v>104841</v>
      </c>
      <c r="C15" s="868">
        <v>11301</v>
      </c>
      <c r="D15" s="868">
        <v>93540</v>
      </c>
      <c r="E15" s="869"/>
      <c r="F15" s="869"/>
      <c r="G15" s="869"/>
      <c r="H15" s="869"/>
      <c r="I15" s="869"/>
      <c r="J15" s="869"/>
      <c r="K15" s="869"/>
      <c r="L15" s="869"/>
      <c r="M15" s="869"/>
      <c r="N15" s="869"/>
      <c r="O15" s="869"/>
      <c r="P15" s="869"/>
    </row>
    <row r="16" spans="1:16" x14ac:dyDescent="0.15">
      <c r="A16" s="143" t="s">
        <v>14</v>
      </c>
      <c r="B16" s="866">
        <f t="shared" si="0"/>
        <v>101616</v>
      </c>
      <c r="C16" s="868">
        <v>27112</v>
      </c>
      <c r="D16" s="868">
        <v>74504</v>
      </c>
      <c r="E16" s="869"/>
      <c r="F16" s="869"/>
      <c r="G16" s="869"/>
      <c r="H16" s="869"/>
      <c r="I16" s="869"/>
      <c r="J16" s="869"/>
      <c r="K16" s="869"/>
      <c r="L16" s="869"/>
      <c r="M16" s="869"/>
      <c r="N16" s="869"/>
      <c r="O16" s="869"/>
      <c r="P16" s="869"/>
    </row>
    <row r="17" spans="1:16" x14ac:dyDescent="0.15">
      <c r="A17" s="143" t="s">
        <v>15</v>
      </c>
      <c r="B17" s="866">
        <f t="shared" si="0"/>
        <v>401011</v>
      </c>
      <c r="C17" s="868">
        <v>64820</v>
      </c>
      <c r="D17" s="868">
        <v>336191</v>
      </c>
      <c r="E17" s="869"/>
      <c r="F17" s="869"/>
      <c r="G17" s="869"/>
      <c r="H17" s="869"/>
      <c r="I17" s="869"/>
      <c r="J17" s="869"/>
      <c r="K17" s="869"/>
      <c r="L17" s="869"/>
      <c r="M17" s="869"/>
      <c r="N17" s="869"/>
      <c r="O17" s="869"/>
      <c r="P17" s="869"/>
    </row>
    <row r="18" spans="1:16" x14ac:dyDescent="0.15">
      <c r="A18" s="143" t="s">
        <v>16</v>
      </c>
      <c r="B18" s="866">
        <f t="shared" si="0"/>
        <v>133486</v>
      </c>
      <c r="C18" s="868">
        <v>59836</v>
      </c>
      <c r="D18" s="868">
        <v>73650</v>
      </c>
      <c r="E18" s="869"/>
      <c r="F18" s="869"/>
      <c r="G18" s="869"/>
      <c r="H18" s="869"/>
      <c r="I18" s="869"/>
      <c r="J18" s="869"/>
      <c r="K18" s="869"/>
      <c r="L18" s="869"/>
      <c r="M18" s="869"/>
      <c r="N18" s="869"/>
      <c r="O18" s="869"/>
      <c r="P18" s="869"/>
    </row>
    <row r="19" spans="1:16" x14ac:dyDescent="0.15">
      <c r="A19" s="143" t="s">
        <v>17</v>
      </c>
      <c r="B19" s="866">
        <f t="shared" si="0"/>
        <v>79468</v>
      </c>
      <c r="C19" s="868">
        <v>36635</v>
      </c>
      <c r="D19" s="868">
        <v>42833</v>
      </c>
      <c r="E19" s="869"/>
      <c r="F19" s="869"/>
      <c r="G19" s="869"/>
      <c r="H19" s="869"/>
      <c r="I19" s="869"/>
      <c r="J19" s="869"/>
      <c r="K19" s="869"/>
      <c r="L19" s="869"/>
      <c r="M19" s="869"/>
      <c r="N19" s="869"/>
      <c r="O19" s="869"/>
      <c r="P19" s="869"/>
    </row>
    <row r="20" spans="1:16" x14ac:dyDescent="0.15">
      <c r="A20" s="143" t="s">
        <v>18</v>
      </c>
      <c r="B20" s="866">
        <f t="shared" si="0"/>
        <v>177725</v>
      </c>
      <c r="C20" s="868">
        <v>18679</v>
      </c>
      <c r="D20" s="868">
        <v>159046</v>
      </c>
      <c r="E20" s="869"/>
      <c r="F20" s="869"/>
      <c r="G20" s="869"/>
      <c r="H20" s="869"/>
      <c r="I20" s="869"/>
      <c r="J20" s="869"/>
      <c r="K20" s="869"/>
      <c r="L20" s="869"/>
      <c r="M20" s="869"/>
      <c r="N20" s="869"/>
      <c r="O20" s="869"/>
      <c r="P20" s="869"/>
    </row>
    <row r="21" spans="1:16" x14ac:dyDescent="0.15">
      <c r="A21" s="143" t="s">
        <v>19</v>
      </c>
      <c r="B21" s="866">
        <f t="shared" si="0"/>
        <v>12959</v>
      </c>
      <c r="C21" s="868">
        <v>1600</v>
      </c>
      <c r="D21" s="868">
        <v>11359</v>
      </c>
      <c r="E21" s="869"/>
      <c r="F21" s="869"/>
      <c r="G21" s="869"/>
      <c r="H21" s="869"/>
      <c r="I21" s="869"/>
      <c r="J21" s="869"/>
      <c r="K21" s="869"/>
      <c r="L21" s="869"/>
      <c r="M21" s="869"/>
      <c r="N21" s="869"/>
      <c r="O21" s="869"/>
      <c r="P21" s="869"/>
    </row>
    <row r="22" spans="1:16" x14ac:dyDescent="0.15">
      <c r="A22" s="143" t="s">
        <v>20</v>
      </c>
      <c r="B22" s="866">
        <f t="shared" si="0"/>
        <v>9768</v>
      </c>
      <c r="C22" s="868">
        <v>1169</v>
      </c>
      <c r="D22" s="868">
        <v>8599</v>
      </c>
      <c r="E22" s="869"/>
      <c r="F22" s="869"/>
      <c r="G22" s="869"/>
      <c r="H22" s="869"/>
      <c r="I22" s="869"/>
      <c r="J22" s="869"/>
      <c r="K22" s="869"/>
      <c r="L22" s="869"/>
      <c r="M22" s="869"/>
      <c r="N22" s="869"/>
      <c r="O22" s="869"/>
      <c r="P22" s="869"/>
    </row>
    <row r="23" spans="1:16" ht="11.25" customHeight="1" x14ac:dyDescent="0.15">
      <c r="A23" s="2794"/>
      <c r="B23" s="2795"/>
      <c r="C23" s="2795"/>
      <c r="D23" s="2795"/>
      <c r="E23" s="869"/>
      <c r="F23" s="869"/>
      <c r="G23" s="869"/>
      <c r="H23" s="869"/>
      <c r="I23" s="869"/>
      <c r="J23" s="869"/>
      <c r="K23" s="869"/>
      <c r="L23" s="869"/>
      <c r="M23" s="869"/>
      <c r="N23" s="869"/>
      <c r="O23" s="869"/>
      <c r="P23" s="869"/>
    </row>
    <row r="24" spans="1:16" ht="35.85" customHeight="1" x14ac:dyDescent="0.15">
      <c r="A24" s="2796" t="s">
        <v>1677</v>
      </c>
      <c r="B24" s="2797"/>
      <c r="C24" s="2797"/>
      <c r="D24" s="2797"/>
      <c r="E24" s="869"/>
      <c r="F24" s="869"/>
      <c r="G24" s="869"/>
      <c r="H24" s="869"/>
      <c r="I24" s="869"/>
      <c r="J24" s="869"/>
      <c r="K24" s="869"/>
      <c r="L24" s="869"/>
      <c r="M24" s="869"/>
      <c r="N24" s="869"/>
      <c r="O24" s="869"/>
      <c r="P24" s="869"/>
    </row>
    <row r="25" spans="1:16" x14ac:dyDescent="0.15">
      <c r="A25" s="2798" t="s">
        <v>1674</v>
      </c>
      <c r="B25" s="2798"/>
      <c r="C25" s="2798"/>
      <c r="D25" s="2798"/>
      <c r="E25" s="870"/>
      <c r="F25" s="870"/>
      <c r="G25" s="870"/>
      <c r="H25" s="870"/>
      <c r="I25" s="869"/>
      <c r="J25" s="869"/>
      <c r="K25" s="869"/>
      <c r="L25" s="869"/>
      <c r="M25" s="869"/>
      <c r="N25" s="869"/>
      <c r="O25" s="869"/>
      <c r="P25" s="869"/>
    </row>
    <row r="26" spans="1:16" x14ac:dyDescent="0.15">
      <c r="A26" s="2798" t="s">
        <v>1454</v>
      </c>
      <c r="B26" s="2797"/>
      <c r="C26" s="2797"/>
      <c r="D26" s="2797"/>
      <c r="E26" s="869"/>
      <c r="F26" s="869"/>
      <c r="G26" s="869"/>
      <c r="H26" s="869"/>
      <c r="I26" s="869"/>
      <c r="J26" s="869"/>
      <c r="K26" s="869"/>
      <c r="L26" s="869"/>
      <c r="M26" s="869"/>
      <c r="N26" s="869"/>
      <c r="O26" s="869"/>
      <c r="P26" s="869"/>
    </row>
  </sheetData>
  <mergeCells count="10">
    <mergeCell ref="A23:D23"/>
    <mergeCell ref="A24:D24"/>
    <mergeCell ref="A25:D25"/>
    <mergeCell ref="A26:D26"/>
    <mergeCell ref="A2:D2"/>
    <mergeCell ref="A3:D3"/>
    <mergeCell ref="A4:A6"/>
    <mergeCell ref="B4:D4"/>
    <mergeCell ref="B5:B6"/>
    <mergeCell ref="C5:D5"/>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dimension ref="A2:E25"/>
  <sheetViews>
    <sheetView workbookViewId="0"/>
  </sheetViews>
  <sheetFormatPr baseColWidth="10" defaultColWidth="9.140625" defaultRowHeight="10.5" x14ac:dyDescent="0.15"/>
  <cols>
    <col min="1" max="1" width="34.140625" style="118" customWidth="1"/>
    <col min="2" max="4" width="17.85546875" style="118" customWidth="1"/>
    <col min="5" max="252" width="9.140625" style="118"/>
    <col min="253" max="253" width="34.140625" style="118" customWidth="1"/>
    <col min="254" max="256" width="17.85546875" style="118" customWidth="1"/>
    <col min="257" max="257" width="0" style="118" hidden="1" customWidth="1"/>
    <col min="258" max="258" width="146.42578125" style="118" customWidth="1"/>
    <col min="259" max="508" width="9.140625" style="118"/>
    <col min="509" max="509" width="34.140625" style="118" customWidth="1"/>
    <col min="510" max="512" width="17.85546875" style="118" customWidth="1"/>
    <col min="513" max="513" width="0" style="118" hidden="1" customWidth="1"/>
    <col min="514" max="514" width="146.42578125" style="118" customWidth="1"/>
    <col min="515" max="764" width="9.140625" style="118"/>
    <col min="765" max="765" width="34.140625" style="118" customWidth="1"/>
    <col min="766" max="768" width="17.85546875" style="118" customWidth="1"/>
    <col min="769" max="769" width="0" style="118" hidden="1" customWidth="1"/>
    <col min="770" max="770" width="146.42578125" style="118" customWidth="1"/>
    <col min="771" max="1020" width="9.140625" style="118"/>
    <col min="1021" max="1021" width="34.140625" style="118" customWidth="1"/>
    <col min="1022" max="1024" width="17.85546875" style="118" customWidth="1"/>
    <col min="1025" max="1025" width="0" style="118" hidden="1" customWidth="1"/>
    <col min="1026" max="1026" width="146.42578125" style="118" customWidth="1"/>
    <col min="1027" max="1276" width="9.140625" style="118"/>
    <col min="1277" max="1277" width="34.140625" style="118" customWidth="1"/>
    <col min="1278" max="1280" width="17.85546875" style="118" customWidth="1"/>
    <col min="1281" max="1281" width="0" style="118" hidden="1" customWidth="1"/>
    <col min="1282" max="1282" width="146.42578125" style="118" customWidth="1"/>
    <col min="1283" max="1532" width="9.140625" style="118"/>
    <col min="1533" max="1533" width="34.140625" style="118" customWidth="1"/>
    <col min="1534" max="1536" width="17.85546875" style="118" customWidth="1"/>
    <col min="1537" max="1537" width="0" style="118" hidden="1" customWidth="1"/>
    <col min="1538" max="1538" width="146.42578125" style="118" customWidth="1"/>
    <col min="1539" max="1788" width="9.140625" style="118"/>
    <col min="1789" max="1789" width="34.140625" style="118" customWidth="1"/>
    <col min="1790" max="1792" width="17.85546875" style="118" customWidth="1"/>
    <col min="1793" max="1793" width="0" style="118" hidden="1" customWidth="1"/>
    <col min="1794" max="1794" width="146.42578125" style="118" customWidth="1"/>
    <col min="1795" max="2044" width="9.140625" style="118"/>
    <col min="2045" max="2045" width="34.140625" style="118" customWidth="1"/>
    <col min="2046" max="2048" width="17.85546875" style="118" customWidth="1"/>
    <col min="2049" max="2049" width="0" style="118" hidden="1" customWidth="1"/>
    <col min="2050" max="2050" width="146.42578125" style="118" customWidth="1"/>
    <col min="2051" max="2300" width="9.140625" style="118"/>
    <col min="2301" max="2301" width="34.140625" style="118" customWidth="1"/>
    <col min="2302" max="2304" width="17.85546875" style="118" customWidth="1"/>
    <col min="2305" max="2305" width="0" style="118" hidden="1" customWidth="1"/>
    <col min="2306" max="2306" width="146.42578125" style="118" customWidth="1"/>
    <col min="2307" max="2556" width="9.140625" style="118"/>
    <col min="2557" max="2557" width="34.140625" style="118" customWidth="1"/>
    <col min="2558" max="2560" width="17.85546875" style="118" customWidth="1"/>
    <col min="2561" max="2561" width="0" style="118" hidden="1" customWidth="1"/>
    <col min="2562" max="2562" width="146.42578125" style="118" customWidth="1"/>
    <col min="2563" max="2812" width="9.140625" style="118"/>
    <col min="2813" max="2813" width="34.140625" style="118" customWidth="1"/>
    <col min="2814" max="2816" width="17.85546875" style="118" customWidth="1"/>
    <col min="2817" max="2817" width="0" style="118" hidden="1" customWidth="1"/>
    <col min="2818" max="2818" width="146.42578125" style="118" customWidth="1"/>
    <col min="2819" max="3068" width="9.140625" style="118"/>
    <col min="3069" max="3069" width="34.140625" style="118" customWidth="1"/>
    <col min="3070" max="3072" width="17.85546875" style="118" customWidth="1"/>
    <col min="3073" max="3073" width="0" style="118" hidden="1" customWidth="1"/>
    <col min="3074" max="3074" width="146.42578125" style="118" customWidth="1"/>
    <col min="3075" max="3324" width="9.140625" style="118"/>
    <col min="3325" max="3325" width="34.140625" style="118" customWidth="1"/>
    <col min="3326" max="3328" width="17.85546875" style="118" customWidth="1"/>
    <col min="3329" max="3329" width="0" style="118" hidden="1" customWidth="1"/>
    <col min="3330" max="3330" width="146.42578125" style="118" customWidth="1"/>
    <col min="3331" max="3580" width="9.140625" style="118"/>
    <col min="3581" max="3581" width="34.140625" style="118" customWidth="1"/>
    <col min="3582" max="3584" width="17.85546875" style="118" customWidth="1"/>
    <col min="3585" max="3585" width="0" style="118" hidden="1" customWidth="1"/>
    <col min="3586" max="3586" width="146.42578125" style="118" customWidth="1"/>
    <col min="3587" max="3836" width="9.140625" style="118"/>
    <col min="3837" max="3837" width="34.140625" style="118" customWidth="1"/>
    <col min="3838" max="3840" width="17.85546875" style="118" customWidth="1"/>
    <col min="3841" max="3841" width="0" style="118" hidden="1" customWidth="1"/>
    <col min="3842" max="3842" width="146.42578125" style="118" customWidth="1"/>
    <col min="3843" max="4092" width="9.140625" style="118"/>
    <col min="4093" max="4093" width="34.140625" style="118" customWidth="1"/>
    <col min="4094" max="4096" width="17.85546875" style="118" customWidth="1"/>
    <col min="4097" max="4097" width="0" style="118" hidden="1" customWidth="1"/>
    <col min="4098" max="4098" width="146.42578125" style="118" customWidth="1"/>
    <col min="4099" max="4348" width="9.140625" style="118"/>
    <col min="4349" max="4349" width="34.140625" style="118" customWidth="1"/>
    <col min="4350" max="4352" width="17.85546875" style="118" customWidth="1"/>
    <col min="4353" max="4353" width="0" style="118" hidden="1" customWidth="1"/>
    <col min="4354" max="4354" width="146.42578125" style="118" customWidth="1"/>
    <col min="4355" max="4604" width="9.140625" style="118"/>
    <col min="4605" max="4605" width="34.140625" style="118" customWidth="1"/>
    <col min="4606" max="4608" width="17.85546875" style="118" customWidth="1"/>
    <col min="4609" max="4609" width="0" style="118" hidden="1" customWidth="1"/>
    <col min="4610" max="4610" width="146.42578125" style="118" customWidth="1"/>
    <col min="4611" max="4860" width="9.140625" style="118"/>
    <col min="4861" max="4861" width="34.140625" style="118" customWidth="1"/>
    <col min="4862" max="4864" width="17.85546875" style="118" customWidth="1"/>
    <col min="4865" max="4865" width="0" style="118" hidden="1" customWidth="1"/>
    <col min="4866" max="4866" width="146.42578125" style="118" customWidth="1"/>
    <col min="4867" max="5116" width="9.140625" style="118"/>
    <col min="5117" max="5117" width="34.140625" style="118" customWidth="1"/>
    <col min="5118" max="5120" width="17.85546875" style="118" customWidth="1"/>
    <col min="5121" max="5121" width="0" style="118" hidden="1" customWidth="1"/>
    <col min="5122" max="5122" width="146.42578125" style="118" customWidth="1"/>
    <col min="5123" max="5372" width="9.140625" style="118"/>
    <col min="5373" max="5373" width="34.140625" style="118" customWidth="1"/>
    <col min="5374" max="5376" width="17.85546875" style="118" customWidth="1"/>
    <col min="5377" max="5377" width="0" style="118" hidden="1" customWidth="1"/>
    <col min="5378" max="5378" width="146.42578125" style="118" customWidth="1"/>
    <col min="5379" max="5628" width="9.140625" style="118"/>
    <col min="5629" max="5629" width="34.140625" style="118" customWidth="1"/>
    <col min="5630" max="5632" width="17.85546875" style="118" customWidth="1"/>
    <col min="5633" max="5633" width="0" style="118" hidden="1" customWidth="1"/>
    <col min="5634" max="5634" width="146.42578125" style="118" customWidth="1"/>
    <col min="5635" max="5884" width="9.140625" style="118"/>
    <col min="5885" max="5885" width="34.140625" style="118" customWidth="1"/>
    <col min="5886" max="5888" width="17.85546875" style="118" customWidth="1"/>
    <col min="5889" max="5889" width="0" style="118" hidden="1" customWidth="1"/>
    <col min="5890" max="5890" width="146.42578125" style="118" customWidth="1"/>
    <col min="5891" max="6140" width="9.140625" style="118"/>
    <col min="6141" max="6141" width="34.140625" style="118" customWidth="1"/>
    <col min="6142" max="6144" width="17.85546875" style="118" customWidth="1"/>
    <col min="6145" max="6145" width="0" style="118" hidden="1" customWidth="1"/>
    <col min="6146" max="6146" width="146.42578125" style="118" customWidth="1"/>
    <col min="6147" max="6396" width="9.140625" style="118"/>
    <col min="6397" max="6397" width="34.140625" style="118" customWidth="1"/>
    <col min="6398" max="6400" width="17.85546875" style="118" customWidth="1"/>
    <col min="6401" max="6401" width="0" style="118" hidden="1" customWidth="1"/>
    <col min="6402" max="6402" width="146.42578125" style="118" customWidth="1"/>
    <col min="6403" max="6652" width="9.140625" style="118"/>
    <col min="6653" max="6653" width="34.140625" style="118" customWidth="1"/>
    <col min="6654" max="6656" width="17.85546875" style="118" customWidth="1"/>
    <col min="6657" max="6657" width="0" style="118" hidden="1" customWidth="1"/>
    <col min="6658" max="6658" width="146.42578125" style="118" customWidth="1"/>
    <col min="6659" max="6908" width="9.140625" style="118"/>
    <col min="6909" max="6909" width="34.140625" style="118" customWidth="1"/>
    <col min="6910" max="6912" width="17.85546875" style="118" customWidth="1"/>
    <col min="6913" max="6913" width="0" style="118" hidden="1" customWidth="1"/>
    <col min="6914" max="6914" width="146.42578125" style="118" customWidth="1"/>
    <col min="6915" max="7164" width="9.140625" style="118"/>
    <col min="7165" max="7165" width="34.140625" style="118" customWidth="1"/>
    <col min="7166" max="7168" width="17.85546875" style="118" customWidth="1"/>
    <col min="7169" max="7169" width="0" style="118" hidden="1" customWidth="1"/>
    <col min="7170" max="7170" width="146.42578125" style="118" customWidth="1"/>
    <col min="7171" max="7420" width="9.140625" style="118"/>
    <col min="7421" max="7421" width="34.140625" style="118" customWidth="1"/>
    <col min="7422" max="7424" width="17.85546875" style="118" customWidth="1"/>
    <col min="7425" max="7425" width="0" style="118" hidden="1" customWidth="1"/>
    <col min="7426" max="7426" width="146.42578125" style="118" customWidth="1"/>
    <col min="7427" max="7676" width="9.140625" style="118"/>
    <col min="7677" max="7677" width="34.140625" style="118" customWidth="1"/>
    <col min="7678" max="7680" width="17.85546875" style="118" customWidth="1"/>
    <col min="7681" max="7681" width="0" style="118" hidden="1" customWidth="1"/>
    <col min="7682" max="7682" width="146.42578125" style="118" customWidth="1"/>
    <col min="7683" max="7932" width="9.140625" style="118"/>
    <col min="7933" max="7933" width="34.140625" style="118" customWidth="1"/>
    <col min="7934" max="7936" width="17.85546875" style="118" customWidth="1"/>
    <col min="7937" max="7937" width="0" style="118" hidden="1" customWidth="1"/>
    <col min="7938" max="7938" width="146.42578125" style="118" customWidth="1"/>
    <col min="7939" max="8188" width="9.140625" style="118"/>
    <col min="8189" max="8189" width="34.140625" style="118" customWidth="1"/>
    <col min="8190" max="8192" width="17.85546875" style="118" customWidth="1"/>
    <col min="8193" max="8193" width="0" style="118" hidden="1" customWidth="1"/>
    <col min="8194" max="8194" width="146.42578125" style="118" customWidth="1"/>
    <col min="8195" max="8444" width="9.140625" style="118"/>
    <col min="8445" max="8445" width="34.140625" style="118" customWidth="1"/>
    <col min="8446" max="8448" width="17.85546875" style="118" customWidth="1"/>
    <col min="8449" max="8449" width="0" style="118" hidden="1" customWidth="1"/>
    <col min="8450" max="8450" width="146.42578125" style="118" customWidth="1"/>
    <col min="8451" max="8700" width="9.140625" style="118"/>
    <col min="8701" max="8701" width="34.140625" style="118" customWidth="1"/>
    <col min="8702" max="8704" width="17.85546875" style="118" customWidth="1"/>
    <col min="8705" max="8705" width="0" style="118" hidden="1" customWidth="1"/>
    <col min="8706" max="8706" width="146.42578125" style="118" customWidth="1"/>
    <col min="8707" max="8956" width="9.140625" style="118"/>
    <col min="8957" max="8957" width="34.140625" style="118" customWidth="1"/>
    <col min="8958" max="8960" width="17.85546875" style="118" customWidth="1"/>
    <col min="8961" max="8961" width="0" style="118" hidden="1" customWidth="1"/>
    <col min="8962" max="8962" width="146.42578125" style="118" customWidth="1"/>
    <col min="8963" max="9212" width="9.140625" style="118"/>
    <col min="9213" max="9213" width="34.140625" style="118" customWidth="1"/>
    <col min="9214" max="9216" width="17.85546875" style="118" customWidth="1"/>
    <col min="9217" max="9217" width="0" style="118" hidden="1" customWidth="1"/>
    <col min="9218" max="9218" width="146.42578125" style="118" customWidth="1"/>
    <col min="9219" max="9468" width="9.140625" style="118"/>
    <col min="9469" max="9469" width="34.140625" style="118" customWidth="1"/>
    <col min="9470" max="9472" width="17.85546875" style="118" customWidth="1"/>
    <col min="9473" max="9473" width="0" style="118" hidden="1" customWidth="1"/>
    <col min="9474" max="9474" width="146.42578125" style="118" customWidth="1"/>
    <col min="9475" max="9724" width="9.140625" style="118"/>
    <col min="9725" max="9725" width="34.140625" style="118" customWidth="1"/>
    <col min="9726" max="9728" width="17.85546875" style="118" customWidth="1"/>
    <col min="9729" max="9729" width="0" style="118" hidden="1" customWidth="1"/>
    <col min="9730" max="9730" width="146.42578125" style="118" customWidth="1"/>
    <col min="9731" max="9980" width="9.140625" style="118"/>
    <col min="9981" max="9981" width="34.140625" style="118" customWidth="1"/>
    <col min="9982" max="9984" width="17.85546875" style="118" customWidth="1"/>
    <col min="9985" max="9985" width="0" style="118" hidden="1" customWidth="1"/>
    <col min="9986" max="9986" width="146.42578125" style="118" customWidth="1"/>
    <col min="9987" max="10236" width="9.140625" style="118"/>
    <col min="10237" max="10237" width="34.140625" style="118" customWidth="1"/>
    <col min="10238" max="10240" width="17.85546875" style="118" customWidth="1"/>
    <col min="10241" max="10241" width="0" style="118" hidden="1" customWidth="1"/>
    <col min="10242" max="10242" width="146.42578125" style="118" customWidth="1"/>
    <col min="10243" max="10492" width="9.140625" style="118"/>
    <col min="10493" max="10493" width="34.140625" style="118" customWidth="1"/>
    <col min="10494" max="10496" width="17.85546875" style="118" customWidth="1"/>
    <col min="10497" max="10497" width="0" style="118" hidden="1" customWidth="1"/>
    <col min="10498" max="10498" width="146.42578125" style="118" customWidth="1"/>
    <col min="10499" max="10748" width="9.140625" style="118"/>
    <col min="10749" max="10749" width="34.140625" style="118" customWidth="1"/>
    <col min="10750" max="10752" width="17.85546875" style="118" customWidth="1"/>
    <col min="10753" max="10753" width="0" style="118" hidden="1" customWidth="1"/>
    <col min="10754" max="10754" width="146.42578125" style="118" customWidth="1"/>
    <col min="10755" max="11004" width="9.140625" style="118"/>
    <col min="11005" max="11005" width="34.140625" style="118" customWidth="1"/>
    <col min="11006" max="11008" width="17.85546875" style="118" customWidth="1"/>
    <col min="11009" max="11009" width="0" style="118" hidden="1" customWidth="1"/>
    <col min="11010" max="11010" width="146.42578125" style="118" customWidth="1"/>
    <col min="11011" max="11260" width="9.140625" style="118"/>
    <col min="11261" max="11261" width="34.140625" style="118" customWidth="1"/>
    <col min="11262" max="11264" width="17.85546875" style="118" customWidth="1"/>
    <col min="11265" max="11265" width="0" style="118" hidden="1" customWidth="1"/>
    <col min="11266" max="11266" width="146.42578125" style="118" customWidth="1"/>
    <col min="11267" max="11516" width="9.140625" style="118"/>
    <col min="11517" max="11517" width="34.140625" style="118" customWidth="1"/>
    <col min="11518" max="11520" width="17.85546875" style="118" customWidth="1"/>
    <col min="11521" max="11521" width="0" style="118" hidden="1" customWidth="1"/>
    <col min="11522" max="11522" width="146.42578125" style="118" customWidth="1"/>
    <col min="11523" max="11772" width="9.140625" style="118"/>
    <col min="11773" max="11773" width="34.140625" style="118" customWidth="1"/>
    <col min="11774" max="11776" width="17.85546875" style="118" customWidth="1"/>
    <col min="11777" max="11777" width="0" style="118" hidden="1" customWidth="1"/>
    <col min="11778" max="11778" width="146.42578125" style="118" customWidth="1"/>
    <col min="11779" max="12028" width="9.140625" style="118"/>
    <col min="12029" max="12029" width="34.140625" style="118" customWidth="1"/>
    <col min="12030" max="12032" width="17.85546875" style="118" customWidth="1"/>
    <col min="12033" max="12033" width="0" style="118" hidden="1" customWidth="1"/>
    <col min="12034" max="12034" width="146.42578125" style="118" customWidth="1"/>
    <col min="12035" max="12284" width="9.140625" style="118"/>
    <col min="12285" max="12285" width="34.140625" style="118" customWidth="1"/>
    <col min="12286" max="12288" width="17.85546875" style="118" customWidth="1"/>
    <col min="12289" max="12289" width="0" style="118" hidden="1" customWidth="1"/>
    <col min="12290" max="12290" width="146.42578125" style="118" customWidth="1"/>
    <col min="12291" max="12540" width="9.140625" style="118"/>
    <col min="12541" max="12541" width="34.140625" style="118" customWidth="1"/>
    <col min="12542" max="12544" width="17.85546875" style="118" customWidth="1"/>
    <col min="12545" max="12545" width="0" style="118" hidden="1" customWidth="1"/>
    <col min="12546" max="12546" width="146.42578125" style="118" customWidth="1"/>
    <col min="12547" max="12796" width="9.140625" style="118"/>
    <col min="12797" max="12797" width="34.140625" style="118" customWidth="1"/>
    <col min="12798" max="12800" width="17.85546875" style="118" customWidth="1"/>
    <col min="12801" max="12801" width="0" style="118" hidden="1" customWidth="1"/>
    <col min="12802" max="12802" width="146.42578125" style="118" customWidth="1"/>
    <col min="12803" max="13052" width="9.140625" style="118"/>
    <col min="13053" max="13053" width="34.140625" style="118" customWidth="1"/>
    <col min="13054" max="13056" width="17.85546875" style="118" customWidth="1"/>
    <col min="13057" max="13057" width="0" style="118" hidden="1" customWidth="1"/>
    <col min="13058" max="13058" width="146.42578125" style="118" customWidth="1"/>
    <col min="13059" max="13308" width="9.140625" style="118"/>
    <col min="13309" max="13309" width="34.140625" style="118" customWidth="1"/>
    <col min="13310" max="13312" width="17.85546875" style="118" customWidth="1"/>
    <col min="13313" max="13313" width="0" style="118" hidden="1" customWidth="1"/>
    <col min="13314" max="13314" width="146.42578125" style="118" customWidth="1"/>
    <col min="13315" max="13564" width="9.140625" style="118"/>
    <col min="13565" max="13565" width="34.140625" style="118" customWidth="1"/>
    <col min="13566" max="13568" width="17.85546875" style="118" customWidth="1"/>
    <col min="13569" max="13569" width="0" style="118" hidden="1" customWidth="1"/>
    <col min="13570" max="13570" width="146.42578125" style="118" customWidth="1"/>
    <col min="13571" max="13820" width="9.140625" style="118"/>
    <col min="13821" max="13821" width="34.140625" style="118" customWidth="1"/>
    <col min="13822" max="13824" width="17.85546875" style="118" customWidth="1"/>
    <col min="13825" max="13825" width="0" style="118" hidden="1" customWidth="1"/>
    <col min="13826" max="13826" width="146.42578125" style="118" customWidth="1"/>
    <col min="13827" max="14076" width="9.140625" style="118"/>
    <col min="14077" max="14077" width="34.140625" style="118" customWidth="1"/>
    <col min="14078" max="14080" width="17.85546875" style="118" customWidth="1"/>
    <col min="14081" max="14081" width="0" style="118" hidden="1" customWidth="1"/>
    <col min="14082" max="14082" width="146.42578125" style="118" customWidth="1"/>
    <col min="14083" max="14332" width="9.140625" style="118"/>
    <col min="14333" max="14333" width="34.140625" style="118" customWidth="1"/>
    <col min="14334" max="14336" width="17.85546875" style="118" customWidth="1"/>
    <col min="14337" max="14337" width="0" style="118" hidden="1" customWidth="1"/>
    <col min="14338" max="14338" width="146.42578125" style="118" customWidth="1"/>
    <col min="14339" max="14588" width="9.140625" style="118"/>
    <col min="14589" max="14589" width="34.140625" style="118" customWidth="1"/>
    <col min="14590" max="14592" width="17.85546875" style="118" customWidth="1"/>
    <col min="14593" max="14593" width="0" style="118" hidden="1" customWidth="1"/>
    <col min="14594" max="14594" width="146.42578125" style="118" customWidth="1"/>
    <col min="14595" max="14844" width="9.140625" style="118"/>
    <col min="14845" max="14845" width="34.140625" style="118" customWidth="1"/>
    <col min="14846" max="14848" width="17.85546875" style="118" customWidth="1"/>
    <col min="14849" max="14849" width="0" style="118" hidden="1" customWidth="1"/>
    <col min="14850" max="14850" width="146.42578125" style="118" customWidth="1"/>
    <col min="14851" max="15100" width="9.140625" style="118"/>
    <col min="15101" max="15101" width="34.140625" style="118" customWidth="1"/>
    <col min="15102" max="15104" width="17.85546875" style="118" customWidth="1"/>
    <col min="15105" max="15105" width="0" style="118" hidden="1" customWidth="1"/>
    <col min="15106" max="15106" width="146.42578125" style="118" customWidth="1"/>
    <col min="15107" max="15356" width="9.140625" style="118"/>
    <col min="15357" max="15357" width="34.140625" style="118" customWidth="1"/>
    <col min="15358" max="15360" width="17.85546875" style="118" customWidth="1"/>
    <col min="15361" max="15361" width="0" style="118" hidden="1" customWidth="1"/>
    <col min="15362" max="15362" width="146.42578125" style="118" customWidth="1"/>
    <col min="15363" max="15612" width="9.140625" style="118"/>
    <col min="15613" max="15613" width="34.140625" style="118" customWidth="1"/>
    <col min="15614" max="15616" width="17.85546875" style="118" customWidth="1"/>
    <col min="15617" max="15617" width="0" style="118" hidden="1" customWidth="1"/>
    <col min="15618" max="15618" width="146.42578125" style="118" customWidth="1"/>
    <col min="15619" max="15868" width="9.140625" style="118"/>
    <col min="15869" max="15869" width="34.140625" style="118" customWidth="1"/>
    <col min="15870" max="15872" width="17.85546875" style="118" customWidth="1"/>
    <col min="15873" max="15873" width="0" style="118" hidden="1" customWidth="1"/>
    <col min="15874" max="15874" width="146.42578125" style="118" customWidth="1"/>
    <col min="15875" max="16124" width="9.140625" style="118"/>
    <col min="16125" max="16125" width="34.140625" style="118" customWidth="1"/>
    <col min="16126" max="16128" width="17.85546875" style="118" customWidth="1"/>
    <col min="16129" max="16129" width="0" style="118" hidden="1" customWidth="1"/>
    <col min="16130" max="16130" width="146.42578125" style="118" customWidth="1"/>
    <col min="16131" max="16384" width="9.140625" style="118"/>
  </cols>
  <sheetData>
    <row r="2" spans="1:5" ht="22.5" customHeight="1" x14ac:dyDescent="0.15">
      <c r="A2" s="2770" t="s">
        <v>1678</v>
      </c>
      <c r="B2" s="2529"/>
      <c r="C2" s="2529"/>
      <c r="D2" s="2529"/>
    </row>
    <row r="3" spans="1:5" ht="11.25" customHeight="1" x14ac:dyDescent="0.15">
      <c r="A3" s="2384"/>
      <c r="B3" s="2385"/>
      <c r="C3" s="2385"/>
      <c r="D3" s="2385"/>
    </row>
    <row r="4" spans="1:5" x14ac:dyDescent="0.15">
      <c r="A4" s="2405" t="s">
        <v>2</v>
      </c>
      <c r="B4" s="2889" t="s">
        <v>1458</v>
      </c>
      <c r="C4" s="2890"/>
      <c r="D4" s="2891"/>
    </row>
    <row r="5" spans="1:5" x14ac:dyDescent="0.15">
      <c r="A5" s="2523"/>
      <c r="B5" s="2405" t="s">
        <v>71</v>
      </c>
      <c r="C5" s="2524" t="s">
        <v>1445</v>
      </c>
      <c r="D5" s="2526"/>
    </row>
    <row r="6" spans="1:5" ht="21" x14ac:dyDescent="0.15">
      <c r="A6" s="2406"/>
      <c r="B6" s="2406"/>
      <c r="C6" s="871" t="s">
        <v>1661</v>
      </c>
      <c r="D6" s="871" t="s">
        <v>1662</v>
      </c>
    </row>
    <row r="7" spans="1:5" x14ac:dyDescent="0.15">
      <c r="A7" s="235">
        <v>2012</v>
      </c>
      <c r="B7" s="872">
        <f>SUM(C7:D7)</f>
        <v>2044451</v>
      </c>
      <c r="C7" s="717">
        <v>149065</v>
      </c>
      <c r="D7" s="717">
        <v>1895386</v>
      </c>
    </row>
    <row r="8" spans="1:5" x14ac:dyDescent="0.15">
      <c r="A8" s="235">
        <v>2013</v>
      </c>
      <c r="B8" s="872">
        <f>SUM(C8:D8)</f>
        <v>1755001</v>
      </c>
      <c r="C8" s="717">
        <v>256898</v>
      </c>
      <c r="D8" s="717">
        <v>1498103</v>
      </c>
    </row>
    <row r="9" spans="1:5" x14ac:dyDescent="0.15">
      <c r="A9" s="235">
        <v>2014</v>
      </c>
      <c r="B9" s="872">
        <f>SUM(C9:D9)</f>
        <v>1809448</v>
      </c>
      <c r="C9" s="717">
        <v>193914</v>
      </c>
      <c r="D9" s="717">
        <v>1615534</v>
      </c>
      <c r="E9" s="147"/>
    </row>
    <row r="10" spans="1:5" x14ac:dyDescent="0.15">
      <c r="A10" s="235">
        <v>2015</v>
      </c>
      <c r="B10" s="872">
        <f>SUM(C10:D10)</f>
        <v>1757691</v>
      </c>
      <c r="C10" s="873">
        <v>206924</v>
      </c>
      <c r="D10" s="873">
        <v>1550767</v>
      </c>
      <c r="E10" s="147"/>
    </row>
    <row r="11" spans="1:5" x14ac:dyDescent="0.15">
      <c r="A11" s="235">
        <v>2016</v>
      </c>
      <c r="B11" s="872">
        <f>SUM(C11:D11)</f>
        <v>1746190</v>
      </c>
      <c r="C11" s="873">
        <v>148017</v>
      </c>
      <c r="D11" s="873">
        <v>1598173</v>
      </c>
      <c r="E11" s="147"/>
    </row>
    <row r="12" spans="1:5" ht="11.25" customHeight="1" x14ac:dyDescent="0.15">
      <c r="A12" s="2401"/>
      <c r="B12" s="2402"/>
      <c r="C12" s="2402"/>
      <c r="D12" s="2402"/>
      <c r="E12" s="147"/>
    </row>
    <row r="13" spans="1:5" ht="35.85" customHeight="1" x14ac:dyDescent="0.15">
      <c r="A13" s="2493" t="s">
        <v>1663</v>
      </c>
      <c r="B13" s="2411"/>
      <c r="C13" s="2411"/>
      <c r="D13" s="2411"/>
      <c r="E13" s="147"/>
    </row>
    <row r="14" spans="1:5" ht="10.5" customHeight="1" x14ac:dyDescent="0.15">
      <c r="A14" s="2410" t="s">
        <v>1454</v>
      </c>
      <c r="B14" s="2411"/>
      <c r="C14" s="2411"/>
      <c r="D14" s="2411"/>
      <c r="E14" s="147"/>
    </row>
    <row r="15" spans="1:5" x14ac:dyDescent="0.15">
      <c r="A15" s="147"/>
      <c r="B15" s="147"/>
      <c r="C15" s="147"/>
      <c r="D15" s="147"/>
      <c r="E15" s="147"/>
    </row>
    <row r="16" spans="1:5" x14ac:dyDescent="0.15">
      <c r="A16" s="147"/>
      <c r="B16" s="147"/>
      <c r="C16" s="147"/>
      <c r="D16" s="147"/>
      <c r="E16" s="147"/>
    </row>
    <row r="17" spans="1:5" x14ac:dyDescent="0.15">
      <c r="A17" s="147"/>
      <c r="B17" s="147"/>
      <c r="C17" s="147"/>
      <c r="D17" s="147"/>
      <c r="E17" s="147"/>
    </row>
    <row r="18" spans="1:5" x14ac:dyDescent="0.15">
      <c r="A18" s="147"/>
      <c r="B18" s="147"/>
      <c r="C18" s="147"/>
      <c r="D18" s="147"/>
      <c r="E18" s="147"/>
    </row>
    <row r="19" spans="1:5" x14ac:dyDescent="0.15">
      <c r="A19" s="147"/>
      <c r="B19" s="147"/>
      <c r="C19" s="147"/>
      <c r="D19" s="147"/>
      <c r="E19" s="147"/>
    </row>
    <row r="20" spans="1:5" x14ac:dyDescent="0.15">
      <c r="A20" s="147"/>
      <c r="B20" s="147"/>
      <c r="C20" s="147"/>
      <c r="D20" s="147"/>
      <c r="E20" s="147"/>
    </row>
    <row r="21" spans="1:5" x14ac:dyDescent="0.15">
      <c r="A21" s="147"/>
      <c r="B21" s="147"/>
      <c r="C21" s="147"/>
      <c r="D21" s="147"/>
      <c r="E21" s="147"/>
    </row>
    <row r="22" spans="1:5" x14ac:dyDescent="0.15">
      <c r="A22" s="147"/>
      <c r="B22" s="147"/>
      <c r="C22" s="147"/>
      <c r="D22" s="147"/>
      <c r="E22" s="147"/>
    </row>
    <row r="23" spans="1:5" x14ac:dyDescent="0.15">
      <c r="A23" s="147"/>
      <c r="B23" s="147"/>
      <c r="C23" s="147"/>
      <c r="D23" s="147"/>
      <c r="E23" s="147"/>
    </row>
    <row r="24" spans="1:5" x14ac:dyDescent="0.15">
      <c r="A24" s="147"/>
      <c r="B24" s="147"/>
      <c r="C24" s="147"/>
      <c r="D24" s="147"/>
      <c r="E24" s="147"/>
    </row>
    <row r="25" spans="1:5" x14ac:dyDescent="0.15">
      <c r="A25" s="147"/>
      <c r="B25" s="147"/>
      <c r="C25" s="147"/>
      <c r="D25" s="147"/>
      <c r="E25" s="147"/>
    </row>
  </sheetData>
  <mergeCells count="9">
    <mergeCell ref="A12:D12"/>
    <mergeCell ref="A13:D13"/>
    <mergeCell ref="A14:D14"/>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dimension ref="A2:G19"/>
  <sheetViews>
    <sheetView workbookViewId="0"/>
  </sheetViews>
  <sheetFormatPr baseColWidth="10" defaultColWidth="9.140625" defaultRowHeight="10.5" x14ac:dyDescent="0.15"/>
  <cols>
    <col min="1" max="1" width="26.42578125" style="118" customWidth="1"/>
    <col min="2" max="3" width="17.85546875" style="118" customWidth="1"/>
    <col min="4" max="4" width="22.140625" style="118" customWidth="1"/>
    <col min="5" max="250" width="9.140625" style="118"/>
    <col min="251" max="251" width="34.140625" style="118" customWidth="1"/>
    <col min="252" max="254" width="17.85546875" style="118" customWidth="1"/>
    <col min="255" max="255" width="0" style="118" hidden="1" customWidth="1"/>
    <col min="256" max="256" width="146.42578125" style="118" customWidth="1"/>
    <col min="257" max="506" width="9.140625" style="118"/>
    <col min="507" max="507" width="34.140625" style="118" customWidth="1"/>
    <col min="508" max="510" width="17.85546875" style="118" customWidth="1"/>
    <col min="511" max="511" width="0" style="118" hidden="1" customWidth="1"/>
    <col min="512" max="512" width="146.42578125" style="118" customWidth="1"/>
    <col min="513" max="762" width="9.140625" style="118"/>
    <col min="763" max="763" width="34.140625" style="118" customWidth="1"/>
    <col min="764" max="766" width="17.85546875" style="118" customWidth="1"/>
    <col min="767" max="767" width="0" style="118" hidden="1" customWidth="1"/>
    <col min="768" max="768" width="146.42578125" style="118" customWidth="1"/>
    <col min="769" max="1018" width="9.140625" style="118"/>
    <col min="1019" max="1019" width="34.140625" style="118" customWidth="1"/>
    <col min="1020" max="1022" width="17.85546875" style="118" customWidth="1"/>
    <col min="1023" max="1023" width="0" style="118" hidden="1" customWidth="1"/>
    <col min="1024" max="1024" width="146.42578125" style="118" customWidth="1"/>
    <col min="1025" max="1274" width="9.140625" style="118"/>
    <col min="1275" max="1275" width="34.140625" style="118" customWidth="1"/>
    <col min="1276" max="1278" width="17.85546875" style="118" customWidth="1"/>
    <col min="1279" max="1279" width="0" style="118" hidden="1" customWidth="1"/>
    <col min="1280" max="1280" width="146.42578125" style="118" customWidth="1"/>
    <col min="1281" max="1530" width="9.140625" style="118"/>
    <col min="1531" max="1531" width="34.140625" style="118" customWidth="1"/>
    <col min="1532" max="1534" width="17.85546875" style="118" customWidth="1"/>
    <col min="1535" max="1535" width="0" style="118" hidden="1" customWidth="1"/>
    <col min="1536" max="1536" width="146.42578125" style="118" customWidth="1"/>
    <col min="1537" max="1786" width="9.140625" style="118"/>
    <col min="1787" max="1787" width="34.140625" style="118" customWidth="1"/>
    <col min="1788" max="1790" width="17.85546875" style="118" customWidth="1"/>
    <col min="1791" max="1791" width="0" style="118" hidden="1" customWidth="1"/>
    <col min="1792" max="1792" width="146.42578125" style="118" customWidth="1"/>
    <col min="1793" max="2042" width="9.140625" style="118"/>
    <col min="2043" max="2043" width="34.140625" style="118" customWidth="1"/>
    <col min="2044" max="2046" width="17.85546875" style="118" customWidth="1"/>
    <col min="2047" max="2047" width="0" style="118" hidden="1" customWidth="1"/>
    <col min="2048" max="2048" width="146.42578125" style="118" customWidth="1"/>
    <col min="2049" max="2298" width="9.140625" style="118"/>
    <col min="2299" max="2299" width="34.140625" style="118" customWidth="1"/>
    <col min="2300" max="2302" width="17.85546875" style="118" customWidth="1"/>
    <col min="2303" max="2303" width="0" style="118" hidden="1" customWidth="1"/>
    <col min="2304" max="2304" width="146.42578125" style="118" customWidth="1"/>
    <col min="2305" max="2554" width="9.140625" style="118"/>
    <col min="2555" max="2555" width="34.140625" style="118" customWidth="1"/>
    <col min="2556" max="2558" width="17.85546875" style="118" customWidth="1"/>
    <col min="2559" max="2559" width="0" style="118" hidden="1" customWidth="1"/>
    <col min="2560" max="2560" width="146.42578125" style="118" customWidth="1"/>
    <col min="2561" max="2810" width="9.140625" style="118"/>
    <col min="2811" max="2811" width="34.140625" style="118" customWidth="1"/>
    <col min="2812" max="2814" width="17.85546875" style="118" customWidth="1"/>
    <col min="2815" max="2815" width="0" style="118" hidden="1" customWidth="1"/>
    <col min="2816" max="2816" width="146.42578125" style="118" customWidth="1"/>
    <col min="2817" max="3066" width="9.140625" style="118"/>
    <col min="3067" max="3067" width="34.140625" style="118" customWidth="1"/>
    <col min="3068" max="3070" width="17.85546875" style="118" customWidth="1"/>
    <col min="3071" max="3071" width="0" style="118" hidden="1" customWidth="1"/>
    <col min="3072" max="3072" width="146.42578125" style="118" customWidth="1"/>
    <col min="3073" max="3322" width="9.140625" style="118"/>
    <col min="3323" max="3323" width="34.140625" style="118" customWidth="1"/>
    <col min="3324" max="3326" width="17.85546875" style="118" customWidth="1"/>
    <col min="3327" max="3327" width="0" style="118" hidden="1" customWidth="1"/>
    <col min="3328" max="3328" width="146.42578125" style="118" customWidth="1"/>
    <col min="3329" max="3578" width="9.140625" style="118"/>
    <col min="3579" max="3579" width="34.140625" style="118" customWidth="1"/>
    <col min="3580" max="3582" width="17.85546875" style="118" customWidth="1"/>
    <col min="3583" max="3583" width="0" style="118" hidden="1" customWidth="1"/>
    <col min="3584" max="3584" width="146.42578125" style="118" customWidth="1"/>
    <col min="3585" max="3834" width="9.140625" style="118"/>
    <col min="3835" max="3835" width="34.140625" style="118" customWidth="1"/>
    <col min="3836" max="3838" width="17.85546875" style="118" customWidth="1"/>
    <col min="3839" max="3839" width="0" style="118" hidden="1" customWidth="1"/>
    <col min="3840" max="3840" width="146.42578125" style="118" customWidth="1"/>
    <col min="3841" max="4090" width="9.140625" style="118"/>
    <col min="4091" max="4091" width="34.140625" style="118" customWidth="1"/>
    <col min="4092" max="4094" width="17.85546875" style="118" customWidth="1"/>
    <col min="4095" max="4095" width="0" style="118" hidden="1" customWidth="1"/>
    <col min="4096" max="4096" width="146.42578125" style="118" customWidth="1"/>
    <col min="4097" max="4346" width="9.140625" style="118"/>
    <col min="4347" max="4347" width="34.140625" style="118" customWidth="1"/>
    <col min="4348" max="4350" width="17.85546875" style="118" customWidth="1"/>
    <col min="4351" max="4351" width="0" style="118" hidden="1" customWidth="1"/>
    <col min="4352" max="4352" width="146.42578125" style="118" customWidth="1"/>
    <col min="4353" max="4602" width="9.140625" style="118"/>
    <col min="4603" max="4603" width="34.140625" style="118" customWidth="1"/>
    <col min="4604" max="4606" width="17.85546875" style="118" customWidth="1"/>
    <col min="4607" max="4607" width="0" style="118" hidden="1" customWidth="1"/>
    <col min="4608" max="4608" width="146.42578125" style="118" customWidth="1"/>
    <col min="4609" max="4858" width="9.140625" style="118"/>
    <col min="4859" max="4859" width="34.140625" style="118" customWidth="1"/>
    <col min="4860" max="4862" width="17.85546875" style="118" customWidth="1"/>
    <col min="4863" max="4863" width="0" style="118" hidden="1" customWidth="1"/>
    <col min="4864" max="4864" width="146.42578125" style="118" customWidth="1"/>
    <col min="4865" max="5114" width="9.140625" style="118"/>
    <col min="5115" max="5115" width="34.140625" style="118" customWidth="1"/>
    <col min="5116" max="5118" width="17.85546875" style="118" customWidth="1"/>
    <col min="5119" max="5119" width="0" style="118" hidden="1" customWidth="1"/>
    <col min="5120" max="5120" width="146.42578125" style="118" customWidth="1"/>
    <col min="5121" max="5370" width="9.140625" style="118"/>
    <col min="5371" max="5371" width="34.140625" style="118" customWidth="1"/>
    <col min="5372" max="5374" width="17.85546875" style="118" customWidth="1"/>
    <col min="5375" max="5375" width="0" style="118" hidden="1" customWidth="1"/>
    <col min="5376" max="5376" width="146.42578125" style="118" customWidth="1"/>
    <col min="5377" max="5626" width="9.140625" style="118"/>
    <col min="5627" max="5627" width="34.140625" style="118" customWidth="1"/>
    <col min="5628" max="5630" width="17.85546875" style="118" customWidth="1"/>
    <col min="5631" max="5631" width="0" style="118" hidden="1" customWidth="1"/>
    <col min="5632" max="5632" width="146.42578125" style="118" customWidth="1"/>
    <col min="5633" max="5882" width="9.140625" style="118"/>
    <col min="5883" max="5883" width="34.140625" style="118" customWidth="1"/>
    <col min="5884" max="5886" width="17.85546875" style="118" customWidth="1"/>
    <col min="5887" max="5887" width="0" style="118" hidden="1" customWidth="1"/>
    <col min="5888" max="5888" width="146.42578125" style="118" customWidth="1"/>
    <col min="5889" max="6138" width="9.140625" style="118"/>
    <col min="6139" max="6139" width="34.140625" style="118" customWidth="1"/>
    <col min="6140" max="6142" width="17.85546875" style="118" customWidth="1"/>
    <col min="6143" max="6143" width="0" style="118" hidden="1" customWidth="1"/>
    <col min="6144" max="6144" width="146.42578125" style="118" customWidth="1"/>
    <col min="6145" max="6394" width="9.140625" style="118"/>
    <col min="6395" max="6395" width="34.140625" style="118" customWidth="1"/>
    <col min="6396" max="6398" width="17.85546875" style="118" customWidth="1"/>
    <col min="6399" max="6399" width="0" style="118" hidden="1" customWidth="1"/>
    <col min="6400" max="6400" width="146.42578125" style="118" customWidth="1"/>
    <col min="6401" max="6650" width="9.140625" style="118"/>
    <col min="6651" max="6651" width="34.140625" style="118" customWidth="1"/>
    <col min="6652" max="6654" width="17.85546875" style="118" customWidth="1"/>
    <col min="6655" max="6655" width="0" style="118" hidden="1" customWidth="1"/>
    <col min="6656" max="6656" width="146.42578125" style="118" customWidth="1"/>
    <col min="6657" max="6906" width="9.140625" style="118"/>
    <col min="6907" max="6907" width="34.140625" style="118" customWidth="1"/>
    <col min="6908" max="6910" width="17.85546875" style="118" customWidth="1"/>
    <col min="6911" max="6911" width="0" style="118" hidden="1" customWidth="1"/>
    <col min="6912" max="6912" width="146.42578125" style="118" customWidth="1"/>
    <col min="6913" max="7162" width="9.140625" style="118"/>
    <col min="7163" max="7163" width="34.140625" style="118" customWidth="1"/>
    <col min="7164" max="7166" width="17.85546875" style="118" customWidth="1"/>
    <col min="7167" max="7167" width="0" style="118" hidden="1" customWidth="1"/>
    <col min="7168" max="7168" width="146.42578125" style="118" customWidth="1"/>
    <col min="7169" max="7418" width="9.140625" style="118"/>
    <col min="7419" max="7419" width="34.140625" style="118" customWidth="1"/>
    <col min="7420" max="7422" width="17.85546875" style="118" customWidth="1"/>
    <col min="7423" max="7423" width="0" style="118" hidden="1" customWidth="1"/>
    <col min="7424" max="7424" width="146.42578125" style="118" customWidth="1"/>
    <col min="7425" max="7674" width="9.140625" style="118"/>
    <col min="7675" max="7675" width="34.140625" style="118" customWidth="1"/>
    <col min="7676" max="7678" width="17.85546875" style="118" customWidth="1"/>
    <col min="7679" max="7679" width="0" style="118" hidden="1" customWidth="1"/>
    <col min="7680" max="7680" width="146.42578125" style="118" customWidth="1"/>
    <col min="7681" max="7930" width="9.140625" style="118"/>
    <col min="7931" max="7931" width="34.140625" style="118" customWidth="1"/>
    <col min="7932" max="7934" width="17.85546875" style="118" customWidth="1"/>
    <col min="7935" max="7935" width="0" style="118" hidden="1" customWidth="1"/>
    <col min="7936" max="7936" width="146.42578125" style="118" customWidth="1"/>
    <col min="7937" max="8186" width="9.140625" style="118"/>
    <col min="8187" max="8187" width="34.140625" style="118" customWidth="1"/>
    <col min="8188" max="8190" width="17.85546875" style="118" customWidth="1"/>
    <col min="8191" max="8191" width="0" style="118" hidden="1" customWidth="1"/>
    <col min="8192" max="8192" width="146.42578125" style="118" customWidth="1"/>
    <col min="8193" max="8442" width="9.140625" style="118"/>
    <col min="8443" max="8443" width="34.140625" style="118" customWidth="1"/>
    <col min="8444" max="8446" width="17.85546875" style="118" customWidth="1"/>
    <col min="8447" max="8447" width="0" style="118" hidden="1" customWidth="1"/>
    <col min="8448" max="8448" width="146.42578125" style="118" customWidth="1"/>
    <col min="8449" max="8698" width="9.140625" style="118"/>
    <col min="8699" max="8699" width="34.140625" style="118" customWidth="1"/>
    <col min="8700" max="8702" width="17.85546875" style="118" customWidth="1"/>
    <col min="8703" max="8703" width="0" style="118" hidden="1" customWidth="1"/>
    <col min="8704" max="8704" width="146.42578125" style="118" customWidth="1"/>
    <col min="8705" max="8954" width="9.140625" style="118"/>
    <col min="8955" max="8955" width="34.140625" style="118" customWidth="1"/>
    <col min="8956" max="8958" width="17.85546875" style="118" customWidth="1"/>
    <col min="8959" max="8959" width="0" style="118" hidden="1" customWidth="1"/>
    <col min="8960" max="8960" width="146.42578125" style="118" customWidth="1"/>
    <col min="8961" max="9210" width="9.140625" style="118"/>
    <col min="9211" max="9211" width="34.140625" style="118" customWidth="1"/>
    <col min="9212" max="9214" width="17.85546875" style="118" customWidth="1"/>
    <col min="9215" max="9215" width="0" style="118" hidden="1" customWidth="1"/>
    <col min="9216" max="9216" width="146.42578125" style="118" customWidth="1"/>
    <col min="9217" max="9466" width="9.140625" style="118"/>
    <col min="9467" max="9467" width="34.140625" style="118" customWidth="1"/>
    <col min="9468" max="9470" width="17.85546875" style="118" customWidth="1"/>
    <col min="9471" max="9471" width="0" style="118" hidden="1" customWidth="1"/>
    <col min="9472" max="9472" width="146.42578125" style="118" customWidth="1"/>
    <col min="9473" max="9722" width="9.140625" style="118"/>
    <col min="9723" max="9723" width="34.140625" style="118" customWidth="1"/>
    <col min="9724" max="9726" width="17.85546875" style="118" customWidth="1"/>
    <col min="9727" max="9727" width="0" style="118" hidden="1" customWidth="1"/>
    <col min="9728" max="9728" width="146.42578125" style="118" customWidth="1"/>
    <col min="9729" max="9978" width="9.140625" style="118"/>
    <col min="9979" max="9979" width="34.140625" style="118" customWidth="1"/>
    <col min="9980" max="9982" width="17.85546875" style="118" customWidth="1"/>
    <col min="9983" max="9983" width="0" style="118" hidden="1" customWidth="1"/>
    <col min="9984" max="9984" width="146.42578125" style="118" customWidth="1"/>
    <col min="9985" max="10234" width="9.140625" style="118"/>
    <col min="10235" max="10235" width="34.140625" style="118" customWidth="1"/>
    <col min="10236" max="10238" width="17.85546875" style="118" customWidth="1"/>
    <col min="10239" max="10239" width="0" style="118" hidden="1" customWidth="1"/>
    <col min="10240" max="10240" width="146.42578125" style="118" customWidth="1"/>
    <col min="10241" max="10490" width="9.140625" style="118"/>
    <col min="10491" max="10491" width="34.140625" style="118" customWidth="1"/>
    <col min="10492" max="10494" width="17.85546875" style="118" customWidth="1"/>
    <col min="10495" max="10495" width="0" style="118" hidden="1" customWidth="1"/>
    <col min="10496" max="10496" width="146.42578125" style="118" customWidth="1"/>
    <col min="10497" max="10746" width="9.140625" style="118"/>
    <col min="10747" max="10747" width="34.140625" style="118" customWidth="1"/>
    <col min="10748" max="10750" width="17.85546875" style="118" customWidth="1"/>
    <col min="10751" max="10751" width="0" style="118" hidden="1" customWidth="1"/>
    <col min="10752" max="10752" width="146.42578125" style="118" customWidth="1"/>
    <col min="10753" max="11002" width="9.140625" style="118"/>
    <col min="11003" max="11003" width="34.140625" style="118" customWidth="1"/>
    <col min="11004" max="11006" width="17.85546875" style="118" customWidth="1"/>
    <col min="11007" max="11007" width="0" style="118" hidden="1" customWidth="1"/>
    <col min="11008" max="11008" width="146.42578125" style="118" customWidth="1"/>
    <col min="11009" max="11258" width="9.140625" style="118"/>
    <col min="11259" max="11259" width="34.140625" style="118" customWidth="1"/>
    <col min="11260" max="11262" width="17.85546875" style="118" customWidth="1"/>
    <col min="11263" max="11263" width="0" style="118" hidden="1" customWidth="1"/>
    <col min="11264" max="11264" width="146.42578125" style="118" customWidth="1"/>
    <col min="11265" max="11514" width="9.140625" style="118"/>
    <col min="11515" max="11515" width="34.140625" style="118" customWidth="1"/>
    <col min="11516" max="11518" width="17.85546875" style="118" customWidth="1"/>
    <col min="11519" max="11519" width="0" style="118" hidden="1" customWidth="1"/>
    <col min="11520" max="11520" width="146.42578125" style="118" customWidth="1"/>
    <col min="11521" max="11770" width="9.140625" style="118"/>
    <col min="11771" max="11771" width="34.140625" style="118" customWidth="1"/>
    <col min="11772" max="11774" width="17.85546875" style="118" customWidth="1"/>
    <col min="11775" max="11775" width="0" style="118" hidden="1" customWidth="1"/>
    <col min="11776" max="11776" width="146.42578125" style="118" customWidth="1"/>
    <col min="11777" max="12026" width="9.140625" style="118"/>
    <col min="12027" max="12027" width="34.140625" style="118" customWidth="1"/>
    <col min="12028" max="12030" width="17.85546875" style="118" customWidth="1"/>
    <col min="12031" max="12031" width="0" style="118" hidden="1" customWidth="1"/>
    <col min="12032" max="12032" width="146.42578125" style="118" customWidth="1"/>
    <col min="12033" max="12282" width="9.140625" style="118"/>
    <col min="12283" max="12283" width="34.140625" style="118" customWidth="1"/>
    <col min="12284" max="12286" width="17.85546875" style="118" customWidth="1"/>
    <col min="12287" max="12287" width="0" style="118" hidden="1" customWidth="1"/>
    <col min="12288" max="12288" width="146.42578125" style="118" customWidth="1"/>
    <col min="12289" max="12538" width="9.140625" style="118"/>
    <col min="12539" max="12539" width="34.140625" style="118" customWidth="1"/>
    <col min="12540" max="12542" width="17.85546875" style="118" customWidth="1"/>
    <col min="12543" max="12543" width="0" style="118" hidden="1" customWidth="1"/>
    <col min="12544" max="12544" width="146.42578125" style="118" customWidth="1"/>
    <col min="12545" max="12794" width="9.140625" style="118"/>
    <col min="12795" max="12795" width="34.140625" style="118" customWidth="1"/>
    <col min="12796" max="12798" width="17.85546875" style="118" customWidth="1"/>
    <col min="12799" max="12799" width="0" style="118" hidden="1" customWidth="1"/>
    <col min="12800" max="12800" width="146.42578125" style="118" customWidth="1"/>
    <col min="12801" max="13050" width="9.140625" style="118"/>
    <col min="13051" max="13051" width="34.140625" style="118" customWidth="1"/>
    <col min="13052" max="13054" width="17.85546875" style="118" customWidth="1"/>
    <col min="13055" max="13055" width="0" style="118" hidden="1" customWidth="1"/>
    <col min="13056" max="13056" width="146.42578125" style="118" customWidth="1"/>
    <col min="13057" max="13306" width="9.140625" style="118"/>
    <col min="13307" max="13307" width="34.140625" style="118" customWidth="1"/>
    <col min="13308" max="13310" width="17.85546875" style="118" customWidth="1"/>
    <col min="13311" max="13311" width="0" style="118" hidden="1" customWidth="1"/>
    <col min="13312" max="13312" width="146.42578125" style="118" customWidth="1"/>
    <col min="13313" max="13562" width="9.140625" style="118"/>
    <col min="13563" max="13563" width="34.140625" style="118" customWidth="1"/>
    <col min="13564" max="13566" width="17.85546875" style="118" customWidth="1"/>
    <col min="13567" max="13567" width="0" style="118" hidden="1" customWidth="1"/>
    <col min="13568" max="13568" width="146.42578125" style="118" customWidth="1"/>
    <col min="13569" max="13818" width="9.140625" style="118"/>
    <col min="13819" max="13819" width="34.140625" style="118" customWidth="1"/>
    <col min="13820" max="13822" width="17.85546875" style="118" customWidth="1"/>
    <col min="13823" max="13823" width="0" style="118" hidden="1" customWidth="1"/>
    <col min="13824" max="13824" width="146.42578125" style="118" customWidth="1"/>
    <col min="13825" max="14074" width="9.140625" style="118"/>
    <col min="14075" max="14075" width="34.140625" style="118" customWidth="1"/>
    <col min="14076" max="14078" width="17.85546875" style="118" customWidth="1"/>
    <col min="14079" max="14079" width="0" style="118" hidden="1" customWidth="1"/>
    <col min="14080" max="14080" width="146.42578125" style="118" customWidth="1"/>
    <col min="14081" max="14330" width="9.140625" style="118"/>
    <col min="14331" max="14331" width="34.140625" style="118" customWidth="1"/>
    <col min="14332" max="14334" width="17.85546875" style="118" customWidth="1"/>
    <col min="14335" max="14335" width="0" style="118" hidden="1" customWidth="1"/>
    <col min="14336" max="14336" width="146.42578125" style="118" customWidth="1"/>
    <col min="14337" max="14586" width="9.140625" style="118"/>
    <col min="14587" max="14587" width="34.140625" style="118" customWidth="1"/>
    <col min="14588" max="14590" width="17.85546875" style="118" customWidth="1"/>
    <col min="14591" max="14591" width="0" style="118" hidden="1" customWidth="1"/>
    <col min="14592" max="14592" width="146.42578125" style="118" customWidth="1"/>
    <col min="14593" max="14842" width="9.140625" style="118"/>
    <col min="14843" max="14843" width="34.140625" style="118" customWidth="1"/>
    <col min="14844" max="14846" width="17.85546875" style="118" customWidth="1"/>
    <col min="14847" max="14847" width="0" style="118" hidden="1" customWidth="1"/>
    <col min="14848" max="14848" width="146.42578125" style="118" customWidth="1"/>
    <col min="14849" max="15098" width="9.140625" style="118"/>
    <col min="15099" max="15099" width="34.140625" style="118" customWidth="1"/>
    <col min="15100" max="15102" width="17.85546875" style="118" customWidth="1"/>
    <col min="15103" max="15103" width="0" style="118" hidden="1" customWidth="1"/>
    <col min="15104" max="15104" width="146.42578125" style="118" customWidth="1"/>
    <col min="15105" max="15354" width="9.140625" style="118"/>
    <col min="15355" max="15355" width="34.140625" style="118" customWidth="1"/>
    <col min="15356" max="15358" width="17.85546875" style="118" customWidth="1"/>
    <col min="15359" max="15359" width="0" style="118" hidden="1" customWidth="1"/>
    <col min="15360" max="15360" width="146.42578125" style="118" customWidth="1"/>
    <col min="15361" max="15610" width="9.140625" style="118"/>
    <col min="15611" max="15611" width="34.140625" style="118" customWidth="1"/>
    <col min="15612" max="15614" width="17.85546875" style="118" customWidth="1"/>
    <col min="15615" max="15615" width="0" style="118" hidden="1" customWidth="1"/>
    <col min="15616" max="15616" width="146.42578125" style="118" customWidth="1"/>
    <col min="15617" max="15866" width="9.140625" style="118"/>
    <col min="15867" max="15867" width="34.140625" style="118" customWidth="1"/>
    <col min="15868" max="15870" width="17.85546875" style="118" customWidth="1"/>
    <col min="15871" max="15871" width="0" style="118" hidden="1" customWidth="1"/>
    <col min="15872" max="15872" width="146.42578125" style="118" customWidth="1"/>
    <col min="15873" max="16122" width="9.140625" style="118"/>
    <col min="16123" max="16123" width="34.140625" style="118" customWidth="1"/>
    <col min="16124" max="16126" width="17.85546875" style="118" customWidth="1"/>
    <col min="16127" max="16127" width="0" style="118" hidden="1" customWidth="1"/>
    <col min="16128" max="16128" width="146.42578125" style="118" customWidth="1"/>
    <col min="16129" max="16384" width="9.140625" style="118"/>
  </cols>
  <sheetData>
    <row r="2" spans="1:7" ht="22.5" customHeight="1" x14ac:dyDescent="0.15">
      <c r="A2" s="2770" t="s">
        <v>1679</v>
      </c>
      <c r="B2" s="2529"/>
      <c r="C2" s="2529"/>
      <c r="D2" s="2529"/>
    </row>
    <row r="3" spans="1:7" ht="11.25" customHeight="1" x14ac:dyDescent="0.15">
      <c r="A3" s="2384"/>
      <c r="B3" s="2385"/>
      <c r="C3" s="2385"/>
      <c r="D3" s="2385"/>
    </row>
    <row r="4" spans="1:7" x14ac:dyDescent="0.15">
      <c r="A4" s="2405" t="s">
        <v>1419</v>
      </c>
      <c r="B4" s="2407" t="s">
        <v>1462</v>
      </c>
      <c r="C4" s="2892"/>
      <c r="D4" s="2893"/>
    </row>
    <row r="5" spans="1:7" x14ac:dyDescent="0.15">
      <c r="A5" s="2523"/>
      <c r="B5" s="2405" t="s">
        <v>71</v>
      </c>
      <c r="C5" s="2407" t="s">
        <v>1445</v>
      </c>
      <c r="D5" s="2893"/>
    </row>
    <row r="6" spans="1:7" ht="21" x14ac:dyDescent="0.15">
      <c r="A6" s="2406"/>
      <c r="B6" s="2406"/>
      <c r="C6" s="140" t="s">
        <v>1661</v>
      </c>
      <c r="D6" s="140" t="s">
        <v>1662</v>
      </c>
    </row>
    <row r="7" spans="1:7" x14ac:dyDescent="0.15">
      <c r="A7" s="235">
        <v>2012</v>
      </c>
      <c r="B7" s="874">
        <f>SUM(C7:D7)</f>
        <v>1353780</v>
      </c>
      <c r="C7" s="717">
        <v>345747</v>
      </c>
      <c r="D7" s="717">
        <v>1008033</v>
      </c>
    </row>
    <row r="8" spans="1:7" x14ac:dyDescent="0.15">
      <c r="A8" s="235">
        <v>2013</v>
      </c>
      <c r="B8" s="874">
        <f>SUM(C8:D8)</f>
        <v>1258398</v>
      </c>
      <c r="C8" s="717">
        <v>368567</v>
      </c>
      <c r="D8" s="717">
        <v>889831</v>
      </c>
    </row>
    <row r="9" spans="1:7" x14ac:dyDescent="0.15">
      <c r="A9" s="235">
        <v>2014</v>
      </c>
      <c r="B9" s="874">
        <f>SUM(C9:D9)</f>
        <v>1522223</v>
      </c>
      <c r="C9" s="717">
        <v>425746</v>
      </c>
      <c r="D9" s="717">
        <v>1096477</v>
      </c>
    </row>
    <row r="10" spans="1:7" x14ac:dyDescent="0.15">
      <c r="A10" s="235">
        <v>2015</v>
      </c>
      <c r="B10" s="874">
        <f>SUM(C10:D10)</f>
        <v>1250777</v>
      </c>
      <c r="C10" s="873">
        <v>366793</v>
      </c>
      <c r="D10" s="873">
        <v>883984</v>
      </c>
      <c r="E10" s="147"/>
      <c r="F10" s="147"/>
      <c r="G10" s="147"/>
    </row>
    <row r="11" spans="1:7" x14ac:dyDescent="0.15">
      <c r="A11" s="235">
        <v>2016</v>
      </c>
      <c r="B11" s="874">
        <f>SUM(C11:D11)</f>
        <v>1507656</v>
      </c>
      <c r="C11" s="873">
        <v>415229</v>
      </c>
      <c r="D11" s="873">
        <v>1092427</v>
      </c>
      <c r="E11" s="147"/>
      <c r="F11" s="147"/>
      <c r="G11" s="147"/>
    </row>
    <row r="12" spans="1:7" ht="11.25" customHeight="1" x14ac:dyDescent="0.15">
      <c r="A12" s="2401"/>
      <c r="B12" s="2402"/>
      <c r="C12" s="2402"/>
      <c r="D12" s="2402"/>
      <c r="E12" s="147"/>
      <c r="F12" s="147"/>
      <c r="G12" s="147"/>
    </row>
    <row r="13" spans="1:7" ht="33.75" customHeight="1" x14ac:dyDescent="0.15">
      <c r="A13" s="2493" t="s">
        <v>1680</v>
      </c>
      <c r="B13" s="2411"/>
      <c r="C13" s="2411"/>
      <c r="D13" s="2411"/>
      <c r="E13" s="147"/>
      <c r="F13" s="147"/>
      <c r="G13" s="147"/>
    </row>
    <row r="14" spans="1:7" ht="10.5" customHeight="1" x14ac:dyDescent="0.15">
      <c r="A14" s="2410" t="s">
        <v>1454</v>
      </c>
      <c r="B14" s="2411"/>
      <c r="C14" s="2411"/>
      <c r="D14" s="2411"/>
      <c r="E14" s="147"/>
      <c r="F14" s="147"/>
      <c r="G14" s="147"/>
    </row>
    <row r="15" spans="1:7" x14ac:dyDescent="0.15">
      <c r="A15" s="147"/>
      <c r="B15" s="147"/>
      <c r="C15" s="147"/>
      <c r="D15" s="147"/>
      <c r="E15" s="147"/>
      <c r="F15" s="147"/>
      <c r="G15" s="147"/>
    </row>
    <row r="16" spans="1:7" x14ac:dyDescent="0.15">
      <c r="A16" s="147"/>
      <c r="B16" s="147"/>
      <c r="C16" s="147"/>
      <c r="D16" s="147"/>
      <c r="E16" s="147"/>
      <c r="F16" s="147"/>
      <c r="G16" s="147"/>
    </row>
    <row r="17" spans="1:7" x14ac:dyDescent="0.15">
      <c r="A17" s="147"/>
      <c r="B17" s="147"/>
      <c r="C17" s="147"/>
      <c r="D17" s="147"/>
      <c r="E17" s="147"/>
      <c r="F17" s="147"/>
      <c r="G17" s="147"/>
    </row>
    <row r="18" spans="1:7" x14ac:dyDescent="0.15">
      <c r="A18" s="147"/>
      <c r="B18" s="147"/>
      <c r="C18" s="147"/>
      <c r="D18" s="147"/>
      <c r="E18" s="147"/>
      <c r="F18" s="147"/>
      <c r="G18" s="147"/>
    </row>
    <row r="19" spans="1:7" x14ac:dyDescent="0.15">
      <c r="A19" s="147"/>
      <c r="B19" s="147"/>
      <c r="C19" s="147"/>
      <c r="D19" s="147"/>
      <c r="E19" s="147"/>
      <c r="F19" s="147"/>
      <c r="G19" s="147"/>
    </row>
  </sheetData>
  <mergeCells count="9">
    <mergeCell ref="A12:D12"/>
    <mergeCell ref="A13:D13"/>
    <mergeCell ref="A14:D14"/>
    <mergeCell ref="A2:D2"/>
    <mergeCell ref="A3:D3"/>
    <mergeCell ref="A4:A6"/>
    <mergeCell ref="B4:D4"/>
    <mergeCell ref="B5:B6"/>
    <mergeCell ref="C5:D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6"/>
  <dimension ref="A2:G31"/>
  <sheetViews>
    <sheetView workbookViewId="0"/>
  </sheetViews>
  <sheetFormatPr baseColWidth="10" defaultColWidth="9.140625" defaultRowHeight="10.5" x14ac:dyDescent="0.15"/>
  <cols>
    <col min="1" max="1" width="23" style="713" customWidth="1"/>
    <col min="2" max="4" width="17.85546875" style="713" customWidth="1"/>
    <col min="5" max="6" width="9.140625" style="713"/>
    <col min="7" max="7" width="10.28515625" style="713" bestFit="1" customWidth="1"/>
    <col min="8" max="251" width="9.140625" style="713"/>
    <col min="252" max="252" width="23" style="713" customWidth="1"/>
    <col min="253" max="255" width="17.85546875" style="713" customWidth="1"/>
    <col min="256" max="256" width="10.7109375" style="713" customWidth="1"/>
    <col min="257" max="257" width="15.7109375" style="713" customWidth="1"/>
    <col min="258" max="258" width="11.28515625" style="713" bestFit="1" customWidth="1"/>
    <col min="259" max="259" width="11.42578125" style="713" customWidth="1"/>
    <col min="260" max="260" width="13" style="713" customWidth="1"/>
    <col min="261" max="262" width="9.140625" style="713"/>
    <col min="263" max="263" width="10.28515625" style="713" bestFit="1" customWidth="1"/>
    <col min="264" max="507" width="9.140625" style="713"/>
    <col min="508" max="508" width="23" style="713" customWidth="1"/>
    <col min="509" max="511" width="17.85546875" style="713" customWidth="1"/>
    <col min="512" max="512" width="10.7109375" style="713" customWidth="1"/>
    <col min="513" max="513" width="15.7109375" style="713" customWidth="1"/>
    <col min="514" max="514" width="11.28515625" style="713" bestFit="1" customWidth="1"/>
    <col min="515" max="515" width="11.42578125" style="713" customWidth="1"/>
    <col min="516" max="516" width="13" style="713" customWidth="1"/>
    <col min="517" max="518" width="9.140625" style="713"/>
    <col min="519" max="519" width="10.28515625" style="713" bestFit="1" customWidth="1"/>
    <col min="520" max="763" width="9.140625" style="713"/>
    <col min="764" max="764" width="23" style="713" customWidth="1"/>
    <col min="765" max="767" width="17.85546875" style="713" customWidth="1"/>
    <col min="768" max="768" width="10.7109375" style="713" customWidth="1"/>
    <col min="769" max="769" width="15.7109375" style="713" customWidth="1"/>
    <col min="770" max="770" width="11.28515625" style="713" bestFit="1" customWidth="1"/>
    <col min="771" max="771" width="11.42578125" style="713" customWidth="1"/>
    <col min="772" max="772" width="13" style="713" customWidth="1"/>
    <col min="773" max="774" width="9.140625" style="713"/>
    <col min="775" max="775" width="10.28515625" style="713" bestFit="1" customWidth="1"/>
    <col min="776" max="1019" width="9.140625" style="713"/>
    <col min="1020" max="1020" width="23" style="713" customWidth="1"/>
    <col min="1021" max="1023" width="17.85546875" style="713" customWidth="1"/>
    <col min="1024" max="1024" width="10.7109375" style="713" customWidth="1"/>
    <col min="1025" max="1025" width="15.7109375" style="713" customWidth="1"/>
    <col min="1026" max="1026" width="11.28515625" style="713" bestFit="1" customWidth="1"/>
    <col min="1027" max="1027" width="11.42578125" style="713" customWidth="1"/>
    <col min="1028" max="1028" width="13" style="713" customWidth="1"/>
    <col min="1029" max="1030" width="9.140625" style="713"/>
    <col min="1031" max="1031" width="10.28515625" style="713" bestFit="1" customWidth="1"/>
    <col min="1032" max="1275" width="9.140625" style="713"/>
    <col min="1276" max="1276" width="23" style="713" customWidth="1"/>
    <col min="1277" max="1279" width="17.85546875" style="713" customWidth="1"/>
    <col min="1280" max="1280" width="10.7109375" style="713" customWidth="1"/>
    <col min="1281" max="1281" width="15.7109375" style="713" customWidth="1"/>
    <col min="1282" max="1282" width="11.28515625" style="713" bestFit="1" customWidth="1"/>
    <col min="1283" max="1283" width="11.42578125" style="713" customWidth="1"/>
    <col min="1284" max="1284" width="13" style="713" customWidth="1"/>
    <col min="1285" max="1286" width="9.140625" style="713"/>
    <col min="1287" max="1287" width="10.28515625" style="713" bestFit="1" customWidth="1"/>
    <col min="1288" max="1531" width="9.140625" style="713"/>
    <col min="1532" max="1532" width="23" style="713" customWidth="1"/>
    <col min="1533" max="1535" width="17.85546875" style="713" customWidth="1"/>
    <col min="1536" max="1536" width="10.7109375" style="713" customWidth="1"/>
    <col min="1537" max="1537" width="15.7109375" style="713" customWidth="1"/>
    <col min="1538" max="1538" width="11.28515625" style="713" bestFit="1" customWidth="1"/>
    <col min="1539" max="1539" width="11.42578125" style="713" customWidth="1"/>
    <col min="1540" max="1540" width="13" style="713" customWidth="1"/>
    <col min="1541" max="1542" width="9.140625" style="713"/>
    <col min="1543" max="1543" width="10.28515625" style="713" bestFit="1" customWidth="1"/>
    <col min="1544" max="1787" width="9.140625" style="713"/>
    <col min="1788" max="1788" width="23" style="713" customWidth="1"/>
    <col min="1789" max="1791" width="17.85546875" style="713" customWidth="1"/>
    <col min="1792" max="1792" width="10.7109375" style="713" customWidth="1"/>
    <col min="1793" max="1793" width="15.7109375" style="713" customWidth="1"/>
    <col min="1794" max="1794" width="11.28515625" style="713" bestFit="1" customWidth="1"/>
    <col min="1795" max="1795" width="11.42578125" style="713" customWidth="1"/>
    <col min="1796" max="1796" width="13" style="713" customWidth="1"/>
    <col min="1797" max="1798" width="9.140625" style="713"/>
    <col min="1799" max="1799" width="10.28515625" style="713" bestFit="1" customWidth="1"/>
    <col min="1800" max="2043" width="9.140625" style="713"/>
    <col min="2044" max="2044" width="23" style="713" customWidth="1"/>
    <col min="2045" max="2047" width="17.85546875" style="713" customWidth="1"/>
    <col min="2048" max="2048" width="10.7109375" style="713" customWidth="1"/>
    <col min="2049" max="2049" width="15.7109375" style="713" customWidth="1"/>
    <col min="2050" max="2050" width="11.28515625" style="713" bestFit="1" customWidth="1"/>
    <col min="2051" max="2051" width="11.42578125" style="713" customWidth="1"/>
    <col min="2052" max="2052" width="13" style="713" customWidth="1"/>
    <col min="2053" max="2054" width="9.140625" style="713"/>
    <col min="2055" max="2055" width="10.28515625" style="713" bestFit="1" customWidth="1"/>
    <col min="2056" max="2299" width="9.140625" style="713"/>
    <col min="2300" max="2300" width="23" style="713" customWidth="1"/>
    <col min="2301" max="2303" width="17.85546875" style="713" customWidth="1"/>
    <col min="2304" max="2304" width="10.7109375" style="713" customWidth="1"/>
    <col min="2305" max="2305" width="15.7109375" style="713" customWidth="1"/>
    <col min="2306" max="2306" width="11.28515625" style="713" bestFit="1" customWidth="1"/>
    <col min="2307" max="2307" width="11.42578125" style="713" customWidth="1"/>
    <col min="2308" max="2308" width="13" style="713" customWidth="1"/>
    <col min="2309" max="2310" width="9.140625" style="713"/>
    <col min="2311" max="2311" width="10.28515625" style="713" bestFit="1" customWidth="1"/>
    <col min="2312" max="2555" width="9.140625" style="713"/>
    <col min="2556" max="2556" width="23" style="713" customWidth="1"/>
    <col min="2557" max="2559" width="17.85546875" style="713" customWidth="1"/>
    <col min="2560" max="2560" width="10.7109375" style="713" customWidth="1"/>
    <col min="2561" max="2561" width="15.7109375" style="713" customWidth="1"/>
    <col min="2562" max="2562" width="11.28515625" style="713" bestFit="1" customWidth="1"/>
    <col min="2563" max="2563" width="11.42578125" style="713" customWidth="1"/>
    <col min="2564" max="2564" width="13" style="713" customWidth="1"/>
    <col min="2565" max="2566" width="9.140625" style="713"/>
    <col min="2567" max="2567" width="10.28515625" style="713" bestFit="1" customWidth="1"/>
    <col min="2568" max="2811" width="9.140625" style="713"/>
    <col min="2812" max="2812" width="23" style="713" customWidth="1"/>
    <col min="2813" max="2815" width="17.85546875" style="713" customWidth="1"/>
    <col min="2816" max="2816" width="10.7109375" style="713" customWidth="1"/>
    <col min="2817" max="2817" width="15.7109375" style="713" customWidth="1"/>
    <col min="2818" max="2818" width="11.28515625" style="713" bestFit="1" customWidth="1"/>
    <col min="2819" max="2819" width="11.42578125" style="713" customWidth="1"/>
    <col min="2820" max="2820" width="13" style="713" customWidth="1"/>
    <col min="2821" max="2822" width="9.140625" style="713"/>
    <col min="2823" max="2823" width="10.28515625" style="713" bestFit="1" customWidth="1"/>
    <col min="2824" max="3067" width="9.140625" style="713"/>
    <col min="3068" max="3068" width="23" style="713" customWidth="1"/>
    <col min="3069" max="3071" width="17.85546875" style="713" customWidth="1"/>
    <col min="3072" max="3072" width="10.7109375" style="713" customWidth="1"/>
    <col min="3073" max="3073" width="15.7109375" style="713" customWidth="1"/>
    <col min="3074" max="3074" width="11.28515625" style="713" bestFit="1" customWidth="1"/>
    <col min="3075" max="3075" width="11.42578125" style="713" customWidth="1"/>
    <col min="3076" max="3076" width="13" style="713" customWidth="1"/>
    <col min="3077" max="3078" width="9.140625" style="713"/>
    <col min="3079" max="3079" width="10.28515625" style="713" bestFit="1" customWidth="1"/>
    <col min="3080" max="3323" width="9.140625" style="713"/>
    <col min="3324" max="3324" width="23" style="713" customWidth="1"/>
    <col min="3325" max="3327" width="17.85546875" style="713" customWidth="1"/>
    <col min="3328" max="3328" width="10.7109375" style="713" customWidth="1"/>
    <col min="3329" max="3329" width="15.7109375" style="713" customWidth="1"/>
    <col min="3330" max="3330" width="11.28515625" style="713" bestFit="1" customWidth="1"/>
    <col min="3331" max="3331" width="11.42578125" style="713" customWidth="1"/>
    <col min="3332" max="3332" width="13" style="713" customWidth="1"/>
    <col min="3333" max="3334" width="9.140625" style="713"/>
    <col min="3335" max="3335" width="10.28515625" style="713" bestFit="1" customWidth="1"/>
    <col min="3336" max="3579" width="9.140625" style="713"/>
    <col min="3580" max="3580" width="23" style="713" customWidth="1"/>
    <col min="3581" max="3583" width="17.85546875" style="713" customWidth="1"/>
    <col min="3584" max="3584" width="10.7109375" style="713" customWidth="1"/>
    <col min="3585" max="3585" width="15.7109375" style="713" customWidth="1"/>
    <col min="3586" max="3586" width="11.28515625" style="713" bestFit="1" customWidth="1"/>
    <col min="3587" max="3587" width="11.42578125" style="713" customWidth="1"/>
    <col min="3588" max="3588" width="13" style="713" customWidth="1"/>
    <col min="3589" max="3590" width="9.140625" style="713"/>
    <col min="3591" max="3591" width="10.28515625" style="713" bestFit="1" customWidth="1"/>
    <col min="3592" max="3835" width="9.140625" style="713"/>
    <col min="3836" max="3836" width="23" style="713" customWidth="1"/>
    <col min="3837" max="3839" width="17.85546875" style="713" customWidth="1"/>
    <col min="3840" max="3840" width="10.7109375" style="713" customWidth="1"/>
    <col min="3841" max="3841" width="15.7109375" style="713" customWidth="1"/>
    <col min="3842" max="3842" width="11.28515625" style="713" bestFit="1" customWidth="1"/>
    <col min="3843" max="3843" width="11.42578125" style="713" customWidth="1"/>
    <col min="3844" max="3844" width="13" style="713" customWidth="1"/>
    <col min="3845" max="3846" width="9.140625" style="713"/>
    <col min="3847" max="3847" width="10.28515625" style="713" bestFit="1" customWidth="1"/>
    <col min="3848" max="4091" width="9.140625" style="713"/>
    <col min="4092" max="4092" width="23" style="713" customWidth="1"/>
    <col min="4093" max="4095" width="17.85546875" style="713" customWidth="1"/>
    <col min="4096" max="4096" width="10.7109375" style="713" customWidth="1"/>
    <col min="4097" max="4097" width="15.7109375" style="713" customWidth="1"/>
    <col min="4098" max="4098" width="11.28515625" style="713" bestFit="1" customWidth="1"/>
    <col min="4099" max="4099" width="11.42578125" style="713" customWidth="1"/>
    <col min="4100" max="4100" width="13" style="713" customWidth="1"/>
    <col min="4101" max="4102" width="9.140625" style="713"/>
    <col min="4103" max="4103" width="10.28515625" style="713" bestFit="1" customWidth="1"/>
    <col min="4104" max="4347" width="9.140625" style="713"/>
    <col min="4348" max="4348" width="23" style="713" customWidth="1"/>
    <col min="4349" max="4351" width="17.85546875" style="713" customWidth="1"/>
    <col min="4352" max="4352" width="10.7109375" style="713" customWidth="1"/>
    <col min="4353" max="4353" width="15.7109375" style="713" customWidth="1"/>
    <col min="4354" max="4354" width="11.28515625" style="713" bestFit="1" customWidth="1"/>
    <col min="4355" max="4355" width="11.42578125" style="713" customWidth="1"/>
    <col min="4356" max="4356" width="13" style="713" customWidth="1"/>
    <col min="4357" max="4358" width="9.140625" style="713"/>
    <col min="4359" max="4359" width="10.28515625" style="713" bestFit="1" customWidth="1"/>
    <col min="4360" max="4603" width="9.140625" style="713"/>
    <col min="4604" max="4604" width="23" style="713" customWidth="1"/>
    <col min="4605" max="4607" width="17.85546875" style="713" customWidth="1"/>
    <col min="4608" max="4608" width="10.7109375" style="713" customWidth="1"/>
    <col min="4609" max="4609" width="15.7109375" style="713" customWidth="1"/>
    <col min="4610" max="4610" width="11.28515625" style="713" bestFit="1" customWidth="1"/>
    <col min="4611" max="4611" width="11.42578125" style="713" customWidth="1"/>
    <col min="4612" max="4612" width="13" style="713" customWidth="1"/>
    <col min="4613" max="4614" width="9.140625" style="713"/>
    <col min="4615" max="4615" width="10.28515625" style="713" bestFit="1" customWidth="1"/>
    <col min="4616" max="4859" width="9.140625" style="713"/>
    <col min="4860" max="4860" width="23" style="713" customWidth="1"/>
    <col min="4861" max="4863" width="17.85546875" style="713" customWidth="1"/>
    <col min="4864" max="4864" width="10.7109375" style="713" customWidth="1"/>
    <col min="4865" max="4865" width="15.7109375" style="713" customWidth="1"/>
    <col min="4866" max="4866" width="11.28515625" style="713" bestFit="1" customWidth="1"/>
    <col min="4867" max="4867" width="11.42578125" style="713" customWidth="1"/>
    <col min="4868" max="4868" width="13" style="713" customWidth="1"/>
    <col min="4869" max="4870" width="9.140625" style="713"/>
    <col min="4871" max="4871" width="10.28515625" style="713" bestFit="1" customWidth="1"/>
    <col min="4872" max="5115" width="9.140625" style="713"/>
    <col min="5116" max="5116" width="23" style="713" customWidth="1"/>
    <col min="5117" max="5119" width="17.85546875" style="713" customWidth="1"/>
    <col min="5120" max="5120" width="10.7109375" style="713" customWidth="1"/>
    <col min="5121" max="5121" width="15.7109375" style="713" customWidth="1"/>
    <col min="5122" max="5122" width="11.28515625" style="713" bestFit="1" customWidth="1"/>
    <col min="5123" max="5123" width="11.42578125" style="713" customWidth="1"/>
    <col min="5124" max="5124" width="13" style="713" customWidth="1"/>
    <col min="5125" max="5126" width="9.140625" style="713"/>
    <col min="5127" max="5127" width="10.28515625" style="713" bestFit="1" customWidth="1"/>
    <col min="5128" max="5371" width="9.140625" style="713"/>
    <col min="5372" max="5372" width="23" style="713" customWidth="1"/>
    <col min="5373" max="5375" width="17.85546875" style="713" customWidth="1"/>
    <col min="5376" max="5376" width="10.7109375" style="713" customWidth="1"/>
    <col min="5377" max="5377" width="15.7109375" style="713" customWidth="1"/>
    <col min="5378" max="5378" width="11.28515625" style="713" bestFit="1" customWidth="1"/>
    <col min="5379" max="5379" width="11.42578125" style="713" customWidth="1"/>
    <col min="5380" max="5380" width="13" style="713" customWidth="1"/>
    <col min="5381" max="5382" width="9.140625" style="713"/>
    <col min="5383" max="5383" width="10.28515625" style="713" bestFit="1" customWidth="1"/>
    <col min="5384" max="5627" width="9.140625" style="713"/>
    <col min="5628" max="5628" width="23" style="713" customWidth="1"/>
    <col min="5629" max="5631" width="17.85546875" style="713" customWidth="1"/>
    <col min="5632" max="5632" width="10.7109375" style="713" customWidth="1"/>
    <col min="5633" max="5633" width="15.7109375" style="713" customWidth="1"/>
    <col min="5634" max="5634" width="11.28515625" style="713" bestFit="1" customWidth="1"/>
    <col min="5635" max="5635" width="11.42578125" style="713" customWidth="1"/>
    <col min="5636" max="5636" width="13" style="713" customWidth="1"/>
    <col min="5637" max="5638" width="9.140625" style="713"/>
    <col min="5639" max="5639" width="10.28515625" style="713" bestFit="1" customWidth="1"/>
    <col min="5640" max="5883" width="9.140625" style="713"/>
    <col min="5884" max="5884" width="23" style="713" customWidth="1"/>
    <col min="5885" max="5887" width="17.85546875" style="713" customWidth="1"/>
    <col min="5888" max="5888" width="10.7109375" style="713" customWidth="1"/>
    <col min="5889" max="5889" width="15.7109375" style="713" customWidth="1"/>
    <col min="5890" max="5890" width="11.28515625" style="713" bestFit="1" customWidth="1"/>
    <col min="5891" max="5891" width="11.42578125" style="713" customWidth="1"/>
    <col min="5892" max="5892" width="13" style="713" customWidth="1"/>
    <col min="5893" max="5894" width="9.140625" style="713"/>
    <col min="5895" max="5895" width="10.28515625" style="713" bestFit="1" customWidth="1"/>
    <col min="5896" max="6139" width="9.140625" style="713"/>
    <col min="6140" max="6140" width="23" style="713" customWidth="1"/>
    <col min="6141" max="6143" width="17.85546875" style="713" customWidth="1"/>
    <col min="6144" max="6144" width="10.7109375" style="713" customWidth="1"/>
    <col min="6145" max="6145" width="15.7109375" style="713" customWidth="1"/>
    <col min="6146" max="6146" width="11.28515625" style="713" bestFit="1" customWidth="1"/>
    <col min="6147" max="6147" width="11.42578125" style="713" customWidth="1"/>
    <col min="6148" max="6148" width="13" style="713" customWidth="1"/>
    <col min="6149" max="6150" width="9.140625" style="713"/>
    <col min="6151" max="6151" width="10.28515625" style="713" bestFit="1" customWidth="1"/>
    <col min="6152" max="6395" width="9.140625" style="713"/>
    <col min="6396" max="6396" width="23" style="713" customWidth="1"/>
    <col min="6397" max="6399" width="17.85546875" style="713" customWidth="1"/>
    <col min="6400" max="6400" width="10.7109375" style="713" customWidth="1"/>
    <col min="6401" max="6401" width="15.7109375" style="713" customWidth="1"/>
    <col min="6402" max="6402" width="11.28515625" style="713" bestFit="1" customWidth="1"/>
    <col min="6403" max="6403" width="11.42578125" style="713" customWidth="1"/>
    <col min="6404" max="6404" width="13" style="713" customWidth="1"/>
    <col min="6405" max="6406" width="9.140625" style="713"/>
    <col min="6407" max="6407" width="10.28515625" style="713" bestFit="1" customWidth="1"/>
    <col min="6408" max="6651" width="9.140625" style="713"/>
    <col min="6652" max="6652" width="23" style="713" customWidth="1"/>
    <col min="6653" max="6655" width="17.85546875" style="713" customWidth="1"/>
    <col min="6656" max="6656" width="10.7109375" style="713" customWidth="1"/>
    <col min="6657" max="6657" width="15.7109375" style="713" customWidth="1"/>
    <col min="6658" max="6658" width="11.28515625" style="713" bestFit="1" customWidth="1"/>
    <col min="6659" max="6659" width="11.42578125" style="713" customWidth="1"/>
    <col min="6660" max="6660" width="13" style="713" customWidth="1"/>
    <col min="6661" max="6662" width="9.140625" style="713"/>
    <col min="6663" max="6663" width="10.28515625" style="713" bestFit="1" customWidth="1"/>
    <col min="6664" max="6907" width="9.140625" style="713"/>
    <col min="6908" max="6908" width="23" style="713" customWidth="1"/>
    <col min="6909" max="6911" width="17.85546875" style="713" customWidth="1"/>
    <col min="6912" max="6912" width="10.7109375" style="713" customWidth="1"/>
    <col min="6913" max="6913" width="15.7109375" style="713" customWidth="1"/>
    <col min="6914" max="6914" width="11.28515625" style="713" bestFit="1" customWidth="1"/>
    <col min="6915" max="6915" width="11.42578125" style="713" customWidth="1"/>
    <col min="6916" max="6916" width="13" style="713" customWidth="1"/>
    <col min="6917" max="6918" width="9.140625" style="713"/>
    <col min="6919" max="6919" width="10.28515625" style="713" bestFit="1" customWidth="1"/>
    <col min="6920" max="7163" width="9.140625" style="713"/>
    <col min="7164" max="7164" width="23" style="713" customWidth="1"/>
    <col min="7165" max="7167" width="17.85546875" style="713" customWidth="1"/>
    <col min="7168" max="7168" width="10.7109375" style="713" customWidth="1"/>
    <col min="7169" max="7169" width="15.7109375" style="713" customWidth="1"/>
    <col min="7170" max="7170" width="11.28515625" style="713" bestFit="1" customWidth="1"/>
    <col min="7171" max="7171" width="11.42578125" style="713" customWidth="1"/>
    <col min="7172" max="7172" width="13" style="713" customWidth="1"/>
    <col min="7173" max="7174" width="9.140625" style="713"/>
    <col min="7175" max="7175" width="10.28515625" style="713" bestFit="1" customWidth="1"/>
    <col min="7176" max="7419" width="9.140625" style="713"/>
    <col min="7420" max="7420" width="23" style="713" customWidth="1"/>
    <col min="7421" max="7423" width="17.85546875" style="713" customWidth="1"/>
    <col min="7424" max="7424" width="10.7109375" style="713" customWidth="1"/>
    <col min="7425" max="7425" width="15.7109375" style="713" customWidth="1"/>
    <col min="7426" max="7426" width="11.28515625" style="713" bestFit="1" customWidth="1"/>
    <col min="7427" max="7427" width="11.42578125" style="713" customWidth="1"/>
    <col min="7428" max="7428" width="13" style="713" customWidth="1"/>
    <col min="7429" max="7430" width="9.140625" style="713"/>
    <col min="7431" max="7431" width="10.28515625" style="713" bestFit="1" customWidth="1"/>
    <col min="7432" max="7675" width="9.140625" style="713"/>
    <col min="7676" max="7676" width="23" style="713" customWidth="1"/>
    <col min="7677" max="7679" width="17.85546875" style="713" customWidth="1"/>
    <col min="7680" max="7680" width="10.7109375" style="713" customWidth="1"/>
    <col min="7681" max="7681" width="15.7109375" style="713" customWidth="1"/>
    <col min="7682" max="7682" width="11.28515625" style="713" bestFit="1" customWidth="1"/>
    <col min="7683" max="7683" width="11.42578125" style="713" customWidth="1"/>
    <col min="7684" max="7684" width="13" style="713" customWidth="1"/>
    <col min="7685" max="7686" width="9.140625" style="713"/>
    <col min="7687" max="7687" width="10.28515625" style="713" bestFit="1" customWidth="1"/>
    <col min="7688" max="7931" width="9.140625" style="713"/>
    <col min="7932" max="7932" width="23" style="713" customWidth="1"/>
    <col min="7933" max="7935" width="17.85546875" style="713" customWidth="1"/>
    <col min="7936" max="7936" width="10.7109375" style="713" customWidth="1"/>
    <col min="7937" max="7937" width="15.7109375" style="713" customWidth="1"/>
    <col min="7938" max="7938" width="11.28515625" style="713" bestFit="1" customWidth="1"/>
    <col min="7939" max="7939" width="11.42578125" style="713" customWidth="1"/>
    <col min="7940" max="7940" width="13" style="713" customWidth="1"/>
    <col min="7941" max="7942" width="9.140625" style="713"/>
    <col min="7943" max="7943" width="10.28515625" style="713" bestFit="1" customWidth="1"/>
    <col min="7944" max="8187" width="9.140625" style="713"/>
    <col min="8188" max="8188" width="23" style="713" customWidth="1"/>
    <col min="8189" max="8191" width="17.85546875" style="713" customWidth="1"/>
    <col min="8192" max="8192" width="10.7109375" style="713" customWidth="1"/>
    <col min="8193" max="8193" width="15.7109375" style="713" customWidth="1"/>
    <col min="8194" max="8194" width="11.28515625" style="713" bestFit="1" customWidth="1"/>
    <col min="8195" max="8195" width="11.42578125" style="713" customWidth="1"/>
    <col min="8196" max="8196" width="13" style="713" customWidth="1"/>
    <col min="8197" max="8198" width="9.140625" style="713"/>
    <col min="8199" max="8199" width="10.28515625" style="713" bestFit="1" customWidth="1"/>
    <col min="8200" max="8443" width="9.140625" style="713"/>
    <col min="8444" max="8444" width="23" style="713" customWidth="1"/>
    <col min="8445" max="8447" width="17.85546875" style="713" customWidth="1"/>
    <col min="8448" max="8448" width="10.7109375" style="713" customWidth="1"/>
    <col min="8449" max="8449" width="15.7109375" style="713" customWidth="1"/>
    <col min="8450" max="8450" width="11.28515625" style="713" bestFit="1" customWidth="1"/>
    <col min="8451" max="8451" width="11.42578125" style="713" customWidth="1"/>
    <col min="8452" max="8452" width="13" style="713" customWidth="1"/>
    <col min="8453" max="8454" width="9.140625" style="713"/>
    <col min="8455" max="8455" width="10.28515625" style="713" bestFit="1" customWidth="1"/>
    <col min="8456" max="8699" width="9.140625" style="713"/>
    <col min="8700" max="8700" width="23" style="713" customWidth="1"/>
    <col min="8701" max="8703" width="17.85546875" style="713" customWidth="1"/>
    <col min="8704" max="8704" width="10.7109375" style="713" customWidth="1"/>
    <col min="8705" max="8705" width="15.7109375" style="713" customWidth="1"/>
    <col min="8706" max="8706" width="11.28515625" style="713" bestFit="1" customWidth="1"/>
    <col min="8707" max="8707" width="11.42578125" style="713" customWidth="1"/>
    <col min="8708" max="8708" width="13" style="713" customWidth="1"/>
    <col min="8709" max="8710" width="9.140625" style="713"/>
    <col min="8711" max="8711" width="10.28515625" style="713" bestFit="1" customWidth="1"/>
    <col min="8712" max="8955" width="9.140625" style="713"/>
    <col min="8956" max="8956" width="23" style="713" customWidth="1"/>
    <col min="8957" max="8959" width="17.85546875" style="713" customWidth="1"/>
    <col min="8960" max="8960" width="10.7109375" style="713" customWidth="1"/>
    <col min="8961" max="8961" width="15.7109375" style="713" customWidth="1"/>
    <col min="8962" max="8962" width="11.28515625" style="713" bestFit="1" customWidth="1"/>
    <col min="8963" max="8963" width="11.42578125" style="713" customWidth="1"/>
    <col min="8964" max="8964" width="13" style="713" customWidth="1"/>
    <col min="8965" max="8966" width="9.140625" style="713"/>
    <col min="8967" max="8967" width="10.28515625" style="713" bestFit="1" customWidth="1"/>
    <col min="8968" max="9211" width="9.140625" style="713"/>
    <col min="9212" max="9212" width="23" style="713" customWidth="1"/>
    <col min="9213" max="9215" width="17.85546875" style="713" customWidth="1"/>
    <col min="9216" max="9216" width="10.7109375" style="713" customWidth="1"/>
    <col min="9217" max="9217" width="15.7109375" style="713" customWidth="1"/>
    <col min="9218" max="9218" width="11.28515625" style="713" bestFit="1" customWidth="1"/>
    <col min="9219" max="9219" width="11.42578125" style="713" customWidth="1"/>
    <col min="9220" max="9220" width="13" style="713" customWidth="1"/>
    <col min="9221" max="9222" width="9.140625" style="713"/>
    <col min="9223" max="9223" width="10.28515625" style="713" bestFit="1" customWidth="1"/>
    <col min="9224" max="9467" width="9.140625" style="713"/>
    <col min="9468" max="9468" width="23" style="713" customWidth="1"/>
    <col min="9469" max="9471" width="17.85546875" style="713" customWidth="1"/>
    <col min="9472" max="9472" width="10.7109375" style="713" customWidth="1"/>
    <col min="9473" max="9473" width="15.7109375" style="713" customWidth="1"/>
    <col min="9474" max="9474" width="11.28515625" style="713" bestFit="1" customWidth="1"/>
    <col min="9475" max="9475" width="11.42578125" style="713" customWidth="1"/>
    <col min="9476" max="9476" width="13" style="713" customWidth="1"/>
    <col min="9477" max="9478" width="9.140625" style="713"/>
    <col min="9479" max="9479" width="10.28515625" style="713" bestFit="1" customWidth="1"/>
    <col min="9480" max="9723" width="9.140625" style="713"/>
    <col min="9724" max="9724" width="23" style="713" customWidth="1"/>
    <col min="9725" max="9727" width="17.85546875" style="713" customWidth="1"/>
    <col min="9728" max="9728" width="10.7109375" style="713" customWidth="1"/>
    <col min="9729" max="9729" width="15.7109375" style="713" customWidth="1"/>
    <col min="9730" max="9730" width="11.28515625" style="713" bestFit="1" customWidth="1"/>
    <col min="9731" max="9731" width="11.42578125" style="713" customWidth="1"/>
    <col min="9732" max="9732" width="13" style="713" customWidth="1"/>
    <col min="9733" max="9734" width="9.140625" style="713"/>
    <col min="9735" max="9735" width="10.28515625" style="713" bestFit="1" customWidth="1"/>
    <col min="9736" max="9979" width="9.140625" style="713"/>
    <col min="9980" max="9980" width="23" style="713" customWidth="1"/>
    <col min="9981" max="9983" width="17.85546875" style="713" customWidth="1"/>
    <col min="9984" max="9984" width="10.7109375" style="713" customWidth="1"/>
    <col min="9985" max="9985" width="15.7109375" style="713" customWidth="1"/>
    <col min="9986" max="9986" width="11.28515625" style="713" bestFit="1" customWidth="1"/>
    <col min="9987" max="9987" width="11.42578125" style="713" customWidth="1"/>
    <col min="9988" max="9988" width="13" style="713" customWidth="1"/>
    <col min="9989" max="9990" width="9.140625" style="713"/>
    <col min="9991" max="9991" width="10.28515625" style="713" bestFit="1" customWidth="1"/>
    <col min="9992" max="10235" width="9.140625" style="713"/>
    <col min="10236" max="10236" width="23" style="713" customWidth="1"/>
    <col min="10237" max="10239" width="17.85546875" style="713" customWidth="1"/>
    <col min="10240" max="10240" width="10.7109375" style="713" customWidth="1"/>
    <col min="10241" max="10241" width="15.7109375" style="713" customWidth="1"/>
    <col min="10242" max="10242" width="11.28515625" style="713" bestFit="1" customWidth="1"/>
    <col min="10243" max="10243" width="11.42578125" style="713" customWidth="1"/>
    <col min="10244" max="10244" width="13" style="713" customWidth="1"/>
    <col min="10245" max="10246" width="9.140625" style="713"/>
    <col min="10247" max="10247" width="10.28515625" style="713" bestFit="1" customWidth="1"/>
    <col min="10248" max="10491" width="9.140625" style="713"/>
    <col min="10492" max="10492" width="23" style="713" customWidth="1"/>
    <col min="10493" max="10495" width="17.85546875" style="713" customWidth="1"/>
    <col min="10496" max="10496" width="10.7109375" style="713" customWidth="1"/>
    <col min="10497" max="10497" width="15.7109375" style="713" customWidth="1"/>
    <col min="10498" max="10498" width="11.28515625" style="713" bestFit="1" customWidth="1"/>
    <col min="10499" max="10499" width="11.42578125" style="713" customWidth="1"/>
    <col min="10500" max="10500" width="13" style="713" customWidth="1"/>
    <col min="10501" max="10502" width="9.140625" style="713"/>
    <col min="10503" max="10503" width="10.28515625" style="713" bestFit="1" customWidth="1"/>
    <col min="10504" max="10747" width="9.140625" style="713"/>
    <col min="10748" max="10748" width="23" style="713" customWidth="1"/>
    <col min="10749" max="10751" width="17.85546875" style="713" customWidth="1"/>
    <col min="10752" max="10752" width="10.7109375" style="713" customWidth="1"/>
    <col min="10753" max="10753" width="15.7109375" style="713" customWidth="1"/>
    <col min="10754" max="10754" width="11.28515625" style="713" bestFit="1" customWidth="1"/>
    <col min="10755" max="10755" width="11.42578125" style="713" customWidth="1"/>
    <col min="10756" max="10756" width="13" style="713" customWidth="1"/>
    <col min="10757" max="10758" width="9.140625" style="713"/>
    <col min="10759" max="10759" width="10.28515625" style="713" bestFit="1" customWidth="1"/>
    <col min="10760" max="11003" width="9.140625" style="713"/>
    <col min="11004" max="11004" width="23" style="713" customWidth="1"/>
    <col min="11005" max="11007" width="17.85546875" style="713" customWidth="1"/>
    <col min="11008" max="11008" width="10.7109375" style="713" customWidth="1"/>
    <col min="11009" max="11009" width="15.7109375" style="713" customWidth="1"/>
    <col min="11010" max="11010" width="11.28515625" style="713" bestFit="1" customWidth="1"/>
    <col min="11011" max="11011" width="11.42578125" style="713" customWidth="1"/>
    <col min="11012" max="11012" width="13" style="713" customWidth="1"/>
    <col min="11013" max="11014" width="9.140625" style="713"/>
    <col min="11015" max="11015" width="10.28515625" style="713" bestFit="1" customWidth="1"/>
    <col min="11016" max="11259" width="9.140625" style="713"/>
    <col min="11260" max="11260" width="23" style="713" customWidth="1"/>
    <col min="11261" max="11263" width="17.85546875" style="713" customWidth="1"/>
    <col min="11264" max="11264" width="10.7109375" style="713" customWidth="1"/>
    <col min="11265" max="11265" width="15.7109375" style="713" customWidth="1"/>
    <col min="11266" max="11266" width="11.28515625" style="713" bestFit="1" customWidth="1"/>
    <col min="11267" max="11267" width="11.42578125" style="713" customWidth="1"/>
    <col min="11268" max="11268" width="13" style="713" customWidth="1"/>
    <col min="11269" max="11270" width="9.140625" style="713"/>
    <col min="11271" max="11271" width="10.28515625" style="713" bestFit="1" customWidth="1"/>
    <col min="11272" max="11515" width="9.140625" style="713"/>
    <col min="11516" max="11516" width="23" style="713" customWidth="1"/>
    <col min="11517" max="11519" width="17.85546875" style="713" customWidth="1"/>
    <col min="11520" max="11520" width="10.7109375" style="713" customWidth="1"/>
    <col min="11521" max="11521" width="15.7109375" style="713" customWidth="1"/>
    <col min="11522" max="11522" width="11.28515625" style="713" bestFit="1" customWidth="1"/>
    <col min="11523" max="11523" width="11.42578125" style="713" customWidth="1"/>
    <col min="11524" max="11524" width="13" style="713" customWidth="1"/>
    <col min="11525" max="11526" width="9.140625" style="713"/>
    <col min="11527" max="11527" width="10.28515625" style="713" bestFit="1" customWidth="1"/>
    <col min="11528" max="11771" width="9.140625" style="713"/>
    <col min="11772" max="11772" width="23" style="713" customWidth="1"/>
    <col min="11773" max="11775" width="17.85546875" style="713" customWidth="1"/>
    <col min="11776" max="11776" width="10.7109375" style="713" customWidth="1"/>
    <col min="11777" max="11777" width="15.7109375" style="713" customWidth="1"/>
    <col min="11778" max="11778" width="11.28515625" style="713" bestFit="1" customWidth="1"/>
    <col min="11779" max="11779" width="11.42578125" style="713" customWidth="1"/>
    <col min="11780" max="11780" width="13" style="713" customWidth="1"/>
    <col min="11781" max="11782" width="9.140625" style="713"/>
    <col min="11783" max="11783" width="10.28515625" style="713" bestFit="1" customWidth="1"/>
    <col min="11784" max="12027" width="9.140625" style="713"/>
    <col min="12028" max="12028" width="23" style="713" customWidth="1"/>
    <col min="12029" max="12031" width="17.85546875" style="713" customWidth="1"/>
    <col min="12032" max="12032" width="10.7109375" style="713" customWidth="1"/>
    <col min="12033" max="12033" width="15.7109375" style="713" customWidth="1"/>
    <col min="12034" max="12034" width="11.28515625" style="713" bestFit="1" customWidth="1"/>
    <col min="12035" max="12035" width="11.42578125" style="713" customWidth="1"/>
    <col min="12036" max="12036" width="13" style="713" customWidth="1"/>
    <col min="12037" max="12038" width="9.140625" style="713"/>
    <col min="12039" max="12039" width="10.28515625" style="713" bestFit="1" customWidth="1"/>
    <col min="12040" max="12283" width="9.140625" style="713"/>
    <col min="12284" max="12284" width="23" style="713" customWidth="1"/>
    <col min="12285" max="12287" width="17.85546875" style="713" customWidth="1"/>
    <col min="12288" max="12288" width="10.7109375" style="713" customWidth="1"/>
    <col min="12289" max="12289" width="15.7109375" style="713" customWidth="1"/>
    <col min="12290" max="12290" width="11.28515625" style="713" bestFit="1" customWidth="1"/>
    <col min="12291" max="12291" width="11.42578125" style="713" customWidth="1"/>
    <col min="12292" max="12292" width="13" style="713" customWidth="1"/>
    <col min="12293" max="12294" width="9.140625" style="713"/>
    <col min="12295" max="12295" width="10.28515625" style="713" bestFit="1" customWidth="1"/>
    <col min="12296" max="12539" width="9.140625" style="713"/>
    <col min="12540" max="12540" width="23" style="713" customWidth="1"/>
    <col min="12541" max="12543" width="17.85546875" style="713" customWidth="1"/>
    <col min="12544" max="12544" width="10.7109375" style="713" customWidth="1"/>
    <col min="12545" max="12545" width="15.7109375" style="713" customWidth="1"/>
    <col min="12546" max="12546" width="11.28515625" style="713" bestFit="1" customWidth="1"/>
    <col min="12547" max="12547" width="11.42578125" style="713" customWidth="1"/>
    <col min="12548" max="12548" width="13" style="713" customWidth="1"/>
    <col min="12549" max="12550" width="9.140625" style="713"/>
    <col min="12551" max="12551" width="10.28515625" style="713" bestFit="1" customWidth="1"/>
    <col min="12552" max="12795" width="9.140625" style="713"/>
    <col min="12796" max="12796" width="23" style="713" customWidth="1"/>
    <col min="12797" max="12799" width="17.85546875" style="713" customWidth="1"/>
    <col min="12800" max="12800" width="10.7109375" style="713" customWidth="1"/>
    <col min="12801" max="12801" width="15.7109375" style="713" customWidth="1"/>
    <col min="12802" max="12802" width="11.28515625" style="713" bestFit="1" customWidth="1"/>
    <col min="12803" max="12803" width="11.42578125" style="713" customWidth="1"/>
    <col min="12804" max="12804" width="13" style="713" customWidth="1"/>
    <col min="12805" max="12806" width="9.140625" style="713"/>
    <col min="12807" max="12807" width="10.28515625" style="713" bestFit="1" customWidth="1"/>
    <col min="12808" max="13051" width="9.140625" style="713"/>
    <col min="13052" max="13052" width="23" style="713" customWidth="1"/>
    <col min="13053" max="13055" width="17.85546875" style="713" customWidth="1"/>
    <col min="13056" max="13056" width="10.7109375" style="713" customWidth="1"/>
    <col min="13057" max="13057" width="15.7109375" style="713" customWidth="1"/>
    <col min="13058" max="13058" width="11.28515625" style="713" bestFit="1" customWidth="1"/>
    <col min="13059" max="13059" width="11.42578125" style="713" customWidth="1"/>
    <col min="13060" max="13060" width="13" style="713" customWidth="1"/>
    <col min="13061" max="13062" width="9.140625" style="713"/>
    <col min="13063" max="13063" width="10.28515625" style="713" bestFit="1" customWidth="1"/>
    <col min="13064" max="13307" width="9.140625" style="713"/>
    <col min="13308" max="13308" width="23" style="713" customWidth="1"/>
    <col min="13309" max="13311" width="17.85546875" style="713" customWidth="1"/>
    <col min="13312" max="13312" width="10.7109375" style="713" customWidth="1"/>
    <col min="13313" max="13313" width="15.7109375" style="713" customWidth="1"/>
    <col min="13314" max="13314" width="11.28515625" style="713" bestFit="1" customWidth="1"/>
    <col min="13315" max="13315" width="11.42578125" style="713" customWidth="1"/>
    <col min="13316" max="13316" width="13" style="713" customWidth="1"/>
    <col min="13317" max="13318" width="9.140625" style="713"/>
    <col min="13319" max="13319" width="10.28515625" style="713" bestFit="1" customWidth="1"/>
    <col min="13320" max="13563" width="9.140625" style="713"/>
    <col min="13564" max="13564" width="23" style="713" customWidth="1"/>
    <col min="13565" max="13567" width="17.85546875" style="713" customWidth="1"/>
    <col min="13568" max="13568" width="10.7109375" style="713" customWidth="1"/>
    <col min="13569" max="13569" width="15.7109375" style="713" customWidth="1"/>
    <col min="13570" max="13570" width="11.28515625" style="713" bestFit="1" customWidth="1"/>
    <col min="13571" max="13571" width="11.42578125" style="713" customWidth="1"/>
    <col min="13572" max="13572" width="13" style="713" customWidth="1"/>
    <col min="13573" max="13574" width="9.140625" style="713"/>
    <col min="13575" max="13575" width="10.28515625" style="713" bestFit="1" customWidth="1"/>
    <col min="13576" max="13819" width="9.140625" style="713"/>
    <col min="13820" max="13820" width="23" style="713" customWidth="1"/>
    <col min="13821" max="13823" width="17.85546875" style="713" customWidth="1"/>
    <col min="13824" max="13824" width="10.7109375" style="713" customWidth="1"/>
    <col min="13825" max="13825" width="15.7109375" style="713" customWidth="1"/>
    <col min="13826" max="13826" width="11.28515625" style="713" bestFit="1" customWidth="1"/>
    <col min="13827" max="13827" width="11.42578125" style="713" customWidth="1"/>
    <col min="13828" max="13828" width="13" style="713" customWidth="1"/>
    <col min="13829" max="13830" width="9.140625" style="713"/>
    <col min="13831" max="13831" width="10.28515625" style="713" bestFit="1" customWidth="1"/>
    <col min="13832" max="14075" width="9.140625" style="713"/>
    <col min="14076" max="14076" width="23" style="713" customWidth="1"/>
    <col min="14077" max="14079" width="17.85546875" style="713" customWidth="1"/>
    <col min="14080" max="14080" width="10.7109375" style="713" customWidth="1"/>
    <col min="14081" max="14081" width="15.7109375" style="713" customWidth="1"/>
    <col min="14082" max="14082" width="11.28515625" style="713" bestFit="1" customWidth="1"/>
    <col min="14083" max="14083" width="11.42578125" style="713" customWidth="1"/>
    <col min="14084" max="14084" width="13" style="713" customWidth="1"/>
    <col min="14085" max="14086" width="9.140625" style="713"/>
    <col min="14087" max="14087" width="10.28515625" style="713" bestFit="1" customWidth="1"/>
    <col min="14088" max="14331" width="9.140625" style="713"/>
    <col min="14332" max="14332" width="23" style="713" customWidth="1"/>
    <col min="14333" max="14335" width="17.85546875" style="713" customWidth="1"/>
    <col min="14336" max="14336" width="10.7109375" style="713" customWidth="1"/>
    <col min="14337" max="14337" width="15.7109375" style="713" customWidth="1"/>
    <col min="14338" max="14338" width="11.28515625" style="713" bestFit="1" customWidth="1"/>
    <col min="14339" max="14339" width="11.42578125" style="713" customWidth="1"/>
    <col min="14340" max="14340" width="13" style="713" customWidth="1"/>
    <col min="14341" max="14342" width="9.140625" style="713"/>
    <col min="14343" max="14343" width="10.28515625" style="713" bestFit="1" customWidth="1"/>
    <col min="14344" max="14587" width="9.140625" style="713"/>
    <col min="14588" max="14588" width="23" style="713" customWidth="1"/>
    <col min="14589" max="14591" width="17.85546875" style="713" customWidth="1"/>
    <col min="14592" max="14592" width="10.7109375" style="713" customWidth="1"/>
    <col min="14593" max="14593" width="15.7109375" style="713" customWidth="1"/>
    <col min="14594" max="14594" width="11.28515625" style="713" bestFit="1" customWidth="1"/>
    <col min="14595" max="14595" width="11.42578125" style="713" customWidth="1"/>
    <col min="14596" max="14596" width="13" style="713" customWidth="1"/>
    <col min="14597" max="14598" width="9.140625" style="713"/>
    <col min="14599" max="14599" width="10.28515625" style="713" bestFit="1" customWidth="1"/>
    <col min="14600" max="14843" width="9.140625" style="713"/>
    <col min="14844" max="14844" width="23" style="713" customWidth="1"/>
    <col min="14845" max="14847" width="17.85546875" style="713" customWidth="1"/>
    <col min="14848" max="14848" width="10.7109375" style="713" customWidth="1"/>
    <col min="14849" max="14849" width="15.7109375" style="713" customWidth="1"/>
    <col min="14850" max="14850" width="11.28515625" style="713" bestFit="1" customWidth="1"/>
    <col min="14851" max="14851" width="11.42578125" style="713" customWidth="1"/>
    <col min="14852" max="14852" width="13" style="713" customWidth="1"/>
    <col min="14853" max="14854" width="9.140625" style="713"/>
    <col min="14855" max="14855" width="10.28515625" style="713" bestFit="1" customWidth="1"/>
    <col min="14856" max="15099" width="9.140625" style="713"/>
    <col min="15100" max="15100" width="23" style="713" customWidth="1"/>
    <col min="15101" max="15103" width="17.85546875" style="713" customWidth="1"/>
    <col min="15104" max="15104" width="10.7109375" style="713" customWidth="1"/>
    <col min="15105" max="15105" width="15.7109375" style="713" customWidth="1"/>
    <col min="15106" max="15106" width="11.28515625" style="713" bestFit="1" customWidth="1"/>
    <col min="15107" max="15107" width="11.42578125" style="713" customWidth="1"/>
    <col min="15108" max="15108" width="13" style="713" customWidth="1"/>
    <col min="15109" max="15110" width="9.140625" style="713"/>
    <col min="15111" max="15111" width="10.28515625" style="713" bestFit="1" customWidth="1"/>
    <col min="15112" max="15355" width="9.140625" style="713"/>
    <col min="15356" max="15356" width="23" style="713" customWidth="1"/>
    <col min="15357" max="15359" width="17.85546875" style="713" customWidth="1"/>
    <col min="15360" max="15360" width="10.7109375" style="713" customWidth="1"/>
    <col min="15361" max="15361" width="15.7109375" style="713" customWidth="1"/>
    <col min="15362" max="15362" width="11.28515625" style="713" bestFit="1" customWidth="1"/>
    <col min="15363" max="15363" width="11.42578125" style="713" customWidth="1"/>
    <col min="15364" max="15364" width="13" style="713" customWidth="1"/>
    <col min="15365" max="15366" width="9.140625" style="713"/>
    <col min="15367" max="15367" width="10.28515625" style="713" bestFit="1" customWidth="1"/>
    <col min="15368" max="15611" width="9.140625" style="713"/>
    <col min="15612" max="15612" width="23" style="713" customWidth="1"/>
    <col min="15613" max="15615" width="17.85546875" style="713" customWidth="1"/>
    <col min="15616" max="15616" width="10.7109375" style="713" customWidth="1"/>
    <col min="15617" max="15617" width="15.7109375" style="713" customWidth="1"/>
    <col min="15618" max="15618" width="11.28515625" style="713" bestFit="1" customWidth="1"/>
    <col min="15619" max="15619" width="11.42578125" style="713" customWidth="1"/>
    <col min="15620" max="15620" width="13" style="713" customWidth="1"/>
    <col min="15621" max="15622" width="9.140625" style="713"/>
    <col min="15623" max="15623" width="10.28515625" style="713" bestFit="1" customWidth="1"/>
    <col min="15624" max="15867" width="9.140625" style="713"/>
    <col min="15868" max="15868" width="23" style="713" customWidth="1"/>
    <col min="15869" max="15871" width="17.85546875" style="713" customWidth="1"/>
    <col min="15872" max="15872" width="10.7109375" style="713" customWidth="1"/>
    <col min="15873" max="15873" width="15.7109375" style="713" customWidth="1"/>
    <col min="15874" max="15874" width="11.28515625" style="713" bestFit="1" customWidth="1"/>
    <col min="15875" max="15875" width="11.42578125" style="713" customWidth="1"/>
    <col min="15876" max="15876" width="13" style="713" customWidth="1"/>
    <col min="15877" max="15878" width="9.140625" style="713"/>
    <col min="15879" max="15879" width="10.28515625" style="713" bestFit="1" customWidth="1"/>
    <col min="15880" max="16123" width="9.140625" style="713"/>
    <col min="16124" max="16124" width="23" style="713" customWidth="1"/>
    <col min="16125" max="16127" width="17.85546875" style="713" customWidth="1"/>
    <col min="16128" max="16128" width="10.7109375" style="713" customWidth="1"/>
    <col min="16129" max="16129" width="15.7109375" style="713" customWidth="1"/>
    <col min="16130" max="16130" width="11.28515625" style="713" bestFit="1" customWidth="1"/>
    <col min="16131" max="16131" width="11.42578125" style="713" customWidth="1"/>
    <col min="16132" max="16132" width="13" style="713" customWidth="1"/>
    <col min="16133" max="16134" width="9.140625" style="713"/>
    <col min="16135" max="16135" width="10.28515625" style="713" bestFit="1" customWidth="1"/>
    <col min="16136" max="16384" width="9.140625" style="713"/>
  </cols>
  <sheetData>
    <row r="2" spans="1:7" ht="22.5" customHeight="1" x14ac:dyDescent="0.15">
      <c r="A2" s="2799" t="s">
        <v>1681</v>
      </c>
      <c r="B2" s="2800"/>
      <c r="C2" s="2800"/>
      <c r="D2" s="2800"/>
    </row>
    <row r="3" spans="1:7" x14ac:dyDescent="0.15">
      <c r="A3" s="2801"/>
      <c r="B3" s="2802"/>
      <c r="C3" s="2802"/>
      <c r="D3" s="2802"/>
    </row>
    <row r="4" spans="1:7" x14ac:dyDescent="0.15">
      <c r="A4" s="2803" t="s">
        <v>2</v>
      </c>
      <c r="B4" s="2886" t="s">
        <v>1466</v>
      </c>
      <c r="C4" s="2887"/>
      <c r="D4" s="2888"/>
    </row>
    <row r="5" spans="1:7" x14ac:dyDescent="0.15">
      <c r="A5" s="2804"/>
      <c r="B5" s="2803" t="s">
        <v>71</v>
      </c>
      <c r="C5" s="2886" t="s">
        <v>1445</v>
      </c>
      <c r="D5" s="2888"/>
    </row>
    <row r="6" spans="1:7" ht="21" x14ac:dyDescent="0.15">
      <c r="A6" s="2805"/>
      <c r="B6" s="2805"/>
      <c r="C6" s="875" t="s">
        <v>1661</v>
      </c>
      <c r="D6" s="875" t="s">
        <v>1662</v>
      </c>
    </row>
    <row r="7" spans="1:7" x14ac:dyDescent="0.15">
      <c r="A7" s="715">
        <v>2012</v>
      </c>
      <c r="B7" s="866">
        <f>SUM(C7:D7)</f>
        <v>3398231</v>
      </c>
      <c r="C7" s="717">
        <v>494812</v>
      </c>
      <c r="D7" s="717">
        <v>2903419</v>
      </c>
    </row>
    <row r="8" spans="1:7" x14ac:dyDescent="0.15">
      <c r="A8" s="715">
        <v>2013</v>
      </c>
      <c r="B8" s="866">
        <f>SUM(C8:D8)</f>
        <v>3013399</v>
      </c>
      <c r="C8" s="717">
        <v>625465</v>
      </c>
      <c r="D8" s="717">
        <v>2387934</v>
      </c>
    </row>
    <row r="9" spans="1:7" x14ac:dyDescent="0.15">
      <c r="A9" s="715">
        <v>2014</v>
      </c>
      <c r="B9" s="866">
        <f>SUM(C9:D9)</f>
        <v>3331671</v>
      </c>
      <c r="C9" s="717">
        <v>619660</v>
      </c>
      <c r="D9" s="717">
        <v>2712011</v>
      </c>
      <c r="E9" s="869"/>
      <c r="F9" s="869"/>
      <c r="G9" s="869"/>
    </row>
    <row r="10" spans="1:7" x14ac:dyDescent="0.15">
      <c r="A10" s="715">
        <v>2015</v>
      </c>
      <c r="B10" s="866">
        <f>SUM(C10:D10)</f>
        <v>3008468</v>
      </c>
      <c r="C10" s="717">
        <v>573717</v>
      </c>
      <c r="D10" s="717">
        <v>2434751</v>
      </c>
      <c r="E10" s="869"/>
      <c r="F10" s="869"/>
      <c r="G10" s="869"/>
    </row>
    <row r="11" spans="1:7" x14ac:dyDescent="0.15">
      <c r="A11" s="715">
        <v>2016</v>
      </c>
      <c r="B11" s="866">
        <f>SUM(C11:D11)</f>
        <v>3253846</v>
      </c>
      <c r="C11" s="717">
        <f>+'14.26'!C11+'14.27'!C11</f>
        <v>563246</v>
      </c>
      <c r="D11" s="717">
        <f>+'14.26'!D11+'14.27'!D11</f>
        <v>2690600</v>
      </c>
      <c r="E11" s="869"/>
      <c r="F11" s="869"/>
      <c r="G11" s="869"/>
    </row>
    <row r="12" spans="1:7" ht="11.25" customHeight="1" x14ac:dyDescent="0.15">
      <c r="A12" s="2794"/>
      <c r="B12" s="2795"/>
      <c r="C12" s="2795"/>
      <c r="D12" s="2795"/>
      <c r="E12" s="869"/>
      <c r="F12" s="869"/>
      <c r="G12" s="869"/>
    </row>
    <row r="13" spans="1:7" ht="33.75" customHeight="1" x14ac:dyDescent="0.15">
      <c r="A13" s="2796" t="s">
        <v>1677</v>
      </c>
      <c r="B13" s="2797"/>
      <c r="C13" s="2797"/>
      <c r="D13" s="2797"/>
      <c r="E13" s="869"/>
      <c r="F13" s="869"/>
      <c r="G13" s="869"/>
    </row>
    <row r="14" spans="1:7" ht="10.5" customHeight="1" x14ac:dyDescent="0.15">
      <c r="A14" s="2794" t="s">
        <v>1454</v>
      </c>
      <c r="B14" s="2894"/>
      <c r="C14" s="2894"/>
      <c r="D14" s="2894"/>
      <c r="E14" s="869"/>
      <c r="F14" s="869"/>
      <c r="G14" s="869"/>
    </row>
    <row r="15" spans="1:7" x14ac:dyDescent="0.15">
      <c r="A15" s="869"/>
      <c r="B15" s="869"/>
      <c r="C15" s="869"/>
      <c r="D15" s="869"/>
      <c r="E15" s="869"/>
      <c r="F15" s="869"/>
      <c r="G15" s="869"/>
    </row>
    <row r="16" spans="1:7" x14ac:dyDescent="0.15">
      <c r="A16" s="869"/>
      <c r="B16" s="869"/>
      <c r="C16" s="869"/>
      <c r="D16" s="869"/>
      <c r="E16" s="869"/>
      <c r="F16" s="869"/>
      <c r="G16" s="869"/>
    </row>
    <row r="17" spans="1:7" x14ac:dyDescent="0.15">
      <c r="A17" s="869"/>
      <c r="B17" s="869"/>
      <c r="C17" s="869"/>
      <c r="D17" s="869"/>
      <c r="E17" s="869"/>
      <c r="F17" s="869"/>
      <c r="G17" s="869"/>
    </row>
    <row r="18" spans="1:7" x14ac:dyDescent="0.15">
      <c r="A18" s="869"/>
      <c r="B18" s="869"/>
      <c r="C18" s="869"/>
      <c r="D18" s="869"/>
      <c r="E18" s="869"/>
      <c r="F18" s="869"/>
      <c r="G18" s="869"/>
    </row>
    <row r="19" spans="1:7" x14ac:dyDescent="0.15">
      <c r="A19" s="869"/>
      <c r="B19" s="869"/>
      <c r="C19" s="869"/>
      <c r="D19" s="869"/>
      <c r="E19" s="869"/>
      <c r="F19" s="869"/>
      <c r="G19" s="869"/>
    </row>
    <row r="20" spans="1:7" x14ac:dyDescent="0.15">
      <c r="A20" s="869"/>
      <c r="B20" s="869"/>
      <c r="C20" s="869"/>
      <c r="D20" s="869"/>
      <c r="E20" s="869"/>
      <c r="F20" s="869"/>
      <c r="G20" s="869"/>
    </row>
    <row r="21" spans="1:7" x14ac:dyDescent="0.15">
      <c r="A21" s="869"/>
      <c r="B21" s="869"/>
      <c r="C21" s="869"/>
      <c r="D21" s="869"/>
      <c r="E21" s="869"/>
      <c r="F21" s="869"/>
      <c r="G21" s="869"/>
    </row>
    <row r="22" spans="1:7" x14ac:dyDescent="0.15">
      <c r="A22" s="869"/>
      <c r="B22" s="869"/>
      <c r="C22" s="869"/>
      <c r="D22" s="869"/>
      <c r="E22" s="869"/>
      <c r="F22" s="869"/>
      <c r="G22" s="869"/>
    </row>
    <row r="23" spans="1:7" x14ac:dyDescent="0.15">
      <c r="A23" s="869"/>
      <c r="B23" s="869"/>
      <c r="C23" s="869"/>
      <c r="D23" s="869"/>
      <c r="E23" s="869"/>
      <c r="F23" s="869"/>
      <c r="G23" s="869"/>
    </row>
    <row r="24" spans="1:7" x14ac:dyDescent="0.15">
      <c r="A24" s="869"/>
      <c r="B24" s="869"/>
      <c r="C24" s="869"/>
      <c r="D24" s="869"/>
      <c r="E24" s="869"/>
      <c r="F24" s="869"/>
      <c r="G24" s="869"/>
    </row>
    <row r="25" spans="1:7" x14ac:dyDescent="0.15">
      <c r="A25" s="869"/>
      <c r="B25" s="869"/>
      <c r="C25" s="869"/>
      <c r="D25" s="869"/>
      <c r="E25" s="869"/>
      <c r="F25" s="869"/>
      <c r="G25" s="869"/>
    </row>
    <row r="26" spans="1:7" x14ac:dyDescent="0.15">
      <c r="A26" s="869"/>
      <c r="B26" s="869"/>
      <c r="C26" s="869"/>
      <c r="D26" s="869"/>
      <c r="E26" s="869"/>
      <c r="F26" s="869"/>
      <c r="G26" s="869"/>
    </row>
    <row r="27" spans="1:7" x14ac:dyDescent="0.15">
      <c r="A27" s="869"/>
      <c r="B27" s="869"/>
      <c r="C27" s="869"/>
      <c r="D27" s="869"/>
      <c r="E27" s="869"/>
      <c r="F27" s="869"/>
      <c r="G27" s="869"/>
    </row>
    <row r="28" spans="1:7" x14ac:dyDescent="0.15">
      <c r="A28" s="869"/>
      <c r="B28" s="869"/>
      <c r="C28" s="869"/>
      <c r="D28" s="869"/>
      <c r="E28" s="869"/>
      <c r="F28" s="869"/>
      <c r="G28" s="869"/>
    </row>
    <row r="29" spans="1:7" x14ac:dyDescent="0.15">
      <c r="A29" s="869"/>
      <c r="B29" s="869"/>
      <c r="C29" s="869"/>
      <c r="D29" s="869"/>
      <c r="E29" s="869"/>
      <c r="F29" s="869"/>
      <c r="G29" s="869"/>
    </row>
    <row r="30" spans="1:7" x14ac:dyDescent="0.15">
      <c r="A30" s="869"/>
      <c r="B30" s="869"/>
      <c r="C30" s="869"/>
      <c r="D30" s="869"/>
      <c r="E30" s="869"/>
      <c r="F30" s="869"/>
      <c r="G30" s="869"/>
    </row>
    <row r="31" spans="1:7" x14ac:dyDescent="0.15">
      <c r="A31" s="869"/>
      <c r="B31" s="869"/>
      <c r="C31" s="869"/>
      <c r="D31" s="869"/>
      <c r="E31" s="869"/>
      <c r="F31" s="869"/>
      <c r="G31" s="869"/>
    </row>
  </sheetData>
  <mergeCells count="9">
    <mergeCell ref="A12:D12"/>
    <mergeCell ref="A13:D13"/>
    <mergeCell ref="A14:D14"/>
    <mergeCell ref="A2:D2"/>
    <mergeCell ref="A3:D3"/>
    <mergeCell ref="A4:A6"/>
    <mergeCell ref="B4:D4"/>
    <mergeCell ref="B5:B6"/>
    <mergeCell ref="C5:D5"/>
  </mergeCells>
  <pageMargins left="0.7" right="0.7" top="0.75" bottom="0.75" header="0.3" footer="0.3"/>
  <pageSetup orientation="portrait" verticalDpi="0"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7"/>
  <dimension ref="A2:N25"/>
  <sheetViews>
    <sheetView workbookViewId="0"/>
  </sheetViews>
  <sheetFormatPr baseColWidth="10" defaultColWidth="9.140625" defaultRowHeight="10.5" x14ac:dyDescent="0.15"/>
  <cols>
    <col min="1" max="1" width="16.42578125" style="118" customWidth="1"/>
    <col min="2" max="2" width="12" style="118" customWidth="1"/>
    <col min="3" max="3" width="11.85546875" style="118" customWidth="1"/>
    <col min="4" max="4" width="11.5703125" style="118" customWidth="1"/>
    <col min="5" max="5" width="12" style="118" customWidth="1"/>
    <col min="6" max="6" width="11.140625" style="118" customWidth="1"/>
    <col min="7" max="7" width="10.7109375" style="118" customWidth="1"/>
    <col min="8" max="8" width="9.85546875" style="118" customWidth="1"/>
    <col min="9" max="9" width="9.7109375" style="118" customWidth="1"/>
    <col min="10" max="10" width="10.42578125" style="118" customWidth="1"/>
    <col min="11" max="11" width="12.5703125" style="118" customWidth="1"/>
    <col min="12" max="12" width="11" style="118" customWidth="1"/>
    <col min="13" max="13" width="11.42578125" style="118" customWidth="1"/>
    <col min="14" max="14" width="11.85546875" style="118" customWidth="1"/>
    <col min="15" max="243" width="9.140625" style="118"/>
    <col min="244" max="244" width="16.42578125" style="118" customWidth="1"/>
    <col min="245" max="245" width="12" style="118" customWidth="1"/>
    <col min="246" max="246" width="11.85546875" style="118" customWidth="1"/>
    <col min="247" max="247" width="11.5703125" style="118" customWidth="1"/>
    <col min="248" max="248" width="12" style="118" customWidth="1"/>
    <col min="249" max="249" width="11.140625" style="118" customWidth="1"/>
    <col min="250" max="250" width="10.7109375" style="118" customWidth="1"/>
    <col min="251" max="251" width="9.85546875" style="118" customWidth="1"/>
    <col min="252" max="252" width="9.7109375" style="118" customWidth="1"/>
    <col min="253" max="253" width="10.42578125" style="118" customWidth="1"/>
    <col min="254" max="254" width="12.5703125" style="118" customWidth="1"/>
    <col min="255" max="255" width="11" style="118" customWidth="1"/>
    <col min="256" max="256" width="11.42578125" style="118" customWidth="1"/>
    <col min="257" max="257" width="11.85546875" style="118" customWidth="1"/>
    <col min="258" max="258" width="15" style="118" customWidth="1"/>
    <col min="259" max="499" width="9.140625" style="118"/>
    <col min="500" max="500" width="16.42578125" style="118" customWidth="1"/>
    <col min="501" max="501" width="12" style="118" customWidth="1"/>
    <col min="502" max="502" width="11.85546875" style="118" customWidth="1"/>
    <col min="503" max="503" width="11.5703125" style="118" customWidth="1"/>
    <col min="504" max="504" width="12" style="118" customWidth="1"/>
    <col min="505" max="505" width="11.140625" style="118" customWidth="1"/>
    <col min="506" max="506" width="10.7109375" style="118" customWidth="1"/>
    <col min="507" max="507" width="9.85546875" style="118" customWidth="1"/>
    <col min="508" max="508" width="9.7109375" style="118" customWidth="1"/>
    <col min="509" max="509" width="10.42578125" style="118" customWidth="1"/>
    <col min="510" max="510" width="12.5703125" style="118" customWidth="1"/>
    <col min="511" max="511" width="11" style="118" customWidth="1"/>
    <col min="512" max="512" width="11.42578125" style="118" customWidth="1"/>
    <col min="513" max="513" width="11.85546875" style="118" customWidth="1"/>
    <col min="514" max="514" width="15" style="118" customWidth="1"/>
    <col min="515" max="755" width="9.140625" style="118"/>
    <col min="756" max="756" width="16.42578125" style="118" customWidth="1"/>
    <col min="757" max="757" width="12" style="118" customWidth="1"/>
    <col min="758" max="758" width="11.85546875" style="118" customWidth="1"/>
    <col min="759" max="759" width="11.5703125" style="118" customWidth="1"/>
    <col min="760" max="760" width="12" style="118" customWidth="1"/>
    <col min="761" max="761" width="11.140625" style="118" customWidth="1"/>
    <col min="762" max="762" width="10.7109375" style="118" customWidth="1"/>
    <col min="763" max="763" width="9.85546875" style="118" customWidth="1"/>
    <col min="764" max="764" width="9.7109375" style="118" customWidth="1"/>
    <col min="765" max="765" width="10.42578125" style="118" customWidth="1"/>
    <col min="766" max="766" width="12.5703125" style="118" customWidth="1"/>
    <col min="767" max="767" width="11" style="118" customWidth="1"/>
    <col min="768" max="768" width="11.42578125" style="118" customWidth="1"/>
    <col min="769" max="769" width="11.85546875" style="118" customWidth="1"/>
    <col min="770" max="770" width="15" style="118" customWidth="1"/>
    <col min="771" max="1011" width="9.140625" style="118"/>
    <col min="1012" max="1012" width="16.42578125" style="118" customWidth="1"/>
    <col min="1013" max="1013" width="12" style="118" customWidth="1"/>
    <col min="1014" max="1014" width="11.85546875" style="118" customWidth="1"/>
    <col min="1015" max="1015" width="11.5703125" style="118" customWidth="1"/>
    <col min="1016" max="1016" width="12" style="118" customWidth="1"/>
    <col min="1017" max="1017" width="11.140625" style="118" customWidth="1"/>
    <col min="1018" max="1018" width="10.7109375" style="118" customWidth="1"/>
    <col min="1019" max="1019" width="9.85546875" style="118" customWidth="1"/>
    <col min="1020" max="1020" width="9.7109375" style="118" customWidth="1"/>
    <col min="1021" max="1021" width="10.42578125" style="118" customWidth="1"/>
    <col min="1022" max="1022" width="12.5703125" style="118" customWidth="1"/>
    <col min="1023" max="1023" width="11" style="118" customWidth="1"/>
    <col min="1024" max="1024" width="11.42578125" style="118" customWidth="1"/>
    <col min="1025" max="1025" width="11.85546875" style="118" customWidth="1"/>
    <col min="1026" max="1026" width="15" style="118" customWidth="1"/>
    <col min="1027" max="1267" width="9.140625" style="118"/>
    <col min="1268" max="1268" width="16.42578125" style="118" customWidth="1"/>
    <col min="1269" max="1269" width="12" style="118" customWidth="1"/>
    <col min="1270" max="1270" width="11.85546875" style="118" customWidth="1"/>
    <col min="1271" max="1271" width="11.5703125" style="118" customWidth="1"/>
    <col min="1272" max="1272" width="12" style="118" customWidth="1"/>
    <col min="1273" max="1273" width="11.140625" style="118" customWidth="1"/>
    <col min="1274" max="1274" width="10.7109375" style="118" customWidth="1"/>
    <col min="1275" max="1275" width="9.85546875" style="118" customWidth="1"/>
    <col min="1276" max="1276" width="9.7109375" style="118" customWidth="1"/>
    <col min="1277" max="1277" width="10.42578125" style="118" customWidth="1"/>
    <col min="1278" max="1278" width="12.5703125" style="118" customWidth="1"/>
    <col min="1279" max="1279" width="11" style="118" customWidth="1"/>
    <col min="1280" max="1280" width="11.42578125" style="118" customWidth="1"/>
    <col min="1281" max="1281" width="11.85546875" style="118" customWidth="1"/>
    <col min="1282" max="1282" width="15" style="118" customWidth="1"/>
    <col min="1283" max="1523" width="9.140625" style="118"/>
    <col min="1524" max="1524" width="16.42578125" style="118" customWidth="1"/>
    <col min="1525" max="1525" width="12" style="118" customWidth="1"/>
    <col min="1526" max="1526" width="11.85546875" style="118" customWidth="1"/>
    <col min="1527" max="1527" width="11.5703125" style="118" customWidth="1"/>
    <col min="1528" max="1528" width="12" style="118" customWidth="1"/>
    <col min="1529" max="1529" width="11.140625" style="118" customWidth="1"/>
    <col min="1530" max="1530" width="10.7109375" style="118" customWidth="1"/>
    <col min="1531" max="1531" width="9.85546875" style="118" customWidth="1"/>
    <col min="1532" max="1532" width="9.7109375" style="118" customWidth="1"/>
    <col min="1533" max="1533" width="10.42578125" style="118" customWidth="1"/>
    <col min="1534" max="1534" width="12.5703125" style="118" customWidth="1"/>
    <col min="1535" max="1535" width="11" style="118" customWidth="1"/>
    <col min="1536" max="1536" width="11.42578125" style="118" customWidth="1"/>
    <col min="1537" max="1537" width="11.85546875" style="118" customWidth="1"/>
    <col min="1538" max="1538" width="15" style="118" customWidth="1"/>
    <col min="1539" max="1779" width="9.140625" style="118"/>
    <col min="1780" max="1780" width="16.42578125" style="118" customWidth="1"/>
    <col min="1781" max="1781" width="12" style="118" customWidth="1"/>
    <col min="1782" max="1782" width="11.85546875" style="118" customWidth="1"/>
    <col min="1783" max="1783" width="11.5703125" style="118" customWidth="1"/>
    <col min="1784" max="1784" width="12" style="118" customWidth="1"/>
    <col min="1785" max="1785" width="11.140625" style="118" customWidth="1"/>
    <col min="1786" max="1786" width="10.7109375" style="118" customWidth="1"/>
    <col min="1787" max="1787" width="9.85546875" style="118" customWidth="1"/>
    <col min="1788" max="1788" width="9.7109375" style="118" customWidth="1"/>
    <col min="1789" max="1789" width="10.42578125" style="118" customWidth="1"/>
    <col min="1790" max="1790" width="12.5703125" style="118" customWidth="1"/>
    <col min="1791" max="1791" width="11" style="118" customWidth="1"/>
    <col min="1792" max="1792" width="11.42578125" style="118" customWidth="1"/>
    <col min="1793" max="1793" width="11.85546875" style="118" customWidth="1"/>
    <col min="1794" max="1794" width="15" style="118" customWidth="1"/>
    <col min="1795" max="2035" width="9.140625" style="118"/>
    <col min="2036" max="2036" width="16.42578125" style="118" customWidth="1"/>
    <col min="2037" max="2037" width="12" style="118" customWidth="1"/>
    <col min="2038" max="2038" width="11.85546875" style="118" customWidth="1"/>
    <col min="2039" max="2039" width="11.5703125" style="118" customWidth="1"/>
    <col min="2040" max="2040" width="12" style="118" customWidth="1"/>
    <col min="2041" max="2041" width="11.140625" style="118" customWidth="1"/>
    <col min="2042" max="2042" width="10.7109375" style="118" customWidth="1"/>
    <col min="2043" max="2043" width="9.85546875" style="118" customWidth="1"/>
    <col min="2044" max="2044" width="9.7109375" style="118" customWidth="1"/>
    <col min="2045" max="2045" width="10.42578125" style="118" customWidth="1"/>
    <col min="2046" max="2046" width="12.5703125" style="118" customWidth="1"/>
    <col min="2047" max="2047" width="11" style="118" customWidth="1"/>
    <col min="2048" max="2048" width="11.42578125" style="118" customWidth="1"/>
    <col min="2049" max="2049" width="11.85546875" style="118" customWidth="1"/>
    <col min="2050" max="2050" width="15" style="118" customWidth="1"/>
    <col min="2051" max="2291" width="9.140625" style="118"/>
    <col min="2292" max="2292" width="16.42578125" style="118" customWidth="1"/>
    <col min="2293" max="2293" width="12" style="118" customWidth="1"/>
    <col min="2294" max="2294" width="11.85546875" style="118" customWidth="1"/>
    <col min="2295" max="2295" width="11.5703125" style="118" customWidth="1"/>
    <col min="2296" max="2296" width="12" style="118" customWidth="1"/>
    <col min="2297" max="2297" width="11.140625" style="118" customWidth="1"/>
    <col min="2298" max="2298" width="10.7109375" style="118" customWidth="1"/>
    <col min="2299" max="2299" width="9.85546875" style="118" customWidth="1"/>
    <col min="2300" max="2300" width="9.7109375" style="118" customWidth="1"/>
    <col min="2301" max="2301" width="10.42578125" style="118" customWidth="1"/>
    <col min="2302" max="2302" width="12.5703125" style="118" customWidth="1"/>
    <col min="2303" max="2303" width="11" style="118" customWidth="1"/>
    <col min="2304" max="2304" width="11.42578125" style="118" customWidth="1"/>
    <col min="2305" max="2305" width="11.85546875" style="118" customWidth="1"/>
    <col min="2306" max="2306" width="15" style="118" customWidth="1"/>
    <col min="2307" max="2547" width="9.140625" style="118"/>
    <col min="2548" max="2548" width="16.42578125" style="118" customWidth="1"/>
    <col min="2549" max="2549" width="12" style="118" customWidth="1"/>
    <col min="2550" max="2550" width="11.85546875" style="118" customWidth="1"/>
    <col min="2551" max="2551" width="11.5703125" style="118" customWidth="1"/>
    <col min="2552" max="2552" width="12" style="118" customWidth="1"/>
    <col min="2553" max="2553" width="11.140625" style="118" customWidth="1"/>
    <col min="2554" max="2554" width="10.7109375" style="118" customWidth="1"/>
    <col min="2555" max="2555" width="9.85546875" style="118" customWidth="1"/>
    <col min="2556" max="2556" width="9.7109375" style="118" customWidth="1"/>
    <col min="2557" max="2557" width="10.42578125" style="118" customWidth="1"/>
    <col min="2558" max="2558" width="12.5703125" style="118" customWidth="1"/>
    <col min="2559" max="2559" width="11" style="118" customWidth="1"/>
    <col min="2560" max="2560" width="11.42578125" style="118" customWidth="1"/>
    <col min="2561" max="2561" width="11.85546875" style="118" customWidth="1"/>
    <col min="2562" max="2562" width="15" style="118" customWidth="1"/>
    <col min="2563" max="2803" width="9.140625" style="118"/>
    <col min="2804" max="2804" width="16.42578125" style="118" customWidth="1"/>
    <col min="2805" max="2805" width="12" style="118" customWidth="1"/>
    <col min="2806" max="2806" width="11.85546875" style="118" customWidth="1"/>
    <col min="2807" max="2807" width="11.5703125" style="118" customWidth="1"/>
    <col min="2808" max="2808" width="12" style="118" customWidth="1"/>
    <col min="2809" max="2809" width="11.140625" style="118" customWidth="1"/>
    <col min="2810" max="2810" width="10.7109375" style="118" customWidth="1"/>
    <col min="2811" max="2811" width="9.85546875" style="118" customWidth="1"/>
    <col min="2812" max="2812" width="9.7109375" style="118" customWidth="1"/>
    <col min="2813" max="2813" width="10.42578125" style="118" customWidth="1"/>
    <col min="2814" max="2814" width="12.5703125" style="118" customWidth="1"/>
    <col min="2815" max="2815" width="11" style="118" customWidth="1"/>
    <col min="2816" max="2816" width="11.42578125" style="118" customWidth="1"/>
    <col min="2817" max="2817" width="11.85546875" style="118" customWidth="1"/>
    <col min="2818" max="2818" width="15" style="118" customWidth="1"/>
    <col min="2819" max="3059" width="9.140625" style="118"/>
    <col min="3060" max="3060" width="16.42578125" style="118" customWidth="1"/>
    <col min="3061" max="3061" width="12" style="118" customWidth="1"/>
    <col min="3062" max="3062" width="11.85546875" style="118" customWidth="1"/>
    <col min="3063" max="3063" width="11.5703125" style="118" customWidth="1"/>
    <col min="3064" max="3064" width="12" style="118" customWidth="1"/>
    <col min="3065" max="3065" width="11.140625" style="118" customWidth="1"/>
    <col min="3066" max="3066" width="10.7109375" style="118" customWidth="1"/>
    <col min="3067" max="3067" width="9.85546875" style="118" customWidth="1"/>
    <col min="3068" max="3068" width="9.7109375" style="118" customWidth="1"/>
    <col min="3069" max="3069" width="10.42578125" style="118" customWidth="1"/>
    <col min="3070" max="3070" width="12.5703125" style="118" customWidth="1"/>
    <col min="3071" max="3071" width="11" style="118" customWidth="1"/>
    <col min="3072" max="3072" width="11.42578125" style="118" customWidth="1"/>
    <col min="3073" max="3073" width="11.85546875" style="118" customWidth="1"/>
    <col min="3074" max="3074" width="15" style="118" customWidth="1"/>
    <col min="3075" max="3315" width="9.140625" style="118"/>
    <col min="3316" max="3316" width="16.42578125" style="118" customWidth="1"/>
    <col min="3317" max="3317" width="12" style="118" customWidth="1"/>
    <col min="3318" max="3318" width="11.85546875" style="118" customWidth="1"/>
    <col min="3319" max="3319" width="11.5703125" style="118" customWidth="1"/>
    <col min="3320" max="3320" width="12" style="118" customWidth="1"/>
    <col min="3321" max="3321" width="11.140625" style="118" customWidth="1"/>
    <col min="3322" max="3322" width="10.7109375" style="118" customWidth="1"/>
    <col min="3323" max="3323" width="9.85546875" style="118" customWidth="1"/>
    <col min="3324" max="3324" width="9.7109375" style="118" customWidth="1"/>
    <col min="3325" max="3325" width="10.42578125" style="118" customWidth="1"/>
    <col min="3326" max="3326" width="12.5703125" style="118" customWidth="1"/>
    <col min="3327" max="3327" width="11" style="118" customWidth="1"/>
    <col min="3328" max="3328" width="11.42578125" style="118" customWidth="1"/>
    <col min="3329" max="3329" width="11.85546875" style="118" customWidth="1"/>
    <col min="3330" max="3330" width="15" style="118" customWidth="1"/>
    <col min="3331" max="3571" width="9.140625" style="118"/>
    <col min="3572" max="3572" width="16.42578125" style="118" customWidth="1"/>
    <col min="3573" max="3573" width="12" style="118" customWidth="1"/>
    <col min="3574" max="3574" width="11.85546875" style="118" customWidth="1"/>
    <col min="3575" max="3575" width="11.5703125" style="118" customWidth="1"/>
    <col min="3576" max="3576" width="12" style="118" customWidth="1"/>
    <col min="3577" max="3577" width="11.140625" style="118" customWidth="1"/>
    <col min="3578" max="3578" width="10.7109375" style="118" customWidth="1"/>
    <col min="3579" max="3579" width="9.85546875" style="118" customWidth="1"/>
    <col min="3580" max="3580" width="9.7109375" style="118" customWidth="1"/>
    <col min="3581" max="3581" width="10.42578125" style="118" customWidth="1"/>
    <col min="3582" max="3582" width="12.5703125" style="118" customWidth="1"/>
    <col min="3583" max="3583" width="11" style="118" customWidth="1"/>
    <col min="3584" max="3584" width="11.42578125" style="118" customWidth="1"/>
    <col min="3585" max="3585" width="11.85546875" style="118" customWidth="1"/>
    <col min="3586" max="3586" width="15" style="118" customWidth="1"/>
    <col min="3587" max="3827" width="9.140625" style="118"/>
    <col min="3828" max="3828" width="16.42578125" style="118" customWidth="1"/>
    <col min="3829" max="3829" width="12" style="118" customWidth="1"/>
    <col min="3830" max="3830" width="11.85546875" style="118" customWidth="1"/>
    <col min="3831" max="3831" width="11.5703125" style="118" customWidth="1"/>
    <col min="3832" max="3832" width="12" style="118" customWidth="1"/>
    <col min="3833" max="3833" width="11.140625" style="118" customWidth="1"/>
    <col min="3834" max="3834" width="10.7109375" style="118" customWidth="1"/>
    <col min="3835" max="3835" width="9.85546875" style="118" customWidth="1"/>
    <col min="3836" max="3836" width="9.7109375" style="118" customWidth="1"/>
    <col min="3837" max="3837" width="10.42578125" style="118" customWidth="1"/>
    <col min="3838" max="3838" width="12.5703125" style="118" customWidth="1"/>
    <col min="3839" max="3839" width="11" style="118" customWidth="1"/>
    <col min="3840" max="3840" width="11.42578125" style="118" customWidth="1"/>
    <col min="3841" max="3841" width="11.85546875" style="118" customWidth="1"/>
    <col min="3842" max="3842" width="15" style="118" customWidth="1"/>
    <col min="3843" max="4083" width="9.140625" style="118"/>
    <col min="4084" max="4084" width="16.42578125" style="118" customWidth="1"/>
    <col min="4085" max="4085" width="12" style="118" customWidth="1"/>
    <col min="4086" max="4086" width="11.85546875" style="118" customWidth="1"/>
    <col min="4087" max="4087" width="11.5703125" style="118" customWidth="1"/>
    <col min="4088" max="4088" width="12" style="118" customWidth="1"/>
    <col min="4089" max="4089" width="11.140625" style="118" customWidth="1"/>
    <col min="4090" max="4090" width="10.7109375" style="118" customWidth="1"/>
    <col min="4091" max="4091" width="9.85546875" style="118" customWidth="1"/>
    <col min="4092" max="4092" width="9.7109375" style="118" customWidth="1"/>
    <col min="4093" max="4093" width="10.42578125" style="118" customWidth="1"/>
    <col min="4094" max="4094" width="12.5703125" style="118" customWidth="1"/>
    <col min="4095" max="4095" width="11" style="118" customWidth="1"/>
    <col min="4096" max="4096" width="11.42578125" style="118" customWidth="1"/>
    <col min="4097" max="4097" width="11.85546875" style="118" customWidth="1"/>
    <col min="4098" max="4098" width="15" style="118" customWidth="1"/>
    <col min="4099" max="4339" width="9.140625" style="118"/>
    <col min="4340" max="4340" width="16.42578125" style="118" customWidth="1"/>
    <col min="4341" max="4341" width="12" style="118" customWidth="1"/>
    <col min="4342" max="4342" width="11.85546875" style="118" customWidth="1"/>
    <col min="4343" max="4343" width="11.5703125" style="118" customWidth="1"/>
    <col min="4344" max="4344" width="12" style="118" customWidth="1"/>
    <col min="4345" max="4345" width="11.140625" style="118" customWidth="1"/>
    <col min="4346" max="4346" width="10.7109375" style="118" customWidth="1"/>
    <col min="4347" max="4347" width="9.85546875" style="118" customWidth="1"/>
    <col min="4348" max="4348" width="9.7109375" style="118" customWidth="1"/>
    <col min="4349" max="4349" width="10.42578125" style="118" customWidth="1"/>
    <col min="4350" max="4350" width="12.5703125" style="118" customWidth="1"/>
    <col min="4351" max="4351" width="11" style="118" customWidth="1"/>
    <col min="4352" max="4352" width="11.42578125" style="118" customWidth="1"/>
    <col min="4353" max="4353" width="11.85546875" style="118" customWidth="1"/>
    <col min="4354" max="4354" width="15" style="118" customWidth="1"/>
    <col min="4355" max="4595" width="9.140625" style="118"/>
    <col min="4596" max="4596" width="16.42578125" style="118" customWidth="1"/>
    <col min="4597" max="4597" width="12" style="118" customWidth="1"/>
    <col min="4598" max="4598" width="11.85546875" style="118" customWidth="1"/>
    <col min="4599" max="4599" width="11.5703125" style="118" customWidth="1"/>
    <col min="4600" max="4600" width="12" style="118" customWidth="1"/>
    <col min="4601" max="4601" width="11.140625" style="118" customWidth="1"/>
    <col min="4602" max="4602" width="10.7109375" style="118" customWidth="1"/>
    <col min="4603" max="4603" width="9.85546875" style="118" customWidth="1"/>
    <col min="4604" max="4604" width="9.7109375" style="118" customWidth="1"/>
    <col min="4605" max="4605" width="10.42578125" style="118" customWidth="1"/>
    <col min="4606" max="4606" width="12.5703125" style="118" customWidth="1"/>
    <col min="4607" max="4607" width="11" style="118" customWidth="1"/>
    <col min="4608" max="4608" width="11.42578125" style="118" customWidth="1"/>
    <col min="4609" max="4609" width="11.85546875" style="118" customWidth="1"/>
    <col min="4610" max="4610" width="15" style="118" customWidth="1"/>
    <col min="4611" max="4851" width="9.140625" style="118"/>
    <col min="4852" max="4852" width="16.42578125" style="118" customWidth="1"/>
    <col min="4853" max="4853" width="12" style="118" customWidth="1"/>
    <col min="4854" max="4854" width="11.85546875" style="118" customWidth="1"/>
    <col min="4855" max="4855" width="11.5703125" style="118" customWidth="1"/>
    <col min="4856" max="4856" width="12" style="118" customWidth="1"/>
    <col min="4857" max="4857" width="11.140625" style="118" customWidth="1"/>
    <col min="4858" max="4858" width="10.7109375" style="118" customWidth="1"/>
    <col min="4859" max="4859" width="9.85546875" style="118" customWidth="1"/>
    <col min="4860" max="4860" width="9.7109375" style="118" customWidth="1"/>
    <col min="4861" max="4861" width="10.42578125" style="118" customWidth="1"/>
    <col min="4862" max="4862" width="12.5703125" style="118" customWidth="1"/>
    <col min="4863" max="4863" width="11" style="118" customWidth="1"/>
    <col min="4864" max="4864" width="11.42578125" style="118" customWidth="1"/>
    <col min="4865" max="4865" width="11.85546875" style="118" customWidth="1"/>
    <col min="4866" max="4866" width="15" style="118" customWidth="1"/>
    <col min="4867" max="5107" width="9.140625" style="118"/>
    <col min="5108" max="5108" width="16.42578125" style="118" customWidth="1"/>
    <col min="5109" max="5109" width="12" style="118" customWidth="1"/>
    <col min="5110" max="5110" width="11.85546875" style="118" customWidth="1"/>
    <col min="5111" max="5111" width="11.5703125" style="118" customWidth="1"/>
    <col min="5112" max="5112" width="12" style="118" customWidth="1"/>
    <col min="5113" max="5113" width="11.140625" style="118" customWidth="1"/>
    <col min="5114" max="5114" width="10.7109375" style="118" customWidth="1"/>
    <col min="5115" max="5115" width="9.85546875" style="118" customWidth="1"/>
    <col min="5116" max="5116" width="9.7109375" style="118" customWidth="1"/>
    <col min="5117" max="5117" width="10.42578125" style="118" customWidth="1"/>
    <col min="5118" max="5118" width="12.5703125" style="118" customWidth="1"/>
    <col min="5119" max="5119" width="11" style="118" customWidth="1"/>
    <col min="5120" max="5120" width="11.42578125" style="118" customWidth="1"/>
    <col min="5121" max="5121" width="11.85546875" style="118" customWidth="1"/>
    <col min="5122" max="5122" width="15" style="118" customWidth="1"/>
    <col min="5123" max="5363" width="9.140625" style="118"/>
    <col min="5364" max="5364" width="16.42578125" style="118" customWidth="1"/>
    <col min="5365" max="5365" width="12" style="118" customWidth="1"/>
    <col min="5366" max="5366" width="11.85546875" style="118" customWidth="1"/>
    <col min="5367" max="5367" width="11.5703125" style="118" customWidth="1"/>
    <col min="5368" max="5368" width="12" style="118" customWidth="1"/>
    <col min="5369" max="5369" width="11.140625" style="118" customWidth="1"/>
    <col min="5370" max="5370" width="10.7109375" style="118" customWidth="1"/>
    <col min="5371" max="5371" width="9.85546875" style="118" customWidth="1"/>
    <col min="5372" max="5372" width="9.7109375" style="118" customWidth="1"/>
    <col min="5373" max="5373" width="10.42578125" style="118" customWidth="1"/>
    <col min="5374" max="5374" width="12.5703125" style="118" customWidth="1"/>
    <col min="5375" max="5375" width="11" style="118" customWidth="1"/>
    <col min="5376" max="5376" width="11.42578125" style="118" customWidth="1"/>
    <col min="5377" max="5377" width="11.85546875" style="118" customWidth="1"/>
    <col min="5378" max="5378" width="15" style="118" customWidth="1"/>
    <col min="5379" max="5619" width="9.140625" style="118"/>
    <col min="5620" max="5620" width="16.42578125" style="118" customWidth="1"/>
    <col min="5621" max="5621" width="12" style="118" customWidth="1"/>
    <col min="5622" max="5622" width="11.85546875" style="118" customWidth="1"/>
    <col min="5623" max="5623" width="11.5703125" style="118" customWidth="1"/>
    <col min="5624" max="5624" width="12" style="118" customWidth="1"/>
    <col min="5625" max="5625" width="11.140625" style="118" customWidth="1"/>
    <col min="5626" max="5626" width="10.7109375" style="118" customWidth="1"/>
    <col min="5627" max="5627" width="9.85546875" style="118" customWidth="1"/>
    <col min="5628" max="5628" width="9.7109375" style="118" customWidth="1"/>
    <col min="5629" max="5629" width="10.42578125" style="118" customWidth="1"/>
    <col min="5630" max="5630" width="12.5703125" style="118" customWidth="1"/>
    <col min="5631" max="5631" width="11" style="118" customWidth="1"/>
    <col min="5632" max="5632" width="11.42578125" style="118" customWidth="1"/>
    <col min="5633" max="5633" width="11.85546875" style="118" customWidth="1"/>
    <col min="5634" max="5634" width="15" style="118" customWidth="1"/>
    <col min="5635" max="5875" width="9.140625" style="118"/>
    <col min="5876" max="5876" width="16.42578125" style="118" customWidth="1"/>
    <col min="5877" max="5877" width="12" style="118" customWidth="1"/>
    <col min="5878" max="5878" width="11.85546875" style="118" customWidth="1"/>
    <col min="5879" max="5879" width="11.5703125" style="118" customWidth="1"/>
    <col min="5880" max="5880" width="12" style="118" customWidth="1"/>
    <col min="5881" max="5881" width="11.140625" style="118" customWidth="1"/>
    <col min="5882" max="5882" width="10.7109375" style="118" customWidth="1"/>
    <col min="5883" max="5883" width="9.85546875" style="118" customWidth="1"/>
    <col min="5884" max="5884" width="9.7109375" style="118" customWidth="1"/>
    <col min="5885" max="5885" width="10.42578125" style="118" customWidth="1"/>
    <col min="5886" max="5886" width="12.5703125" style="118" customWidth="1"/>
    <col min="5887" max="5887" width="11" style="118" customWidth="1"/>
    <col min="5888" max="5888" width="11.42578125" style="118" customWidth="1"/>
    <col min="5889" max="5889" width="11.85546875" style="118" customWidth="1"/>
    <col min="5890" max="5890" width="15" style="118" customWidth="1"/>
    <col min="5891" max="6131" width="9.140625" style="118"/>
    <col min="6132" max="6132" width="16.42578125" style="118" customWidth="1"/>
    <col min="6133" max="6133" width="12" style="118" customWidth="1"/>
    <col min="6134" max="6134" width="11.85546875" style="118" customWidth="1"/>
    <col min="6135" max="6135" width="11.5703125" style="118" customWidth="1"/>
    <col min="6136" max="6136" width="12" style="118" customWidth="1"/>
    <col min="6137" max="6137" width="11.140625" style="118" customWidth="1"/>
    <col min="6138" max="6138" width="10.7109375" style="118" customWidth="1"/>
    <col min="6139" max="6139" width="9.85546875" style="118" customWidth="1"/>
    <col min="6140" max="6140" width="9.7109375" style="118" customWidth="1"/>
    <col min="6141" max="6141" width="10.42578125" style="118" customWidth="1"/>
    <col min="6142" max="6142" width="12.5703125" style="118" customWidth="1"/>
    <col min="6143" max="6143" width="11" style="118" customWidth="1"/>
    <col min="6144" max="6144" width="11.42578125" style="118" customWidth="1"/>
    <col min="6145" max="6145" width="11.85546875" style="118" customWidth="1"/>
    <col min="6146" max="6146" width="15" style="118" customWidth="1"/>
    <col min="6147" max="6387" width="9.140625" style="118"/>
    <col min="6388" max="6388" width="16.42578125" style="118" customWidth="1"/>
    <col min="6389" max="6389" width="12" style="118" customWidth="1"/>
    <col min="6390" max="6390" width="11.85546875" style="118" customWidth="1"/>
    <col min="6391" max="6391" width="11.5703125" style="118" customWidth="1"/>
    <col min="6392" max="6392" width="12" style="118" customWidth="1"/>
    <col min="6393" max="6393" width="11.140625" style="118" customWidth="1"/>
    <col min="6394" max="6394" width="10.7109375" style="118" customWidth="1"/>
    <col min="6395" max="6395" width="9.85546875" style="118" customWidth="1"/>
    <col min="6396" max="6396" width="9.7109375" style="118" customWidth="1"/>
    <col min="6397" max="6397" width="10.42578125" style="118" customWidth="1"/>
    <col min="6398" max="6398" width="12.5703125" style="118" customWidth="1"/>
    <col min="6399" max="6399" width="11" style="118" customWidth="1"/>
    <col min="6400" max="6400" width="11.42578125" style="118" customWidth="1"/>
    <col min="6401" max="6401" width="11.85546875" style="118" customWidth="1"/>
    <col min="6402" max="6402" width="15" style="118" customWidth="1"/>
    <col min="6403" max="6643" width="9.140625" style="118"/>
    <col min="6644" max="6644" width="16.42578125" style="118" customWidth="1"/>
    <col min="6645" max="6645" width="12" style="118" customWidth="1"/>
    <col min="6646" max="6646" width="11.85546875" style="118" customWidth="1"/>
    <col min="6647" max="6647" width="11.5703125" style="118" customWidth="1"/>
    <col min="6648" max="6648" width="12" style="118" customWidth="1"/>
    <col min="6649" max="6649" width="11.140625" style="118" customWidth="1"/>
    <col min="6650" max="6650" width="10.7109375" style="118" customWidth="1"/>
    <col min="6651" max="6651" width="9.85546875" style="118" customWidth="1"/>
    <col min="6652" max="6652" width="9.7109375" style="118" customWidth="1"/>
    <col min="6653" max="6653" width="10.42578125" style="118" customWidth="1"/>
    <col min="6654" max="6654" width="12.5703125" style="118" customWidth="1"/>
    <col min="6655" max="6655" width="11" style="118" customWidth="1"/>
    <col min="6656" max="6656" width="11.42578125" style="118" customWidth="1"/>
    <col min="6657" max="6657" width="11.85546875" style="118" customWidth="1"/>
    <col min="6658" max="6658" width="15" style="118" customWidth="1"/>
    <col min="6659" max="6899" width="9.140625" style="118"/>
    <col min="6900" max="6900" width="16.42578125" style="118" customWidth="1"/>
    <col min="6901" max="6901" width="12" style="118" customWidth="1"/>
    <col min="6902" max="6902" width="11.85546875" style="118" customWidth="1"/>
    <col min="6903" max="6903" width="11.5703125" style="118" customWidth="1"/>
    <col min="6904" max="6904" width="12" style="118" customWidth="1"/>
    <col min="6905" max="6905" width="11.140625" style="118" customWidth="1"/>
    <col min="6906" max="6906" width="10.7109375" style="118" customWidth="1"/>
    <col min="6907" max="6907" width="9.85546875" style="118" customWidth="1"/>
    <col min="6908" max="6908" width="9.7109375" style="118" customWidth="1"/>
    <col min="6909" max="6909" width="10.42578125" style="118" customWidth="1"/>
    <col min="6910" max="6910" width="12.5703125" style="118" customWidth="1"/>
    <col min="6911" max="6911" width="11" style="118" customWidth="1"/>
    <col min="6912" max="6912" width="11.42578125" style="118" customWidth="1"/>
    <col min="6913" max="6913" width="11.85546875" style="118" customWidth="1"/>
    <col min="6914" max="6914" width="15" style="118" customWidth="1"/>
    <col min="6915" max="7155" width="9.140625" style="118"/>
    <col min="7156" max="7156" width="16.42578125" style="118" customWidth="1"/>
    <col min="7157" max="7157" width="12" style="118" customWidth="1"/>
    <col min="7158" max="7158" width="11.85546875" style="118" customWidth="1"/>
    <col min="7159" max="7159" width="11.5703125" style="118" customWidth="1"/>
    <col min="7160" max="7160" width="12" style="118" customWidth="1"/>
    <col min="7161" max="7161" width="11.140625" style="118" customWidth="1"/>
    <col min="7162" max="7162" width="10.7109375" style="118" customWidth="1"/>
    <col min="7163" max="7163" width="9.85546875" style="118" customWidth="1"/>
    <col min="7164" max="7164" width="9.7109375" style="118" customWidth="1"/>
    <col min="7165" max="7165" width="10.42578125" style="118" customWidth="1"/>
    <col min="7166" max="7166" width="12.5703125" style="118" customWidth="1"/>
    <col min="7167" max="7167" width="11" style="118" customWidth="1"/>
    <col min="7168" max="7168" width="11.42578125" style="118" customWidth="1"/>
    <col min="7169" max="7169" width="11.85546875" style="118" customWidth="1"/>
    <col min="7170" max="7170" width="15" style="118" customWidth="1"/>
    <col min="7171" max="7411" width="9.140625" style="118"/>
    <col min="7412" max="7412" width="16.42578125" style="118" customWidth="1"/>
    <col min="7413" max="7413" width="12" style="118" customWidth="1"/>
    <col min="7414" max="7414" width="11.85546875" style="118" customWidth="1"/>
    <col min="7415" max="7415" width="11.5703125" style="118" customWidth="1"/>
    <col min="7416" max="7416" width="12" style="118" customWidth="1"/>
    <col min="7417" max="7417" width="11.140625" style="118" customWidth="1"/>
    <col min="7418" max="7418" width="10.7109375" style="118" customWidth="1"/>
    <col min="7419" max="7419" width="9.85546875" style="118" customWidth="1"/>
    <col min="7420" max="7420" width="9.7109375" style="118" customWidth="1"/>
    <col min="7421" max="7421" width="10.42578125" style="118" customWidth="1"/>
    <col min="7422" max="7422" width="12.5703125" style="118" customWidth="1"/>
    <col min="7423" max="7423" width="11" style="118" customWidth="1"/>
    <col min="7424" max="7424" width="11.42578125" style="118" customWidth="1"/>
    <col min="7425" max="7425" width="11.85546875" style="118" customWidth="1"/>
    <col min="7426" max="7426" width="15" style="118" customWidth="1"/>
    <col min="7427" max="7667" width="9.140625" style="118"/>
    <col min="7668" max="7668" width="16.42578125" style="118" customWidth="1"/>
    <col min="7669" max="7669" width="12" style="118" customWidth="1"/>
    <col min="7670" max="7670" width="11.85546875" style="118" customWidth="1"/>
    <col min="7671" max="7671" width="11.5703125" style="118" customWidth="1"/>
    <col min="7672" max="7672" width="12" style="118" customWidth="1"/>
    <col min="7673" max="7673" width="11.140625" style="118" customWidth="1"/>
    <col min="7674" max="7674" width="10.7109375" style="118" customWidth="1"/>
    <col min="7675" max="7675" width="9.85546875" style="118" customWidth="1"/>
    <col min="7676" max="7676" width="9.7109375" style="118" customWidth="1"/>
    <col min="7677" max="7677" width="10.42578125" style="118" customWidth="1"/>
    <col min="7678" max="7678" width="12.5703125" style="118" customWidth="1"/>
    <col min="7679" max="7679" width="11" style="118" customWidth="1"/>
    <col min="7680" max="7680" width="11.42578125" style="118" customWidth="1"/>
    <col min="7681" max="7681" width="11.85546875" style="118" customWidth="1"/>
    <col min="7682" max="7682" width="15" style="118" customWidth="1"/>
    <col min="7683" max="7923" width="9.140625" style="118"/>
    <col min="7924" max="7924" width="16.42578125" style="118" customWidth="1"/>
    <col min="7925" max="7925" width="12" style="118" customWidth="1"/>
    <col min="7926" max="7926" width="11.85546875" style="118" customWidth="1"/>
    <col min="7927" max="7927" width="11.5703125" style="118" customWidth="1"/>
    <col min="7928" max="7928" width="12" style="118" customWidth="1"/>
    <col min="7929" max="7929" width="11.140625" style="118" customWidth="1"/>
    <col min="7930" max="7930" width="10.7109375" style="118" customWidth="1"/>
    <col min="7931" max="7931" width="9.85546875" style="118" customWidth="1"/>
    <col min="7932" max="7932" width="9.7109375" style="118" customWidth="1"/>
    <col min="7933" max="7933" width="10.42578125" style="118" customWidth="1"/>
    <col min="7934" max="7934" width="12.5703125" style="118" customWidth="1"/>
    <col min="7935" max="7935" width="11" style="118" customWidth="1"/>
    <col min="7936" max="7936" width="11.42578125" style="118" customWidth="1"/>
    <col min="7937" max="7937" width="11.85546875" style="118" customWidth="1"/>
    <col min="7938" max="7938" width="15" style="118" customWidth="1"/>
    <col min="7939" max="8179" width="9.140625" style="118"/>
    <col min="8180" max="8180" width="16.42578125" style="118" customWidth="1"/>
    <col min="8181" max="8181" width="12" style="118" customWidth="1"/>
    <col min="8182" max="8182" width="11.85546875" style="118" customWidth="1"/>
    <col min="8183" max="8183" width="11.5703125" style="118" customWidth="1"/>
    <col min="8184" max="8184" width="12" style="118" customWidth="1"/>
    <col min="8185" max="8185" width="11.140625" style="118" customWidth="1"/>
    <col min="8186" max="8186" width="10.7109375" style="118" customWidth="1"/>
    <col min="8187" max="8187" width="9.85546875" style="118" customWidth="1"/>
    <col min="8188" max="8188" width="9.7109375" style="118" customWidth="1"/>
    <col min="8189" max="8189" width="10.42578125" style="118" customWidth="1"/>
    <col min="8190" max="8190" width="12.5703125" style="118" customWidth="1"/>
    <col min="8191" max="8191" width="11" style="118" customWidth="1"/>
    <col min="8192" max="8192" width="11.42578125" style="118" customWidth="1"/>
    <col min="8193" max="8193" width="11.85546875" style="118" customWidth="1"/>
    <col min="8194" max="8194" width="15" style="118" customWidth="1"/>
    <col min="8195" max="8435" width="9.140625" style="118"/>
    <col min="8436" max="8436" width="16.42578125" style="118" customWidth="1"/>
    <col min="8437" max="8437" width="12" style="118" customWidth="1"/>
    <col min="8438" max="8438" width="11.85546875" style="118" customWidth="1"/>
    <col min="8439" max="8439" width="11.5703125" style="118" customWidth="1"/>
    <col min="8440" max="8440" width="12" style="118" customWidth="1"/>
    <col min="8441" max="8441" width="11.140625" style="118" customWidth="1"/>
    <col min="8442" max="8442" width="10.7109375" style="118" customWidth="1"/>
    <col min="8443" max="8443" width="9.85546875" style="118" customWidth="1"/>
    <col min="8444" max="8444" width="9.7109375" style="118" customWidth="1"/>
    <col min="8445" max="8445" width="10.42578125" style="118" customWidth="1"/>
    <col min="8446" max="8446" width="12.5703125" style="118" customWidth="1"/>
    <col min="8447" max="8447" width="11" style="118" customWidth="1"/>
    <col min="8448" max="8448" width="11.42578125" style="118" customWidth="1"/>
    <col min="8449" max="8449" width="11.85546875" style="118" customWidth="1"/>
    <col min="8450" max="8450" width="15" style="118" customWidth="1"/>
    <col min="8451" max="8691" width="9.140625" style="118"/>
    <col min="8692" max="8692" width="16.42578125" style="118" customWidth="1"/>
    <col min="8693" max="8693" width="12" style="118" customWidth="1"/>
    <col min="8694" max="8694" width="11.85546875" style="118" customWidth="1"/>
    <col min="8695" max="8695" width="11.5703125" style="118" customWidth="1"/>
    <col min="8696" max="8696" width="12" style="118" customWidth="1"/>
    <col min="8697" max="8697" width="11.140625" style="118" customWidth="1"/>
    <col min="8698" max="8698" width="10.7109375" style="118" customWidth="1"/>
    <col min="8699" max="8699" width="9.85546875" style="118" customWidth="1"/>
    <col min="8700" max="8700" width="9.7109375" style="118" customWidth="1"/>
    <col min="8701" max="8701" width="10.42578125" style="118" customWidth="1"/>
    <col min="8702" max="8702" width="12.5703125" style="118" customWidth="1"/>
    <col min="8703" max="8703" width="11" style="118" customWidth="1"/>
    <col min="8704" max="8704" width="11.42578125" style="118" customWidth="1"/>
    <col min="8705" max="8705" width="11.85546875" style="118" customWidth="1"/>
    <col min="8706" max="8706" width="15" style="118" customWidth="1"/>
    <col min="8707" max="8947" width="9.140625" style="118"/>
    <col min="8948" max="8948" width="16.42578125" style="118" customWidth="1"/>
    <col min="8949" max="8949" width="12" style="118" customWidth="1"/>
    <col min="8950" max="8950" width="11.85546875" style="118" customWidth="1"/>
    <col min="8951" max="8951" width="11.5703125" style="118" customWidth="1"/>
    <col min="8952" max="8952" width="12" style="118" customWidth="1"/>
    <col min="8953" max="8953" width="11.140625" style="118" customWidth="1"/>
    <col min="8954" max="8954" width="10.7109375" style="118" customWidth="1"/>
    <col min="8955" max="8955" width="9.85546875" style="118" customWidth="1"/>
    <col min="8956" max="8956" width="9.7109375" style="118" customWidth="1"/>
    <col min="8957" max="8957" width="10.42578125" style="118" customWidth="1"/>
    <col min="8958" max="8958" width="12.5703125" style="118" customWidth="1"/>
    <col min="8959" max="8959" width="11" style="118" customWidth="1"/>
    <col min="8960" max="8960" width="11.42578125" style="118" customWidth="1"/>
    <col min="8961" max="8961" width="11.85546875" style="118" customWidth="1"/>
    <col min="8962" max="8962" width="15" style="118" customWidth="1"/>
    <col min="8963" max="9203" width="9.140625" style="118"/>
    <col min="9204" max="9204" width="16.42578125" style="118" customWidth="1"/>
    <col min="9205" max="9205" width="12" style="118" customWidth="1"/>
    <col min="9206" max="9206" width="11.85546875" style="118" customWidth="1"/>
    <col min="9207" max="9207" width="11.5703125" style="118" customWidth="1"/>
    <col min="9208" max="9208" width="12" style="118" customWidth="1"/>
    <col min="9209" max="9209" width="11.140625" style="118" customWidth="1"/>
    <col min="9210" max="9210" width="10.7109375" style="118" customWidth="1"/>
    <col min="9211" max="9211" width="9.85546875" style="118" customWidth="1"/>
    <col min="9212" max="9212" width="9.7109375" style="118" customWidth="1"/>
    <col min="9213" max="9213" width="10.42578125" style="118" customWidth="1"/>
    <col min="9214" max="9214" width="12.5703125" style="118" customWidth="1"/>
    <col min="9215" max="9215" width="11" style="118" customWidth="1"/>
    <col min="9216" max="9216" width="11.42578125" style="118" customWidth="1"/>
    <col min="9217" max="9217" width="11.85546875" style="118" customWidth="1"/>
    <col min="9218" max="9218" width="15" style="118" customWidth="1"/>
    <col min="9219" max="9459" width="9.140625" style="118"/>
    <col min="9460" max="9460" width="16.42578125" style="118" customWidth="1"/>
    <col min="9461" max="9461" width="12" style="118" customWidth="1"/>
    <col min="9462" max="9462" width="11.85546875" style="118" customWidth="1"/>
    <col min="9463" max="9463" width="11.5703125" style="118" customWidth="1"/>
    <col min="9464" max="9464" width="12" style="118" customWidth="1"/>
    <col min="9465" max="9465" width="11.140625" style="118" customWidth="1"/>
    <col min="9466" max="9466" width="10.7109375" style="118" customWidth="1"/>
    <col min="9467" max="9467" width="9.85546875" style="118" customWidth="1"/>
    <col min="9468" max="9468" width="9.7109375" style="118" customWidth="1"/>
    <col min="9469" max="9469" width="10.42578125" style="118" customWidth="1"/>
    <col min="9470" max="9470" width="12.5703125" style="118" customWidth="1"/>
    <col min="9471" max="9471" width="11" style="118" customWidth="1"/>
    <col min="9472" max="9472" width="11.42578125" style="118" customWidth="1"/>
    <col min="9473" max="9473" width="11.85546875" style="118" customWidth="1"/>
    <col min="9474" max="9474" width="15" style="118" customWidth="1"/>
    <col min="9475" max="9715" width="9.140625" style="118"/>
    <col min="9716" max="9716" width="16.42578125" style="118" customWidth="1"/>
    <col min="9717" max="9717" width="12" style="118" customWidth="1"/>
    <col min="9718" max="9718" width="11.85546875" style="118" customWidth="1"/>
    <col min="9719" max="9719" width="11.5703125" style="118" customWidth="1"/>
    <col min="9720" max="9720" width="12" style="118" customWidth="1"/>
    <col min="9721" max="9721" width="11.140625" style="118" customWidth="1"/>
    <col min="9722" max="9722" width="10.7109375" style="118" customWidth="1"/>
    <col min="9723" max="9723" width="9.85546875" style="118" customWidth="1"/>
    <col min="9724" max="9724" width="9.7109375" style="118" customWidth="1"/>
    <col min="9725" max="9725" width="10.42578125" style="118" customWidth="1"/>
    <col min="9726" max="9726" width="12.5703125" style="118" customWidth="1"/>
    <col min="9727" max="9727" width="11" style="118" customWidth="1"/>
    <col min="9728" max="9728" width="11.42578125" style="118" customWidth="1"/>
    <col min="9729" max="9729" width="11.85546875" style="118" customWidth="1"/>
    <col min="9730" max="9730" width="15" style="118" customWidth="1"/>
    <col min="9731" max="9971" width="9.140625" style="118"/>
    <col min="9972" max="9972" width="16.42578125" style="118" customWidth="1"/>
    <col min="9973" max="9973" width="12" style="118" customWidth="1"/>
    <col min="9974" max="9974" width="11.85546875" style="118" customWidth="1"/>
    <col min="9975" max="9975" width="11.5703125" style="118" customWidth="1"/>
    <col min="9976" max="9976" width="12" style="118" customWidth="1"/>
    <col min="9977" max="9977" width="11.140625" style="118" customWidth="1"/>
    <col min="9978" max="9978" width="10.7109375" style="118" customWidth="1"/>
    <col min="9979" max="9979" width="9.85546875" style="118" customWidth="1"/>
    <col min="9980" max="9980" width="9.7109375" style="118" customWidth="1"/>
    <col min="9981" max="9981" width="10.42578125" style="118" customWidth="1"/>
    <col min="9982" max="9982" width="12.5703125" style="118" customWidth="1"/>
    <col min="9983" max="9983" width="11" style="118" customWidth="1"/>
    <col min="9984" max="9984" width="11.42578125" style="118" customWidth="1"/>
    <col min="9985" max="9985" width="11.85546875" style="118" customWidth="1"/>
    <col min="9986" max="9986" width="15" style="118" customWidth="1"/>
    <col min="9987" max="10227" width="9.140625" style="118"/>
    <col min="10228" max="10228" width="16.42578125" style="118" customWidth="1"/>
    <col min="10229" max="10229" width="12" style="118" customWidth="1"/>
    <col min="10230" max="10230" width="11.85546875" style="118" customWidth="1"/>
    <col min="10231" max="10231" width="11.5703125" style="118" customWidth="1"/>
    <col min="10232" max="10232" width="12" style="118" customWidth="1"/>
    <col min="10233" max="10233" width="11.140625" style="118" customWidth="1"/>
    <col min="10234" max="10234" width="10.7109375" style="118" customWidth="1"/>
    <col min="10235" max="10235" width="9.85546875" style="118" customWidth="1"/>
    <col min="10236" max="10236" width="9.7109375" style="118" customWidth="1"/>
    <col min="10237" max="10237" width="10.42578125" style="118" customWidth="1"/>
    <col min="10238" max="10238" width="12.5703125" style="118" customWidth="1"/>
    <col min="10239" max="10239" width="11" style="118" customWidth="1"/>
    <col min="10240" max="10240" width="11.42578125" style="118" customWidth="1"/>
    <col min="10241" max="10241" width="11.85546875" style="118" customWidth="1"/>
    <col min="10242" max="10242" width="15" style="118" customWidth="1"/>
    <col min="10243" max="10483" width="9.140625" style="118"/>
    <col min="10484" max="10484" width="16.42578125" style="118" customWidth="1"/>
    <col min="10485" max="10485" width="12" style="118" customWidth="1"/>
    <col min="10486" max="10486" width="11.85546875" style="118" customWidth="1"/>
    <col min="10487" max="10487" width="11.5703125" style="118" customWidth="1"/>
    <col min="10488" max="10488" width="12" style="118" customWidth="1"/>
    <col min="10489" max="10489" width="11.140625" style="118" customWidth="1"/>
    <col min="10490" max="10490" width="10.7109375" style="118" customWidth="1"/>
    <col min="10491" max="10491" width="9.85546875" style="118" customWidth="1"/>
    <col min="10492" max="10492" width="9.7109375" style="118" customWidth="1"/>
    <col min="10493" max="10493" width="10.42578125" style="118" customWidth="1"/>
    <col min="10494" max="10494" width="12.5703125" style="118" customWidth="1"/>
    <col min="10495" max="10495" width="11" style="118" customWidth="1"/>
    <col min="10496" max="10496" width="11.42578125" style="118" customWidth="1"/>
    <col min="10497" max="10497" width="11.85546875" style="118" customWidth="1"/>
    <col min="10498" max="10498" width="15" style="118" customWidth="1"/>
    <col min="10499" max="10739" width="9.140625" style="118"/>
    <col min="10740" max="10740" width="16.42578125" style="118" customWidth="1"/>
    <col min="10741" max="10741" width="12" style="118" customWidth="1"/>
    <col min="10742" max="10742" width="11.85546875" style="118" customWidth="1"/>
    <col min="10743" max="10743" width="11.5703125" style="118" customWidth="1"/>
    <col min="10744" max="10744" width="12" style="118" customWidth="1"/>
    <col min="10745" max="10745" width="11.140625" style="118" customWidth="1"/>
    <col min="10746" max="10746" width="10.7109375" style="118" customWidth="1"/>
    <col min="10747" max="10747" width="9.85546875" style="118" customWidth="1"/>
    <col min="10748" max="10748" width="9.7109375" style="118" customWidth="1"/>
    <col min="10749" max="10749" width="10.42578125" style="118" customWidth="1"/>
    <col min="10750" max="10750" width="12.5703125" style="118" customWidth="1"/>
    <col min="10751" max="10751" width="11" style="118" customWidth="1"/>
    <col min="10752" max="10752" width="11.42578125" style="118" customWidth="1"/>
    <col min="10753" max="10753" width="11.85546875" style="118" customWidth="1"/>
    <col min="10754" max="10754" width="15" style="118" customWidth="1"/>
    <col min="10755" max="10995" width="9.140625" style="118"/>
    <col min="10996" max="10996" width="16.42578125" style="118" customWidth="1"/>
    <col min="10997" max="10997" width="12" style="118" customWidth="1"/>
    <col min="10998" max="10998" width="11.85546875" style="118" customWidth="1"/>
    <col min="10999" max="10999" width="11.5703125" style="118" customWidth="1"/>
    <col min="11000" max="11000" width="12" style="118" customWidth="1"/>
    <col min="11001" max="11001" width="11.140625" style="118" customWidth="1"/>
    <col min="11002" max="11002" width="10.7109375" style="118" customWidth="1"/>
    <col min="11003" max="11003" width="9.85546875" style="118" customWidth="1"/>
    <col min="11004" max="11004" width="9.7109375" style="118" customWidth="1"/>
    <col min="11005" max="11005" width="10.42578125" style="118" customWidth="1"/>
    <col min="11006" max="11006" width="12.5703125" style="118" customWidth="1"/>
    <col min="11007" max="11007" width="11" style="118" customWidth="1"/>
    <col min="11008" max="11008" width="11.42578125" style="118" customWidth="1"/>
    <col min="11009" max="11009" width="11.85546875" style="118" customWidth="1"/>
    <col min="11010" max="11010" width="15" style="118" customWidth="1"/>
    <col min="11011" max="11251" width="9.140625" style="118"/>
    <col min="11252" max="11252" width="16.42578125" style="118" customWidth="1"/>
    <col min="11253" max="11253" width="12" style="118" customWidth="1"/>
    <col min="11254" max="11254" width="11.85546875" style="118" customWidth="1"/>
    <col min="11255" max="11255" width="11.5703125" style="118" customWidth="1"/>
    <col min="11256" max="11256" width="12" style="118" customWidth="1"/>
    <col min="11257" max="11257" width="11.140625" style="118" customWidth="1"/>
    <col min="11258" max="11258" width="10.7109375" style="118" customWidth="1"/>
    <col min="11259" max="11259" width="9.85546875" style="118" customWidth="1"/>
    <col min="11260" max="11260" width="9.7109375" style="118" customWidth="1"/>
    <col min="11261" max="11261" width="10.42578125" style="118" customWidth="1"/>
    <col min="11262" max="11262" width="12.5703125" style="118" customWidth="1"/>
    <col min="11263" max="11263" width="11" style="118" customWidth="1"/>
    <col min="11264" max="11264" width="11.42578125" style="118" customWidth="1"/>
    <col min="11265" max="11265" width="11.85546875" style="118" customWidth="1"/>
    <col min="11266" max="11266" width="15" style="118" customWidth="1"/>
    <col min="11267" max="11507" width="9.140625" style="118"/>
    <col min="11508" max="11508" width="16.42578125" style="118" customWidth="1"/>
    <col min="11509" max="11509" width="12" style="118" customWidth="1"/>
    <col min="11510" max="11510" width="11.85546875" style="118" customWidth="1"/>
    <col min="11511" max="11511" width="11.5703125" style="118" customWidth="1"/>
    <col min="11512" max="11512" width="12" style="118" customWidth="1"/>
    <col min="11513" max="11513" width="11.140625" style="118" customWidth="1"/>
    <col min="11514" max="11514" width="10.7109375" style="118" customWidth="1"/>
    <col min="11515" max="11515" width="9.85546875" style="118" customWidth="1"/>
    <col min="11516" max="11516" width="9.7109375" style="118" customWidth="1"/>
    <col min="11517" max="11517" width="10.42578125" style="118" customWidth="1"/>
    <col min="11518" max="11518" width="12.5703125" style="118" customWidth="1"/>
    <col min="11519" max="11519" width="11" style="118" customWidth="1"/>
    <col min="11520" max="11520" width="11.42578125" style="118" customWidth="1"/>
    <col min="11521" max="11521" width="11.85546875" style="118" customWidth="1"/>
    <col min="11522" max="11522" width="15" style="118" customWidth="1"/>
    <col min="11523" max="11763" width="9.140625" style="118"/>
    <col min="11764" max="11764" width="16.42578125" style="118" customWidth="1"/>
    <col min="11765" max="11765" width="12" style="118" customWidth="1"/>
    <col min="11766" max="11766" width="11.85546875" style="118" customWidth="1"/>
    <col min="11767" max="11767" width="11.5703125" style="118" customWidth="1"/>
    <col min="11768" max="11768" width="12" style="118" customWidth="1"/>
    <col min="11769" max="11769" width="11.140625" style="118" customWidth="1"/>
    <col min="11770" max="11770" width="10.7109375" style="118" customWidth="1"/>
    <col min="11771" max="11771" width="9.85546875" style="118" customWidth="1"/>
    <col min="11772" max="11772" width="9.7109375" style="118" customWidth="1"/>
    <col min="11773" max="11773" width="10.42578125" style="118" customWidth="1"/>
    <col min="11774" max="11774" width="12.5703125" style="118" customWidth="1"/>
    <col min="11775" max="11775" width="11" style="118" customWidth="1"/>
    <col min="11776" max="11776" width="11.42578125" style="118" customWidth="1"/>
    <col min="11777" max="11777" width="11.85546875" style="118" customWidth="1"/>
    <col min="11778" max="11778" width="15" style="118" customWidth="1"/>
    <col min="11779" max="12019" width="9.140625" style="118"/>
    <col min="12020" max="12020" width="16.42578125" style="118" customWidth="1"/>
    <col min="12021" max="12021" width="12" style="118" customWidth="1"/>
    <col min="12022" max="12022" width="11.85546875" style="118" customWidth="1"/>
    <col min="12023" max="12023" width="11.5703125" style="118" customWidth="1"/>
    <col min="12024" max="12024" width="12" style="118" customWidth="1"/>
    <col min="12025" max="12025" width="11.140625" style="118" customWidth="1"/>
    <col min="12026" max="12026" width="10.7109375" style="118" customWidth="1"/>
    <col min="12027" max="12027" width="9.85546875" style="118" customWidth="1"/>
    <col min="12028" max="12028" width="9.7109375" style="118" customWidth="1"/>
    <col min="12029" max="12029" width="10.42578125" style="118" customWidth="1"/>
    <col min="12030" max="12030" width="12.5703125" style="118" customWidth="1"/>
    <col min="12031" max="12031" width="11" style="118" customWidth="1"/>
    <col min="12032" max="12032" width="11.42578125" style="118" customWidth="1"/>
    <col min="12033" max="12033" width="11.85546875" style="118" customWidth="1"/>
    <col min="12034" max="12034" width="15" style="118" customWidth="1"/>
    <col min="12035" max="12275" width="9.140625" style="118"/>
    <col min="12276" max="12276" width="16.42578125" style="118" customWidth="1"/>
    <col min="12277" max="12277" width="12" style="118" customWidth="1"/>
    <col min="12278" max="12278" width="11.85546875" style="118" customWidth="1"/>
    <col min="12279" max="12279" width="11.5703125" style="118" customWidth="1"/>
    <col min="12280" max="12280" width="12" style="118" customWidth="1"/>
    <col min="12281" max="12281" width="11.140625" style="118" customWidth="1"/>
    <col min="12282" max="12282" width="10.7109375" style="118" customWidth="1"/>
    <col min="12283" max="12283" width="9.85546875" style="118" customWidth="1"/>
    <col min="12284" max="12284" width="9.7109375" style="118" customWidth="1"/>
    <col min="12285" max="12285" width="10.42578125" style="118" customWidth="1"/>
    <col min="12286" max="12286" width="12.5703125" style="118" customWidth="1"/>
    <col min="12287" max="12287" width="11" style="118" customWidth="1"/>
    <col min="12288" max="12288" width="11.42578125" style="118" customWidth="1"/>
    <col min="12289" max="12289" width="11.85546875" style="118" customWidth="1"/>
    <col min="12290" max="12290" width="15" style="118" customWidth="1"/>
    <col min="12291" max="12531" width="9.140625" style="118"/>
    <col min="12532" max="12532" width="16.42578125" style="118" customWidth="1"/>
    <col min="12533" max="12533" width="12" style="118" customWidth="1"/>
    <col min="12534" max="12534" width="11.85546875" style="118" customWidth="1"/>
    <col min="12535" max="12535" width="11.5703125" style="118" customWidth="1"/>
    <col min="12536" max="12536" width="12" style="118" customWidth="1"/>
    <col min="12537" max="12537" width="11.140625" style="118" customWidth="1"/>
    <col min="12538" max="12538" width="10.7109375" style="118" customWidth="1"/>
    <col min="12539" max="12539" width="9.85546875" style="118" customWidth="1"/>
    <col min="12540" max="12540" width="9.7109375" style="118" customWidth="1"/>
    <col min="12541" max="12541" width="10.42578125" style="118" customWidth="1"/>
    <col min="12542" max="12542" width="12.5703125" style="118" customWidth="1"/>
    <col min="12543" max="12543" width="11" style="118" customWidth="1"/>
    <col min="12544" max="12544" width="11.42578125" style="118" customWidth="1"/>
    <col min="12545" max="12545" width="11.85546875" style="118" customWidth="1"/>
    <col min="12546" max="12546" width="15" style="118" customWidth="1"/>
    <col min="12547" max="12787" width="9.140625" style="118"/>
    <col min="12788" max="12788" width="16.42578125" style="118" customWidth="1"/>
    <col min="12789" max="12789" width="12" style="118" customWidth="1"/>
    <col min="12790" max="12790" width="11.85546875" style="118" customWidth="1"/>
    <col min="12791" max="12791" width="11.5703125" style="118" customWidth="1"/>
    <col min="12792" max="12792" width="12" style="118" customWidth="1"/>
    <col min="12793" max="12793" width="11.140625" style="118" customWidth="1"/>
    <col min="12794" max="12794" width="10.7109375" style="118" customWidth="1"/>
    <col min="12795" max="12795" width="9.85546875" style="118" customWidth="1"/>
    <col min="12796" max="12796" width="9.7109375" style="118" customWidth="1"/>
    <col min="12797" max="12797" width="10.42578125" style="118" customWidth="1"/>
    <col min="12798" max="12798" width="12.5703125" style="118" customWidth="1"/>
    <col min="12799" max="12799" width="11" style="118" customWidth="1"/>
    <col min="12800" max="12800" width="11.42578125" style="118" customWidth="1"/>
    <col min="12801" max="12801" width="11.85546875" style="118" customWidth="1"/>
    <col min="12802" max="12802" width="15" style="118" customWidth="1"/>
    <col min="12803" max="13043" width="9.140625" style="118"/>
    <col min="13044" max="13044" width="16.42578125" style="118" customWidth="1"/>
    <col min="13045" max="13045" width="12" style="118" customWidth="1"/>
    <col min="13046" max="13046" width="11.85546875" style="118" customWidth="1"/>
    <col min="13047" max="13047" width="11.5703125" style="118" customWidth="1"/>
    <col min="13048" max="13048" width="12" style="118" customWidth="1"/>
    <col min="13049" max="13049" width="11.140625" style="118" customWidth="1"/>
    <col min="13050" max="13050" width="10.7109375" style="118" customWidth="1"/>
    <col min="13051" max="13051" width="9.85546875" style="118" customWidth="1"/>
    <col min="13052" max="13052" width="9.7109375" style="118" customWidth="1"/>
    <col min="13053" max="13053" width="10.42578125" style="118" customWidth="1"/>
    <col min="13054" max="13054" width="12.5703125" style="118" customWidth="1"/>
    <col min="13055" max="13055" width="11" style="118" customWidth="1"/>
    <col min="13056" max="13056" width="11.42578125" style="118" customWidth="1"/>
    <col min="13057" max="13057" width="11.85546875" style="118" customWidth="1"/>
    <col min="13058" max="13058" width="15" style="118" customWidth="1"/>
    <col min="13059" max="13299" width="9.140625" style="118"/>
    <col min="13300" max="13300" width="16.42578125" style="118" customWidth="1"/>
    <col min="13301" max="13301" width="12" style="118" customWidth="1"/>
    <col min="13302" max="13302" width="11.85546875" style="118" customWidth="1"/>
    <col min="13303" max="13303" width="11.5703125" style="118" customWidth="1"/>
    <col min="13304" max="13304" width="12" style="118" customWidth="1"/>
    <col min="13305" max="13305" width="11.140625" style="118" customWidth="1"/>
    <col min="13306" max="13306" width="10.7109375" style="118" customWidth="1"/>
    <col min="13307" max="13307" width="9.85546875" style="118" customWidth="1"/>
    <col min="13308" max="13308" width="9.7109375" style="118" customWidth="1"/>
    <col min="13309" max="13309" width="10.42578125" style="118" customWidth="1"/>
    <col min="13310" max="13310" width="12.5703125" style="118" customWidth="1"/>
    <col min="13311" max="13311" width="11" style="118" customWidth="1"/>
    <col min="13312" max="13312" width="11.42578125" style="118" customWidth="1"/>
    <col min="13313" max="13313" width="11.85546875" style="118" customWidth="1"/>
    <col min="13314" max="13314" width="15" style="118" customWidth="1"/>
    <col min="13315" max="13555" width="9.140625" style="118"/>
    <col min="13556" max="13556" width="16.42578125" style="118" customWidth="1"/>
    <col min="13557" max="13557" width="12" style="118" customWidth="1"/>
    <col min="13558" max="13558" width="11.85546875" style="118" customWidth="1"/>
    <col min="13559" max="13559" width="11.5703125" style="118" customWidth="1"/>
    <col min="13560" max="13560" width="12" style="118" customWidth="1"/>
    <col min="13561" max="13561" width="11.140625" style="118" customWidth="1"/>
    <col min="13562" max="13562" width="10.7109375" style="118" customWidth="1"/>
    <col min="13563" max="13563" width="9.85546875" style="118" customWidth="1"/>
    <col min="13564" max="13564" width="9.7109375" style="118" customWidth="1"/>
    <col min="13565" max="13565" width="10.42578125" style="118" customWidth="1"/>
    <col min="13566" max="13566" width="12.5703125" style="118" customWidth="1"/>
    <col min="13567" max="13567" width="11" style="118" customWidth="1"/>
    <col min="13568" max="13568" width="11.42578125" style="118" customWidth="1"/>
    <col min="13569" max="13569" width="11.85546875" style="118" customWidth="1"/>
    <col min="13570" max="13570" width="15" style="118" customWidth="1"/>
    <col min="13571" max="13811" width="9.140625" style="118"/>
    <col min="13812" max="13812" width="16.42578125" style="118" customWidth="1"/>
    <col min="13813" max="13813" width="12" style="118" customWidth="1"/>
    <col min="13814" max="13814" width="11.85546875" style="118" customWidth="1"/>
    <col min="13815" max="13815" width="11.5703125" style="118" customWidth="1"/>
    <col min="13816" max="13816" width="12" style="118" customWidth="1"/>
    <col min="13817" max="13817" width="11.140625" style="118" customWidth="1"/>
    <col min="13818" max="13818" width="10.7109375" style="118" customWidth="1"/>
    <col min="13819" max="13819" width="9.85546875" style="118" customWidth="1"/>
    <col min="13820" max="13820" width="9.7109375" style="118" customWidth="1"/>
    <col min="13821" max="13821" width="10.42578125" style="118" customWidth="1"/>
    <col min="13822" max="13822" width="12.5703125" style="118" customWidth="1"/>
    <col min="13823" max="13823" width="11" style="118" customWidth="1"/>
    <col min="13824" max="13824" width="11.42578125" style="118" customWidth="1"/>
    <col min="13825" max="13825" width="11.85546875" style="118" customWidth="1"/>
    <col min="13826" max="13826" width="15" style="118" customWidth="1"/>
    <col min="13827" max="14067" width="9.140625" style="118"/>
    <col min="14068" max="14068" width="16.42578125" style="118" customWidth="1"/>
    <col min="14069" max="14069" width="12" style="118" customWidth="1"/>
    <col min="14070" max="14070" width="11.85546875" style="118" customWidth="1"/>
    <col min="14071" max="14071" width="11.5703125" style="118" customWidth="1"/>
    <col min="14072" max="14072" width="12" style="118" customWidth="1"/>
    <col min="14073" max="14073" width="11.140625" style="118" customWidth="1"/>
    <col min="14074" max="14074" width="10.7109375" style="118" customWidth="1"/>
    <col min="14075" max="14075" width="9.85546875" style="118" customWidth="1"/>
    <col min="14076" max="14076" width="9.7109375" style="118" customWidth="1"/>
    <col min="14077" max="14077" width="10.42578125" style="118" customWidth="1"/>
    <col min="14078" max="14078" width="12.5703125" style="118" customWidth="1"/>
    <col min="14079" max="14079" width="11" style="118" customWidth="1"/>
    <col min="14080" max="14080" width="11.42578125" style="118" customWidth="1"/>
    <col min="14081" max="14081" width="11.85546875" style="118" customWidth="1"/>
    <col min="14082" max="14082" width="15" style="118" customWidth="1"/>
    <col min="14083" max="14323" width="9.140625" style="118"/>
    <col min="14324" max="14324" width="16.42578125" style="118" customWidth="1"/>
    <col min="14325" max="14325" width="12" style="118" customWidth="1"/>
    <col min="14326" max="14326" width="11.85546875" style="118" customWidth="1"/>
    <col min="14327" max="14327" width="11.5703125" style="118" customWidth="1"/>
    <col min="14328" max="14328" width="12" style="118" customWidth="1"/>
    <col min="14329" max="14329" width="11.140625" style="118" customWidth="1"/>
    <col min="14330" max="14330" width="10.7109375" style="118" customWidth="1"/>
    <col min="14331" max="14331" width="9.85546875" style="118" customWidth="1"/>
    <col min="14332" max="14332" width="9.7109375" style="118" customWidth="1"/>
    <col min="14333" max="14333" width="10.42578125" style="118" customWidth="1"/>
    <col min="14334" max="14334" width="12.5703125" style="118" customWidth="1"/>
    <col min="14335" max="14335" width="11" style="118" customWidth="1"/>
    <col min="14336" max="14336" width="11.42578125" style="118" customWidth="1"/>
    <col min="14337" max="14337" width="11.85546875" style="118" customWidth="1"/>
    <col min="14338" max="14338" width="15" style="118" customWidth="1"/>
    <col min="14339" max="14579" width="9.140625" style="118"/>
    <col min="14580" max="14580" width="16.42578125" style="118" customWidth="1"/>
    <col min="14581" max="14581" width="12" style="118" customWidth="1"/>
    <col min="14582" max="14582" width="11.85546875" style="118" customWidth="1"/>
    <col min="14583" max="14583" width="11.5703125" style="118" customWidth="1"/>
    <col min="14584" max="14584" width="12" style="118" customWidth="1"/>
    <col min="14585" max="14585" width="11.140625" style="118" customWidth="1"/>
    <col min="14586" max="14586" width="10.7109375" style="118" customWidth="1"/>
    <col min="14587" max="14587" width="9.85546875" style="118" customWidth="1"/>
    <col min="14588" max="14588" width="9.7109375" style="118" customWidth="1"/>
    <col min="14589" max="14589" width="10.42578125" style="118" customWidth="1"/>
    <col min="14590" max="14590" width="12.5703125" style="118" customWidth="1"/>
    <col min="14591" max="14591" width="11" style="118" customWidth="1"/>
    <col min="14592" max="14592" width="11.42578125" style="118" customWidth="1"/>
    <col min="14593" max="14593" width="11.85546875" style="118" customWidth="1"/>
    <col min="14594" max="14594" width="15" style="118" customWidth="1"/>
    <col min="14595" max="14835" width="9.140625" style="118"/>
    <col min="14836" max="14836" width="16.42578125" style="118" customWidth="1"/>
    <col min="14837" max="14837" width="12" style="118" customWidth="1"/>
    <col min="14838" max="14838" width="11.85546875" style="118" customWidth="1"/>
    <col min="14839" max="14839" width="11.5703125" style="118" customWidth="1"/>
    <col min="14840" max="14840" width="12" style="118" customWidth="1"/>
    <col min="14841" max="14841" width="11.140625" style="118" customWidth="1"/>
    <col min="14842" max="14842" width="10.7109375" style="118" customWidth="1"/>
    <col min="14843" max="14843" width="9.85546875" style="118" customWidth="1"/>
    <col min="14844" max="14844" width="9.7109375" style="118" customWidth="1"/>
    <col min="14845" max="14845" width="10.42578125" style="118" customWidth="1"/>
    <col min="14846" max="14846" width="12.5703125" style="118" customWidth="1"/>
    <col min="14847" max="14847" width="11" style="118" customWidth="1"/>
    <col min="14848" max="14848" width="11.42578125" style="118" customWidth="1"/>
    <col min="14849" max="14849" width="11.85546875" style="118" customWidth="1"/>
    <col min="14850" max="14850" width="15" style="118" customWidth="1"/>
    <col min="14851" max="15091" width="9.140625" style="118"/>
    <col min="15092" max="15092" width="16.42578125" style="118" customWidth="1"/>
    <col min="15093" max="15093" width="12" style="118" customWidth="1"/>
    <col min="15094" max="15094" width="11.85546875" style="118" customWidth="1"/>
    <col min="15095" max="15095" width="11.5703125" style="118" customWidth="1"/>
    <col min="15096" max="15096" width="12" style="118" customWidth="1"/>
    <col min="15097" max="15097" width="11.140625" style="118" customWidth="1"/>
    <col min="15098" max="15098" width="10.7109375" style="118" customWidth="1"/>
    <col min="15099" max="15099" width="9.85546875" style="118" customWidth="1"/>
    <col min="15100" max="15100" width="9.7109375" style="118" customWidth="1"/>
    <col min="15101" max="15101" width="10.42578125" style="118" customWidth="1"/>
    <col min="15102" max="15102" width="12.5703125" style="118" customWidth="1"/>
    <col min="15103" max="15103" width="11" style="118" customWidth="1"/>
    <col min="15104" max="15104" width="11.42578125" style="118" customWidth="1"/>
    <col min="15105" max="15105" width="11.85546875" style="118" customWidth="1"/>
    <col min="15106" max="15106" width="15" style="118" customWidth="1"/>
    <col min="15107" max="15347" width="9.140625" style="118"/>
    <col min="15348" max="15348" width="16.42578125" style="118" customWidth="1"/>
    <col min="15349" max="15349" width="12" style="118" customWidth="1"/>
    <col min="15350" max="15350" width="11.85546875" style="118" customWidth="1"/>
    <col min="15351" max="15351" width="11.5703125" style="118" customWidth="1"/>
    <col min="15352" max="15352" width="12" style="118" customWidth="1"/>
    <col min="15353" max="15353" width="11.140625" style="118" customWidth="1"/>
    <col min="15354" max="15354" width="10.7109375" style="118" customWidth="1"/>
    <col min="15355" max="15355" width="9.85546875" style="118" customWidth="1"/>
    <col min="15356" max="15356" width="9.7109375" style="118" customWidth="1"/>
    <col min="15357" max="15357" width="10.42578125" style="118" customWidth="1"/>
    <col min="15358" max="15358" width="12.5703125" style="118" customWidth="1"/>
    <col min="15359" max="15359" width="11" style="118" customWidth="1"/>
    <col min="15360" max="15360" width="11.42578125" style="118" customWidth="1"/>
    <col min="15361" max="15361" width="11.85546875" style="118" customWidth="1"/>
    <col min="15362" max="15362" width="15" style="118" customWidth="1"/>
    <col min="15363" max="15603" width="9.140625" style="118"/>
    <col min="15604" max="15604" width="16.42578125" style="118" customWidth="1"/>
    <col min="15605" max="15605" width="12" style="118" customWidth="1"/>
    <col min="15606" max="15606" width="11.85546875" style="118" customWidth="1"/>
    <col min="15607" max="15607" width="11.5703125" style="118" customWidth="1"/>
    <col min="15608" max="15608" width="12" style="118" customWidth="1"/>
    <col min="15609" max="15609" width="11.140625" style="118" customWidth="1"/>
    <col min="15610" max="15610" width="10.7109375" style="118" customWidth="1"/>
    <col min="15611" max="15611" width="9.85546875" style="118" customWidth="1"/>
    <col min="15612" max="15612" width="9.7109375" style="118" customWidth="1"/>
    <col min="15613" max="15613" width="10.42578125" style="118" customWidth="1"/>
    <col min="15614" max="15614" width="12.5703125" style="118" customWidth="1"/>
    <col min="15615" max="15615" width="11" style="118" customWidth="1"/>
    <col min="15616" max="15616" width="11.42578125" style="118" customWidth="1"/>
    <col min="15617" max="15617" width="11.85546875" style="118" customWidth="1"/>
    <col min="15618" max="15618" width="15" style="118" customWidth="1"/>
    <col min="15619" max="15859" width="9.140625" style="118"/>
    <col min="15860" max="15860" width="16.42578125" style="118" customWidth="1"/>
    <col min="15861" max="15861" width="12" style="118" customWidth="1"/>
    <col min="15862" max="15862" width="11.85546875" style="118" customWidth="1"/>
    <col min="15863" max="15863" width="11.5703125" style="118" customWidth="1"/>
    <col min="15864" max="15864" width="12" style="118" customWidth="1"/>
    <col min="15865" max="15865" width="11.140625" style="118" customWidth="1"/>
    <col min="15866" max="15866" width="10.7109375" style="118" customWidth="1"/>
    <col min="15867" max="15867" width="9.85546875" style="118" customWidth="1"/>
    <col min="15868" max="15868" width="9.7109375" style="118" customWidth="1"/>
    <col min="15869" max="15869" width="10.42578125" style="118" customWidth="1"/>
    <col min="15870" max="15870" width="12.5703125" style="118" customWidth="1"/>
    <col min="15871" max="15871" width="11" style="118" customWidth="1"/>
    <col min="15872" max="15872" width="11.42578125" style="118" customWidth="1"/>
    <col min="15873" max="15873" width="11.85546875" style="118" customWidth="1"/>
    <col min="15874" max="15874" width="15" style="118" customWidth="1"/>
    <col min="15875" max="16115" width="9.140625" style="118"/>
    <col min="16116" max="16116" width="16.42578125" style="118" customWidth="1"/>
    <col min="16117" max="16117" width="12" style="118" customWidth="1"/>
    <col min="16118" max="16118" width="11.85546875" style="118" customWidth="1"/>
    <col min="16119" max="16119" width="11.5703125" style="118" customWidth="1"/>
    <col min="16120" max="16120" width="12" style="118" customWidth="1"/>
    <col min="16121" max="16121" width="11.140625" style="118" customWidth="1"/>
    <col min="16122" max="16122" width="10.7109375" style="118" customWidth="1"/>
    <col min="16123" max="16123" width="9.85546875" style="118" customWidth="1"/>
    <col min="16124" max="16124" width="9.7109375" style="118" customWidth="1"/>
    <col min="16125" max="16125" width="10.42578125" style="118" customWidth="1"/>
    <col min="16126" max="16126" width="12.5703125" style="118" customWidth="1"/>
    <col min="16127" max="16127" width="11" style="118" customWidth="1"/>
    <col min="16128" max="16128" width="11.42578125" style="118" customWidth="1"/>
    <col min="16129" max="16129" width="11.85546875" style="118" customWidth="1"/>
    <col min="16130" max="16130" width="15" style="118" customWidth="1"/>
    <col min="16131" max="16384" width="9.140625" style="118"/>
  </cols>
  <sheetData>
    <row r="2" spans="1:14" s="876" customFormat="1" ht="15" customHeight="1" x14ac:dyDescent="0.25">
      <c r="A2" s="2770" t="s">
        <v>1682</v>
      </c>
      <c r="B2" s="2529"/>
      <c r="C2" s="2529"/>
      <c r="D2" s="2529"/>
      <c r="E2" s="2529"/>
      <c r="F2" s="2529"/>
      <c r="G2" s="2529"/>
      <c r="H2" s="2529"/>
      <c r="I2" s="2529"/>
      <c r="J2" s="2529"/>
      <c r="K2" s="2529"/>
      <c r="L2" s="2529"/>
      <c r="M2" s="2529"/>
      <c r="N2" s="2529"/>
    </row>
    <row r="3" spans="1:14" x14ac:dyDescent="0.15">
      <c r="A3" s="2384"/>
      <c r="B3" s="2385"/>
      <c r="C3" s="2385"/>
      <c r="D3" s="2385"/>
      <c r="E3" s="2385"/>
      <c r="F3" s="2385"/>
      <c r="G3" s="2385"/>
      <c r="H3" s="2385"/>
      <c r="I3" s="2385"/>
      <c r="J3" s="2385"/>
      <c r="K3" s="2385"/>
      <c r="L3" s="2385"/>
      <c r="M3" s="2385"/>
      <c r="N3" s="2385"/>
    </row>
    <row r="4" spans="1:14" ht="12" customHeight="1" x14ac:dyDescent="0.15">
      <c r="A4" s="2405" t="s">
        <v>1</v>
      </c>
      <c r="B4" s="2407" t="s">
        <v>1683</v>
      </c>
      <c r="C4" s="2408"/>
      <c r="D4" s="2408"/>
      <c r="E4" s="2408"/>
      <c r="F4" s="2408"/>
      <c r="G4" s="2408"/>
      <c r="H4" s="2408"/>
      <c r="I4" s="2408"/>
      <c r="J4" s="2408"/>
      <c r="K4" s="2408"/>
      <c r="L4" s="2408"/>
      <c r="M4" s="2408"/>
      <c r="N4" s="2409"/>
    </row>
    <row r="5" spans="1:14" ht="18.75" customHeight="1" x14ac:dyDescent="0.15">
      <c r="A5" s="2406"/>
      <c r="B5" s="861" t="s">
        <v>71</v>
      </c>
      <c r="C5" s="140" t="s">
        <v>1476</v>
      </c>
      <c r="D5" s="140" t="s">
        <v>1477</v>
      </c>
      <c r="E5" s="140" t="s">
        <v>1478</v>
      </c>
      <c r="F5" s="140" t="s">
        <v>1479</v>
      </c>
      <c r="G5" s="140" t="s">
        <v>1480</v>
      </c>
      <c r="H5" s="140" t="s">
        <v>1481</v>
      </c>
      <c r="I5" s="140" t="s">
        <v>1482</v>
      </c>
      <c r="J5" s="140" t="s">
        <v>1483</v>
      </c>
      <c r="K5" s="140" t="s">
        <v>1484</v>
      </c>
      <c r="L5" s="140" t="s">
        <v>1485</v>
      </c>
      <c r="M5" s="140" t="s">
        <v>1486</v>
      </c>
      <c r="N5" s="140" t="s">
        <v>1487</v>
      </c>
    </row>
    <row r="6" spans="1:14" x14ac:dyDescent="0.15">
      <c r="A6" s="141" t="s">
        <v>71</v>
      </c>
      <c r="B6" s="159">
        <f>SUM(B7:B21)</f>
        <v>3253846</v>
      </c>
      <c r="C6" s="159">
        <f>SUM(C7:C21)</f>
        <v>318120</v>
      </c>
      <c r="D6" s="159">
        <f t="shared" ref="D6:N6" si="0">SUM(D7:D21)</f>
        <v>457338</v>
      </c>
      <c r="E6" s="159">
        <f t="shared" si="0"/>
        <v>343962</v>
      </c>
      <c r="F6" s="159">
        <f t="shared" si="0"/>
        <v>260404</v>
      </c>
      <c r="G6" s="159">
        <f t="shared" si="0"/>
        <v>208383</v>
      </c>
      <c r="H6" s="159">
        <f t="shared" si="0"/>
        <v>176482</v>
      </c>
      <c r="I6" s="159">
        <f t="shared" si="0"/>
        <v>179263</v>
      </c>
      <c r="J6" s="159">
        <f t="shared" si="0"/>
        <v>191139</v>
      </c>
      <c r="K6" s="159">
        <f t="shared" si="0"/>
        <v>252784</v>
      </c>
      <c r="L6" s="159">
        <f t="shared" si="0"/>
        <v>351393</v>
      </c>
      <c r="M6" s="159">
        <f t="shared" si="0"/>
        <v>331347</v>
      </c>
      <c r="N6" s="159">
        <f t="shared" si="0"/>
        <v>183231</v>
      </c>
    </row>
    <row r="7" spans="1:14" x14ac:dyDescent="0.15">
      <c r="A7" s="143" t="s">
        <v>5</v>
      </c>
      <c r="B7" s="159">
        <f>SUM(C7:N7)</f>
        <v>9423</v>
      </c>
      <c r="C7" s="877">
        <v>270</v>
      </c>
      <c r="D7" s="877">
        <v>800</v>
      </c>
      <c r="E7" s="877">
        <v>0</v>
      </c>
      <c r="F7" s="877">
        <v>400</v>
      </c>
      <c r="G7" s="877">
        <v>2653</v>
      </c>
      <c r="H7" s="877">
        <v>1100</v>
      </c>
      <c r="I7" s="877">
        <v>800</v>
      </c>
      <c r="J7" s="877">
        <v>400</v>
      </c>
      <c r="K7" s="877">
        <v>700</v>
      </c>
      <c r="L7" s="877">
        <v>2300</v>
      </c>
      <c r="M7" s="877">
        <v>0</v>
      </c>
      <c r="N7" s="877">
        <v>0</v>
      </c>
    </row>
    <row r="8" spans="1:14" x14ac:dyDescent="0.15">
      <c r="A8" s="143" t="s">
        <v>7</v>
      </c>
      <c r="B8" s="159">
        <f t="shared" ref="B8:B21" si="1">SUM(C8:N8)</f>
        <v>6016</v>
      </c>
      <c r="C8" s="877">
        <v>150</v>
      </c>
      <c r="D8" s="877">
        <v>0</v>
      </c>
      <c r="E8" s="877">
        <v>1500</v>
      </c>
      <c r="F8" s="877">
        <v>46</v>
      </c>
      <c r="G8" s="877">
        <v>0</v>
      </c>
      <c r="H8" s="877">
        <v>150</v>
      </c>
      <c r="I8" s="877">
        <v>2500</v>
      </c>
      <c r="J8" s="877">
        <v>400</v>
      </c>
      <c r="K8" s="877">
        <v>200</v>
      </c>
      <c r="L8" s="877">
        <v>0</v>
      </c>
      <c r="M8" s="877">
        <v>550</v>
      </c>
      <c r="N8" s="877">
        <v>520</v>
      </c>
    </row>
    <row r="9" spans="1:14" x14ac:dyDescent="0.15">
      <c r="A9" s="143" t="s">
        <v>8</v>
      </c>
      <c r="B9" s="159">
        <f t="shared" si="1"/>
        <v>92314</v>
      </c>
      <c r="C9" s="877">
        <v>1507</v>
      </c>
      <c r="D9" s="877">
        <v>45250</v>
      </c>
      <c r="E9" s="877">
        <v>3105</v>
      </c>
      <c r="F9" s="877">
        <v>2284</v>
      </c>
      <c r="G9" s="877">
        <v>6200</v>
      </c>
      <c r="H9" s="877">
        <v>3352</v>
      </c>
      <c r="I9" s="877">
        <v>3625</v>
      </c>
      <c r="J9" s="877">
        <v>6571</v>
      </c>
      <c r="K9" s="877">
        <v>7244</v>
      </c>
      <c r="L9" s="877">
        <v>7544</v>
      </c>
      <c r="M9" s="877">
        <v>2395</v>
      </c>
      <c r="N9" s="877">
        <v>3237</v>
      </c>
    </row>
    <row r="10" spans="1:14" x14ac:dyDescent="0.15">
      <c r="A10" s="143" t="s">
        <v>9</v>
      </c>
      <c r="B10" s="159">
        <f t="shared" si="1"/>
        <v>68012</v>
      </c>
      <c r="C10" s="877">
        <v>26400</v>
      </c>
      <c r="D10" s="877">
        <v>3600</v>
      </c>
      <c r="E10" s="877">
        <v>1230</v>
      </c>
      <c r="F10" s="877">
        <v>2050</v>
      </c>
      <c r="G10" s="877">
        <v>2162</v>
      </c>
      <c r="H10" s="877">
        <v>1160</v>
      </c>
      <c r="I10" s="877">
        <v>2460</v>
      </c>
      <c r="J10" s="877">
        <v>12760</v>
      </c>
      <c r="K10" s="877">
        <v>4900</v>
      </c>
      <c r="L10" s="877">
        <v>4900</v>
      </c>
      <c r="M10" s="877">
        <v>3180</v>
      </c>
      <c r="N10" s="877">
        <v>3210</v>
      </c>
    </row>
    <row r="11" spans="1:14" x14ac:dyDescent="0.15">
      <c r="A11" s="143" t="s">
        <v>10</v>
      </c>
      <c r="B11" s="159">
        <f t="shared" si="1"/>
        <v>50527</v>
      </c>
      <c r="C11" s="877">
        <v>2310</v>
      </c>
      <c r="D11" s="877">
        <v>4120</v>
      </c>
      <c r="E11" s="877">
        <v>16692</v>
      </c>
      <c r="F11" s="877">
        <v>1310</v>
      </c>
      <c r="G11" s="877">
        <v>1820</v>
      </c>
      <c r="H11" s="877">
        <v>2670</v>
      </c>
      <c r="I11" s="877">
        <v>10650</v>
      </c>
      <c r="J11" s="877">
        <v>1855</v>
      </c>
      <c r="K11" s="877">
        <v>3280</v>
      </c>
      <c r="L11" s="877">
        <v>1345</v>
      </c>
      <c r="M11" s="877">
        <v>1675</v>
      </c>
      <c r="N11" s="877">
        <v>2800</v>
      </c>
    </row>
    <row r="12" spans="1:14" x14ac:dyDescent="0.15">
      <c r="A12" s="143" t="s">
        <v>11</v>
      </c>
      <c r="B12" s="159">
        <f t="shared" si="1"/>
        <v>276994</v>
      </c>
      <c r="C12" s="877">
        <v>44409</v>
      </c>
      <c r="D12" s="877">
        <v>113081</v>
      </c>
      <c r="E12" s="877">
        <v>5747</v>
      </c>
      <c r="F12" s="877">
        <v>9642</v>
      </c>
      <c r="G12" s="877">
        <v>25476</v>
      </c>
      <c r="H12" s="877">
        <v>11993</v>
      </c>
      <c r="I12" s="877">
        <v>10762</v>
      </c>
      <c r="J12" s="877">
        <v>8629</v>
      </c>
      <c r="K12" s="877">
        <v>7848</v>
      </c>
      <c r="L12" s="877">
        <v>15256</v>
      </c>
      <c r="M12" s="877">
        <v>13542</v>
      </c>
      <c r="N12" s="877">
        <v>10609</v>
      </c>
    </row>
    <row r="13" spans="1:14" x14ac:dyDescent="0.15">
      <c r="A13" s="143" t="s">
        <v>12</v>
      </c>
      <c r="B13" s="159">
        <f t="shared" si="1"/>
        <v>1729686</v>
      </c>
      <c r="C13" s="877">
        <v>78325</v>
      </c>
      <c r="D13" s="877">
        <v>90457</v>
      </c>
      <c r="E13" s="877">
        <v>240723</v>
      </c>
      <c r="F13" s="877">
        <v>197411</v>
      </c>
      <c r="G13" s="877">
        <v>114486</v>
      </c>
      <c r="H13" s="877">
        <v>105195</v>
      </c>
      <c r="I13" s="877">
        <v>91213</v>
      </c>
      <c r="J13" s="877">
        <v>101345</v>
      </c>
      <c r="K13" s="877">
        <v>134704</v>
      </c>
      <c r="L13" s="877">
        <v>251074</v>
      </c>
      <c r="M13" s="877">
        <v>246112</v>
      </c>
      <c r="N13" s="877">
        <v>78641</v>
      </c>
    </row>
    <row r="14" spans="1:14" x14ac:dyDescent="0.15">
      <c r="A14" s="143" t="s">
        <v>13</v>
      </c>
      <c r="B14" s="159">
        <f t="shared" si="1"/>
        <v>104841</v>
      </c>
      <c r="C14" s="877">
        <v>37586</v>
      </c>
      <c r="D14" s="877">
        <v>15321</v>
      </c>
      <c r="E14" s="877">
        <v>4270</v>
      </c>
      <c r="F14" s="877">
        <v>15135</v>
      </c>
      <c r="G14" s="877">
        <v>2695</v>
      </c>
      <c r="H14" s="877">
        <v>2830</v>
      </c>
      <c r="I14" s="877">
        <v>260</v>
      </c>
      <c r="J14" s="877">
        <v>1430</v>
      </c>
      <c r="K14" s="877">
        <v>12300</v>
      </c>
      <c r="L14" s="877">
        <v>4276</v>
      </c>
      <c r="M14" s="877">
        <v>4952</v>
      </c>
      <c r="N14" s="877">
        <v>3786</v>
      </c>
    </row>
    <row r="15" spans="1:14" x14ac:dyDescent="0.15">
      <c r="A15" s="143" t="s">
        <v>14</v>
      </c>
      <c r="B15" s="159">
        <f t="shared" si="1"/>
        <v>101616</v>
      </c>
      <c r="C15" s="877">
        <v>6095</v>
      </c>
      <c r="D15" s="877">
        <v>11655</v>
      </c>
      <c r="E15" s="877">
        <v>10703</v>
      </c>
      <c r="F15" s="877">
        <v>4050</v>
      </c>
      <c r="G15" s="877">
        <v>11682</v>
      </c>
      <c r="H15" s="877">
        <v>5257</v>
      </c>
      <c r="I15" s="877">
        <v>7986</v>
      </c>
      <c r="J15" s="877">
        <v>13339</v>
      </c>
      <c r="K15" s="877">
        <v>12051</v>
      </c>
      <c r="L15" s="877">
        <v>7916</v>
      </c>
      <c r="M15" s="877">
        <v>4857</v>
      </c>
      <c r="N15" s="877">
        <v>6025</v>
      </c>
    </row>
    <row r="16" spans="1:14" x14ac:dyDescent="0.15">
      <c r="A16" s="143" t="s">
        <v>15</v>
      </c>
      <c r="B16" s="159">
        <f t="shared" si="1"/>
        <v>401011</v>
      </c>
      <c r="C16" s="877">
        <v>33157</v>
      </c>
      <c r="D16" s="877">
        <v>87060</v>
      </c>
      <c r="E16" s="877">
        <v>35069</v>
      </c>
      <c r="F16" s="877">
        <v>16461</v>
      </c>
      <c r="G16" s="877">
        <v>16605</v>
      </c>
      <c r="H16" s="877">
        <v>27709</v>
      </c>
      <c r="I16" s="877">
        <v>29606</v>
      </c>
      <c r="J16" s="877">
        <v>20980</v>
      </c>
      <c r="K16" s="877">
        <v>41383</v>
      </c>
      <c r="L16" s="877">
        <v>25308</v>
      </c>
      <c r="M16" s="877">
        <v>24304</v>
      </c>
      <c r="N16" s="877">
        <v>43369</v>
      </c>
    </row>
    <row r="17" spans="1:14" x14ac:dyDescent="0.15">
      <c r="A17" s="143" t="s">
        <v>16</v>
      </c>
      <c r="B17" s="159">
        <f t="shared" si="1"/>
        <v>133486</v>
      </c>
      <c r="C17" s="877">
        <v>7500</v>
      </c>
      <c r="D17" s="877">
        <v>7925</v>
      </c>
      <c r="E17" s="877">
        <v>8382</v>
      </c>
      <c r="F17" s="877">
        <v>6523</v>
      </c>
      <c r="G17" s="877">
        <v>9606</v>
      </c>
      <c r="H17" s="877">
        <v>5382</v>
      </c>
      <c r="I17" s="877">
        <v>13655</v>
      </c>
      <c r="J17" s="877">
        <v>11375</v>
      </c>
      <c r="K17" s="877">
        <v>13760</v>
      </c>
      <c r="L17" s="877">
        <v>14925</v>
      </c>
      <c r="M17" s="877">
        <v>13580</v>
      </c>
      <c r="N17" s="877">
        <v>20873</v>
      </c>
    </row>
    <row r="18" spans="1:14" x14ac:dyDescent="0.15">
      <c r="A18" s="143" t="s">
        <v>17</v>
      </c>
      <c r="B18" s="159">
        <f t="shared" si="1"/>
        <v>79468</v>
      </c>
      <c r="C18" s="877">
        <v>14162</v>
      </c>
      <c r="D18" s="877">
        <v>18431</v>
      </c>
      <c r="E18" s="877">
        <v>1758</v>
      </c>
      <c r="F18" s="877">
        <v>3067</v>
      </c>
      <c r="G18" s="877">
        <v>5125</v>
      </c>
      <c r="H18" s="877">
        <v>2992</v>
      </c>
      <c r="I18" s="877">
        <v>3216</v>
      </c>
      <c r="J18" s="877">
        <v>5577</v>
      </c>
      <c r="K18" s="877">
        <v>8273</v>
      </c>
      <c r="L18" s="877">
        <v>7523</v>
      </c>
      <c r="M18" s="877">
        <v>4168</v>
      </c>
      <c r="N18" s="877">
        <v>5176</v>
      </c>
    </row>
    <row r="19" spans="1:14" x14ac:dyDescent="0.15">
      <c r="A19" s="143" t="s">
        <v>18</v>
      </c>
      <c r="B19" s="159">
        <f t="shared" si="1"/>
        <v>177725</v>
      </c>
      <c r="C19" s="877">
        <v>65223</v>
      </c>
      <c r="D19" s="877">
        <v>57670</v>
      </c>
      <c r="E19" s="877">
        <v>13803</v>
      </c>
      <c r="F19" s="877">
        <v>1275</v>
      </c>
      <c r="G19" s="877">
        <v>5308</v>
      </c>
      <c r="H19" s="877">
        <v>3142</v>
      </c>
      <c r="I19" s="877">
        <v>2230</v>
      </c>
      <c r="J19" s="877">
        <v>6278</v>
      </c>
      <c r="K19" s="877">
        <v>3782</v>
      </c>
      <c r="L19" s="877">
        <v>7314</v>
      </c>
      <c r="M19" s="877">
        <v>7182</v>
      </c>
      <c r="N19" s="877">
        <v>4518</v>
      </c>
    </row>
    <row r="20" spans="1:14" x14ac:dyDescent="0.15">
      <c r="A20" s="143" t="s">
        <v>19</v>
      </c>
      <c r="B20" s="159">
        <f t="shared" si="1"/>
        <v>12959</v>
      </c>
      <c r="C20" s="877">
        <v>1026</v>
      </c>
      <c r="D20" s="877">
        <v>1818</v>
      </c>
      <c r="E20" s="877">
        <v>980</v>
      </c>
      <c r="F20" s="877">
        <v>750</v>
      </c>
      <c r="G20" s="877">
        <v>765</v>
      </c>
      <c r="H20" s="877">
        <v>2250</v>
      </c>
      <c r="I20" s="877">
        <v>300</v>
      </c>
      <c r="J20" s="877">
        <v>200</v>
      </c>
      <c r="K20" s="877">
        <v>1820</v>
      </c>
      <c r="L20" s="877">
        <v>1120</v>
      </c>
      <c r="M20" s="877">
        <v>1830</v>
      </c>
      <c r="N20" s="877">
        <v>100</v>
      </c>
    </row>
    <row r="21" spans="1:14" x14ac:dyDescent="0.15">
      <c r="A21" s="143" t="s">
        <v>20</v>
      </c>
      <c r="B21" s="159">
        <f t="shared" si="1"/>
        <v>9768</v>
      </c>
      <c r="C21" s="877">
        <v>0</v>
      </c>
      <c r="D21" s="877">
        <v>150</v>
      </c>
      <c r="E21" s="877">
        <v>0</v>
      </c>
      <c r="F21" s="877">
        <v>0</v>
      </c>
      <c r="G21" s="877">
        <v>3800</v>
      </c>
      <c r="H21" s="877">
        <v>1300</v>
      </c>
      <c r="I21" s="877">
        <v>0</v>
      </c>
      <c r="J21" s="877">
        <v>0</v>
      </c>
      <c r="K21" s="877">
        <v>539</v>
      </c>
      <c r="L21" s="877">
        <v>592</v>
      </c>
      <c r="M21" s="877">
        <v>3020</v>
      </c>
      <c r="N21" s="877">
        <v>367</v>
      </c>
    </row>
    <row r="22" spans="1:14" ht="12" customHeight="1" x14ac:dyDescent="0.15">
      <c r="A22" s="2401"/>
      <c r="B22" s="2402"/>
      <c r="C22" s="2402"/>
      <c r="D22" s="2402"/>
      <c r="E22" s="2402"/>
      <c r="F22" s="2402"/>
      <c r="G22" s="2402"/>
      <c r="H22" s="2402"/>
      <c r="I22" s="2402"/>
      <c r="J22" s="2402"/>
      <c r="K22" s="2402"/>
      <c r="L22" s="2402"/>
      <c r="M22" s="2402"/>
      <c r="N22" s="2402"/>
    </row>
    <row r="23" spans="1:14" ht="22.5" customHeight="1" x14ac:dyDescent="0.15">
      <c r="A23" s="2493" t="s">
        <v>1684</v>
      </c>
      <c r="B23" s="2411"/>
      <c r="C23" s="2411"/>
      <c r="D23" s="2411"/>
      <c r="E23" s="2411"/>
      <c r="F23" s="2411"/>
      <c r="G23" s="2411"/>
      <c r="H23" s="2411"/>
      <c r="I23" s="2411"/>
      <c r="J23" s="2411"/>
      <c r="K23" s="2411"/>
      <c r="L23" s="2411"/>
      <c r="M23" s="2411"/>
      <c r="N23" s="2411"/>
    </row>
    <row r="24" spans="1:14" ht="11.25" customHeight="1" x14ac:dyDescent="0.15">
      <c r="A24" s="2410" t="s">
        <v>1674</v>
      </c>
      <c r="B24" s="2411"/>
      <c r="C24" s="2411"/>
      <c r="D24" s="2411"/>
      <c r="E24" s="2411"/>
      <c r="F24" s="2411"/>
      <c r="G24" s="2411"/>
      <c r="H24" s="2411"/>
      <c r="I24" s="2411"/>
      <c r="J24" s="2411"/>
      <c r="K24" s="2411"/>
      <c r="L24" s="2411"/>
      <c r="M24" s="2411"/>
      <c r="N24" s="2411"/>
    </row>
    <row r="25" spans="1:14" ht="11.25" customHeight="1" x14ac:dyDescent="0.15">
      <c r="A25" s="2410" t="s">
        <v>1454</v>
      </c>
      <c r="B25" s="2411"/>
      <c r="C25" s="2411"/>
      <c r="D25" s="2411"/>
      <c r="E25" s="2411"/>
      <c r="F25" s="2411"/>
      <c r="G25" s="2411"/>
      <c r="H25" s="2411"/>
      <c r="I25" s="2411"/>
      <c r="J25" s="2411"/>
      <c r="K25" s="2411"/>
      <c r="L25" s="2411"/>
      <c r="M25" s="2411"/>
      <c r="N25" s="2411"/>
    </row>
  </sheetData>
  <mergeCells count="8">
    <mergeCell ref="A24:N24"/>
    <mergeCell ref="A25:N25"/>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75" orientation="landscape" verticalDpi="599" r:id="rId1"/>
  <headerFooter alignWithMargins="0">
    <oddFooter>&amp;L&amp;C&amp;R</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8"/>
  <dimension ref="A1:E67"/>
  <sheetViews>
    <sheetView zoomScaleNormal="100" workbookViewId="0"/>
  </sheetViews>
  <sheetFormatPr baseColWidth="10" defaultRowHeight="10.5" x14ac:dyDescent="0.15"/>
  <cols>
    <col min="1" max="1" width="4.28515625" style="1" customWidth="1"/>
    <col min="2" max="2" width="28.5703125" style="1" customWidth="1"/>
    <col min="3" max="3" width="65.7109375" style="1" customWidth="1"/>
    <col min="4" max="4" width="17.85546875" style="1" customWidth="1"/>
    <col min="5" max="5" width="28.5703125" style="1" customWidth="1"/>
    <col min="6" max="16384" width="11.42578125" style="1"/>
  </cols>
  <sheetData>
    <row r="1" spans="1:5" x14ac:dyDescent="0.15">
      <c r="A1" s="800"/>
    </row>
    <row r="2" spans="1:5" ht="15" customHeight="1" x14ac:dyDescent="0.15">
      <c r="A2" s="2856" t="s">
        <v>1685</v>
      </c>
      <c r="B2" s="2856"/>
      <c r="C2" s="2856"/>
      <c r="D2" s="2856"/>
      <c r="E2" s="2856"/>
    </row>
    <row r="3" spans="1:5" x14ac:dyDescent="0.15">
      <c r="A3" s="2896"/>
      <c r="B3" s="2896"/>
      <c r="C3" s="2896"/>
      <c r="D3" s="2896"/>
      <c r="E3" s="2896"/>
    </row>
    <row r="4" spans="1:5" ht="12.75" customHeight="1" x14ac:dyDescent="0.15">
      <c r="A4" s="2816" t="s">
        <v>1686</v>
      </c>
      <c r="B4" s="2816"/>
      <c r="C4" s="2816"/>
      <c r="D4" s="2816"/>
      <c r="E4" s="2816"/>
    </row>
    <row r="5" spans="1:5" ht="21" x14ac:dyDescent="0.15">
      <c r="A5" s="878" t="s">
        <v>1687</v>
      </c>
      <c r="B5" s="878" t="s">
        <v>1688</v>
      </c>
      <c r="C5" s="878" t="s">
        <v>1689</v>
      </c>
      <c r="D5" s="878" t="s">
        <v>1690</v>
      </c>
      <c r="E5" s="878" t="s">
        <v>1691</v>
      </c>
    </row>
    <row r="6" spans="1:5" s="881" customFormat="1" x14ac:dyDescent="0.25">
      <c r="A6" s="879">
        <v>1</v>
      </c>
      <c r="B6" s="880" t="s">
        <v>1692</v>
      </c>
      <c r="C6" s="880" t="s">
        <v>1693</v>
      </c>
      <c r="D6" s="880" t="s">
        <v>1694</v>
      </c>
      <c r="E6" s="880" t="s">
        <v>1695</v>
      </c>
    </row>
    <row r="7" spans="1:5" s="881" customFormat="1" x14ac:dyDescent="0.25">
      <c r="A7" s="879">
        <v>2</v>
      </c>
      <c r="B7" s="880" t="s">
        <v>1696</v>
      </c>
      <c r="C7" s="880" t="s">
        <v>1697</v>
      </c>
      <c r="D7" s="880" t="s">
        <v>1698</v>
      </c>
      <c r="E7" s="880" t="s">
        <v>1699</v>
      </c>
    </row>
    <row r="8" spans="1:5" s="881" customFormat="1" x14ac:dyDescent="0.25">
      <c r="A8" s="879">
        <v>3</v>
      </c>
      <c r="B8" s="880" t="s">
        <v>1700</v>
      </c>
      <c r="C8" s="880" t="s">
        <v>1701</v>
      </c>
      <c r="D8" s="880" t="s">
        <v>1694</v>
      </c>
      <c r="E8" s="880" t="s">
        <v>1702</v>
      </c>
    </row>
    <row r="9" spans="1:5" s="881" customFormat="1" x14ac:dyDescent="0.25">
      <c r="A9" s="882">
        <v>4</v>
      </c>
      <c r="B9" s="883" t="s">
        <v>1703</v>
      </c>
      <c r="C9" s="883" t="s">
        <v>1693</v>
      </c>
      <c r="D9" s="883" t="s">
        <v>1694</v>
      </c>
      <c r="E9" s="883" t="s">
        <v>1704</v>
      </c>
    </row>
    <row r="10" spans="1:5" s="881" customFormat="1" x14ac:dyDescent="0.25">
      <c r="A10" s="879">
        <v>5</v>
      </c>
      <c r="B10" s="880" t="s">
        <v>1705</v>
      </c>
      <c r="C10" s="880" t="s">
        <v>1706</v>
      </c>
      <c r="D10" s="880" t="s">
        <v>1694</v>
      </c>
      <c r="E10" s="880" t="s">
        <v>1707</v>
      </c>
    </row>
    <row r="11" spans="1:5" s="881" customFormat="1" x14ac:dyDescent="0.25">
      <c r="A11" s="879">
        <v>6</v>
      </c>
      <c r="B11" s="880" t="s">
        <v>1708</v>
      </c>
      <c r="C11" s="880" t="s">
        <v>1709</v>
      </c>
      <c r="D11" s="880" t="s">
        <v>1698</v>
      </c>
      <c r="E11" s="880" t="s">
        <v>1710</v>
      </c>
    </row>
    <row r="12" spans="1:5" s="881" customFormat="1" x14ac:dyDescent="0.25">
      <c r="A12" s="879">
        <v>7</v>
      </c>
      <c r="B12" s="880" t="s">
        <v>1711</v>
      </c>
      <c r="C12" s="880" t="s">
        <v>1712</v>
      </c>
      <c r="D12" s="880" t="s">
        <v>1713</v>
      </c>
      <c r="E12" s="880" t="s">
        <v>1714</v>
      </c>
    </row>
    <row r="13" spans="1:5" s="881" customFormat="1" ht="21" x14ac:dyDescent="0.25">
      <c r="A13" s="879">
        <v>8</v>
      </c>
      <c r="B13" s="880" t="s">
        <v>1715</v>
      </c>
      <c r="C13" s="880" t="s">
        <v>1716</v>
      </c>
      <c r="D13" s="880" t="s">
        <v>1694</v>
      </c>
      <c r="E13" s="880" t="s">
        <v>1695</v>
      </c>
    </row>
    <row r="14" spans="1:5" s="881" customFormat="1" x14ac:dyDescent="0.25">
      <c r="A14" s="879">
        <v>9</v>
      </c>
      <c r="B14" s="880" t="s">
        <v>1717</v>
      </c>
      <c r="C14" s="880" t="s">
        <v>1718</v>
      </c>
      <c r="D14" s="880" t="s">
        <v>1694</v>
      </c>
      <c r="E14" s="880" t="s">
        <v>1719</v>
      </c>
    </row>
    <row r="15" spans="1:5" s="881" customFormat="1" x14ac:dyDescent="0.25">
      <c r="A15" s="879">
        <v>10</v>
      </c>
      <c r="B15" s="880" t="s">
        <v>1720</v>
      </c>
      <c r="C15" s="880" t="s">
        <v>1721</v>
      </c>
      <c r="D15" s="880" t="s">
        <v>1698</v>
      </c>
      <c r="E15" s="880" t="s">
        <v>1722</v>
      </c>
    </row>
    <row r="16" spans="1:5" s="881" customFormat="1" ht="21" x14ac:dyDescent="0.25">
      <c r="A16" s="879">
        <v>11</v>
      </c>
      <c r="B16" s="880" t="s">
        <v>1723</v>
      </c>
      <c r="C16" s="880" t="s">
        <v>1724</v>
      </c>
      <c r="D16" s="880" t="s">
        <v>1694</v>
      </c>
      <c r="E16" s="880" t="s">
        <v>1695</v>
      </c>
    </row>
    <row r="17" spans="1:5" s="881" customFormat="1" ht="21" x14ac:dyDescent="0.25">
      <c r="A17" s="879">
        <v>12</v>
      </c>
      <c r="B17" s="880" t="s">
        <v>1725</v>
      </c>
      <c r="C17" s="880" t="s">
        <v>1726</v>
      </c>
      <c r="D17" s="880" t="s">
        <v>1694</v>
      </c>
      <c r="E17" s="880" t="s">
        <v>1727</v>
      </c>
    </row>
    <row r="18" spans="1:5" s="881" customFormat="1" x14ac:dyDescent="0.25">
      <c r="A18" s="879">
        <v>13</v>
      </c>
      <c r="B18" s="880" t="s">
        <v>1728</v>
      </c>
      <c r="C18" s="880" t="s">
        <v>1729</v>
      </c>
      <c r="D18" s="880" t="s">
        <v>1694</v>
      </c>
      <c r="E18" s="880" t="s">
        <v>1695</v>
      </c>
    </row>
    <row r="19" spans="1:5" s="881" customFormat="1" x14ac:dyDescent="0.25">
      <c r="A19" s="879">
        <v>14</v>
      </c>
      <c r="B19" s="880" t="s">
        <v>1730</v>
      </c>
      <c r="C19" s="880" t="s">
        <v>1712</v>
      </c>
      <c r="D19" s="880" t="s">
        <v>1694</v>
      </c>
      <c r="E19" s="880" t="s">
        <v>1714</v>
      </c>
    </row>
    <row r="20" spans="1:5" s="881" customFormat="1" x14ac:dyDescent="0.25">
      <c r="A20" s="879">
        <v>15</v>
      </c>
      <c r="B20" s="880" t="s">
        <v>1731</v>
      </c>
      <c r="C20" s="880" t="s">
        <v>1709</v>
      </c>
      <c r="D20" s="880" t="s">
        <v>1698</v>
      </c>
      <c r="E20" s="880" t="s">
        <v>1710</v>
      </c>
    </row>
    <row r="21" spans="1:5" s="881" customFormat="1" ht="21" x14ac:dyDescent="0.25">
      <c r="A21" s="879">
        <v>16</v>
      </c>
      <c r="B21" s="880" t="s">
        <v>1732</v>
      </c>
      <c r="C21" s="880" t="s">
        <v>1733</v>
      </c>
      <c r="D21" s="880" t="s">
        <v>1694</v>
      </c>
      <c r="E21" s="880" t="s">
        <v>1695</v>
      </c>
    </row>
    <row r="22" spans="1:5" s="881" customFormat="1" x14ac:dyDescent="0.25">
      <c r="A22" s="879">
        <v>17</v>
      </c>
      <c r="B22" s="880" t="s">
        <v>1734</v>
      </c>
      <c r="C22" s="880" t="s">
        <v>1735</v>
      </c>
      <c r="D22" s="880" t="s">
        <v>1698</v>
      </c>
      <c r="E22" s="880" t="s">
        <v>1736</v>
      </c>
    </row>
    <row r="23" spans="1:5" s="881" customFormat="1" x14ac:dyDescent="0.25">
      <c r="A23" s="879">
        <v>18</v>
      </c>
      <c r="B23" s="880" t="s">
        <v>1737</v>
      </c>
      <c r="C23" s="880" t="s">
        <v>1738</v>
      </c>
      <c r="D23" s="880" t="s">
        <v>1698</v>
      </c>
      <c r="E23" s="880" t="s">
        <v>1739</v>
      </c>
    </row>
    <row r="24" spans="1:5" s="881" customFormat="1" x14ac:dyDescent="0.25">
      <c r="A24" s="879">
        <v>19</v>
      </c>
      <c r="B24" s="880" t="s">
        <v>1740</v>
      </c>
      <c r="C24" s="880" t="s">
        <v>1735</v>
      </c>
      <c r="D24" s="880" t="s">
        <v>1698</v>
      </c>
      <c r="E24" s="880" t="s">
        <v>1736</v>
      </c>
    </row>
    <row r="25" spans="1:5" s="881" customFormat="1" x14ac:dyDescent="0.25">
      <c r="A25" s="879">
        <v>20</v>
      </c>
      <c r="B25" s="880" t="s">
        <v>1741</v>
      </c>
      <c r="C25" s="880" t="s">
        <v>1742</v>
      </c>
      <c r="D25" s="880" t="s">
        <v>1698</v>
      </c>
      <c r="E25" s="880" t="s">
        <v>1743</v>
      </c>
    </row>
    <row r="26" spans="1:5" s="881" customFormat="1" x14ac:dyDescent="0.25">
      <c r="A26" s="879">
        <v>21</v>
      </c>
      <c r="B26" s="880" t="s">
        <v>1744</v>
      </c>
      <c r="C26" s="880" t="s">
        <v>1745</v>
      </c>
      <c r="D26" s="880" t="s">
        <v>1694</v>
      </c>
      <c r="E26" s="880" t="s">
        <v>1746</v>
      </c>
    </row>
    <row r="27" spans="1:5" s="881" customFormat="1" x14ac:dyDescent="0.25">
      <c r="A27" s="879">
        <v>22</v>
      </c>
      <c r="B27" s="880" t="s">
        <v>1747</v>
      </c>
      <c r="C27" s="880" t="s">
        <v>1748</v>
      </c>
      <c r="D27" s="880" t="s">
        <v>1698</v>
      </c>
      <c r="E27" s="880" t="s">
        <v>1749</v>
      </c>
    </row>
    <row r="28" spans="1:5" s="881" customFormat="1" x14ac:dyDescent="0.25">
      <c r="A28" s="879">
        <v>23</v>
      </c>
      <c r="B28" s="880" t="s">
        <v>1750</v>
      </c>
      <c r="C28" s="880" t="s">
        <v>1751</v>
      </c>
      <c r="D28" s="880" t="s">
        <v>1752</v>
      </c>
      <c r="E28" s="880" t="s">
        <v>1753</v>
      </c>
    </row>
    <row r="29" spans="1:5" s="881" customFormat="1" x14ac:dyDescent="0.25">
      <c r="A29" s="879">
        <v>24</v>
      </c>
      <c r="B29" s="880" t="s">
        <v>1754</v>
      </c>
      <c r="C29" s="880" t="s">
        <v>1755</v>
      </c>
      <c r="D29" s="880" t="s">
        <v>1698</v>
      </c>
      <c r="E29" s="880" t="s">
        <v>1756</v>
      </c>
    </row>
    <row r="30" spans="1:5" s="881" customFormat="1" x14ac:dyDescent="0.25">
      <c r="A30" s="879">
        <v>25</v>
      </c>
      <c r="B30" s="880" t="s">
        <v>1757</v>
      </c>
      <c r="C30" s="880" t="s">
        <v>1697</v>
      </c>
      <c r="D30" s="880" t="s">
        <v>1698</v>
      </c>
      <c r="E30" s="880" t="s">
        <v>1699</v>
      </c>
    </row>
    <row r="31" spans="1:5" ht="7.5" customHeight="1" x14ac:dyDescent="0.15">
      <c r="A31" s="2897"/>
      <c r="B31" s="2897"/>
      <c r="C31" s="2897"/>
      <c r="D31" s="2897"/>
      <c r="E31" s="2897"/>
    </row>
    <row r="32" spans="1:5" ht="15" customHeight="1" x14ac:dyDescent="0.15">
      <c r="A32" s="2864" t="s">
        <v>1497</v>
      </c>
      <c r="B32" s="2864"/>
      <c r="C32" s="2864"/>
      <c r="D32" s="2864"/>
      <c r="E32" s="2864"/>
    </row>
    <row r="36" spans="1:5" x14ac:dyDescent="0.15">
      <c r="A36" s="884" t="s">
        <v>3930</v>
      </c>
    </row>
    <row r="37" spans="1:5" ht="15" customHeight="1" x14ac:dyDescent="0.15">
      <c r="A37" s="2856" t="s">
        <v>1685</v>
      </c>
      <c r="B37" s="2856"/>
      <c r="C37" s="2856"/>
      <c r="D37" s="2856"/>
      <c r="E37" s="2856"/>
    </row>
    <row r="38" spans="1:5" x14ac:dyDescent="0.15">
      <c r="A38" s="2647"/>
      <c r="B38" s="2647"/>
      <c r="C38" s="2647"/>
      <c r="D38" s="2647"/>
      <c r="E38" s="2647"/>
    </row>
    <row r="39" spans="1:5" ht="12" customHeight="1" x14ac:dyDescent="0.15">
      <c r="A39" s="2816" t="s">
        <v>1758</v>
      </c>
      <c r="B39" s="2816"/>
      <c r="C39" s="2816"/>
      <c r="D39" s="2816"/>
      <c r="E39" s="2816"/>
    </row>
    <row r="40" spans="1:5" ht="21" x14ac:dyDescent="0.15">
      <c r="A40" s="878" t="s">
        <v>1687</v>
      </c>
      <c r="B40" s="878" t="s">
        <v>1688</v>
      </c>
      <c r="C40" s="878" t="s">
        <v>1689</v>
      </c>
      <c r="D40" s="878" t="s">
        <v>1690</v>
      </c>
      <c r="E40" s="878" t="s">
        <v>1691</v>
      </c>
    </row>
    <row r="41" spans="1:5" x14ac:dyDescent="0.15">
      <c r="A41" s="879">
        <v>1</v>
      </c>
      <c r="B41" s="880" t="s">
        <v>1708</v>
      </c>
      <c r="C41" s="880" t="s">
        <v>1759</v>
      </c>
      <c r="D41" s="880" t="s">
        <v>1698</v>
      </c>
      <c r="E41" s="880" t="s">
        <v>1710</v>
      </c>
    </row>
    <row r="42" spans="1:5" x14ac:dyDescent="0.15">
      <c r="A42" s="879">
        <v>2</v>
      </c>
      <c r="B42" s="880" t="s">
        <v>1696</v>
      </c>
      <c r="C42" s="880" t="s">
        <v>1760</v>
      </c>
      <c r="D42" s="880" t="s">
        <v>1698</v>
      </c>
      <c r="E42" s="880" t="s">
        <v>1699</v>
      </c>
    </row>
    <row r="43" spans="1:5" x14ac:dyDescent="0.15">
      <c r="A43" s="885">
        <v>3</v>
      </c>
      <c r="B43" s="880" t="s">
        <v>1700</v>
      </c>
      <c r="C43" s="880" t="s">
        <v>1761</v>
      </c>
      <c r="D43" s="880" t="s">
        <v>1694</v>
      </c>
      <c r="E43" s="880" t="s">
        <v>1702</v>
      </c>
    </row>
    <row r="44" spans="1:5" x14ac:dyDescent="0.15">
      <c r="A44" s="879">
        <v>4</v>
      </c>
      <c r="B44" s="880" t="s">
        <v>1730</v>
      </c>
      <c r="C44" s="880" t="s">
        <v>1762</v>
      </c>
      <c r="D44" s="880" t="s">
        <v>1694</v>
      </c>
      <c r="E44" s="880" t="s">
        <v>1714</v>
      </c>
    </row>
    <row r="45" spans="1:5" x14ac:dyDescent="0.15">
      <c r="A45" s="879">
        <v>5</v>
      </c>
      <c r="B45" s="880" t="s">
        <v>1731</v>
      </c>
      <c r="C45" s="880" t="s">
        <v>1759</v>
      </c>
      <c r="D45" s="880" t="s">
        <v>1698</v>
      </c>
      <c r="E45" s="880" t="s">
        <v>1710</v>
      </c>
    </row>
    <row r="46" spans="1:5" x14ac:dyDescent="0.15">
      <c r="A46" s="885">
        <v>6</v>
      </c>
      <c r="B46" s="880" t="s">
        <v>1763</v>
      </c>
      <c r="C46" s="880" t="s">
        <v>1762</v>
      </c>
      <c r="D46" s="880" t="s">
        <v>1713</v>
      </c>
      <c r="E46" s="880" t="s">
        <v>1714</v>
      </c>
    </row>
    <row r="47" spans="1:5" x14ac:dyDescent="0.15">
      <c r="A47" s="879">
        <v>7</v>
      </c>
      <c r="B47" s="880" t="s">
        <v>1705</v>
      </c>
      <c r="C47" s="880" t="s">
        <v>1764</v>
      </c>
      <c r="D47" s="880" t="s">
        <v>1694</v>
      </c>
      <c r="E47" s="880" t="s">
        <v>1707</v>
      </c>
    </row>
    <row r="48" spans="1:5" x14ac:dyDescent="0.15">
      <c r="A48" s="879">
        <v>8</v>
      </c>
      <c r="B48" s="880" t="s">
        <v>1711</v>
      </c>
      <c r="C48" s="880" t="s">
        <v>1762</v>
      </c>
      <c r="D48" s="880" t="s">
        <v>1713</v>
      </c>
      <c r="E48" s="880" t="s">
        <v>1714</v>
      </c>
    </row>
    <row r="49" spans="1:5" ht="21" x14ac:dyDescent="0.15">
      <c r="A49" s="885">
        <v>9</v>
      </c>
      <c r="B49" s="880" t="s">
        <v>1765</v>
      </c>
      <c r="C49" s="880" t="s">
        <v>1766</v>
      </c>
      <c r="D49" s="880" t="s">
        <v>1698</v>
      </c>
      <c r="E49" s="880" t="s">
        <v>1767</v>
      </c>
    </row>
    <row r="50" spans="1:5" x14ac:dyDescent="0.15">
      <c r="A50" s="879">
        <v>10</v>
      </c>
      <c r="B50" s="880" t="s">
        <v>1768</v>
      </c>
      <c r="C50" s="880" t="s">
        <v>1760</v>
      </c>
      <c r="D50" s="880" t="s">
        <v>1698</v>
      </c>
      <c r="E50" s="880" t="s">
        <v>1699</v>
      </c>
    </row>
    <row r="51" spans="1:5" x14ac:dyDescent="0.15">
      <c r="A51" s="879">
        <v>11</v>
      </c>
      <c r="B51" s="880" t="s">
        <v>1692</v>
      </c>
      <c r="C51" s="880" t="s">
        <v>1769</v>
      </c>
      <c r="D51" s="880" t="s">
        <v>1694</v>
      </c>
      <c r="E51" s="880" t="s">
        <v>1695</v>
      </c>
    </row>
    <row r="52" spans="1:5" x14ac:dyDescent="0.15">
      <c r="A52" s="885">
        <v>12</v>
      </c>
      <c r="B52" s="880" t="s">
        <v>1737</v>
      </c>
      <c r="C52" s="880" t="s">
        <v>1770</v>
      </c>
      <c r="D52" s="880" t="s">
        <v>1698</v>
      </c>
      <c r="E52" s="880" t="s">
        <v>1739</v>
      </c>
    </row>
    <row r="53" spans="1:5" x14ac:dyDescent="0.15">
      <c r="A53" s="879">
        <v>13</v>
      </c>
      <c r="B53" s="880" t="s">
        <v>1728</v>
      </c>
      <c r="C53" s="880" t="s">
        <v>1769</v>
      </c>
      <c r="D53" s="880" t="s">
        <v>1694</v>
      </c>
      <c r="E53" s="880" t="s">
        <v>1695</v>
      </c>
    </row>
    <row r="54" spans="1:5" ht="15" customHeight="1" x14ac:dyDescent="0.15">
      <c r="A54" s="879">
        <v>14</v>
      </c>
      <c r="B54" s="880" t="s">
        <v>1734</v>
      </c>
      <c r="C54" s="880" t="s">
        <v>1771</v>
      </c>
      <c r="D54" s="880" t="s">
        <v>1698</v>
      </c>
      <c r="E54" s="880" t="s">
        <v>1736</v>
      </c>
    </row>
    <row r="55" spans="1:5" ht="21" x14ac:dyDescent="0.15">
      <c r="A55" s="885">
        <v>15</v>
      </c>
      <c r="B55" s="880" t="s">
        <v>1725</v>
      </c>
      <c r="C55" s="880" t="s">
        <v>1772</v>
      </c>
      <c r="D55" s="880" t="s">
        <v>1694</v>
      </c>
      <c r="E55" s="880" t="s">
        <v>1727</v>
      </c>
    </row>
    <row r="56" spans="1:5" x14ac:dyDescent="0.15">
      <c r="A56" s="879">
        <v>16</v>
      </c>
      <c r="B56" s="880" t="s">
        <v>1773</v>
      </c>
      <c r="C56" s="880" t="s">
        <v>1774</v>
      </c>
      <c r="D56" s="880" t="s">
        <v>1775</v>
      </c>
      <c r="E56" s="880" t="s">
        <v>1776</v>
      </c>
    </row>
    <row r="57" spans="1:5" ht="15" customHeight="1" x14ac:dyDescent="0.15">
      <c r="A57" s="879">
        <v>17</v>
      </c>
      <c r="B57" s="880" t="s">
        <v>1777</v>
      </c>
      <c r="C57" s="880" t="s">
        <v>1771</v>
      </c>
      <c r="D57" s="880" t="s">
        <v>1698</v>
      </c>
      <c r="E57" s="880" t="s">
        <v>1736</v>
      </c>
    </row>
    <row r="58" spans="1:5" x14ac:dyDescent="0.15">
      <c r="A58" s="885">
        <v>18</v>
      </c>
      <c r="B58" s="880" t="s">
        <v>1778</v>
      </c>
      <c r="C58" s="880" t="s">
        <v>1759</v>
      </c>
      <c r="D58" s="880" t="s">
        <v>1698</v>
      </c>
      <c r="E58" s="880" t="s">
        <v>1710</v>
      </c>
    </row>
    <row r="59" spans="1:5" ht="21" x14ac:dyDescent="0.15">
      <c r="A59" s="879">
        <v>19</v>
      </c>
      <c r="B59" s="880" t="s">
        <v>1723</v>
      </c>
      <c r="C59" s="880" t="s">
        <v>1779</v>
      </c>
      <c r="D59" s="880" t="s">
        <v>1694</v>
      </c>
      <c r="E59" s="880" t="s">
        <v>1695</v>
      </c>
    </row>
    <row r="60" spans="1:5" x14ac:dyDescent="0.15">
      <c r="A60" s="879">
        <v>20</v>
      </c>
      <c r="B60" s="880" t="s">
        <v>1780</v>
      </c>
      <c r="C60" s="880" t="s">
        <v>1781</v>
      </c>
      <c r="D60" s="880" t="s">
        <v>1782</v>
      </c>
      <c r="E60" s="880" t="s">
        <v>1783</v>
      </c>
    </row>
    <row r="61" spans="1:5" x14ac:dyDescent="0.15">
      <c r="A61" s="885">
        <v>21</v>
      </c>
      <c r="B61" s="880" t="s">
        <v>1784</v>
      </c>
      <c r="C61" s="880" t="s">
        <v>1785</v>
      </c>
      <c r="D61" s="880" t="s">
        <v>1713</v>
      </c>
      <c r="E61" s="880" t="s">
        <v>1786</v>
      </c>
    </row>
    <row r="62" spans="1:5" x14ac:dyDescent="0.15">
      <c r="A62" s="879">
        <v>22</v>
      </c>
      <c r="B62" s="880" t="s">
        <v>1787</v>
      </c>
      <c r="C62" s="880" t="s">
        <v>1788</v>
      </c>
      <c r="D62" s="880" t="s">
        <v>1698</v>
      </c>
      <c r="E62" s="880" t="s">
        <v>1789</v>
      </c>
    </row>
    <row r="63" spans="1:5" x14ac:dyDescent="0.15">
      <c r="A63" s="879">
        <v>23</v>
      </c>
      <c r="B63" s="880" t="s">
        <v>1790</v>
      </c>
      <c r="C63" s="880" t="s">
        <v>1791</v>
      </c>
      <c r="D63" s="880" t="s">
        <v>1694</v>
      </c>
      <c r="E63" s="880" t="s">
        <v>1792</v>
      </c>
    </row>
    <row r="64" spans="1:5" x14ac:dyDescent="0.15">
      <c r="A64" s="885">
        <v>24</v>
      </c>
      <c r="B64" s="880" t="s">
        <v>1793</v>
      </c>
      <c r="C64" s="880" t="s">
        <v>1794</v>
      </c>
      <c r="D64" s="880" t="s">
        <v>1698</v>
      </c>
      <c r="E64" s="880" t="s">
        <v>1795</v>
      </c>
    </row>
    <row r="65" spans="1:5" x14ac:dyDescent="0.15">
      <c r="A65" s="879">
        <v>25</v>
      </c>
      <c r="B65" s="880" t="s">
        <v>1747</v>
      </c>
      <c r="C65" s="880" t="s">
        <v>1796</v>
      </c>
      <c r="D65" s="880" t="s">
        <v>1698</v>
      </c>
      <c r="E65" s="880" t="s">
        <v>1797</v>
      </c>
    </row>
    <row r="66" spans="1:5" ht="7.5" customHeight="1" x14ac:dyDescent="0.15">
      <c r="A66" s="2895"/>
      <c r="B66" s="2895"/>
      <c r="C66" s="2895"/>
      <c r="D66" s="2895"/>
      <c r="E66" s="2895"/>
    </row>
    <row r="67" spans="1:5" ht="15" customHeight="1" x14ac:dyDescent="0.15">
      <c r="A67" s="2864" t="s">
        <v>1497</v>
      </c>
      <c r="B67" s="2864"/>
      <c r="C67" s="2864"/>
      <c r="D67" s="2864"/>
      <c r="E67" s="2864"/>
    </row>
  </sheetData>
  <mergeCells count="10">
    <mergeCell ref="A38:E38"/>
    <mergeCell ref="A39:E39"/>
    <mergeCell ref="A66:E66"/>
    <mergeCell ref="A67:E67"/>
    <mergeCell ref="A2:E2"/>
    <mergeCell ref="A3:E3"/>
    <mergeCell ref="A4:E4"/>
    <mergeCell ref="A31:E31"/>
    <mergeCell ref="A32:E32"/>
    <mergeCell ref="A37:E37"/>
  </mergeCells>
  <pageMargins left="0.7" right="0.7" top="0.75" bottom="0.75" header="0.3" footer="0.3"/>
  <pageSetup paperSize="14" scale="70"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dimension ref="A1:I14"/>
  <sheetViews>
    <sheetView zoomScaleNormal="100" workbookViewId="0"/>
  </sheetViews>
  <sheetFormatPr baseColWidth="10" defaultRowHeight="10.5" x14ac:dyDescent="0.15"/>
  <cols>
    <col min="1" max="1" width="19.85546875" style="38" customWidth="1"/>
    <col min="2" max="6" width="10.7109375" style="38" customWidth="1"/>
    <col min="7" max="7" width="11.42578125" style="38"/>
    <col min="8" max="8" width="5.85546875" style="38" customWidth="1"/>
    <col min="9" max="16384" width="11.42578125" style="38"/>
  </cols>
  <sheetData>
    <row r="1" spans="1:9" x14ac:dyDescent="0.15">
      <c r="G1" s="78"/>
      <c r="H1" s="78"/>
      <c r="I1" s="78"/>
    </row>
    <row r="2" spans="1:9" ht="22.5" customHeight="1" x14ac:dyDescent="0.15">
      <c r="A2" s="2352" t="s">
        <v>3933</v>
      </c>
      <c r="B2" s="2352"/>
      <c r="C2" s="2352"/>
      <c r="D2" s="2352"/>
      <c r="E2" s="2352"/>
      <c r="F2" s="2352"/>
      <c r="G2" s="78"/>
      <c r="H2" s="78"/>
      <c r="I2" s="78"/>
    </row>
    <row r="3" spans="1:9" x14ac:dyDescent="0.15">
      <c r="A3" s="886"/>
      <c r="B3" s="886"/>
      <c r="C3" s="886"/>
      <c r="D3" s="886"/>
      <c r="E3" s="886"/>
      <c r="F3" s="886"/>
      <c r="G3" s="78"/>
      <c r="H3" s="78"/>
    </row>
    <row r="4" spans="1:9" x14ac:dyDescent="0.15">
      <c r="A4" s="2898" t="s">
        <v>1798</v>
      </c>
      <c r="B4" s="2900" t="s">
        <v>2</v>
      </c>
      <c r="C4" s="2901"/>
      <c r="D4" s="2901"/>
      <c r="E4" s="2901"/>
      <c r="F4" s="2902"/>
      <c r="G4" s="78"/>
      <c r="H4" s="78"/>
    </row>
    <row r="5" spans="1:9" ht="11.25" x14ac:dyDescent="0.15">
      <c r="A5" s="2899"/>
      <c r="B5" s="887">
        <v>2012</v>
      </c>
      <c r="C5" s="887">
        <v>2013</v>
      </c>
      <c r="D5" s="887">
        <v>2014</v>
      </c>
      <c r="E5" s="887">
        <v>2015</v>
      </c>
      <c r="F5" s="887" t="s">
        <v>1799</v>
      </c>
      <c r="G5" s="78"/>
      <c r="H5" s="78"/>
    </row>
    <row r="6" spans="1:9" x14ac:dyDescent="0.15">
      <c r="A6" s="888" t="s">
        <v>71</v>
      </c>
      <c r="B6" s="889">
        <f t="shared" ref="B6:F6" si="0">SUM(B7:B8)</f>
        <v>16388</v>
      </c>
      <c r="C6" s="889">
        <f t="shared" si="0"/>
        <v>19563</v>
      </c>
      <c r="D6" s="889">
        <f t="shared" si="0"/>
        <v>25081</v>
      </c>
      <c r="E6" s="889">
        <f t="shared" si="0"/>
        <v>19621</v>
      </c>
      <c r="F6" s="889">
        <f t="shared" si="0"/>
        <v>13489</v>
      </c>
      <c r="G6" s="890"/>
      <c r="H6" s="891"/>
      <c r="I6" s="891"/>
    </row>
    <row r="7" spans="1:9" x14ac:dyDescent="0.15">
      <c r="A7" s="38" t="s">
        <v>1800</v>
      </c>
      <c r="B7" s="892">
        <v>15019</v>
      </c>
      <c r="C7" s="892">
        <v>17667</v>
      </c>
      <c r="D7" s="892">
        <v>23167</v>
      </c>
      <c r="E7" s="892">
        <v>17976</v>
      </c>
      <c r="F7" s="892">
        <v>12417</v>
      </c>
      <c r="G7" s="78"/>
      <c r="H7" s="78"/>
    </row>
    <row r="8" spans="1:9" x14ac:dyDescent="0.15">
      <c r="A8" s="38" t="s">
        <v>1801</v>
      </c>
      <c r="B8" s="892">
        <v>1369</v>
      </c>
      <c r="C8" s="892">
        <v>1896</v>
      </c>
      <c r="D8" s="892">
        <v>1914</v>
      </c>
      <c r="E8" s="892">
        <v>1645</v>
      </c>
      <c r="F8" s="892">
        <v>1072</v>
      </c>
      <c r="G8" s="78"/>
      <c r="H8" s="78"/>
    </row>
    <row r="9" spans="1:9" x14ac:dyDescent="0.15">
      <c r="G9" s="78"/>
      <c r="H9" s="78"/>
    </row>
    <row r="10" spans="1:9" x14ac:dyDescent="0.15">
      <c r="A10" s="2903" t="s">
        <v>1802</v>
      </c>
      <c r="B10" s="2903"/>
      <c r="C10" s="2903"/>
      <c r="D10" s="2903"/>
      <c r="E10" s="2903"/>
      <c r="F10" s="2903"/>
      <c r="G10" s="78"/>
      <c r="H10" s="78"/>
    </row>
    <row r="11" spans="1:9" x14ac:dyDescent="0.15">
      <c r="A11" s="2903" t="s">
        <v>1803</v>
      </c>
      <c r="B11" s="2903"/>
      <c r="C11" s="2903"/>
      <c r="D11" s="2903"/>
      <c r="E11" s="2903"/>
      <c r="F11" s="2903"/>
      <c r="G11" s="78"/>
      <c r="H11" s="78"/>
    </row>
    <row r="12" spans="1:9" x14ac:dyDescent="0.15">
      <c r="G12" s="78"/>
      <c r="H12" s="78"/>
    </row>
    <row r="13" spans="1:9" x14ac:dyDescent="0.15">
      <c r="G13" s="78"/>
      <c r="H13" s="78"/>
    </row>
    <row r="14" spans="1:9" x14ac:dyDescent="0.15">
      <c r="G14" s="78"/>
      <c r="H14" s="78"/>
    </row>
  </sheetData>
  <mergeCells count="5">
    <mergeCell ref="A2:F2"/>
    <mergeCell ref="A4:A5"/>
    <mergeCell ref="B4:F4"/>
    <mergeCell ref="A10:F10"/>
    <mergeCell ref="A11:F11"/>
  </mergeCell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0"/>
  <dimension ref="A2:F59"/>
  <sheetViews>
    <sheetView zoomScaleNormal="100" workbookViewId="0"/>
  </sheetViews>
  <sheetFormatPr baseColWidth="10" defaultRowHeight="10.5" x14ac:dyDescent="0.15"/>
  <cols>
    <col min="1" max="1" width="21.7109375" style="38" customWidth="1"/>
    <col min="2" max="6" width="10" style="38" customWidth="1"/>
    <col min="7" max="7" width="3.7109375" style="38" customWidth="1"/>
    <col min="8" max="16384" width="11.42578125" style="38"/>
  </cols>
  <sheetData>
    <row r="2" spans="1:6" ht="27" customHeight="1" x14ac:dyDescent="0.15">
      <c r="A2" s="2352" t="s">
        <v>1804</v>
      </c>
      <c r="B2" s="2352"/>
      <c r="C2" s="2352"/>
      <c r="D2" s="2352"/>
      <c r="E2" s="2352"/>
      <c r="F2" s="2352"/>
    </row>
    <row r="4" spans="1:6" s="81" customFormat="1" ht="20.25" customHeight="1" x14ac:dyDescent="0.25">
      <c r="A4" s="893" t="s">
        <v>1</v>
      </c>
      <c r="B4" s="893">
        <v>2012</v>
      </c>
      <c r="C4" s="893">
        <v>2013</v>
      </c>
      <c r="D4" s="893">
        <v>2014</v>
      </c>
      <c r="E4" s="893">
        <v>2015</v>
      </c>
      <c r="F4" s="893" t="s">
        <v>1799</v>
      </c>
    </row>
    <row r="5" spans="1:6" x14ac:dyDescent="0.15">
      <c r="A5" s="894" t="s">
        <v>71</v>
      </c>
      <c r="B5" s="895">
        <f t="shared" ref="B5:F5" si="0">SUM(B6:B21)</f>
        <v>15019</v>
      </c>
      <c r="C5" s="895">
        <f t="shared" si="0"/>
        <v>17667</v>
      </c>
      <c r="D5" s="895">
        <f t="shared" si="0"/>
        <v>23167</v>
      </c>
      <c r="E5" s="895">
        <f t="shared" si="0"/>
        <v>17976</v>
      </c>
      <c r="F5" s="895">
        <f t="shared" si="0"/>
        <v>12417</v>
      </c>
    </row>
    <row r="6" spans="1:6" s="70" customFormat="1" x14ac:dyDescent="0.15">
      <c r="A6" s="896" t="s">
        <v>5</v>
      </c>
      <c r="B6" s="897">
        <v>41</v>
      </c>
      <c r="C6" s="897">
        <v>68</v>
      </c>
      <c r="D6" s="897">
        <v>118</v>
      </c>
      <c r="E6" s="897">
        <v>150</v>
      </c>
      <c r="F6" s="897">
        <v>63</v>
      </c>
    </row>
    <row r="7" spans="1:6" s="70" customFormat="1" x14ac:dyDescent="0.15">
      <c r="A7" s="896" t="s">
        <v>7</v>
      </c>
      <c r="B7" s="897">
        <v>172</v>
      </c>
      <c r="C7" s="897">
        <v>177</v>
      </c>
      <c r="D7" s="897">
        <v>305</v>
      </c>
      <c r="E7" s="897">
        <v>239</v>
      </c>
      <c r="F7" s="897">
        <v>143</v>
      </c>
    </row>
    <row r="8" spans="1:6" s="70" customFormat="1" x14ac:dyDescent="0.15">
      <c r="A8" s="896" t="s">
        <v>8</v>
      </c>
      <c r="B8" s="897">
        <v>572</v>
      </c>
      <c r="C8" s="897">
        <v>763</v>
      </c>
      <c r="D8" s="897">
        <v>962</v>
      </c>
      <c r="E8" s="897">
        <v>916</v>
      </c>
      <c r="F8" s="897">
        <v>532</v>
      </c>
    </row>
    <row r="9" spans="1:6" s="70" customFormat="1" x14ac:dyDescent="0.15">
      <c r="A9" s="896" t="s">
        <v>9</v>
      </c>
      <c r="B9" s="897">
        <v>69</v>
      </c>
      <c r="C9" s="897">
        <v>38</v>
      </c>
      <c r="D9" s="897">
        <v>59</v>
      </c>
      <c r="E9" s="897">
        <v>349</v>
      </c>
      <c r="F9" s="897">
        <v>147</v>
      </c>
    </row>
    <row r="10" spans="1:6" s="70" customFormat="1" x14ac:dyDescent="0.15">
      <c r="A10" s="896" t="s">
        <v>10</v>
      </c>
      <c r="B10" s="897">
        <v>432</v>
      </c>
      <c r="C10" s="897">
        <v>712</v>
      </c>
      <c r="D10" s="897">
        <v>1033</v>
      </c>
      <c r="E10" s="897">
        <v>592</v>
      </c>
      <c r="F10" s="897">
        <v>334</v>
      </c>
    </row>
    <row r="11" spans="1:6" s="70" customFormat="1" x14ac:dyDescent="0.15">
      <c r="A11" s="896" t="s">
        <v>11</v>
      </c>
      <c r="B11" s="897">
        <v>1011</v>
      </c>
      <c r="C11" s="897">
        <v>1036</v>
      </c>
      <c r="D11" s="897">
        <v>1632</v>
      </c>
      <c r="E11" s="897">
        <v>1357</v>
      </c>
      <c r="F11" s="897">
        <v>933</v>
      </c>
    </row>
    <row r="12" spans="1:6" s="70" customFormat="1" x14ac:dyDescent="0.15">
      <c r="A12" s="896" t="s">
        <v>12</v>
      </c>
      <c r="B12" s="897">
        <v>10637</v>
      </c>
      <c r="C12" s="897">
        <v>12080</v>
      </c>
      <c r="D12" s="897">
        <v>14719</v>
      </c>
      <c r="E12" s="897">
        <v>10679</v>
      </c>
      <c r="F12" s="897">
        <v>7458</v>
      </c>
    </row>
    <row r="13" spans="1:6" s="70" customFormat="1" x14ac:dyDescent="0.15">
      <c r="A13" s="896" t="s">
        <v>13</v>
      </c>
      <c r="B13" s="897">
        <v>207</v>
      </c>
      <c r="C13" s="897">
        <v>393</v>
      </c>
      <c r="D13" s="897">
        <v>594</v>
      </c>
      <c r="E13" s="897">
        <v>625</v>
      </c>
      <c r="F13" s="897">
        <v>311</v>
      </c>
    </row>
    <row r="14" spans="1:6" s="70" customFormat="1" x14ac:dyDescent="0.15">
      <c r="A14" s="896" t="s">
        <v>14</v>
      </c>
      <c r="B14" s="897">
        <v>149</v>
      </c>
      <c r="C14" s="897">
        <v>227</v>
      </c>
      <c r="D14" s="897">
        <v>385</v>
      </c>
      <c r="E14" s="897">
        <v>368</v>
      </c>
      <c r="F14" s="897">
        <v>317</v>
      </c>
    </row>
    <row r="15" spans="1:6" s="70" customFormat="1" x14ac:dyDescent="0.15">
      <c r="A15" s="896" t="s">
        <v>15</v>
      </c>
      <c r="B15" s="897">
        <v>615</v>
      </c>
      <c r="C15" s="897">
        <v>777</v>
      </c>
      <c r="D15" s="897">
        <v>1153</v>
      </c>
      <c r="E15" s="897">
        <v>1080</v>
      </c>
      <c r="F15" s="897">
        <v>768</v>
      </c>
    </row>
    <row r="16" spans="1:6" s="70" customFormat="1" x14ac:dyDescent="0.15">
      <c r="A16" s="896" t="s">
        <v>16</v>
      </c>
      <c r="B16" s="897">
        <v>271</v>
      </c>
      <c r="C16" s="897">
        <v>356</v>
      </c>
      <c r="D16" s="897">
        <v>522</v>
      </c>
      <c r="E16" s="897">
        <v>349</v>
      </c>
      <c r="F16" s="897">
        <v>321</v>
      </c>
    </row>
    <row r="17" spans="1:6" s="70" customFormat="1" x14ac:dyDescent="0.15">
      <c r="A17" s="896" t="s">
        <v>17</v>
      </c>
      <c r="B17" s="897">
        <v>148</v>
      </c>
      <c r="C17" s="897">
        <v>231</v>
      </c>
      <c r="D17" s="897">
        <v>379</v>
      </c>
      <c r="E17" s="897">
        <v>308</v>
      </c>
      <c r="F17" s="897">
        <v>230</v>
      </c>
    </row>
    <row r="18" spans="1:6" s="70" customFormat="1" x14ac:dyDescent="0.15">
      <c r="A18" s="896" t="s">
        <v>18</v>
      </c>
      <c r="B18" s="897">
        <v>255</v>
      </c>
      <c r="C18" s="897">
        <v>360</v>
      </c>
      <c r="D18" s="897">
        <v>630</v>
      </c>
      <c r="E18" s="897">
        <v>554</v>
      </c>
      <c r="F18" s="897">
        <v>482</v>
      </c>
    </row>
    <row r="19" spans="1:6" s="70" customFormat="1" x14ac:dyDescent="0.15">
      <c r="A19" s="896" t="s">
        <v>19</v>
      </c>
      <c r="B19" s="897">
        <v>130</v>
      </c>
      <c r="C19" s="897">
        <v>112</v>
      </c>
      <c r="D19" s="897">
        <v>232</v>
      </c>
      <c r="E19" s="897">
        <v>154</v>
      </c>
      <c r="F19" s="897">
        <v>195</v>
      </c>
    </row>
    <row r="20" spans="1:6" s="70" customFormat="1" x14ac:dyDescent="0.15">
      <c r="A20" s="896" t="s">
        <v>20</v>
      </c>
      <c r="B20" s="897">
        <v>141</v>
      </c>
      <c r="C20" s="897">
        <v>199</v>
      </c>
      <c r="D20" s="897">
        <v>281</v>
      </c>
      <c r="E20" s="897">
        <v>182</v>
      </c>
      <c r="F20" s="897">
        <v>177</v>
      </c>
    </row>
    <row r="21" spans="1:6" s="899" customFormat="1" ht="11.25" x14ac:dyDescent="0.15">
      <c r="A21" s="417" t="s">
        <v>1805</v>
      </c>
      <c r="B21" s="898">
        <v>169</v>
      </c>
      <c r="C21" s="898">
        <v>138</v>
      </c>
      <c r="D21" s="898">
        <v>163</v>
      </c>
      <c r="E21" s="898">
        <v>74</v>
      </c>
      <c r="F21" s="898">
        <v>6</v>
      </c>
    </row>
    <row r="23" spans="1:6" ht="21.75" customHeight="1" x14ac:dyDescent="0.15">
      <c r="A23" s="2904" t="s">
        <v>1806</v>
      </c>
      <c r="B23" s="2904"/>
      <c r="C23" s="2904"/>
      <c r="D23" s="2904"/>
      <c r="E23" s="2904"/>
      <c r="F23" s="2904"/>
    </row>
    <row r="24" spans="1:6" ht="12" customHeight="1" x14ac:dyDescent="0.15">
      <c r="A24" s="2904" t="s">
        <v>1807</v>
      </c>
      <c r="B24" s="2904"/>
      <c r="C24" s="2904"/>
      <c r="D24" s="2904"/>
      <c r="E24" s="2904"/>
      <c r="F24" s="2904"/>
    </row>
    <row r="25" spans="1:6" x14ac:dyDescent="0.15">
      <c r="A25" s="2905" t="s">
        <v>1803</v>
      </c>
      <c r="B25" s="2905"/>
      <c r="C25" s="2905"/>
      <c r="D25" s="2905"/>
      <c r="E25" s="2905"/>
      <c r="F25" s="2905"/>
    </row>
    <row r="28" spans="1:6" x14ac:dyDescent="0.15">
      <c r="C28" s="892"/>
      <c r="D28" s="892"/>
      <c r="E28" s="892"/>
      <c r="F28" s="892"/>
    </row>
    <row r="29" spans="1:6" x14ac:dyDescent="0.15">
      <c r="C29" s="892"/>
      <c r="D29" s="892"/>
      <c r="E29" s="892"/>
      <c r="F29" s="892"/>
    </row>
    <row r="30" spans="1:6" x14ac:dyDescent="0.15">
      <c r="C30" s="892"/>
      <c r="D30" s="892"/>
      <c r="E30" s="892"/>
      <c r="F30" s="892"/>
    </row>
    <row r="31" spans="1:6" x14ac:dyDescent="0.15">
      <c r="C31" s="892"/>
      <c r="D31" s="892"/>
      <c r="E31" s="892"/>
      <c r="F31" s="892"/>
    </row>
    <row r="32" spans="1:6" x14ac:dyDescent="0.15">
      <c r="C32" s="892"/>
      <c r="D32" s="892"/>
      <c r="E32" s="892"/>
      <c r="F32" s="892"/>
    </row>
    <row r="33" spans="3:6" x14ac:dyDescent="0.15">
      <c r="C33" s="892"/>
      <c r="D33" s="892"/>
      <c r="E33" s="892"/>
      <c r="F33" s="892"/>
    </row>
    <row r="34" spans="3:6" x14ac:dyDescent="0.15">
      <c r="C34" s="892"/>
      <c r="D34" s="892"/>
      <c r="E34" s="892"/>
      <c r="F34" s="892"/>
    </row>
    <row r="35" spans="3:6" x14ac:dyDescent="0.15">
      <c r="C35" s="892"/>
      <c r="D35" s="892"/>
      <c r="E35" s="892"/>
      <c r="F35" s="892"/>
    </row>
    <row r="36" spans="3:6" x14ac:dyDescent="0.15">
      <c r="C36" s="892"/>
      <c r="D36" s="892"/>
      <c r="E36" s="892"/>
      <c r="F36" s="892"/>
    </row>
    <row r="37" spans="3:6" x14ac:dyDescent="0.15">
      <c r="C37" s="892"/>
      <c r="D37" s="892"/>
      <c r="E37" s="892"/>
      <c r="F37" s="892"/>
    </row>
    <row r="38" spans="3:6" x14ac:dyDescent="0.15">
      <c r="C38" s="892"/>
      <c r="D38" s="892"/>
      <c r="E38" s="892"/>
      <c r="F38" s="892"/>
    </row>
    <row r="39" spans="3:6" x14ac:dyDescent="0.15">
      <c r="C39" s="892"/>
      <c r="D39" s="892"/>
      <c r="E39" s="892"/>
      <c r="F39" s="892"/>
    </row>
    <row r="40" spans="3:6" x14ac:dyDescent="0.15">
      <c r="C40" s="892"/>
      <c r="D40" s="892"/>
      <c r="E40" s="892"/>
      <c r="F40" s="892"/>
    </row>
    <row r="41" spans="3:6" x14ac:dyDescent="0.15">
      <c r="C41" s="892"/>
      <c r="D41" s="892"/>
      <c r="E41" s="892"/>
      <c r="F41" s="892"/>
    </row>
    <row r="42" spans="3:6" x14ac:dyDescent="0.15">
      <c r="C42" s="892"/>
      <c r="D42" s="892"/>
      <c r="E42" s="892"/>
      <c r="F42" s="892"/>
    </row>
    <row r="43" spans="3:6" x14ac:dyDescent="0.15">
      <c r="C43" s="892"/>
      <c r="D43" s="892"/>
      <c r="E43" s="892"/>
      <c r="F43" s="892"/>
    </row>
    <row r="44" spans="3:6" x14ac:dyDescent="0.15">
      <c r="C44" s="892"/>
      <c r="D44" s="892"/>
      <c r="E44" s="892"/>
      <c r="F44" s="892"/>
    </row>
    <row r="45" spans="3:6" x14ac:dyDescent="0.15">
      <c r="C45" s="892"/>
      <c r="D45" s="892"/>
      <c r="E45" s="892"/>
      <c r="F45" s="892"/>
    </row>
    <row r="46" spans="3:6" x14ac:dyDescent="0.15">
      <c r="C46" s="892"/>
      <c r="D46" s="892"/>
      <c r="E46" s="892"/>
      <c r="F46" s="892"/>
    </row>
    <row r="47" spans="3:6" x14ac:dyDescent="0.15">
      <c r="C47" s="892"/>
      <c r="D47" s="892"/>
      <c r="E47" s="892"/>
      <c r="F47" s="892"/>
    </row>
    <row r="48" spans="3:6" x14ac:dyDescent="0.15">
      <c r="C48" s="892"/>
      <c r="D48" s="892"/>
      <c r="E48" s="892"/>
      <c r="F48" s="892"/>
    </row>
    <row r="49" spans="3:6" x14ac:dyDescent="0.15">
      <c r="C49" s="892"/>
      <c r="D49" s="892"/>
      <c r="E49" s="892"/>
      <c r="F49" s="892"/>
    </row>
    <row r="50" spans="3:6" x14ac:dyDescent="0.15">
      <c r="C50" s="892"/>
      <c r="D50" s="892"/>
      <c r="E50" s="892"/>
      <c r="F50" s="892"/>
    </row>
    <row r="51" spans="3:6" x14ac:dyDescent="0.15">
      <c r="C51" s="892"/>
      <c r="D51" s="892"/>
      <c r="E51" s="892"/>
      <c r="F51" s="892"/>
    </row>
    <row r="52" spans="3:6" x14ac:dyDescent="0.15">
      <c r="C52" s="892"/>
      <c r="D52" s="892"/>
      <c r="E52" s="892"/>
      <c r="F52" s="892"/>
    </row>
    <row r="53" spans="3:6" x14ac:dyDescent="0.15">
      <c r="C53" s="892"/>
      <c r="D53" s="892"/>
      <c r="E53" s="892"/>
      <c r="F53" s="892"/>
    </row>
    <row r="54" spans="3:6" x14ac:dyDescent="0.15">
      <c r="C54" s="892"/>
      <c r="D54" s="892"/>
      <c r="E54" s="892"/>
      <c r="F54" s="892"/>
    </row>
    <row r="55" spans="3:6" x14ac:dyDescent="0.15">
      <c r="C55" s="892"/>
      <c r="D55" s="892"/>
      <c r="E55" s="892"/>
      <c r="F55" s="892"/>
    </row>
    <row r="56" spans="3:6" x14ac:dyDescent="0.15">
      <c r="C56" s="892"/>
      <c r="D56" s="892"/>
      <c r="E56" s="892"/>
      <c r="F56" s="892"/>
    </row>
    <row r="57" spans="3:6" x14ac:dyDescent="0.15">
      <c r="C57" s="892"/>
      <c r="D57" s="892"/>
      <c r="E57" s="892"/>
      <c r="F57" s="892"/>
    </row>
    <row r="58" spans="3:6" x14ac:dyDescent="0.15">
      <c r="C58" s="892"/>
      <c r="D58" s="892"/>
      <c r="E58" s="892"/>
      <c r="F58" s="892"/>
    </row>
    <row r="59" spans="3:6" x14ac:dyDescent="0.15">
      <c r="C59" s="892"/>
      <c r="D59" s="892"/>
      <c r="E59" s="892"/>
      <c r="F59" s="892"/>
    </row>
  </sheetData>
  <mergeCells count="4">
    <mergeCell ref="A2:F2"/>
    <mergeCell ref="A23:F23"/>
    <mergeCell ref="A24:F24"/>
    <mergeCell ref="A25:F25"/>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2:H32"/>
  <sheetViews>
    <sheetView workbookViewId="0"/>
  </sheetViews>
  <sheetFormatPr baseColWidth="10" defaultColWidth="11.42578125" defaultRowHeight="10.5" x14ac:dyDescent="0.15"/>
  <cols>
    <col min="1" max="1" width="33.7109375" style="1" customWidth="1"/>
    <col min="2" max="2" width="9" style="1" bestFit="1" customWidth="1"/>
    <col min="3" max="3" width="16.42578125" style="1" customWidth="1"/>
    <col min="4" max="5" width="18.5703125" style="1" customWidth="1"/>
    <col min="6" max="6" width="23.140625" style="1" customWidth="1"/>
    <col min="7" max="16384" width="11.42578125" style="1"/>
  </cols>
  <sheetData>
    <row r="2" spans="1:8" ht="22.5" customHeight="1" x14ac:dyDescent="0.15">
      <c r="A2" s="2373" t="s">
        <v>137</v>
      </c>
      <c r="B2" s="2373"/>
      <c r="C2" s="2373"/>
      <c r="D2" s="2373"/>
      <c r="E2" s="2373"/>
      <c r="F2" s="2373"/>
    </row>
    <row r="3" spans="1:8" ht="11.25" customHeight="1" x14ac:dyDescent="0.15">
      <c r="A3" s="2374"/>
      <c r="B3" s="2374"/>
      <c r="C3" s="2374"/>
      <c r="D3" s="2374"/>
      <c r="E3" s="2374"/>
      <c r="F3" s="2374"/>
    </row>
    <row r="4" spans="1:8" ht="15" customHeight="1" x14ac:dyDescent="0.15">
      <c r="A4" s="2345" t="s">
        <v>138</v>
      </c>
      <c r="B4" s="2345" t="s">
        <v>139</v>
      </c>
      <c r="C4" s="2345"/>
      <c r="D4" s="2345"/>
      <c r="E4" s="2345"/>
      <c r="F4" s="2345"/>
    </row>
    <row r="5" spans="1:8" ht="47.25" customHeight="1" x14ac:dyDescent="0.15">
      <c r="A5" s="2345"/>
      <c r="B5" s="2345" t="s">
        <v>89</v>
      </c>
      <c r="C5" s="95" t="s">
        <v>140</v>
      </c>
      <c r="D5" s="95" t="s">
        <v>91</v>
      </c>
      <c r="E5" s="95" t="s">
        <v>75</v>
      </c>
      <c r="F5" s="75" t="s">
        <v>141</v>
      </c>
    </row>
    <row r="6" spans="1:8" ht="11.25" customHeight="1" x14ac:dyDescent="0.15">
      <c r="A6" s="2345"/>
      <c r="B6" s="2345"/>
      <c r="C6" s="95" t="s">
        <v>142</v>
      </c>
      <c r="D6" s="95" t="s">
        <v>142</v>
      </c>
      <c r="E6" s="95" t="s">
        <v>142</v>
      </c>
      <c r="F6" s="95" t="s">
        <v>143</v>
      </c>
    </row>
    <row r="7" spans="1:8" x14ac:dyDescent="0.15">
      <c r="A7" s="19" t="s">
        <v>71</v>
      </c>
      <c r="B7" s="96">
        <f>SUM(C7:F7)</f>
        <v>11050</v>
      </c>
      <c r="C7" s="97">
        <f>SUM(C8:C20)</f>
        <v>96</v>
      </c>
      <c r="D7" s="97">
        <f t="shared" ref="D7:E7" si="0">SUM(D8:D20)</f>
        <v>36</v>
      </c>
      <c r="E7" s="97">
        <f t="shared" si="0"/>
        <v>34</v>
      </c>
      <c r="F7" s="97">
        <f>SUM(F8:F20)</f>
        <v>10884</v>
      </c>
      <c r="H7" s="87"/>
    </row>
    <row r="8" spans="1:8" x14ac:dyDescent="0.15">
      <c r="A8" s="98" t="s">
        <v>144</v>
      </c>
      <c r="B8" s="96">
        <f t="shared" ref="B8:B20" si="1">SUM(C8:F8)</f>
        <v>0</v>
      </c>
      <c r="C8" s="88">
        <v>0</v>
      </c>
      <c r="D8" s="88">
        <v>0</v>
      </c>
      <c r="E8" s="88">
        <v>0</v>
      </c>
      <c r="F8" s="88">
        <v>0</v>
      </c>
    </row>
    <row r="9" spans="1:8" ht="11.25" x14ac:dyDescent="0.15">
      <c r="A9" s="98" t="s">
        <v>145</v>
      </c>
      <c r="B9" s="96">
        <f t="shared" si="1"/>
        <v>16</v>
      </c>
      <c r="C9" s="88">
        <v>11</v>
      </c>
      <c r="D9" s="88">
        <v>0</v>
      </c>
      <c r="E9" s="88">
        <v>5</v>
      </c>
      <c r="F9" s="88">
        <v>0</v>
      </c>
    </row>
    <row r="10" spans="1:8" ht="11.25" x14ac:dyDescent="0.15">
      <c r="A10" s="98" t="s">
        <v>146</v>
      </c>
      <c r="B10" s="96">
        <f t="shared" si="1"/>
        <v>29</v>
      </c>
      <c r="C10" s="88">
        <v>0</v>
      </c>
      <c r="D10" s="88">
        <v>0</v>
      </c>
      <c r="E10" s="88">
        <v>29</v>
      </c>
      <c r="F10" s="88">
        <v>0</v>
      </c>
    </row>
    <row r="11" spans="1:8" ht="11.25" x14ac:dyDescent="0.15">
      <c r="A11" s="98" t="s">
        <v>147</v>
      </c>
      <c r="B11" s="96">
        <f t="shared" si="1"/>
        <v>2</v>
      </c>
      <c r="C11" s="88">
        <v>2</v>
      </c>
      <c r="D11" s="88">
        <v>0</v>
      </c>
      <c r="E11" s="88">
        <v>0</v>
      </c>
      <c r="F11" s="88">
        <v>0</v>
      </c>
    </row>
    <row r="12" spans="1:8" ht="11.25" x14ac:dyDescent="0.15">
      <c r="A12" s="98" t="s">
        <v>148</v>
      </c>
      <c r="B12" s="96">
        <f t="shared" si="1"/>
        <v>1</v>
      </c>
      <c r="C12" s="88">
        <v>1</v>
      </c>
      <c r="D12" s="88">
        <v>0</v>
      </c>
      <c r="E12" s="88">
        <v>0</v>
      </c>
      <c r="F12" s="88">
        <v>0</v>
      </c>
    </row>
    <row r="13" spans="1:8" x14ac:dyDescent="0.15">
      <c r="A13" s="98" t="s">
        <v>149</v>
      </c>
      <c r="B13" s="96">
        <f t="shared" si="1"/>
        <v>0</v>
      </c>
      <c r="C13" s="88">
        <v>0</v>
      </c>
      <c r="D13" s="88">
        <v>0</v>
      </c>
      <c r="E13" s="88">
        <v>0</v>
      </c>
      <c r="F13" s="88">
        <v>0</v>
      </c>
    </row>
    <row r="14" spans="1:8" ht="11.25" x14ac:dyDescent="0.15">
      <c r="A14" s="98" t="s">
        <v>150</v>
      </c>
      <c r="B14" s="96">
        <f t="shared" si="1"/>
        <v>36</v>
      </c>
      <c r="C14" s="88">
        <v>0</v>
      </c>
      <c r="D14" s="88">
        <v>36</v>
      </c>
      <c r="E14" s="88">
        <v>0</v>
      </c>
      <c r="F14" s="88">
        <v>0</v>
      </c>
    </row>
    <row r="15" spans="1:8" ht="11.25" x14ac:dyDescent="0.15">
      <c r="A15" s="98" t="s">
        <v>151</v>
      </c>
      <c r="B15" s="96">
        <f t="shared" si="1"/>
        <v>14</v>
      </c>
      <c r="C15" s="88">
        <v>14</v>
      </c>
      <c r="D15" s="88">
        <v>0</v>
      </c>
      <c r="E15" s="88">
        <v>0</v>
      </c>
      <c r="F15" s="88">
        <v>0</v>
      </c>
    </row>
    <row r="16" spans="1:8" x14ac:dyDescent="0.15">
      <c r="A16" s="99" t="s">
        <v>152</v>
      </c>
      <c r="B16" s="96">
        <f t="shared" si="1"/>
        <v>10840</v>
      </c>
      <c r="C16" s="88">
        <v>0</v>
      </c>
      <c r="D16" s="88">
        <v>0</v>
      </c>
      <c r="E16" s="88">
        <v>0</v>
      </c>
      <c r="F16" s="88">
        <v>10840</v>
      </c>
    </row>
    <row r="17" spans="1:6" x14ac:dyDescent="0.15">
      <c r="A17" s="99" t="s">
        <v>153</v>
      </c>
      <c r="B17" s="96">
        <f t="shared" si="1"/>
        <v>5</v>
      </c>
      <c r="C17" s="88">
        <v>0</v>
      </c>
      <c r="D17" s="88">
        <v>0</v>
      </c>
      <c r="E17" s="88">
        <v>0</v>
      </c>
      <c r="F17" s="88">
        <v>5</v>
      </c>
    </row>
    <row r="18" spans="1:6" ht="11.25" x14ac:dyDescent="0.15">
      <c r="A18" s="98" t="s">
        <v>154</v>
      </c>
      <c r="B18" s="96">
        <f t="shared" si="1"/>
        <v>86</v>
      </c>
      <c r="C18" s="88">
        <v>68</v>
      </c>
      <c r="D18" s="88">
        <v>0</v>
      </c>
      <c r="E18" s="88">
        <v>0</v>
      </c>
      <c r="F18" s="88">
        <v>18</v>
      </c>
    </row>
    <row r="19" spans="1:6" x14ac:dyDescent="0.15">
      <c r="A19" s="99" t="s">
        <v>155</v>
      </c>
      <c r="B19" s="96">
        <f t="shared" si="1"/>
        <v>17</v>
      </c>
      <c r="C19" s="88">
        <v>0</v>
      </c>
      <c r="D19" s="88">
        <v>0</v>
      </c>
      <c r="E19" s="88">
        <v>0</v>
      </c>
      <c r="F19" s="88">
        <v>17</v>
      </c>
    </row>
    <row r="20" spans="1:6" x14ac:dyDescent="0.15">
      <c r="A20" s="99" t="s">
        <v>156</v>
      </c>
      <c r="B20" s="96">
        <f t="shared" si="1"/>
        <v>4</v>
      </c>
      <c r="C20" s="88">
        <v>0</v>
      </c>
      <c r="D20" s="88">
        <v>0</v>
      </c>
      <c r="E20" s="88">
        <v>0</v>
      </c>
      <c r="F20" s="88">
        <v>4</v>
      </c>
    </row>
    <row r="21" spans="1:6" ht="11.25" customHeight="1" x14ac:dyDescent="0.15">
      <c r="A21" s="100"/>
      <c r="B21" s="101"/>
      <c r="C21" s="101"/>
      <c r="D21" s="56"/>
      <c r="E21" s="100"/>
      <c r="F21" s="100"/>
    </row>
    <row r="22" spans="1:6" ht="22.5" customHeight="1" x14ac:dyDescent="0.15">
      <c r="A22" s="2371" t="s">
        <v>157</v>
      </c>
      <c r="B22" s="2372"/>
      <c r="C22" s="2372"/>
      <c r="D22" s="2372"/>
      <c r="E22" s="2372"/>
      <c r="F22" s="2372"/>
    </row>
    <row r="23" spans="1:6" ht="33.75" customHeight="1" x14ac:dyDescent="0.15">
      <c r="A23" s="2367" t="s">
        <v>158</v>
      </c>
      <c r="B23" s="2368"/>
      <c r="C23" s="2368"/>
      <c r="D23" s="2368"/>
      <c r="E23" s="2368"/>
      <c r="F23" s="2368"/>
    </row>
    <row r="24" spans="1:6" ht="22.5" customHeight="1" x14ac:dyDescent="0.15">
      <c r="A24" s="2367" t="s">
        <v>159</v>
      </c>
      <c r="B24" s="2368"/>
      <c r="C24" s="2368"/>
      <c r="D24" s="2368"/>
      <c r="E24" s="2368"/>
      <c r="F24" s="2368"/>
    </row>
    <row r="25" spans="1:6" ht="108.75" customHeight="1" x14ac:dyDescent="0.15">
      <c r="A25" s="2367" t="s">
        <v>160</v>
      </c>
      <c r="B25" s="2368"/>
      <c r="C25" s="2368"/>
      <c r="D25" s="2368"/>
      <c r="E25" s="2368"/>
      <c r="F25" s="2368"/>
    </row>
    <row r="26" spans="1:6" ht="13.5" customHeight="1" x14ac:dyDescent="0.15">
      <c r="A26" s="2367" t="s">
        <v>161</v>
      </c>
      <c r="B26" s="2368"/>
      <c r="C26" s="2368"/>
      <c r="D26" s="2368"/>
      <c r="E26" s="2368"/>
      <c r="F26" s="2368"/>
    </row>
    <row r="27" spans="1:6" ht="13.5" customHeight="1" x14ac:dyDescent="0.15">
      <c r="A27" s="2367" t="s">
        <v>162</v>
      </c>
      <c r="B27" s="2368"/>
      <c r="C27" s="2368"/>
      <c r="D27" s="2368"/>
      <c r="E27" s="2368"/>
      <c r="F27" s="2368"/>
    </row>
    <row r="28" spans="1:6" ht="33.75" customHeight="1" x14ac:dyDescent="0.15">
      <c r="A28" s="2367" t="s">
        <v>163</v>
      </c>
      <c r="B28" s="2368"/>
      <c r="C28" s="2368"/>
      <c r="D28" s="2368"/>
      <c r="E28" s="2368"/>
      <c r="F28" s="2368"/>
    </row>
    <row r="29" spans="1:6" ht="45" customHeight="1" x14ac:dyDescent="0.15">
      <c r="A29" s="2365" t="s">
        <v>164</v>
      </c>
      <c r="B29" s="2366"/>
      <c r="C29" s="2366"/>
      <c r="D29" s="2366"/>
      <c r="E29" s="2366"/>
      <c r="F29" s="2366"/>
    </row>
    <row r="30" spans="1:6" ht="86.25" customHeight="1" x14ac:dyDescent="0.15">
      <c r="A30" s="2367" t="s">
        <v>165</v>
      </c>
      <c r="B30" s="2368"/>
      <c r="C30" s="2368"/>
      <c r="D30" s="2368"/>
      <c r="E30" s="2368"/>
      <c r="F30" s="2368"/>
    </row>
    <row r="31" spans="1:6" ht="10.5" customHeight="1" x14ac:dyDescent="0.15">
      <c r="A31" s="2369" t="s">
        <v>21</v>
      </c>
      <c r="B31" s="2369"/>
      <c r="C31" s="2369"/>
      <c r="D31" s="2369"/>
      <c r="E31" s="2369"/>
      <c r="F31" s="2369"/>
    </row>
    <row r="32" spans="1:6" x14ac:dyDescent="0.15">
      <c r="A32" s="2370" t="s">
        <v>22</v>
      </c>
      <c r="B32" s="2370"/>
      <c r="C32" s="2370"/>
      <c r="D32" s="2370"/>
      <c r="E32" s="2370"/>
      <c r="F32" s="2370"/>
    </row>
  </sheetData>
  <mergeCells count="16">
    <mergeCell ref="A22:F22"/>
    <mergeCell ref="A2:F2"/>
    <mergeCell ref="A3:F3"/>
    <mergeCell ref="A4:A6"/>
    <mergeCell ref="B4:F4"/>
    <mergeCell ref="B5:B6"/>
    <mergeCell ref="A29:F29"/>
    <mergeCell ref="A30:F30"/>
    <mergeCell ref="A31:F31"/>
    <mergeCell ref="A32:F32"/>
    <mergeCell ref="A23:F23"/>
    <mergeCell ref="A24:F24"/>
    <mergeCell ref="A25:F25"/>
    <mergeCell ref="A26:F26"/>
    <mergeCell ref="A27:F27"/>
    <mergeCell ref="A28:F28"/>
  </mergeCells>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1"/>
  <dimension ref="A2:B44"/>
  <sheetViews>
    <sheetView zoomScaleNormal="100" workbookViewId="0"/>
  </sheetViews>
  <sheetFormatPr baseColWidth="10" defaultRowHeight="10.5" x14ac:dyDescent="0.15"/>
  <cols>
    <col min="1" max="1" width="30.7109375" style="78" customWidth="1"/>
    <col min="2" max="2" width="21.42578125" style="78" customWidth="1"/>
    <col min="3" max="16384" width="11.42578125" style="78"/>
  </cols>
  <sheetData>
    <row r="2" spans="1:2" ht="34.5" customHeight="1" x14ac:dyDescent="0.15">
      <c r="A2" s="2562" t="s">
        <v>3934</v>
      </c>
      <c r="B2" s="2562"/>
    </row>
    <row r="3" spans="1:2" x14ac:dyDescent="0.15">
      <c r="A3" s="900"/>
      <c r="B3" s="900"/>
    </row>
    <row r="4" spans="1:2" x14ac:dyDescent="0.15">
      <c r="A4" s="2906" t="s">
        <v>1808</v>
      </c>
      <c r="B4" s="2906" t="s">
        <v>89</v>
      </c>
    </row>
    <row r="5" spans="1:2" x14ac:dyDescent="0.15">
      <c r="A5" s="2906"/>
      <c r="B5" s="2906"/>
    </row>
    <row r="6" spans="1:2" x14ac:dyDescent="0.15">
      <c r="A6" s="901" t="s">
        <v>71</v>
      </c>
      <c r="B6" s="902">
        <f>SUM(B7:B34)</f>
        <v>952</v>
      </c>
    </row>
    <row r="7" spans="1:2" x14ac:dyDescent="0.15">
      <c r="A7" s="903" t="s">
        <v>1809</v>
      </c>
      <c r="B7" s="904">
        <v>197</v>
      </c>
    </row>
    <row r="8" spans="1:2" x14ac:dyDescent="0.15">
      <c r="A8" s="903" t="s">
        <v>1810</v>
      </c>
      <c r="B8" s="904">
        <v>163</v>
      </c>
    </row>
    <row r="9" spans="1:2" x14ac:dyDescent="0.15">
      <c r="A9" s="903" t="s">
        <v>1811</v>
      </c>
      <c r="B9" s="904">
        <v>119</v>
      </c>
    </row>
    <row r="10" spans="1:2" x14ac:dyDescent="0.15">
      <c r="A10" s="903" t="s">
        <v>1812</v>
      </c>
      <c r="B10" s="904">
        <v>66</v>
      </c>
    </row>
    <row r="11" spans="1:2" x14ac:dyDescent="0.15">
      <c r="A11" s="903" t="s">
        <v>1813</v>
      </c>
      <c r="B11" s="904">
        <v>60</v>
      </c>
    </row>
    <row r="12" spans="1:2" x14ac:dyDescent="0.15">
      <c r="A12" s="903" t="s">
        <v>1814</v>
      </c>
      <c r="B12" s="904">
        <v>57</v>
      </c>
    </row>
    <row r="13" spans="1:2" x14ac:dyDescent="0.15">
      <c r="A13" s="903" t="s">
        <v>1815</v>
      </c>
      <c r="B13" s="904">
        <v>57</v>
      </c>
    </row>
    <row r="14" spans="1:2" x14ac:dyDescent="0.15">
      <c r="A14" s="903" t="s">
        <v>1816</v>
      </c>
      <c r="B14" s="904">
        <v>28</v>
      </c>
    </row>
    <row r="15" spans="1:2" x14ac:dyDescent="0.15">
      <c r="A15" s="903" t="s">
        <v>1817</v>
      </c>
      <c r="B15" s="904">
        <v>25</v>
      </c>
    </row>
    <row r="16" spans="1:2" x14ac:dyDescent="0.15">
      <c r="A16" s="903" t="s">
        <v>1818</v>
      </c>
      <c r="B16" s="904">
        <v>19</v>
      </c>
    </row>
    <row r="17" spans="1:2" x14ac:dyDescent="0.15">
      <c r="A17" s="903" t="s">
        <v>1819</v>
      </c>
      <c r="B17" s="904">
        <v>18</v>
      </c>
    </row>
    <row r="18" spans="1:2" x14ac:dyDescent="0.15">
      <c r="A18" s="903" t="s">
        <v>1631</v>
      </c>
      <c r="B18" s="904">
        <v>18</v>
      </c>
    </row>
    <row r="19" spans="1:2" x14ac:dyDescent="0.15">
      <c r="A19" s="903" t="s">
        <v>1820</v>
      </c>
      <c r="B19" s="904">
        <v>16</v>
      </c>
    </row>
    <row r="20" spans="1:2" x14ac:dyDescent="0.15">
      <c r="A20" s="903" t="s">
        <v>1821</v>
      </c>
      <c r="B20" s="904">
        <v>16</v>
      </c>
    </row>
    <row r="21" spans="1:2" x14ac:dyDescent="0.15">
      <c r="A21" s="903" t="s">
        <v>1822</v>
      </c>
      <c r="B21" s="904">
        <v>12</v>
      </c>
    </row>
    <row r="22" spans="1:2" x14ac:dyDescent="0.15">
      <c r="A22" s="903" t="s">
        <v>1823</v>
      </c>
      <c r="B22" s="904">
        <v>12</v>
      </c>
    </row>
    <row r="23" spans="1:2" x14ac:dyDescent="0.15">
      <c r="A23" s="903" t="s">
        <v>1824</v>
      </c>
      <c r="B23" s="904">
        <v>12</v>
      </c>
    </row>
    <row r="24" spans="1:2" x14ac:dyDescent="0.15">
      <c r="A24" s="903" t="s">
        <v>1825</v>
      </c>
      <c r="B24" s="904">
        <v>10</v>
      </c>
    </row>
    <row r="25" spans="1:2" x14ac:dyDescent="0.15">
      <c r="A25" s="903" t="s">
        <v>1826</v>
      </c>
      <c r="B25" s="904">
        <v>8</v>
      </c>
    </row>
    <row r="26" spans="1:2" x14ac:dyDescent="0.15">
      <c r="A26" s="903" t="s">
        <v>1827</v>
      </c>
      <c r="B26" s="904">
        <v>8</v>
      </c>
    </row>
    <row r="27" spans="1:2" x14ac:dyDescent="0.15">
      <c r="A27" s="78" t="s">
        <v>1828</v>
      </c>
      <c r="B27" s="904">
        <v>7</v>
      </c>
    </row>
    <row r="28" spans="1:2" x14ac:dyDescent="0.15">
      <c r="A28" s="903" t="s">
        <v>1829</v>
      </c>
      <c r="B28" s="904">
        <v>6</v>
      </c>
    </row>
    <row r="29" spans="1:2" x14ac:dyDescent="0.15">
      <c r="A29" s="903" t="s">
        <v>1830</v>
      </c>
      <c r="B29" s="904">
        <v>5</v>
      </c>
    </row>
    <row r="30" spans="1:2" x14ac:dyDescent="0.15">
      <c r="A30" s="78" t="s">
        <v>1831</v>
      </c>
      <c r="B30" s="904">
        <v>4</v>
      </c>
    </row>
    <row r="31" spans="1:2" x14ac:dyDescent="0.15">
      <c r="A31" s="903" t="s">
        <v>1832</v>
      </c>
      <c r="B31" s="904">
        <v>3</v>
      </c>
    </row>
    <row r="32" spans="1:2" x14ac:dyDescent="0.15">
      <c r="A32" s="903" t="s">
        <v>1833</v>
      </c>
      <c r="B32" s="904">
        <v>3</v>
      </c>
    </row>
    <row r="33" spans="1:2" x14ac:dyDescent="0.15">
      <c r="A33" s="78" t="s">
        <v>1834</v>
      </c>
      <c r="B33" s="904">
        <v>2</v>
      </c>
    </row>
    <row r="34" spans="1:2" x14ac:dyDescent="0.15">
      <c r="A34" s="78" t="s">
        <v>1835</v>
      </c>
      <c r="B34" s="904">
        <v>1</v>
      </c>
    </row>
    <row r="36" spans="1:2" ht="21.75" customHeight="1" x14ac:dyDescent="0.15">
      <c r="A36" s="2907" t="s">
        <v>1836</v>
      </c>
      <c r="B36" s="2907"/>
    </row>
    <row r="37" spans="1:2" x14ac:dyDescent="0.15">
      <c r="A37" s="903" t="s">
        <v>1803</v>
      </c>
    </row>
    <row r="44" spans="1:2" ht="36" customHeight="1" x14ac:dyDescent="0.15"/>
  </sheetData>
  <mergeCells count="4">
    <mergeCell ref="A2:B2"/>
    <mergeCell ref="A4:A5"/>
    <mergeCell ref="B4:B5"/>
    <mergeCell ref="A36:B36"/>
  </mergeCells>
  <pageMargins left="0.7" right="0.7" top="0.75" bottom="0.75" header="0.3" footer="0.3"/>
  <pageSetup paperSize="9" orientation="portrait" verticalDpi="0"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2"/>
  <dimension ref="A2:E45"/>
  <sheetViews>
    <sheetView workbookViewId="0"/>
  </sheetViews>
  <sheetFormatPr baseColWidth="10" defaultRowHeight="10.5" x14ac:dyDescent="0.15"/>
  <cols>
    <col min="1" max="1" width="20.42578125" style="38" customWidth="1"/>
    <col min="2" max="4" width="14.28515625" style="38" customWidth="1"/>
    <col min="5" max="5" width="10.85546875" style="38" customWidth="1"/>
    <col min="6" max="6" width="8.7109375" style="38" customWidth="1"/>
    <col min="7" max="7" width="12.85546875" style="38" customWidth="1"/>
    <col min="8" max="8" width="8.140625" style="38" customWidth="1"/>
    <col min="9" max="9" width="16.7109375" style="38" customWidth="1"/>
    <col min="10" max="10" width="10.7109375" style="38" customWidth="1"/>
    <col min="11" max="11" width="8.85546875" style="38" customWidth="1"/>
    <col min="12" max="12" width="12.42578125" style="38" customWidth="1"/>
    <col min="13" max="13" width="9.85546875" style="38" customWidth="1"/>
    <col min="14" max="14" width="8.5703125" style="38" customWidth="1"/>
    <col min="15" max="15" width="12.140625" style="38" customWidth="1"/>
    <col min="16" max="16" width="6.85546875" style="38" customWidth="1"/>
    <col min="17" max="17" width="6.5703125" style="38" customWidth="1"/>
    <col min="18" max="18" width="6.85546875" style="38" customWidth="1"/>
    <col min="19" max="19" width="7" style="38" customWidth="1"/>
    <col min="20" max="20" width="14.5703125" style="38" customWidth="1"/>
    <col min="21" max="21" width="10.7109375" style="38" customWidth="1"/>
    <col min="22" max="22" width="8.140625" style="38" customWidth="1"/>
    <col min="23" max="23" width="10.140625" style="38" customWidth="1"/>
    <col min="24" max="24" width="16.7109375" style="38" customWidth="1"/>
    <col min="25" max="25" width="9.28515625" style="38" customWidth="1"/>
    <col min="26" max="26" width="11.140625" style="38" customWidth="1"/>
    <col min="27" max="27" width="5.7109375" style="38" customWidth="1"/>
    <col min="28" max="28" width="9.140625" style="38" customWidth="1"/>
    <col min="29" max="29" width="10.7109375" style="38" customWidth="1"/>
    <col min="30" max="30" width="12.85546875" style="38" customWidth="1"/>
    <col min="31" max="31" width="7.140625" style="38" customWidth="1"/>
    <col min="32" max="32" width="17.140625" style="38" customWidth="1"/>
    <col min="33" max="33" width="23.7109375" style="38" bestFit="1" customWidth="1"/>
    <col min="34" max="34" width="9.85546875" style="38" customWidth="1"/>
    <col min="35" max="35" width="7.42578125" style="38" customWidth="1"/>
    <col min="36" max="36" width="6.28515625" style="38" customWidth="1"/>
    <col min="37" max="37" width="10.28515625" style="38" customWidth="1"/>
    <col min="38" max="38" width="11.28515625" style="38" customWidth="1"/>
    <col min="39" max="39" width="12.5703125" style="38" customWidth="1"/>
    <col min="40" max="40" width="18.7109375" style="38" bestFit="1" customWidth="1"/>
    <col min="41" max="41" width="12.5703125" style="38" bestFit="1" customWidth="1"/>
    <col min="42" max="16384" width="11.42578125" style="38"/>
  </cols>
  <sheetData>
    <row r="2" spans="1:4" ht="22.5" customHeight="1" x14ac:dyDescent="0.15">
      <c r="A2" s="2562" t="s">
        <v>3935</v>
      </c>
      <c r="B2" s="2562"/>
      <c r="C2" s="2562"/>
      <c r="D2" s="2562"/>
    </row>
    <row r="3" spans="1:4" x14ac:dyDescent="0.15">
      <c r="A3" s="886"/>
      <c r="B3" s="886"/>
      <c r="C3" s="886"/>
      <c r="D3" s="886"/>
    </row>
    <row r="4" spans="1:4" x14ac:dyDescent="0.15">
      <c r="A4" s="905" t="s">
        <v>1837</v>
      </c>
      <c r="B4" s="893" t="s">
        <v>89</v>
      </c>
      <c r="C4" s="893" t="s">
        <v>1800</v>
      </c>
      <c r="D4" s="893" t="s">
        <v>1801</v>
      </c>
    </row>
    <row r="5" spans="1:4" x14ac:dyDescent="0.15">
      <c r="A5" s="888" t="s">
        <v>71</v>
      </c>
      <c r="B5" s="906">
        <f>SUM(C5:D5)</f>
        <v>13489</v>
      </c>
      <c r="C5" s="907">
        <f>SUM(C6:C41)</f>
        <v>12417</v>
      </c>
      <c r="D5" s="907">
        <f>SUM(D6:D41)</f>
        <v>1072</v>
      </c>
    </row>
    <row r="6" spans="1:4" x14ac:dyDescent="0.15">
      <c r="A6" s="38" t="s">
        <v>1814</v>
      </c>
      <c r="B6" s="907">
        <f>SUM(C6:D6)</f>
        <v>2290</v>
      </c>
      <c r="C6" s="892">
        <v>2185</v>
      </c>
      <c r="D6" s="892">
        <v>105</v>
      </c>
    </row>
    <row r="7" spans="1:4" x14ac:dyDescent="0.15">
      <c r="A7" s="38" t="s">
        <v>1824</v>
      </c>
      <c r="B7" s="907">
        <f t="shared" ref="B7:B41" si="0">SUM(C7:D7)</f>
        <v>2000</v>
      </c>
      <c r="C7" s="892">
        <v>1866</v>
      </c>
      <c r="D7" s="892">
        <v>134</v>
      </c>
    </row>
    <row r="8" spans="1:4" x14ac:dyDescent="0.15">
      <c r="A8" s="38" t="s">
        <v>1811</v>
      </c>
      <c r="B8" s="907">
        <f t="shared" si="0"/>
        <v>1627</v>
      </c>
      <c r="C8" s="892">
        <v>1516</v>
      </c>
      <c r="D8" s="892">
        <v>111</v>
      </c>
    </row>
    <row r="9" spans="1:4" x14ac:dyDescent="0.15">
      <c r="A9" s="38" t="s">
        <v>1818</v>
      </c>
      <c r="B9" s="907">
        <f t="shared" si="0"/>
        <v>1328</v>
      </c>
      <c r="C9" s="892">
        <v>1232</v>
      </c>
      <c r="D9" s="892">
        <v>96</v>
      </c>
    </row>
    <row r="10" spans="1:4" x14ac:dyDescent="0.15">
      <c r="A10" s="38" t="s">
        <v>1810</v>
      </c>
      <c r="B10" s="907">
        <f t="shared" si="0"/>
        <v>1057</v>
      </c>
      <c r="C10" s="892">
        <v>1001</v>
      </c>
      <c r="D10" s="892">
        <v>56</v>
      </c>
    </row>
    <row r="11" spans="1:4" x14ac:dyDescent="0.15">
      <c r="A11" s="38" t="s">
        <v>1815</v>
      </c>
      <c r="B11" s="907">
        <f t="shared" si="0"/>
        <v>903</v>
      </c>
      <c r="C11" s="892">
        <v>814</v>
      </c>
      <c r="D11" s="892">
        <v>89</v>
      </c>
    </row>
    <row r="12" spans="1:4" x14ac:dyDescent="0.15">
      <c r="A12" s="38" t="s">
        <v>1809</v>
      </c>
      <c r="B12" s="907">
        <f t="shared" si="0"/>
        <v>893</v>
      </c>
      <c r="C12" s="892">
        <v>856</v>
      </c>
      <c r="D12" s="892">
        <v>37</v>
      </c>
    </row>
    <row r="13" spans="1:4" x14ac:dyDescent="0.15">
      <c r="A13" s="38" t="s">
        <v>1812</v>
      </c>
      <c r="B13" s="907">
        <f t="shared" si="0"/>
        <v>858</v>
      </c>
      <c r="C13" s="892">
        <v>776</v>
      </c>
      <c r="D13" s="892">
        <v>82</v>
      </c>
    </row>
    <row r="14" spans="1:4" x14ac:dyDescent="0.15">
      <c r="A14" s="38" t="s">
        <v>1827</v>
      </c>
      <c r="B14" s="907">
        <f t="shared" si="0"/>
        <v>391</v>
      </c>
      <c r="C14" s="892">
        <v>277</v>
      </c>
      <c r="D14" s="892">
        <v>114</v>
      </c>
    </row>
    <row r="15" spans="1:4" x14ac:dyDescent="0.15">
      <c r="A15" s="38" t="s">
        <v>1813</v>
      </c>
      <c r="B15" s="907">
        <f t="shared" si="0"/>
        <v>336</v>
      </c>
      <c r="C15" s="892">
        <v>315</v>
      </c>
      <c r="D15" s="892">
        <v>21</v>
      </c>
    </row>
    <row r="16" spans="1:4" x14ac:dyDescent="0.15">
      <c r="A16" s="38" t="s">
        <v>1826</v>
      </c>
      <c r="B16" s="907">
        <f t="shared" si="0"/>
        <v>315</v>
      </c>
      <c r="C16" s="892">
        <v>260</v>
      </c>
      <c r="D16" s="892">
        <v>55</v>
      </c>
    </row>
    <row r="17" spans="1:5" x14ac:dyDescent="0.15">
      <c r="A17" s="38" t="s">
        <v>1823</v>
      </c>
      <c r="B17" s="907">
        <f t="shared" si="0"/>
        <v>310</v>
      </c>
      <c r="C17" s="892">
        <v>283</v>
      </c>
      <c r="D17" s="892">
        <v>27</v>
      </c>
    </row>
    <row r="18" spans="1:5" x14ac:dyDescent="0.15">
      <c r="A18" s="38" t="s">
        <v>1631</v>
      </c>
      <c r="B18" s="907">
        <f t="shared" si="0"/>
        <v>167</v>
      </c>
      <c r="C18" s="892">
        <v>152</v>
      </c>
      <c r="D18" s="892">
        <v>15</v>
      </c>
    </row>
    <row r="19" spans="1:5" x14ac:dyDescent="0.15">
      <c r="A19" s="38" t="s">
        <v>1820</v>
      </c>
      <c r="B19" s="907">
        <f t="shared" si="0"/>
        <v>147</v>
      </c>
      <c r="C19" s="892">
        <v>132</v>
      </c>
      <c r="D19" s="892">
        <v>15</v>
      </c>
    </row>
    <row r="20" spans="1:5" x14ac:dyDescent="0.15">
      <c r="A20" s="38" t="s">
        <v>1838</v>
      </c>
      <c r="B20" s="907">
        <f t="shared" si="0"/>
        <v>145</v>
      </c>
      <c r="C20" s="892">
        <v>128</v>
      </c>
      <c r="D20" s="892">
        <v>17</v>
      </c>
    </row>
    <row r="21" spans="1:5" x14ac:dyDescent="0.15">
      <c r="A21" s="38" t="s">
        <v>1828</v>
      </c>
      <c r="B21" s="907">
        <f t="shared" si="0"/>
        <v>94</v>
      </c>
      <c r="C21" s="892">
        <v>78</v>
      </c>
      <c r="D21" s="892">
        <v>16</v>
      </c>
    </row>
    <row r="22" spans="1:5" x14ac:dyDescent="0.15">
      <c r="A22" s="38" t="s">
        <v>1817</v>
      </c>
      <c r="B22" s="907">
        <f t="shared" si="0"/>
        <v>83</v>
      </c>
      <c r="C22" s="892">
        <v>74</v>
      </c>
      <c r="D22" s="892">
        <v>9</v>
      </c>
    </row>
    <row r="23" spans="1:5" x14ac:dyDescent="0.15">
      <c r="A23" s="38" t="s">
        <v>1829</v>
      </c>
      <c r="B23" s="907">
        <f t="shared" si="0"/>
        <v>80</v>
      </c>
      <c r="C23" s="892">
        <v>70</v>
      </c>
      <c r="D23" s="892">
        <v>10</v>
      </c>
    </row>
    <row r="24" spans="1:5" x14ac:dyDescent="0.15">
      <c r="A24" s="38" t="s">
        <v>1830</v>
      </c>
      <c r="B24" s="907">
        <f t="shared" si="0"/>
        <v>74</v>
      </c>
      <c r="C24" s="892">
        <v>63</v>
      </c>
      <c r="D24" s="892">
        <v>11</v>
      </c>
    </row>
    <row r="25" spans="1:5" x14ac:dyDescent="0.15">
      <c r="A25" s="38" t="s">
        <v>1831</v>
      </c>
      <c r="B25" s="907">
        <f t="shared" si="0"/>
        <v>70</v>
      </c>
      <c r="C25" s="892">
        <v>38</v>
      </c>
      <c r="D25" s="892">
        <v>32</v>
      </c>
    </row>
    <row r="26" spans="1:5" x14ac:dyDescent="0.15">
      <c r="A26" s="38" t="s">
        <v>1819</v>
      </c>
      <c r="B26" s="907">
        <f t="shared" si="0"/>
        <v>60</v>
      </c>
      <c r="C26" s="892">
        <v>57</v>
      </c>
      <c r="D26" s="892">
        <v>3</v>
      </c>
    </row>
    <row r="27" spans="1:5" x14ac:dyDescent="0.15">
      <c r="A27" s="38" t="s">
        <v>1825</v>
      </c>
      <c r="B27" s="907">
        <f t="shared" si="0"/>
        <v>46</v>
      </c>
      <c r="C27" s="892">
        <v>44</v>
      </c>
      <c r="D27" s="892">
        <v>2</v>
      </c>
    </row>
    <row r="28" spans="1:5" x14ac:dyDescent="0.15">
      <c r="A28" s="38" t="s">
        <v>1839</v>
      </c>
      <c r="B28" s="907">
        <f t="shared" si="0"/>
        <v>34</v>
      </c>
      <c r="C28" s="892">
        <v>34</v>
      </c>
      <c r="D28" s="908">
        <v>0</v>
      </c>
    </row>
    <row r="29" spans="1:5" x14ac:dyDescent="0.15">
      <c r="A29" s="38" t="s">
        <v>1832</v>
      </c>
      <c r="B29" s="907">
        <f t="shared" si="0"/>
        <v>31</v>
      </c>
      <c r="C29" s="892">
        <v>30</v>
      </c>
      <c r="D29" s="892">
        <v>1</v>
      </c>
    </row>
    <row r="30" spans="1:5" x14ac:dyDescent="0.15">
      <c r="A30" s="38" t="s">
        <v>1816</v>
      </c>
      <c r="B30" s="907">
        <f t="shared" si="0"/>
        <v>27</v>
      </c>
      <c r="C30" s="892">
        <v>25</v>
      </c>
      <c r="D30" s="892">
        <v>2</v>
      </c>
    </row>
    <row r="31" spans="1:5" x14ac:dyDescent="0.15">
      <c r="A31" s="38" t="s">
        <v>1840</v>
      </c>
      <c r="B31" s="907">
        <f t="shared" si="0"/>
        <v>25</v>
      </c>
      <c r="C31" s="892">
        <v>20</v>
      </c>
      <c r="D31" s="892">
        <v>5</v>
      </c>
    </row>
    <row r="32" spans="1:5" x14ac:dyDescent="0.15">
      <c r="A32" s="38" t="s">
        <v>1822</v>
      </c>
      <c r="B32" s="907">
        <f t="shared" si="0"/>
        <v>18</v>
      </c>
      <c r="C32" s="892">
        <v>17</v>
      </c>
      <c r="D32" s="892">
        <v>1</v>
      </c>
      <c r="E32" s="909"/>
    </row>
    <row r="33" spans="1:5" x14ac:dyDescent="0.15">
      <c r="A33" s="38" t="s">
        <v>1841</v>
      </c>
      <c r="B33" s="907">
        <f t="shared" si="0"/>
        <v>17</v>
      </c>
      <c r="C33" s="892">
        <v>17</v>
      </c>
      <c r="D33" s="908">
        <v>0</v>
      </c>
    </row>
    <row r="34" spans="1:5" x14ac:dyDescent="0.15">
      <c r="A34" s="38" t="s">
        <v>1833</v>
      </c>
      <c r="B34" s="907">
        <f t="shared" si="0"/>
        <v>16</v>
      </c>
      <c r="C34" s="892">
        <v>15</v>
      </c>
      <c r="D34" s="892">
        <v>1</v>
      </c>
    </row>
    <row r="35" spans="1:5" x14ac:dyDescent="0.15">
      <c r="A35" s="38" t="s">
        <v>1834</v>
      </c>
      <c r="B35" s="907">
        <f t="shared" si="0"/>
        <v>13</v>
      </c>
      <c r="C35" s="892">
        <v>12</v>
      </c>
      <c r="D35" s="892">
        <v>1</v>
      </c>
    </row>
    <row r="36" spans="1:5" x14ac:dyDescent="0.15">
      <c r="A36" s="38" t="s">
        <v>1842</v>
      </c>
      <c r="B36" s="907">
        <f t="shared" si="0"/>
        <v>9</v>
      </c>
      <c r="C36" s="892">
        <v>7</v>
      </c>
      <c r="D36" s="892">
        <v>2</v>
      </c>
      <c r="E36" s="909"/>
    </row>
    <row r="37" spans="1:5" x14ac:dyDescent="0.15">
      <c r="A37" s="38" t="s">
        <v>1821</v>
      </c>
      <c r="B37" s="907">
        <f t="shared" si="0"/>
        <v>9</v>
      </c>
      <c r="C37" s="892">
        <v>9</v>
      </c>
      <c r="D37" s="908">
        <v>0</v>
      </c>
    </row>
    <row r="38" spans="1:5" x14ac:dyDescent="0.15">
      <c r="A38" s="38" t="s">
        <v>1843</v>
      </c>
      <c r="B38" s="907">
        <f t="shared" si="0"/>
        <v>8</v>
      </c>
      <c r="C38" s="892">
        <v>6</v>
      </c>
      <c r="D38" s="892">
        <v>2</v>
      </c>
    </row>
    <row r="39" spans="1:5" x14ac:dyDescent="0.15">
      <c r="A39" s="38" t="s">
        <v>1844</v>
      </c>
      <c r="B39" s="907">
        <f t="shared" si="0"/>
        <v>4</v>
      </c>
      <c r="C39" s="892">
        <v>4</v>
      </c>
      <c r="D39" s="908">
        <v>0</v>
      </c>
    </row>
    <row r="40" spans="1:5" x14ac:dyDescent="0.15">
      <c r="A40" s="38" t="s">
        <v>1845</v>
      </c>
      <c r="B40" s="907">
        <f t="shared" si="0"/>
        <v>3</v>
      </c>
      <c r="C40" s="892">
        <v>3</v>
      </c>
      <c r="D40" s="908">
        <v>0</v>
      </c>
    </row>
    <row r="41" spans="1:5" x14ac:dyDescent="0.15">
      <c r="A41" s="38" t="s">
        <v>1846</v>
      </c>
      <c r="B41" s="907">
        <f t="shared" si="0"/>
        <v>1</v>
      </c>
      <c r="C41" s="892">
        <v>1</v>
      </c>
      <c r="D41" s="908">
        <v>0</v>
      </c>
    </row>
    <row r="43" spans="1:5" ht="14.25" customHeight="1" x14ac:dyDescent="0.15">
      <c r="A43" s="2673" t="s">
        <v>1847</v>
      </c>
      <c r="B43" s="2673"/>
      <c r="C43" s="2673"/>
      <c r="D43" s="2673"/>
    </row>
    <row r="44" spans="1:5" x14ac:dyDescent="0.15">
      <c r="A44" s="2636" t="s">
        <v>510</v>
      </c>
      <c r="B44" s="2636"/>
      <c r="C44" s="2636"/>
      <c r="D44" s="2636"/>
    </row>
    <row r="45" spans="1:5" x14ac:dyDescent="0.15">
      <c r="A45" s="2908" t="s">
        <v>1803</v>
      </c>
      <c r="B45" s="2908"/>
      <c r="C45" s="2908"/>
      <c r="D45" s="2908"/>
    </row>
  </sheetData>
  <mergeCells count="4">
    <mergeCell ref="A2:D2"/>
    <mergeCell ref="A43:D43"/>
    <mergeCell ref="A44:D44"/>
    <mergeCell ref="A45:D45"/>
  </mergeCells>
  <pageMargins left="0.7" right="0.7" top="0.75" bottom="0.75" header="0.3" footer="0.3"/>
  <pageSetup paperSize="9" orientation="portrait" verticalDpi="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3"/>
  <dimension ref="A1:C20"/>
  <sheetViews>
    <sheetView zoomScaleNormal="100" zoomScaleSheetLayoutView="50" workbookViewId="0"/>
  </sheetViews>
  <sheetFormatPr baseColWidth="10" defaultRowHeight="10.5" x14ac:dyDescent="0.15"/>
  <cols>
    <col min="1" max="1" width="5.7109375" style="38" customWidth="1"/>
    <col min="2" max="2" width="51.42578125" style="38" customWidth="1"/>
    <col min="3" max="3" width="14.28515625" style="38" customWidth="1"/>
    <col min="4" max="4" width="11.42578125" style="38"/>
    <col min="5" max="5" width="5.7109375" style="38" customWidth="1"/>
    <col min="6" max="6" width="51.42578125" style="38" customWidth="1"/>
    <col min="7" max="7" width="14.28515625" style="38" customWidth="1"/>
    <col min="8" max="16384" width="11.42578125" style="38"/>
  </cols>
  <sheetData>
    <row r="1" spans="1:3" s="2286" customFormat="1" x14ac:dyDescent="0.15"/>
    <row r="2" spans="1:3" ht="33.75" customHeight="1" x14ac:dyDescent="0.15">
      <c r="A2" s="2909" t="s">
        <v>3936</v>
      </c>
      <c r="B2" s="2909"/>
      <c r="C2" s="2909"/>
    </row>
    <row r="3" spans="1:3" x14ac:dyDescent="0.15">
      <c r="A3" s="910"/>
      <c r="B3" s="910"/>
      <c r="C3" s="910"/>
    </row>
    <row r="4" spans="1:3" ht="21" x14ac:dyDescent="0.15">
      <c r="A4" s="911" t="s">
        <v>1848</v>
      </c>
      <c r="B4" s="911" t="s">
        <v>1849</v>
      </c>
      <c r="C4" s="911" t="s">
        <v>1850</v>
      </c>
    </row>
    <row r="5" spans="1:3" x14ac:dyDescent="0.15">
      <c r="A5" s="70">
        <v>1</v>
      </c>
      <c r="B5" s="38" t="s">
        <v>1851</v>
      </c>
      <c r="C5" s="912">
        <v>4.6778856846319224E-2</v>
      </c>
    </row>
    <row r="6" spans="1:3" x14ac:dyDescent="0.15">
      <c r="A6" s="70">
        <v>2</v>
      </c>
      <c r="B6" s="38" t="s">
        <v>1852</v>
      </c>
      <c r="C6" s="912">
        <v>2.920898509896953E-2</v>
      </c>
    </row>
    <row r="7" spans="1:3" x14ac:dyDescent="0.15">
      <c r="A7" s="70">
        <v>3</v>
      </c>
      <c r="B7" s="38" t="s">
        <v>1853</v>
      </c>
      <c r="C7" s="912">
        <v>2.1424864704574099E-2</v>
      </c>
    </row>
    <row r="8" spans="1:3" x14ac:dyDescent="0.15">
      <c r="A8" s="70">
        <v>4</v>
      </c>
      <c r="B8" s="38" t="s">
        <v>1854</v>
      </c>
      <c r="C8" s="912">
        <v>1.6235451108310477E-2</v>
      </c>
    </row>
    <row r="9" spans="1:3" x14ac:dyDescent="0.15">
      <c r="A9" s="70">
        <v>5</v>
      </c>
      <c r="B9" s="38" t="s">
        <v>1855</v>
      </c>
      <c r="C9" s="912">
        <v>1.5568240788790867E-2</v>
      </c>
    </row>
    <row r="10" spans="1:3" x14ac:dyDescent="0.15">
      <c r="A10" s="70">
        <v>6</v>
      </c>
      <c r="B10" s="38" t="s">
        <v>1856</v>
      </c>
      <c r="C10" s="912">
        <v>1.4011416709911779E-2</v>
      </c>
    </row>
    <row r="11" spans="1:3" x14ac:dyDescent="0.15">
      <c r="A11" s="70">
        <v>7</v>
      </c>
      <c r="B11" s="38" t="s">
        <v>1857</v>
      </c>
      <c r="C11" s="912">
        <v>1.3714878790125288E-2</v>
      </c>
    </row>
    <row r="12" spans="1:3" x14ac:dyDescent="0.15">
      <c r="A12" s="70">
        <v>8</v>
      </c>
      <c r="B12" s="38" t="s">
        <v>1858</v>
      </c>
      <c r="C12" s="912">
        <v>1.1490844391726592E-2</v>
      </c>
    </row>
    <row r="13" spans="1:3" x14ac:dyDescent="0.15">
      <c r="A13" s="70">
        <v>9</v>
      </c>
      <c r="B13" s="38" t="s">
        <v>1859</v>
      </c>
      <c r="C13" s="912">
        <v>1.0230558232633998E-2</v>
      </c>
    </row>
    <row r="14" spans="1:3" x14ac:dyDescent="0.15">
      <c r="A14" s="70">
        <v>10</v>
      </c>
      <c r="B14" s="38" t="s">
        <v>1860</v>
      </c>
      <c r="C14" s="912">
        <v>1.0008154792794129E-2</v>
      </c>
    </row>
    <row r="15" spans="1:3" x14ac:dyDescent="0.15">
      <c r="A15" s="70"/>
      <c r="C15" s="912"/>
    </row>
    <row r="16" spans="1:3" ht="27.75" customHeight="1" x14ac:dyDescent="0.15">
      <c r="A16" s="2910" t="s">
        <v>1861</v>
      </c>
      <c r="B16" s="2910"/>
      <c r="C16" s="2910"/>
    </row>
    <row r="17" spans="1:1" x14ac:dyDescent="0.15">
      <c r="A17" s="903" t="s">
        <v>1803</v>
      </c>
    </row>
    <row r="20" spans="1:1" ht="24" customHeight="1" x14ac:dyDescent="0.15"/>
  </sheetData>
  <mergeCells count="2">
    <mergeCell ref="A2:C2"/>
    <mergeCell ref="A16:C16"/>
  </mergeCells>
  <pageMargins left="0.7" right="0.7" top="0.75" bottom="0.75" header="0.3" footer="0.3"/>
  <pageSetup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4"/>
  <dimension ref="A1:G17"/>
  <sheetViews>
    <sheetView zoomScaleNormal="100" workbookViewId="0"/>
  </sheetViews>
  <sheetFormatPr baseColWidth="10" defaultRowHeight="10.5" x14ac:dyDescent="0.15"/>
  <cols>
    <col min="1" max="1" width="11.42578125" style="38"/>
    <col min="2" max="2" width="25.140625" style="38" customWidth="1"/>
    <col min="3" max="3" width="28.7109375" style="38" customWidth="1"/>
    <col min="4" max="4" width="14.7109375" style="38" customWidth="1"/>
    <col min="5" max="16384" width="11.42578125" style="38"/>
  </cols>
  <sheetData>
    <row r="1" spans="1:7" s="2286" customFormat="1" x14ac:dyDescent="0.15"/>
    <row r="2" spans="1:7" ht="27.75" customHeight="1" x14ac:dyDescent="0.15">
      <c r="A2" s="2909" t="s">
        <v>3937</v>
      </c>
      <c r="B2" s="2909"/>
      <c r="C2" s="2909"/>
      <c r="D2" s="2909"/>
      <c r="E2" s="2909"/>
    </row>
    <row r="3" spans="1:7" x14ac:dyDescent="0.15">
      <c r="A3" s="913"/>
      <c r="B3" s="472"/>
      <c r="C3" s="472"/>
      <c r="D3" s="472"/>
      <c r="E3" s="914"/>
    </row>
    <row r="4" spans="1:7" ht="21" x14ac:dyDescent="0.15">
      <c r="A4" s="893" t="s">
        <v>1848</v>
      </c>
      <c r="B4" s="893" t="s">
        <v>1862</v>
      </c>
      <c r="C4" s="893" t="s">
        <v>1691</v>
      </c>
      <c r="D4" s="893" t="s">
        <v>1863</v>
      </c>
      <c r="E4" s="911" t="s">
        <v>1864</v>
      </c>
    </row>
    <row r="5" spans="1:7" x14ac:dyDescent="0.15">
      <c r="A5" s="915">
        <v>1</v>
      </c>
      <c r="B5" s="38" t="s">
        <v>1865</v>
      </c>
      <c r="C5" s="38" t="s">
        <v>1853</v>
      </c>
      <c r="D5" s="38" t="s">
        <v>1810</v>
      </c>
      <c r="E5" s="916">
        <v>8.1547927941285486E-3</v>
      </c>
      <c r="G5" s="912"/>
    </row>
    <row r="6" spans="1:7" x14ac:dyDescent="0.15">
      <c r="A6" s="915">
        <v>2</v>
      </c>
      <c r="B6" s="38" t="s">
        <v>1866</v>
      </c>
      <c r="C6" s="38" t="s">
        <v>1867</v>
      </c>
      <c r="D6" s="38" t="s">
        <v>1815</v>
      </c>
      <c r="E6" s="916">
        <v>6.8945066350359551E-3</v>
      </c>
      <c r="G6" s="912"/>
    </row>
    <row r="7" spans="1:7" x14ac:dyDescent="0.15">
      <c r="A7" s="915">
        <v>3</v>
      </c>
      <c r="B7" s="38" t="s">
        <v>1868</v>
      </c>
      <c r="C7" s="38" t="s">
        <v>1854</v>
      </c>
      <c r="D7" s="38" t="s">
        <v>1811</v>
      </c>
      <c r="E7" s="916">
        <v>6.7462376751427086E-3</v>
      </c>
      <c r="G7" s="912"/>
    </row>
    <row r="8" spans="1:7" x14ac:dyDescent="0.15">
      <c r="A8" s="915">
        <v>4</v>
      </c>
      <c r="B8" s="38" t="s">
        <v>1869</v>
      </c>
      <c r="C8" s="38" t="s">
        <v>1856</v>
      </c>
      <c r="D8" s="38" t="s">
        <v>1811</v>
      </c>
      <c r="E8" s="916">
        <v>6.5979687152494622E-3</v>
      </c>
      <c r="G8" s="912"/>
    </row>
    <row r="9" spans="1:7" x14ac:dyDescent="0.15">
      <c r="A9" s="915">
        <v>5</v>
      </c>
      <c r="B9" s="38" t="s">
        <v>1870</v>
      </c>
      <c r="C9" s="38" t="s">
        <v>1857</v>
      </c>
      <c r="D9" s="38" t="s">
        <v>1818</v>
      </c>
      <c r="E9" s="916">
        <v>6.3755652754095933E-3</v>
      </c>
      <c r="G9" s="912"/>
    </row>
    <row r="10" spans="1:7" x14ac:dyDescent="0.15">
      <c r="A10" s="915">
        <v>6</v>
      </c>
      <c r="B10" s="38" t="s">
        <v>1871</v>
      </c>
      <c r="C10" s="38" t="s">
        <v>1872</v>
      </c>
      <c r="D10" s="38" t="s">
        <v>1811</v>
      </c>
      <c r="E10" s="916">
        <v>6.3755652754095933E-3</v>
      </c>
      <c r="G10" s="912"/>
    </row>
    <row r="11" spans="1:7" x14ac:dyDescent="0.15">
      <c r="A11" s="915">
        <v>7</v>
      </c>
      <c r="B11" s="38" t="s">
        <v>1873</v>
      </c>
      <c r="C11" s="38" t="s">
        <v>1852</v>
      </c>
      <c r="D11" s="38" t="s">
        <v>1824</v>
      </c>
      <c r="E11" s="916">
        <v>6.0790273556231003E-3</v>
      </c>
      <c r="G11" s="912"/>
    </row>
    <row r="12" spans="1:7" x14ac:dyDescent="0.15">
      <c r="A12" s="915">
        <v>8</v>
      </c>
      <c r="B12" s="38" t="s">
        <v>1874</v>
      </c>
      <c r="C12" s="38" t="s">
        <v>1875</v>
      </c>
      <c r="D12" s="38" t="s">
        <v>1810</v>
      </c>
      <c r="E12" s="916">
        <v>5.1894135962636222E-3</v>
      </c>
      <c r="G12" s="912"/>
    </row>
    <row r="13" spans="1:7" x14ac:dyDescent="0.15">
      <c r="A13" s="915">
        <v>9</v>
      </c>
      <c r="B13" s="38" t="s">
        <v>1876</v>
      </c>
      <c r="C13" s="38" t="s">
        <v>1858</v>
      </c>
      <c r="D13" s="38" t="s">
        <v>1824</v>
      </c>
      <c r="E13" s="916">
        <v>4.9670101564237524E-3</v>
      </c>
      <c r="G13" s="912"/>
    </row>
    <row r="14" spans="1:7" x14ac:dyDescent="0.15">
      <c r="A14" s="915">
        <v>10</v>
      </c>
      <c r="B14" s="70" t="s">
        <v>1877</v>
      </c>
      <c r="C14" s="917" t="s">
        <v>1878</v>
      </c>
      <c r="D14" s="914" t="s">
        <v>1813</v>
      </c>
      <c r="E14" s="916">
        <v>4.8928756764771292E-3</v>
      </c>
      <c r="G14" s="912"/>
    </row>
    <row r="15" spans="1:7" ht="10.5" customHeight="1" x14ac:dyDescent="0.15">
      <c r="A15" s="915"/>
      <c r="C15" s="70"/>
      <c r="D15" s="70"/>
      <c r="E15" s="918"/>
      <c r="F15" s="472"/>
      <c r="G15" s="919"/>
    </row>
    <row r="16" spans="1:7" ht="10.5" customHeight="1" x14ac:dyDescent="0.15">
      <c r="A16" s="2911" t="s">
        <v>1879</v>
      </c>
      <c r="B16" s="2911"/>
      <c r="C16" s="2911"/>
      <c r="D16" s="2911"/>
      <c r="E16" s="2911"/>
      <c r="F16" s="472"/>
    </row>
    <row r="17" spans="1:5" x14ac:dyDescent="0.15">
      <c r="A17" s="903" t="s">
        <v>1803</v>
      </c>
      <c r="E17" s="914"/>
    </row>
  </sheetData>
  <mergeCells count="2">
    <mergeCell ref="A2:E2"/>
    <mergeCell ref="A16:E16"/>
  </mergeCells>
  <pageMargins left="0.7" right="0.7" top="0.75" bottom="0.75" header="0.3" footer="0.3"/>
  <pageSetup orientation="portrait" horizontalDpi="300" verticalDpi="300"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dimension ref="A2:C29"/>
  <sheetViews>
    <sheetView workbookViewId="0"/>
  </sheetViews>
  <sheetFormatPr baseColWidth="10" defaultColWidth="9.140625" defaultRowHeight="10.5" x14ac:dyDescent="0.15"/>
  <cols>
    <col min="1" max="1" width="32.85546875" style="920" customWidth="1"/>
    <col min="2" max="2" width="35" style="920" customWidth="1"/>
    <col min="3" max="3" width="18.7109375" style="920" customWidth="1"/>
    <col min="4" max="4" width="32.140625" style="920" customWidth="1"/>
    <col min="5" max="16384" width="9.140625" style="920"/>
  </cols>
  <sheetData>
    <row r="2" spans="1:3" ht="22.5" customHeight="1" x14ac:dyDescent="0.15">
      <c r="A2" s="2914" t="s">
        <v>1880</v>
      </c>
      <c r="B2" s="2915"/>
    </row>
    <row r="3" spans="1:3" ht="11.25" customHeight="1" x14ac:dyDescent="0.15">
      <c r="A3" s="2916"/>
      <c r="B3" s="2917"/>
    </row>
    <row r="4" spans="1:3" ht="11.25" x14ac:dyDescent="0.15">
      <c r="A4" s="921" t="s">
        <v>2</v>
      </c>
      <c r="B4" s="921" t="s">
        <v>1881</v>
      </c>
    </row>
    <row r="5" spans="1:3" x14ac:dyDescent="0.15">
      <c r="A5" s="922">
        <v>1995</v>
      </c>
      <c r="B5" s="923">
        <v>1194</v>
      </c>
      <c r="C5" s="924"/>
    </row>
    <row r="6" spans="1:3" x14ac:dyDescent="0.15">
      <c r="A6" s="922">
        <v>1997</v>
      </c>
      <c r="B6" s="923">
        <v>1222</v>
      </c>
      <c r="C6" s="924"/>
    </row>
    <row r="7" spans="1:3" x14ac:dyDescent="0.15">
      <c r="A7" s="922">
        <v>1999</v>
      </c>
      <c r="B7" s="923">
        <v>1323</v>
      </c>
      <c r="C7" s="924"/>
    </row>
    <row r="8" spans="1:3" x14ac:dyDescent="0.15">
      <c r="A8" s="922">
        <v>2000</v>
      </c>
      <c r="B8" s="923">
        <v>1381</v>
      </c>
      <c r="C8" s="924"/>
    </row>
    <row r="9" spans="1:3" x14ac:dyDescent="0.15">
      <c r="A9" s="922">
        <v>2001</v>
      </c>
      <c r="B9" s="923">
        <v>1415</v>
      </c>
      <c r="C9" s="924"/>
    </row>
    <row r="10" spans="1:3" x14ac:dyDescent="0.15">
      <c r="A10" s="922">
        <v>2003</v>
      </c>
      <c r="B10" s="923">
        <v>1420</v>
      </c>
      <c r="C10" s="924"/>
    </row>
    <row r="11" spans="1:3" x14ac:dyDescent="0.15">
      <c r="A11" s="922">
        <v>2004</v>
      </c>
      <c r="B11" s="923">
        <v>1517</v>
      </c>
      <c r="C11" s="924"/>
    </row>
    <row r="12" spans="1:3" x14ac:dyDescent="0.15">
      <c r="A12" s="922">
        <v>2005</v>
      </c>
      <c r="B12" s="923">
        <v>1602</v>
      </c>
      <c r="C12" s="924"/>
    </row>
    <row r="13" spans="1:3" x14ac:dyDescent="0.15">
      <c r="A13" s="922">
        <v>2007</v>
      </c>
      <c r="B13" s="923">
        <v>1622</v>
      </c>
      <c r="C13" s="924"/>
    </row>
    <row r="14" spans="1:3" x14ac:dyDescent="0.15">
      <c r="A14" s="922">
        <v>2008</v>
      </c>
      <c r="B14" s="923">
        <v>1766</v>
      </c>
      <c r="C14" s="924"/>
    </row>
    <row r="15" spans="1:3" x14ac:dyDescent="0.15">
      <c r="A15" s="922">
        <v>2009</v>
      </c>
      <c r="B15" s="923">
        <v>1910</v>
      </c>
      <c r="C15" s="924"/>
    </row>
    <row r="16" spans="1:3" x14ac:dyDescent="0.15">
      <c r="A16" s="922">
        <v>2010</v>
      </c>
      <c r="B16" s="923">
        <v>2051</v>
      </c>
      <c r="C16" s="924"/>
    </row>
    <row r="17" spans="1:3" x14ac:dyDescent="0.15">
      <c r="A17" s="922">
        <v>2011</v>
      </c>
      <c r="B17" s="923">
        <v>2156</v>
      </c>
      <c r="C17" s="924"/>
    </row>
    <row r="18" spans="1:3" x14ac:dyDescent="0.15">
      <c r="A18" s="922">
        <v>2012</v>
      </c>
      <c r="B18" s="923">
        <v>2232</v>
      </c>
      <c r="C18" s="924"/>
    </row>
    <row r="19" spans="1:3" x14ac:dyDescent="0.15">
      <c r="A19" s="922">
        <v>2013</v>
      </c>
      <c r="B19" s="923">
        <v>2287</v>
      </c>
      <c r="C19" s="924"/>
    </row>
    <row r="20" spans="1:3" x14ac:dyDescent="0.15">
      <c r="A20" s="922">
        <v>2014</v>
      </c>
      <c r="B20" s="923">
        <v>2332</v>
      </c>
      <c r="C20" s="924"/>
    </row>
    <row r="21" spans="1:3" x14ac:dyDescent="0.15">
      <c r="A21" s="922">
        <v>2015</v>
      </c>
      <c r="B21" s="923">
        <v>2385</v>
      </c>
      <c r="C21" s="924"/>
    </row>
    <row r="22" spans="1:3" x14ac:dyDescent="0.15">
      <c r="A22" s="922">
        <v>2016</v>
      </c>
      <c r="B22" s="923">
        <v>2420</v>
      </c>
      <c r="C22" s="924"/>
    </row>
    <row r="23" spans="1:3" ht="11.25" customHeight="1" x14ac:dyDescent="0.15">
      <c r="A23" s="2918"/>
      <c r="B23" s="2919"/>
      <c r="C23" s="924"/>
    </row>
    <row r="24" spans="1:3" ht="11.25" customHeight="1" x14ac:dyDescent="0.15">
      <c r="A24" s="2920" t="s">
        <v>1882</v>
      </c>
      <c r="B24" s="2913"/>
      <c r="C24" s="924"/>
    </row>
    <row r="25" spans="1:3" ht="54.75" customHeight="1" x14ac:dyDescent="0.15">
      <c r="A25" s="2920" t="s">
        <v>1883</v>
      </c>
      <c r="B25" s="2920"/>
      <c r="C25" s="924"/>
    </row>
    <row r="26" spans="1:3" ht="34.5" customHeight="1" x14ac:dyDescent="0.15">
      <c r="A26" s="2920" t="s">
        <v>1884</v>
      </c>
      <c r="B26" s="2920"/>
      <c r="C26" s="924"/>
    </row>
    <row r="27" spans="1:3" ht="22.5" customHeight="1" x14ac:dyDescent="0.15">
      <c r="A27" s="2912" t="s">
        <v>1885</v>
      </c>
      <c r="B27" s="2913"/>
      <c r="C27" s="924"/>
    </row>
    <row r="28" spans="1:3" x14ac:dyDescent="0.15">
      <c r="A28" s="924"/>
      <c r="B28" s="924"/>
      <c r="C28" s="924"/>
    </row>
    <row r="29" spans="1:3" x14ac:dyDescent="0.15">
      <c r="A29" s="924"/>
      <c r="B29" s="924"/>
      <c r="C29" s="924"/>
    </row>
  </sheetData>
  <mergeCells count="7">
    <mergeCell ref="A27:B27"/>
    <mergeCell ref="A2:B2"/>
    <mergeCell ref="A3:B3"/>
    <mergeCell ref="A23:B23"/>
    <mergeCell ref="A24:B24"/>
    <mergeCell ref="A25:B25"/>
    <mergeCell ref="A26:B26"/>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dimension ref="A2:D22"/>
  <sheetViews>
    <sheetView workbookViewId="0"/>
  </sheetViews>
  <sheetFormatPr baseColWidth="10" defaultColWidth="9.140625" defaultRowHeight="10.5" x14ac:dyDescent="0.15"/>
  <cols>
    <col min="1" max="1" width="32.85546875" style="920" customWidth="1"/>
    <col min="2" max="2" width="38.42578125" style="920" customWidth="1"/>
    <col min="3" max="3" width="9.85546875" style="920" customWidth="1"/>
    <col min="4" max="16384" width="9.140625" style="920"/>
  </cols>
  <sheetData>
    <row r="2" spans="1:4" ht="23.25" customHeight="1" x14ac:dyDescent="0.15">
      <c r="A2" s="2914" t="s">
        <v>1886</v>
      </c>
      <c r="B2" s="2921"/>
    </row>
    <row r="3" spans="1:4" ht="11.25" customHeight="1" x14ac:dyDescent="0.15">
      <c r="A3" s="2916"/>
      <c r="B3" s="2917"/>
    </row>
    <row r="4" spans="1:4" ht="15" customHeight="1" x14ac:dyDescent="0.15">
      <c r="A4" s="921" t="s">
        <v>2</v>
      </c>
      <c r="B4" s="921" t="s">
        <v>1887</v>
      </c>
    </row>
    <row r="5" spans="1:4" x14ac:dyDescent="0.15">
      <c r="A5" s="922">
        <v>2005</v>
      </c>
      <c r="B5" s="923">
        <v>867</v>
      </c>
      <c r="C5" s="924"/>
    </row>
    <row r="6" spans="1:4" x14ac:dyDescent="0.15">
      <c r="A6" s="922">
        <v>2006</v>
      </c>
      <c r="B6" s="923">
        <v>1896</v>
      </c>
      <c r="C6" s="924"/>
    </row>
    <row r="7" spans="1:4" x14ac:dyDescent="0.15">
      <c r="A7" s="922">
        <v>2007</v>
      </c>
      <c r="B7" s="923">
        <v>3003</v>
      </c>
      <c r="C7" s="924"/>
    </row>
    <row r="8" spans="1:4" x14ac:dyDescent="0.15">
      <c r="A8" s="922">
        <v>2008</v>
      </c>
      <c r="B8" s="923">
        <v>3971</v>
      </c>
      <c r="C8" s="924"/>
    </row>
    <row r="9" spans="1:4" x14ac:dyDescent="0.15">
      <c r="A9" s="922">
        <v>2009</v>
      </c>
      <c r="B9" s="923">
        <v>6395</v>
      </c>
      <c r="C9" s="924"/>
    </row>
    <row r="10" spans="1:4" x14ac:dyDescent="0.15">
      <c r="A10" s="922">
        <v>2010</v>
      </c>
      <c r="B10" s="923">
        <v>7368</v>
      </c>
      <c r="C10" s="924"/>
    </row>
    <row r="11" spans="1:4" x14ac:dyDescent="0.15">
      <c r="A11" s="922">
        <v>2011</v>
      </c>
      <c r="B11" s="923">
        <v>8276</v>
      </c>
      <c r="C11" s="924"/>
    </row>
    <row r="12" spans="1:4" x14ac:dyDescent="0.15">
      <c r="A12" s="922">
        <v>2012</v>
      </c>
      <c r="B12" s="923">
        <v>8347</v>
      </c>
      <c r="C12" s="924"/>
    </row>
    <row r="13" spans="1:4" x14ac:dyDescent="0.15">
      <c r="A13" s="922">
        <v>2013</v>
      </c>
      <c r="B13" s="923">
        <v>8413</v>
      </c>
      <c r="C13" s="924"/>
    </row>
    <row r="14" spans="1:4" x14ac:dyDescent="0.15">
      <c r="A14" s="922">
        <v>2014</v>
      </c>
      <c r="B14" s="923">
        <v>8456</v>
      </c>
      <c r="C14" s="924"/>
    </row>
    <row r="15" spans="1:4" x14ac:dyDescent="0.15">
      <c r="A15" s="922">
        <v>2015</v>
      </c>
      <c r="B15" s="923">
        <v>8497</v>
      </c>
      <c r="C15" s="924"/>
    </row>
    <row r="16" spans="1:4" x14ac:dyDescent="0.15">
      <c r="A16" s="922">
        <v>2016</v>
      </c>
      <c r="B16" s="923">
        <v>8532</v>
      </c>
      <c r="C16" s="924"/>
      <c r="D16" s="925"/>
    </row>
    <row r="17" spans="1:3" ht="11.25" customHeight="1" x14ac:dyDescent="0.15">
      <c r="A17" s="2918"/>
      <c r="B17" s="2919"/>
      <c r="C17" s="924"/>
    </row>
    <row r="18" spans="1:3" ht="12.75" customHeight="1" x14ac:dyDescent="0.15">
      <c r="A18" s="2920" t="s">
        <v>1882</v>
      </c>
      <c r="B18" s="2913"/>
      <c r="C18" s="924"/>
    </row>
    <row r="19" spans="1:3" ht="22.5" customHeight="1" x14ac:dyDescent="0.15">
      <c r="A19" s="2920" t="s">
        <v>1888</v>
      </c>
      <c r="B19" s="2920"/>
      <c r="C19" s="924"/>
    </row>
    <row r="20" spans="1:3" ht="22.5" customHeight="1" x14ac:dyDescent="0.15">
      <c r="A20" s="2912" t="s">
        <v>1885</v>
      </c>
      <c r="B20" s="2913"/>
      <c r="C20" s="924"/>
    </row>
    <row r="21" spans="1:3" ht="12.75" customHeight="1" x14ac:dyDescent="0.15">
      <c r="A21" s="924"/>
      <c r="B21" s="924"/>
      <c r="C21" s="924"/>
    </row>
    <row r="22" spans="1:3" x14ac:dyDescent="0.15">
      <c r="A22" s="924"/>
      <c r="B22" s="924"/>
      <c r="C22" s="924"/>
    </row>
  </sheetData>
  <mergeCells count="6">
    <mergeCell ref="A20:B20"/>
    <mergeCell ref="A2:B2"/>
    <mergeCell ref="A3:B3"/>
    <mergeCell ref="A17:B17"/>
    <mergeCell ref="A18:B18"/>
    <mergeCell ref="A19:B19"/>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dimension ref="A1:E28"/>
  <sheetViews>
    <sheetView zoomScaleNormal="100" workbookViewId="0"/>
  </sheetViews>
  <sheetFormatPr baseColWidth="10" defaultColWidth="9.140625" defaultRowHeight="10.5" x14ac:dyDescent="0.15"/>
  <cols>
    <col min="1" max="1" width="18.7109375" style="920" customWidth="1"/>
    <col min="2" max="2" width="15" style="920" customWidth="1"/>
    <col min="3" max="3" width="22.85546875" style="920" customWidth="1"/>
    <col min="4" max="4" width="15" style="920" customWidth="1"/>
    <col min="5" max="5" width="9.140625" style="920" customWidth="1"/>
    <col min="6" max="16384" width="9.140625" style="920"/>
  </cols>
  <sheetData>
    <row r="1" spans="1:5" ht="11.25" customHeight="1" x14ac:dyDescent="0.15"/>
    <row r="2" spans="1:5" ht="22.5" customHeight="1" x14ac:dyDescent="0.15">
      <c r="A2" s="2924" t="s">
        <v>1889</v>
      </c>
      <c r="B2" s="2925"/>
      <c r="C2" s="2925"/>
      <c r="D2" s="2925"/>
    </row>
    <row r="3" spans="1:5" ht="11.25" customHeight="1" x14ac:dyDescent="0.15">
      <c r="A3" s="2916"/>
      <c r="B3" s="2917"/>
      <c r="C3" s="2917"/>
      <c r="D3" s="2917"/>
    </row>
    <row r="4" spans="1:5" ht="15" customHeight="1" x14ac:dyDescent="0.15">
      <c r="A4" s="2926" t="s">
        <v>1890</v>
      </c>
      <c r="B4" s="2926" t="s">
        <v>215</v>
      </c>
      <c r="C4" s="2927" t="s">
        <v>1891</v>
      </c>
      <c r="D4" s="2928"/>
    </row>
    <row r="5" spans="1:5" ht="11.25" x14ac:dyDescent="0.15">
      <c r="A5" s="2926"/>
      <c r="B5" s="2926"/>
      <c r="C5" s="926" t="s">
        <v>1892</v>
      </c>
      <c r="D5" s="926" t="s">
        <v>1893</v>
      </c>
    </row>
    <row r="6" spans="1:5" x14ac:dyDescent="0.15">
      <c r="A6" s="927" t="s">
        <v>71</v>
      </c>
      <c r="B6" s="928">
        <f>SUM(B7:B21)</f>
        <v>9868</v>
      </c>
      <c r="C6" s="929">
        <f>SUM(C7:C21)</f>
        <v>7613</v>
      </c>
      <c r="D6" s="928">
        <f>SUM(D7:D21)</f>
        <v>2255</v>
      </c>
      <c r="E6" s="924"/>
    </row>
    <row r="7" spans="1:5" x14ac:dyDescent="0.15">
      <c r="A7" s="930" t="s">
        <v>5</v>
      </c>
      <c r="B7" s="929">
        <f>SUM(C7:D7)</f>
        <v>116</v>
      </c>
      <c r="C7" s="923">
        <v>87</v>
      </c>
      <c r="D7" s="923">
        <v>29</v>
      </c>
      <c r="E7" s="924"/>
    </row>
    <row r="8" spans="1:5" x14ac:dyDescent="0.15">
      <c r="A8" s="930" t="s">
        <v>7</v>
      </c>
      <c r="B8" s="929">
        <f t="shared" ref="B8:B21" si="0">SUM(C8:D8)</f>
        <v>173</v>
      </c>
      <c r="C8" s="923">
        <v>121</v>
      </c>
      <c r="D8" s="923">
        <v>52</v>
      </c>
      <c r="E8" s="924"/>
    </row>
    <row r="9" spans="1:5" x14ac:dyDescent="0.15">
      <c r="A9" s="930" t="s">
        <v>8</v>
      </c>
      <c r="B9" s="929">
        <f t="shared" si="0"/>
        <v>177</v>
      </c>
      <c r="C9" s="923">
        <v>120</v>
      </c>
      <c r="D9" s="923">
        <v>57</v>
      </c>
      <c r="E9" s="924"/>
    </row>
    <row r="10" spans="1:5" x14ac:dyDescent="0.15">
      <c r="A10" s="930" t="s">
        <v>9</v>
      </c>
      <c r="B10" s="929">
        <f t="shared" si="0"/>
        <v>144</v>
      </c>
      <c r="C10" s="923">
        <v>112</v>
      </c>
      <c r="D10" s="923">
        <v>32</v>
      </c>
      <c r="E10" s="924"/>
    </row>
    <row r="11" spans="1:5" x14ac:dyDescent="0.15">
      <c r="A11" s="930" t="s">
        <v>10</v>
      </c>
      <c r="B11" s="929">
        <f t="shared" si="0"/>
        <v>671</v>
      </c>
      <c r="C11" s="923">
        <v>545</v>
      </c>
      <c r="D11" s="923">
        <v>126</v>
      </c>
      <c r="E11" s="924"/>
    </row>
    <row r="12" spans="1:5" x14ac:dyDescent="0.15">
      <c r="A12" s="930" t="s">
        <v>11</v>
      </c>
      <c r="B12" s="929">
        <f t="shared" si="0"/>
        <v>959</v>
      </c>
      <c r="C12" s="923">
        <v>674</v>
      </c>
      <c r="D12" s="923">
        <v>285</v>
      </c>
      <c r="E12" s="924"/>
    </row>
    <row r="13" spans="1:5" x14ac:dyDescent="0.15">
      <c r="A13" s="930" t="s">
        <v>12</v>
      </c>
      <c r="B13" s="929">
        <f t="shared" si="0"/>
        <v>2257</v>
      </c>
      <c r="C13" s="923">
        <v>1511</v>
      </c>
      <c r="D13" s="923">
        <v>746</v>
      </c>
      <c r="E13" s="924"/>
    </row>
    <row r="14" spans="1:5" x14ac:dyDescent="0.15">
      <c r="A14" s="930" t="s">
        <v>13</v>
      </c>
      <c r="B14" s="929">
        <f t="shared" si="0"/>
        <v>580</v>
      </c>
      <c r="C14" s="923">
        <v>455</v>
      </c>
      <c r="D14" s="923">
        <v>125</v>
      </c>
      <c r="E14" s="924"/>
    </row>
    <row r="15" spans="1:5" x14ac:dyDescent="0.15">
      <c r="A15" s="930" t="s">
        <v>14</v>
      </c>
      <c r="B15" s="929">
        <f t="shared" si="0"/>
        <v>784</v>
      </c>
      <c r="C15" s="923">
        <v>639</v>
      </c>
      <c r="D15" s="923">
        <v>145</v>
      </c>
      <c r="E15" s="924"/>
    </row>
    <row r="16" spans="1:5" x14ac:dyDescent="0.15">
      <c r="A16" s="930" t="s">
        <v>15</v>
      </c>
      <c r="B16" s="929">
        <f t="shared" si="0"/>
        <v>1312</v>
      </c>
      <c r="C16" s="923">
        <v>1053</v>
      </c>
      <c r="D16" s="923">
        <v>259</v>
      </c>
      <c r="E16" s="924"/>
    </row>
    <row r="17" spans="1:5" x14ac:dyDescent="0.15">
      <c r="A17" s="930" t="s">
        <v>16</v>
      </c>
      <c r="B17" s="929">
        <f t="shared" si="0"/>
        <v>1106</v>
      </c>
      <c r="C17" s="923">
        <v>958</v>
      </c>
      <c r="D17" s="923">
        <v>148</v>
      </c>
      <c r="E17" s="924"/>
    </row>
    <row r="18" spans="1:5" x14ac:dyDescent="0.15">
      <c r="A18" s="930" t="s">
        <v>418</v>
      </c>
      <c r="B18" s="929">
        <f t="shared" si="0"/>
        <v>468</v>
      </c>
      <c r="C18" s="923">
        <v>397</v>
      </c>
      <c r="D18" s="923">
        <v>71</v>
      </c>
      <c r="E18" s="924"/>
    </row>
    <row r="19" spans="1:5" x14ac:dyDescent="0.15">
      <c r="A19" s="930" t="s">
        <v>314</v>
      </c>
      <c r="B19" s="929">
        <f t="shared" si="0"/>
        <v>945</v>
      </c>
      <c r="C19" s="923">
        <v>813</v>
      </c>
      <c r="D19" s="923">
        <v>132</v>
      </c>
      <c r="E19" s="924"/>
    </row>
    <row r="20" spans="1:5" x14ac:dyDescent="0.15">
      <c r="A20" s="930" t="s">
        <v>19</v>
      </c>
      <c r="B20" s="929">
        <f t="shared" si="0"/>
        <v>93</v>
      </c>
      <c r="C20" s="923">
        <v>70</v>
      </c>
      <c r="D20" s="923">
        <v>23</v>
      </c>
      <c r="E20" s="924"/>
    </row>
    <row r="21" spans="1:5" x14ac:dyDescent="0.15">
      <c r="A21" s="930" t="s">
        <v>20</v>
      </c>
      <c r="B21" s="929">
        <f t="shared" si="0"/>
        <v>83</v>
      </c>
      <c r="C21" s="923">
        <v>58</v>
      </c>
      <c r="D21" s="923">
        <v>25</v>
      </c>
      <c r="E21" s="924"/>
    </row>
    <row r="22" spans="1:5" ht="11.25" customHeight="1" x14ac:dyDescent="0.15">
      <c r="A22" s="2918"/>
      <c r="B22" s="2919"/>
      <c r="C22" s="2919"/>
      <c r="D22" s="2919"/>
      <c r="E22" s="924"/>
    </row>
    <row r="23" spans="1:5" ht="13.5" customHeight="1" x14ac:dyDescent="0.15">
      <c r="A23" s="2920" t="s">
        <v>1882</v>
      </c>
      <c r="B23" s="2913"/>
      <c r="C23" s="2913"/>
      <c r="D23" s="2913"/>
      <c r="E23" s="924"/>
    </row>
    <row r="24" spans="1:5" ht="15" customHeight="1" x14ac:dyDescent="0.15">
      <c r="A24" s="2922" t="s">
        <v>1894</v>
      </c>
      <c r="B24" s="2923"/>
      <c r="C24" s="2923"/>
      <c r="D24" s="2923"/>
      <c r="E24" s="931"/>
    </row>
    <row r="25" spans="1:5" ht="21.75" customHeight="1" x14ac:dyDescent="0.15">
      <c r="A25" s="2920" t="s">
        <v>1895</v>
      </c>
      <c r="B25" s="2913"/>
      <c r="C25" s="2913"/>
      <c r="D25" s="2913"/>
      <c r="E25" s="924"/>
    </row>
    <row r="26" spans="1:5" ht="21.75" customHeight="1" x14ac:dyDescent="0.15">
      <c r="A26" s="2912" t="s">
        <v>1885</v>
      </c>
      <c r="B26" s="2913"/>
      <c r="C26" s="2913"/>
      <c r="D26" s="2913"/>
      <c r="E26" s="924"/>
    </row>
    <row r="27" spans="1:5" ht="15" customHeight="1" x14ac:dyDescent="0.15">
      <c r="A27" s="924"/>
      <c r="B27" s="924"/>
      <c r="C27" s="924"/>
      <c r="D27" s="924"/>
      <c r="E27" s="924"/>
    </row>
    <row r="28" spans="1:5" x14ac:dyDescent="0.15">
      <c r="A28" s="924"/>
      <c r="B28" s="924"/>
      <c r="C28" s="924"/>
      <c r="D28" s="924"/>
      <c r="E28" s="924"/>
    </row>
  </sheetData>
  <mergeCells count="10">
    <mergeCell ref="A23:D23"/>
    <mergeCell ref="A24:D24"/>
    <mergeCell ref="A25:D25"/>
    <mergeCell ref="A26:D26"/>
    <mergeCell ref="A2:D2"/>
    <mergeCell ref="A3:D3"/>
    <mergeCell ref="A4:A5"/>
    <mergeCell ref="B4:B5"/>
    <mergeCell ref="C4:D4"/>
    <mergeCell ref="A22:D2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dimension ref="A2:D26"/>
  <sheetViews>
    <sheetView workbookViewId="0"/>
  </sheetViews>
  <sheetFormatPr baseColWidth="10" defaultColWidth="9.140625" defaultRowHeight="10.5" x14ac:dyDescent="0.15"/>
  <cols>
    <col min="1" max="1" width="27.5703125" style="920" customWidth="1"/>
    <col min="2" max="3" width="22.85546875" style="920" customWidth="1"/>
    <col min="4" max="4" width="9.140625" style="920" customWidth="1"/>
    <col min="5" max="16384" width="9.140625" style="920"/>
  </cols>
  <sheetData>
    <row r="2" spans="1:4" ht="34.5" customHeight="1" x14ac:dyDescent="0.15">
      <c r="A2" s="2924" t="s">
        <v>1896</v>
      </c>
      <c r="B2" s="2932"/>
      <c r="C2" s="2932"/>
    </row>
    <row r="3" spans="1:4" ht="11.25" customHeight="1" x14ac:dyDescent="0.15">
      <c r="A3" s="2916"/>
      <c r="B3" s="2917"/>
      <c r="C3" s="2917"/>
    </row>
    <row r="4" spans="1:4" ht="10.5" customHeight="1" x14ac:dyDescent="0.15">
      <c r="A4" s="2926" t="s">
        <v>1890</v>
      </c>
      <c r="B4" s="2927" t="s">
        <v>1897</v>
      </c>
      <c r="C4" s="2928"/>
    </row>
    <row r="5" spans="1:4" ht="21" x14ac:dyDescent="0.15">
      <c r="A5" s="2926"/>
      <c r="B5" s="926" t="s">
        <v>1898</v>
      </c>
      <c r="C5" s="921" t="s">
        <v>1899</v>
      </c>
    </row>
    <row r="6" spans="1:4" x14ac:dyDescent="0.15">
      <c r="A6" s="927" t="s">
        <v>71</v>
      </c>
      <c r="B6" s="929">
        <f>SUM(B7:B21)</f>
        <v>7613</v>
      </c>
      <c r="C6" s="929">
        <f>SUM(C7:C21)</f>
        <v>1958429</v>
      </c>
      <c r="D6" s="924"/>
    </row>
    <row r="7" spans="1:4" x14ac:dyDescent="0.15">
      <c r="A7" s="930" t="s">
        <v>5</v>
      </c>
      <c r="B7" s="923">
        <v>87</v>
      </c>
      <c r="C7" s="923">
        <v>30475</v>
      </c>
      <c r="D7" s="924"/>
    </row>
    <row r="8" spans="1:4" x14ac:dyDescent="0.15">
      <c r="A8" s="930" t="s">
        <v>7</v>
      </c>
      <c r="B8" s="923">
        <v>121</v>
      </c>
      <c r="C8" s="923">
        <v>44341</v>
      </c>
      <c r="D8" s="924"/>
    </row>
    <row r="9" spans="1:4" x14ac:dyDescent="0.15">
      <c r="A9" s="930" t="s">
        <v>8</v>
      </c>
      <c r="B9" s="923">
        <v>120</v>
      </c>
      <c r="C9" s="923">
        <v>72463</v>
      </c>
      <c r="D9" s="924"/>
    </row>
    <row r="10" spans="1:4" x14ac:dyDescent="0.15">
      <c r="A10" s="930" t="s">
        <v>9</v>
      </c>
      <c r="B10" s="923">
        <v>112</v>
      </c>
      <c r="C10" s="923">
        <v>41847</v>
      </c>
      <c r="D10" s="924"/>
    </row>
    <row r="11" spans="1:4" x14ac:dyDescent="0.15">
      <c r="A11" s="930" t="s">
        <v>10</v>
      </c>
      <c r="B11" s="923">
        <v>545</v>
      </c>
      <c r="C11" s="923">
        <v>97179</v>
      </c>
      <c r="D11" s="924"/>
    </row>
    <row r="12" spans="1:4" x14ac:dyDescent="0.15">
      <c r="A12" s="930" t="s">
        <v>11</v>
      </c>
      <c r="B12" s="923">
        <v>674</v>
      </c>
      <c r="C12" s="923">
        <v>181693</v>
      </c>
      <c r="D12" s="924"/>
    </row>
    <row r="13" spans="1:4" x14ac:dyDescent="0.15">
      <c r="A13" s="930" t="s">
        <v>12</v>
      </c>
      <c r="B13" s="923">
        <v>1511</v>
      </c>
      <c r="C13" s="923">
        <v>695177</v>
      </c>
      <c r="D13" s="924"/>
    </row>
    <row r="14" spans="1:4" x14ac:dyDescent="0.15">
      <c r="A14" s="930" t="s">
        <v>13</v>
      </c>
      <c r="B14" s="923">
        <v>455</v>
      </c>
      <c r="C14" s="923">
        <v>111555</v>
      </c>
      <c r="D14" s="924"/>
    </row>
    <row r="15" spans="1:4" x14ac:dyDescent="0.15">
      <c r="A15" s="930" t="s">
        <v>14</v>
      </c>
      <c r="B15" s="923">
        <v>639</v>
      </c>
      <c r="C15" s="923">
        <v>128387</v>
      </c>
      <c r="D15" s="924"/>
    </row>
    <row r="16" spans="1:4" x14ac:dyDescent="0.15">
      <c r="A16" s="930" t="s">
        <v>15</v>
      </c>
      <c r="B16" s="923">
        <v>1053</v>
      </c>
      <c r="C16" s="923">
        <v>243252</v>
      </c>
      <c r="D16" s="924"/>
    </row>
    <row r="17" spans="1:4" x14ac:dyDescent="0.15">
      <c r="A17" s="930" t="s">
        <v>16</v>
      </c>
      <c r="B17" s="923">
        <v>958</v>
      </c>
      <c r="C17" s="923">
        <v>122167</v>
      </c>
      <c r="D17" s="924"/>
    </row>
    <row r="18" spans="1:4" x14ac:dyDescent="0.15">
      <c r="A18" s="930" t="s">
        <v>418</v>
      </c>
      <c r="B18" s="923">
        <v>397</v>
      </c>
      <c r="C18" s="923">
        <v>46157</v>
      </c>
      <c r="D18" s="924"/>
    </row>
    <row r="19" spans="1:4" x14ac:dyDescent="0.15">
      <c r="A19" s="930" t="s">
        <v>314</v>
      </c>
      <c r="B19" s="923">
        <v>813</v>
      </c>
      <c r="C19" s="923">
        <v>108829</v>
      </c>
      <c r="D19" s="924"/>
    </row>
    <row r="20" spans="1:4" x14ac:dyDescent="0.15">
      <c r="A20" s="930" t="s">
        <v>19</v>
      </c>
      <c r="B20" s="923">
        <v>70</v>
      </c>
      <c r="C20" s="923">
        <v>16268</v>
      </c>
      <c r="D20" s="924"/>
    </row>
    <row r="21" spans="1:4" x14ac:dyDescent="0.15">
      <c r="A21" s="930" t="s">
        <v>20</v>
      </c>
      <c r="B21" s="923">
        <v>58</v>
      </c>
      <c r="C21" s="923">
        <v>18639</v>
      </c>
      <c r="D21" s="924"/>
    </row>
    <row r="22" spans="1:4" ht="11.25" customHeight="1" x14ac:dyDescent="0.15">
      <c r="A22" s="2918"/>
      <c r="B22" s="2919"/>
      <c r="C22" s="2919"/>
      <c r="D22" s="924"/>
    </row>
    <row r="23" spans="1:4" ht="11.25" customHeight="1" x14ac:dyDescent="0.15">
      <c r="A23" s="2933" t="s">
        <v>1882</v>
      </c>
      <c r="B23" s="2931"/>
      <c r="C23" s="2931"/>
      <c r="D23" s="924"/>
    </row>
    <row r="24" spans="1:4" x14ac:dyDescent="0.15">
      <c r="A24" s="2929" t="s">
        <v>1894</v>
      </c>
      <c r="B24" s="2929"/>
      <c r="C24" s="2929"/>
      <c r="D24" s="931"/>
    </row>
    <row r="25" spans="1:4" ht="15" customHeight="1" x14ac:dyDescent="0.15">
      <c r="A25" s="2930" t="s">
        <v>1900</v>
      </c>
      <c r="B25" s="2931"/>
      <c r="C25" s="2931"/>
      <c r="D25" s="924"/>
    </row>
    <row r="26" spans="1:4" x14ac:dyDescent="0.15">
      <c r="A26" s="924"/>
      <c r="B26" s="924"/>
      <c r="C26" s="924"/>
      <c r="D26" s="924"/>
    </row>
  </sheetData>
  <mergeCells count="8">
    <mergeCell ref="A24:C24"/>
    <mergeCell ref="A25:C25"/>
    <mergeCell ref="A2:C2"/>
    <mergeCell ref="A3:C3"/>
    <mergeCell ref="A4:A5"/>
    <mergeCell ref="B4:C4"/>
    <mergeCell ref="A22:C22"/>
    <mergeCell ref="A23:C23"/>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9"/>
  <dimension ref="A2:T26"/>
  <sheetViews>
    <sheetView zoomScaleNormal="100" workbookViewId="0"/>
  </sheetViews>
  <sheetFormatPr baseColWidth="10" defaultColWidth="9.140625" defaultRowHeight="10.5" x14ac:dyDescent="0.15"/>
  <cols>
    <col min="1" max="1" width="27.5703125" style="920" customWidth="1"/>
    <col min="2" max="2" width="21.28515625" style="920" customWidth="1"/>
    <col min="3" max="3" width="18.85546875" style="920" customWidth="1"/>
    <col min="4" max="4" width="17.7109375" style="920" customWidth="1"/>
    <col min="5" max="5" width="15.42578125" style="920" customWidth="1"/>
    <col min="6" max="6" width="17.42578125" style="920" customWidth="1"/>
    <col min="7" max="7" width="16.28515625" style="920" customWidth="1"/>
    <col min="8" max="8" width="18.5703125" style="920" customWidth="1"/>
    <col min="9" max="9" width="15.85546875" style="920" customWidth="1"/>
    <col min="10" max="10" width="9.140625" style="920" customWidth="1"/>
    <col min="11" max="11" width="29.7109375" style="920" customWidth="1"/>
    <col min="12" max="20" width="9.140625" style="38"/>
    <col min="21" max="16384" width="9.140625" style="920"/>
  </cols>
  <sheetData>
    <row r="2" spans="1:9" ht="22.5" customHeight="1" x14ac:dyDescent="0.15">
      <c r="A2" s="2936" t="s">
        <v>1901</v>
      </c>
      <c r="B2" s="2937"/>
      <c r="C2" s="2937"/>
      <c r="D2" s="2937"/>
      <c r="E2" s="2937"/>
      <c r="F2" s="2937"/>
      <c r="G2" s="2937"/>
      <c r="H2" s="2937"/>
      <c r="I2" s="2937"/>
    </row>
    <row r="3" spans="1:9" ht="11.25" customHeight="1" x14ac:dyDescent="0.15">
      <c r="A3" s="2916"/>
      <c r="B3" s="2917"/>
      <c r="C3" s="2917"/>
      <c r="D3" s="2917"/>
      <c r="E3" s="2917"/>
      <c r="F3" s="2917"/>
      <c r="G3" s="2917"/>
      <c r="H3" s="2917"/>
      <c r="I3" s="2917"/>
    </row>
    <row r="4" spans="1:9" ht="12" customHeight="1" x14ac:dyDescent="0.15">
      <c r="A4" s="2926" t="s">
        <v>1890</v>
      </c>
      <c r="B4" s="2927" t="s">
        <v>89</v>
      </c>
      <c r="C4" s="2928"/>
      <c r="D4" s="2927" t="s">
        <v>1902</v>
      </c>
      <c r="E4" s="2928"/>
      <c r="F4" s="2927" t="s">
        <v>1903</v>
      </c>
      <c r="G4" s="2928"/>
      <c r="H4" s="2927" t="s">
        <v>1904</v>
      </c>
      <c r="I4" s="2928"/>
    </row>
    <row r="5" spans="1:9" ht="22.5" customHeight="1" x14ac:dyDescent="0.15">
      <c r="A5" s="2926"/>
      <c r="B5" s="921" t="s">
        <v>1898</v>
      </c>
      <c r="C5" s="921" t="s">
        <v>1899</v>
      </c>
      <c r="D5" s="921" t="s">
        <v>1898</v>
      </c>
      <c r="E5" s="921" t="s">
        <v>1899</v>
      </c>
      <c r="F5" s="921" t="s">
        <v>1898</v>
      </c>
      <c r="G5" s="921" t="s">
        <v>1899</v>
      </c>
      <c r="H5" s="921" t="s">
        <v>1898</v>
      </c>
      <c r="I5" s="921" t="s">
        <v>1899</v>
      </c>
    </row>
    <row r="6" spans="1:9" x14ac:dyDescent="0.15">
      <c r="A6" s="932" t="s">
        <v>71</v>
      </c>
      <c r="B6" s="928">
        <f>SUM(B7:B21)</f>
        <v>2255</v>
      </c>
      <c r="C6" s="928">
        <f t="shared" ref="C6:I6" si="0">SUM(C7:C21)</f>
        <v>832333</v>
      </c>
      <c r="D6" s="928">
        <f t="shared" si="0"/>
        <v>1322</v>
      </c>
      <c r="E6" s="928">
        <f t="shared" si="0"/>
        <v>384872</v>
      </c>
      <c r="F6" s="928">
        <f t="shared" si="0"/>
        <v>474</v>
      </c>
      <c r="G6" s="928">
        <f t="shared" si="0"/>
        <v>227754</v>
      </c>
      <c r="H6" s="928">
        <f t="shared" si="0"/>
        <v>459</v>
      </c>
      <c r="I6" s="928">
        <f t="shared" si="0"/>
        <v>219707</v>
      </c>
    </row>
    <row r="7" spans="1:9" x14ac:dyDescent="0.15">
      <c r="A7" s="933" t="s">
        <v>5</v>
      </c>
      <c r="B7" s="928">
        <f>+D7+F7+H7</f>
        <v>29</v>
      </c>
      <c r="C7" s="928">
        <f>+E7+G7+I7</f>
        <v>12459</v>
      </c>
      <c r="D7" s="934">
        <v>16</v>
      </c>
      <c r="E7" s="934">
        <v>5758</v>
      </c>
      <c r="F7" s="934">
        <v>8</v>
      </c>
      <c r="G7" s="934">
        <v>3255</v>
      </c>
      <c r="H7" s="934">
        <v>5</v>
      </c>
      <c r="I7" s="934">
        <v>3446</v>
      </c>
    </row>
    <row r="8" spans="1:9" x14ac:dyDescent="0.15">
      <c r="A8" s="933" t="s">
        <v>7</v>
      </c>
      <c r="B8" s="928">
        <f t="shared" ref="B8:C21" si="1">+D8+F8+H8</f>
        <v>52</v>
      </c>
      <c r="C8" s="928">
        <f t="shared" si="1"/>
        <v>17614</v>
      </c>
      <c r="D8" s="934">
        <v>27</v>
      </c>
      <c r="E8" s="934">
        <v>7128</v>
      </c>
      <c r="F8" s="934">
        <v>7</v>
      </c>
      <c r="G8" s="934">
        <v>3182</v>
      </c>
      <c r="H8" s="934">
        <v>18</v>
      </c>
      <c r="I8" s="934">
        <v>7304</v>
      </c>
    </row>
    <row r="9" spans="1:9" x14ac:dyDescent="0.15">
      <c r="A9" s="933" t="s">
        <v>8</v>
      </c>
      <c r="B9" s="928">
        <f t="shared" si="1"/>
        <v>57</v>
      </c>
      <c r="C9" s="928">
        <f t="shared" si="1"/>
        <v>30213</v>
      </c>
      <c r="D9" s="934">
        <v>35</v>
      </c>
      <c r="E9" s="934">
        <v>13103</v>
      </c>
      <c r="F9" s="934">
        <v>13</v>
      </c>
      <c r="G9" s="934">
        <v>10900</v>
      </c>
      <c r="H9" s="934">
        <v>9</v>
      </c>
      <c r="I9" s="934">
        <v>6210</v>
      </c>
    </row>
    <row r="10" spans="1:9" x14ac:dyDescent="0.15">
      <c r="A10" s="933" t="s">
        <v>9</v>
      </c>
      <c r="B10" s="928">
        <f t="shared" si="1"/>
        <v>32</v>
      </c>
      <c r="C10" s="928">
        <f t="shared" si="1"/>
        <v>16658</v>
      </c>
      <c r="D10" s="934">
        <v>12</v>
      </c>
      <c r="E10" s="934">
        <v>4358</v>
      </c>
      <c r="F10" s="934">
        <v>13</v>
      </c>
      <c r="G10" s="934">
        <v>7674</v>
      </c>
      <c r="H10" s="934">
        <v>7</v>
      </c>
      <c r="I10" s="934">
        <v>4626</v>
      </c>
    </row>
    <row r="11" spans="1:9" x14ac:dyDescent="0.15">
      <c r="A11" s="933" t="s">
        <v>10</v>
      </c>
      <c r="B11" s="928">
        <f t="shared" si="1"/>
        <v>126</v>
      </c>
      <c r="C11" s="928">
        <f t="shared" si="1"/>
        <v>39014</v>
      </c>
      <c r="D11" s="934">
        <v>85</v>
      </c>
      <c r="E11" s="934">
        <v>20523</v>
      </c>
      <c r="F11" s="934">
        <v>20</v>
      </c>
      <c r="G11" s="934">
        <v>9788</v>
      </c>
      <c r="H11" s="934">
        <v>21</v>
      </c>
      <c r="I11" s="934">
        <v>8703</v>
      </c>
    </row>
    <row r="12" spans="1:9" x14ac:dyDescent="0.15">
      <c r="A12" s="933" t="s">
        <v>11</v>
      </c>
      <c r="B12" s="928">
        <f t="shared" si="1"/>
        <v>285</v>
      </c>
      <c r="C12" s="928">
        <f t="shared" si="1"/>
        <v>81699</v>
      </c>
      <c r="D12" s="934">
        <v>196</v>
      </c>
      <c r="E12" s="934">
        <v>42685</v>
      </c>
      <c r="F12" s="934">
        <v>46</v>
      </c>
      <c r="G12" s="934">
        <v>21451</v>
      </c>
      <c r="H12" s="934">
        <v>43</v>
      </c>
      <c r="I12" s="934">
        <v>17563</v>
      </c>
    </row>
    <row r="13" spans="1:9" x14ac:dyDescent="0.15">
      <c r="A13" s="933" t="s">
        <v>12</v>
      </c>
      <c r="B13" s="928">
        <f t="shared" si="1"/>
        <v>746</v>
      </c>
      <c r="C13" s="928">
        <f t="shared" si="1"/>
        <v>299839</v>
      </c>
      <c r="D13" s="934">
        <v>448</v>
      </c>
      <c r="E13" s="934">
        <v>145588</v>
      </c>
      <c r="F13" s="934">
        <v>135</v>
      </c>
      <c r="G13" s="934">
        <v>70979</v>
      </c>
      <c r="H13" s="934">
        <v>163</v>
      </c>
      <c r="I13" s="934">
        <v>83272</v>
      </c>
    </row>
    <row r="14" spans="1:9" x14ac:dyDescent="0.15">
      <c r="A14" s="933" t="s">
        <v>13</v>
      </c>
      <c r="B14" s="928">
        <f t="shared" si="1"/>
        <v>125</v>
      </c>
      <c r="C14" s="928">
        <f t="shared" si="1"/>
        <v>46022</v>
      </c>
      <c r="D14" s="934">
        <v>84</v>
      </c>
      <c r="E14" s="934">
        <v>22522</v>
      </c>
      <c r="F14" s="934">
        <v>28</v>
      </c>
      <c r="G14" s="934">
        <v>15271</v>
      </c>
      <c r="H14" s="934">
        <v>13</v>
      </c>
      <c r="I14" s="934">
        <v>8229</v>
      </c>
    </row>
    <row r="15" spans="1:9" x14ac:dyDescent="0.15">
      <c r="A15" s="933" t="s">
        <v>14</v>
      </c>
      <c r="B15" s="928">
        <f t="shared" si="1"/>
        <v>145</v>
      </c>
      <c r="C15" s="928">
        <f t="shared" si="1"/>
        <v>54601</v>
      </c>
      <c r="D15" s="934">
        <v>74</v>
      </c>
      <c r="E15" s="934">
        <v>22465</v>
      </c>
      <c r="F15" s="934">
        <v>42</v>
      </c>
      <c r="G15" s="934">
        <v>14905</v>
      </c>
      <c r="H15" s="934">
        <v>29</v>
      </c>
      <c r="I15" s="934">
        <v>17231</v>
      </c>
    </row>
    <row r="16" spans="1:9" x14ac:dyDescent="0.15">
      <c r="A16" s="933" t="s">
        <v>15</v>
      </c>
      <c r="B16" s="928">
        <f t="shared" si="1"/>
        <v>259</v>
      </c>
      <c r="C16" s="928">
        <f t="shared" si="1"/>
        <v>103233</v>
      </c>
      <c r="D16" s="934">
        <v>140</v>
      </c>
      <c r="E16" s="934">
        <v>46487</v>
      </c>
      <c r="F16" s="934">
        <v>61</v>
      </c>
      <c r="G16" s="934">
        <v>29636</v>
      </c>
      <c r="H16" s="934">
        <v>58</v>
      </c>
      <c r="I16" s="934">
        <v>27110</v>
      </c>
    </row>
    <row r="17" spans="1:9" x14ac:dyDescent="0.15">
      <c r="A17" s="933" t="s">
        <v>16</v>
      </c>
      <c r="B17" s="928">
        <f t="shared" si="1"/>
        <v>148</v>
      </c>
      <c r="C17" s="928">
        <f t="shared" si="1"/>
        <v>53223</v>
      </c>
      <c r="D17" s="934">
        <v>69</v>
      </c>
      <c r="E17" s="934">
        <v>22349</v>
      </c>
      <c r="F17" s="934">
        <v>43</v>
      </c>
      <c r="G17" s="934">
        <v>17851</v>
      </c>
      <c r="H17" s="934">
        <v>36</v>
      </c>
      <c r="I17" s="934">
        <v>13023</v>
      </c>
    </row>
    <row r="18" spans="1:9" x14ac:dyDescent="0.15">
      <c r="A18" s="933" t="s">
        <v>418</v>
      </c>
      <c r="B18" s="928">
        <f t="shared" si="1"/>
        <v>71</v>
      </c>
      <c r="C18" s="928">
        <f t="shared" si="1"/>
        <v>20320</v>
      </c>
      <c r="D18" s="934">
        <v>37</v>
      </c>
      <c r="E18" s="934">
        <v>9288</v>
      </c>
      <c r="F18" s="934">
        <v>23</v>
      </c>
      <c r="G18" s="934">
        <v>7303</v>
      </c>
      <c r="H18" s="934">
        <v>11</v>
      </c>
      <c r="I18" s="934">
        <v>3729</v>
      </c>
    </row>
    <row r="19" spans="1:9" x14ac:dyDescent="0.15">
      <c r="A19" s="933" t="s">
        <v>314</v>
      </c>
      <c r="B19" s="928">
        <f t="shared" si="1"/>
        <v>132</v>
      </c>
      <c r="C19" s="928">
        <f t="shared" si="1"/>
        <v>43799</v>
      </c>
      <c r="D19" s="934">
        <v>69</v>
      </c>
      <c r="E19" s="934">
        <v>15445</v>
      </c>
      <c r="F19" s="934">
        <v>28</v>
      </c>
      <c r="G19" s="934">
        <v>13088</v>
      </c>
      <c r="H19" s="934">
        <v>35</v>
      </c>
      <c r="I19" s="934">
        <v>15266</v>
      </c>
    </row>
    <row r="20" spans="1:9" x14ac:dyDescent="0.15">
      <c r="A20" s="933" t="s">
        <v>19</v>
      </c>
      <c r="B20" s="928">
        <f t="shared" si="1"/>
        <v>23</v>
      </c>
      <c r="C20" s="928">
        <f t="shared" si="1"/>
        <v>5668</v>
      </c>
      <c r="D20" s="934">
        <v>14</v>
      </c>
      <c r="E20" s="934">
        <v>3002</v>
      </c>
      <c r="F20" s="934">
        <v>3</v>
      </c>
      <c r="G20" s="934">
        <v>571</v>
      </c>
      <c r="H20" s="934">
        <v>6</v>
      </c>
      <c r="I20" s="934">
        <v>2095</v>
      </c>
    </row>
    <row r="21" spans="1:9" x14ac:dyDescent="0.15">
      <c r="A21" s="933" t="s">
        <v>20</v>
      </c>
      <c r="B21" s="928">
        <f t="shared" si="1"/>
        <v>25</v>
      </c>
      <c r="C21" s="928">
        <f t="shared" si="1"/>
        <v>7971</v>
      </c>
      <c r="D21" s="934">
        <v>16</v>
      </c>
      <c r="E21" s="934">
        <v>4171</v>
      </c>
      <c r="F21" s="934">
        <v>4</v>
      </c>
      <c r="G21" s="934">
        <v>1900</v>
      </c>
      <c r="H21" s="934">
        <v>5</v>
      </c>
      <c r="I21" s="934">
        <v>1900</v>
      </c>
    </row>
    <row r="22" spans="1:9" ht="11.25" customHeight="1" x14ac:dyDescent="0.15">
      <c r="A22" s="2934"/>
      <c r="B22" s="2935"/>
      <c r="C22" s="2935"/>
      <c r="D22" s="2935"/>
      <c r="E22" s="2935"/>
      <c r="F22" s="2935"/>
      <c r="G22" s="2935"/>
      <c r="H22" s="2935"/>
      <c r="I22" s="2935"/>
    </row>
    <row r="23" spans="1:9" x14ac:dyDescent="0.15">
      <c r="A23" s="2922" t="s">
        <v>1882</v>
      </c>
      <c r="B23" s="2923"/>
      <c r="C23" s="2923"/>
      <c r="D23" s="2923"/>
      <c r="E23" s="2923"/>
      <c r="F23" s="2923"/>
      <c r="G23" s="2923"/>
      <c r="H23" s="2923"/>
      <c r="I23" s="2923"/>
    </row>
    <row r="24" spans="1:9" x14ac:dyDescent="0.15">
      <c r="A24" s="2922" t="s">
        <v>1894</v>
      </c>
      <c r="B24" s="2923"/>
      <c r="C24" s="2923"/>
      <c r="D24" s="2923"/>
      <c r="E24" s="2923"/>
      <c r="F24" s="2923"/>
      <c r="G24" s="2923"/>
      <c r="H24" s="2923"/>
      <c r="I24" s="2923"/>
    </row>
    <row r="25" spans="1:9" x14ac:dyDescent="0.15">
      <c r="A25" s="2912" t="s">
        <v>1900</v>
      </c>
      <c r="B25" s="2913"/>
      <c r="C25" s="2913"/>
      <c r="D25" s="2913"/>
      <c r="E25" s="2913"/>
      <c r="F25" s="2913"/>
      <c r="G25" s="2913"/>
      <c r="H25" s="2913"/>
      <c r="I25" s="2913"/>
    </row>
    <row r="26" spans="1:9" x14ac:dyDescent="0.15">
      <c r="A26" s="924"/>
      <c r="B26" s="924"/>
      <c r="C26" s="924"/>
      <c r="D26" s="924"/>
      <c r="E26" s="924"/>
      <c r="F26" s="924"/>
      <c r="G26" s="924"/>
      <c r="H26" s="924"/>
      <c r="I26" s="924"/>
    </row>
  </sheetData>
  <mergeCells count="11">
    <mergeCell ref="A22:I22"/>
    <mergeCell ref="A23:I23"/>
    <mergeCell ref="A24:I24"/>
    <mergeCell ref="A25:I25"/>
    <mergeCell ref="A2:I2"/>
    <mergeCell ref="A3:I3"/>
    <mergeCell ref="A4:A5"/>
    <mergeCell ref="B4:C4"/>
    <mergeCell ref="D4:E4"/>
    <mergeCell ref="F4:G4"/>
    <mergeCell ref="H4:I4"/>
  </mergeCells>
  <conditionalFormatting sqref="B6:I21">
    <cfRule type="expression" dxfId="22" priority="1">
      <formula>IF(AND(#REF!="2",#REF!="2"),1)</formula>
    </cfRule>
  </conditionalFormatting>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0"/>
  <dimension ref="A2:E13"/>
  <sheetViews>
    <sheetView zoomScaleNormal="100" workbookViewId="0"/>
  </sheetViews>
  <sheetFormatPr baseColWidth="10" defaultColWidth="9.140625" defaultRowHeight="10.5" x14ac:dyDescent="0.15"/>
  <cols>
    <col min="1" max="1" width="14.85546875" style="920" customWidth="1"/>
    <col min="2" max="2" width="12.85546875" style="920" customWidth="1"/>
    <col min="3" max="4" width="20.7109375" style="920" customWidth="1"/>
    <col min="5" max="5" width="13.7109375" style="920" customWidth="1"/>
    <col min="6" max="16384" width="9.140625" style="920"/>
  </cols>
  <sheetData>
    <row r="2" spans="1:5" ht="22.5" customHeight="1" x14ac:dyDescent="0.15">
      <c r="A2" s="2924" t="s">
        <v>1905</v>
      </c>
      <c r="B2" s="2932"/>
      <c r="C2" s="2932"/>
      <c r="D2" s="2932"/>
    </row>
    <row r="3" spans="1:5" ht="11.25" customHeight="1" x14ac:dyDescent="0.15">
      <c r="A3" s="2916"/>
      <c r="B3" s="2917"/>
      <c r="C3" s="2917"/>
      <c r="D3" s="2917"/>
    </row>
    <row r="4" spans="1:5" ht="22.5" customHeight="1" x14ac:dyDescent="0.15">
      <c r="A4" s="921" t="s">
        <v>2</v>
      </c>
      <c r="B4" s="921" t="s">
        <v>89</v>
      </c>
      <c r="C4" s="921" t="s">
        <v>1906</v>
      </c>
      <c r="D4" s="921" t="s">
        <v>1907</v>
      </c>
    </row>
    <row r="5" spans="1:5" x14ac:dyDescent="0.15">
      <c r="A5" s="927" t="s">
        <v>71</v>
      </c>
      <c r="B5" s="929">
        <f>SUM(B6:B10)</f>
        <v>34890</v>
      </c>
      <c r="C5" s="929">
        <f>SUM(C6:C10)</f>
        <v>20905</v>
      </c>
      <c r="D5" s="929">
        <f>SUM(D6:D10)</f>
        <v>13985</v>
      </c>
      <c r="E5" s="924"/>
    </row>
    <row r="6" spans="1:5" x14ac:dyDescent="0.15">
      <c r="A6" s="922">
        <v>2012</v>
      </c>
      <c r="B6" s="929">
        <f t="shared" ref="B6:B10" si="0">SUM(C6:D6)</f>
        <v>8739</v>
      </c>
      <c r="C6" s="923">
        <v>2502</v>
      </c>
      <c r="D6" s="923">
        <v>6237</v>
      </c>
      <c r="E6" s="924"/>
    </row>
    <row r="7" spans="1:5" x14ac:dyDescent="0.15">
      <c r="A7" s="922">
        <v>2013</v>
      </c>
      <c r="B7" s="929">
        <f t="shared" si="0"/>
        <v>6275</v>
      </c>
      <c r="C7" s="923">
        <v>3384</v>
      </c>
      <c r="D7" s="923">
        <v>2891</v>
      </c>
      <c r="E7" s="924"/>
    </row>
    <row r="8" spans="1:5" x14ac:dyDescent="0.15">
      <c r="A8" s="922">
        <v>2014</v>
      </c>
      <c r="B8" s="929">
        <f t="shared" si="0"/>
        <v>6580</v>
      </c>
      <c r="C8" s="923">
        <v>5100</v>
      </c>
      <c r="D8" s="923">
        <v>1480</v>
      </c>
      <c r="E8" s="924"/>
    </row>
    <row r="9" spans="1:5" x14ac:dyDescent="0.15">
      <c r="A9" s="922">
        <v>2015</v>
      </c>
      <c r="B9" s="929">
        <f t="shared" si="0"/>
        <v>5728</v>
      </c>
      <c r="C9" s="923">
        <v>4243</v>
      </c>
      <c r="D9" s="923">
        <v>1485</v>
      </c>
      <c r="E9" s="924"/>
    </row>
    <row r="10" spans="1:5" x14ac:dyDescent="0.15">
      <c r="A10" s="922">
        <v>2016</v>
      </c>
      <c r="B10" s="929">
        <f t="shared" si="0"/>
        <v>7568</v>
      </c>
      <c r="C10" s="923">
        <v>5676</v>
      </c>
      <c r="D10" s="923">
        <v>1892</v>
      </c>
      <c r="E10" s="924"/>
    </row>
    <row r="11" spans="1:5" ht="11.25" customHeight="1" x14ac:dyDescent="0.15">
      <c r="A11" s="2918"/>
      <c r="B11" s="2919"/>
      <c r="C11" s="2919"/>
      <c r="D11" s="2919"/>
      <c r="E11" s="924"/>
    </row>
    <row r="12" spans="1:5" x14ac:dyDescent="0.15">
      <c r="A12" s="2933" t="s">
        <v>1882</v>
      </c>
      <c r="B12" s="2931"/>
      <c r="C12" s="2931"/>
      <c r="D12" s="2931"/>
      <c r="E12" s="924"/>
    </row>
    <row r="13" spans="1:5" ht="21.75" customHeight="1" x14ac:dyDescent="0.15">
      <c r="A13" s="2930" t="s">
        <v>1908</v>
      </c>
      <c r="B13" s="2931"/>
      <c r="C13" s="2931"/>
      <c r="D13" s="2931"/>
      <c r="E13" s="924"/>
    </row>
  </sheetData>
  <mergeCells count="5">
    <mergeCell ref="A2:D2"/>
    <mergeCell ref="A3:D3"/>
    <mergeCell ref="A11:D11"/>
    <mergeCell ref="A12:D12"/>
    <mergeCell ref="A13:D1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2:F15"/>
  <sheetViews>
    <sheetView zoomScaleNormal="100" workbookViewId="0"/>
  </sheetViews>
  <sheetFormatPr baseColWidth="10" defaultColWidth="11.42578125" defaultRowHeight="10.5" x14ac:dyDescent="0.15"/>
  <cols>
    <col min="1" max="1" width="28.7109375" style="1" customWidth="1"/>
    <col min="2" max="4" width="11.42578125" style="1"/>
    <col min="5" max="5" width="11.85546875" style="1" bestFit="1" customWidth="1"/>
    <col min="6" max="6" width="11.85546875" style="1" customWidth="1"/>
    <col min="7" max="16384" width="11.42578125" style="1"/>
  </cols>
  <sheetData>
    <row r="2" spans="1:6" ht="33.75" customHeight="1" x14ac:dyDescent="0.15">
      <c r="A2" s="2339" t="s">
        <v>166</v>
      </c>
      <c r="B2" s="2339"/>
      <c r="C2" s="2339"/>
      <c r="D2" s="2339"/>
      <c r="E2" s="2339"/>
      <c r="F2" s="2339"/>
    </row>
    <row r="3" spans="1:6" ht="10.5" customHeight="1" x14ac:dyDescent="0.15">
      <c r="A3" s="2"/>
      <c r="B3" s="43"/>
      <c r="C3" s="43"/>
      <c r="D3" s="43"/>
      <c r="E3" s="43"/>
    </row>
    <row r="4" spans="1:6" ht="13.5" customHeight="1" x14ac:dyDescent="0.15">
      <c r="A4" s="2340" t="s">
        <v>138</v>
      </c>
      <c r="B4" s="2340" t="s">
        <v>2</v>
      </c>
      <c r="C4" s="2340"/>
      <c r="D4" s="2340"/>
      <c r="E4" s="2340"/>
      <c r="F4" s="2340"/>
    </row>
    <row r="5" spans="1:6" ht="15" customHeight="1" x14ac:dyDescent="0.15">
      <c r="A5" s="2340"/>
      <c r="B5" s="44">
        <v>2012</v>
      </c>
      <c r="C5" s="44">
        <v>2013</v>
      </c>
      <c r="D5" s="44">
        <v>2014</v>
      </c>
      <c r="E5" s="44" t="s">
        <v>167</v>
      </c>
      <c r="F5" s="44">
        <v>2016</v>
      </c>
    </row>
    <row r="6" spans="1:6" s="45" customFormat="1" ht="11.25" customHeight="1" x14ac:dyDescent="0.15">
      <c r="A6" s="45" t="s">
        <v>4</v>
      </c>
      <c r="B6" s="102">
        <f t="shared" ref="B6:D6" si="0">SUM(B7:B11)</f>
        <v>1076</v>
      </c>
      <c r="C6" s="102">
        <f t="shared" si="0"/>
        <v>1003</v>
      </c>
      <c r="D6" s="103">
        <f t="shared" si="0"/>
        <v>708</v>
      </c>
      <c r="E6" s="104">
        <f>SUM(E7:E11)</f>
        <v>10900</v>
      </c>
      <c r="F6" s="105">
        <f>SUM(F7:F11)</f>
        <v>10884</v>
      </c>
    </row>
    <row r="7" spans="1:6" ht="11.25" customHeight="1" x14ac:dyDescent="0.15">
      <c r="A7" s="1" t="s">
        <v>152</v>
      </c>
      <c r="B7" s="46">
        <v>1002</v>
      </c>
      <c r="C7" s="46">
        <v>971</v>
      </c>
      <c r="D7" s="106">
        <v>650</v>
      </c>
      <c r="E7" s="107">
        <v>10839</v>
      </c>
      <c r="F7" s="55">
        <v>10840</v>
      </c>
    </row>
    <row r="8" spans="1:6" ht="11.25" customHeight="1" x14ac:dyDescent="0.15">
      <c r="A8" s="1" t="s">
        <v>153</v>
      </c>
      <c r="B8" s="46">
        <v>10</v>
      </c>
      <c r="C8" s="46">
        <v>3</v>
      </c>
      <c r="D8" s="106">
        <v>10</v>
      </c>
      <c r="E8" s="107">
        <v>6</v>
      </c>
      <c r="F8" s="55">
        <v>5</v>
      </c>
    </row>
    <row r="9" spans="1:6" ht="11.25" customHeight="1" x14ac:dyDescent="0.15">
      <c r="A9" s="1" t="s">
        <v>168</v>
      </c>
      <c r="B9" s="46">
        <v>8</v>
      </c>
      <c r="C9" s="46">
        <v>7</v>
      </c>
      <c r="D9" s="106">
        <v>9</v>
      </c>
      <c r="E9" s="107">
        <v>10</v>
      </c>
      <c r="F9" s="55">
        <v>18</v>
      </c>
    </row>
    <row r="10" spans="1:6" ht="11.25" customHeight="1" x14ac:dyDescent="0.15">
      <c r="A10" s="1" t="s">
        <v>155</v>
      </c>
      <c r="B10" s="46">
        <v>38</v>
      </c>
      <c r="C10" s="46">
        <v>15</v>
      </c>
      <c r="D10" s="106">
        <v>25</v>
      </c>
      <c r="E10" s="107">
        <v>18</v>
      </c>
      <c r="F10" s="55">
        <v>17</v>
      </c>
    </row>
    <row r="11" spans="1:6" ht="11.25" customHeight="1" x14ac:dyDescent="0.15">
      <c r="A11" s="1" t="s">
        <v>156</v>
      </c>
      <c r="B11" s="46">
        <v>18</v>
      </c>
      <c r="C11" s="46">
        <v>7</v>
      </c>
      <c r="D11" s="106">
        <v>14</v>
      </c>
      <c r="E11" s="107">
        <v>27</v>
      </c>
      <c r="F11" s="55">
        <v>4</v>
      </c>
    </row>
    <row r="12" spans="1:6" ht="10.5" customHeight="1" x14ac:dyDescent="0.15">
      <c r="B12" s="46"/>
      <c r="C12" s="46"/>
      <c r="D12" s="106"/>
      <c r="E12" s="107"/>
      <c r="F12" s="55"/>
    </row>
    <row r="13" spans="1:6" ht="22.5" customHeight="1" x14ac:dyDescent="0.15">
      <c r="A13" s="2351" t="s">
        <v>169</v>
      </c>
      <c r="B13" s="2351"/>
      <c r="C13" s="2351"/>
      <c r="D13" s="2351"/>
      <c r="E13" s="2351"/>
      <c r="F13" s="2351"/>
    </row>
    <row r="14" spans="1:6" ht="15" customHeight="1" x14ac:dyDescent="0.15">
      <c r="A14" s="2341" t="s">
        <v>22</v>
      </c>
      <c r="B14" s="2341"/>
      <c r="C14" s="2341"/>
      <c r="D14" s="2341"/>
      <c r="E14" s="2341"/>
      <c r="F14" s="2341"/>
    </row>
    <row r="15" spans="1:6" ht="10.5" customHeight="1" x14ac:dyDescent="0.15"/>
  </sheetData>
  <mergeCells count="5">
    <mergeCell ref="A2:F2"/>
    <mergeCell ref="A4:A5"/>
    <mergeCell ref="B4:F4"/>
    <mergeCell ref="A13:F13"/>
    <mergeCell ref="A14:F14"/>
  </mergeCell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dimension ref="A1:M25"/>
  <sheetViews>
    <sheetView workbookViewId="0"/>
  </sheetViews>
  <sheetFormatPr baseColWidth="10" defaultColWidth="9.140625" defaultRowHeight="10.5" x14ac:dyDescent="0.15"/>
  <cols>
    <col min="1" max="1" width="29.7109375" style="118" customWidth="1"/>
    <col min="2" max="2" width="12.85546875" style="118" customWidth="1"/>
    <col min="3" max="3" width="11" style="118" customWidth="1"/>
    <col min="4" max="4" width="10.5703125" style="118" customWidth="1"/>
    <col min="5" max="5" width="10.85546875" style="118" customWidth="1"/>
    <col min="6" max="6" width="9.140625" style="118"/>
    <col min="7" max="7" width="11" style="118" customWidth="1"/>
    <col min="8" max="8" width="9.140625" style="118"/>
    <col min="9" max="9" width="11" style="118" customWidth="1"/>
    <col min="10" max="10" width="9.140625" style="118"/>
    <col min="11" max="11" width="11.42578125" style="118" customWidth="1"/>
    <col min="12" max="16384" width="9.140625" style="118"/>
  </cols>
  <sheetData>
    <row r="1" spans="1:13" ht="15" customHeight="1" x14ac:dyDescent="0.15"/>
    <row r="2" spans="1:13" s="120" customFormat="1" ht="18.75" customHeight="1" x14ac:dyDescent="0.15">
      <c r="A2" s="2939" t="s">
        <v>1909</v>
      </c>
      <c r="B2" s="2940"/>
      <c r="C2" s="2940"/>
      <c r="D2" s="2940"/>
      <c r="E2" s="2940"/>
      <c r="F2" s="2940"/>
      <c r="G2" s="2940"/>
      <c r="H2" s="2940"/>
      <c r="I2" s="2940"/>
      <c r="J2" s="2940"/>
      <c r="K2" s="2940"/>
      <c r="L2" s="935"/>
      <c r="M2" s="935"/>
    </row>
    <row r="3" spans="1:13" ht="10.5" customHeight="1" x14ac:dyDescent="0.15">
      <c r="A3" s="234"/>
      <c r="B3" s="645"/>
      <c r="C3" s="645"/>
    </row>
    <row r="4" spans="1:13" ht="12" customHeight="1" x14ac:dyDescent="0.15">
      <c r="A4" s="2388" t="s">
        <v>1</v>
      </c>
      <c r="B4" s="2941">
        <v>2012</v>
      </c>
      <c r="C4" s="2941"/>
      <c r="D4" s="2941">
        <v>2013</v>
      </c>
      <c r="E4" s="2941"/>
      <c r="F4" s="2941">
        <v>2014</v>
      </c>
      <c r="G4" s="2941"/>
      <c r="H4" s="2941">
        <v>2015</v>
      </c>
      <c r="I4" s="2941"/>
      <c r="J4" s="2405">
        <v>2016</v>
      </c>
      <c r="K4" s="2426"/>
    </row>
    <row r="5" spans="1:13" ht="12.75" customHeight="1" x14ac:dyDescent="0.15">
      <c r="A5" s="2388"/>
      <c r="B5" s="520" t="s">
        <v>1910</v>
      </c>
      <c r="C5" s="520" t="s">
        <v>781</v>
      </c>
      <c r="D5" s="520" t="s">
        <v>1910</v>
      </c>
      <c r="E5" s="520" t="s">
        <v>781</v>
      </c>
      <c r="F5" s="520" t="s">
        <v>1910</v>
      </c>
      <c r="G5" s="520" t="s">
        <v>781</v>
      </c>
      <c r="H5" s="520" t="s">
        <v>1910</v>
      </c>
      <c r="I5" s="520" t="s">
        <v>781</v>
      </c>
      <c r="J5" s="145" t="s">
        <v>1910</v>
      </c>
      <c r="K5" s="145" t="s">
        <v>781</v>
      </c>
    </row>
    <row r="6" spans="1:13" x14ac:dyDescent="0.15">
      <c r="A6" s="234" t="s">
        <v>71</v>
      </c>
      <c r="B6" s="632">
        <f t="shared" ref="B6:K6" si="0">SUM(B7:B21)</f>
        <v>6045</v>
      </c>
      <c r="C6" s="747">
        <f t="shared" si="0"/>
        <v>1</v>
      </c>
      <c r="D6" s="632">
        <f t="shared" si="0"/>
        <v>5952</v>
      </c>
      <c r="E6" s="747">
        <f t="shared" si="0"/>
        <v>0.99999999999999989</v>
      </c>
      <c r="F6" s="632">
        <f t="shared" si="0"/>
        <v>5702</v>
      </c>
      <c r="G6" s="747">
        <f t="shared" si="0"/>
        <v>0.99999999999999989</v>
      </c>
      <c r="H6" s="632">
        <f t="shared" si="0"/>
        <v>6268</v>
      </c>
      <c r="I6" s="747">
        <f t="shared" si="0"/>
        <v>1</v>
      </c>
      <c r="J6" s="632">
        <f t="shared" si="0"/>
        <v>7234</v>
      </c>
      <c r="K6" s="747">
        <f t="shared" si="0"/>
        <v>0.99999999999999989</v>
      </c>
    </row>
    <row r="7" spans="1:13" x14ac:dyDescent="0.15">
      <c r="A7" s="235" t="s">
        <v>5</v>
      </c>
      <c r="B7" s="936">
        <v>20</v>
      </c>
      <c r="C7" s="937">
        <f t="shared" ref="C7:C21" si="1">B7/B$6</f>
        <v>3.3085194375516956E-3</v>
      </c>
      <c r="D7" s="938">
        <v>37</v>
      </c>
      <c r="E7" s="937">
        <f t="shared" ref="E7:E21" si="2">D7/D$6</f>
        <v>6.2163978494623653E-3</v>
      </c>
      <c r="F7" s="938">
        <v>41</v>
      </c>
      <c r="G7" s="937">
        <f t="shared" ref="G7:G21" si="3">F7/F$6</f>
        <v>7.1904594878989831E-3</v>
      </c>
      <c r="H7" s="939">
        <v>44</v>
      </c>
      <c r="I7" s="937">
        <f t="shared" ref="I7:I21" si="4">H7/H$6</f>
        <v>7.0197830248883214E-3</v>
      </c>
      <c r="J7" s="939">
        <v>64</v>
      </c>
      <c r="K7" s="937">
        <f t="shared" ref="K7:K21" si="5">J7/J$6</f>
        <v>8.8471108653580318E-3</v>
      </c>
    </row>
    <row r="8" spans="1:13" x14ac:dyDescent="0.15">
      <c r="A8" s="235" t="s">
        <v>7</v>
      </c>
      <c r="B8" s="936">
        <v>22</v>
      </c>
      <c r="C8" s="937">
        <f t="shared" si="1"/>
        <v>3.6393713813068652E-3</v>
      </c>
      <c r="D8" s="938">
        <v>22</v>
      </c>
      <c r="E8" s="937">
        <f t="shared" si="2"/>
        <v>3.6962365591397851E-3</v>
      </c>
      <c r="F8" s="938">
        <v>28</v>
      </c>
      <c r="G8" s="937">
        <f t="shared" si="3"/>
        <v>4.9105576990529642E-3</v>
      </c>
      <c r="H8" s="939">
        <v>38</v>
      </c>
      <c r="I8" s="937">
        <f t="shared" si="4"/>
        <v>6.0625398851308233E-3</v>
      </c>
      <c r="J8" s="939">
        <v>32</v>
      </c>
      <c r="K8" s="937">
        <f t="shared" si="5"/>
        <v>4.4235554326790159E-3</v>
      </c>
    </row>
    <row r="9" spans="1:13" x14ac:dyDescent="0.15">
      <c r="A9" s="235" t="s">
        <v>8</v>
      </c>
      <c r="B9" s="936">
        <v>23</v>
      </c>
      <c r="C9" s="937">
        <f t="shared" si="1"/>
        <v>3.80479735318445E-3</v>
      </c>
      <c r="D9" s="938">
        <v>36</v>
      </c>
      <c r="E9" s="937">
        <f t="shared" si="2"/>
        <v>6.0483870967741934E-3</v>
      </c>
      <c r="F9" s="938">
        <v>32</v>
      </c>
      <c r="G9" s="937">
        <f t="shared" si="3"/>
        <v>5.6120659417748155E-3</v>
      </c>
      <c r="H9" s="939">
        <v>42</v>
      </c>
      <c r="I9" s="937">
        <f t="shared" si="4"/>
        <v>6.7007019783024892E-3</v>
      </c>
      <c r="J9" s="939">
        <v>55</v>
      </c>
      <c r="K9" s="937">
        <f t="shared" si="5"/>
        <v>7.602985899917058E-3</v>
      </c>
    </row>
    <row r="10" spans="1:13" x14ac:dyDescent="0.15">
      <c r="A10" s="235" t="s">
        <v>9</v>
      </c>
      <c r="B10" s="936">
        <v>13</v>
      </c>
      <c r="C10" s="937">
        <f t="shared" si="1"/>
        <v>2.1505376344086021E-3</v>
      </c>
      <c r="D10" s="938">
        <v>13</v>
      </c>
      <c r="E10" s="937">
        <f t="shared" si="2"/>
        <v>2.1841397849462364E-3</v>
      </c>
      <c r="F10" s="938">
        <v>22</v>
      </c>
      <c r="G10" s="937">
        <f t="shared" si="3"/>
        <v>3.858295334970186E-3</v>
      </c>
      <c r="H10" s="939">
        <v>25</v>
      </c>
      <c r="I10" s="937">
        <f t="shared" si="4"/>
        <v>3.9885130823229097E-3</v>
      </c>
      <c r="J10" s="939">
        <v>27</v>
      </c>
      <c r="K10" s="937">
        <f t="shared" si="5"/>
        <v>3.7323748963229196E-3</v>
      </c>
    </row>
    <row r="11" spans="1:13" x14ac:dyDescent="0.15">
      <c r="A11" s="235" t="s">
        <v>10</v>
      </c>
      <c r="B11" s="936">
        <v>59</v>
      </c>
      <c r="C11" s="937">
        <f t="shared" si="1"/>
        <v>9.7601323407775029E-3</v>
      </c>
      <c r="D11" s="938">
        <v>51</v>
      </c>
      <c r="E11" s="937">
        <f t="shared" si="2"/>
        <v>8.5685483870967735E-3</v>
      </c>
      <c r="F11" s="938">
        <v>49</v>
      </c>
      <c r="G11" s="937">
        <f t="shared" si="3"/>
        <v>8.5934759733426874E-3</v>
      </c>
      <c r="H11" s="939">
        <v>50</v>
      </c>
      <c r="I11" s="937">
        <f t="shared" si="4"/>
        <v>7.9770261646458195E-3</v>
      </c>
      <c r="J11" s="939">
        <v>60</v>
      </c>
      <c r="K11" s="937">
        <f t="shared" si="5"/>
        <v>8.2941664362731551E-3</v>
      </c>
    </row>
    <row r="12" spans="1:13" x14ac:dyDescent="0.15">
      <c r="A12" s="235" t="s">
        <v>11</v>
      </c>
      <c r="B12" s="936">
        <v>263</v>
      </c>
      <c r="C12" s="937">
        <f t="shared" si="1"/>
        <v>4.35070306038048E-2</v>
      </c>
      <c r="D12" s="938">
        <v>317</v>
      </c>
      <c r="E12" s="937">
        <f t="shared" si="2"/>
        <v>5.3259408602150539E-2</v>
      </c>
      <c r="F12" s="938">
        <v>348</v>
      </c>
      <c r="G12" s="937">
        <f t="shared" si="3"/>
        <v>6.1031217116801123E-2</v>
      </c>
      <c r="H12" s="939">
        <v>374</v>
      </c>
      <c r="I12" s="937">
        <f t="shared" si="4"/>
        <v>5.9668155711550735E-2</v>
      </c>
      <c r="J12" s="939">
        <v>424</v>
      </c>
      <c r="K12" s="937">
        <f t="shared" si="5"/>
        <v>5.8612109482996957E-2</v>
      </c>
    </row>
    <row r="13" spans="1:13" x14ac:dyDescent="0.15">
      <c r="A13" s="235" t="s">
        <v>12</v>
      </c>
      <c r="B13" s="940">
        <v>5249</v>
      </c>
      <c r="C13" s="937">
        <f t="shared" si="1"/>
        <v>0.86832092638544256</v>
      </c>
      <c r="D13" s="941">
        <v>5046</v>
      </c>
      <c r="E13" s="937">
        <f t="shared" si="2"/>
        <v>0.84778225806451613</v>
      </c>
      <c r="F13" s="941">
        <v>4802</v>
      </c>
      <c r="G13" s="937">
        <f t="shared" si="3"/>
        <v>0.84216064538758328</v>
      </c>
      <c r="H13" s="941">
        <v>5174</v>
      </c>
      <c r="I13" s="937">
        <f t="shared" si="4"/>
        <v>0.82546266751754949</v>
      </c>
      <c r="J13" s="941">
        <v>6033</v>
      </c>
      <c r="K13" s="937">
        <f t="shared" si="5"/>
        <v>0.83397843516726566</v>
      </c>
    </row>
    <row r="14" spans="1:13" x14ac:dyDescent="0.15">
      <c r="A14" s="235" t="s">
        <v>13</v>
      </c>
      <c r="B14" s="936">
        <v>22</v>
      </c>
      <c r="C14" s="937">
        <f t="shared" si="1"/>
        <v>3.6393713813068652E-3</v>
      </c>
      <c r="D14" s="938">
        <v>38</v>
      </c>
      <c r="E14" s="937">
        <f t="shared" si="2"/>
        <v>6.384408602150538E-3</v>
      </c>
      <c r="F14" s="938">
        <v>30</v>
      </c>
      <c r="G14" s="937">
        <f t="shared" si="3"/>
        <v>5.2613118204138899E-3</v>
      </c>
      <c r="H14" s="939">
        <v>57</v>
      </c>
      <c r="I14" s="937">
        <f t="shared" si="4"/>
        <v>9.093809827696234E-3</v>
      </c>
      <c r="J14" s="939">
        <v>38</v>
      </c>
      <c r="K14" s="937">
        <f t="shared" si="5"/>
        <v>5.2529720763063309E-3</v>
      </c>
    </row>
    <row r="15" spans="1:13" x14ac:dyDescent="0.15">
      <c r="A15" s="235" t="s">
        <v>14</v>
      </c>
      <c r="B15" s="936">
        <v>57</v>
      </c>
      <c r="C15" s="937">
        <f t="shared" si="1"/>
        <v>9.4292803970223334E-3</v>
      </c>
      <c r="D15" s="938">
        <v>70</v>
      </c>
      <c r="E15" s="937">
        <f t="shared" si="2"/>
        <v>1.1760752688172043E-2</v>
      </c>
      <c r="F15" s="938">
        <v>37</v>
      </c>
      <c r="G15" s="937">
        <f t="shared" si="3"/>
        <v>6.4889512451771309E-3</v>
      </c>
      <c r="H15" s="939">
        <v>52</v>
      </c>
      <c r="I15" s="937">
        <f t="shared" si="4"/>
        <v>8.2961072112316524E-3</v>
      </c>
      <c r="J15" s="939">
        <v>50</v>
      </c>
      <c r="K15" s="937">
        <f t="shared" si="5"/>
        <v>6.9118053635609617E-3</v>
      </c>
    </row>
    <row r="16" spans="1:13" x14ac:dyDescent="0.15">
      <c r="A16" s="235" t="s">
        <v>15</v>
      </c>
      <c r="B16" s="936">
        <v>117</v>
      </c>
      <c r="C16" s="937">
        <f t="shared" si="1"/>
        <v>1.935483870967742E-2</v>
      </c>
      <c r="D16" s="938">
        <v>161</v>
      </c>
      <c r="E16" s="937">
        <f t="shared" si="2"/>
        <v>2.7049731182795699E-2</v>
      </c>
      <c r="F16" s="938">
        <v>118</v>
      </c>
      <c r="G16" s="937">
        <f t="shared" si="3"/>
        <v>2.0694493160294633E-2</v>
      </c>
      <c r="H16" s="939">
        <v>149</v>
      </c>
      <c r="I16" s="937">
        <f t="shared" si="4"/>
        <v>2.3771537970644543E-2</v>
      </c>
      <c r="J16" s="939">
        <v>182</v>
      </c>
      <c r="K16" s="937">
        <f t="shared" si="5"/>
        <v>2.5158971523361901E-2</v>
      </c>
    </row>
    <row r="17" spans="1:12" x14ac:dyDescent="0.15">
      <c r="A17" s="235" t="s">
        <v>16</v>
      </c>
      <c r="B17" s="936">
        <v>49</v>
      </c>
      <c r="C17" s="937">
        <f t="shared" si="1"/>
        <v>8.1058726220016551E-3</v>
      </c>
      <c r="D17" s="938">
        <v>46</v>
      </c>
      <c r="E17" s="937">
        <f t="shared" si="2"/>
        <v>7.7284946236559141E-3</v>
      </c>
      <c r="F17" s="938">
        <v>85</v>
      </c>
      <c r="G17" s="937">
        <f t="shared" si="3"/>
        <v>1.4907050157839354E-2</v>
      </c>
      <c r="H17" s="939">
        <v>93</v>
      </c>
      <c r="I17" s="937">
        <f t="shared" si="4"/>
        <v>1.4837268666241226E-2</v>
      </c>
      <c r="J17" s="939">
        <v>76</v>
      </c>
      <c r="K17" s="937">
        <f t="shared" si="5"/>
        <v>1.0505944152612662E-2</v>
      </c>
    </row>
    <row r="18" spans="1:12" x14ac:dyDescent="0.15">
      <c r="A18" s="235" t="s">
        <v>17</v>
      </c>
      <c r="B18" s="936">
        <v>53</v>
      </c>
      <c r="C18" s="937">
        <f t="shared" si="1"/>
        <v>8.7675765095119942E-3</v>
      </c>
      <c r="D18" s="938">
        <v>54</v>
      </c>
      <c r="E18" s="937">
        <f t="shared" si="2"/>
        <v>9.0725806451612909E-3</v>
      </c>
      <c r="F18" s="938">
        <v>51</v>
      </c>
      <c r="G18" s="937">
        <f t="shared" si="3"/>
        <v>8.9442300947036122E-3</v>
      </c>
      <c r="H18" s="939">
        <v>76</v>
      </c>
      <c r="I18" s="937">
        <f t="shared" si="4"/>
        <v>1.2125079770261647E-2</v>
      </c>
      <c r="J18" s="939">
        <v>110</v>
      </c>
      <c r="K18" s="937">
        <f t="shared" si="5"/>
        <v>1.5205971799834116E-2</v>
      </c>
    </row>
    <row r="19" spans="1:12" x14ac:dyDescent="0.15">
      <c r="A19" s="235" t="s">
        <v>18</v>
      </c>
      <c r="B19" s="936">
        <v>45</v>
      </c>
      <c r="C19" s="937">
        <f t="shared" si="1"/>
        <v>7.4441687344913151E-3</v>
      </c>
      <c r="D19" s="938">
        <v>24</v>
      </c>
      <c r="E19" s="937">
        <f t="shared" si="2"/>
        <v>4.0322580645161289E-3</v>
      </c>
      <c r="F19" s="938">
        <v>29</v>
      </c>
      <c r="G19" s="937">
        <f t="shared" si="3"/>
        <v>5.0859347597334266E-3</v>
      </c>
      <c r="H19" s="939">
        <v>42</v>
      </c>
      <c r="I19" s="937">
        <f t="shared" si="4"/>
        <v>6.7007019783024892E-3</v>
      </c>
      <c r="J19" s="939">
        <v>42</v>
      </c>
      <c r="K19" s="937">
        <f t="shared" si="5"/>
        <v>5.8059165053912084E-3</v>
      </c>
    </row>
    <row r="20" spans="1:12" x14ac:dyDescent="0.15">
      <c r="A20" s="235" t="s">
        <v>19</v>
      </c>
      <c r="B20" s="936">
        <v>2</v>
      </c>
      <c r="C20" s="937">
        <f t="shared" si="1"/>
        <v>3.3085194375516956E-4</v>
      </c>
      <c r="D20" s="938">
        <v>8</v>
      </c>
      <c r="E20" s="937">
        <f t="shared" si="2"/>
        <v>1.3440860215053765E-3</v>
      </c>
      <c r="F20" s="938">
        <v>10</v>
      </c>
      <c r="G20" s="937">
        <f t="shared" si="3"/>
        <v>1.75377060680463E-3</v>
      </c>
      <c r="H20" s="939">
        <v>15</v>
      </c>
      <c r="I20" s="937">
        <f t="shared" si="4"/>
        <v>2.3931078493937461E-3</v>
      </c>
      <c r="J20" s="939">
        <v>12</v>
      </c>
      <c r="K20" s="937">
        <f t="shared" si="5"/>
        <v>1.6588332872546309E-3</v>
      </c>
    </row>
    <row r="21" spans="1:12" x14ac:dyDescent="0.15">
      <c r="A21" s="235" t="s">
        <v>20</v>
      </c>
      <c r="B21" s="936">
        <v>51</v>
      </c>
      <c r="C21" s="937">
        <f t="shared" si="1"/>
        <v>8.4367245657568247E-3</v>
      </c>
      <c r="D21" s="938">
        <v>29</v>
      </c>
      <c r="E21" s="937">
        <f t="shared" si="2"/>
        <v>4.8723118279569893E-3</v>
      </c>
      <c r="F21" s="938">
        <v>20</v>
      </c>
      <c r="G21" s="937">
        <f t="shared" si="3"/>
        <v>3.5075412136092599E-3</v>
      </c>
      <c r="H21" s="939">
        <v>37</v>
      </c>
      <c r="I21" s="937">
        <f t="shared" si="4"/>
        <v>5.9029993618379068E-3</v>
      </c>
      <c r="J21" s="939">
        <v>29</v>
      </c>
      <c r="K21" s="937">
        <f t="shared" si="5"/>
        <v>4.008847110865358E-3</v>
      </c>
    </row>
    <row r="22" spans="1:12" x14ac:dyDescent="0.15">
      <c r="A22" s="143"/>
      <c r="B22" s="147"/>
      <c r="C22" s="147"/>
      <c r="D22" s="147"/>
      <c r="E22" s="147"/>
      <c r="F22" s="147"/>
      <c r="G22" s="147"/>
      <c r="H22" s="147"/>
      <c r="I22" s="147"/>
      <c r="J22" s="147"/>
      <c r="K22" s="147"/>
    </row>
    <row r="23" spans="1:12" s="120" customFormat="1" ht="22.5" customHeight="1" x14ac:dyDescent="0.15">
      <c r="A23" s="2938" t="s">
        <v>1911</v>
      </c>
      <c r="B23" s="2938"/>
      <c r="C23" s="2938"/>
      <c r="D23" s="2938"/>
      <c r="E23" s="2938"/>
      <c r="F23" s="2938"/>
      <c r="G23" s="2938"/>
      <c r="H23" s="2938"/>
      <c r="I23" s="2938"/>
      <c r="J23" s="2938"/>
      <c r="K23" s="2938"/>
      <c r="L23" s="118"/>
    </row>
    <row r="24" spans="1:12" ht="15" customHeight="1" x14ac:dyDescent="0.15">
      <c r="A24" s="2512" t="s">
        <v>1912</v>
      </c>
      <c r="B24" s="2512"/>
      <c r="C24" s="2512"/>
      <c r="D24" s="2512"/>
      <c r="E24" s="2512"/>
      <c r="F24" s="2512"/>
      <c r="G24" s="2512"/>
      <c r="H24" s="2512"/>
      <c r="I24" s="2512"/>
      <c r="J24" s="2512"/>
      <c r="K24" s="2512"/>
    </row>
    <row r="25" spans="1:12" x14ac:dyDescent="0.15">
      <c r="A25" s="147"/>
      <c r="B25" s="147"/>
      <c r="C25" s="147"/>
      <c r="D25" s="147"/>
      <c r="E25" s="147"/>
      <c r="F25" s="147"/>
      <c r="G25" s="147"/>
      <c r="H25" s="147"/>
      <c r="I25" s="147"/>
      <c r="J25" s="147"/>
      <c r="K25" s="147"/>
    </row>
  </sheetData>
  <mergeCells count="9">
    <mergeCell ref="A23:K23"/>
    <mergeCell ref="A24:K24"/>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dimension ref="A2:Q29"/>
  <sheetViews>
    <sheetView zoomScaleNormal="100" workbookViewId="0"/>
  </sheetViews>
  <sheetFormatPr baseColWidth="10" defaultColWidth="9.140625" defaultRowHeight="10.5" x14ac:dyDescent="0.15"/>
  <cols>
    <col min="1" max="1" width="16.7109375" style="120" customWidth="1"/>
    <col min="2" max="2" width="10.28515625" style="120" bestFit="1" customWidth="1"/>
    <col min="3" max="3" width="15.28515625" style="120" customWidth="1"/>
    <col min="4" max="4" width="10.28515625" style="120" bestFit="1" customWidth="1"/>
    <col min="5" max="5" width="15.5703125" style="120" customWidth="1"/>
    <col min="6" max="6" width="10.28515625" style="120" bestFit="1" customWidth="1"/>
    <col min="7" max="7" width="15.28515625" style="120" customWidth="1"/>
    <col min="8" max="8" width="10.28515625" style="120" bestFit="1" customWidth="1"/>
    <col min="9" max="9" width="15.140625" style="120" customWidth="1"/>
    <col min="10" max="10" width="10.28515625" style="120" bestFit="1" customWidth="1"/>
    <col min="11" max="11" width="15.28515625" style="120" customWidth="1"/>
    <col min="12" max="12" width="10.28515625" style="120" bestFit="1" customWidth="1"/>
    <col min="13" max="13" width="16.7109375" style="120" customWidth="1"/>
    <col min="14" max="14" width="10.28515625" style="120" bestFit="1" customWidth="1"/>
    <col min="15" max="15" width="15.28515625" style="120" customWidth="1"/>
    <col min="16" max="16" width="10.28515625" style="120" bestFit="1" customWidth="1"/>
    <col min="17" max="17" width="15.28515625" style="120" customWidth="1"/>
    <col min="18" max="16384" width="9.140625" style="120"/>
  </cols>
  <sheetData>
    <row r="2" spans="1:17" s="2073" customFormat="1" ht="15" customHeight="1" x14ac:dyDescent="0.15">
      <c r="A2" s="2403" t="s">
        <v>1913</v>
      </c>
      <c r="B2" s="2404"/>
      <c r="C2" s="2404"/>
      <c r="D2" s="2404"/>
      <c r="E2" s="2404"/>
      <c r="F2" s="2404"/>
      <c r="G2" s="2404"/>
      <c r="H2" s="2404"/>
      <c r="I2" s="2404"/>
      <c r="J2" s="2404"/>
      <c r="K2" s="2404"/>
      <c r="L2" s="2404"/>
      <c r="M2" s="2404"/>
      <c r="N2" s="2404"/>
      <c r="O2" s="2404"/>
      <c r="P2" s="2404"/>
      <c r="Q2" s="2404"/>
    </row>
    <row r="3" spans="1:17" ht="11.25" customHeight="1" x14ac:dyDescent="0.15">
      <c r="A3" s="2944"/>
      <c r="B3" s="2945"/>
      <c r="C3" s="2945"/>
      <c r="D3" s="2945"/>
      <c r="E3" s="2945"/>
      <c r="F3" s="2945"/>
      <c r="G3" s="2945"/>
      <c r="H3" s="2945"/>
      <c r="I3" s="2945"/>
      <c r="J3" s="2945"/>
      <c r="K3" s="2945"/>
      <c r="L3" s="2945"/>
      <c r="M3" s="2945"/>
      <c r="N3" s="2945"/>
      <c r="O3" s="2945"/>
      <c r="P3" s="2945"/>
      <c r="Q3" s="2945"/>
    </row>
    <row r="4" spans="1:17" ht="57" customHeight="1" x14ac:dyDescent="0.15">
      <c r="A4" s="2717" t="s">
        <v>1541</v>
      </c>
      <c r="B4" s="2478" t="s">
        <v>904</v>
      </c>
      <c r="C4" s="2947"/>
      <c r="D4" s="2854" t="s">
        <v>1542</v>
      </c>
      <c r="E4" s="2947"/>
      <c r="F4" s="2478" t="s">
        <v>1914</v>
      </c>
      <c r="G4" s="2947"/>
      <c r="H4" s="2478" t="s">
        <v>1915</v>
      </c>
      <c r="I4" s="2947"/>
      <c r="J4" s="2478" t="s">
        <v>1916</v>
      </c>
      <c r="K4" s="2947"/>
      <c r="L4" s="2478" t="s">
        <v>1917</v>
      </c>
      <c r="M4" s="2947"/>
      <c r="N4" s="2478" t="s">
        <v>1918</v>
      </c>
      <c r="O4" s="2947"/>
      <c r="P4" s="2943" t="s">
        <v>1919</v>
      </c>
      <c r="Q4" s="2851"/>
    </row>
    <row r="5" spans="1:17" ht="21" x14ac:dyDescent="0.15">
      <c r="A5" s="2946"/>
      <c r="B5" s="831" t="s">
        <v>1553</v>
      </c>
      <c r="C5" s="831" t="s">
        <v>1554</v>
      </c>
      <c r="D5" s="831" t="s">
        <v>1553</v>
      </c>
      <c r="E5" s="831" t="s">
        <v>1554</v>
      </c>
      <c r="F5" s="831" t="s">
        <v>1553</v>
      </c>
      <c r="G5" s="831" t="s">
        <v>1554</v>
      </c>
      <c r="H5" s="831" t="s">
        <v>1553</v>
      </c>
      <c r="I5" s="831" t="s">
        <v>1554</v>
      </c>
      <c r="J5" s="831" t="s">
        <v>1553</v>
      </c>
      <c r="K5" s="831" t="s">
        <v>1554</v>
      </c>
      <c r="L5" s="831" t="s">
        <v>1553</v>
      </c>
      <c r="M5" s="831" t="s">
        <v>1554</v>
      </c>
      <c r="N5" s="831" t="s">
        <v>1553</v>
      </c>
      <c r="O5" s="831" t="s">
        <v>1554</v>
      </c>
      <c r="P5" s="831" t="s">
        <v>1553</v>
      </c>
      <c r="Q5" s="831" t="s">
        <v>1554</v>
      </c>
    </row>
    <row r="6" spans="1:17" x14ac:dyDescent="0.15">
      <c r="A6" s="154" t="s">
        <v>71</v>
      </c>
      <c r="B6" s="942">
        <f>SUM(B7:B22)</f>
        <v>793</v>
      </c>
      <c r="C6" s="942">
        <f>SUM(C7:C22)</f>
        <v>3978919307</v>
      </c>
      <c r="D6" s="943">
        <f>SUM(D7:D22)</f>
        <v>88</v>
      </c>
      <c r="E6" s="943">
        <f t="shared" ref="E6:Q6" si="0">SUM(E7:E22)</f>
        <v>404536075</v>
      </c>
      <c r="F6" s="943">
        <f t="shared" si="0"/>
        <v>23</v>
      </c>
      <c r="G6" s="943">
        <f t="shared" si="0"/>
        <v>213514266</v>
      </c>
      <c r="H6" s="943">
        <f t="shared" si="0"/>
        <v>304</v>
      </c>
      <c r="I6" s="943">
        <f t="shared" si="0"/>
        <v>561111055</v>
      </c>
      <c r="J6" s="943">
        <f t="shared" si="0"/>
        <v>139</v>
      </c>
      <c r="K6" s="943">
        <f t="shared" si="0"/>
        <v>736140908</v>
      </c>
      <c r="L6" s="943">
        <f t="shared" si="0"/>
        <v>170</v>
      </c>
      <c r="M6" s="943">
        <f t="shared" si="0"/>
        <v>1939338884</v>
      </c>
      <c r="N6" s="943">
        <f t="shared" si="0"/>
        <v>38</v>
      </c>
      <c r="O6" s="943">
        <f t="shared" si="0"/>
        <v>49321574</v>
      </c>
      <c r="P6" s="943">
        <f t="shared" si="0"/>
        <v>31</v>
      </c>
      <c r="Q6" s="943">
        <f t="shared" si="0"/>
        <v>74956545</v>
      </c>
    </row>
    <row r="7" spans="1:17" x14ac:dyDescent="0.15">
      <c r="A7" s="156" t="s">
        <v>5</v>
      </c>
      <c r="B7" s="942">
        <f>SUM(D7+F7+H7+J7+L7+N7+P7)</f>
        <v>18</v>
      </c>
      <c r="C7" s="942">
        <f>SUM(E7+G7+I7+K7+M7+O7+Q7)</f>
        <v>83044169</v>
      </c>
      <c r="D7" s="944">
        <v>0</v>
      </c>
      <c r="E7" s="944">
        <v>0</v>
      </c>
      <c r="F7" s="944">
        <v>1</v>
      </c>
      <c r="G7" s="944">
        <v>3570000</v>
      </c>
      <c r="H7" s="944">
        <v>6</v>
      </c>
      <c r="I7" s="944">
        <v>15555554</v>
      </c>
      <c r="J7" s="944">
        <v>2</v>
      </c>
      <c r="K7" s="944">
        <v>19900000</v>
      </c>
      <c r="L7" s="944">
        <v>6</v>
      </c>
      <c r="M7" s="944">
        <v>40360526</v>
      </c>
      <c r="N7" s="944">
        <v>3</v>
      </c>
      <c r="O7" s="944">
        <v>3658089</v>
      </c>
      <c r="P7" s="944">
        <v>0</v>
      </c>
      <c r="Q7" s="944">
        <v>0</v>
      </c>
    </row>
    <row r="8" spans="1:17" x14ac:dyDescent="0.15">
      <c r="A8" s="156" t="s">
        <v>7</v>
      </c>
      <c r="B8" s="942">
        <f t="shared" ref="B8:C22" si="1">SUM(D8+F8+H8+J8+L8+N8+P8)</f>
        <v>5</v>
      </c>
      <c r="C8" s="942">
        <f t="shared" si="1"/>
        <v>21444662</v>
      </c>
      <c r="D8" s="944">
        <v>0</v>
      </c>
      <c r="E8" s="944">
        <v>0</v>
      </c>
      <c r="F8" s="944">
        <v>0</v>
      </c>
      <c r="G8" s="944">
        <v>0</v>
      </c>
      <c r="H8" s="944">
        <v>0</v>
      </c>
      <c r="I8" s="944">
        <v>0</v>
      </c>
      <c r="J8" s="944">
        <v>0</v>
      </c>
      <c r="K8" s="944">
        <v>0</v>
      </c>
      <c r="L8" s="944">
        <v>4</v>
      </c>
      <c r="M8" s="944">
        <v>19733781</v>
      </c>
      <c r="N8" s="944">
        <v>1</v>
      </c>
      <c r="O8" s="944">
        <v>1710881</v>
      </c>
      <c r="P8" s="944">
        <v>0</v>
      </c>
      <c r="Q8" s="944">
        <v>0</v>
      </c>
    </row>
    <row r="9" spans="1:17" x14ac:dyDescent="0.15">
      <c r="A9" s="156" t="s">
        <v>8</v>
      </c>
      <c r="B9" s="942">
        <f t="shared" si="1"/>
        <v>6</v>
      </c>
      <c r="C9" s="942">
        <f t="shared" si="1"/>
        <v>40665406</v>
      </c>
      <c r="D9" s="944">
        <v>1</v>
      </c>
      <c r="E9" s="944">
        <v>9502753</v>
      </c>
      <c r="F9" s="944">
        <v>0</v>
      </c>
      <c r="G9" s="944">
        <v>0</v>
      </c>
      <c r="H9" s="944">
        <v>1</v>
      </c>
      <c r="I9" s="944">
        <v>1111111</v>
      </c>
      <c r="J9" s="944">
        <v>3</v>
      </c>
      <c r="K9" s="944">
        <v>15984542</v>
      </c>
      <c r="L9" s="944">
        <v>1</v>
      </c>
      <c r="M9" s="944">
        <v>14067000</v>
      </c>
      <c r="N9" s="944"/>
      <c r="O9" s="944"/>
      <c r="P9" s="944"/>
      <c r="Q9" s="944"/>
    </row>
    <row r="10" spans="1:17" x14ac:dyDescent="0.15">
      <c r="A10" s="156" t="s">
        <v>9</v>
      </c>
      <c r="B10" s="942">
        <f t="shared" si="1"/>
        <v>8</v>
      </c>
      <c r="C10" s="942">
        <f t="shared" si="1"/>
        <v>46884095</v>
      </c>
      <c r="D10" s="944">
        <v>0</v>
      </c>
      <c r="E10" s="944">
        <v>0</v>
      </c>
      <c r="F10" s="944">
        <v>0</v>
      </c>
      <c r="G10" s="944">
        <v>0</v>
      </c>
      <c r="H10" s="944">
        <v>3</v>
      </c>
      <c r="I10" s="944">
        <v>5555555</v>
      </c>
      <c r="J10" s="944">
        <v>3</v>
      </c>
      <c r="K10" s="944">
        <v>14682981</v>
      </c>
      <c r="L10" s="944">
        <v>2</v>
      </c>
      <c r="M10" s="944">
        <v>26645559</v>
      </c>
      <c r="N10" s="944"/>
      <c r="O10" s="944"/>
      <c r="P10" s="944"/>
      <c r="Q10" s="944"/>
    </row>
    <row r="11" spans="1:17" x14ac:dyDescent="0.15">
      <c r="A11" s="156" t="s">
        <v>10</v>
      </c>
      <c r="B11" s="942">
        <f t="shared" si="1"/>
        <v>24</v>
      </c>
      <c r="C11" s="942">
        <f t="shared" si="1"/>
        <v>148341004</v>
      </c>
      <c r="D11" s="944">
        <v>3</v>
      </c>
      <c r="E11" s="944">
        <v>2450092</v>
      </c>
      <c r="F11" s="944">
        <v>1</v>
      </c>
      <c r="G11" s="944">
        <v>9630000</v>
      </c>
      <c r="H11" s="944">
        <v>8</v>
      </c>
      <c r="I11" s="944">
        <v>14444443</v>
      </c>
      <c r="J11" s="944">
        <v>3</v>
      </c>
      <c r="K11" s="944">
        <v>20074009</v>
      </c>
      <c r="L11" s="944">
        <v>8</v>
      </c>
      <c r="M11" s="944">
        <v>100225061</v>
      </c>
      <c r="N11" s="944">
        <v>1</v>
      </c>
      <c r="O11" s="944">
        <v>1517399</v>
      </c>
      <c r="P11" s="944">
        <v>0</v>
      </c>
      <c r="Q11" s="944">
        <v>0</v>
      </c>
    </row>
    <row r="12" spans="1:17" x14ac:dyDescent="0.15">
      <c r="A12" s="156" t="s">
        <v>11</v>
      </c>
      <c r="B12" s="942">
        <f t="shared" si="1"/>
        <v>135</v>
      </c>
      <c r="C12" s="942">
        <f t="shared" si="1"/>
        <v>676313935</v>
      </c>
      <c r="D12" s="944">
        <v>17</v>
      </c>
      <c r="E12" s="944">
        <v>68363539</v>
      </c>
      <c r="F12" s="944">
        <v>4</v>
      </c>
      <c r="G12" s="944">
        <v>27189819</v>
      </c>
      <c r="H12" s="944">
        <v>37</v>
      </c>
      <c r="I12" s="944">
        <v>72222215</v>
      </c>
      <c r="J12" s="944">
        <v>40</v>
      </c>
      <c r="K12" s="944">
        <v>221179453</v>
      </c>
      <c r="L12" s="944">
        <v>25</v>
      </c>
      <c r="M12" s="944">
        <v>269005276</v>
      </c>
      <c r="N12" s="944">
        <v>7</v>
      </c>
      <c r="O12" s="944">
        <v>8318633</v>
      </c>
      <c r="P12" s="944">
        <v>5</v>
      </c>
      <c r="Q12" s="944">
        <v>10035000</v>
      </c>
    </row>
    <row r="13" spans="1:17" x14ac:dyDescent="0.15">
      <c r="A13" s="156" t="s">
        <v>12</v>
      </c>
      <c r="B13" s="942">
        <f t="shared" si="1"/>
        <v>360</v>
      </c>
      <c r="C13" s="942">
        <f t="shared" si="1"/>
        <v>1375078699</v>
      </c>
      <c r="D13" s="944">
        <v>37</v>
      </c>
      <c r="E13" s="944">
        <v>185329225</v>
      </c>
      <c r="F13" s="944">
        <v>7</v>
      </c>
      <c r="G13" s="944">
        <v>74914183</v>
      </c>
      <c r="H13" s="944">
        <v>185</v>
      </c>
      <c r="I13" s="944">
        <v>333333300</v>
      </c>
      <c r="J13" s="944">
        <v>52</v>
      </c>
      <c r="K13" s="944">
        <v>229395804</v>
      </c>
      <c r="L13" s="944">
        <v>40</v>
      </c>
      <c r="M13" s="944">
        <v>482729423</v>
      </c>
      <c r="N13" s="944">
        <v>19</v>
      </c>
      <c r="O13" s="944">
        <v>25119711</v>
      </c>
      <c r="P13" s="944">
        <v>20</v>
      </c>
      <c r="Q13" s="944">
        <v>44257053</v>
      </c>
    </row>
    <row r="14" spans="1:17" x14ac:dyDescent="0.15">
      <c r="A14" s="156" t="s">
        <v>13</v>
      </c>
      <c r="B14" s="942">
        <f t="shared" si="1"/>
        <v>17</v>
      </c>
      <c r="C14" s="942">
        <f t="shared" si="1"/>
        <v>135251193</v>
      </c>
      <c r="D14" s="944">
        <v>1</v>
      </c>
      <c r="E14" s="944">
        <v>600000</v>
      </c>
      <c r="F14" s="944">
        <v>1</v>
      </c>
      <c r="G14" s="944">
        <v>7141050</v>
      </c>
      <c r="H14" s="944">
        <v>3</v>
      </c>
      <c r="I14" s="944">
        <v>5555555</v>
      </c>
      <c r="J14" s="944">
        <v>2</v>
      </c>
      <c r="K14" s="944">
        <v>7989505</v>
      </c>
      <c r="L14" s="944">
        <v>8</v>
      </c>
      <c r="M14" s="944">
        <v>111874387</v>
      </c>
      <c r="N14" s="944">
        <v>2</v>
      </c>
      <c r="O14" s="944">
        <v>2090696</v>
      </c>
      <c r="P14" s="944">
        <v>0</v>
      </c>
      <c r="Q14" s="944">
        <v>0</v>
      </c>
    </row>
    <row r="15" spans="1:17" x14ac:dyDescent="0.15">
      <c r="A15" s="156" t="s">
        <v>14</v>
      </c>
      <c r="B15" s="942">
        <f t="shared" si="1"/>
        <v>29</v>
      </c>
      <c r="C15" s="942">
        <f t="shared" si="1"/>
        <v>202501375</v>
      </c>
      <c r="D15" s="944">
        <v>5</v>
      </c>
      <c r="E15" s="944">
        <v>20326096</v>
      </c>
      <c r="F15" s="944">
        <v>1</v>
      </c>
      <c r="G15" s="944">
        <v>8923405</v>
      </c>
      <c r="H15" s="944">
        <v>9</v>
      </c>
      <c r="I15" s="944">
        <v>16666665</v>
      </c>
      <c r="J15" s="944">
        <v>2</v>
      </c>
      <c r="K15" s="944">
        <v>9387641</v>
      </c>
      <c r="L15" s="944">
        <v>12</v>
      </c>
      <c r="M15" s="944">
        <v>147197568</v>
      </c>
      <c r="N15" s="944"/>
      <c r="O15" s="944"/>
      <c r="P15" s="944"/>
      <c r="Q15" s="944"/>
    </row>
    <row r="16" spans="1:17" x14ac:dyDescent="0.15">
      <c r="A16" s="156" t="s">
        <v>15</v>
      </c>
      <c r="B16" s="942">
        <f t="shared" si="1"/>
        <v>46</v>
      </c>
      <c r="C16" s="942">
        <f t="shared" si="1"/>
        <v>284156868</v>
      </c>
      <c r="D16" s="944">
        <v>4</v>
      </c>
      <c r="E16" s="944">
        <v>13722300</v>
      </c>
      <c r="F16" s="944">
        <v>1</v>
      </c>
      <c r="G16" s="944">
        <v>9540000</v>
      </c>
      <c r="H16" s="944">
        <v>13</v>
      </c>
      <c r="I16" s="944">
        <v>21111109</v>
      </c>
      <c r="J16" s="944">
        <v>11</v>
      </c>
      <c r="K16" s="944">
        <v>57664471</v>
      </c>
      <c r="L16" s="944">
        <v>17</v>
      </c>
      <c r="M16" s="944">
        <v>182118988</v>
      </c>
      <c r="N16" s="944"/>
      <c r="O16" s="944"/>
      <c r="P16" s="944"/>
      <c r="Q16" s="944"/>
    </row>
    <row r="17" spans="1:17" x14ac:dyDescent="0.15">
      <c r="A17" s="156" t="s">
        <v>16</v>
      </c>
      <c r="B17" s="942">
        <f t="shared" si="1"/>
        <v>31</v>
      </c>
      <c r="C17" s="942">
        <f t="shared" si="1"/>
        <v>263196843</v>
      </c>
      <c r="D17" s="944">
        <v>1</v>
      </c>
      <c r="E17" s="944">
        <v>783200</v>
      </c>
      <c r="F17" s="944">
        <v>6</v>
      </c>
      <c r="G17" s="944">
        <v>62015764</v>
      </c>
      <c r="H17" s="944">
        <v>6</v>
      </c>
      <c r="I17" s="944">
        <v>14444443</v>
      </c>
      <c r="J17" s="944">
        <v>5</v>
      </c>
      <c r="K17" s="944">
        <v>27885925</v>
      </c>
      <c r="L17" s="944">
        <v>12</v>
      </c>
      <c r="M17" s="944">
        <v>154467511</v>
      </c>
      <c r="N17" s="944">
        <v>0</v>
      </c>
      <c r="O17" s="944">
        <v>0</v>
      </c>
      <c r="P17" s="944">
        <v>1</v>
      </c>
      <c r="Q17" s="944">
        <v>3600000</v>
      </c>
    </row>
    <row r="18" spans="1:17" x14ac:dyDescent="0.15">
      <c r="A18" s="156" t="s">
        <v>418</v>
      </c>
      <c r="B18" s="942">
        <f t="shared" si="1"/>
        <v>33</v>
      </c>
      <c r="C18" s="942">
        <f t="shared" si="1"/>
        <v>224832969</v>
      </c>
      <c r="D18" s="944">
        <v>6</v>
      </c>
      <c r="E18" s="944">
        <v>11530322</v>
      </c>
      <c r="F18" s="944">
        <v>1</v>
      </c>
      <c r="G18" s="944">
        <v>10590045</v>
      </c>
      <c r="H18" s="944">
        <v>7</v>
      </c>
      <c r="I18" s="944">
        <v>8888888</v>
      </c>
      <c r="J18" s="944">
        <v>3</v>
      </c>
      <c r="K18" s="944">
        <v>27673581</v>
      </c>
      <c r="L18" s="944">
        <v>16</v>
      </c>
      <c r="M18" s="944">
        <v>166150133</v>
      </c>
      <c r="N18" s="944"/>
      <c r="O18" s="944"/>
      <c r="P18" s="944"/>
      <c r="Q18" s="944"/>
    </row>
    <row r="19" spans="1:17" x14ac:dyDescent="0.15">
      <c r="A19" s="156" t="s">
        <v>314</v>
      </c>
      <c r="B19" s="942">
        <f t="shared" si="1"/>
        <v>6</v>
      </c>
      <c r="C19" s="942">
        <f t="shared" si="1"/>
        <v>67992177</v>
      </c>
      <c r="D19" s="944">
        <v>0</v>
      </c>
      <c r="E19" s="944">
        <v>0</v>
      </c>
      <c r="F19" s="944">
        <v>0</v>
      </c>
      <c r="G19" s="944">
        <v>0</v>
      </c>
      <c r="H19" s="944">
        <v>2</v>
      </c>
      <c r="I19" s="944">
        <v>3333333</v>
      </c>
      <c r="J19" s="944">
        <v>2</v>
      </c>
      <c r="K19" s="944">
        <v>43456682</v>
      </c>
      <c r="L19" s="944">
        <v>2</v>
      </c>
      <c r="M19" s="944">
        <v>21202162</v>
      </c>
      <c r="N19" s="944"/>
      <c r="O19" s="944"/>
      <c r="P19" s="944"/>
      <c r="Q19" s="944"/>
    </row>
    <row r="20" spans="1:17" x14ac:dyDescent="0.15">
      <c r="A20" s="156" t="s">
        <v>19</v>
      </c>
      <c r="B20" s="942">
        <f t="shared" si="1"/>
        <v>12</v>
      </c>
      <c r="C20" s="942">
        <f t="shared" si="1"/>
        <v>82904009</v>
      </c>
      <c r="D20" s="944">
        <v>1</v>
      </c>
      <c r="E20" s="944">
        <v>828984</v>
      </c>
      <c r="F20" s="944">
        <v>0</v>
      </c>
      <c r="G20" s="944">
        <v>0</v>
      </c>
      <c r="H20" s="944">
        <v>5</v>
      </c>
      <c r="I20" s="944">
        <v>11111110</v>
      </c>
      <c r="J20" s="944">
        <v>1</v>
      </c>
      <c r="K20" s="944">
        <v>7999748</v>
      </c>
      <c r="L20" s="944">
        <v>5</v>
      </c>
      <c r="M20" s="944">
        <v>62964167</v>
      </c>
      <c r="N20" s="944"/>
      <c r="O20" s="944"/>
      <c r="P20" s="944"/>
      <c r="Q20" s="944"/>
    </row>
    <row r="21" spans="1:17" x14ac:dyDescent="0.15">
      <c r="A21" s="156" t="s">
        <v>20</v>
      </c>
      <c r="B21" s="942">
        <f t="shared" si="1"/>
        <v>37</v>
      </c>
      <c r="C21" s="942">
        <f t="shared" si="1"/>
        <v>232383233</v>
      </c>
      <c r="D21" s="944">
        <v>7</v>
      </c>
      <c r="E21" s="944">
        <v>40026951</v>
      </c>
      <c r="F21" s="944">
        <v>0</v>
      </c>
      <c r="G21" s="944">
        <v>0</v>
      </c>
      <c r="H21" s="944">
        <v>7</v>
      </c>
      <c r="I21" s="944">
        <v>16666665</v>
      </c>
      <c r="J21" s="944">
        <v>10</v>
      </c>
      <c r="K21" s="944">
        <v>32866566</v>
      </c>
      <c r="L21" s="944">
        <v>12</v>
      </c>
      <c r="M21" s="944">
        <v>140597342</v>
      </c>
      <c r="N21" s="944">
        <v>1</v>
      </c>
      <c r="O21" s="944">
        <v>2225709</v>
      </c>
      <c r="P21" s="944">
        <v>0</v>
      </c>
      <c r="Q21" s="944">
        <v>0</v>
      </c>
    </row>
    <row r="22" spans="1:17" ht="11.25" x14ac:dyDescent="0.15">
      <c r="A22" s="156" t="s">
        <v>1920</v>
      </c>
      <c r="B22" s="942">
        <f t="shared" si="1"/>
        <v>26</v>
      </c>
      <c r="C22" s="942">
        <f t="shared" si="1"/>
        <v>93928670</v>
      </c>
      <c r="D22" s="944">
        <v>5</v>
      </c>
      <c r="E22" s="944">
        <v>51072613</v>
      </c>
      <c r="F22" s="944">
        <v>0</v>
      </c>
      <c r="G22" s="944">
        <v>0</v>
      </c>
      <c r="H22" s="944">
        <v>12</v>
      </c>
      <c r="I22" s="944">
        <v>21111109</v>
      </c>
      <c r="J22" s="944">
        <v>0</v>
      </c>
      <c r="K22" s="944">
        <v>0</v>
      </c>
      <c r="L22" s="944">
        <v>0</v>
      </c>
      <c r="M22" s="944">
        <v>0</v>
      </c>
      <c r="N22" s="944">
        <v>4</v>
      </c>
      <c r="O22" s="944">
        <v>4680456</v>
      </c>
      <c r="P22" s="944">
        <v>5</v>
      </c>
      <c r="Q22" s="944">
        <v>17064492</v>
      </c>
    </row>
    <row r="23" spans="1:17" ht="11.25" customHeight="1" x14ac:dyDescent="0.15">
      <c r="A23" s="2944"/>
      <c r="B23" s="2945"/>
      <c r="C23" s="2945"/>
      <c r="D23" s="2945"/>
      <c r="E23" s="2945"/>
      <c r="F23" s="2945"/>
      <c r="G23" s="2945"/>
      <c r="H23" s="2945"/>
      <c r="I23" s="2945"/>
      <c r="J23" s="2945"/>
      <c r="K23" s="2945"/>
      <c r="L23" s="2945"/>
      <c r="M23" s="2945"/>
      <c r="N23" s="2945"/>
      <c r="O23" s="2945"/>
      <c r="P23" s="2945"/>
      <c r="Q23" s="2945"/>
    </row>
    <row r="24" spans="1:17" s="174" customFormat="1" x14ac:dyDescent="0.15">
      <c r="A24" s="2772" t="s">
        <v>1921</v>
      </c>
      <c r="B24" s="2773"/>
      <c r="C24" s="2773"/>
      <c r="D24" s="2773"/>
      <c r="E24" s="2773"/>
      <c r="F24" s="2773"/>
      <c r="G24" s="2773"/>
      <c r="H24" s="2773"/>
      <c r="I24" s="2773"/>
      <c r="J24" s="2773"/>
      <c r="K24" s="2773"/>
      <c r="L24" s="2773"/>
      <c r="M24" s="2773"/>
      <c r="N24" s="2773"/>
      <c r="O24" s="2773"/>
      <c r="P24" s="2773"/>
      <c r="Q24" s="2773"/>
    </row>
    <row r="25" spans="1:17" s="174" customFormat="1" x14ac:dyDescent="0.15">
      <c r="A25" s="2772" t="s">
        <v>1922</v>
      </c>
      <c r="B25" s="2773"/>
      <c r="C25" s="2773"/>
      <c r="D25" s="2773"/>
      <c r="E25" s="2773"/>
      <c r="F25" s="2773"/>
      <c r="G25" s="2773"/>
      <c r="H25" s="2773"/>
      <c r="I25" s="2773"/>
      <c r="J25" s="2773"/>
      <c r="K25" s="2773"/>
      <c r="L25" s="2773"/>
      <c r="M25" s="2773"/>
      <c r="N25" s="2773"/>
      <c r="O25" s="2773"/>
      <c r="P25" s="2773"/>
      <c r="Q25" s="2773"/>
    </row>
    <row r="26" spans="1:17" s="174" customFormat="1" x14ac:dyDescent="0.15">
      <c r="A26" s="2772" t="s">
        <v>1923</v>
      </c>
      <c r="B26" s="2773"/>
      <c r="C26" s="2773"/>
      <c r="D26" s="2773"/>
      <c r="E26" s="2773"/>
      <c r="F26" s="2773"/>
      <c r="G26" s="2773"/>
      <c r="H26" s="2773"/>
      <c r="I26" s="2773"/>
      <c r="J26" s="2773"/>
      <c r="K26" s="2773"/>
      <c r="L26" s="2773"/>
      <c r="M26" s="2773"/>
      <c r="N26" s="2773"/>
      <c r="O26" s="2773"/>
      <c r="P26" s="2773"/>
      <c r="Q26" s="2773"/>
    </row>
    <row r="27" spans="1:17" s="174" customFormat="1" x14ac:dyDescent="0.15">
      <c r="A27" s="2512" t="s">
        <v>1924</v>
      </c>
      <c r="B27" s="2773"/>
      <c r="C27" s="2773"/>
      <c r="D27" s="2773"/>
      <c r="E27" s="2773"/>
      <c r="F27" s="2773"/>
      <c r="G27" s="2773"/>
      <c r="H27" s="2773"/>
      <c r="I27" s="2773"/>
      <c r="J27" s="2773"/>
      <c r="K27" s="2773"/>
      <c r="L27" s="2773"/>
      <c r="M27" s="2773"/>
      <c r="N27" s="2773"/>
      <c r="O27" s="2773"/>
      <c r="P27" s="2773"/>
      <c r="Q27" s="2773"/>
    </row>
    <row r="28" spans="1:17" s="174" customFormat="1" x14ac:dyDescent="0.15">
      <c r="A28" s="2942" t="s">
        <v>388</v>
      </c>
      <c r="B28" s="2773"/>
      <c r="C28" s="2773"/>
      <c r="D28" s="2773"/>
      <c r="E28" s="2773"/>
      <c r="F28" s="2773"/>
      <c r="G28" s="2773"/>
      <c r="H28" s="2773"/>
      <c r="I28" s="2773"/>
      <c r="J28" s="2773"/>
      <c r="K28" s="2773"/>
      <c r="L28" s="2773"/>
      <c r="M28" s="2773"/>
      <c r="N28" s="2773"/>
      <c r="O28" s="2773"/>
      <c r="P28" s="2773"/>
      <c r="Q28" s="2773"/>
    </row>
    <row r="29" spans="1:17" s="174" customFormat="1" x14ac:dyDescent="0.15">
      <c r="A29" s="2512" t="s">
        <v>1559</v>
      </c>
      <c r="B29" s="2773"/>
      <c r="C29" s="2773"/>
      <c r="D29" s="2773"/>
      <c r="E29" s="2773"/>
      <c r="F29" s="2773"/>
      <c r="G29" s="2773"/>
      <c r="H29" s="2773"/>
      <c r="I29" s="2773"/>
      <c r="J29" s="2773"/>
      <c r="K29" s="2773"/>
      <c r="L29" s="2773"/>
      <c r="M29" s="2773"/>
      <c r="N29" s="2773"/>
      <c r="O29" s="2773"/>
      <c r="P29" s="2773"/>
      <c r="Q29" s="2773"/>
    </row>
  </sheetData>
  <mergeCells count="18">
    <mergeCell ref="A2:Q2"/>
    <mergeCell ref="A3:Q3"/>
    <mergeCell ref="A4:A5"/>
    <mergeCell ref="B4:C4"/>
    <mergeCell ref="D4:E4"/>
    <mergeCell ref="F4:G4"/>
    <mergeCell ref="H4:I4"/>
    <mergeCell ref="J4:K4"/>
    <mergeCell ref="L4:M4"/>
    <mergeCell ref="N4:O4"/>
    <mergeCell ref="A28:Q28"/>
    <mergeCell ref="A29:Q29"/>
    <mergeCell ref="P4:Q4"/>
    <mergeCell ref="A23:Q23"/>
    <mergeCell ref="A24:Q24"/>
    <mergeCell ref="A25:Q25"/>
    <mergeCell ref="A26:Q26"/>
    <mergeCell ref="A27:Q27"/>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3"/>
  <dimension ref="A2:I13"/>
  <sheetViews>
    <sheetView zoomScaleNormal="100" workbookViewId="0"/>
  </sheetViews>
  <sheetFormatPr baseColWidth="10" defaultColWidth="13" defaultRowHeight="10.5" x14ac:dyDescent="0.15"/>
  <cols>
    <col min="1" max="1" width="23" style="945" customWidth="1"/>
    <col min="2" max="7" width="13" style="945"/>
    <col min="8" max="8" width="8.140625" style="945" customWidth="1"/>
    <col min="9" max="16384" width="13" style="945"/>
  </cols>
  <sheetData>
    <row r="2" spans="1:9" ht="26.25" customHeight="1" x14ac:dyDescent="0.15">
      <c r="A2" s="2948" t="s">
        <v>1925</v>
      </c>
      <c r="B2" s="2948"/>
      <c r="C2" s="2948"/>
      <c r="D2" s="2948"/>
      <c r="E2" s="2948"/>
      <c r="F2" s="2948"/>
      <c r="H2" s="946"/>
    </row>
    <row r="3" spans="1:9" ht="11.25" customHeight="1" x14ac:dyDescent="0.15">
      <c r="A3" s="2949"/>
      <c r="B3" s="2949"/>
      <c r="C3" s="2949"/>
      <c r="D3" s="2949"/>
      <c r="E3" s="2949"/>
      <c r="F3" s="2949"/>
      <c r="H3" s="946"/>
    </row>
    <row r="4" spans="1:9" x14ac:dyDescent="0.15">
      <c r="A4" s="2860" t="s">
        <v>1926</v>
      </c>
      <c r="B4" s="2825" t="s">
        <v>1927</v>
      </c>
      <c r="C4" s="2825"/>
      <c r="D4" s="2825"/>
      <c r="E4" s="2825"/>
      <c r="F4" s="2825"/>
      <c r="H4" s="947"/>
    </row>
    <row r="5" spans="1:9" x14ac:dyDescent="0.15">
      <c r="A5" s="2861"/>
      <c r="B5" s="824">
        <v>2012</v>
      </c>
      <c r="C5" s="824">
        <v>2013</v>
      </c>
      <c r="D5" s="824">
        <v>2014</v>
      </c>
      <c r="E5" s="824">
        <v>2015</v>
      </c>
      <c r="F5" s="824">
        <v>2016</v>
      </c>
      <c r="H5" s="947"/>
    </row>
    <row r="6" spans="1:9" x14ac:dyDescent="0.15">
      <c r="A6" s="777" t="s">
        <v>71</v>
      </c>
      <c r="B6" s="777">
        <f>SUM(B7+B10)</f>
        <v>186</v>
      </c>
      <c r="C6" s="777">
        <f>SUM(C7+C10)</f>
        <v>260</v>
      </c>
      <c r="D6" s="777">
        <f>SUM(D7+D10)</f>
        <v>286</v>
      </c>
      <c r="E6" s="777">
        <f>SUM(E7+E10)</f>
        <v>305</v>
      </c>
      <c r="F6" s="777">
        <f>SUM(F7+F10)</f>
        <v>323</v>
      </c>
      <c r="G6" s="633"/>
      <c r="H6" s="947"/>
      <c r="I6" s="948"/>
    </row>
    <row r="7" spans="1:9" x14ac:dyDescent="0.15">
      <c r="A7" s="633" t="s">
        <v>1928</v>
      </c>
      <c r="B7" s="633">
        <f>SUM(B8:B9)</f>
        <v>149</v>
      </c>
      <c r="C7" s="633">
        <f>SUM(C8:C9)</f>
        <v>212</v>
      </c>
      <c r="D7" s="633">
        <f>SUM(D8:D9)</f>
        <v>235</v>
      </c>
      <c r="E7" s="633">
        <f>SUM(E8:E9)</f>
        <v>250</v>
      </c>
      <c r="F7" s="633">
        <f>SUM(F8:F9)</f>
        <v>265</v>
      </c>
      <c r="G7" s="633"/>
      <c r="H7" s="947"/>
      <c r="I7" s="948"/>
    </row>
    <row r="8" spans="1:9" x14ac:dyDescent="0.15">
      <c r="A8" s="529" t="s">
        <v>1028</v>
      </c>
      <c r="B8" s="529">
        <v>108</v>
      </c>
      <c r="C8" s="529">
        <v>142</v>
      </c>
      <c r="D8" s="949">
        <v>158</v>
      </c>
      <c r="E8" s="770">
        <v>169</v>
      </c>
      <c r="F8" s="950">
        <v>183</v>
      </c>
      <c r="G8" s="633"/>
      <c r="H8" s="947"/>
    </row>
    <row r="9" spans="1:9" ht="14.25" customHeight="1" x14ac:dyDescent="0.15">
      <c r="A9" s="529" t="s">
        <v>1029</v>
      </c>
      <c r="B9" s="529">
        <v>41</v>
      </c>
      <c r="C9" s="529">
        <v>70</v>
      </c>
      <c r="D9" s="949">
        <v>77</v>
      </c>
      <c r="E9" s="770">
        <v>81</v>
      </c>
      <c r="F9" s="950">
        <v>82</v>
      </c>
      <c r="G9" s="633"/>
      <c r="H9" s="947"/>
    </row>
    <row r="10" spans="1:9" x14ac:dyDescent="0.15">
      <c r="A10" s="951" t="s">
        <v>1929</v>
      </c>
      <c r="B10" s="616">
        <v>37</v>
      </c>
      <c r="C10" s="952">
        <v>48</v>
      </c>
      <c r="D10" s="953">
        <v>51</v>
      </c>
      <c r="E10" s="953">
        <v>55</v>
      </c>
      <c r="F10" s="953">
        <v>58</v>
      </c>
      <c r="G10" s="633"/>
      <c r="H10" s="947"/>
      <c r="I10" s="948"/>
    </row>
    <row r="11" spans="1:9" ht="10.5" customHeight="1" x14ac:dyDescent="0.15">
      <c r="A11" s="2950"/>
      <c r="B11" s="2950"/>
      <c r="C11" s="2950"/>
      <c r="D11" s="2950"/>
      <c r="E11" s="2950"/>
      <c r="F11" s="2950"/>
      <c r="H11" s="947"/>
    </row>
    <row r="12" spans="1:9" x14ac:dyDescent="0.15">
      <c r="A12" s="2876" t="s">
        <v>1930</v>
      </c>
      <c r="B12" s="2876"/>
      <c r="C12" s="2876"/>
      <c r="D12" s="2876"/>
      <c r="E12" s="2876"/>
      <c r="F12" s="2876"/>
      <c r="H12" s="946"/>
    </row>
    <row r="13" spans="1:9" x14ac:dyDescent="0.15">
      <c r="A13" s="826"/>
      <c r="B13" s="826"/>
      <c r="C13" s="826"/>
      <c r="D13" s="826"/>
      <c r="E13" s="826"/>
      <c r="F13" s="770"/>
    </row>
  </sheetData>
  <mergeCells count="6">
    <mergeCell ref="A12:F12"/>
    <mergeCell ref="A2:F2"/>
    <mergeCell ref="A3:F3"/>
    <mergeCell ref="A4:A5"/>
    <mergeCell ref="B4:F4"/>
    <mergeCell ref="A11:F11"/>
  </mergeCells>
  <pageMargins left="0.70866141732283472" right="0.70866141732283472" top="0.74803149606299213" bottom="0.74803149606299213" header="0.31496062992125984" footer="0.31496062992125984"/>
  <pageSetup paperSize="9" orientation="portrait" verticalDpi="599"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4"/>
  <dimension ref="A2:G14"/>
  <sheetViews>
    <sheetView zoomScaleNormal="100" zoomScaleSheetLayoutView="50" workbookViewId="0"/>
  </sheetViews>
  <sheetFormatPr baseColWidth="10" defaultColWidth="13" defaultRowHeight="10.5" x14ac:dyDescent="0.15"/>
  <cols>
    <col min="1" max="1" width="26.7109375" style="945" customWidth="1"/>
    <col min="2" max="16384" width="13" style="945"/>
  </cols>
  <sheetData>
    <row r="2" spans="1:7" ht="22.5" customHeight="1" x14ac:dyDescent="0.15">
      <c r="A2" s="2694" t="s">
        <v>1931</v>
      </c>
      <c r="B2" s="2694"/>
      <c r="C2" s="2694"/>
      <c r="D2" s="2694"/>
      <c r="E2" s="2694"/>
      <c r="F2" s="2694"/>
      <c r="G2" s="954"/>
    </row>
    <row r="3" spans="1:7" ht="11.25" customHeight="1" x14ac:dyDescent="0.15">
      <c r="A3" s="2949"/>
      <c r="B3" s="2949"/>
      <c r="C3" s="2949"/>
      <c r="D3" s="2949"/>
      <c r="E3" s="2949"/>
      <c r="F3" s="2949"/>
      <c r="G3" s="955"/>
    </row>
    <row r="4" spans="1:7" ht="11.25" x14ac:dyDescent="0.15">
      <c r="A4" s="2860" t="s">
        <v>1926</v>
      </c>
      <c r="B4" s="2952" t="s">
        <v>1932</v>
      </c>
      <c r="C4" s="2952"/>
      <c r="D4" s="2952"/>
      <c r="E4" s="2952"/>
      <c r="F4" s="2952"/>
      <c r="G4" s="955"/>
    </row>
    <row r="5" spans="1:7" x14ac:dyDescent="0.15">
      <c r="A5" s="2861"/>
      <c r="B5" s="956">
        <v>2012</v>
      </c>
      <c r="C5" s="956">
        <v>2013</v>
      </c>
      <c r="D5" s="956">
        <v>2014</v>
      </c>
      <c r="E5" s="956">
        <v>2015</v>
      </c>
      <c r="F5" s="956">
        <v>2016</v>
      </c>
      <c r="G5" s="957"/>
    </row>
    <row r="6" spans="1:7" x14ac:dyDescent="0.15">
      <c r="A6" s="777" t="s">
        <v>71</v>
      </c>
      <c r="B6" s="777">
        <f>SUM(B7+B10)</f>
        <v>13</v>
      </c>
      <c r="C6" s="777">
        <f>SUM(C7+C10)</f>
        <v>74</v>
      </c>
      <c r="D6" s="777">
        <f>SUM(D7+D10)</f>
        <v>26</v>
      </c>
      <c r="E6" s="633">
        <f>SUM(E7+E10)</f>
        <v>19</v>
      </c>
      <c r="F6" s="633">
        <f>SUM(F7+F10)</f>
        <v>18</v>
      </c>
      <c r="G6" s="633"/>
    </row>
    <row r="7" spans="1:7" x14ac:dyDescent="0.15">
      <c r="A7" s="633" t="s">
        <v>1928</v>
      </c>
      <c r="B7" s="633">
        <f>SUM(B8:B9)</f>
        <v>11</v>
      </c>
      <c r="C7" s="633">
        <f>SUM(C8:C9)</f>
        <v>63</v>
      </c>
      <c r="D7" s="633">
        <f>SUM(D8:D9)</f>
        <v>23</v>
      </c>
      <c r="E7" s="633">
        <f>SUM(E8:E9)</f>
        <v>15</v>
      </c>
      <c r="F7" s="633">
        <f>SUM(F8:F9)</f>
        <v>15</v>
      </c>
      <c r="G7" s="633"/>
    </row>
    <row r="8" spans="1:7" x14ac:dyDescent="0.15">
      <c r="A8" s="529" t="s">
        <v>1028</v>
      </c>
      <c r="B8" s="529">
        <v>11</v>
      </c>
      <c r="C8" s="529">
        <v>34</v>
      </c>
      <c r="D8" s="958">
        <v>16</v>
      </c>
      <c r="E8" s="959">
        <v>11</v>
      </c>
      <c r="F8" s="959">
        <v>14</v>
      </c>
      <c r="G8" s="959"/>
    </row>
    <row r="9" spans="1:7" x14ac:dyDescent="0.15">
      <c r="A9" s="529" t="s">
        <v>1029</v>
      </c>
      <c r="B9" s="529">
        <v>0</v>
      </c>
      <c r="C9" s="529">
        <v>29</v>
      </c>
      <c r="D9" s="958">
        <v>7</v>
      </c>
      <c r="E9" s="959">
        <v>4</v>
      </c>
      <c r="F9" s="959">
        <v>1</v>
      </c>
      <c r="G9" s="959"/>
    </row>
    <row r="10" spans="1:7" x14ac:dyDescent="0.15">
      <c r="A10" s="633" t="s">
        <v>1929</v>
      </c>
      <c r="B10" s="633">
        <v>2</v>
      </c>
      <c r="C10" s="633">
        <v>11</v>
      </c>
      <c r="D10" s="960">
        <v>3</v>
      </c>
      <c r="E10" s="960">
        <v>4</v>
      </c>
      <c r="F10" s="960">
        <v>3</v>
      </c>
      <c r="G10" s="960"/>
    </row>
    <row r="11" spans="1:7" x14ac:dyDescent="0.15">
      <c r="A11" s="633"/>
      <c r="B11" s="633"/>
      <c r="C11" s="633"/>
      <c r="D11" s="960"/>
      <c r="E11" s="960"/>
      <c r="F11" s="960"/>
      <c r="G11" s="960"/>
    </row>
    <row r="12" spans="1:7" ht="12" customHeight="1" x14ac:dyDescent="0.15">
      <c r="A12" s="2701" t="s">
        <v>1933</v>
      </c>
      <c r="B12" s="2701"/>
      <c r="C12" s="2701"/>
      <c r="D12" s="2701"/>
      <c r="E12" s="2701"/>
      <c r="F12" s="2701"/>
      <c r="G12" s="529"/>
    </row>
    <row r="13" spans="1:7" ht="13.5" customHeight="1" x14ac:dyDescent="0.15">
      <c r="A13" s="2951" t="s">
        <v>1930</v>
      </c>
      <c r="B13" s="2951"/>
      <c r="C13" s="2951"/>
      <c r="D13" s="2951"/>
      <c r="E13" s="2951"/>
      <c r="F13" s="2951"/>
      <c r="G13" s="529"/>
    </row>
    <row r="14" spans="1:7" x14ac:dyDescent="0.15">
      <c r="F14" s="770"/>
      <c r="G14" s="770"/>
    </row>
  </sheetData>
  <mergeCells count="6">
    <mergeCell ref="A13:F13"/>
    <mergeCell ref="A2:F2"/>
    <mergeCell ref="A3:F3"/>
    <mergeCell ref="A4:A5"/>
    <mergeCell ref="B4:F4"/>
    <mergeCell ref="A12:F12"/>
  </mergeCells>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5"/>
  <dimension ref="A1:N20"/>
  <sheetViews>
    <sheetView zoomScaleNormal="100" workbookViewId="0"/>
  </sheetViews>
  <sheetFormatPr baseColWidth="10" defaultColWidth="9.140625" defaultRowHeight="10.5" x14ac:dyDescent="0.15"/>
  <cols>
    <col min="1" max="1" width="22.570312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10.7109375" style="118" customWidth="1"/>
    <col min="13" max="13" width="12" style="118" customWidth="1"/>
    <col min="14" max="16384" width="9.140625" style="118"/>
  </cols>
  <sheetData>
    <row r="1" spans="1:14" ht="15" customHeight="1" x14ac:dyDescent="0.15"/>
    <row r="2" spans="1:14" s="120" customFormat="1" ht="22.5" customHeight="1" x14ac:dyDescent="0.15">
      <c r="A2" s="2954" t="s">
        <v>1934</v>
      </c>
      <c r="B2" s="2955"/>
      <c r="C2" s="2955"/>
      <c r="D2" s="2955"/>
      <c r="E2" s="2955"/>
      <c r="F2" s="2955"/>
      <c r="G2" s="2955"/>
      <c r="H2" s="2955"/>
      <c r="I2" s="2955"/>
      <c r="J2" s="2955"/>
      <c r="K2" s="2955"/>
      <c r="L2" s="961"/>
      <c r="M2" s="961"/>
      <c r="N2" s="961"/>
    </row>
    <row r="3" spans="1:14" x14ac:dyDescent="0.15">
      <c r="A3" s="163"/>
      <c r="B3" s="645"/>
      <c r="C3" s="645"/>
    </row>
    <row r="4" spans="1:14" ht="12.75" customHeight="1" x14ac:dyDescent="0.15">
      <c r="A4" s="2956" t="s">
        <v>1935</v>
      </c>
      <c r="B4" s="2957">
        <v>2012</v>
      </c>
      <c r="C4" s="2958"/>
      <c r="D4" s="2957">
        <v>2013</v>
      </c>
      <c r="E4" s="2958"/>
      <c r="F4" s="2957">
        <v>2014</v>
      </c>
      <c r="G4" s="2958"/>
      <c r="H4" s="2957">
        <v>2015</v>
      </c>
      <c r="I4" s="2958"/>
      <c r="J4" s="2956">
        <v>2016</v>
      </c>
      <c r="K4" s="2779"/>
    </row>
    <row r="5" spans="1:14" ht="18.75" customHeight="1" x14ac:dyDescent="0.15">
      <c r="A5" s="2956"/>
      <c r="B5" s="520" t="s">
        <v>1910</v>
      </c>
      <c r="C5" s="520" t="s">
        <v>781</v>
      </c>
      <c r="D5" s="520" t="s">
        <v>1910</v>
      </c>
      <c r="E5" s="520" t="s">
        <v>781</v>
      </c>
      <c r="F5" s="520" t="s">
        <v>1910</v>
      </c>
      <c r="G5" s="520" t="s">
        <v>781</v>
      </c>
      <c r="H5" s="520" t="s">
        <v>1910</v>
      </c>
      <c r="I5" s="520" t="s">
        <v>781</v>
      </c>
      <c r="J5" s="962" t="s">
        <v>1910</v>
      </c>
      <c r="K5" s="962" t="s">
        <v>781</v>
      </c>
    </row>
    <row r="6" spans="1:14" x14ac:dyDescent="0.15">
      <c r="A6" s="163" t="s">
        <v>71</v>
      </c>
      <c r="B6" s="632">
        <f>SUM(B7:B9)</f>
        <v>6045</v>
      </c>
      <c r="C6" s="963">
        <f t="shared" ref="C6:K6" si="0">SUM(C7:C9)</f>
        <v>1</v>
      </c>
      <c r="D6" s="632">
        <f t="shared" si="0"/>
        <v>5952</v>
      </c>
      <c r="E6" s="963">
        <f t="shared" si="0"/>
        <v>1</v>
      </c>
      <c r="F6" s="632">
        <f t="shared" si="0"/>
        <v>5702</v>
      </c>
      <c r="G6" s="963">
        <f t="shared" si="0"/>
        <v>1</v>
      </c>
      <c r="H6" s="632">
        <f t="shared" si="0"/>
        <v>6268</v>
      </c>
      <c r="I6" s="963">
        <f t="shared" si="0"/>
        <v>1</v>
      </c>
      <c r="J6" s="632">
        <f t="shared" si="0"/>
        <v>7234</v>
      </c>
      <c r="K6" s="963">
        <f t="shared" si="0"/>
        <v>1</v>
      </c>
    </row>
    <row r="7" spans="1:14" x14ac:dyDescent="0.15">
      <c r="A7" s="964" t="s">
        <v>1936</v>
      </c>
      <c r="B7" s="734">
        <v>5641</v>
      </c>
      <c r="C7" s="937">
        <f>B7/B$6</f>
        <v>0.93316790736145572</v>
      </c>
      <c r="D7" s="965">
        <v>5450</v>
      </c>
      <c r="E7" s="937">
        <f>D7/D$6</f>
        <v>0.91565860215053763</v>
      </c>
      <c r="F7" s="965">
        <v>5236</v>
      </c>
      <c r="G7" s="937">
        <f>F7/F$6</f>
        <v>0.91827428972290426</v>
      </c>
      <c r="H7" s="965">
        <v>5713</v>
      </c>
      <c r="I7" s="966">
        <f>H7/H$6</f>
        <v>0.91145500957243142</v>
      </c>
      <c r="J7" s="965">
        <v>6702</v>
      </c>
      <c r="K7" s="966">
        <f>J7/J$6</f>
        <v>0.92645839093171134</v>
      </c>
    </row>
    <row r="8" spans="1:14" x14ac:dyDescent="0.15">
      <c r="A8" s="964" t="s">
        <v>1937</v>
      </c>
      <c r="B8" s="734">
        <v>182</v>
      </c>
      <c r="C8" s="937">
        <f>B8/B$6</f>
        <v>3.0107526881720432E-2</v>
      </c>
      <c r="D8" s="967">
        <v>269</v>
      </c>
      <c r="E8" s="937">
        <f>D8/D$6</f>
        <v>4.5194892473118281E-2</v>
      </c>
      <c r="F8" s="967">
        <v>271</v>
      </c>
      <c r="G8" s="937">
        <f>F8/F$6</f>
        <v>4.7527183444405471E-2</v>
      </c>
      <c r="H8" s="968">
        <v>242</v>
      </c>
      <c r="I8" s="966">
        <f>H8/H$6</f>
        <v>3.8608806636885769E-2</v>
      </c>
      <c r="J8" s="968">
        <v>309</v>
      </c>
      <c r="K8" s="966">
        <f>J8/J$6</f>
        <v>4.2714957146806745E-2</v>
      </c>
    </row>
    <row r="9" spans="1:14" x14ac:dyDescent="0.15">
      <c r="A9" s="964" t="s">
        <v>1938</v>
      </c>
      <c r="B9" s="734">
        <v>222</v>
      </c>
      <c r="C9" s="937">
        <f>B9/B$6</f>
        <v>3.672456575682382E-2</v>
      </c>
      <c r="D9" s="967">
        <v>233</v>
      </c>
      <c r="E9" s="937">
        <f>D9/D$6</f>
        <v>3.9146505376344086E-2</v>
      </c>
      <c r="F9" s="967">
        <v>195</v>
      </c>
      <c r="G9" s="937">
        <f>F9/F$6</f>
        <v>3.4198526832690285E-2</v>
      </c>
      <c r="H9" s="968">
        <v>313</v>
      </c>
      <c r="I9" s="966">
        <f>H9/H$6</f>
        <v>4.9936183790682834E-2</v>
      </c>
      <c r="J9" s="968">
        <v>223</v>
      </c>
      <c r="K9" s="966">
        <f>J9/J$6</f>
        <v>3.0826651921481891E-2</v>
      </c>
    </row>
    <row r="10" spans="1:14" x14ac:dyDescent="0.15">
      <c r="A10" s="969"/>
      <c r="B10" s="147"/>
      <c r="C10" s="147"/>
      <c r="D10" s="147"/>
      <c r="E10" s="147"/>
      <c r="F10" s="147"/>
      <c r="G10" s="147"/>
      <c r="H10" s="147"/>
      <c r="I10" s="147"/>
      <c r="J10" s="147"/>
      <c r="K10" s="147"/>
    </row>
    <row r="11" spans="1:14" s="120" customFormat="1" ht="22.5" customHeight="1" x14ac:dyDescent="0.15">
      <c r="A11" s="2953" t="s">
        <v>1911</v>
      </c>
      <c r="B11" s="2953"/>
      <c r="C11" s="2953"/>
      <c r="D11" s="2953"/>
      <c r="E11" s="2953"/>
      <c r="F11" s="2953"/>
      <c r="G11" s="2953"/>
      <c r="H11" s="2953"/>
      <c r="I11" s="2953"/>
      <c r="J11" s="2953"/>
      <c r="K11" s="2953"/>
      <c r="L11" s="970"/>
      <c r="M11" s="970"/>
    </row>
    <row r="12" spans="1:14" x14ac:dyDescent="0.15">
      <c r="A12" s="2380" t="s">
        <v>1912</v>
      </c>
      <c r="B12" s="2380"/>
      <c r="C12" s="2380"/>
      <c r="D12" s="2380"/>
      <c r="E12" s="2380"/>
      <c r="F12" s="2380"/>
      <c r="G12" s="2380"/>
      <c r="H12" s="2380"/>
      <c r="I12" s="2380"/>
      <c r="J12" s="2380"/>
      <c r="K12" s="2380"/>
    </row>
    <row r="13" spans="1:14" x14ac:dyDescent="0.15">
      <c r="A13" s="147"/>
      <c r="B13" s="147"/>
      <c r="C13" s="147"/>
      <c r="D13" s="147"/>
      <c r="E13" s="147"/>
      <c r="F13" s="147"/>
      <c r="G13" s="147"/>
      <c r="H13" s="147"/>
      <c r="I13" s="147"/>
      <c r="J13" s="147"/>
      <c r="K13" s="147"/>
    </row>
    <row r="14" spans="1:14" x14ac:dyDescent="0.15">
      <c r="A14" s="147"/>
      <c r="B14" s="147"/>
      <c r="C14" s="147"/>
      <c r="D14" s="147"/>
      <c r="E14" s="147"/>
      <c r="F14" s="147"/>
      <c r="G14" s="147"/>
      <c r="H14" s="147"/>
      <c r="I14" s="147"/>
      <c r="J14" s="147"/>
      <c r="K14" s="147"/>
    </row>
    <row r="15" spans="1:14" x14ac:dyDescent="0.15">
      <c r="A15" s="147"/>
      <c r="B15" s="147"/>
      <c r="C15" s="147"/>
      <c r="D15" s="147"/>
      <c r="E15" s="147"/>
      <c r="F15" s="147"/>
      <c r="G15" s="147"/>
      <c r="H15" s="147"/>
      <c r="I15" s="147"/>
      <c r="J15" s="147"/>
      <c r="K15" s="147"/>
    </row>
    <row r="16" spans="1:14" x14ac:dyDescent="0.15">
      <c r="A16" s="147"/>
      <c r="B16" s="147"/>
      <c r="C16" s="147"/>
      <c r="D16" s="147"/>
      <c r="E16" s="147"/>
      <c r="F16" s="147"/>
      <c r="G16" s="147"/>
      <c r="H16" s="147"/>
      <c r="I16" s="147"/>
      <c r="J16" s="147"/>
      <c r="K16" s="147"/>
    </row>
    <row r="17" spans="1:11" x14ac:dyDescent="0.15">
      <c r="A17" s="147"/>
      <c r="B17" s="147"/>
      <c r="C17" s="147"/>
      <c r="D17" s="147"/>
      <c r="E17" s="147"/>
      <c r="F17" s="147"/>
      <c r="G17" s="147"/>
      <c r="H17" s="147"/>
      <c r="I17" s="147"/>
      <c r="J17" s="147"/>
    </row>
    <row r="18" spans="1:11" x14ac:dyDescent="0.15">
      <c r="J18" s="38"/>
      <c r="K18" s="38"/>
    </row>
    <row r="19" spans="1:11" x14ac:dyDescent="0.15">
      <c r="J19" s="38"/>
      <c r="K19" s="38"/>
    </row>
    <row r="20" spans="1:11" x14ac:dyDescent="0.15">
      <c r="J20" s="38"/>
      <c r="K20" s="38"/>
    </row>
  </sheetData>
  <mergeCells count="9">
    <mergeCell ref="A11:K11"/>
    <mergeCell ref="A12:K12"/>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6"/>
  <dimension ref="A1:IR28"/>
  <sheetViews>
    <sheetView zoomScaleNormal="100" workbookViewId="0"/>
  </sheetViews>
  <sheetFormatPr baseColWidth="10" defaultColWidth="9.140625" defaultRowHeight="10.5" x14ac:dyDescent="0.15"/>
  <cols>
    <col min="1" max="1" width="24.710937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4.7109375" style="118" customWidth="1"/>
    <col min="13" max="16384" width="9.140625" style="118"/>
  </cols>
  <sheetData>
    <row r="1" spans="1:12" ht="15" customHeight="1" x14ac:dyDescent="0.15"/>
    <row r="2" spans="1:12" s="120" customFormat="1" ht="15" customHeight="1" x14ac:dyDescent="0.15">
      <c r="A2" s="2939" t="s">
        <v>1939</v>
      </c>
      <c r="B2" s="2940"/>
      <c r="C2" s="2940"/>
      <c r="D2" s="2940"/>
      <c r="E2" s="2940"/>
      <c r="F2" s="2940"/>
      <c r="G2" s="2940"/>
      <c r="H2" s="2940"/>
      <c r="I2" s="2940"/>
      <c r="J2" s="2940"/>
      <c r="K2" s="2940"/>
      <c r="L2" s="935"/>
    </row>
    <row r="3" spans="1:12" ht="9" customHeight="1" x14ac:dyDescent="0.15">
      <c r="A3" s="234"/>
      <c r="B3" s="645"/>
      <c r="C3" s="645"/>
    </row>
    <row r="4" spans="1:12" ht="12.75" customHeight="1" x14ac:dyDescent="0.15">
      <c r="A4" s="2388" t="s">
        <v>1940</v>
      </c>
      <c r="B4" s="2696">
        <v>2012</v>
      </c>
      <c r="C4" s="2696"/>
      <c r="D4" s="2696">
        <v>2013</v>
      </c>
      <c r="E4" s="2696"/>
      <c r="F4" s="2696">
        <v>2014</v>
      </c>
      <c r="G4" s="2696"/>
      <c r="H4" s="2696">
        <v>2015</v>
      </c>
      <c r="I4" s="2696"/>
      <c r="J4" s="2415">
        <v>2016</v>
      </c>
      <c r="K4" s="2416"/>
    </row>
    <row r="5" spans="1:12" ht="12" customHeight="1" x14ac:dyDescent="0.15">
      <c r="A5" s="2388"/>
      <c r="B5" s="520" t="s">
        <v>1910</v>
      </c>
      <c r="C5" s="520" t="s">
        <v>781</v>
      </c>
      <c r="D5" s="520" t="s">
        <v>1910</v>
      </c>
      <c r="E5" s="520" t="s">
        <v>781</v>
      </c>
      <c r="F5" s="520" t="s">
        <v>1910</v>
      </c>
      <c r="G5" s="520" t="s">
        <v>781</v>
      </c>
      <c r="H5" s="520" t="s">
        <v>1910</v>
      </c>
      <c r="I5" s="520" t="s">
        <v>781</v>
      </c>
      <c r="J5" s="145" t="s">
        <v>1910</v>
      </c>
      <c r="K5" s="145" t="s">
        <v>781</v>
      </c>
    </row>
    <row r="6" spans="1:12" x14ac:dyDescent="0.15">
      <c r="A6" s="234" t="s">
        <v>71</v>
      </c>
      <c r="B6" s="632">
        <f t="shared" ref="B6:K6" si="0">SUM(B7:B21)</f>
        <v>6045</v>
      </c>
      <c r="C6" s="963">
        <f t="shared" si="0"/>
        <v>1.0000000000000002</v>
      </c>
      <c r="D6" s="632">
        <f t="shared" si="0"/>
        <v>5952</v>
      </c>
      <c r="E6" s="963">
        <f t="shared" si="0"/>
        <v>1</v>
      </c>
      <c r="F6" s="632">
        <f t="shared" si="0"/>
        <v>5702</v>
      </c>
      <c r="G6" s="963">
        <f t="shared" si="0"/>
        <v>1</v>
      </c>
      <c r="H6" s="632">
        <f t="shared" si="0"/>
        <v>6268</v>
      </c>
      <c r="I6" s="963">
        <f t="shared" si="0"/>
        <v>1</v>
      </c>
      <c r="J6" s="632">
        <f t="shared" si="0"/>
        <v>7234</v>
      </c>
      <c r="K6" s="963">
        <f t="shared" si="0"/>
        <v>0.99999999999999989</v>
      </c>
      <c r="L6" s="147"/>
    </row>
    <row r="7" spans="1:12" x14ac:dyDescent="0.15">
      <c r="A7" s="235" t="s">
        <v>1941</v>
      </c>
      <c r="B7" s="971">
        <v>254</v>
      </c>
      <c r="C7" s="937">
        <f t="shared" ref="C7:C21" si="1">B7/B$6</f>
        <v>4.2018196856906533E-2</v>
      </c>
      <c r="D7" s="972">
        <v>301</v>
      </c>
      <c r="E7" s="937">
        <f t="shared" ref="E7:E21" si="2">D7/D$6</f>
        <v>5.0571236559139782E-2</v>
      </c>
      <c r="F7" s="972">
        <v>233</v>
      </c>
      <c r="G7" s="937">
        <f t="shared" ref="G7:G21" si="3">F7/F$6</f>
        <v>4.0862855138547878E-2</v>
      </c>
      <c r="H7" s="939">
        <v>245</v>
      </c>
      <c r="I7" s="937">
        <f t="shared" ref="I7:I21" si="4">H7/H$6</f>
        <v>3.9087428206764516E-2</v>
      </c>
      <c r="J7" s="973">
        <v>252</v>
      </c>
      <c r="K7" s="937">
        <f t="shared" ref="K7:K21" si="5">J7/J$6</f>
        <v>3.4835499032347249E-2</v>
      </c>
      <c r="L7" s="147"/>
    </row>
    <row r="8" spans="1:12" x14ac:dyDescent="0.15">
      <c r="A8" s="235" t="s">
        <v>1942</v>
      </c>
      <c r="B8" s="971">
        <v>219</v>
      </c>
      <c r="C8" s="937">
        <f t="shared" si="1"/>
        <v>3.6228287841191066E-2</v>
      </c>
      <c r="D8" s="972">
        <v>233</v>
      </c>
      <c r="E8" s="937">
        <f t="shared" si="2"/>
        <v>3.9146505376344086E-2</v>
      </c>
      <c r="F8" s="972">
        <v>230</v>
      </c>
      <c r="G8" s="937">
        <f t="shared" si="3"/>
        <v>4.033672395650649E-2</v>
      </c>
      <c r="H8" s="939">
        <v>254</v>
      </c>
      <c r="I8" s="937">
        <f t="shared" si="4"/>
        <v>4.0523292916400763E-2</v>
      </c>
      <c r="J8" s="973">
        <v>245</v>
      </c>
      <c r="K8" s="937">
        <f t="shared" si="5"/>
        <v>3.3867846281448712E-2</v>
      </c>
      <c r="L8" s="147"/>
    </row>
    <row r="9" spans="1:12" x14ac:dyDescent="0.15">
      <c r="A9" s="235" t="s">
        <v>1943</v>
      </c>
      <c r="B9" s="971">
        <v>89</v>
      </c>
      <c r="C9" s="937">
        <f t="shared" si="1"/>
        <v>1.4722911497105046E-2</v>
      </c>
      <c r="D9" s="972">
        <v>121</v>
      </c>
      <c r="E9" s="937">
        <f t="shared" si="2"/>
        <v>2.0329301075268816E-2</v>
      </c>
      <c r="F9" s="972">
        <v>186</v>
      </c>
      <c r="G9" s="937">
        <f t="shared" si="3"/>
        <v>3.2620133286566121E-2</v>
      </c>
      <c r="H9" s="939">
        <v>190</v>
      </c>
      <c r="I9" s="937">
        <f t="shared" si="4"/>
        <v>3.0312699425654115E-2</v>
      </c>
      <c r="J9" s="973">
        <v>154</v>
      </c>
      <c r="K9" s="937">
        <f t="shared" si="5"/>
        <v>2.1288360519767763E-2</v>
      </c>
      <c r="L9" s="147"/>
    </row>
    <row r="10" spans="1:12" x14ac:dyDescent="0.15">
      <c r="A10" s="235" t="s">
        <v>1944</v>
      </c>
      <c r="B10" s="971">
        <v>465</v>
      </c>
      <c r="C10" s="937">
        <f t="shared" si="1"/>
        <v>7.6923076923076927E-2</v>
      </c>
      <c r="D10" s="971">
        <v>545</v>
      </c>
      <c r="E10" s="937">
        <f t="shared" si="2"/>
        <v>9.1565860215053765E-2</v>
      </c>
      <c r="F10" s="971">
        <v>601</v>
      </c>
      <c r="G10" s="937">
        <f t="shared" si="3"/>
        <v>0.10540161346895827</v>
      </c>
      <c r="H10" s="939">
        <v>547</v>
      </c>
      <c r="I10" s="937">
        <f t="shared" si="4"/>
        <v>8.7268666241225271E-2</v>
      </c>
      <c r="J10" s="973">
        <v>656</v>
      </c>
      <c r="K10" s="937">
        <f t="shared" si="5"/>
        <v>9.0682886369919821E-2</v>
      </c>
      <c r="L10" s="147"/>
    </row>
    <row r="11" spans="1:12" x14ac:dyDescent="0.15">
      <c r="A11" s="235" t="s">
        <v>1945</v>
      </c>
      <c r="B11" s="971">
        <v>88</v>
      </c>
      <c r="C11" s="937">
        <f t="shared" si="1"/>
        <v>1.4557485525227461E-2</v>
      </c>
      <c r="D11" s="971">
        <v>106</v>
      </c>
      <c r="E11" s="937">
        <f t="shared" si="2"/>
        <v>1.7809139784946238E-2</v>
      </c>
      <c r="F11" s="971">
        <v>102</v>
      </c>
      <c r="G11" s="937">
        <f t="shared" si="3"/>
        <v>1.7888460189407224E-2</v>
      </c>
      <c r="H11" s="939">
        <v>117</v>
      </c>
      <c r="I11" s="937">
        <f t="shared" si="4"/>
        <v>1.8666241225271218E-2</v>
      </c>
      <c r="J11" s="973">
        <v>119</v>
      </c>
      <c r="K11" s="937">
        <f t="shared" si="5"/>
        <v>1.6450096765275091E-2</v>
      </c>
      <c r="L11" s="147"/>
    </row>
    <row r="12" spans="1:12" x14ac:dyDescent="0.15">
      <c r="A12" s="235" t="s">
        <v>1946</v>
      </c>
      <c r="B12" s="971">
        <v>371</v>
      </c>
      <c r="C12" s="937">
        <f t="shared" si="1"/>
        <v>6.1373035566583953E-2</v>
      </c>
      <c r="D12" s="971">
        <v>366</v>
      </c>
      <c r="E12" s="937">
        <f t="shared" si="2"/>
        <v>6.1491935483870969E-2</v>
      </c>
      <c r="F12" s="971">
        <v>379</v>
      </c>
      <c r="G12" s="937">
        <f t="shared" si="3"/>
        <v>6.6467905997895468E-2</v>
      </c>
      <c r="H12" s="939">
        <v>327</v>
      </c>
      <c r="I12" s="937">
        <f t="shared" si="4"/>
        <v>5.2169751116783666E-2</v>
      </c>
      <c r="J12" s="973">
        <v>361</v>
      </c>
      <c r="K12" s="937">
        <f t="shared" si="5"/>
        <v>4.9903234724910144E-2</v>
      </c>
      <c r="L12" s="147"/>
    </row>
    <row r="13" spans="1:12" x14ac:dyDescent="0.15">
      <c r="A13" s="235" t="s">
        <v>1947</v>
      </c>
      <c r="B13" s="971">
        <v>33</v>
      </c>
      <c r="C13" s="937">
        <f t="shared" si="1"/>
        <v>5.4590570719602978E-3</v>
      </c>
      <c r="D13" s="971">
        <v>42</v>
      </c>
      <c r="E13" s="937">
        <f t="shared" si="2"/>
        <v>7.0564516129032256E-3</v>
      </c>
      <c r="F13" s="971">
        <v>27</v>
      </c>
      <c r="G13" s="937">
        <f t="shared" si="3"/>
        <v>4.735180638372501E-3</v>
      </c>
      <c r="H13" s="971">
        <v>55</v>
      </c>
      <c r="I13" s="937">
        <f t="shared" si="4"/>
        <v>8.7747287811104028E-3</v>
      </c>
      <c r="J13" s="973">
        <v>38</v>
      </c>
      <c r="K13" s="937">
        <f t="shared" si="5"/>
        <v>5.2529720763063309E-3</v>
      </c>
      <c r="L13" s="147"/>
    </row>
    <row r="14" spans="1:12" x14ac:dyDescent="0.15">
      <c r="A14" s="235" t="s">
        <v>1948</v>
      </c>
      <c r="B14" s="971">
        <v>1420</v>
      </c>
      <c r="C14" s="937">
        <f t="shared" si="1"/>
        <v>0.23490488006617039</v>
      </c>
      <c r="D14" s="974">
        <v>940</v>
      </c>
      <c r="E14" s="937">
        <f t="shared" si="2"/>
        <v>0.15793010752688172</v>
      </c>
      <c r="F14" s="974">
        <v>592</v>
      </c>
      <c r="G14" s="937">
        <f t="shared" si="3"/>
        <v>0.1038232199228341</v>
      </c>
      <c r="H14" s="939">
        <v>747</v>
      </c>
      <c r="I14" s="937">
        <f t="shared" si="4"/>
        <v>0.11917677089980855</v>
      </c>
      <c r="J14" s="973">
        <v>751</v>
      </c>
      <c r="K14" s="937">
        <f t="shared" si="5"/>
        <v>0.10381531656068566</v>
      </c>
      <c r="L14" s="147"/>
    </row>
    <row r="15" spans="1:12" x14ac:dyDescent="0.15">
      <c r="A15" s="235" t="s">
        <v>1949</v>
      </c>
      <c r="B15" s="971">
        <v>19</v>
      </c>
      <c r="C15" s="937">
        <f t="shared" si="1"/>
        <v>3.1430934656741108E-3</v>
      </c>
      <c r="D15" s="971">
        <v>6</v>
      </c>
      <c r="E15" s="937">
        <f t="shared" si="2"/>
        <v>1.0080645161290322E-3</v>
      </c>
      <c r="F15" s="971">
        <v>6</v>
      </c>
      <c r="G15" s="937">
        <f t="shared" si="3"/>
        <v>1.052262364082778E-3</v>
      </c>
      <c r="H15" s="939">
        <v>13</v>
      </c>
      <c r="I15" s="937">
        <f t="shared" si="4"/>
        <v>2.0740268028079131E-3</v>
      </c>
      <c r="J15" s="973">
        <v>12</v>
      </c>
      <c r="K15" s="937">
        <f t="shared" si="5"/>
        <v>1.6588332872546309E-3</v>
      </c>
      <c r="L15" s="147"/>
    </row>
    <row r="16" spans="1:12" x14ac:dyDescent="0.15">
      <c r="A16" s="235" t="s">
        <v>1950</v>
      </c>
      <c r="B16" s="971">
        <v>100</v>
      </c>
      <c r="C16" s="937">
        <f t="shared" si="1"/>
        <v>1.6542597187758478E-2</v>
      </c>
      <c r="D16" s="971">
        <v>78</v>
      </c>
      <c r="E16" s="937">
        <f t="shared" si="2"/>
        <v>1.310483870967742E-2</v>
      </c>
      <c r="F16" s="971">
        <v>35</v>
      </c>
      <c r="G16" s="937">
        <f t="shared" si="3"/>
        <v>6.1381971238162044E-3</v>
      </c>
      <c r="H16" s="939">
        <v>37</v>
      </c>
      <c r="I16" s="937">
        <f t="shared" si="4"/>
        <v>5.9029993618379068E-3</v>
      </c>
      <c r="J16" s="973">
        <v>26</v>
      </c>
      <c r="K16" s="937">
        <f t="shared" si="5"/>
        <v>3.5941387890517005E-3</v>
      </c>
      <c r="L16" s="147"/>
    </row>
    <row r="17" spans="1:252" x14ac:dyDescent="0.15">
      <c r="A17" s="235" t="s">
        <v>1951</v>
      </c>
      <c r="B17" s="971">
        <v>189</v>
      </c>
      <c r="C17" s="937">
        <f t="shared" si="1"/>
        <v>3.1265508684863524E-2</v>
      </c>
      <c r="D17" s="971">
        <v>84</v>
      </c>
      <c r="E17" s="937">
        <f t="shared" si="2"/>
        <v>1.4112903225806451E-2</v>
      </c>
      <c r="F17" s="971">
        <v>122</v>
      </c>
      <c r="G17" s="937">
        <f t="shared" si="3"/>
        <v>2.1396001403016486E-2</v>
      </c>
      <c r="H17" s="939">
        <v>153</v>
      </c>
      <c r="I17" s="937">
        <f t="shared" si="4"/>
        <v>2.4409700063816209E-2</v>
      </c>
      <c r="J17" s="973">
        <v>152</v>
      </c>
      <c r="K17" s="937">
        <f t="shared" si="5"/>
        <v>2.1011888305225324E-2</v>
      </c>
      <c r="L17" s="147"/>
    </row>
    <row r="18" spans="1:252" x14ac:dyDescent="0.15">
      <c r="A18" s="235" t="s">
        <v>1952</v>
      </c>
      <c r="B18" s="971">
        <v>317</v>
      </c>
      <c r="C18" s="937">
        <f t="shared" si="1"/>
        <v>5.2440033085194376E-2</v>
      </c>
      <c r="D18" s="971">
        <v>274</v>
      </c>
      <c r="E18" s="937">
        <f t="shared" si="2"/>
        <v>4.6034946236559141E-2</v>
      </c>
      <c r="F18" s="971">
        <v>310</v>
      </c>
      <c r="G18" s="937">
        <f t="shared" si="3"/>
        <v>5.436688881094353E-2</v>
      </c>
      <c r="H18" s="939">
        <v>358</v>
      </c>
      <c r="I18" s="937">
        <f t="shared" si="4"/>
        <v>5.7115507338864072E-2</v>
      </c>
      <c r="J18" s="973">
        <v>446</v>
      </c>
      <c r="K18" s="937">
        <f t="shared" si="5"/>
        <v>6.1653303842963782E-2</v>
      </c>
      <c r="L18" s="147"/>
    </row>
    <row r="19" spans="1:252" x14ac:dyDescent="0.15">
      <c r="A19" s="235" t="s">
        <v>1953</v>
      </c>
      <c r="B19" s="971">
        <v>352</v>
      </c>
      <c r="C19" s="937">
        <f t="shared" si="1"/>
        <v>5.8229942100909843E-2</v>
      </c>
      <c r="D19" s="971">
        <v>352</v>
      </c>
      <c r="E19" s="937">
        <f t="shared" si="2"/>
        <v>5.9139784946236562E-2</v>
      </c>
      <c r="F19" s="971">
        <v>413</v>
      </c>
      <c r="G19" s="937">
        <f t="shared" si="3"/>
        <v>7.2430726061031223E-2</v>
      </c>
      <c r="H19" s="974">
        <v>449</v>
      </c>
      <c r="I19" s="937">
        <f t="shared" si="4"/>
        <v>7.163369495851947E-2</v>
      </c>
      <c r="J19" s="973">
        <v>484</v>
      </c>
      <c r="K19" s="937">
        <f t="shared" si="5"/>
        <v>6.690627591927012E-2</v>
      </c>
      <c r="L19" s="147"/>
    </row>
    <row r="20" spans="1:252" x14ac:dyDescent="0.15">
      <c r="A20" s="235" t="s">
        <v>1954</v>
      </c>
      <c r="B20" s="974">
        <v>1878</v>
      </c>
      <c r="C20" s="937">
        <f t="shared" si="1"/>
        <v>0.31066997518610423</v>
      </c>
      <c r="D20" s="974">
        <v>2142</v>
      </c>
      <c r="E20" s="937">
        <f t="shared" si="2"/>
        <v>0.3598790322580645</v>
      </c>
      <c r="F20" s="974">
        <v>2163</v>
      </c>
      <c r="G20" s="937">
        <f t="shared" si="3"/>
        <v>0.37934058225184147</v>
      </c>
      <c r="H20" s="974">
        <v>2452</v>
      </c>
      <c r="I20" s="937">
        <f t="shared" si="4"/>
        <v>0.39119336311423103</v>
      </c>
      <c r="J20" s="973">
        <v>3145</v>
      </c>
      <c r="K20" s="937">
        <f t="shared" si="5"/>
        <v>0.43475255736798452</v>
      </c>
      <c r="L20" s="147"/>
    </row>
    <row r="21" spans="1:252" x14ac:dyDescent="0.15">
      <c r="A21" s="235" t="s">
        <v>1955</v>
      </c>
      <c r="B21" s="971">
        <v>251</v>
      </c>
      <c r="C21" s="937">
        <f t="shared" si="1"/>
        <v>4.1521918941273779E-2</v>
      </c>
      <c r="D21" s="972">
        <v>362</v>
      </c>
      <c r="E21" s="937">
        <f t="shared" si="2"/>
        <v>6.0819892473118281E-2</v>
      </c>
      <c r="F21" s="972">
        <v>303</v>
      </c>
      <c r="G21" s="937">
        <f t="shared" si="3"/>
        <v>5.3139249386180289E-2</v>
      </c>
      <c r="H21" s="974">
        <v>324</v>
      </c>
      <c r="I21" s="937">
        <f t="shared" si="4"/>
        <v>5.1691129546904913E-2</v>
      </c>
      <c r="J21" s="973">
        <v>393</v>
      </c>
      <c r="K21" s="937">
        <f t="shared" si="5"/>
        <v>5.4326790157589164E-2</v>
      </c>
      <c r="L21" s="147"/>
    </row>
    <row r="22" spans="1:252" x14ac:dyDescent="0.15">
      <c r="A22" s="143"/>
      <c r="B22" s="143"/>
      <c r="C22" s="143"/>
      <c r="D22" s="147"/>
      <c r="E22" s="147"/>
      <c r="F22" s="147"/>
      <c r="G22" s="147"/>
      <c r="H22" s="147"/>
      <c r="I22" s="147"/>
      <c r="J22" s="147"/>
      <c r="K22" s="147"/>
      <c r="L22" s="147"/>
    </row>
    <row r="23" spans="1:252" ht="22.5" customHeight="1" x14ac:dyDescent="0.15">
      <c r="A23" s="2446" t="s">
        <v>1911</v>
      </c>
      <c r="B23" s="2446"/>
      <c r="C23" s="2446"/>
      <c r="D23" s="2446"/>
      <c r="E23" s="2446"/>
      <c r="F23" s="2446"/>
      <c r="G23" s="2446"/>
      <c r="H23" s="2446"/>
      <c r="I23" s="2446"/>
      <c r="J23" s="2446"/>
      <c r="K23" s="2446"/>
      <c r="L23" s="975"/>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120"/>
      <c r="GN23" s="120"/>
      <c r="GO23" s="120"/>
      <c r="GP23" s="120"/>
      <c r="GQ23" s="120"/>
      <c r="GR23" s="120"/>
      <c r="GS23" s="120"/>
      <c r="GT23" s="120"/>
      <c r="GU23" s="120"/>
      <c r="GV23" s="120"/>
      <c r="GW23" s="120"/>
      <c r="GX23" s="120"/>
      <c r="GY23" s="120"/>
      <c r="GZ23" s="120"/>
      <c r="HA23" s="120"/>
      <c r="HB23" s="120"/>
      <c r="HC23" s="120"/>
      <c r="HD23" s="120"/>
      <c r="HE23" s="120"/>
      <c r="HF23" s="120"/>
      <c r="HG23" s="120"/>
      <c r="HH23" s="120"/>
      <c r="HI23" s="120"/>
      <c r="HJ23" s="120"/>
      <c r="HK23" s="120"/>
      <c r="HL23" s="120"/>
      <c r="HM23" s="120"/>
      <c r="HN23" s="120"/>
      <c r="HO23" s="120"/>
      <c r="HP23" s="120"/>
      <c r="HQ23" s="120"/>
      <c r="HR23" s="120"/>
      <c r="HS23" s="120"/>
      <c r="HT23" s="120"/>
      <c r="HU23" s="120"/>
      <c r="HV23" s="120"/>
      <c r="HW23" s="120"/>
      <c r="HX23" s="120"/>
      <c r="HY23" s="120"/>
      <c r="HZ23" s="120"/>
      <c r="IA23" s="120"/>
      <c r="IB23" s="120"/>
      <c r="IC23" s="120"/>
      <c r="ID23" s="120"/>
      <c r="IE23" s="120"/>
      <c r="IF23" s="120"/>
      <c r="IG23" s="120"/>
      <c r="IH23" s="120"/>
      <c r="II23" s="120"/>
      <c r="IJ23" s="120"/>
      <c r="IK23" s="120"/>
      <c r="IL23" s="120"/>
      <c r="IM23" s="120"/>
      <c r="IN23" s="120"/>
      <c r="IO23" s="120"/>
      <c r="IP23" s="120"/>
      <c r="IQ23" s="120"/>
      <c r="IR23" s="120"/>
    </row>
    <row r="24" spans="1:252" ht="14.25" customHeight="1" x14ac:dyDescent="0.15">
      <c r="A24" s="2512" t="s">
        <v>1912</v>
      </c>
      <c r="B24" s="2512"/>
      <c r="C24" s="2512"/>
      <c r="D24" s="2512"/>
      <c r="E24" s="2512"/>
      <c r="F24" s="2512"/>
      <c r="G24" s="2512"/>
      <c r="H24" s="2512"/>
      <c r="I24" s="2512"/>
      <c r="J24" s="2512"/>
      <c r="K24" s="2512"/>
      <c r="L24" s="156"/>
    </row>
    <row r="25" spans="1:252" x14ac:dyDescent="0.15">
      <c r="A25" s="147"/>
      <c r="B25" s="147"/>
      <c r="C25" s="147"/>
      <c r="D25" s="147"/>
      <c r="E25" s="147"/>
      <c r="F25" s="147"/>
      <c r="G25" s="147"/>
      <c r="H25" s="147"/>
      <c r="I25" s="147"/>
      <c r="J25" s="147"/>
      <c r="K25" s="147"/>
      <c r="L25" s="147"/>
    </row>
    <row r="26" spans="1:252" x14ac:dyDescent="0.15">
      <c r="A26" s="147"/>
      <c r="B26" s="147"/>
      <c r="C26" s="147"/>
      <c r="D26" s="147"/>
      <c r="E26" s="147"/>
      <c r="F26" s="147"/>
      <c r="G26" s="147"/>
      <c r="H26" s="147"/>
      <c r="I26" s="147"/>
      <c r="J26" s="147"/>
      <c r="K26" s="147"/>
      <c r="L26" s="147"/>
    </row>
    <row r="27" spans="1:252" x14ac:dyDescent="0.15">
      <c r="A27" s="147"/>
      <c r="B27" s="147"/>
      <c r="C27" s="147"/>
      <c r="D27" s="147"/>
      <c r="E27" s="147"/>
      <c r="F27" s="147"/>
      <c r="G27" s="147"/>
      <c r="H27" s="147"/>
      <c r="I27" s="147"/>
      <c r="J27" s="147"/>
      <c r="K27" s="147"/>
      <c r="L27" s="147"/>
    </row>
    <row r="28" spans="1:252" x14ac:dyDescent="0.15">
      <c r="A28" s="147"/>
      <c r="B28" s="147"/>
      <c r="C28" s="147"/>
      <c r="D28" s="147"/>
      <c r="E28" s="147"/>
      <c r="F28" s="147"/>
      <c r="G28" s="147"/>
      <c r="H28" s="147"/>
      <c r="I28" s="147"/>
      <c r="J28" s="147"/>
      <c r="K28" s="147"/>
      <c r="L28" s="147"/>
    </row>
  </sheetData>
  <mergeCells count="9">
    <mergeCell ref="A23:K23"/>
    <mergeCell ref="A24:K24"/>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7"/>
  <dimension ref="A1:N15"/>
  <sheetViews>
    <sheetView zoomScaleNormal="100" workbookViewId="0"/>
  </sheetViews>
  <sheetFormatPr baseColWidth="10" defaultColWidth="9.140625" defaultRowHeight="10.5" x14ac:dyDescent="0.15"/>
  <cols>
    <col min="1" max="1" width="21.4257812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9.140625" style="118"/>
    <col min="13" max="13" width="12.140625" style="118" customWidth="1"/>
    <col min="14" max="16384" width="9.140625" style="118"/>
  </cols>
  <sheetData>
    <row r="1" spans="1:14" ht="15" customHeight="1" x14ac:dyDescent="0.15"/>
    <row r="2" spans="1:14" s="120" customFormat="1" ht="22.5" customHeight="1" x14ac:dyDescent="0.15">
      <c r="A2" s="2939" t="s">
        <v>1956</v>
      </c>
      <c r="B2" s="2940"/>
      <c r="C2" s="2940"/>
      <c r="D2" s="2940"/>
      <c r="E2" s="2940"/>
      <c r="F2" s="2940"/>
      <c r="G2" s="2940"/>
      <c r="H2" s="2940"/>
      <c r="I2" s="2940"/>
      <c r="J2" s="2940"/>
      <c r="K2" s="2940"/>
      <c r="L2" s="935"/>
      <c r="M2" s="935"/>
      <c r="N2" s="935"/>
    </row>
    <row r="3" spans="1:14" ht="11.25" customHeight="1" x14ac:dyDescent="0.15">
      <c r="A3" s="234"/>
      <c r="B3" s="645"/>
      <c r="C3" s="645"/>
    </row>
    <row r="4" spans="1:14" ht="12.75" customHeight="1" x14ac:dyDescent="0.15">
      <c r="A4" s="2388" t="s">
        <v>1808</v>
      </c>
      <c r="B4" s="2696">
        <v>2012</v>
      </c>
      <c r="C4" s="2696"/>
      <c r="D4" s="2696">
        <v>2013</v>
      </c>
      <c r="E4" s="2696"/>
      <c r="F4" s="2959">
        <v>2014</v>
      </c>
      <c r="G4" s="2959"/>
      <c r="H4" s="2959">
        <v>2015</v>
      </c>
      <c r="I4" s="2959"/>
      <c r="J4" s="2415">
        <v>2016</v>
      </c>
      <c r="K4" s="2416"/>
    </row>
    <row r="5" spans="1:14" ht="15" customHeight="1" x14ac:dyDescent="0.15">
      <c r="A5" s="2388"/>
      <c r="B5" s="520" t="s">
        <v>1910</v>
      </c>
      <c r="C5" s="520" t="s">
        <v>781</v>
      </c>
      <c r="D5" s="520" t="s">
        <v>1910</v>
      </c>
      <c r="E5" s="520" t="s">
        <v>781</v>
      </c>
      <c r="F5" s="520" t="s">
        <v>1910</v>
      </c>
      <c r="G5" s="520" t="s">
        <v>781</v>
      </c>
      <c r="H5" s="520" t="s">
        <v>1910</v>
      </c>
      <c r="I5" s="520" t="s">
        <v>781</v>
      </c>
      <c r="J5" s="520" t="s">
        <v>1910</v>
      </c>
      <c r="K5" s="520" t="s">
        <v>781</v>
      </c>
    </row>
    <row r="6" spans="1:14" x14ac:dyDescent="0.15">
      <c r="A6" s="234" t="s">
        <v>71</v>
      </c>
      <c r="B6" s="632">
        <f t="shared" ref="B6:K6" si="0">SUM(B7:B10)</f>
        <v>1184</v>
      </c>
      <c r="C6" s="963">
        <f t="shared" si="0"/>
        <v>1</v>
      </c>
      <c r="D6" s="632">
        <f t="shared" si="0"/>
        <v>1450</v>
      </c>
      <c r="E6" s="963">
        <f t="shared" si="0"/>
        <v>1</v>
      </c>
      <c r="F6" s="632">
        <f t="shared" si="0"/>
        <v>1455</v>
      </c>
      <c r="G6" s="963">
        <f t="shared" si="0"/>
        <v>1</v>
      </c>
      <c r="H6" s="632">
        <f t="shared" si="0"/>
        <v>1661</v>
      </c>
      <c r="I6" s="963">
        <f t="shared" si="0"/>
        <v>1</v>
      </c>
      <c r="J6" s="632">
        <f t="shared" si="0"/>
        <v>2218</v>
      </c>
      <c r="K6" s="963">
        <f t="shared" si="0"/>
        <v>1</v>
      </c>
    </row>
    <row r="7" spans="1:14" x14ac:dyDescent="0.15">
      <c r="A7" s="235" t="s">
        <v>1833</v>
      </c>
      <c r="B7" s="976">
        <v>279</v>
      </c>
      <c r="C7" s="937">
        <f>B7/B$6</f>
        <v>0.23564189189189189</v>
      </c>
      <c r="D7" s="977">
        <v>326</v>
      </c>
      <c r="E7" s="937">
        <f>D7/D$6</f>
        <v>0.22482758620689655</v>
      </c>
      <c r="F7" s="977">
        <v>354</v>
      </c>
      <c r="G7" s="937">
        <f>F7/F$6</f>
        <v>0.24329896907216494</v>
      </c>
      <c r="H7" s="939">
        <v>360</v>
      </c>
      <c r="I7" s="937">
        <f>H7/H$6</f>
        <v>0.21673690547862734</v>
      </c>
      <c r="J7" s="939">
        <v>484</v>
      </c>
      <c r="K7" s="937">
        <f>J7/J$6</f>
        <v>0.218214607754734</v>
      </c>
    </row>
    <row r="8" spans="1:14" x14ac:dyDescent="0.15">
      <c r="A8" s="235" t="s">
        <v>1957</v>
      </c>
      <c r="B8" s="976">
        <v>373</v>
      </c>
      <c r="C8" s="937">
        <f>B8/B$6</f>
        <v>0.31503378378378377</v>
      </c>
      <c r="D8" s="977">
        <v>480</v>
      </c>
      <c r="E8" s="937">
        <f>D8/D$6</f>
        <v>0.33103448275862069</v>
      </c>
      <c r="F8" s="977">
        <v>470</v>
      </c>
      <c r="G8" s="937">
        <f>F8/F$6</f>
        <v>0.32302405498281789</v>
      </c>
      <c r="H8" s="939">
        <v>559</v>
      </c>
      <c r="I8" s="937">
        <f>H8/H$6</f>
        <v>0.33654425045153524</v>
      </c>
      <c r="J8" s="939">
        <v>826</v>
      </c>
      <c r="K8" s="937">
        <f>J8/J$6</f>
        <v>0.37240757439134353</v>
      </c>
    </row>
    <row r="9" spans="1:14" x14ac:dyDescent="0.15">
      <c r="A9" s="235" t="s">
        <v>1958</v>
      </c>
      <c r="B9" s="976">
        <v>382</v>
      </c>
      <c r="C9" s="937">
        <f>B9/B$6</f>
        <v>0.32263513513513514</v>
      </c>
      <c r="D9" s="977">
        <v>458</v>
      </c>
      <c r="E9" s="937">
        <f>D9/D$6</f>
        <v>0.31586206896551722</v>
      </c>
      <c r="F9" s="977">
        <v>504</v>
      </c>
      <c r="G9" s="937">
        <f>F9/F$6</f>
        <v>0.34639175257731958</v>
      </c>
      <c r="H9" s="939">
        <v>624</v>
      </c>
      <c r="I9" s="937">
        <f>H9/H$6</f>
        <v>0.3756773028296207</v>
      </c>
      <c r="J9" s="939">
        <v>716</v>
      </c>
      <c r="K9" s="937">
        <f>J9/J$6</f>
        <v>0.32281334535617673</v>
      </c>
    </row>
    <row r="10" spans="1:14" x14ac:dyDescent="0.15">
      <c r="A10" s="235" t="s">
        <v>1959</v>
      </c>
      <c r="B10" s="976">
        <v>150</v>
      </c>
      <c r="C10" s="937">
        <f>B10/B$6</f>
        <v>0.1266891891891892</v>
      </c>
      <c r="D10" s="977">
        <v>186</v>
      </c>
      <c r="E10" s="937">
        <f>D10/D$6</f>
        <v>0.12827586206896552</v>
      </c>
      <c r="F10" s="977">
        <v>127</v>
      </c>
      <c r="G10" s="937">
        <f>F10/F$6</f>
        <v>8.728522336769759E-2</v>
      </c>
      <c r="H10" s="939">
        <v>118</v>
      </c>
      <c r="I10" s="937">
        <f>H10/H$6</f>
        <v>7.1041541240216735E-2</v>
      </c>
      <c r="J10" s="939">
        <v>192</v>
      </c>
      <c r="K10" s="937">
        <f>J10/J$6</f>
        <v>8.6564472497745723E-2</v>
      </c>
    </row>
    <row r="11" spans="1:14" x14ac:dyDescent="0.15">
      <c r="A11" s="143"/>
      <c r="B11" s="147"/>
      <c r="C11" s="147"/>
      <c r="D11" s="147"/>
      <c r="E11" s="147"/>
      <c r="F11" s="147"/>
      <c r="G11" s="147"/>
      <c r="H11" s="147"/>
      <c r="I11" s="147"/>
      <c r="J11" s="147"/>
      <c r="K11" s="147"/>
    </row>
    <row r="12" spans="1:14" s="120" customFormat="1" ht="22.5" customHeight="1" x14ac:dyDescent="0.15">
      <c r="A12" s="2446" t="s">
        <v>1911</v>
      </c>
      <c r="B12" s="2446"/>
      <c r="C12" s="2446"/>
      <c r="D12" s="2446"/>
      <c r="E12" s="2446"/>
      <c r="F12" s="2446"/>
      <c r="G12" s="2446"/>
      <c r="H12" s="2446"/>
      <c r="I12" s="2446"/>
      <c r="J12" s="2446"/>
      <c r="K12" s="2446"/>
      <c r="L12" s="975"/>
      <c r="M12" s="975"/>
    </row>
    <row r="13" spans="1:14" ht="15" customHeight="1" x14ac:dyDescent="0.15">
      <c r="A13" s="2512" t="s">
        <v>1912</v>
      </c>
      <c r="B13" s="2512"/>
      <c r="C13" s="2512"/>
      <c r="D13" s="2512"/>
      <c r="E13" s="2512"/>
      <c r="F13" s="2512"/>
      <c r="G13" s="2512"/>
      <c r="H13" s="2512"/>
      <c r="I13" s="2512"/>
      <c r="J13" s="2512"/>
      <c r="K13" s="2512"/>
    </row>
    <row r="14" spans="1:14" x14ac:dyDescent="0.15">
      <c r="A14" s="147"/>
      <c r="B14" s="147"/>
      <c r="C14" s="147"/>
      <c r="D14" s="147"/>
      <c r="E14" s="147"/>
      <c r="F14" s="147"/>
      <c r="G14" s="147"/>
      <c r="H14" s="147"/>
      <c r="I14" s="147"/>
      <c r="J14" s="147"/>
      <c r="K14" s="147"/>
    </row>
    <row r="15" spans="1:14" x14ac:dyDescent="0.15">
      <c r="A15" s="147"/>
      <c r="B15" s="147"/>
      <c r="C15" s="147"/>
      <c r="D15" s="147"/>
      <c r="E15" s="147"/>
      <c r="F15" s="147"/>
      <c r="G15" s="147"/>
      <c r="H15" s="147"/>
      <c r="I15" s="147"/>
      <c r="J15" s="147"/>
      <c r="K15" s="147"/>
    </row>
  </sheetData>
  <mergeCells count="9">
    <mergeCell ref="A12:K12"/>
    <mergeCell ref="A13:K13"/>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8"/>
  <dimension ref="A1:N20"/>
  <sheetViews>
    <sheetView zoomScaleNormal="100" workbookViewId="0"/>
  </sheetViews>
  <sheetFormatPr baseColWidth="10" defaultColWidth="9.140625" defaultRowHeight="10.5" x14ac:dyDescent="0.15"/>
  <cols>
    <col min="1" max="1" width="19"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9.140625" style="118"/>
    <col min="13" max="13" width="11.7109375" style="118" customWidth="1"/>
    <col min="14" max="16384" width="9.140625" style="118"/>
  </cols>
  <sheetData>
    <row r="1" spans="1:14" ht="15" customHeight="1" x14ac:dyDescent="0.15"/>
    <row r="2" spans="1:14" s="120" customFormat="1" ht="25.5" customHeight="1" x14ac:dyDescent="0.15">
      <c r="A2" s="2939" t="s">
        <v>1960</v>
      </c>
      <c r="B2" s="2940"/>
      <c r="C2" s="2940"/>
      <c r="D2" s="2940"/>
      <c r="E2" s="2940"/>
      <c r="F2" s="2940"/>
      <c r="G2" s="2940"/>
      <c r="H2" s="2940"/>
      <c r="I2" s="2940"/>
      <c r="J2" s="2940"/>
      <c r="K2" s="2940"/>
      <c r="L2" s="935"/>
      <c r="M2" s="935"/>
      <c r="N2" s="935"/>
    </row>
    <row r="3" spans="1:14" x14ac:dyDescent="0.15">
      <c r="A3" s="234"/>
      <c r="B3" s="645"/>
      <c r="C3" s="645"/>
    </row>
    <row r="4" spans="1:14" ht="12.75" customHeight="1" x14ac:dyDescent="0.15">
      <c r="A4" s="2388" t="s">
        <v>1961</v>
      </c>
      <c r="B4" s="2697">
        <v>2012</v>
      </c>
      <c r="C4" s="2697"/>
      <c r="D4" s="2697">
        <v>2013</v>
      </c>
      <c r="E4" s="2697"/>
      <c r="F4" s="2697">
        <v>2014</v>
      </c>
      <c r="G4" s="2697"/>
      <c r="H4" s="2697">
        <v>2015</v>
      </c>
      <c r="I4" s="2697"/>
      <c r="J4" s="2415">
        <v>2016</v>
      </c>
      <c r="K4" s="2416"/>
    </row>
    <row r="5" spans="1:14" ht="12.75" customHeight="1" x14ac:dyDescent="0.15">
      <c r="A5" s="2388"/>
      <c r="B5" s="520" t="s">
        <v>1910</v>
      </c>
      <c r="C5" s="978" t="s">
        <v>781</v>
      </c>
      <c r="D5" s="520" t="s">
        <v>1910</v>
      </c>
      <c r="E5" s="520" t="s">
        <v>781</v>
      </c>
      <c r="F5" s="520" t="s">
        <v>1910</v>
      </c>
      <c r="G5" s="520" t="s">
        <v>781</v>
      </c>
      <c r="H5" s="520" t="s">
        <v>1910</v>
      </c>
      <c r="I5" s="520" t="s">
        <v>781</v>
      </c>
      <c r="J5" s="146" t="s">
        <v>1910</v>
      </c>
      <c r="K5" s="146" t="s">
        <v>781</v>
      </c>
    </row>
    <row r="6" spans="1:14" x14ac:dyDescent="0.15">
      <c r="A6" s="234" t="s">
        <v>71</v>
      </c>
      <c r="B6" s="979">
        <f>SUM(B7:B13)</f>
        <v>607</v>
      </c>
      <c r="C6" s="980">
        <f t="shared" ref="C6" si="0">SUM(C7:C13)</f>
        <v>0.99999999999999989</v>
      </c>
      <c r="D6" s="979">
        <f>SUM(D7:D13)</f>
        <v>900</v>
      </c>
      <c r="E6" s="981">
        <f t="shared" ref="E6" si="1">SUM(E7:E13)</f>
        <v>1</v>
      </c>
      <c r="F6" s="979">
        <f>SUM(F7:F13)</f>
        <v>742</v>
      </c>
      <c r="G6" s="981">
        <f t="shared" ref="G6" si="2">SUM(G7:G13)</f>
        <v>1</v>
      </c>
      <c r="H6" s="979">
        <f>SUM(H7:H13)</f>
        <v>812</v>
      </c>
      <c r="I6" s="981">
        <f t="shared" ref="I6" si="3">SUM(I7:I13)</f>
        <v>1</v>
      </c>
      <c r="J6" s="2336">
        <f>SUM(J7:J13)</f>
        <v>1558</v>
      </c>
      <c r="K6" s="981">
        <f t="shared" ref="K6" si="4">SUM(K7:K13)</f>
        <v>0.99999999999999989</v>
      </c>
    </row>
    <row r="7" spans="1:14" x14ac:dyDescent="0.15">
      <c r="A7" s="235" t="s">
        <v>1962</v>
      </c>
      <c r="B7" s="567">
        <v>48</v>
      </c>
      <c r="C7" s="982">
        <f>B7/B$6</f>
        <v>7.907742998352553E-2</v>
      </c>
      <c r="D7" s="983">
        <v>17</v>
      </c>
      <c r="E7" s="982">
        <f>D7/D$6</f>
        <v>1.8888888888888889E-2</v>
      </c>
      <c r="F7" s="983">
        <v>31</v>
      </c>
      <c r="G7" s="982">
        <f>F7/F$6</f>
        <v>4.1778975741239892E-2</v>
      </c>
      <c r="H7" s="939">
        <v>16</v>
      </c>
      <c r="I7" s="982">
        <f>H7/H$6</f>
        <v>1.9704433497536946E-2</v>
      </c>
      <c r="J7" s="2337">
        <v>22</v>
      </c>
      <c r="K7" s="982">
        <f>J7/J$6</f>
        <v>1.4120667522464698E-2</v>
      </c>
    </row>
    <row r="8" spans="1:14" x14ac:dyDescent="0.15">
      <c r="A8" s="235" t="s">
        <v>1963</v>
      </c>
      <c r="B8" s="567">
        <v>34</v>
      </c>
      <c r="C8" s="982">
        <f t="shared" ref="C8:C11" si="5">B8/B$6</f>
        <v>5.6013179571663921E-2</v>
      </c>
      <c r="D8" s="983">
        <v>1</v>
      </c>
      <c r="E8" s="982">
        <f t="shared" ref="E8:E13" si="6">D8/D$6</f>
        <v>1.1111111111111111E-3</v>
      </c>
      <c r="F8" s="983">
        <v>6</v>
      </c>
      <c r="G8" s="982">
        <f t="shared" ref="G8:G13" si="7">F8/F$6</f>
        <v>8.0862533692722376E-3</v>
      </c>
      <c r="H8" s="939">
        <v>2</v>
      </c>
      <c r="I8" s="982">
        <f t="shared" ref="I8:I13" si="8">H8/H$6</f>
        <v>2.4630541871921183E-3</v>
      </c>
      <c r="J8" s="2337">
        <v>8</v>
      </c>
      <c r="K8" s="982">
        <f t="shared" ref="K8:K13" si="9">J8/J$6</f>
        <v>5.1347881899871627E-3</v>
      </c>
    </row>
    <row r="9" spans="1:14" x14ac:dyDescent="0.15">
      <c r="A9" s="235" t="s">
        <v>1964</v>
      </c>
      <c r="B9" s="567">
        <v>19</v>
      </c>
      <c r="C9" s="982">
        <f t="shared" si="5"/>
        <v>3.130148270181219E-2</v>
      </c>
      <c r="D9" s="983">
        <v>2</v>
      </c>
      <c r="E9" s="982">
        <f t="shared" si="6"/>
        <v>2.2222222222222222E-3</v>
      </c>
      <c r="F9" s="983">
        <v>4</v>
      </c>
      <c r="G9" s="982">
        <f t="shared" si="7"/>
        <v>5.3908355795148251E-3</v>
      </c>
      <c r="H9" s="939">
        <v>5</v>
      </c>
      <c r="I9" s="982">
        <f t="shared" si="8"/>
        <v>6.1576354679802959E-3</v>
      </c>
      <c r="J9" s="2337">
        <v>4</v>
      </c>
      <c r="K9" s="982">
        <f t="shared" si="9"/>
        <v>2.5673940949935813E-3</v>
      </c>
    </row>
    <row r="10" spans="1:14" x14ac:dyDescent="0.15">
      <c r="A10" s="235" t="s">
        <v>1965</v>
      </c>
      <c r="B10" s="567">
        <v>327</v>
      </c>
      <c r="C10" s="982">
        <f t="shared" si="5"/>
        <v>0.53871499176276771</v>
      </c>
      <c r="D10" s="983">
        <v>523</v>
      </c>
      <c r="E10" s="982">
        <f t="shared" si="6"/>
        <v>0.58111111111111113</v>
      </c>
      <c r="F10" s="983">
        <v>502</v>
      </c>
      <c r="G10" s="982">
        <f t="shared" si="7"/>
        <v>0.67654986522911054</v>
      </c>
      <c r="H10" s="939">
        <v>560</v>
      </c>
      <c r="I10" s="982">
        <f t="shared" si="8"/>
        <v>0.68965517241379315</v>
      </c>
      <c r="J10" s="2337">
        <v>1201</v>
      </c>
      <c r="K10" s="982">
        <f t="shared" si="9"/>
        <v>0.7708600770218228</v>
      </c>
    </row>
    <row r="11" spans="1:14" x14ac:dyDescent="0.15">
      <c r="A11" s="235" t="s">
        <v>1570</v>
      </c>
      <c r="B11" s="567">
        <v>128</v>
      </c>
      <c r="C11" s="982">
        <f t="shared" si="5"/>
        <v>0.21087314662273476</v>
      </c>
      <c r="D11" s="983">
        <v>246</v>
      </c>
      <c r="E11" s="982">
        <f t="shared" si="6"/>
        <v>0.27333333333333332</v>
      </c>
      <c r="F11" s="983">
        <v>143</v>
      </c>
      <c r="G11" s="982">
        <f t="shared" si="7"/>
        <v>0.19272237196765499</v>
      </c>
      <c r="H11" s="939">
        <v>138</v>
      </c>
      <c r="I11" s="982">
        <f t="shared" si="8"/>
        <v>0.16995073891625614</v>
      </c>
      <c r="J11" s="2337">
        <v>225</v>
      </c>
      <c r="K11" s="982">
        <f t="shared" si="9"/>
        <v>0.14441591784338895</v>
      </c>
    </row>
    <row r="12" spans="1:14" x14ac:dyDescent="0.15">
      <c r="A12" s="235" t="s">
        <v>1966</v>
      </c>
      <c r="B12" s="567" t="s">
        <v>80</v>
      </c>
      <c r="C12" s="982" t="s">
        <v>80</v>
      </c>
      <c r="D12" s="983">
        <v>79</v>
      </c>
      <c r="E12" s="982">
        <f t="shared" si="6"/>
        <v>8.7777777777777774E-2</v>
      </c>
      <c r="F12" s="983">
        <v>31</v>
      </c>
      <c r="G12" s="982">
        <f t="shared" si="7"/>
        <v>4.1778975741239892E-2</v>
      </c>
      <c r="H12" s="939">
        <v>14</v>
      </c>
      <c r="I12" s="982">
        <f t="shared" si="8"/>
        <v>1.7241379310344827E-2</v>
      </c>
      <c r="J12" s="2337">
        <v>40</v>
      </c>
      <c r="K12" s="982">
        <f t="shared" si="9"/>
        <v>2.5673940949935817E-2</v>
      </c>
    </row>
    <row r="13" spans="1:14" x14ac:dyDescent="0.15">
      <c r="A13" s="235" t="s">
        <v>1631</v>
      </c>
      <c r="B13" s="567">
        <v>51</v>
      </c>
      <c r="C13" s="982">
        <f t="shared" ref="C13" si="10">B13/B$6</f>
        <v>8.4019769357495888E-2</v>
      </c>
      <c r="D13" s="983">
        <v>32</v>
      </c>
      <c r="E13" s="982">
        <f t="shared" si="6"/>
        <v>3.5555555555555556E-2</v>
      </c>
      <c r="F13" s="983">
        <v>25</v>
      </c>
      <c r="G13" s="982">
        <f t="shared" si="7"/>
        <v>3.3692722371967652E-2</v>
      </c>
      <c r="H13" s="983">
        <v>77</v>
      </c>
      <c r="I13" s="982">
        <f t="shared" si="8"/>
        <v>9.4827586206896547E-2</v>
      </c>
      <c r="J13" s="2338">
        <v>58</v>
      </c>
      <c r="K13" s="982">
        <f t="shared" si="9"/>
        <v>3.7227214377406934E-2</v>
      </c>
    </row>
    <row r="14" spans="1:14" x14ac:dyDescent="0.15">
      <c r="A14" s="235"/>
      <c r="B14" s="567"/>
      <c r="C14" s="984"/>
      <c r="D14" s="567"/>
      <c r="E14" s="982"/>
      <c r="F14" s="983"/>
      <c r="G14" s="982"/>
      <c r="H14" s="983"/>
      <c r="I14" s="982"/>
      <c r="J14" s="939"/>
      <c r="K14" s="982"/>
    </row>
    <row r="15" spans="1:14" ht="11.25" customHeight="1" x14ac:dyDescent="0.15">
      <c r="A15" s="2960" t="s">
        <v>184</v>
      </c>
      <c r="B15" s="2960"/>
      <c r="C15" s="2960"/>
      <c r="D15" s="2960"/>
      <c r="E15" s="2960"/>
      <c r="F15" s="2960"/>
      <c r="G15" s="2960"/>
      <c r="H15" s="2960"/>
      <c r="I15" s="2960"/>
      <c r="J15" s="2960"/>
      <c r="K15" s="2960"/>
    </row>
    <row r="16" spans="1:14" s="120" customFormat="1" ht="22.5" customHeight="1" x14ac:dyDescent="0.15">
      <c r="A16" s="2446" t="s">
        <v>1911</v>
      </c>
      <c r="B16" s="2446"/>
      <c r="C16" s="2446"/>
      <c r="D16" s="2446"/>
      <c r="E16" s="2446"/>
      <c r="F16" s="2446"/>
      <c r="G16" s="2446"/>
      <c r="H16" s="2446"/>
      <c r="I16" s="2446"/>
      <c r="J16" s="2446"/>
      <c r="K16" s="2446"/>
      <c r="L16" s="975"/>
      <c r="M16" s="975"/>
    </row>
    <row r="17" spans="1:11" ht="15" customHeight="1" x14ac:dyDescent="0.15">
      <c r="A17" s="2961" t="s">
        <v>1912</v>
      </c>
      <c r="B17" s="2961"/>
      <c r="C17" s="2961"/>
      <c r="D17" s="2961"/>
      <c r="E17" s="2961"/>
      <c r="F17" s="2961"/>
      <c r="G17" s="2961"/>
      <c r="H17" s="2961"/>
      <c r="I17" s="2961"/>
      <c r="J17" s="2961"/>
      <c r="K17" s="2961"/>
    </row>
    <row r="18" spans="1:11" x14ac:dyDescent="0.15">
      <c r="A18" s="147"/>
      <c r="B18" s="147"/>
      <c r="C18" s="147"/>
      <c r="D18" s="147"/>
      <c r="E18" s="147"/>
      <c r="F18" s="147"/>
      <c r="G18" s="147"/>
      <c r="H18" s="147"/>
      <c r="I18" s="147"/>
      <c r="J18" s="147"/>
      <c r="K18" s="147"/>
    </row>
    <row r="19" spans="1:11" x14ac:dyDescent="0.15">
      <c r="A19" s="147"/>
      <c r="B19" s="147"/>
      <c r="C19" s="147"/>
      <c r="D19" s="147"/>
      <c r="E19" s="147"/>
      <c r="F19" s="147"/>
      <c r="G19" s="147"/>
      <c r="H19" s="147"/>
      <c r="I19" s="147"/>
      <c r="J19" s="147"/>
      <c r="K19" s="147"/>
    </row>
    <row r="20" spans="1:11" x14ac:dyDescent="0.15">
      <c r="A20" s="147"/>
      <c r="B20" s="147"/>
      <c r="C20" s="147"/>
      <c r="D20" s="147"/>
      <c r="E20" s="147"/>
      <c r="F20" s="147"/>
      <c r="G20" s="147"/>
      <c r="H20" s="147"/>
      <c r="I20" s="147"/>
      <c r="J20" s="147"/>
      <c r="K20" s="147"/>
    </row>
  </sheetData>
  <mergeCells count="10">
    <mergeCell ref="A15:K15"/>
    <mergeCell ref="A16:K16"/>
    <mergeCell ref="A17:K17"/>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9"/>
  <dimension ref="A1:N39"/>
  <sheetViews>
    <sheetView zoomScaleNormal="100" workbookViewId="0"/>
  </sheetViews>
  <sheetFormatPr baseColWidth="10" defaultColWidth="9.140625" defaultRowHeight="10.5" x14ac:dyDescent="0.15"/>
  <cols>
    <col min="1" max="1" width="21.42578125" style="118" customWidth="1"/>
    <col min="2" max="3" width="25" style="118" customWidth="1"/>
    <col min="4" max="16384" width="9.140625" style="118"/>
  </cols>
  <sheetData>
    <row r="1" spans="1:14" ht="15" customHeight="1" x14ac:dyDescent="0.15"/>
    <row r="2" spans="1:14" ht="22.5" customHeight="1" x14ac:dyDescent="0.15">
      <c r="A2" s="2962" t="s">
        <v>1967</v>
      </c>
      <c r="B2" s="2963"/>
      <c r="C2" s="2963"/>
      <c r="D2" s="985"/>
      <c r="E2" s="985"/>
      <c r="F2" s="985"/>
      <c r="G2" s="985"/>
      <c r="H2" s="985"/>
      <c r="I2" s="985"/>
      <c r="J2" s="985"/>
      <c r="K2" s="985"/>
      <c r="L2" s="986"/>
      <c r="M2" s="986"/>
      <c r="N2" s="986"/>
    </row>
    <row r="3" spans="1:14" x14ac:dyDescent="0.15">
      <c r="A3" s="234"/>
      <c r="B3" s="645"/>
      <c r="C3" s="645"/>
      <c r="F3" s="147"/>
      <c r="G3" s="147"/>
      <c r="H3" s="147"/>
      <c r="I3" s="147"/>
      <c r="J3" s="147"/>
    </row>
    <row r="4" spans="1:14" ht="15" customHeight="1" x14ac:dyDescent="0.15">
      <c r="A4" s="145" t="s">
        <v>1419</v>
      </c>
      <c r="B4" s="145" t="s">
        <v>1968</v>
      </c>
      <c r="C4" s="145" t="s">
        <v>1969</v>
      </c>
      <c r="F4" s="147"/>
      <c r="G4" s="147"/>
      <c r="H4" s="147"/>
      <c r="I4" s="147"/>
      <c r="J4" s="147"/>
    </row>
    <row r="5" spans="1:14" x14ac:dyDescent="0.15">
      <c r="A5" s="987">
        <v>1994</v>
      </c>
      <c r="B5" s="939">
        <v>91</v>
      </c>
      <c r="C5" s="988">
        <v>5.8000000000000003E-2</v>
      </c>
      <c r="D5" s="147"/>
      <c r="E5" s="147"/>
      <c r="F5" s="147"/>
      <c r="G5" s="147"/>
      <c r="H5" s="147"/>
      <c r="I5" s="147"/>
      <c r="J5" s="147"/>
    </row>
    <row r="6" spans="1:14" x14ac:dyDescent="0.15">
      <c r="A6" s="987">
        <v>1995</v>
      </c>
      <c r="B6" s="939">
        <v>188</v>
      </c>
      <c r="C6" s="988">
        <v>0.121</v>
      </c>
      <c r="D6" s="147"/>
      <c r="E6" s="147"/>
      <c r="F6" s="147"/>
      <c r="G6" s="235"/>
      <c r="H6" s="236"/>
      <c r="I6" s="236"/>
      <c r="J6" s="147"/>
    </row>
    <row r="7" spans="1:14" x14ac:dyDescent="0.15">
      <c r="A7" s="987">
        <v>1996</v>
      </c>
      <c r="B7" s="939">
        <v>279</v>
      </c>
      <c r="C7" s="988">
        <v>0.14199999999999999</v>
      </c>
      <c r="D7" s="147"/>
      <c r="E7" s="147"/>
      <c r="F7" s="147"/>
      <c r="G7" s="987"/>
      <c r="H7" s="939"/>
      <c r="I7" s="989"/>
      <c r="J7" s="147"/>
    </row>
    <row r="8" spans="1:14" x14ac:dyDescent="0.15">
      <c r="A8" s="987">
        <v>1997</v>
      </c>
      <c r="B8" s="939">
        <v>263</v>
      </c>
      <c r="C8" s="988">
        <v>0.126</v>
      </c>
      <c r="D8" s="147"/>
      <c r="E8" s="147"/>
      <c r="F8" s="147"/>
      <c r="G8" s="987"/>
      <c r="H8" s="939"/>
      <c r="I8" s="989"/>
      <c r="J8" s="147"/>
    </row>
    <row r="9" spans="1:14" x14ac:dyDescent="0.15">
      <c r="A9" s="987">
        <v>1998</v>
      </c>
      <c r="B9" s="939">
        <v>289</v>
      </c>
      <c r="C9" s="988">
        <v>0.121</v>
      </c>
      <c r="D9" s="147"/>
      <c r="E9" s="147"/>
      <c r="F9" s="147"/>
      <c r="G9" s="987"/>
      <c r="H9" s="939"/>
      <c r="I9" s="989"/>
      <c r="J9" s="147"/>
    </row>
    <row r="10" spans="1:14" x14ac:dyDescent="0.15">
      <c r="A10" s="987">
        <v>1999</v>
      </c>
      <c r="B10" s="939">
        <v>345</v>
      </c>
      <c r="C10" s="988">
        <v>0.13500000000000001</v>
      </c>
      <c r="D10" s="147"/>
      <c r="E10" s="147"/>
      <c r="F10" s="147"/>
      <c r="G10" s="987"/>
      <c r="H10" s="939"/>
      <c r="I10" s="989"/>
      <c r="J10" s="147"/>
    </row>
    <row r="11" spans="1:14" x14ac:dyDescent="0.15">
      <c r="A11" s="987">
        <v>2000</v>
      </c>
      <c r="B11" s="939">
        <v>363</v>
      </c>
      <c r="C11" s="988">
        <v>0.15</v>
      </c>
      <c r="D11" s="147"/>
      <c r="E11" s="147"/>
      <c r="F11" s="147"/>
      <c r="G11" s="987"/>
      <c r="H11" s="939"/>
      <c r="I11" s="989"/>
      <c r="J11" s="147"/>
    </row>
    <row r="12" spans="1:14" x14ac:dyDescent="0.15">
      <c r="A12" s="987">
        <v>2001</v>
      </c>
      <c r="B12" s="939">
        <v>376</v>
      </c>
      <c r="C12" s="988">
        <v>0.14560000000000001</v>
      </c>
      <c r="D12" s="147"/>
      <c r="E12" s="147"/>
      <c r="F12" s="147"/>
      <c r="G12" s="987"/>
      <c r="H12" s="939"/>
      <c r="I12" s="989"/>
      <c r="J12" s="147"/>
    </row>
    <row r="13" spans="1:14" x14ac:dyDescent="0.15">
      <c r="A13" s="987">
        <v>2002</v>
      </c>
      <c r="B13" s="939">
        <v>377</v>
      </c>
      <c r="C13" s="988">
        <v>0.13300000000000001</v>
      </c>
      <c r="D13" s="147"/>
      <c r="E13" s="147"/>
      <c r="F13" s="147"/>
      <c r="G13" s="987"/>
      <c r="H13" s="939"/>
      <c r="I13" s="989"/>
      <c r="J13" s="147"/>
    </row>
    <row r="14" spans="1:14" x14ac:dyDescent="0.15">
      <c r="A14" s="987">
        <v>2003</v>
      </c>
      <c r="B14" s="939">
        <v>438</v>
      </c>
      <c r="C14" s="988">
        <v>0.12809999999999999</v>
      </c>
      <c r="D14" s="147"/>
      <c r="E14" s="147"/>
      <c r="F14" s="147"/>
      <c r="G14" s="987"/>
      <c r="H14" s="939"/>
      <c r="I14" s="989"/>
      <c r="J14" s="147"/>
    </row>
    <row r="15" spans="1:14" x14ac:dyDescent="0.15">
      <c r="A15" s="987">
        <v>2004</v>
      </c>
      <c r="B15" s="939">
        <v>435</v>
      </c>
      <c r="C15" s="988">
        <v>0.13800000000000001</v>
      </c>
      <c r="D15" s="147"/>
      <c r="E15" s="147"/>
      <c r="F15" s="147"/>
      <c r="G15" s="987"/>
      <c r="H15" s="939"/>
      <c r="I15" s="989"/>
      <c r="J15" s="147"/>
    </row>
    <row r="16" spans="1:14" x14ac:dyDescent="0.15">
      <c r="A16" s="987">
        <v>2005</v>
      </c>
      <c r="B16" s="939">
        <v>510</v>
      </c>
      <c r="C16" s="988">
        <v>0.14299999999999999</v>
      </c>
      <c r="D16" s="147"/>
      <c r="E16" s="147"/>
      <c r="F16" s="147"/>
      <c r="G16" s="987"/>
      <c r="H16" s="939"/>
      <c r="I16" s="989"/>
      <c r="J16" s="147"/>
    </row>
    <row r="17" spans="1:13" x14ac:dyDescent="0.15">
      <c r="A17" s="987">
        <v>2006</v>
      </c>
      <c r="B17" s="939">
        <v>484</v>
      </c>
      <c r="C17" s="988">
        <v>0.13669999999999999</v>
      </c>
      <c r="D17" s="147"/>
      <c r="E17" s="147"/>
      <c r="F17" s="147"/>
      <c r="G17" s="987"/>
      <c r="H17" s="939"/>
      <c r="I17" s="989"/>
      <c r="J17" s="147"/>
    </row>
    <row r="18" spans="1:13" x14ac:dyDescent="0.15">
      <c r="A18" s="987">
        <v>2007</v>
      </c>
      <c r="B18" s="939">
        <v>565</v>
      </c>
      <c r="C18" s="988">
        <v>0.15179999999999999</v>
      </c>
      <c r="D18" s="147"/>
      <c r="E18" s="147"/>
      <c r="F18" s="147"/>
      <c r="G18" s="987"/>
      <c r="H18" s="939"/>
      <c r="I18" s="989"/>
      <c r="J18" s="147"/>
    </row>
    <row r="19" spans="1:13" x14ac:dyDescent="0.15">
      <c r="A19" s="987">
        <v>2008</v>
      </c>
      <c r="B19" s="939">
        <v>653</v>
      </c>
      <c r="C19" s="988">
        <v>0.1671</v>
      </c>
      <c r="D19" s="147"/>
      <c r="E19" s="147"/>
      <c r="F19" s="147"/>
      <c r="G19" s="987"/>
      <c r="H19" s="939"/>
      <c r="I19" s="989"/>
      <c r="J19" s="147"/>
    </row>
    <row r="20" spans="1:13" x14ac:dyDescent="0.15">
      <c r="A20" s="987">
        <v>2009</v>
      </c>
      <c r="B20" s="939">
        <v>664</v>
      </c>
      <c r="C20" s="988">
        <v>0.14879999999999999</v>
      </c>
      <c r="D20" s="147"/>
      <c r="E20" s="147"/>
      <c r="F20" s="147"/>
      <c r="G20" s="987"/>
      <c r="H20" s="939"/>
      <c r="I20" s="989"/>
      <c r="J20" s="147"/>
    </row>
    <row r="21" spans="1:13" x14ac:dyDescent="0.15">
      <c r="A21" s="987">
        <v>2010</v>
      </c>
      <c r="B21" s="939">
        <v>702</v>
      </c>
      <c r="C21" s="988">
        <v>0.13750000000000001</v>
      </c>
      <c r="D21" s="147"/>
      <c r="E21" s="147"/>
      <c r="F21" s="147"/>
      <c r="G21" s="987"/>
      <c r="H21" s="939"/>
      <c r="I21" s="989"/>
      <c r="J21" s="147"/>
    </row>
    <row r="22" spans="1:13" x14ac:dyDescent="0.15">
      <c r="A22" s="987">
        <v>2011</v>
      </c>
      <c r="B22" s="939">
        <v>776</v>
      </c>
      <c r="C22" s="988">
        <v>0.13569999999999999</v>
      </c>
      <c r="D22" s="147"/>
      <c r="E22" s="147"/>
      <c r="F22" s="147"/>
      <c r="G22" s="987"/>
      <c r="H22" s="939"/>
      <c r="I22" s="989"/>
      <c r="J22" s="147"/>
    </row>
    <row r="23" spans="1:13" x14ac:dyDescent="0.15">
      <c r="A23" s="987">
        <v>2012</v>
      </c>
      <c r="B23" s="939">
        <v>814</v>
      </c>
      <c r="C23" s="988">
        <v>0.13469999999999999</v>
      </c>
      <c r="D23" s="147"/>
      <c r="E23" s="147"/>
      <c r="F23" s="147"/>
      <c r="G23" s="987"/>
      <c r="H23" s="939"/>
      <c r="I23" s="989"/>
      <c r="J23" s="147"/>
    </row>
    <row r="24" spans="1:13" x14ac:dyDescent="0.15">
      <c r="A24" s="987">
        <v>2013</v>
      </c>
      <c r="B24" s="939">
        <v>881</v>
      </c>
      <c r="C24" s="988">
        <v>0.14799999999999999</v>
      </c>
      <c r="D24" s="147"/>
      <c r="E24" s="147"/>
      <c r="F24" s="147"/>
      <c r="G24" s="987"/>
      <c r="H24" s="939"/>
      <c r="I24" s="989"/>
      <c r="J24" s="147"/>
    </row>
    <row r="25" spans="1:13" x14ac:dyDescent="0.15">
      <c r="A25" s="987">
        <v>2014</v>
      </c>
      <c r="B25" s="939">
        <v>818</v>
      </c>
      <c r="C25" s="988">
        <v>0.14349999999999999</v>
      </c>
      <c r="D25" s="147"/>
      <c r="E25" s="147"/>
      <c r="F25" s="147"/>
      <c r="G25" s="987"/>
      <c r="H25" s="939"/>
      <c r="I25" s="989"/>
      <c r="J25" s="147"/>
    </row>
    <row r="26" spans="1:13" x14ac:dyDescent="0.15">
      <c r="A26" s="987">
        <v>2015</v>
      </c>
      <c r="B26" s="939">
        <v>872</v>
      </c>
      <c r="C26" s="988">
        <v>0.1391</v>
      </c>
      <c r="D26" s="147"/>
      <c r="E26" s="147"/>
      <c r="F26" s="147"/>
      <c r="G26" s="987"/>
      <c r="H26" s="939"/>
      <c r="I26" s="989"/>
      <c r="J26" s="147"/>
    </row>
    <row r="27" spans="1:13" x14ac:dyDescent="0.15">
      <c r="A27" s="987">
        <v>2016</v>
      </c>
      <c r="B27" s="939">
        <v>976</v>
      </c>
      <c r="C27" s="988">
        <v>0.13491844069670997</v>
      </c>
      <c r="D27" s="147"/>
      <c r="E27" s="147"/>
      <c r="F27" s="147"/>
      <c r="G27" s="987"/>
      <c r="H27" s="939"/>
      <c r="I27" s="989"/>
      <c r="J27" s="147"/>
    </row>
    <row r="28" spans="1:13" x14ac:dyDescent="0.15">
      <c r="A28" s="987"/>
      <c r="B28" s="939"/>
      <c r="C28" s="989"/>
      <c r="D28" s="147"/>
      <c r="E28" s="147"/>
      <c r="F28" s="147"/>
      <c r="G28" s="987"/>
      <c r="H28" s="939"/>
      <c r="I28" s="989"/>
      <c r="J28" s="147"/>
    </row>
    <row r="29" spans="1:13" s="120" customFormat="1" ht="41.25" customHeight="1" x14ac:dyDescent="0.15">
      <c r="A29" s="2446" t="s">
        <v>1911</v>
      </c>
      <c r="B29" s="2446"/>
      <c r="C29" s="2446"/>
      <c r="D29" s="990"/>
      <c r="E29" s="990"/>
      <c r="F29" s="990"/>
      <c r="G29" s="990"/>
      <c r="H29" s="990"/>
      <c r="I29" s="990"/>
      <c r="J29" s="990"/>
      <c r="K29" s="991"/>
      <c r="L29" s="975"/>
      <c r="M29" s="975"/>
    </row>
    <row r="30" spans="1:13" ht="22.5" customHeight="1" x14ac:dyDescent="0.15">
      <c r="A30" s="2410" t="s">
        <v>1970</v>
      </c>
      <c r="B30" s="2411"/>
      <c r="C30" s="2411"/>
      <c r="D30" s="147"/>
      <c r="E30" s="147"/>
      <c r="F30" s="147"/>
      <c r="G30" s="987"/>
      <c r="H30" s="939"/>
      <c r="I30" s="989"/>
      <c r="J30" s="147"/>
    </row>
    <row r="31" spans="1:13" ht="22.5" customHeight="1" x14ac:dyDescent="0.15">
      <c r="A31" s="2410" t="s">
        <v>1971</v>
      </c>
      <c r="B31" s="2410"/>
      <c r="C31" s="2410"/>
      <c r="D31" s="147"/>
      <c r="E31" s="147"/>
      <c r="F31" s="147"/>
      <c r="G31" s="147"/>
      <c r="H31" s="147"/>
      <c r="I31" s="147"/>
      <c r="J31" s="147"/>
    </row>
    <row r="32" spans="1:13" ht="22.5" customHeight="1" x14ac:dyDescent="0.15">
      <c r="A32" s="2512" t="s">
        <v>1912</v>
      </c>
      <c r="B32" s="2512"/>
      <c r="C32" s="2512"/>
      <c r="D32" s="147"/>
      <c r="E32" s="147"/>
      <c r="F32" s="147"/>
      <c r="G32" s="147"/>
      <c r="H32" s="147"/>
      <c r="I32" s="147"/>
      <c r="J32" s="147"/>
    </row>
    <row r="33" spans="1:5" x14ac:dyDescent="0.15">
      <c r="A33" s="147"/>
      <c r="B33" s="147"/>
      <c r="C33" s="147"/>
      <c r="D33" s="147"/>
      <c r="E33" s="147"/>
    </row>
    <row r="34" spans="1:5" x14ac:dyDescent="0.15">
      <c r="A34" s="147"/>
      <c r="B34" s="147"/>
      <c r="C34" s="147"/>
      <c r="D34" s="147"/>
      <c r="E34" s="147"/>
    </row>
    <row r="35" spans="1:5" x14ac:dyDescent="0.15">
      <c r="A35" s="147"/>
      <c r="B35" s="147"/>
      <c r="C35" s="147"/>
      <c r="D35" s="147"/>
      <c r="E35" s="147"/>
    </row>
    <row r="36" spans="1:5" x14ac:dyDescent="0.15">
      <c r="A36" s="147"/>
      <c r="B36" s="147"/>
      <c r="C36" s="147"/>
      <c r="D36" s="147"/>
      <c r="E36" s="147"/>
    </row>
    <row r="37" spans="1:5" x14ac:dyDescent="0.15">
      <c r="A37" s="147"/>
      <c r="B37" s="147"/>
      <c r="C37" s="147"/>
      <c r="D37" s="147"/>
      <c r="E37" s="147"/>
    </row>
    <row r="38" spans="1:5" x14ac:dyDescent="0.15">
      <c r="A38" s="147"/>
      <c r="B38" s="147"/>
      <c r="C38" s="147"/>
      <c r="D38" s="147"/>
      <c r="E38" s="147"/>
    </row>
    <row r="39" spans="1:5" x14ac:dyDescent="0.15">
      <c r="A39" s="147"/>
      <c r="B39" s="147"/>
      <c r="C39" s="147"/>
      <c r="D39" s="147"/>
      <c r="E39" s="147"/>
    </row>
  </sheetData>
  <mergeCells count="5">
    <mergeCell ref="A2:C2"/>
    <mergeCell ref="A29:C29"/>
    <mergeCell ref="A30:C30"/>
    <mergeCell ref="A31:C31"/>
    <mergeCell ref="A32:C3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0"/>
  <dimension ref="A2:M22"/>
  <sheetViews>
    <sheetView zoomScaleNormal="100" workbookViewId="0"/>
  </sheetViews>
  <sheetFormatPr baseColWidth="10" defaultColWidth="9.140625" defaultRowHeight="10.5" x14ac:dyDescent="0.15"/>
  <cols>
    <col min="1" max="1" width="16.4257812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7.140625" style="118" customWidth="1"/>
    <col min="13" max="13" width="9.140625" style="118" customWidth="1"/>
    <col min="14" max="14" width="5.140625" style="118" customWidth="1"/>
    <col min="15" max="16384" width="9.140625" style="118"/>
  </cols>
  <sheetData>
    <row r="2" spans="1:12" s="120" customFormat="1" ht="22.5" customHeight="1" x14ac:dyDescent="0.15">
      <c r="A2" s="2965" t="s">
        <v>1972</v>
      </c>
      <c r="B2" s="2848"/>
      <c r="C2" s="2848"/>
      <c r="D2" s="2848"/>
      <c r="E2" s="2848"/>
      <c r="F2" s="2848"/>
      <c r="G2" s="2848"/>
      <c r="H2" s="2848"/>
      <c r="I2" s="2848"/>
      <c r="J2" s="2848"/>
      <c r="K2" s="2848"/>
      <c r="L2" s="985"/>
    </row>
    <row r="3" spans="1:12" ht="11.25" customHeight="1" x14ac:dyDescent="0.15">
      <c r="A3" s="234"/>
      <c r="B3" s="645"/>
      <c r="C3" s="645"/>
    </row>
    <row r="4" spans="1:12" ht="12.75" customHeight="1" x14ac:dyDescent="0.15">
      <c r="A4" s="2388" t="s">
        <v>1973</v>
      </c>
      <c r="B4" s="2696">
        <v>2012</v>
      </c>
      <c r="C4" s="2696"/>
      <c r="D4" s="2696">
        <v>2013</v>
      </c>
      <c r="E4" s="2696"/>
      <c r="F4" s="2696">
        <v>2014</v>
      </c>
      <c r="G4" s="2696"/>
      <c r="H4" s="2696">
        <v>2015</v>
      </c>
      <c r="I4" s="2696"/>
      <c r="J4" s="2415">
        <v>2016</v>
      </c>
      <c r="K4" s="2416"/>
    </row>
    <row r="5" spans="1:12" ht="15" customHeight="1" x14ac:dyDescent="0.15">
      <c r="A5" s="2388"/>
      <c r="B5" s="520" t="s">
        <v>1910</v>
      </c>
      <c r="C5" s="520" t="s">
        <v>781</v>
      </c>
      <c r="D5" s="520" t="s">
        <v>1910</v>
      </c>
      <c r="E5" s="520" t="s">
        <v>781</v>
      </c>
      <c r="F5" s="520" t="s">
        <v>1910</v>
      </c>
      <c r="G5" s="520" t="s">
        <v>781</v>
      </c>
      <c r="H5" s="520" t="s">
        <v>1910</v>
      </c>
      <c r="I5" s="520" t="s">
        <v>781</v>
      </c>
      <c r="J5" s="145" t="s">
        <v>1910</v>
      </c>
      <c r="K5" s="145" t="s">
        <v>781</v>
      </c>
    </row>
    <row r="6" spans="1:12" x14ac:dyDescent="0.15">
      <c r="A6" s="234" t="s">
        <v>71</v>
      </c>
      <c r="B6" s="632">
        <f>SUM(B7:B17)</f>
        <v>6045</v>
      </c>
      <c r="C6" s="963">
        <f>SUM(C7:C17)</f>
        <v>1</v>
      </c>
      <c r="D6" s="632">
        <f t="shared" ref="D6:K6" si="0">SUM(D7:D17)</f>
        <v>5952</v>
      </c>
      <c r="E6" s="963">
        <f t="shared" si="0"/>
        <v>1</v>
      </c>
      <c r="F6" s="632">
        <f t="shared" si="0"/>
        <v>5702</v>
      </c>
      <c r="G6" s="963">
        <f t="shared" si="0"/>
        <v>1.0000000000000002</v>
      </c>
      <c r="H6" s="632">
        <f t="shared" si="0"/>
        <v>6268</v>
      </c>
      <c r="I6" s="963">
        <f t="shared" si="0"/>
        <v>1</v>
      </c>
      <c r="J6" s="632">
        <f t="shared" si="0"/>
        <v>7234</v>
      </c>
      <c r="K6" s="963">
        <f t="shared" si="0"/>
        <v>1</v>
      </c>
    </row>
    <row r="7" spans="1:12" x14ac:dyDescent="0.15">
      <c r="A7" s="992" t="s">
        <v>1974</v>
      </c>
      <c r="B7" s="965">
        <v>2645</v>
      </c>
      <c r="C7" s="993">
        <f>B7/B$6</f>
        <v>0.43755169561621177</v>
      </c>
      <c r="D7" s="994">
        <v>3042</v>
      </c>
      <c r="E7" s="993">
        <f>D7/D$6</f>
        <v>0.51108870967741937</v>
      </c>
      <c r="F7" s="994">
        <v>3031</v>
      </c>
      <c r="G7" s="993">
        <f t="shared" ref="G7:G17" si="1">F7/F$6</f>
        <v>0.53156787092248337</v>
      </c>
      <c r="H7" s="995">
        <v>3148</v>
      </c>
      <c r="I7" s="988">
        <f>H7/H$6</f>
        <v>0.5022335673261008</v>
      </c>
      <c r="J7" s="995">
        <v>3950</v>
      </c>
      <c r="K7" s="988">
        <f>J7/J$6</f>
        <v>0.546032623721316</v>
      </c>
    </row>
    <row r="8" spans="1:12" x14ac:dyDescent="0.15">
      <c r="A8" s="235" t="s">
        <v>1975</v>
      </c>
      <c r="B8" s="967">
        <v>1121</v>
      </c>
      <c r="C8" s="993">
        <f t="shared" ref="C8:C17" si="2">B8/B$6</f>
        <v>0.18544251447477253</v>
      </c>
      <c r="D8" s="994">
        <v>1290</v>
      </c>
      <c r="E8" s="993">
        <f>D8/D$6</f>
        <v>0.21673387096774194</v>
      </c>
      <c r="F8" s="994">
        <v>1248</v>
      </c>
      <c r="G8" s="993">
        <f t="shared" si="1"/>
        <v>0.21887057172921781</v>
      </c>
      <c r="H8" s="995">
        <v>1360</v>
      </c>
      <c r="I8" s="988">
        <f t="shared" ref="I8:I17" si="3">H8/H$6</f>
        <v>0.21697511167836631</v>
      </c>
      <c r="J8" s="995">
        <v>1516</v>
      </c>
      <c r="K8" s="988">
        <f t="shared" ref="K8:K17" si="4">J8/J$6</f>
        <v>0.20956593862316839</v>
      </c>
    </row>
    <row r="9" spans="1:12" x14ac:dyDescent="0.15">
      <c r="A9" s="235" t="s">
        <v>1976</v>
      </c>
      <c r="B9" s="967">
        <v>344</v>
      </c>
      <c r="C9" s="993">
        <f t="shared" si="2"/>
        <v>5.6906534325889165E-2</v>
      </c>
      <c r="D9" s="996">
        <v>223</v>
      </c>
      <c r="E9" s="993">
        <f t="shared" ref="E9:E17" si="5">D9/D$6</f>
        <v>3.7466397849462367E-2</v>
      </c>
      <c r="F9" s="996">
        <v>263</v>
      </c>
      <c r="G9" s="993">
        <f t="shared" si="1"/>
        <v>4.6124166958961765E-2</v>
      </c>
      <c r="H9" s="995">
        <v>534</v>
      </c>
      <c r="I9" s="988">
        <f t="shared" si="3"/>
        <v>8.5194639438417361E-2</v>
      </c>
      <c r="J9" s="995">
        <v>303</v>
      </c>
      <c r="K9" s="988">
        <f t="shared" si="4"/>
        <v>4.1885540503179428E-2</v>
      </c>
    </row>
    <row r="10" spans="1:12" x14ac:dyDescent="0.15">
      <c r="A10" s="235" t="s">
        <v>1977</v>
      </c>
      <c r="B10" s="967">
        <v>511</v>
      </c>
      <c r="C10" s="993">
        <f t="shared" si="2"/>
        <v>8.4532671629445819E-2</v>
      </c>
      <c r="D10" s="996">
        <v>386</v>
      </c>
      <c r="E10" s="993">
        <f t="shared" si="5"/>
        <v>6.4852150537634407E-2</v>
      </c>
      <c r="F10" s="996">
        <v>407</v>
      </c>
      <c r="G10" s="993">
        <f t="shared" si="1"/>
        <v>7.1378463696948433E-2</v>
      </c>
      <c r="H10" s="995">
        <v>445</v>
      </c>
      <c r="I10" s="988">
        <f t="shared" si="3"/>
        <v>7.0995532865347794E-2</v>
      </c>
      <c r="J10" s="995">
        <v>460</v>
      </c>
      <c r="K10" s="988">
        <f t="shared" si="4"/>
        <v>6.3588609344760849E-2</v>
      </c>
    </row>
    <row r="11" spans="1:12" x14ac:dyDescent="0.15">
      <c r="A11" s="235" t="s">
        <v>1978</v>
      </c>
      <c r="B11" s="967">
        <v>54</v>
      </c>
      <c r="C11" s="993">
        <f t="shared" si="2"/>
        <v>8.9330024813895782E-3</v>
      </c>
      <c r="D11" s="996">
        <v>53</v>
      </c>
      <c r="E11" s="993">
        <f t="shared" si="5"/>
        <v>8.904569892473119E-3</v>
      </c>
      <c r="F11" s="996">
        <v>55</v>
      </c>
      <c r="G11" s="993">
        <f t="shared" si="1"/>
        <v>9.6457383374254652E-3</v>
      </c>
      <c r="H11" s="995">
        <v>27</v>
      </c>
      <c r="I11" s="988">
        <f t="shared" si="3"/>
        <v>4.3075941289087427E-3</v>
      </c>
      <c r="J11" s="995">
        <v>36</v>
      </c>
      <c r="K11" s="988">
        <f t="shared" si="4"/>
        <v>4.9764998617638926E-3</v>
      </c>
    </row>
    <row r="12" spans="1:12" x14ac:dyDescent="0.15">
      <c r="A12" s="235" t="s">
        <v>1979</v>
      </c>
      <c r="B12" s="967">
        <v>174</v>
      </c>
      <c r="C12" s="993">
        <f t="shared" si="2"/>
        <v>2.8784119106699754E-2</v>
      </c>
      <c r="D12" s="996">
        <v>177</v>
      </c>
      <c r="E12" s="993">
        <f t="shared" si="5"/>
        <v>2.9737903225806453E-2</v>
      </c>
      <c r="F12" s="996">
        <v>157</v>
      </c>
      <c r="G12" s="993">
        <f t="shared" si="1"/>
        <v>2.7534198526832691E-2</v>
      </c>
      <c r="H12" s="995">
        <v>146</v>
      </c>
      <c r="I12" s="988">
        <f t="shared" si="3"/>
        <v>2.3292916400765796E-2</v>
      </c>
      <c r="J12" s="995">
        <v>326</v>
      </c>
      <c r="K12" s="988">
        <f t="shared" si="4"/>
        <v>4.5064970970417471E-2</v>
      </c>
    </row>
    <row r="13" spans="1:12" x14ac:dyDescent="0.15">
      <c r="A13" s="235" t="s">
        <v>1980</v>
      </c>
      <c r="B13" s="967">
        <v>17</v>
      </c>
      <c r="C13" s="993">
        <f t="shared" si="2"/>
        <v>2.8122415219189413E-3</v>
      </c>
      <c r="D13" s="996">
        <v>21</v>
      </c>
      <c r="E13" s="993">
        <f t="shared" si="5"/>
        <v>3.5282258064516128E-3</v>
      </c>
      <c r="F13" s="996">
        <v>12</v>
      </c>
      <c r="G13" s="993">
        <f t="shared" si="1"/>
        <v>2.104524728165556E-3</v>
      </c>
      <c r="H13" s="996">
        <v>21</v>
      </c>
      <c r="I13" s="988">
        <f t="shared" si="3"/>
        <v>3.3503509891512446E-3</v>
      </c>
      <c r="J13" s="996">
        <v>18</v>
      </c>
      <c r="K13" s="988">
        <f t="shared" si="4"/>
        <v>2.4882499308819463E-3</v>
      </c>
    </row>
    <row r="14" spans="1:12" x14ac:dyDescent="0.15">
      <c r="A14" s="235" t="s">
        <v>1981</v>
      </c>
      <c r="B14" s="967">
        <v>93</v>
      </c>
      <c r="C14" s="993">
        <f t="shared" si="2"/>
        <v>1.5384615384615385E-2</v>
      </c>
      <c r="D14" s="996">
        <v>75</v>
      </c>
      <c r="E14" s="993">
        <f t="shared" si="5"/>
        <v>1.2600806451612902E-2</v>
      </c>
      <c r="F14" s="996">
        <v>86</v>
      </c>
      <c r="G14" s="993">
        <f t="shared" si="1"/>
        <v>1.5082427218519818E-2</v>
      </c>
      <c r="H14" s="995">
        <v>42</v>
      </c>
      <c r="I14" s="988">
        <f t="shared" si="3"/>
        <v>6.7007019783024892E-3</v>
      </c>
      <c r="J14" s="995">
        <v>59</v>
      </c>
      <c r="K14" s="988">
        <f t="shared" si="4"/>
        <v>8.1559303290019355E-3</v>
      </c>
    </row>
    <row r="15" spans="1:12" x14ac:dyDescent="0.15">
      <c r="A15" s="235" t="s">
        <v>1982</v>
      </c>
      <c r="B15" s="967">
        <v>11</v>
      </c>
      <c r="C15" s="993">
        <f t="shared" si="2"/>
        <v>1.8196856906534326E-3</v>
      </c>
      <c r="D15" s="996">
        <v>18</v>
      </c>
      <c r="E15" s="993">
        <f t="shared" si="5"/>
        <v>3.0241935483870967E-3</v>
      </c>
      <c r="F15" s="996">
        <v>19</v>
      </c>
      <c r="G15" s="993">
        <f t="shared" si="1"/>
        <v>3.3321641529287971E-3</v>
      </c>
      <c r="H15" s="995">
        <v>34</v>
      </c>
      <c r="I15" s="988">
        <f t="shared" si="3"/>
        <v>5.4243777919591573E-3</v>
      </c>
      <c r="J15" s="995">
        <v>24</v>
      </c>
      <c r="K15" s="988">
        <f t="shared" si="4"/>
        <v>3.3176665745092617E-3</v>
      </c>
    </row>
    <row r="16" spans="1:12" x14ac:dyDescent="0.15">
      <c r="A16" s="235" t="s">
        <v>1983</v>
      </c>
      <c r="B16" s="967">
        <v>207</v>
      </c>
      <c r="C16" s="993">
        <f t="shared" si="2"/>
        <v>3.4243176178660052E-2</v>
      </c>
      <c r="D16" s="996">
        <v>113</v>
      </c>
      <c r="E16" s="993">
        <f t="shared" si="5"/>
        <v>1.8985215053763441E-2</v>
      </c>
      <c r="F16" s="996">
        <v>141</v>
      </c>
      <c r="G16" s="993">
        <f t="shared" si="1"/>
        <v>2.4728165555945283E-2</v>
      </c>
      <c r="H16" s="995">
        <v>120</v>
      </c>
      <c r="I16" s="988">
        <f t="shared" si="3"/>
        <v>1.9144862795149969E-2</v>
      </c>
      <c r="J16" s="995">
        <v>111</v>
      </c>
      <c r="K16" s="988">
        <f t="shared" si="4"/>
        <v>1.5344207907105336E-2</v>
      </c>
    </row>
    <row r="17" spans="1:13" x14ac:dyDescent="0.15">
      <c r="A17" s="235" t="s">
        <v>1984</v>
      </c>
      <c r="B17" s="967">
        <v>868</v>
      </c>
      <c r="C17" s="993">
        <f t="shared" si="2"/>
        <v>0.14358974358974358</v>
      </c>
      <c r="D17" s="996">
        <v>554</v>
      </c>
      <c r="E17" s="993">
        <f t="shared" si="5"/>
        <v>9.3077956989247312E-2</v>
      </c>
      <c r="F17" s="996">
        <v>283</v>
      </c>
      <c r="G17" s="993">
        <f t="shared" si="1"/>
        <v>4.963170817257103E-2</v>
      </c>
      <c r="H17" s="995">
        <v>391</v>
      </c>
      <c r="I17" s="988">
        <f t="shared" si="3"/>
        <v>6.2380344607530315E-2</v>
      </c>
      <c r="J17" s="995">
        <v>431</v>
      </c>
      <c r="K17" s="988">
        <f t="shared" si="4"/>
        <v>5.9579762233895495E-2</v>
      </c>
    </row>
    <row r="18" spans="1:13" x14ac:dyDescent="0.15">
      <c r="A18" s="143"/>
      <c r="B18" s="147"/>
      <c r="C18" s="147"/>
      <c r="D18" s="147"/>
      <c r="E18" s="147"/>
      <c r="F18" s="147"/>
      <c r="G18" s="147"/>
      <c r="H18" s="147"/>
      <c r="I18" s="147"/>
      <c r="J18" s="147"/>
      <c r="K18" s="147"/>
    </row>
    <row r="19" spans="1:13" s="120" customFormat="1" ht="22.5" customHeight="1" x14ac:dyDescent="0.15">
      <c r="A19" s="2446" t="s">
        <v>1911</v>
      </c>
      <c r="B19" s="2446"/>
      <c r="C19" s="2446"/>
      <c r="D19" s="2446"/>
      <c r="E19" s="2446"/>
      <c r="F19" s="2446"/>
      <c r="G19" s="2446"/>
      <c r="H19" s="2446"/>
      <c r="I19" s="2446"/>
      <c r="J19" s="2446"/>
      <c r="K19" s="2446"/>
      <c r="L19" s="38"/>
      <c r="M19" s="38"/>
    </row>
    <row r="20" spans="1:13" s="997" customFormat="1" ht="15" customHeight="1" x14ac:dyDescent="0.25">
      <c r="A20" s="2964" t="s">
        <v>1912</v>
      </c>
      <c r="B20" s="2964"/>
      <c r="C20" s="2964"/>
      <c r="D20" s="2964"/>
      <c r="E20" s="2964"/>
      <c r="F20" s="2964"/>
      <c r="G20" s="2964"/>
      <c r="H20" s="2964"/>
      <c r="I20" s="2964"/>
      <c r="J20" s="2964"/>
      <c r="K20" s="2964"/>
      <c r="L20"/>
      <c r="M20"/>
    </row>
    <row r="21" spans="1:13" ht="15" x14ac:dyDescent="0.25">
      <c r="A21" s="147"/>
      <c r="B21" s="147"/>
      <c r="C21" s="147"/>
      <c r="D21" s="147"/>
      <c r="E21" s="147"/>
      <c r="F21" s="147"/>
      <c r="G21" s="147"/>
      <c r="H21" s="147"/>
      <c r="I21" s="147"/>
      <c r="J21" s="147"/>
      <c r="K21" s="147"/>
      <c r="L21"/>
      <c r="M21"/>
    </row>
    <row r="22" spans="1:13" x14ac:dyDescent="0.15">
      <c r="A22" s="147"/>
      <c r="B22" s="147"/>
      <c r="C22" s="147"/>
      <c r="D22" s="147"/>
      <c r="E22" s="147"/>
      <c r="F22" s="147"/>
      <c r="G22" s="147"/>
      <c r="H22" s="147"/>
      <c r="I22" s="147"/>
      <c r="J22" s="147"/>
      <c r="K22" s="147"/>
    </row>
  </sheetData>
  <mergeCells count="9">
    <mergeCell ref="A19:K19"/>
    <mergeCell ref="A20:K20"/>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2:I24"/>
  <sheetViews>
    <sheetView workbookViewId="0"/>
  </sheetViews>
  <sheetFormatPr baseColWidth="10" defaultColWidth="11.42578125" defaultRowHeight="10.5" x14ac:dyDescent="0.15"/>
  <cols>
    <col min="1" max="1" width="28.85546875" style="1" customWidth="1"/>
    <col min="2" max="2" width="11.85546875" style="1" bestFit="1" customWidth="1"/>
    <col min="3" max="3" width="14.140625" style="1" customWidth="1"/>
    <col min="4" max="5" width="11.5703125" style="1" bestFit="1" customWidth="1"/>
    <col min="6" max="6" width="15.28515625" style="1" customWidth="1"/>
    <col min="7" max="7" width="15.42578125" style="1" customWidth="1"/>
    <col min="8" max="16384" width="11.42578125" style="1"/>
  </cols>
  <sheetData>
    <row r="2" spans="1:9" s="42" customFormat="1" ht="22.5" customHeight="1" x14ac:dyDescent="0.15">
      <c r="A2" s="2358" t="s">
        <v>170</v>
      </c>
      <c r="B2" s="2358"/>
      <c r="C2" s="2358"/>
      <c r="D2" s="2358"/>
      <c r="E2" s="2358"/>
      <c r="F2" s="2358"/>
      <c r="G2" s="2358"/>
    </row>
    <row r="3" spans="1:9" ht="11.25" customHeight="1" x14ac:dyDescent="0.15">
      <c r="B3" s="108"/>
    </row>
    <row r="4" spans="1:9" ht="15.75" customHeight="1" x14ac:dyDescent="0.15">
      <c r="A4" s="2360" t="s">
        <v>1</v>
      </c>
      <c r="B4" s="2360" t="s">
        <v>89</v>
      </c>
      <c r="C4" s="2360" t="s">
        <v>171</v>
      </c>
      <c r="D4" s="2360"/>
      <c r="E4" s="2360"/>
      <c r="F4" s="2360"/>
      <c r="G4" s="2360"/>
    </row>
    <row r="5" spans="1:9" ht="37.5" customHeight="1" x14ac:dyDescent="0.15">
      <c r="A5" s="2360"/>
      <c r="B5" s="2360"/>
      <c r="C5" s="50" t="s">
        <v>152</v>
      </c>
      <c r="D5" s="50" t="s">
        <v>153</v>
      </c>
      <c r="E5" s="50" t="s">
        <v>168</v>
      </c>
      <c r="F5" s="50" t="s">
        <v>155</v>
      </c>
      <c r="G5" s="50" t="s">
        <v>156</v>
      </c>
    </row>
    <row r="6" spans="1:9" ht="11.25" customHeight="1" x14ac:dyDescent="0.15">
      <c r="A6" s="45" t="s">
        <v>4</v>
      </c>
      <c r="B6" s="109">
        <f>SUM(C6:G6)</f>
        <v>10884</v>
      </c>
      <c r="C6" s="110">
        <f>SUM(C7:C21)</f>
        <v>10840</v>
      </c>
      <c r="D6" s="110">
        <f t="shared" ref="D6:G6" si="0">SUM(D7:D21)</f>
        <v>5</v>
      </c>
      <c r="E6" s="110">
        <f t="shared" si="0"/>
        <v>18</v>
      </c>
      <c r="F6" s="110">
        <f t="shared" si="0"/>
        <v>17</v>
      </c>
      <c r="G6" s="110">
        <f t="shared" si="0"/>
        <v>4</v>
      </c>
      <c r="I6" s="111"/>
    </row>
    <row r="7" spans="1:9" ht="11.25" customHeight="1" x14ac:dyDescent="0.15">
      <c r="A7" s="1" t="s">
        <v>5</v>
      </c>
      <c r="B7" s="110">
        <f t="shared" ref="B7:B21" si="1">SUM(C7:G7)</f>
        <v>0</v>
      </c>
      <c r="C7" s="112" t="s">
        <v>6</v>
      </c>
      <c r="D7" s="113" t="s">
        <v>6</v>
      </c>
      <c r="E7" s="113" t="s">
        <v>6</v>
      </c>
      <c r="F7" s="113" t="s">
        <v>6</v>
      </c>
      <c r="G7" s="113" t="s">
        <v>6</v>
      </c>
      <c r="I7" s="111"/>
    </row>
    <row r="8" spans="1:9" ht="11.25" customHeight="1" x14ac:dyDescent="0.15">
      <c r="A8" s="1" t="s">
        <v>7</v>
      </c>
      <c r="B8" s="110">
        <f t="shared" si="1"/>
        <v>0</v>
      </c>
      <c r="C8" s="112" t="s">
        <v>6</v>
      </c>
      <c r="D8" s="113" t="s">
        <v>6</v>
      </c>
      <c r="E8" s="113" t="s">
        <v>6</v>
      </c>
      <c r="F8" s="113" t="s">
        <v>6</v>
      </c>
      <c r="G8" s="113" t="s">
        <v>6</v>
      </c>
      <c r="I8" s="111"/>
    </row>
    <row r="9" spans="1:9" ht="11.25" customHeight="1" x14ac:dyDescent="0.15">
      <c r="A9" s="1" t="s">
        <v>8</v>
      </c>
      <c r="B9" s="110">
        <f t="shared" si="1"/>
        <v>0</v>
      </c>
      <c r="C9" s="112" t="s">
        <v>6</v>
      </c>
      <c r="D9" s="113" t="s">
        <v>6</v>
      </c>
      <c r="E9" s="113" t="s">
        <v>6</v>
      </c>
      <c r="F9" s="113" t="s">
        <v>6</v>
      </c>
      <c r="G9" s="113" t="s">
        <v>6</v>
      </c>
      <c r="I9" s="111"/>
    </row>
    <row r="10" spans="1:9" ht="11.25" customHeight="1" x14ac:dyDescent="0.15">
      <c r="A10" s="1" t="s">
        <v>9</v>
      </c>
      <c r="B10" s="109">
        <f t="shared" si="1"/>
        <v>11</v>
      </c>
      <c r="C10" s="112" t="s">
        <v>6</v>
      </c>
      <c r="D10" s="113" t="s">
        <v>6</v>
      </c>
      <c r="E10" s="113">
        <v>11</v>
      </c>
      <c r="F10" s="113" t="s">
        <v>6</v>
      </c>
      <c r="G10" s="113" t="s">
        <v>6</v>
      </c>
      <c r="I10" s="111"/>
    </row>
    <row r="11" spans="1:9" ht="11.25" customHeight="1" x14ac:dyDescent="0.15">
      <c r="A11" s="1" t="s">
        <v>10</v>
      </c>
      <c r="B11" s="109">
        <f t="shared" si="1"/>
        <v>15</v>
      </c>
      <c r="C11" s="112" t="s">
        <v>6</v>
      </c>
      <c r="D11" s="113" t="s">
        <v>6</v>
      </c>
      <c r="E11" s="113" t="s">
        <v>6</v>
      </c>
      <c r="F11" s="114">
        <v>15</v>
      </c>
      <c r="G11" s="113" t="s">
        <v>6</v>
      </c>
      <c r="I11" s="111"/>
    </row>
    <row r="12" spans="1:9" ht="11.25" customHeight="1" x14ac:dyDescent="0.15">
      <c r="A12" s="1" t="s">
        <v>11</v>
      </c>
      <c r="B12" s="109">
        <f t="shared" si="1"/>
        <v>10839</v>
      </c>
      <c r="C12" s="115">
        <v>10839</v>
      </c>
      <c r="D12" s="113" t="s">
        <v>6</v>
      </c>
      <c r="E12" s="113" t="s">
        <v>6</v>
      </c>
      <c r="F12" s="113" t="s">
        <v>6</v>
      </c>
      <c r="G12" s="113" t="s">
        <v>6</v>
      </c>
      <c r="I12" s="111"/>
    </row>
    <row r="13" spans="1:9" ht="11.25" customHeight="1" x14ac:dyDescent="0.15">
      <c r="A13" s="1" t="s">
        <v>12</v>
      </c>
      <c r="B13" s="109">
        <f t="shared" si="1"/>
        <v>6</v>
      </c>
      <c r="C13" s="113">
        <v>1</v>
      </c>
      <c r="D13" s="113">
        <v>2</v>
      </c>
      <c r="E13" s="113">
        <v>1</v>
      </c>
      <c r="F13" s="113" t="s">
        <v>6</v>
      </c>
      <c r="G13" s="113">
        <v>2</v>
      </c>
      <c r="I13" s="111"/>
    </row>
    <row r="14" spans="1:9" ht="11.25" customHeight="1" x14ac:dyDescent="0.15">
      <c r="A14" s="1" t="s">
        <v>13</v>
      </c>
      <c r="B14" s="109">
        <f t="shared" si="1"/>
        <v>7</v>
      </c>
      <c r="C14" s="113" t="s">
        <v>6</v>
      </c>
      <c r="D14" s="113">
        <v>2</v>
      </c>
      <c r="E14" s="113">
        <v>3</v>
      </c>
      <c r="F14" s="113" t="s">
        <v>6</v>
      </c>
      <c r="G14" s="113">
        <v>2</v>
      </c>
      <c r="I14" s="111"/>
    </row>
    <row r="15" spans="1:9" ht="11.25" customHeight="1" x14ac:dyDescent="0.15">
      <c r="A15" s="1" t="s">
        <v>14</v>
      </c>
      <c r="B15" s="109">
        <f t="shared" si="1"/>
        <v>0</v>
      </c>
      <c r="C15" s="113" t="s">
        <v>6</v>
      </c>
      <c r="D15" s="113" t="s">
        <v>6</v>
      </c>
      <c r="E15" s="113" t="s">
        <v>6</v>
      </c>
      <c r="F15" s="113" t="s">
        <v>6</v>
      </c>
      <c r="G15" s="113" t="s">
        <v>6</v>
      </c>
      <c r="I15" s="111"/>
    </row>
    <row r="16" spans="1:9" ht="11.25" customHeight="1" x14ac:dyDescent="0.15">
      <c r="A16" s="1" t="s">
        <v>15</v>
      </c>
      <c r="B16" s="109">
        <f t="shared" si="1"/>
        <v>0</v>
      </c>
      <c r="C16" s="113" t="s">
        <v>6</v>
      </c>
      <c r="D16" s="113" t="s">
        <v>6</v>
      </c>
      <c r="E16" s="113" t="s">
        <v>6</v>
      </c>
      <c r="F16" s="113" t="s">
        <v>6</v>
      </c>
      <c r="G16" s="113" t="s">
        <v>6</v>
      </c>
      <c r="I16" s="111"/>
    </row>
    <row r="17" spans="1:9" ht="11.25" customHeight="1" x14ac:dyDescent="0.15">
      <c r="A17" s="1" t="s">
        <v>16</v>
      </c>
      <c r="B17" s="109">
        <f t="shared" si="1"/>
        <v>0</v>
      </c>
      <c r="C17" s="113" t="s">
        <v>6</v>
      </c>
      <c r="D17" s="113" t="s">
        <v>6</v>
      </c>
      <c r="E17" s="113" t="s">
        <v>6</v>
      </c>
      <c r="F17" s="113" t="s">
        <v>6</v>
      </c>
      <c r="G17" s="113" t="s">
        <v>6</v>
      </c>
      <c r="I17" s="111"/>
    </row>
    <row r="18" spans="1:9" ht="11.25" customHeight="1" x14ac:dyDescent="0.15">
      <c r="A18" s="1" t="s">
        <v>17</v>
      </c>
      <c r="B18" s="109">
        <f t="shared" si="1"/>
        <v>0</v>
      </c>
      <c r="C18" s="113" t="s">
        <v>6</v>
      </c>
      <c r="D18" s="113" t="s">
        <v>6</v>
      </c>
      <c r="E18" s="113" t="s">
        <v>6</v>
      </c>
      <c r="F18" s="113" t="s">
        <v>6</v>
      </c>
      <c r="G18" s="113" t="s">
        <v>6</v>
      </c>
      <c r="I18" s="111"/>
    </row>
    <row r="19" spans="1:9" ht="11.25" customHeight="1" x14ac:dyDescent="0.15">
      <c r="A19" s="1" t="s">
        <v>18</v>
      </c>
      <c r="B19" s="109">
        <f t="shared" si="1"/>
        <v>1</v>
      </c>
      <c r="C19" s="113" t="s">
        <v>6</v>
      </c>
      <c r="D19" s="113" t="s">
        <v>6</v>
      </c>
      <c r="E19" s="113">
        <v>1</v>
      </c>
      <c r="F19" s="113" t="s">
        <v>6</v>
      </c>
      <c r="G19" s="113" t="s">
        <v>6</v>
      </c>
      <c r="I19" s="111"/>
    </row>
    <row r="20" spans="1:9" ht="11.25" customHeight="1" x14ac:dyDescent="0.15">
      <c r="A20" s="1" t="s">
        <v>19</v>
      </c>
      <c r="B20" s="109">
        <f>SUM(C20:G20)</f>
        <v>0</v>
      </c>
      <c r="C20" s="113" t="s">
        <v>6</v>
      </c>
      <c r="D20" s="113" t="s">
        <v>6</v>
      </c>
      <c r="E20" s="113" t="s">
        <v>6</v>
      </c>
      <c r="F20" s="113" t="s">
        <v>6</v>
      </c>
      <c r="G20" s="113" t="s">
        <v>6</v>
      </c>
      <c r="I20" s="111"/>
    </row>
    <row r="21" spans="1:9" ht="11.25" customHeight="1" x14ac:dyDescent="0.15">
      <c r="A21" s="1" t="s">
        <v>20</v>
      </c>
      <c r="B21" s="109">
        <f t="shared" si="1"/>
        <v>5</v>
      </c>
      <c r="C21" s="113" t="s">
        <v>6</v>
      </c>
      <c r="D21" s="113">
        <v>1</v>
      </c>
      <c r="E21" s="113">
        <v>2</v>
      </c>
      <c r="F21" s="113">
        <v>2</v>
      </c>
      <c r="G21" s="113" t="s">
        <v>6</v>
      </c>
      <c r="I21" s="111"/>
    </row>
    <row r="22" spans="1:9" ht="11.25" customHeight="1" x14ac:dyDescent="0.15">
      <c r="A22" s="2362"/>
      <c r="B22" s="2362"/>
      <c r="C22" s="2362"/>
      <c r="D22" s="2362"/>
      <c r="E22" s="2362"/>
      <c r="F22" s="2362"/>
      <c r="G22" s="2362"/>
    </row>
    <row r="23" spans="1:9" x14ac:dyDescent="0.15">
      <c r="A23" s="2357" t="s">
        <v>21</v>
      </c>
      <c r="B23" s="2357"/>
      <c r="C23" s="2357"/>
      <c r="D23" s="2357"/>
      <c r="E23" s="2357"/>
      <c r="F23" s="2357"/>
      <c r="G23" s="2357"/>
    </row>
    <row r="24" spans="1:9" x14ac:dyDescent="0.15">
      <c r="A24" s="2357" t="s">
        <v>22</v>
      </c>
      <c r="B24" s="2357"/>
      <c r="C24" s="2357"/>
      <c r="D24" s="2357"/>
      <c r="E24" s="2357"/>
      <c r="F24" s="2357"/>
      <c r="G24" s="2357"/>
    </row>
  </sheetData>
  <mergeCells count="7">
    <mergeCell ref="A24:G24"/>
    <mergeCell ref="A2:G2"/>
    <mergeCell ref="A4:A5"/>
    <mergeCell ref="B4:B5"/>
    <mergeCell ref="C4:G4"/>
    <mergeCell ref="A22:G22"/>
    <mergeCell ref="A23:G23"/>
  </mergeCells>
  <pageMargins left="0.7" right="0.7" top="0.75" bottom="0.75" header="0.3" footer="0.3"/>
  <pageSetup orientation="portrait" verticalDpi="0"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1"/>
  <dimension ref="A1:L60"/>
  <sheetViews>
    <sheetView zoomScaleNormal="100" workbookViewId="0"/>
  </sheetViews>
  <sheetFormatPr baseColWidth="10" defaultColWidth="9.140625" defaultRowHeight="10.5" x14ac:dyDescent="0.15"/>
  <cols>
    <col min="1" max="2" width="12.85546875" style="118" customWidth="1"/>
    <col min="3" max="3" width="8.5703125" style="118" customWidth="1"/>
    <col min="4" max="4" width="11.42578125" style="118" customWidth="1"/>
    <col min="5" max="5" width="8.5703125" style="118" customWidth="1"/>
    <col min="6" max="6" width="11.42578125" style="118" customWidth="1"/>
    <col min="7" max="7" width="8.5703125" style="118" customWidth="1"/>
    <col min="8" max="8" width="11.42578125" style="118" customWidth="1"/>
    <col min="9" max="9" width="8.5703125" style="118" customWidth="1"/>
    <col min="10" max="10" width="11.42578125" style="118" customWidth="1"/>
    <col min="11" max="11" width="8.5703125" style="120" customWidth="1"/>
    <col min="12" max="12" width="11.42578125" style="120" customWidth="1"/>
    <col min="13" max="16384" width="9.140625" style="118"/>
  </cols>
  <sheetData>
    <row r="1" spans="1:12" ht="7.5" customHeight="1" x14ac:dyDescent="0.15">
      <c r="A1" s="998"/>
      <c r="B1" s="998"/>
      <c r="C1" s="998"/>
      <c r="D1" s="998"/>
      <c r="E1" s="998"/>
      <c r="F1" s="998"/>
      <c r="G1" s="998"/>
      <c r="H1" s="998"/>
      <c r="I1" s="998"/>
      <c r="J1" s="998"/>
      <c r="K1" s="999"/>
      <c r="L1" s="999"/>
    </row>
    <row r="2" spans="1:12" s="120" customFormat="1" ht="22.5" customHeight="1" x14ac:dyDescent="0.15">
      <c r="A2" s="2968" t="s">
        <v>1985</v>
      </c>
      <c r="B2" s="2968"/>
      <c r="C2" s="2968"/>
      <c r="D2" s="2968"/>
      <c r="E2" s="2968"/>
      <c r="F2" s="2968"/>
      <c r="G2" s="2968"/>
      <c r="H2" s="2968"/>
      <c r="I2" s="2968"/>
      <c r="J2" s="2968"/>
      <c r="K2" s="2968"/>
      <c r="L2" s="2968"/>
    </row>
    <row r="3" spans="1:12" ht="11.25" customHeight="1" x14ac:dyDescent="0.15">
      <c r="A3" s="1000"/>
      <c r="B3" s="1000"/>
      <c r="C3" s="1000"/>
      <c r="D3" s="1000"/>
      <c r="E3" s="1000"/>
      <c r="F3" s="1000"/>
      <c r="G3" s="1001"/>
      <c r="H3" s="1001"/>
      <c r="I3" s="529"/>
      <c r="J3" s="529"/>
      <c r="K3" s="529"/>
      <c r="L3" s="529"/>
    </row>
    <row r="4" spans="1:12" ht="11.25" customHeight="1" x14ac:dyDescent="0.15">
      <c r="A4" s="2969" t="s">
        <v>1986</v>
      </c>
      <c r="B4" s="2969" t="s">
        <v>1987</v>
      </c>
      <c r="C4" s="2957">
        <v>2012</v>
      </c>
      <c r="D4" s="2958"/>
      <c r="E4" s="2696">
        <v>2013</v>
      </c>
      <c r="F4" s="2696"/>
      <c r="G4" s="2696">
        <v>2014</v>
      </c>
      <c r="H4" s="2696"/>
      <c r="I4" s="2407">
        <v>2015</v>
      </c>
      <c r="J4" s="2971"/>
      <c r="K4" s="2972">
        <v>2016</v>
      </c>
      <c r="L4" s="2973"/>
    </row>
    <row r="5" spans="1:12" ht="24" customHeight="1" x14ac:dyDescent="0.15">
      <c r="A5" s="2970"/>
      <c r="B5" s="2970"/>
      <c r="C5" s="520" t="s">
        <v>1910</v>
      </c>
      <c r="D5" s="520" t="s">
        <v>781</v>
      </c>
      <c r="E5" s="520" t="s">
        <v>1910</v>
      </c>
      <c r="F5" s="520" t="s">
        <v>781</v>
      </c>
      <c r="G5" s="520" t="s">
        <v>1910</v>
      </c>
      <c r="H5" s="520" t="s">
        <v>781</v>
      </c>
      <c r="I5" s="520" t="s">
        <v>1910</v>
      </c>
      <c r="J5" s="520" t="s">
        <v>781</v>
      </c>
      <c r="K5" s="520" t="s">
        <v>1910</v>
      </c>
      <c r="L5" s="520" t="s">
        <v>781</v>
      </c>
    </row>
    <row r="6" spans="1:12" x14ac:dyDescent="0.15">
      <c r="A6" s="1002" t="s">
        <v>71</v>
      </c>
      <c r="B6" s="1002"/>
      <c r="C6" s="1003">
        <f t="shared" ref="C6:L6" si="0">SUM(C7:C48)</f>
        <v>255</v>
      </c>
      <c r="D6" s="1004">
        <f t="shared" si="0"/>
        <v>1</v>
      </c>
      <c r="E6" s="1003">
        <f t="shared" si="0"/>
        <v>270</v>
      </c>
      <c r="F6" s="1005">
        <f t="shared" si="0"/>
        <v>1</v>
      </c>
      <c r="G6" s="1003">
        <f t="shared" si="0"/>
        <v>231</v>
      </c>
      <c r="H6" s="1005">
        <f t="shared" si="0"/>
        <v>0.99999999999999978</v>
      </c>
      <c r="I6" s="1003">
        <f t="shared" si="0"/>
        <v>273</v>
      </c>
      <c r="J6" s="1005">
        <f t="shared" si="0"/>
        <v>0.99940000000000018</v>
      </c>
      <c r="K6" s="1003">
        <f t="shared" si="0"/>
        <v>280</v>
      </c>
      <c r="L6" s="1005">
        <f t="shared" si="0"/>
        <v>0.99999999999999978</v>
      </c>
    </row>
    <row r="7" spans="1:12" x14ac:dyDescent="0.15">
      <c r="A7" s="529" t="s">
        <v>1988</v>
      </c>
      <c r="B7" s="529" t="s">
        <v>1989</v>
      </c>
      <c r="C7" s="736">
        <v>18</v>
      </c>
      <c r="D7" s="982">
        <f t="shared" ref="D7:D48" si="1">C7/$C$6</f>
        <v>7.0588235294117646E-2</v>
      </c>
      <c r="E7" s="1006">
        <v>18</v>
      </c>
      <c r="F7" s="1007">
        <f t="shared" ref="F7:F48" si="2">E7/$E$6</f>
        <v>6.6666666666666666E-2</v>
      </c>
      <c r="G7" s="1008">
        <v>22</v>
      </c>
      <c r="H7" s="1007">
        <f>G7/$G$6</f>
        <v>9.5238095238095233E-2</v>
      </c>
      <c r="I7" s="1008">
        <v>14</v>
      </c>
      <c r="J7" s="1007">
        <v>5.0700000000000002E-2</v>
      </c>
      <c r="K7" s="1008">
        <v>24</v>
      </c>
      <c r="L7" s="1007">
        <f>K7/$K$6</f>
        <v>8.5714285714285715E-2</v>
      </c>
    </row>
    <row r="8" spans="1:12" x14ac:dyDescent="0.15">
      <c r="A8" s="529" t="s">
        <v>1990</v>
      </c>
      <c r="B8" s="529" t="s">
        <v>1991</v>
      </c>
      <c r="C8" s="736">
        <v>0</v>
      </c>
      <c r="D8" s="982">
        <f t="shared" si="1"/>
        <v>0</v>
      </c>
      <c r="E8" s="624">
        <v>0</v>
      </c>
      <c r="F8" s="1007">
        <f t="shared" si="2"/>
        <v>0</v>
      </c>
      <c r="G8" s="736">
        <v>4</v>
      </c>
      <c r="H8" s="1007">
        <f t="shared" ref="H8:H48" si="3">G8/$G$6</f>
        <v>1.7316017316017316E-2</v>
      </c>
      <c r="I8" s="1008">
        <v>0</v>
      </c>
      <c r="J8" s="1007">
        <v>0</v>
      </c>
      <c r="K8" s="1008">
        <v>0</v>
      </c>
      <c r="L8" s="1007">
        <f t="shared" ref="L8:L48" si="4">K8/$K$6</f>
        <v>0</v>
      </c>
    </row>
    <row r="9" spans="1:12" x14ac:dyDescent="0.15">
      <c r="A9" s="529" t="s">
        <v>1988</v>
      </c>
      <c r="B9" s="529" t="s">
        <v>1992</v>
      </c>
      <c r="C9" s="736">
        <v>0</v>
      </c>
      <c r="D9" s="982">
        <v>0</v>
      </c>
      <c r="E9" s="736">
        <v>0</v>
      </c>
      <c r="F9" s="1007">
        <v>0</v>
      </c>
      <c r="G9" s="736">
        <v>1</v>
      </c>
      <c r="H9" s="1007">
        <f t="shared" si="3"/>
        <v>4.329004329004329E-3</v>
      </c>
      <c r="I9" s="1008">
        <v>0</v>
      </c>
      <c r="J9" s="1007">
        <v>0</v>
      </c>
      <c r="K9" s="1008">
        <v>0</v>
      </c>
      <c r="L9" s="1007">
        <f t="shared" si="4"/>
        <v>0</v>
      </c>
    </row>
    <row r="10" spans="1:12" x14ac:dyDescent="0.15">
      <c r="A10" s="529" t="s">
        <v>1993</v>
      </c>
      <c r="B10" s="529" t="s">
        <v>1994</v>
      </c>
      <c r="C10" s="736">
        <v>3</v>
      </c>
      <c r="D10" s="982">
        <f t="shared" si="1"/>
        <v>1.1764705882352941E-2</v>
      </c>
      <c r="E10" s="624">
        <v>0</v>
      </c>
      <c r="F10" s="1007">
        <f t="shared" si="2"/>
        <v>0</v>
      </c>
      <c r="G10" s="736">
        <v>3</v>
      </c>
      <c r="H10" s="1007">
        <f t="shared" si="3"/>
        <v>1.2987012987012988E-2</v>
      </c>
      <c r="I10" s="1008">
        <v>0</v>
      </c>
      <c r="J10" s="1007">
        <v>0</v>
      </c>
      <c r="K10" s="1008">
        <v>2</v>
      </c>
      <c r="L10" s="1007">
        <f t="shared" si="4"/>
        <v>7.1428571428571426E-3</v>
      </c>
    </row>
    <row r="11" spans="1:12" x14ac:dyDescent="0.15">
      <c r="A11" s="529" t="s">
        <v>1995</v>
      </c>
      <c r="B11" s="529" t="s">
        <v>1994</v>
      </c>
      <c r="C11" s="736">
        <v>0</v>
      </c>
      <c r="D11" s="982">
        <f t="shared" si="1"/>
        <v>0</v>
      </c>
      <c r="E11" s="624">
        <v>0</v>
      </c>
      <c r="F11" s="1007">
        <f t="shared" si="2"/>
        <v>0</v>
      </c>
      <c r="G11" s="1008">
        <v>0</v>
      </c>
      <c r="H11" s="1007">
        <f t="shared" si="3"/>
        <v>0</v>
      </c>
      <c r="I11" s="1008">
        <v>0</v>
      </c>
      <c r="J11" s="1007">
        <v>0</v>
      </c>
      <c r="K11" s="1008">
        <v>1</v>
      </c>
      <c r="L11" s="1007">
        <f t="shared" si="4"/>
        <v>3.5714285714285713E-3</v>
      </c>
    </row>
    <row r="12" spans="1:12" x14ac:dyDescent="0.15">
      <c r="A12" s="529" t="s">
        <v>1996</v>
      </c>
      <c r="B12" s="529" t="s">
        <v>1994</v>
      </c>
      <c r="C12" s="736">
        <v>0</v>
      </c>
      <c r="D12" s="982">
        <f t="shared" si="1"/>
        <v>0</v>
      </c>
      <c r="E12" s="1006">
        <v>1</v>
      </c>
      <c r="F12" s="1007">
        <f t="shared" si="2"/>
        <v>3.7037037037037038E-3</v>
      </c>
      <c r="G12" s="1008">
        <v>0</v>
      </c>
      <c r="H12" s="1007">
        <f t="shared" si="3"/>
        <v>0</v>
      </c>
      <c r="I12" s="1008">
        <v>4</v>
      </c>
      <c r="J12" s="1007">
        <v>1.4500000000000001E-2</v>
      </c>
      <c r="K12" s="1008">
        <v>0</v>
      </c>
      <c r="L12" s="1007">
        <f t="shared" si="4"/>
        <v>0</v>
      </c>
    </row>
    <row r="13" spans="1:12" x14ac:dyDescent="0.15">
      <c r="A13" s="529" t="s">
        <v>1997</v>
      </c>
      <c r="B13" s="529" t="s">
        <v>1994</v>
      </c>
      <c r="C13" s="736">
        <v>0</v>
      </c>
      <c r="D13" s="982">
        <f t="shared" si="1"/>
        <v>0</v>
      </c>
      <c r="E13" s="1006">
        <v>2</v>
      </c>
      <c r="F13" s="1007">
        <f t="shared" si="2"/>
        <v>7.4074074074074077E-3</v>
      </c>
      <c r="G13" s="1008">
        <v>0</v>
      </c>
      <c r="H13" s="1007">
        <f t="shared" si="3"/>
        <v>0</v>
      </c>
      <c r="I13" s="1008">
        <v>1</v>
      </c>
      <c r="J13" s="1007">
        <v>3.5999999999999999E-3</v>
      </c>
      <c r="K13" s="1008">
        <v>2</v>
      </c>
      <c r="L13" s="1007">
        <f t="shared" si="4"/>
        <v>7.1428571428571426E-3</v>
      </c>
    </row>
    <row r="14" spans="1:12" x14ac:dyDescent="0.15">
      <c r="A14" s="529" t="s">
        <v>1998</v>
      </c>
      <c r="B14" s="529" t="s">
        <v>1994</v>
      </c>
      <c r="C14" s="736">
        <v>0</v>
      </c>
      <c r="D14" s="982">
        <f t="shared" si="1"/>
        <v>0</v>
      </c>
      <c r="E14" s="624">
        <v>0</v>
      </c>
      <c r="F14" s="1007">
        <f t="shared" si="2"/>
        <v>0</v>
      </c>
      <c r="G14" s="1008">
        <v>0</v>
      </c>
      <c r="H14" s="1007">
        <f t="shared" si="3"/>
        <v>0</v>
      </c>
      <c r="I14" s="1008">
        <v>0</v>
      </c>
      <c r="J14" s="1007">
        <v>0</v>
      </c>
      <c r="K14" s="1008">
        <v>1</v>
      </c>
      <c r="L14" s="1007">
        <f t="shared" si="4"/>
        <v>3.5714285714285713E-3</v>
      </c>
    </row>
    <row r="15" spans="1:12" x14ac:dyDescent="0.15">
      <c r="A15" s="529" t="s">
        <v>1999</v>
      </c>
      <c r="B15" s="529" t="s">
        <v>1994</v>
      </c>
      <c r="C15" s="736">
        <v>0</v>
      </c>
      <c r="D15" s="982">
        <f t="shared" si="1"/>
        <v>0</v>
      </c>
      <c r="E15" s="624">
        <v>0</v>
      </c>
      <c r="F15" s="1007">
        <f t="shared" si="2"/>
        <v>0</v>
      </c>
      <c r="G15" s="1008">
        <v>0</v>
      </c>
      <c r="H15" s="1007">
        <f t="shared" si="3"/>
        <v>0</v>
      </c>
      <c r="I15" s="1008">
        <v>0</v>
      </c>
      <c r="J15" s="1007">
        <v>0</v>
      </c>
      <c r="K15" s="1008">
        <v>4</v>
      </c>
      <c r="L15" s="1007">
        <f t="shared" si="4"/>
        <v>1.4285714285714285E-2</v>
      </c>
    </row>
    <row r="16" spans="1:12" x14ac:dyDescent="0.15">
      <c r="A16" s="529" t="s">
        <v>2000</v>
      </c>
      <c r="B16" s="529" t="s">
        <v>1994</v>
      </c>
      <c r="C16" s="736">
        <v>2</v>
      </c>
      <c r="D16" s="982">
        <f t="shared" si="1"/>
        <v>7.8431372549019607E-3</v>
      </c>
      <c r="E16" s="624">
        <v>3</v>
      </c>
      <c r="F16" s="1007">
        <f t="shared" si="2"/>
        <v>1.1111111111111112E-2</v>
      </c>
      <c r="G16" s="736">
        <v>1</v>
      </c>
      <c r="H16" s="1007">
        <f t="shared" si="3"/>
        <v>4.329004329004329E-3</v>
      </c>
      <c r="I16" s="1008">
        <v>9</v>
      </c>
      <c r="J16" s="1007">
        <v>3.2599999999999997E-2</v>
      </c>
      <c r="K16" s="1008">
        <v>0</v>
      </c>
      <c r="L16" s="1007">
        <f t="shared" si="4"/>
        <v>0</v>
      </c>
    </row>
    <row r="17" spans="1:12" x14ac:dyDescent="0.15">
      <c r="A17" s="529" t="s">
        <v>1994</v>
      </c>
      <c r="B17" s="529" t="s">
        <v>1988</v>
      </c>
      <c r="C17" s="736">
        <v>1</v>
      </c>
      <c r="D17" s="982">
        <f t="shared" si="1"/>
        <v>3.9215686274509803E-3</v>
      </c>
      <c r="E17" s="1006">
        <v>4</v>
      </c>
      <c r="F17" s="1007">
        <f t="shared" si="2"/>
        <v>1.4814814814814815E-2</v>
      </c>
      <c r="G17" s="1008">
        <v>5</v>
      </c>
      <c r="H17" s="1007">
        <f t="shared" si="3"/>
        <v>2.1645021645021644E-2</v>
      </c>
      <c r="I17" s="1008">
        <v>2</v>
      </c>
      <c r="J17" s="1007">
        <v>7.1999999999999998E-3</v>
      </c>
      <c r="K17" s="1008">
        <v>0</v>
      </c>
      <c r="L17" s="1007">
        <f t="shared" si="4"/>
        <v>0</v>
      </c>
    </row>
    <row r="18" spans="1:12" x14ac:dyDescent="0.15">
      <c r="A18" s="529" t="s">
        <v>1994</v>
      </c>
      <c r="B18" s="529" t="s">
        <v>1995</v>
      </c>
      <c r="C18" s="736">
        <v>0</v>
      </c>
      <c r="D18" s="982">
        <f t="shared" si="1"/>
        <v>0</v>
      </c>
      <c r="E18" s="1006">
        <v>0</v>
      </c>
      <c r="F18" s="1007">
        <f t="shared" si="2"/>
        <v>0</v>
      </c>
      <c r="G18" s="1008">
        <v>1</v>
      </c>
      <c r="H18" s="1007">
        <f t="shared" si="3"/>
        <v>4.329004329004329E-3</v>
      </c>
      <c r="I18" s="1008">
        <v>1</v>
      </c>
      <c r="J18" s="1007">
        <v>3.5999999999999999E-3</v>
      </c>
      <c r="K18" s="1008">
        <v>1</v>
      </c>
      <c r="L18" s="1007">
        <f t="shared" si="4"/>
        <v>3.5714285714285713E-3</v>
      </c>
    </row>
    <row r="19" spans="1:12" x14ac:dyDescent="0.15">
      <c r="A19" s="529" t="s">
        <v>1994</v>
      </c>
      <c r="B19" s="529" t="s">
        <v>1996</v>
      </c>
      <c r="C19" s="736">
        <v>0</v>
      </c>
      <c r="D19" s="982">
        <f t="shared" si="1"/>
        <v>0</v>
      </c>
      <c r="E19" s="1006">
        <v>1</v>
      </c>
      <c r="F19" s="1007">
        <f t="shared" si="2"/>
        <v>3.7037037037037038E-3</v>
      </c>
      <c r="G19" s="1008">
        <v>0</v>
      </c>
      <c r="H19" s="1007">
        <f t="shared" si="3"/>
        <v>0</v>
      </c>
      <c r="I19" s="1008">
        <v>0</v>
      </c>
      <c r="J19" s="1007">
        <v>0</v>
      </c>
      <c r="K19" s="1008">
        <v>0</v>
      </c>
      <c r="L19" s="1007">
        <f t="shared" si="4"/>
        <v>0</v>
      </c>
    </row>
    <row r="20" spans="1:12" x14ac:dyDescent="0.15">
      <c r="A20" s="529" t="s">
        <v>1994</v>
      </c>
      <c r="B20" s="529" t="s">
        <v>1997</v>
      </c>
      <c r="C20" s="736">
        <v>0</v>
      </c>
      <c r="D20" s="982">
        <f t="shared" si="1"/>
        <v>0</v>
      </c>
      <c r="E20" s="1006">
        <v>0</v>
      </c>
      <c r="F20" s="1007">
        <f t="shared" si="2"/>
        <v>0</v>
      </c>
      <c r="G20" s="1008">
        <v>0</v>
      </c>
      <c r="H20" s="1007">
        <f t="shared" si="3"/>
        <v>0</v>
      </c>
      <c r="I20" s="1008">
        <v>2</v>
      </c>
      <c r="J20" s="1007">
        <v>7.1999999999999998E-3</v>
      </c>
      <c r="K20" s="1008">
        <v>1</v>
      </c>
      <c r="L20" s="1007">
        <f t="shared" si="4"/>
        <v>3.5714285714285713E-3</v>
      </c>
    </row>
    <row r="21" spans="1:12" x14ac:dyDescent="0.15">
      <c r="A21" s="529" t="s">
        <v>1994</v>
      </c>
      <c r="B21" s="529" t="s">
        <v>2001</v>
      </c>
      <c r="C21" s="736">
        <v>0</v>
      </c>
      <c r="D21" s="982">
        <f t="shared" si="1"/>
        <v>0</v>
      </c>
      <c r="E21" s="624">
        <v>0</v>
      </c>
      <c r="F21" s="1007">
        <f t="shared" si="2"/>
        <v>0</v>
      </c>
      <c r="G21" s="1008">
        <v>0</v>
      </c>
      <c r="H21" s="1007">
        <f t="shared" si="3"/>
        <v>0</v>
      </c>
      <c r="I21" s="1008">
        <v>0</v>
      </c>
      <c r="J21" s="1007">
        <v>0</v>
      </c>
      <c r="K21" s="1008">
        <v>1</v>
      </c>
      <c r="L21" s="1007">
        <f t="shared" si="4"/>
        <v>3.5714285714285713E-3</v>
      </c>
    </row>
    <row r="22" spans="1:12" x14ac:dyDescent="0.15">
      <c r="A22" s="529" t="s">
        <v>1994</v>
      </c>
      <c r="B22" s="529" t="s">
        <v>2002</v>
      </c>
      <c r="C22" s="736">
        <v>6</v>
      </c>
      <c r="D22" s="982">
        <f t="shared" si="1"/>
        <v>2.3529411764705882E-2</v>
      </c>
      <c r="E22" s="1006">
        <v>2</v>
      </c>
      <c r="F22" s="1007">
        <f t="shared" si="2"/>
        <v>7.4074074074074077E-3</v>
      </c>
      <c r="G22" s="1008">
        <v>2</v>
      </c>
      <c r="H22" s="1007">
        <f t="shared" si="3"/>
        <v>8.658008658008658E-3</v>
      </c>
      <c r="I22" s="1008">
        <v>5</v>
      </c>
      <c r="J22" s="1007">
        <v>1.8100000000000002E-2</v>
      </c>
      <c r="K22" s="1008">
        <v>3</v>
      </c>
      <c r="L22" s="1007">
        <f t="shared" si="4"/>
        <v>1.0714285714285714E-2</v>
      </c>
    </row>
    <row r="23" spans="1:12" x14ac:dyDescent="0.15">
      <c r="A23" s="529" t="s">
        <v>1994</v>
      </c>
      <c r="B23" s="529" t="s">
        <v>2003</v>
      </c>
      <c r="C23" s="736">
        <v>97</v>
      </c>
      <c r="D23" s="982">
        <f t="shared" si="1"/>
        <v>0.38039215686274508</v>
      </c>
      <c r="E23" s="1006">
        <v>79</v>
      </c>
      <c r="F23" s="1007">
        <f t="shared" si="2"/>
        <v>0.29259259259259257</v>
      </c>
      <c r="G23" s="1008">
        <v>52</v>
      </c>
      <c r="H23" s="1007">
        <f t="shared" si="3"/>
        <v>0.22510822510822512</v>
      </c>
      <c r="I23" s="1008">
        <v>74</v>
      </c>
      <c r="J23" s="1007">
        <v>0.2681</v>
      </c>
      <c r="K23" s="1008">
        <v>54</v>
      </c>
      <c r="L23" s="1007">
        <f t="shared" si="4"/>
        <v>0.19285714285714287</v>
      </c>
    </row>
    <row r="24" spans="1:12" x14ac:dyDescent="0.15">
      <c r="A24" s="529" t="s">
        <v>1994</v>
      </c>
      <c r="B24" s="529" t="s">
        <v>1992</v>
      </c>
      <c r="C24" s="736">
        <v>3</v>
      </c>
      <c r="D24" s="982">
        <f t="shared" si="1"/>
        <v>1.1764705882352941E-2</v>
      </c>
      <c r="E24" s="1006">
        <v>6</v>
      </c>
      <c r="F24" s="1007">
        <f t="shared" si="2"/>
        <v>2.2222222222222223E-2</v>
      </c>
      <c r="G24" s="1008">
        <v>4</v>
      </c>
      <c r="H24" s="1007">
        <f t="shared" si="3"/>
        <v>1.7316017316017316E-2</v>
      </c>
      <c r="I24" s="1008">
        <v>2</v>
      </c>
      <c r="J24" s="1007">
        <v>7.1999999999999998E-3</v>
      </c>
      <c r="K24" s="1008">
        <v>2</v>
      </c>
      <c r="L24" s="1007">
        <f t="shared" si="4"/>
        <v>7.1428571428571426E-3</v>
      </c>
    </row>
    <row r="25" spans="1:12" x14ac:dyDescent="0.15">
      <c r="A25" s="529" t="s">
        <v>1994</v>
      </c>
      <c r="B25" s="529" t="s">
        <v>2004</v>
      </c>
      <c r="C25" s="736">
        <v>3</v>
      </c>
      <c r="D25" s="982">
        <f t="shared" si="1"/>
        <v>1.1764705882352941E-2</v>
      </c>
      <c r="E25" s="1006">
        <v>1</v>
      </c>
      <c r="F25" s="1007">
        <f t="shared" si="2"/>
        <v>3.7037037037037038E-3</v>
      </c>
      <c r="G25" s="1008">
        <v>0</v>
      </c>
      <c r="H25" s="1007">
        <f t="shared" si="3"/>
        <v>0</v>
      </c>
      <c r="I25" s="1008">
        <v>1</v>
      </c>
      <c r="J25" s="1007">
        <v>3.5999999999999999E-3</v>
      </c>
      <c r="K25" s="1008">
        <v>6</v>
      </c>
      <c r="L25" s="1007">
        <f t="shared" si="4"/>
        <v>2.1428571428571429E-2</v>
      </c>
    </row>
    <row r="26" spans="1:12" x14ac:dyDescent="0.15">
      <c r="A26" s="529" t="s">
        <v>1994</v>
      </c>
      <c r="B26" s="529" t="s">
        <v>2005</v>
      </c>
      <c r="C26" s="736">
        <v>13</v>
      </c>
      <c r="D26" s="982">
        <f t="shared" si="1"/>
        <v>5.0980392156862744E-2</v>
      </c>
      <c r="E26" s="1006">
        <v>6</v>
      </c>
      <c r="F26" s="1007">
        <f t="shared" si="2"/>
        <v>2.2222222222222223E-2</v>
      </c>
      <c r="G26" s="1008">
        <v>6</v>
      </c>
      <c r="H26" s="1007">
        <f t="shared" si="3"/>
        <v>2.5974025974025976E-2</v>
      </c>
      <c r="I26" s="1008">
        <v>2</v>
      </c>
      <c r="J26" s="1007">
        <v>7.1999999999999998E-3</v>
      </c>
      <c r="K26" s="1008">
        <v>0</v>
      </c>
      <c r="L26" s="1007">
        <f t="shared" si="4"/>
        <v>0</v>
      </c>
    </row>
    <row r="27" spans="1:12" x14ac:dyDescent="0.15">
      <c r="A27" s="529" t="s">
        <v>1994</v>
      </c>
      <c r="B27" s="529" t="s">
        <v>2006</v>
      </c>
      <c r="C27" s="736">
        <v>0</v>
      </c>
      <c r="D27" s="982">
        <v>0</v>
      </c>
      <c r="E27" s="736">
        <v>0</v>
      </c>
      <c r="F27" s="1007">
        <v>0</v>
      </c>
      <c r="G27" s="1008">
        <v>1</v>
      </c>
      <c r="H27" s="1007">
        <f t="shared" si="3"/>
        <v>4.329004329004329E-3</v>
      </c>
      <c r="I27" s="1008">
        <v>0</v>
      </c>
      <c r="J27" s="1007">
        <v>0</v>
      </c>
      <c r="K27" s="1008">
        <v>1</v>
      </c>
      <c r="L27" s="1007">
        <f t="shared" si="4"/>
        <v>3.5714285714285713E-3</v>
      </c>
    </row>
    <row r="28" spans="1:12" x14ac:dyDescent="0.15">
      <c r="A28" s="529" t="s">
        <v>1994</v>
      </c>
      <c r="B28" s="529" t="s">
        <v>2007</v>
      </c>
      <c r="C28" s="736">
        <v>0</v>
      </c>
      <c r="D28" s="982">
        <f t="shared" si="1"/>
        <v>0</v>
      </c>
      <c r="E28" s="1006">
        <v>0</v>
      </c>
      <c r="F28" s="1007">
        <f t="shared" si="2"/>
        <v>0</v>
      </c>
      <c r="G28" s="1008">
        <v>0</v>
      </c>
      <c r="H28" s="1007">
        <f t="shared" si="3"/>
        <v>0</v>
      </c>
      <c r="I28" s="1008">
        <v>2</v>
      </c>
      <c r="J28" s="1007">
        <v>7.1999999999999998E-3</v>
      </c>
      <c r="K28" s="1008">
        <v>0</v>
      </c>
      <c r="L28" s="1007">
        <f t="shared" si="4"/>
        <v>0</v>
      </c>
    </row>
    <row r="29" spans="1:12" x14ac:dyDescent="0.15">
      <c r="A29" s="529" t="s">
        <v>2008</v>
      </c>
      <c r="B29" s="529" t="s">
        <v>1994</v>
      </c>
      <c r="C29" s="736">
        <v>0</v>
      </c>
      <c r="D29" s="982">
        <f t="shared" si="1"/>
        <v>0</v>
      </c>
      <c r="E29" s="624">
        <v>0</v>
      </c>
      <c r="F29" s="1007">
        <f t="shared" si="2"/>
        <v>0</v>
      </c>
      <c r="G29" s="1008">
        <v>0</v>
      </c>
      <c r="H29" s="1007">
        <f t="shared" si="3"/>
        <v>0</v>
      </c>
      <c r="I29" s="1008">
        <v>1</v>
      </c>
      <c r="J29" s="1007">
        <v>3.5999999999999999E-3</v>
      </c>
      <c r="K29" s="1008">
        <v>0</v>
      </c>
      <c r="L29" s="1007">
        <f t="shared" si="4"/>
        <v>0</v>
      </c>
    </row>
    <row r="30" spans="1:12" x14ac:dyDescent="0.15">
      <c r="A30" s="529" t="s">
        <v>2002</v>
      </c>
      <c r="B30" s="529" t="s">
        <v>1994</v>
      </c>
      <c r="C30" s="736">
        <v>21</v>
      </c>
      <c r="D30" s="982">
        <f t="shared" si="1"/>
        <v>8.2352941176470587E-2</v>
      </c>
      <c r="E30" s="1006">
        <v>23</v>
      </c>
      <c r="F30" s="1007">
        <f t="shared" si="2"/>
        <v>8.5185185185185183E-2</v>
      </c>
      <c r="G30" s="1008">
        <v>27</v>
      </c>
      <c r="H30" s="1007">
        <f t="shared" si="3"/>
        <v>0.11688311688311688</v>
      </c>
      <c r="I30" s="1008">
        <v>42</v>
      </c>
      <c r="J30" s="1007">
        <v>0.1522</v>
      </c>
      <c r="K30" s="1008">
        <v>31</v>
      </c>
      <c r="L30" s="1007">
        <f t="shared" si="4"/>
        <v>0.11071428571428571</v>
      </c>
    </row>
    <row r="31" spans="1:12" x14ac:dyDescent="0.15">
      <c r="A31" s="529" t="s">
        <v>2002</v>
      </c>
      <c r="B31" s="529" t="s">
        <v>2003</v>
      </c>
      <c r="C31" s="736">
        <v>0</v>
      </c>
      <c r="D31" s="982">
        <f t="shared" si="1"/>
        <v>0</v>
      </c>
      <c r="E31" s="1006">
        <v>1</v>
      </c>
      <c r="F31" s="1007">
        <f t="shared" si="2"/>
        <v>3.7037037037037038E-3</v>
      </c>
      <c r="G31" s="1008">
        <v>0</v>
      </c>
      <c r="H31" s="1007">
        <f t="shared" si="3"/>
        <v>0</v>
      </c>
      <c r="I31" s="1008">
        <v>0</v>
      </c>
      <c r="J31" s="1007">
        <v>0</v>
      </c>
      <c r="K31" s="1008">
        <v>2</v>
      </c>
      <c r="L31" s="1007">
        <f t="shared" si="4"/>
        <v>7.1428571428571426E-3</v>
      </c>
    </row>
    <row r="32" spans="1:12" x14ac:dyDescent="0.15">
      <c r="A32" s="529" t="s">
        <v>2009</v>
      </c>
      <c r="B32" s="529" t="s">
        <v>1994</v>
      </c>
      <c r="C32" s="736">
        <v>1</v>
      </c>
      <c r="D32" s="982">
        <f t="shared" si="1"/>
        <v>3.9215686274509803E-3</v>
      </c>
      <c r="E32" s="1006">
        <v>2</v>
      </c>
      <c r="F32" s="1007">
        <f t="shared" si="2"/>
        <v>7.4074074074074077E-3</v>
      </c>
      <c r="G32" s="1008">
        <v>1</v>
      </c>
      <c r="H32" s="1007">
        <f t="shared" si="3"/>
        <v>4.329004329004329E-3</v>
      </c>
      <c r="I32" s="1008">
        <v>5</v>
      </c>
      <c r="J32" s="1007">
        <v>1.8100000000000002E-2</v>
      </c>
      <c r="K32" s="1008">
        <v>5</v>
      </c>
      <c r="L32" s="1007">
        <f t="shared" si="4"/>
        <v>1.7857142857142856E-2</v>
      </c>
    </row>
    <row r="33" spans="1:12" x14ac:dyDescent="0.15">
      <c r="A33" s="529" t="s">
        <v>2010</v>
      </c>
      <c r="B33" s="529" t="s">
        <v>1994</v>
      </c>
      <c r="C33" s="736">
        <v>0</v>
      </c>
      <c r="D33" s="982">
        <f t="shared" si="1"/>
        <v>0</v>
      </c>
      <c r="E33" s="1006">
        <v>1</v>
      </c>
      <c r="F33" s="1007">
        <f t="shared" si="2"/>
        <v>3.7037037037037038E-3</v>
      </c>
      <c r="G33" s="1008">
        <v>0</v>
      </c>
      <c r="H33" s="1007">
        <f t="shared" si="3"/>
        <v>0</v>
      </c>
      <c r="I33" s="1008">
        <v>0</v>
      </c>
      <c r="J33" s="1007">
        <v>0</v>
      </c>
      <c r="K33" s="1008">
        <v>0</v>
      </c>
      <c r="L33" s="1007">
        <f t="shared" si="4"/>
        <v>0</v>
      </c>
    </row>
    <row r="34" spans="1:12" x14ac:dyDescent="0.15">
      <c r="A34" s="529" t="s">
        <v>2011</v>
      </c>
      <c r="B34" s="529" t="s">
        <v>1994</v>
      </c>
      <c r="C34" s="736">
        <v>0</v>
      </c>
      <c r="D34" s="982">
        <f t="shared" si="1"/>
        <v>0</v>
      </c>
      <c r="E34" s="736">
        <v>0</v>
      </c>
      <c r="F34" s="1007">
        <f t="shared" si="2"/>
        <v>0</v>
      </c>
      <c r="G34" s="1008">
        <v>0</v>
      </c>
      <c r="H34" s="1007">
        <f t="shared" si="3"/>
        <v>0</v>
      </c>
      <c r="I34" s="1008">
        <v>1</v>
      </c>
      <c r="J34" s="1007">
        <v>3.5999999999999999E-3</v>
      </c>
      <c r="K34" s="1008">
        <v>0</v>
      </c>
      <c r="L34" s="1007">
        <f t="shared" si="4"/>
        <v>0</v>
      </c>
    </row>
    <row r="35" spans="1:12" x14ac:dyDescent="0.15">
      <c r="A35" s="529" t="s">
        <v>2003</v>
      </c>
      <c r="B35" s="529" t="s">
        <v>1988</v>
      </c>
      <c r="C35" s="736">
        <v>1</v>
      </c>
      <c r="D35" s="982">
        <f t="shared" si="1"/>
        <v>3.9215686274509803E-3</v>
      </c>
      <c r="E35" s="624">
        <v>0</v>
      </c>
      <c r="F35" s="1007">
        <f t="shared" si="2"/>
        <v>0</v>
      </c>
      <c r="G35" s="1008">
        <v>0</v>
      </c>
      <c r="H35" s="1007">
        <f t="shared" si="3"/>
        <v>0</v>
      </c>
      <c r="I35" s="1008">
        <v>0</v>
      </c>
      <c r="J35" s="1007">
        <v>0</v>
      </c>
      <c r="K35" s="1008">
        <v>0</v>
      </c>
      <c r="L35" s="1007">
        <f t="shared" si="4"/>
        <v>0</v>
      </c>
    </row>
    <row r="36" spans="1:12" x14ac:dyDescent="0.15">
      <c r="A36" s="529" t="s">
        <v>2003</v>
      </c>
      <c r="B36" s="529" t="s">
        <v>1994</v>
      </c>
      <c r="C36" s="736">
        <v>67</v>
      </c>
      <c r="D36" s="982">
        <f t="shared" si="1"/>
        <v>0.2627450980392157</v>
      </c>
      <c r="E36" s="1006">
        <v>96</v>
      </c>
      <c r="F36" s="1007">
        <f t="shared" si="2"/>
        <v>0.35555555555555557</v>
      </c>
      <c r="G36" s="1008">
        <v>71</v>
      </c>
      <c r="H36" s="1007">
        <f t="shared" si="3"/>
        <v>0.30735930735930733</v>
      </c>
      <c r="I36" s="1008">
        <v>88</v>
      </c>
      <c r="J36" s="1007">
        <v>0.31879999999999997</v>
      </c>
      <c r="K36" s="1008">
        <v>106</v>
      </c>
      <c r="L36" s="1007">
        <f t="shared" si="4"/>
        <v>0.37857142857142856</v>
      </c>
    </row>
    <row r="37" spans="1:12" x14ac:dyDescent="0.15">
      <c r="A37" s="529" t="s">
        <v>1992</v>
      </c>
      <c r="B37" s="529" t="s">
        <v>1994</v>
      </c>
      <c r="C37" s="736">
        <v>8</v>
      </c>
      <c r="D37" s="982">
        <f t="shared" si="1"/>
        <v>3.1372549019607843E-2</v>
      </c>
      <c r="E37" s="1006">
        <v>8</v>
      </c>
      <c r="F37" s="1007">
        <f t="shared" si="2"/>
        <v>2.9629629629629631E-2</v>
      </c>
      <c r="G37" s="1008">
        <v>4</v>
      </c>
      <c r="H37" s="1007">
        <f t="shared" si="3"/>
        <v>1.7316017316017316E-2</v>
      </c>
      <c r="I37" s="1008">
        <v>12</v>
      </c>
      <c r="J37" s="1007">
        <v>4.3499999999999997E-2</v>
      </c>
      <c r="K37" s="1008">
        <v>7</v>
      </c>
      <c r="L37" s="1007">
        <f t="shared" si="4"/>
        <v>2.5000000000000001E-2</v>
      </c>
    </row>
    <row r="38" spans="1:12" x14ac:dyDescent="0.15">
      <c r="A38" s="529" t="s">
        <v>1992</v>
      </c>
      <c r="B38" s="529" t="s">
        <v>2003</v>
      </c>
      <c r="C38" s="736">
        <v>0</v>
      </c>
      <c r="D38" s="982">
        <f t="shared" si="1"/>
        <v>0</v>
      </c>
      <c r="E38" s="1006">
        <v>2</v>
      </c>
      <c r="F38" s="1007">
        <f t="shared" si="2"/>
        <v>7.4074074074074077E-3</v>
      </c>
      <c r="G38" s="1008">
        <v>0</v>
      </c>
      <c r="H38" s="1007">
        <f t="shared" si="3"/>
        <v>0</v>
      </c>
      <c r="I38" s="1008">
        <v>0</v>
      </c>
      <c r="J38" s="1007">
        <v>0</v>
      </c>
      <c r="K38" s="1008">
        <v>0</v>
      </c>
      <c r="L38" s="1007">
        <f t="shared" si="4"/>
        <v>0</v>
      </c>
    </row>
    <row r="39" spans="1:12" x14ac:dyDescent="0.15">
      <c r="A39" s="529" t="s">
        <v>2012</v>
      </c>
      <c r="B39" s="529" t="s">
        <v>1994</v>
      </c>
      <c r="C39" s="736">
        <v>0</v>
      </c>
      <c r="D39" s="982">
        <f t="shared" si="1"/>
        <v>0</v>
      </c>
      <c r="E39" s="1006">
        <v>0</v>
      </c>
      <c r="F39" s="1007">
        <f t="shared" si="2"/>
        <v>0</v>
      </c>
      <c r="G39" s="1008">
        <v>0</v>
      </c>
      <c r="H39" s="1007">
        <f t="shared" si="3"/>
        <v>0</v>
      </c>
      <c r="I39" s="1008">
        <v>1</v>
      </c>
      <c r="J39" s="1007">
        <v>3.5999999999999999E-3</v>
      </c>
      <c r="K39" s="1008">
        <v>1</v>
      </c>
      <c r="L39" s="1007">
        <f t="shared" si="4"/>
        <v>3.5714285714285713E-3</v>
      </c>
    </row>
    <row r="40" spans="1:12" x14ac:dyDescent="0.15">
      <c r="A40" s="529" t="s">
        <v>2013</v>
      </c>
      <c r="B40" s="529" t="s">
        <v>1994</v>
      </c>
      <c r="C40" s="736">
        <v>0</v>
      </c>
      <c r="D40" s="982">
        <f t="shared" si="1"/>
        <v>0</v>
      </c>
      <c r="E40" s="1006">
        <v>0</v>
      </c>
      <c r="F40" s="1007">
        <f t="shared" si="2"/>
        <v>0</v>
      </c>
      <c r="G40" s="1008">
        <v>3</v>
      </c>
      <c r="H40" s="1007">
        <f t="shared" si="3"/>
        <v>1.2987012987012988E-2</v>
      </c>
      <c r="I40" s="1008">
        <v>0</v>
      </c>
      <c r="J40" s="1007">
        <v>0</v>
      </c>
      <c r="K40" s="1008">
        <v>2</v>
      </c>
      <c r="L40" s="1007">
        <f t="shared" si="4"/>
        <v>7.1428571428571426E-3</v>
      </c>
    </row>
    <row r="41" spans="1:12" x14ac:dyDescent="0.15">
      <c r="A41" s="529" t="s">
        <v>2004</v>
      </c>
      <c r="B41" s="529" t="s">
        <v>1994</v>
      </c>
      <c r="C41" s="736">
        <v>0</v>
      </c>
      <c r="D41" s="982">
        <f t="shared" si="1"/>
        <v>0</v>
      </c>
      <c r="E41" s="1006">
        <v>0</v>
      </c>
      <c r="F41" s="1007">
        <f t="shared" si="2"/>
        <v>0</v>
      </c>
      <c r="G41" s="1008">
        <v>1</v>
      </c>
      <c r="H41" s="1007">
        <f t="shared" si="3"/>
        <v>4.329004329004329E-3</v>
      </c>
      <c r="I41" s="1008">
        <v>0</v>
      </c>
      <c r="J41" s="1007">
        <v>0</v>
      </c>
      <c r="K41" s="1008">
        <v>0</v>
      </c>
      <c r="L41" s="1007">
        <f t="shared" si="4"/>
        <v>0</v>
      </c>
    </row>
    <row r="42" spans="1:12" x14ac:dyDescent="0.15">
      <c r="A42" s="529" t="s">
        <v>2014</v>
      </c>
      <c r="B42" s="529" t="s">
        <v>1994</v>
      </c>
      <c r="C42" s="736">
        <v>0</v>
      </c>
      <c r="D42" s="982">
        <f t="shared" si="1"/>
        <v>0</v>
      </c>
      <c r="E42" s="1006">
        <v>0</v>
      </c>
      <c r="F42" s="1007">
        <f t="shared" si="2"/>
        <v>0</v>
      </c>
      <c r="G42" s="1008">
        <v>0</v>
      </c>
      <c r="H42" s="1007">
        <f t="shared" si="3"/>
        <v>0</v>
      </c>
      <c r="I42" s="1008">
        <v>0</v>
      </c>
      <c r="J42" s="1007">
        <v>0</v>
      </c>
      <c r="K42" s="1008">
        <v>1</v>
      </c>
      <c r="L42" s="1007">
        <f t="shared" si="4"/>
        <v>3.5714285714285713E-3</v>
      </c>
    </row>
    <row r="43" spans="1:12" x14ac:dyDescent="0.15">
      <c r="A43" s="529" t="s">
        <v>2015</v>
      </c>
      <c r="B43" s="529" t="s">
        <v>1994</v>
      </c>
      <c r="C43" s="736">
        <v>1</v>
      </c>
      <c r="D43" s="982">
        <f t="shared" si="1"/>
        <v>3.9215686274509803E-3</v>
      </c>
      <c r="E43" s="1006">
        <v>0</v>
      </c>
      <c r="F43" s="1007">
        <f t="shared" si="2"/>
        <v>0</v>
      </c>
      <c r="G43" s="1008">
        <v>0</v>
      </c>
      <c r="H43" s="1007">
        <f t="shared" si="3"/>
        <v>0</v>
      </c>
      <c r="I43" s="1008">
        <v>2</v>
      </c>
      <c r="J43" s="1007">
        <v>7.1999999999999998E-3</v>
      </c>
      <c r="K43" s="1008">
        <v>1</v>
      </c>
      <c r="L43" s="1007">
        <f t="shared" si="4"/>
        <v>3.5714285714285713E-3</v>
      </c>
    </row>
    <row r="44" spans="1:12" x14ac:dyDescent="0.15">
      <c r="A44" s="529" t="s">
        <v>2005</v>
      </c>
      <c r="B44" s="529" t="s">
        <v>1994</v>
      </c>
      <c r="C44" s="736">
        <v>8</v>
      </c>
      <c r="D44" s="982">
        <f t="shared" si="1"/>
        <v>3.1372549019607843E-2</v>
      </c>
      <c r="E44" s="1006">
        <v>8</v>
      </c>
      <c r="F44" s="1007">
        <f t="shared" si="2"/>
        <v>2.9629629629629631E-2</v>
      </c>
      <c r="G44" s="1008">
        <v>7</v>
      </c>
      <c r="H44" s="1007">
        <f t="shared" si="3"/>
        <v>3.0303030303030304E-2</v>
      </c>
      <c r="I44" s="1008">
        <v>2</v>
      </c>
      <c r="J44" s="1007">
        <v>7.1999999999999998E-3</v>
      </c>
      <c r="K44" s="1008">
        <v>9</v>
      </c>
      <c r="L44" s="1007">
        <f t="shared" si="4"/>
        <v>3.214285714285714E-2</v>
      </c>
    </row>
    <row r="45" spans="1:12" x14ac:dyDescent="0.15">
      <c r="A45" s="529" t="s">
        <v>2016</v>
      </c>
      <c r="B45" s="529" t="s">
        <v>1994</v>
      </c>
      <c r="C45" s="736">
        <v>0</v>
      </c>
      <c r="D45" s="982">
        <f t="shared" si="1"/>
        <v>0</v>
      </c>
      <c r="E45" s="736">
        <v>0</v>
      </c>
      <c r="F45" s="1007">
        <f t="shared" si="2"/>
        <v>0</v>
      </c>
      <c r="G45" s="1008">
        <v>0</v>
      </c>
      <c r="H45" s="1007">
        <f t="shared" si="3"/>
        <v>0</v>
      </c>
      <c r="I45" s="1008">
        <v>0</v>
      </c>
      <c r="J45" s="1007">
        <v>3.5999999999999999E-3</v>
      </c>
      <c r="K45" s="1008">
        <v>0</v>
      </c>
      <c r="L45" s="1007">
        <f t="shared" si="4"/>
        <v>0</v>
      </c>
    </row>
    <row r="46" spans="1:12" x14ac:dyDescent="0.15">
      <c r="A46" s="529" t="s">
        <v>2017</v>
      </c>
      <c r="B46" s="529" t="s">
        <v>1994</v>
      </c>
      <c r="C46" s="736">
        <v>0</v>
      </c>
      <c r="D46" s="982">
        <f t="shared" si="1"/>
        <v>0</v>
      </c>
      <c r="E46" s="1006">
        <v>6</v>
      </c>
      <c r="F46" s="1007">
        <f t="shared" si="2"/>
        <v>2.2222222222222223E-2</v>
      </c>
      <c r="G46" s="1008">
        <v>14</v>
      </c>
      <c r="H46" s="1007">
        <f t="shared" si="3"/>
        <v>6.0606060606060608E-2</v>
      </c>
      <c r="I46" s="1008">
        <v>0</v>
      </c>
      <c r="J46" s="1007">
        <v>3.5999999999999999E-3</v>
      </c>
      <c r="K46" s="1008">
        <v>9</v>
      </c>
      <c r="L46" s="1007">
        <f t="shared" si="4"/>
        <v>3.214285714285714E-2</v>
      </c>
    </row>
    <row r="47" spans="1:12" x14ac:dyDescent="0.15">
      <c r="A47" s="529" t="s">
        <v>2018</v>
      </c>
      <c r="B47" s="529" t="s">
        <v>1994</v>
      </c>
      <c r="C47" s="736">
        <v>2</v>
      </c>
      <c r="D47" s="982">
        <f t="shared" si="1"/>
        <v>7.8431372549019607E-3</v>
      </c>
      <c r="E47" s="1006">
        <v>0</v>
      </c>
      <c r="F47" s="1007">
        <f t="shared" si="2"/>
        <v>0</v>
      </c>
      <c r="G47" s="1008">
        <v>1</v>
      </c>
      <c r="H47" s="1007">
        <f t="shared" si="3"/>
        <v>4.329004329004329E-3</v>
      </c>
      <c r="I47" s="1008">
        <v>0</v>
      </c>
      <c r="J47" s="1007">
        <v>3.5999999999999999E-3</v>
      </c>
      <c r="K47" s="1008">
        <v>2</v>
      </c>
      <c r="L47" s="1007">
        <f t="shared" si="4"/>
        <v>7.1428571428571426E-3</v>
      </c>
    </row>
    <row r="48" spans="1:12" x14ac:dyDescent="0.15">
      <c r="A48" s="529" t="s">
        <v>2019</v>
      </c>
      <c r="B48" s="529" t="s">
        <v>1994</v>
      </c>
      <c r="C48" s="736">
        <v>0</v>
      </c>
      <c r="D48" s="982">
        <f t="shared" si="1"/>
        <v>0</v>
      </c>
      <c r="E48" s="1006">
        <v>0</v>
      </c>
      <c r="F48" s="1007">
        <f t="shared" si="2"/>
        <v>0</v>
      </c>
      <c r="G48" s="1008">
        <v>0</v>
      </c>
      <c r="H48" s="1007">
        <f t="shared" si="3"/>
        <v>0</v>
      </c>
      <c r="I48" s="1008">
        <v>0</v>
      </c>
      <c r="J48" s="1007">
        <v>0</v>
      </c>
      <c r="K48" s="1008">
        <v>1</v>
      </c>
      <c r="L48" s="1007">
        <f t="shared" si="4"/>
        <v>3.5714285714285713E-3</v>
      </c>
    </row>
    <row r="49" spans="1:12" x14ac:dyDescent="0.15">
      <c r="A49" s="529"/>
      <c r="B49" s="736"/>
      <c r="C49" s="736"/>
      <c r="D49" s="736"/>
      <c r="E49" s="1006"/>
      <c r="F49" s="1006"/>
      <c r="G49" s="990"/>
      <c r="H49" s="990"/>
      <c r="I49" s="1009"/>
      <c r="J49" s="1010"/>
      <c r="K49" s="1009"/>
      <c r="L49" s="1011"/>
    </row>
    <row r="50" spans="1:12" ht="11.25" customHeight="1" x14ac:dyDescent="0.15">
      <c r="A50" s="2966" t="s">
        <v>21</v>
      </c>
      <c r="B50" s="2966"/>
      <c r="C50" s="2966"/>
      <c r="D50" s="2966"/>
      <c r="E50" s="2966"/>
      <c r="F50" s="2966"/>
      <c r="G50" s="2966"/>
      <c r="H50" s="2966"/>
      <c r="I50" s="2966"/>
      <c r="J50" s="2966"/>
      <c r="K50" s="2966"/>
      <c r="L50" s="2966"/>
    </row>
    <row r="51" spans="1:12" s="120" customFormat="1" ht="22.5" customHeight="1" x14ac:dyDescent="0.15">
      <c r="A51" s="2446" t="s">
        <v>1911</v>
      </c>
      <c r="B51" s="2446"/>
      <c r="C51" s="2446"/>
      <c r="D51" s="2446"/>
      <c r="E51" s="2446"/>
      <c r="F51" s="2446"/>
      <c r="G51" s="2446"/>
      <c r="H51" s="2446"/>
      <c r="I51" s="2446"/>
      <c r="J51" s="2446"/>
      <c r="K51" s="2446"/>
      <c r="L51" s="2446"/>
    </row>
    <row r="52" spans="1:12" ht="15" customHeight="1" x14ac:dyDescent="0.15">
      <c r="A52" s="2967" t="s">
        <v>1912</v>
      </c>
      <c r="B52" s="2967"/>
      <c r="C52" s="2967"/>
      <c r="D52" s="2967"/>
      <c r="E52" s="2967"/>
      <c r="F52" s="2967"/>
      <c r="G52" s="2967"/>
      <c r="H52" s="2967"/>
      <c r="I52" s="2967"/>
      <c r="J52" s="2967"/>
      <c r="K52" s="2967"/>
      <c r="L52" s="2967"/>
    </row>
    <row r="53" spans="1:12" x14ac:dyDescent="0.15">
      <c r="A53" s="147"/>
      <c r="B53" s="147"/>
      <c r="C53" s="147"/>
      <c r="D53" s="147"/>
      <c r="E53" s="147"/>
      <c r="F53" s="147"/>
      <c r="G53" s="147"/>
      <c r="H53" s="147"/>
      <c r="I53" s="147"/>
      <c r="J53" s="147"/>
      <c r="K53" s="174"/>
      <c r="L53" s="174"/>
    </row>
    <row r="54" spans="1:12" x14ac:dyDescent="0.15">
      <c r="A54" s="147"/>
      <c r="B54" s="147"/>
      <c r="C54" s="147"/>
      <c r="D54" s="147"/>
      <c r="E54" s="147"/>
      <c r="F54" s="147"/>
      <c r="G54" s="147"/>
      <c r="H54" s="147"/>
      <c r="I54" s="147"/>
      <c r="J54" s="147"/>
      <c r="K54" s="174"/>
      <c r="L54" s="174"/>
    </row>
    <row r="55" spans="1:12" x14ac:dyDescent="0.15">
      <c r="A55" s="147"/>
      <c r="B55" s="147"/>
      <c r="C55" s="147"/>
      <c r="D55" s="147"/>
      <c r="E55" s="147"/>
      <c r="F55" s="147"/>
      <c r="G55" s="147"/>
      <c r="H55" s="147"/>
      <c r="I55" s="147"/>
      <c r="J55" s="147"/>
      <c r="K55" s="174"/>
      <c r="L55" s="174"/>
    </row>
    <row r="56" spans="1:12" x14ac:dyDescent="0.15">
      <c r="A56" s="147"/>
      <c r="B56" s="147"/>
      <c r="C56" s="147"/>
      <c r="D56" s="147"/>
      <c r="E56" s="147"/>
      <c r="F56" s="147"/>
      <c r="G56" s="147"/>
      <c r="H56" s="147"/>
      <c r="I56" s="147"/>
      <c r="J56" s="147"/>
      <c r="K56" s="174"/>
      <c r="L56" s="174"/>
    </row>
    <row r="57" spans="1:12" x14ac:dyDescent="0.15">
      <c r="A57" s="147"/>
      <c r="B57" s="147"/>
      <c r="C57" s="147"/>
      <c r="D57" s="147"/>
      <c r="E57" s="147"/>
      <c r="F57" s="147"/>
      <c r="G57" s="147"/>
      <c r="H57" s="147"/>
      <c r="I57" s="147"/>
      <c r="J57" s="147"/>
      <c r="K57" s="174"/>
      <c r="L57" s="174"/>
    </row>
    <row r="58" spans="1:12" x14ac:dyDescent="0.15">
      <c r="A58" s="147"/>
      <c r="B58" s="147"/>
      <c r="C58" s="147"/>
      <c r="D58" s="147"/>
      <c r="E58" s="147"/>
      <c r="F58" s="147"/>
      <c r="G58" s="147"/>
      <c r="H58" s="147"/>
      <c r="I58" s="147"/>
      <c r="J58" s="147"/>
      <c r="K58" s="174"/>
      <c r="L58" s="174"/>
    </row>
    <row r="59" spans="1:12" x14ac:dyDescent="0.15">
      <c r="A59" s="147"/>
      <c r="B59" s="147"/>
      <c r="C59" s="147"/>
      <c r="D59" s="147"/>
      <c r="E59" s="147"/>
      <c r="F59" s="147"/>
      <c r="G59" s="147"/>
      <c r="H59" s="147"/>
      <c r="I59" s="147"/>
      <c r="J59" s="147"/>
      <c r="K59" s="174"/>
      <c r="L59" s="174"/>
    </row>
    <row r="60" spans="1:12" x14ac:dyDescent="0.15">
      <c r="A60" s="147"/>
      <c r="B60" s="147"/>
      <c r="C60" s="147"/>
      <c r="D60" s="147"/>
      <c r="E60" s="147"/>
      <c r="F60" s="147"/>
      <c r="G60" s="147"/>
      <c r="H60" s="147"/>
      <c r="I60" s="147"/>
      <c r="J60" s="147"/>
      <c r="K60" s="174"/>
      <c r="L60" s="174"/>
    </row>
  </sheetData>
  <mergeCells count="11">
    <mergeCell ref="A50:L50"/>
    <mergeCell ref="A51:L51"/>
    <mergeCell ref="A52:L52"/>
    <mergeCell ref="A2:L2"/>
    <mergeCell ref="A4:A5"/>
    <mergeCell ref="B4:B5"/>
    <mergeCell ref="C4:D4"/>
    <mergeCell ref="E4:F4"/>
    <mergeCell ref="G4:H4"/>
    <mergeCell ref="I4:J4"/>
    <mergeCell ref="K4:L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2"/>
  <dimension ref="A1:U29"/>
  <sheetViews>
    <sheetView zoomScaleNormal="100" workbookViewId="0"/>
  </sheetViews>
  <sheetFormatPr baseColWidth="10" defaultColWidth="9.140625" defaultRowHeight="10.5" x14ac:dyDescent="0.15"/>
  <cols>
    <col min="1" max="1" width="21.4257812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12" style="118" customWidth="1"/>
    <col min="13" max="13" width="13.5703125" style="118" customWidth="1"/>
    <col min="14" max="16384" width="9.140625" style="118"/>
  </cols>
  <sheetData>
    <row r="1" spans="1:14" ht="15" customHeight="1" x14ac:dyDescent="0.15"/>
    <row r="2" spans="1:14" s="120" customFormat="1" ht="22.5" customHeight="1" x14ac:dyDescent="0.15">
      <c r="A2" s="2954" t="s">
        <v>2020</v>
      </c>
      <c r="B2" s="2955"/>
      <c r="C2" s="2955"/>
      <c r="D2" s="2955"/>
      <c r="E2" s="2955"/>
      <c r="F2" s="2955"/>
      <c r="G2" s="2955"/>
      <c r="H2" s="2955"/>
      <c r="I2" s="2955"/>
      <c r="J2" s="2955"/>
      <c r="K2" s="2955"/>
      <c r="L2" s="935"/>
      <c r="M2" s="935"/>
      <c r="N2" s="935"/>
    </row>
    <row r="3" spans="1:14" ht="11.25" customHeight="1" x14ac:dyDescent="0.15">
      <c r="A3" s="234"/>
      <c r="B3" s="645"/>
      <c r="C3" s="645"/>
    </row>
    <row r="4" spans="1:14" ht="11.25" customHeight="1" x14ac:dyDescent="0.15">
      <c r="A4" s="2388" t="s">
        <v>1</v>
      </c>
      <c r="B4" s="2957">
        <v>2012</v>
      </c>
      <c r="C4" s="2958"/>
      <c r="D4" s="2957">
        <v>2013</v>
      </c>
      <c r="E4" s="2958"/>
      <c r="F4" s="2957">
        <v>2014</v>
      </c>
      <c r="G4" s="2958"/>
      <c r="H4" s="2388">
        <v>2015</v>
      </c>
      <c r="I4" s="2779"/>
      <c r="J4" s="2478">
        <v>2016</v>
      </c>
      <c r="K4" s="2947"/>
    </row>
    <row r="5" spans="1:14" ht="18.75" customHeight="1" x14ac:dyDescent="0.15">
      <c r="A5" s="2388"/>
      <c r="B5" s="145" t="s">
        <v>2021</v>
      </c>
      <c r="C5" s="145" t="s">
        <v>781</v>
      </c>
      <c r="D5" s="145" t="s">
        <v>2021</v>
      </c>
      <c r="E5" s="145" t="s">
        <v>781</v>
      </c>
      <c r="F5" s="145" t="s">
        <v>2021</v>
      </c>
      <c r="G5" s="145" t="s">
        <v>781</v>
      </c>
      <c r="H5" s="145" t="s">
        <v>2021</v>
      </c>
      <c r="I5" s="145" t="s">
        <v>781</v>
      </c>
      <c r="J5" s="705" t="s">
        <v>2021</v>
      </c>
      <c r="K5" s="705" t="s">
        <v>781</v>
      </c>
    </row>
    <row r="6" spans="1:14" x14ac:dyDescent="0.15">
      <c r="A6" s="234" t="s">
        <v>71</v>
      </c>
      <c r="B6" s="1012">
        <f t="shared" ref="B6:K6" si="0">SUM(B7:B21)</f>
        <v>122</v>
      </c>
      <c r="C6" s="1013">
        <f t="shared" si="0"/>
        <v>1.0000000000000002</v>
      </c>
      <c r="D6" s="1012">
        <f t="shared" si="0"/>
        <v>144</v>
      </c>
      <c r="E6" s="1013">
        <f t="shared" si="0"/>
        <v>0.99999999999999989</v>
      </c>
      <c r="F6" s="1012">
        <f t="shared" si="0"/>
        <v>148</v>
      </c>
      <c r="G6" s="1013">
        <f t="shared" si="0"/>
        <v>1</v>
      </c>
      <c r="H6" s="1012">
        <f t="shared" si="0"/>
        <v>172</v>
      </c>
      <c r="I6" s="1013">
        <f t="shared" si="0"/>
        <v>1</v>
      </c>
      <c r="J6" s="1012">
        <f t="shared" si="0"/>
        <v>152</v>
      </c>
      <c r="K6" s="1013">
        <f t="shared" si="0"/>
        <v>0.99999999999999989</v>
      </c>
      <c r="L6" s="147"/>
    </row>
    <row r="7" spans="1:14" x14ac:dyDescent="0.15">
      <c r="A7" s="235" t="s">
        <v>5</v>
      </c>
      <c r="B7" s="1014">
        <v>2</v>
      </c>
      <c r="C7" s="1015">
        <f t="shared" ref="C7:C21" si="1">B7/B$6</f>
        <v>1.6393442622950821E-2</v>
      </c>
      <c r="D7" s="1016">
        <v>2</v>
      </c>
      <c r="E7" s="1015">
        <f t="shared" ref="E7:E21" si="2">D7/D$6</f>
        <v>1.3888888888888888E-2</v>
      </c>
      <c r="F7" s="1016">
        <v>1</v>
      </c>
      <c r="G7" s="1015">
        <f>F7/F$6</f>
        <v>6.7567567567567571E-3</v>
      </c>
      <c r="H7" s="160">
        <v>1</v>
      </c>
      <c r="I7" s="988">
        <f t="shared" ref="I7:I21" si="3">H7/H$6</f>
        <v>5.8139534883720929E-3</v>
      </c>
      <c r="J7" s="160">
        <v>1</v>
      </c>
      <c r="K7" s="988">
        <f t="shared" ref="K7:K21" si="4">J7/J$6</f>
        <v>6.5789473684210523E-3</v>
      </c>
      <c r="L7" s="147"/>
    </row>
    <row r="8" spans="1:14" x14ac:dyDescent="0.15">
      <c r="A8" s="235" t="s">
        <v>7</v>
      </c>
      <c r="B8" s="1014">
        <v>1</v>
      </c>
      <c r="C8" s="1015">
        <f t="shared" si="1"/>
        <v>8.1967213114754103E-3</v>
      </c>
      <c r="D8" s="1017">
        <v>0</v>
      </c>
      <c r="E8" s="1015">
        <f t="shared" si="2"/>
        <v>0</v>
      </c>
      <c r="F8" s="1017">
        <v>2</v>
      </c>
      <c r="G8" s="1015">
        <f t="shared" ref="G8:G21" si="5">F8/F$6</f>
        <v>1.3513513513513514E-2</v>
      </c>
      <c r="H8" s="160">
        <v>0</v>
      </c>
      <c r="I8" s="988">
        <f t="shared" si="3"/>
        <v>0</v>
      </c>
      <c r="J8" s="160">
        <v>1</v>
      </c>
      <c r="K8" s="988">
        <f t="shared" si="4"/>
        <v>6.5789473684210523E-3</v>
      </c>
      <c r="L8" s="147"/>
    </row>
    <row r="9" spans="1:14" x14ac:dyDescent="0.15">
      <c r="A9" s="235" t="s">
        <v>8</v>
      </c>
      <c r="B9" s="1014">
        <v>1</v>
      </c>
      <c r="C9" s="1015">
        <f t="shared" si="1"/>
        <v>8.1967213114754103E-3</v>
      </c>
      <c r="D9" s="1016">
        <v>1</v>
      </c>
      <c r="E9" s="1015">
        <f t="shared" si="2"/>
        <v>6.9444444444444441E-3</v>
      </c>
      <c r="F9" s="1016">
        <v>3</v>
      </c>
      <c r="G9" s="1015">
        <f t="shared" si="5"/>
        <v>2.0270270270270271E-2</v>
      </c>
      <c r="H9" s="160">
        <v>1</v>
      </c>
      <c r="I9" s="988">
        <f t="shared" si="3"/>
        <v>5.8139534883720929E-3</v>
      </c>
      <c r="J9" s="160">
        <v>6</v>
      </c>
      <c r="K9" s="988">
        <f t="shared" si="4"/>
        <v>3.9473684210526314E-2</v>
      </c>
      <c r="L9" s="147"/>
    </row>
    <row r="10" spans="1:14" x14ac:dyDescent="0.15">
      <c r="A10" s="235" t="s">
        <v>9</v>
      </c>
      <c r="B10" s="1014">
        <v>1</v>
      </c>
      <c r="C10" s="1015">
        <f t="shared" si="1"/>
        <v>8.1967213114754103E-3</v>
      </c>
      <c r="D10" s="1017">
        <v>0</v>
      </c>
      <c r="E10" s="1015">
        <f t="shared" si="2"/>
        <v>0</v>
      </c>
      <c r="F10" s="1017">
        <v>1</v>
      </c>
      <c r="G10" s="1015">
        <f t="shared" si="5"/>
        <v>6.7567567567567571E-3</v>
      </c>
      <c r="H10" s="160">
        <v>2</v>
      </c>
      <c r="I10" s="988">
        <f t="shared" si="3"/>
        <v>1.1627906976744186E-2</v>
      </c>
      <c r="J10" s="160">
        <v>0</v>
      </c>
      <c r="K10" s="988">
        <f t="shared" si="4"/>
        <v>0</v>
      </c>
      <c r="L10" s="147"/>
    </row>
    <row r="11" spans="1:14" x14ac:dyDescent="0.15">
      <c r="A11" s="235" t="s">
        <v>10</v>
      </c>
      <c r="B11" s="1014">
        <v>3</v>
      </c>
      <c r="C11" s="1015">
        <f t="shared" si="1"/>
        <v>2.4590163934426229E-2</v>
      </c>
      <c r="D11" s="1016">
        <v>4</v>
      </c>
      <c r="E11" s="1015">
        <f t="shared" si="2"/>
        <v>2.7777777777777776E-2</v>
      </c>
      <c r="F11" s="1016">
        <v>4</v>
      </c>
      <c r="G11" s="1015">
        <f t="shared" si="5"/>
        <v>2.7027027027027029E-2</v>
      </c>
      <c r="H11" s="160">
        <v>2</v>
      </c>
      <c r="I11" s="988">
        <f t="shared" si="3"/>
        <v>1.1627906976744186E-2</v>
      </c>
      <c r="J11" s="160">
        <v>4</v>
      </c>
      <c r="K11" s="988">
        <f t="shared" si="4"/>
        <v>2.6315789473684209E-2</v>
      </c>
      <c r="L11" s="147"/>
    </row>
    <row r="12" spans="1:14" x14ac:dyDescent="0.15">
      <c r="A12" s="235" t="s">
        <v>11</v>
      </c>
      <c r="B12" s="1014">
        <v>7</v>
      </c>
      <c r="C12" s="1015">
        <f t="shared" si="1"/>
        <v>5.737704918032787E-2</v>
      </c>
      <c r="D12" s="1016">
        <v>8</v>
      </c>
      <c r="E12" s="1015">
        <f t="shared" si="2"/>
        <v>5.5555555555555552E-2</v>
      </c>
      <c r="F12" s="1016">
        <v>13</v>
      </c>
      <c r="G12" s="1015">
        <f t="shared" si="5"/>
        <v>8.7837837837837843E-2</v>
      </c>
      <c r="H12" s="160">
        <v>17</v>
      </c>
      <c r="I12" s="988">
        <f t="shared" si="3"/>
        <v>9.8837209302325577E-2</v>
      </c>
      <c r="J12" s="160">
        <v>12</v>
      </c>
      <c r="K12" s="988">
        <f t="shared" si="4"/>
        <v>7.8947368421052627E-2</v>
      </c>
      <c r="L12" s="147"/>
    </row>
    <row r="13" spans="1:14" x14ac:dyDescent="0.15">
      <c r="A13" s="235" t="s">
        <v>12</v>
      </c>
      <c r="B13" s="1014">
        <v>91</v>
      </c>
      <c r="C13" s="1015">
        <f t="shared" si="1"/>
        <v>0.74590163934426235</v>
      </c>
      <c r="D13" s="1016">
        <v>113</v>
      </c>
      <c r="E13" s="1015">
        <f t="shared" si="2"/>
        <v>0.78472222222222221</v>
      </c>
      <c r="F13" s="1016">
        <v>108</v>
      </c>
      <c r="G13" s="1015">
        <f t="shared" si="5"/>
        <v>0.72972972972972971</v>
      </c>
      <c r="H13" s="1016">
        <v>124</v>
      </c>
      <c r="I13" s="988">
        <f t="shared" si="3"/>
        <v>0.72093023255813948</v>
      </c>
      <c r="J13" s="1016">
        <v>102</v>
      </c>
      <c r="K13" s="988">
        <f t="shared" si="4"/>
        <v>0.67105263157894735</v>
      </c>
      <c r="L13" s="147"/>
    </row>
    <row r="14" spans="1:14" x14ac:dyDescent="0.15">
      <c r="A14" s="235" t="s">
        <v>13</v>
      </c>
      <c r="B14" s="1014">
        <v>0</v>
      </c>
      <c r="C14" s="1015">
        <f t="shared" si="1"/>
        <v>0</v>
      </c>
      <c r="D14" s="1016">
        <v>2</v>
      </c>
      <c r="E14" s="1015">
        <f t="shared" si="2"/>
        <v>1.3888888888888888E-2</v>
      </c>
      <c r="F14" s="1016">
        <v>2</v>
      </c>
      <c r="G14" s="1015">
        <f t="shared" si="5"/>
        <v>1.3513513513513514E-2</v>
      </c>
      <c r="H14" s="160">
        <v>3</v>
      </c>
      <c r="I14" s="988">
        <f t="shared" si="3"/>
        <v>1.7441860465116279E-2</v>
      </c>
      <c r="J14" s="160">
        <v>1</v>
      </c>
      <c r="K14" s="988">
        <f t="shared" si="4"/>
        <v>6.5789473684210523E-3</v>
      </c>
      <c r="L14" s="147"/>
    </row>
    <row r="15" spans="1:14" x14ac:dyDescent="0.15">
      <c r="A15" s="235" t="s">
        <v>14</v>
      </c>
      <c r="B15" s="1014">
        <v>1</v>
      </c>
      <c r="C15" s="1015">
        <f t="shared" si="1"/>
        <v>8.1967213114754103E-3</v>
      </c>
      <c r="D15" s="1016">
        <v>1</v>
      </c>
      <c r="E15" s="1015">
        <f t="shared" si="2"/>
        <v>6.9444444444444441E-3</v>
      </c>
      <c r="F15" s="1017">
        <v>0</v>
      </c>
      <c r="G15" s="1015">
        <f t="shared" si="5"/>
        <v>0</v>
      </c>
      <c r="H15" s="160">
        <v>2</v>
      </c>
      <c r="I15" s="988">
        <f t="shared" si="3"/>
        <v>1.1627906976744186E-2</v>
      </c>
      <c r="J15" s="160">
        <v>2</v>
      </c>
      <c r="K15" s="988">
        <f t="shared" si="4"/>
        <v>1.3157894736842105E-2</v>
      </c>
      <c r="L15" s="147"/>
    </row>
    <row r="16" spans="1:14" x14ac:dyDescent="0.15">
      <c r="A16" s="235" t="s">
        <v>15</v>
      </c>
      <c r="B16" s="1014">
        <v>5</v>
      </c>
      <c r="C16" s="1015">
        <f t="shared" si="1"/>
        <v>4.0983606557377046E-2</v>
      </c>
      <c r="D16" s="1016">
        <v>4</v>
      </c>
      <c r="E16" s="1015">
        <f t="shared" si="2"/>
        <v>2.7777777777777776E-2</v>
      </c>
      <c r="F16" s="1017">
        <v>0</v>
      </c>
      <c r="G16" s="1015">
        <f t="shared" si="5"/>
        <v>0</v>
      </c>
      <c r="H16" s="160">
        <v>5</v>
      </c>
      <c r="I16" s="988">
        <f t="shared" si="3"/>
        <v>2.9069767441860465E-2</v>
      </c>
      <c r="J16" s="160">
        <v>6</v>
      </c>
      <c r="K16" s="988">
        <f t="shared" si="4"/>
        <v>3.9473684210526314E-2</v>
      </c>
      <c r="L16" s="147"/>
    </row>
    <row r="17" spans="1:21" x14ac:dyDescent="0.15">
      <c r="A17" s="235" t="s">
        <v>16</v>
      </c>
      <c r="B17" s="1014">
        <v>3</v>
      </c>
      <c r="C17" s="1015">
        <f t="shared" si="1"/>
        <v>2.4590163934426229E-2</v>
      </c>
      <c r="D17" s="1016">
        <v>3</v>
      </c>
      <c r="E17" s="1015">
        <f t="shared" si="2"/>
        <v>2.0833333333333332E-2</v>
      </c>
      <c r="F17" s="1016">
        <v>4</v>
      </c>
      <c r="G17" s="1015">
        <f t="shared" si="5"/>
        <v>2.7027027027027029E-2</v>
      </c>
      <c r="H17" s="160">
        <v>7</v>
      </c>
      <c r="I17" s="988">
        <f t="shared" si="3"/>
        <v>4.0697674418604654E-2</v>
      </c>
      <c r="J17" s="160">
        <v>4</v>
      </c>
      <c r="K17" s="988">
        <f t="shared" si="4"/>
        <v>2.6315789473684209E-2</v>
      </c>
      <c r="L17" s="147"/>
    </row>
    <row r="18" spans="1:21" x14ac:dyDescent="0.15">
      <c r="A18" s="235" t="s">
        <v>17</v>
      </c>
      <c r="B18" s="1014">
        <v>0</v>
      </c>
      <c r="C18" s="1015">
        <f t="shared" si="1"/>
        <v>0</v>
      </c>
      <c r="D18" s="1016">
        <v>1</v>
      </c>
      <c r="E18" s="1015">
        <f t="shared" si="2"/>
        <v>6.9444444444444441E-3</v>
      </c>
      <c r="F18" s="1016">
        <v>3</v>
      </c>
      <c r="G18" s="1015">
        <f t="shared" si="5"/>
        <v>2.0270270270270271E-2</v>
      </c>
      <c r="H18" s="160">
        <v>5</v>
      </c>
      <c r="I18" s="988">
        <f t="shared" si="3"/>
        <v>2.9069767441860465E-2</v>
      </c>
      <c r="J18" s="160">
        <v>8</v>
      </c>
      <c r="K18" s="988">
        <f t="shared" si="4"/>
        <v>5.2631578947368418E-2</v>
      </c>
      <c r="L18" s="147"/>
    </row>
    <row r="19" spans="1:21" x14ac:dyDescent="0.15">
      <c r="A19" s="235" t="s">
        <v>18</v>
      </c>
      <c r="B19" s="1014">
        <v>4</v>
      </c>
      <c r="C19" s="1015">
        <f t="shared" si="1"/>
        <v>3.2786885245901641E-2</v>
      </c>
      <c r="D19" s="1016">
        <v>3</v>
      </c>
      <c r="E19" s="1015">
        <f t="shared" si="2"/>
        <v>2.0833333333333332E-2</v>
      </c>
      <c r="F19" s="1016">
        <v>6</v>
      </c>
      <c r="G19" s="1015">
        <f t="shared" si="5"/>
        <v>4.0540540540540543E-2</v>
      </c>
      <c r="H19" s="160">
        <v>1</v>
      </c>
      <c r="I19" s="988">
        <f t="shared" si="3"/>
        <v>5.8139534883720929E-3</v>
      </c>
      <c r="J19" s="160">
        <v>3</v>
      </c>
      <c r="K19" s="988">
        <f t="shared" si="4"/>
        <v>1.9736842105263157E-2</v>
      </c>
      <c r="L19" s="147"/>
    </row>
    <row r="20" spans="1:21" x14ac:dyDescent="0.15">
      <c r="A20" s="235" t="s">
        <v>19</v>
      </c>
      <c r="B20" s="1014">
        <v>0</v>
      </c>
      <c r="C20" s="1015">
        <f t="shared" si="1"/>
        <v>0</v>
      </c>
      <c r="D20" s="1017">
        <v>0</v>
      </c>
      <c r="E20" s="1015">
        <f t="shared" si="2"/>
        <v>0</v>
      </c>
      <c r="F20" s="1017">
        <v>1</v>
      </c>
      <c r="G20" s="1015">
        <f t="shared" si="5"/>
        <v>6.7567567567567571E-3</v>
      </c>
      <c r="H20" s="160">
        <v>0</v>
      </c>
      <c r="I20" s="988">
        <f t="shared" si="3"/>
        <v>0</v>
      </c>
      <c r="J20" s="160">
        <v>1</v>
      </c>
      <c r="K20" s="988">
        <f t="shared" si="4"/>
        <v>6.5789473684210523E-3</v>
      </c>
      <c r="L20" s="147"/>
    </row>
    <row r="21" spans="1:21" x14ac:dyDescent="0.15">
      <c r="A21" s="235" t="s">
        <v>20</v>
      </c>
      <c r="B21" s="1014">
        <v>3</v>
      </c>
      <c r="C21" s="1015">
        <f t="shared" si="1"/>
        <v>2.4590163934426229E-2</v>
      </c>
      <c r="D21" s="1016">
        <v>2</v>
      </c>
      <c r="E21" s="1015">
        <f t="shared" si="2"/>
        <v>1.3888888888888888E-2</v>
      </c>
      <c r="F21" s="1017">
        <v>0</v>
      </c>
      <c r="G21" s="1015">
        <f t="shared" si="5"/>
        <v>0</v>
      </c>
      <c r="H21" s="160">
        <v>2</v>
      </c>
      <c r="I21" s="988">
        <f t="shared" si="3"/>
        <v>1.1627906976744186E-2</v>
      </c>
      <c r="J21" s="160">
        <v>1</v>
      </c>
      <c r="K21" s="988">
        <f t="shared" si="4"/>
        <v>6.5789473684210523E-3</v>
      </c>
      <c r="L21" s="147"/>
    </row>
    <row r="22" spans="1:21" x14ac:dyDescent="0.15">
      <c r="A22" s="143"/>
      <c r="B22" s="143"/>
      <c r="C22" s="143"/>
      <c r="D22" s="147"/>
      <c r="E22" s="147"/>
      <c r="F22" s="147"/>
      <c r="G22" s="147"/>
      <c r="H22" s="147"/>
      <c r="I22" s="147"/>
      <c r="J22" s="147"/>
      <c r="K22" s="147"/>
      <c r="L22" s="147"/>
    </row>
    <row r="23" spans="1:21" ht="12.75" customHeight="1" x14ac:dyDescent="0.15">
      <c r="A23" s="2974" t="s">
        <v>21</v>
      </c>
      <c r="B23" s="2974"/>
      <c r="C23" s="2974"/>
      <c r="D23" s="2974"/>
      <c r="E23" s="2974"/>
      <c r="F23" s="2974"/>
      <c r="G23" s="2974"/>
      <c r="H23" s="2974"/>
      <c r="I23" s="2974"/>
      <c r="J23" s="2974"/>
      <c r="K23" s="2974"/>
      <c r="L23" s="147"/>
    </row>
    <row r="24" spans="1:21" s="120" customFormat="1" ht="22.5" customHeight="1" x14ac:dyDescent="0.15">
      <c r="A24" s="2953" t="s">
        <v>1911</v>
      </c>
      <c r="B24" s="2953"/>
      <c r="C24" s="2953"/>
      <c r="D24" s="2953"/>
      <c r="E24" s="2953"/>
      <c r="F24" s="2953"/>
      <c r="G24" s="2953"/>
      <c r="H24" s="2953"/>
      <c r="I24" s="2953"/>
      <c r="J24" s="2953"/>
      <c r="K24" s="2953"/>
      <c r="L24" s="975"/>
      <c r="O24" s="2975"/>
      <c r="P24" s="2975"/>
      <c r="Q24" s="2975"/>
      <c r="R24" s="2975"/>
      <c r="S24" s="2975"/>
      <c r="T24" s="2975"/>
      <c r="U24" s="2975"/>
    </row>
    <row r="25" spans="1:21" ht="15" customHeight="1" x14ac:dyDescent="0.15">
      <c r="A25" s="2976" t="s">
        <v>1912</v>
      </c>
      <c r="B25" s="2976"/>
      <c r="C25" s="2976"/>
      <c r="D25" s="2976"/>
      <c r="E25" s="2976"/>
      <c r="F25" s="2976"/>
      <c r="G25" s="2976"/>
      <c r="H25" s="2976"/>
      <c r="I25" s="2976"/>
      <c r="J25" s="2976"/>
      <c r="K25" s="2976"/>
      <c r="L25" s="147"/>
      <c r="M25" s="147"/>
    </row>
    <row r="26" spans="1:21" x14ac:dyDescent="0.15">
      <c r="A26" s="147"/>
      <c r="B26" s="147"/>
      <c r="C26" s="147"/>
      <c r="D26" s="147"/>
      <c r="E26" s="147"/>
      <c r="F26" s="147"/>
      <c r="G26" s="147"/>
      <c r="H26" s="147"/>
      <c r="I26" s="147"/>
      <c r="J26" s="147"/>
      <c r="K26" s="147"/>
      <c r="L26" s="147"/>
      <c r="M26" s="147"/>
    </row>
    <row r="27" spans="1:21" x14ac:dyDescent="0.15">
      <c r="A27" s="147"/>
      <c r="B27" s="147"/>
      <c r="C27" s="147"/>
      <c r="D27" s="147"/>
      <c r="E27" s="147"/>
      <c r="F27" s="147"/>
      <c r="G27" s="147"/>
      <c r="H27" s="147"/>
      <c r="I27" s="147"/>
      <c r="J27" s="147"/>
      <c r="K27" s="147"/>
      <c r="L27" s="147"/>
      <c r="M27" s="147"/>
    </row>
    <row r="28" spans="1:21" x14ac:dyDescent="0.15">
      <c r="A28" s="147"/>
      <c r="B28" s="147"/>
      <c r="C28" s="147"/>
      <c r="D28" s="147"/>
      <c r="E28" s="147"/>
      <c r="F28" s="147"/>
      <c r="G28" s="147"/>
      <c r="H28" s="147"/>
      <c r="I28" s="147"/>
      <c r="J28" s="147"/>
      <c r="K28" s="147"/>
      <c r="L28" s="147"/>
      <c r="M28" s="147"/>
    </row>
    <row r="29" spans="1:21" x14ac:dyDescent="0.15">
      <c r="A29" s="147"/>
      <c r="B29" s="147"/>
      <c r="C29" s="147"/>
      <c r="D29" s="147"/>
      <c r="E29" s="147"/>
      <c r="F29" s="147"/>
      <c r="G29" s="147"/>
      <c r="H29" s="147"/>
      <c r="I29" s="147"/>
      <c r="J29" s="147"/>
      <c r="K29" s="147"/>
      <c r="L29" s="147"/>
      <c r="M29" s="147"/>
    </row>
  </sheetData>
  <mergeCells count="11">
    <mergeCell ref="A23:K23"/>
    <mergeCell ref="A24:K24"/>
    <mergeCell ref="O24:U24"/>
    <mergeCell ref="A25:K25"/>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3"/>
  <dimension ref="A1:L60"/>
  <sheetViews>
    <sheetView zoomScaleNormal="100" workbookViewId="0"/>
  </sheetViews>
  <sheetFormatPr baseColWidth="10" defaultColWidth="9.140625" defaultRowHeight="10.5" x14ac:dyDescent="0.15"/>
  <cols>
    <col min="1" max="1" width="17.85546875" style="118" customWidth="1"/>
    <col min="2" max="2" width="10.7109375" style="118" customWidth="1"/>
    <col min="3" max="3" width="12.140625" style="118" customWidth="1"/>
    <col min="4" max="4" width="10.7109375" style="118" customWidth="1"/>
    <col min="5" max="5" width="12.140625" style="118" customWidth="1"/>
    <col min="6" max="6" width="10.7109375" style="118" customWidth="1"/>
    <col min="7" max="7" width="12.140625" style="118" customWidth="1"/>
    <col min="8" max="8" width="10.7109375" style="118" customWidth="1"/>
    <col min="9" max="9" width="12.140625" style="118" customWidth="1"/>
    <col min="10" max="10" width="10.7109375" style="118" customWidth="1"/>
    <col min="11" max="11" width="12.140625" style="118" customWidth="1"/>
    <col min="12" max="12" width="10.5703125" style="118" customWidth="1"/>
    <col min="13" max="16384" width="9.140625" style="118"/>
  </cols>
  <sheetData>
    <row r="1" spans="1:12" ht="15" customHeight="1" x14ac:dyDescent="0.15"/>
    <row r="2" spans="1:12" s="120" customFormat="1" ht="24.75" customHeight="1" x14ac:dyDescent="0.15">
      <c r="A2" s="2965" t="s">
        <v>2022</v>
      </c>
      <c r="B2" s="2848"/>
      <c r="C2" s="2848"/>
      <c r="D2" s="2848"/>
      <c r="E2" s="2848"/>
      <c r="F2" s="2848"/>
      <c r="G2" s="2848"/>
      <c r="H2" s="2848"/>
      <c r="I2" s="2848"/>
      <c r="J2" s="2848"/>
      <c r="K2" s="2848"/>
      <c r="L2" s="1018"/>
    </row>
    <row r="3" spans="1:12" ht="10.5" customHeight="1" x14ac:dyDescent="0.15">
      <c r="A3" s="163"/>
      <c r="B3" s="645"/>
      <c r="C3" s="645"/>
    </row>
    <row r="4" spans="1:12" ht="15" customHeight="1" x14ac:dyDescent="0.15">
      <c r="A4" s="2977" t="s">
        <v>2023</v>
      </c>
      <c r="B4" s="2696">
        <v>2012</v>
      </c>
      <c r="C4" s="2696"/>
      <c r="D4" s="2696">
        <v>2013</v>
      </c>
      <c r="E4" s="2696"/>
      <c r="F4" s="2696">
        <v>2014</v>
      </c>
      <c r="G4" s="2696"/>
      <c r="H4" s="2696">
        <v>2015</v>
      </c>
      <c r="I4" s="2696"/>
      <c r="J4" s="2854">
        <v>2016</v>
      </c>
      <c r="K4" s="2947"/>
    </row>
    <row r="5" spans="1:12" ht="15" customHeight="1" x14ac:dyDescent="0.15">
      <c r="A5" s="2978"/>
      <c r="B5" s="1019" t="s">
        <v>1910</v>
      </c>
      <c r="C5" s="962" t="s">
        <v>781</v>
      </c>
      <c r="D5" s="1019" t="s">
        <v>1910</v>
      </c>
      <c r="E5" s="962" t="s">
        <v>781</v>
      </c>
      <c r="F5" s="1019" t="s">
        <v>1910</v>
      </c>
      <c r="G5" s="962" t="s">
        <v>781</v>
      </c>
      <c r="H5" s="1019" t="s">
        <v>1910</v>
      </c>
      <c r="I5" s="962" t="s">
        <v>781</v>
      </c>
      <c r="J5" s="1020" t="s">
        <v>1910</v>
      </c>
      <c r="K5" s="1020" t="s">
        <v>781</v>
      </c>
    </row>
    <row r="6" spans="1:12" x14ac:dyDescent="0.15">
      <c r="A6" s="163" t="s">
        <v>71</v>
      </c>
      <c r="B6" s="1021">
        <f t="shared" ref="B6:G6" si="0">SUM(B7:B18)</f>
        <v>6045</v>
      </c>
      <c r="C6" s="1022">
        <f t="shared" si="0"/>
        <v>1</v>
      </c>
      <c r="D6" s="1021">
        <f t="shared" si="0"/>
        <v>5944</v>
      </c>
      <c r="E6" s="1022">
        <f t="shared" si="0"/>
        <v>1</v>
      </c>
      <c r="F6" s="1021">
        <f t="shared" si="0"/>
        <v>5702</v>
      </c>
      <c r="G6" s="1022">
        <f t="shared" si="0"/>
        <v>1</v>
      </c>
      <c r="H6" s="1021">
        <f>SUM(H7:H18)</f>
        <v>6268</v>
      </c>
      <c r="I6" s="1022">
        <f>SUM(I7:I18)</f>
        <v>0.99999999999999989</v>
      </c>
      <c r="J6" s="1021">
        <f>SUM(J7:J18)</f>
        <v>7234</v>
      </c>
      <c r="K6" s="1022">
        <f>SUM(K7:K18)</f>
        <v>0.99999999999999989</v>
      </c>
      <c r="L6" s="147"/>
    </row>
    <row r="7" spans="1:12" x14ac:dyDescent="0.15">
      <c r="A7" s="964" t="s">
        <v>1476</v>
      </c>
      <c r="B7" s="996">
        <v>420</v>
      </c>
      <c r="C7" s="982">
        <f>B7/B$6</f>
        <v>6.9478908188585611E-2</v>
      </c>
      <c r="D7" s="983">
        <v>441</v>
      </c>
      <c r="E7" s="982">
        <f>D7/D$6</f>
        <v>7.419246298788694E-2</v>
      </c>
      <c r="F7" s="983">
        <v>542</v>
      </c>
      <c r="G7" s="982">
        <f>F7/F$6</f>
        <v>9.5054366888810943E-2</v>
      </c>
      <c r="H7" s="968">
        <v>465</v>
      </c>
      <c r="I7" s="966">
        <f>H7/H$6</f>
        <v>7.418634333120612E-2</v>
      </c>
      <c r="J7" s="1023">
        <v>490</v>
      </c>
      <c r="K7" s="1024">
        <f>J7/J$6</f>
        <v>6.7735692562897423E-2</v>
      </c>
      <c r="L7" s="147"/>
    </row>
    <row r="8" spans="1:12" x14ac:dyDescent="0.15">
      <c r="A8" s="964" t="s">
        <v>1477</v>
      </c>
      <c r="B8" s="996">
        <v>473</v>
      </c>
      <c r="C8" s="982">
        <f t="shared" ref="C8:C18" si="1">B8/B$6</f>
        <v>7.8246484698097599E-2</v>
      </c>
      <c r="D8" s="983">
        <v>261</v>
      </c>
      <c r="E8" s="982">
        <f t="shared" ref="E8:E18" si="2">D8/D$6</f>
        <v>4.3909825033647376E-2</v>
      </c>
      <c r="F8" s="983">
        <v>263</v>
      </c>
      <c r="G8" s="982">
        <f t="shared" ref="G8:G18" si="3">F8/F$6</f>
        <v>4.6124166958961765E-2</v>
      </c>
      <c r="H8" s="968">
        <v>308</v>
      </c>
      <c r="I8" s="966">
        <f t="shared" ref="I8:I18" si="4">H8/H$6</f>
        <v>4.9138481174218249E-2</v>
      </c>
      <c r="J8" s="1023">
        <v>304</v>
      </c>
      <c r="K8" s="1024">
        <f t="shared" ref="K8:K18" si="5">J8/J$6</f>
        <v>4.2023776610450647E-2</v>
      </c>
      <c r="L8" s="147"/>
    </row>
    <row r="9" spans="1:12" x14ac:dyDescent="0.15">
      <c r="A9" s="964" t="s">
        <v>1478</v>
      </c>
      <c r="B9" s="996">
        <v>438</v>
      </c>
      <c r="C9" s="982">
        <f t="shared" si="1"/>
        <v>7.2456575682382132E-2</v>
      </c>
      <c r="D9" s="983">
        <v>420</v>
      </c>
      <c r="E9" s="982">
        <f t="shared" si="2"/>
        <v>7.0659488559892333E-2</v>
      </c>
      <c r="F9" s="983">
        <v>494</v>
      </c>
      <c r="G9" s="982">
        <f t="shared" si="3"/>
        <v>8.663626797614872E-2</v>
      </c>
      <c r="H9" s="968">
        <v>538</v>
      </c>
      <c r="I9" s="966">
        <f t="shared" si="4"/>
        <v>8.5832801531589023E-2</v>
      </c>
      <c r="J9" s="1023">
        <v>698</v>
      </c>
      <c r="K9" s="1024">
        <f t="shared" si="5"/>
        <v>9.6488802875311031E-2</v>
      </c>
      <c r="L9" s="147"/>
    </row>
    <row r="10" spans="1:12" x14ac:dyDescent="0.15">
      <c r="A10" s="964" t="s">
        <v>1479</v>
      </c>
      <c r="B10" s="996">
        <v>399</v>
      </c>
      <c r="C10" s="982">
        <f t="shared" si="1"/>
        <v>6.6004962779156323E-2</v>
      </c>
      <c r="D10" s="983">
        <v>463</v>
      </c>
      <c r="E10" s="982">
        <f t="shared" si="2"/>
        <v>7.7893674293405116E-2</v>
      </c>
      <c r="F10" s="983">
        <v>414</v>
      </c>
      <c r="G10" s="982">
        <f t="shared" si="3"/>
        <v>7.2606103121711674E-2</v>
      </c>
      <c r="H10" s="968">
        <v>511</v>
      </c>
      <c r="I10" s="966">
        <f t="shared" si="4"/>
        <v>8.152520740268028E-2</v>
      </c>
      <c r="J10" s="1023">
        <v>529</v>
      </c>
      <c r="K10" s="1024">
        <f t="shared" si="5"/>
        <v>7.3126900746474974E-2</v>
      </c>
      <c r="L10" s="147"/>
    </row>
    <row r="11" spans="1:12" x14ac:dyDescent="0.15">
      <c r="A11" s="964" t="s">
        <v>1480</v>
      </c>
      <c r="B11" s="996">
        <v>504</v>
      </c>
      <c r="C11" s="982">
        <f t="shared" si="1"/>
        <v>8.3374689826302736E-2</v>
      </c>
      <c r="D11" s="983">
        <v>445</v>
      </c>
      <c r="E11" s="982">
        <f t="shared" si="2"/>
        <v>7.4865410497981164E-2</v>
      </c>
      <c r="F11" s="983">
        <v>418</v>
      </c>
      <c r="G11" s="982">
        <f t="shared" si="3"/>
        <v>7.3307611364433534E-2</v>
      </c>
      <c r="H11" s="968">
        <v>402</v>
      </c>
      <c r="I11" s="966">
        <f t="shared" si="4"/>
        <v>6.4135290363752387E-2</v>
      </c>
      <c r="J11" s="1023">
        <v>687</v>
      </c>
      <c r="K11" s="1024">
        <f t="shared" si="5"/>
        <v>9.4968205695327615E-2</v>
      </c>
      <c r="L11" s="147"/>
    </row>
    <row r="12" spans="1:12" x14ac:dyDescent="0.15">
      <c r="A12" s="964" t="s">
        <v>1481</v>
      </c>
      <c r="B12" s="996">
        <v>955</v>
      </c>
      <c r="C12" s="982">
        <f t="shared" si="1"/>
        <v>0.15798180314309346</v>
      </c>
      <c r="D12" s="983">
        <v>532</v>
      </c>
      <c r="E12" s="982">
        <f t="shared" si="2"/>
        <v>8.9502018842530284E-2</v>
      </c>
      <c r="F12" s="983">
        <v>458</v>
      </c>
      <c r="G12" s="982">
        <f t="shared" si="3"/>
        <v>8.032269379165205E-2</v>
      </c>
      <c r="H12" s="968">
        <v>467</v>
      </c>
      <c r="I12" s="966">
        <f t="shared" si="4"/>
        <v>7.4505424377791965E-2</v>
      </c>
      <c r="J12" s="1023">
        <v>514</v>
      </c>
      <c r="K12" s="1024">
        <f t="shared" si="5"/>
        <v>7.1053359137406694E-2</v>
      </c>
      <c r="L12" s="147"/>
    </row>
    <row r="13" spans="1:12" x14ac:dyDescent="0.15">
      <c r="A13" s="964" t="s">
        <v>1482</v>
      </c>
      <c r="B13" s="996">
        <v>420</v>
      </c>
      <c r="C13" s="982">
        <f t="shared" si="1"/>
        <v>6.9478908188585611E-2</v>
      </c>
      <c r="D13" s="983">
        <v>563</v>
      </c>
      <c r="E13" s="982">
        <f t="shared" si="2"/>
        <v>9.4717362045760436E-2</v>
      </c>
      <c r="F13" s="983">
        <v>489</v>
      </c>
      <c r="G13" s="982">
        <f t="shared" si="3"/>
        <v>8.5759382672746409E-2</v>
      </c>
      <c r="H13" s="968">
        <v>464</v>
      </c>
      <c r="I13" s="966">
        <f t="shared" si="4"/>
        <v>7.4026802807913211E-2</v>
      </c>
      <c r="J13" s="1023">
        <v>711</v>
      </c>
      <c r="K13" s="1024">
        <f t="shared" si="5"/>
        <v>9.8285872269836885E-2</v>
      </c>
      <c r="L13" s="147"/>
    </row>
    <row r="14" spans="1:12" x14ac:dyDescent="0.15">
      <c r="A14" s="964" t="s">
        <v>1483</v>
      </c>
      <c r="B14" s="996">
        <v>489</v>
      </c>
      <c r="C14" s="982">
        <f t="shared" si="1"/>
        <v>8.0893300248138955E-2</v>
      </c>
      <c r="D14" s="983">
        <v>483</v>
      </c>
      <c r="E14" s="982">
        <f t="shared" si="2"/>
        <v>8.125841184387618E-2</v>
      </c>
      <c r="F14" s="983">
        <v>514</v>
      </c>
      <c r="G14" s="982">
        <f t="shared" si="3"/>
        <v>9.0143809189757979E-2</v>
      </c>
      <c r="H14" s="968">
        <v>681</v>
      </c>
      <c r="I14" s="966">
        <f t="shared" si="4"/>
        <v>0.10864709636247608</v>
      </c>
      <c r="J14" s="1023">
        <v>591</v>
      </c>
      <c r="K14" s="1024">
        <f t="shared" si="5"/>
        <v>8.1697539397290575E-2</v>
      </c>
      <c r="L14" s="147"/>
    </row>
    <row r="15" spans="1:12" x14ac:dyDescent="0.15">
      <c r="A15" s="964" t="s">
        <v>1484</v>
      </c>
      <c r="B15" s="996">
        <v>371</v>
      </c>
      <c r="C15" s="982">
        <f t="shared" si="1"/>
        <v>6.1373035566583953E-2</v>
      </c>
      <c r="D15" s="983">
        <v>558</v>
      </c>
      <c r="E15" s="982">
        <f t="shared" si="2"/>
        <v>9.387617765814267E-2</v>
      </c>
      <c r="F15" s="983">
        <v>550</v>
      </c>
      <c r="G15" s="982">
        <f t="shared" si="3"/>
        <v>9.6457383374254649E-2</v>
      </c>
      <c r="H15" s="968">
        <v>618</v>
      </c>
      <c r="I15" s="966">
        <f t="shared" si="4"/>
        <v>9.8596043395022342E-2</v>
      </c>
      <c r="J15" s="1023">
        <v>646</v>
      </c>
      <c r="K15" s="1024">
        <f t="shared" si="5"/>
        <v>8.9300525297207625E-2</v>
      </c>
      <c r="L15" s="147"/>
    </row>
    <row r="16" spans="1:12" x14ac:dyDescent="0.15">
      <c r="A16" s="964" t="s">
        <v>1485</v>
      </c>
      <c r="B16" s="996">
        <v>609</v>
      </c>
      <c r="C16" s="982">
        <f t="shared" si="1"/>
        <v>0.10074441687344914</v>
      </c>
      <c r="D16" s="983">
        <v>608</v>
      </c>
      <c r="E16" s="982">
        <f t="shared" si="2"/>
        <v>0.10228802153432032</v>
      </c>
      <c r="F16" s="983">
        <v>639</v>
      </c>
      <c r="G16" s="982">
        <f t="shared" si="3"/>
        <v>0.11206594177481585</v>
      </c>
      <c r="H16" s="968">
        <v>618</v>
      </c>
      <c r="I16" s="966">
        <f t="shared" si="4"/>
        <v>9.8596043395022342E-2</v>
      </c>
      <c r="J16" s="1023">
        <v>634</v>
      </c>
      <c r="K16" s="1024">
        <f t="shared" si="5"/>
        <v>8.7641692009953004E-2</v>
      </c>
      <c r="L16" s="147"/>
    </row>
    <row r="17" spans="1:12" x14ac:dyDescent="0.15">
      <c r="A17" s="964" t="s">
        <v>1486</v>
      </c>
      <c r="B17" s="996">
        <v>502</v>
      </c>
      <c r="C17" s="982">
        <f t="shared" si="1"/>
        <v>8.3043837882547558E-2</v>
      </c>
      <c r="D17" s="983">
        <v>590</v>
      </c>
      <c r="E17" s="982">
        <f t="shared" si="2"/>
        <v>9.9259757738896365E-2</v>
      </c>
      <c r="F17" s="983">
        <v>529</v>
      </c>
      <c r="G17" s="982">
        <f t="shared" si="3"/>
        <v>9.2774465099964926E-2</v>
      </c>
      <c r="H17" s="968">
        <v>734</v>
      </c>
      <c r="I17" s="966">
        <f t="shared" si="4"/>
        <v>0.11710274409700064</v>
      </c>
      <c r="J17" s="1023">
        <v>774</v>
      </c>
      <c r="K17" s="1024">
        <f t="shared" si="5"/>
        <v>0.10699474702792369</v>
      </c>
      <c r="L17" s="147"/>
    </row>
    <row r="18" spans="1:12" x14ac:dyDescent="0.15">
      <c r="A18" s="964" t="s">
        <v>1487</v>
      </c>
      <c r="B18" s="996">
        <v>465</v>
      </c>
      <c r="C18" s="982">
        <f t="shared" si="1"/>
        <v>7.6923076923076927E-2</v>
      </c>
      <c r="D18" s="983">
        <v>580</v>
      </c>
      <c r="E18" s="982">
        <f t="shared" si="2"/>
        <v>9.7577388963660833E-2</v>
      </c>
      <c r="F18" s="983">
        <v>392</v>
      </c>
      <c r="G18" s="982">
        <f t="shared" si="3"/>
        <v>6.8747807786741499E-2</v>
      </c>
      <c r="H18" s="968">
        <v>462</v>
      </c>
      <c r="I18" s="966">
        <f t="shared" si="4"/>
        <v>7.370772176132738E-2</v>
      </c>
      <c r="J18" s="1023">
        <v>656</v>
      </c>
      <c r="K18" s="1024">
        <f t="shared" si="5"/>
        <v>9.0682886369919821E-2</v>
      </c>
      <c r="L18" s="147"/>
    </row>
    <row r="19" spans="1:12" x14ac:dyDescent="0.15">
      <c r="A19" s="969"/>
      <c r="B19" s="147"/>
      <c r="C19" s="147"/>
      <c r="D19" s="147"/>
      <c r="E19" s="147"/>
      <c r="F19" s="147"/>
      <c r="G19" s="147"/>
      <c r="H19" s="147"/>
      <c r="I19" s="147"/>
      <c r="J19" s="147"/>
      <c r="K19" s="147"/>
      <c r="L19" s="147"/>
    </row>
    <row r="20" spans="1:12" s="120" customFormat="1" ht="22.5" customHeight="1" x14ac:dyDescent="0.15">
      <c r="A20" s="2446" t="s">
        <v>1911</v>
      </c>
      <c r="B20" s="2446"/>
      <c r="C20" s="2446"/>
      <c r="D20" s="2446"/>
      <c r="E20" s="2446"/>
      <c r="F20" s="2446"/>
      <c r="G20" s="2446"/>
      <c r="H20" s="2446"/>
      <c r="I20" s="2446"/>
      <c r="J20" s="2446"/>
      <c r="K20" s="2446"/>
      <c r="L20" s="970"/>
    </row>
    <row r="21" spans="1:12" ht="15" customHeight="1" x14ac:dyDescent="0.15">
      <c r="A21" s="2495" t="s">
        <v>1912</v>
      </c>
      <c r="B21" s="2495"/>
      <c r="C21" s="2495"/>
      <c r="D21" s="2495"/>
      <c r="E21" s="2495"/>
      <c r="F21" s="2495"/>
      <c r="G21" s="2495"/>
      <c r="H21" s="2495"/>
      <c r="I21" s="2495"/>
      <c r="J21" s="2495"/>
      <c r="K21" s="2495"/>
      <c r="L21" s="147"/>
    </row>
    <row r="22" spans="1:12" x14ac:dyDescent="0.15">
      <c r="A22" s="147"/>
      <c r="B22" s="147"/>
      <c r="C22" s="147"/>
      <c r="D22" s="147"/>
      <c r="E22" s="147"/>
      <c r="F22" s="147"/>
      <c r="G22" s="147"/>
      <c r="H22" s="147"/>
      <c r="I22" s="147"/>
      <c r="J22" s="147"/>
      <c r="K22" s="147"/>
      <c r="L22" s="147"/>
    </row>
    <row r="23" spans="1:12" x14ac:dyDescent="0.15">
      <c r="A23" s="147"/>
      <c r="B23" s="147"/>
      <c r="C23" s="147"/>
      <c r="D23" s="147"/>
      <c r="E23" s="147"/>
      <c r="F23" s="147"/>
      <c r="G23" s="147"/>
      <c r="H23" s="147"/>
      <c r="I23" s="147"/>
      <c r="J23" s="147"/>
      <c r="K23" s="147"/>
      <c r="L23" s="147"/>
    </row>
    <row r="24" spans="1:12" x14ac:dyDescent="0.15">
      <c r="A24" s="147"/>
      <c r="B24" s="147"/>
      <c r="C24" s="147"/>
      <c r="D24" s="147"/>
      <c r="E24" s="147"/>
      <c r="F24" s="147"/>
      <c r="G24" s="147"/>
      <c r="H24" s="147"/>
      <c r="I24" s="147"/>
      <c r="J24" s="147"/>
      <c r="K24" s="147"/>
      <c r="L24" s="147"/>
    </row>
    <row r="25" spans="1:12" x14ac:dyDescent="0.15">
      <c r="A25" s="147"/>
      <c r="B25" s="147"/>
      <c r="C25" s="147"/>
      <c r="D25" s="147"/>
      <c r="E25" s="147"/>
      <c r="F25" s="147"/>
      <c r="G25" s="147"/>
      <c r="H25" s="147"/>
      <c r="K25" s="147"/>
      <c r="L25" s="147"/>
    </row>
    <row r="26" spans="1:12" x14ac:dyDescent="0.15">
      <c r="A26" s="147"/>
      <c r="B26" s="147"/>
      <c r="C26" s="147"/>
      <c r="D26" s="147"/>
      <c r="E26" s="147"/>
      <c r="F26" s="147"/>
      <c r="G26" s="147"/>
      <c r="H26" s="147"/>
      <c r="L26" s="147"/>
    </row>
    <row r="27" spans="1:12" x14ac:dyDescent="0.15">
      <c r="A27" s="147"/>
      <c r="B27" s="147"/>
      <c r="C27" s="147"/>
      <c r="D27" s="147"/>
      <c r="E27" s="147"/>
      <c r="F27" s="147"/>
      <c r="G27" s="147"/>
      <c r="H27" s="147"/>
    </row>
    <row r="28" spans="1:12" x14ac:dyDescent="0.15">
      <c r="A28" s="147"/>
      <c r="B28" s="147"/>
      <c r="C28" s="147"/>
      <c r="D28" s="147"/>
      <c r="E28" s="147"/>
      <c r="F28" s="147"/>
      <c r="G28" s="147"/>
      <c r="H28" s="147"/>
    </row>
    <row r="29" spans="1:12" x14ac:dyDescent="0.15">
      <c r="A29" s="147"/>
      <c r="B29" s="147"/>
      <c r="C29" s="147"/>
      <c r="D29" s="147"/>
      <c r="E29" s="147"/>
      <c r="F29" s="147"/>
      <c r="G29" s="147"/>
      <c r="H29" s="147"/>
    </row>
    <row r="39" spans="4:11" x14ac:dyDescent="0.15">
      <c r="D39" s="1025"/>
      <c r="E39" s="1025"/>
      <c r="F39" s="1025"/>
      <c r="G39" s="1025"/>
      <c r="H39" s="1025"/>
      <c r="I39" s="1025"/>
      <c r="J39" s="1025"/>
      <c r="K39" s="1025"/>
    </row>
    <row r="40" spans="4:11" x14ac:dyDescent="0.15">
      <c r="D40" s="1025"/>
      <c r="E40" s="1025"/>
      <c r="F40" s="1025"/>
      <c r="G40" s="1025"/>
      <c r="H40" s="1025"/>
      <c r="I40" s="1025"/>
      <c r="J40" s="1025"/>
      <c r="K40" s="1025"/>
    </row>
    <row r="41" spans="4:11" x14ac:dyDescent="0.15">
      <c r="D41" s="1025"/>
      <c r="E41" s="1025"/>
      <c r="F41" s="1025"/>
      <c r="G41" s="1025"/>
      <c r="H41" s="1025"/>
      <c r="I41" s="1025"/>
      <c r="J41" s="1025"/>
      <c r="K41" s="1025"/>
    </row>
    <row r="42" spans="4:11" x14ac:dyDescent="0.15">
      <c r="D42" s="1025"/>
      <c r="E42" s="1025"/>
      <c r="F42" s="1025"/>
      <c r="G42" s="1025"/>
      <c r="H42" s="1025"/>
      <c r="I42" s="1025"/>
      <c r="J42" s="1025"/>
      <c r="K42" s="1025"/>
    </row>
    <row r="43" spans="4:11" x14ac:dyDescent="0.15">
      <c r="D43" s="1025"/>
      <c r="E43" s="1025"/>
      <c r="F43" s="1025"/>
      <c r="G43" s="1025"/>
      <c r="H43" s="1025"/>
      <c r="I43" s="1025"/>
      <c r="J43" s="1025"/>
      <c r="K43" s="1025"/>
    </row>
    <row r="44" spans="4:11" x14ac:dyDescent="0.15">
      <c r="D44" s="1025"/>
      <c r="E44" s="1025"/>
      <c r="F44" s="1025"/>
      <c r="G44" s="1025"/>
      <c r="H44" s="1025"/>
      <c r="I44" s="1025"/>
      <c r="J44" s="1025"/>
      <c r="K44" s="1025"/>
    </row>
    <row r="45" spans="4:11" x14ac:dyDescent="0.15">
      <c r="D45" s="1025"/>
      <c r="E45" s="1025"/>
      <c r="F45" s="1025"/>
      <c r="G45" s="1025"/>
      <c r="H45" s="1025"/>
      <c r="I45" s="1025"/>
      <c r="J45" s="1025"/>
      <c r="K45" s="1025"/>
    </row>
    <row r="46" spans="4:11" x14ac:dyDescent="0.15">
      <c r="D46" s="1025"/>
      <c r="E46" s="1025"/>
      <c r="F46" s="1025"/>
      <c r="G46" s="1025"/>
      <c r="H46" s="1025"/>
      <c r="I46" s="1025"/>
      <c r="J46" s="1025"/>
      <c r="K46" s="1025"/>
    </row>
    <row r="47" spans="4:11" x14ac:dyDescent="0.15">
      <c r="D47" s="1025"/>
      <c r="E47" s="1025"/>
      <c r="F47" s="1025"/>
      <c r="G47" s="1025"/>
      <c r="H47" s="1025"/>
      <c r="I47" s="1025"/>
      <c r="J47" s="1025"/>
      <c r="K47" s="1025"/>
    </row>
    <row r="48" spans="4:11" x14ac:dyDescent="0.15">
      <c r="D48" s="1025"/>
      <c r="E48" s="1025"/>
      <c r="F48" s="1025"/>
      <c r="G48" s="1025"/>
      <c r="H48" s="1025"/>
      <c r="I48" s="1025"/>
      <c r="J48" s="1025"/>
      <c r="K48" s="1025"/>
    </row>
    <row r="49" spans="4:11" x14ac:dyDescent="0.15">
      <c r="D49" s="1025"/>
      <c r="E49" s="1025"/>
      <c r="F49" s="1025"/>
      <c r="G49" s="1025"/>
      <c r="H49" s="1025"/>
      <c r="I49" s="1025"/>
      <c r="J49" s="1025"/>
      <c r="K49" s="1025"/>
    </row>
    <row r="50" spans="4:11" x14ac:dyDescent="0.15">
      <c r="D50" s="1025"/>
      <c r="E50" s="1025"/>
      <c r="F50" s="1025"/>
      <c r="G50" s="1025"/>
      <c r="H50" s="1025"/>
      <c r="I50" s="1025"/>
      <c r="J50" s="1025"/>
      <c r="K50" s="1025"/>
    </row>
    <row r="51" spans="4:11" x14ac:dyDescent="0.15">
      <c r="D51" s="1025"/>
      <c r="E51" s="1025"/>
      <c r="F51" s="1025"/>
      <c r="G51" s="1025"/>
      <c r="H51" s="1025"/>
      <c r="I51" s="1025"/>
      <c r="J51" s="1025"/>
      <c r="K51" s="1025"/>
    </row>
    <row r="52" spans="4:11" x14ac:dyDescent="0.15">
      <c r="E52" s="1025"/>
      <c r="F52" s="1025"/>
      <c r="G52" s="1025"/>
      <c r="H52" s="1025"/>
      <c r="I52" s="1025"/>
      <c r="J52" s="1025"/>
      <c r="K52" s="1025"/>
    </row>
    <row r="53" spans="4:11" x14ac:dyDescent="0.15">
      <c r="E53" s="1025"/>
      <c r="F53" s="1025"/>
      <c r="G53" s="1025"/>
      <c r="H53" s="1025"/>
      <c r="I53" s="1025"/>
      <c r="J53" s="1025"/>
      <c r="K53" s="1025"/>
    </row>
    <row r="54" spans="4:11" x14ac:dyDescent="0.15">
      <c r="E54" s="1025"/>
      <c r="F54" s="1025"/>
      <c r="G54" s="1025"/>
      <c r="H54" s="1025"/>
      <c r="I54" s="1025"/>
      <c r="J54" s="1025"/>
      <c r="K54" s="1025"/>
    </row>
    <row r="55" spans="4:11" x14ac:dyDescent="0.15">
      <c r="E55" s="1025"/>
      <c r="F55" s="1025"/>
      <c r="G55" s="1025"/>
      <c r="H55" s="1025"/>
      <c r="I55" s="1025"/>
      <c r="J55" s="1025"/>
      <c r="K55" s="1025"/>
    </row>
    <row r="56" spans="4:11" x14ac:dyDescent="0.15">
      <c r="E56" s="1025"/>
      <c r="F56" s="1025"/>
      <c r="G56" s="1025"/>
      <c r="H56" s="1025"/>
      <c r="I56" s="1025"/>
      <c r="J56" s="1025"/>
      <c r="K56" s="1025"/>
    </row>
    <row r="57" spans="4:11" x14ac:dyDescent="0.15">
      <c r="E57" s="1025"/>
      <c r="F57" s="1025"/>
      <c r="G57" s="1025"/>
      <c r="H57" s="1025"/>
      <c r="I57" s="1025"/>
      <c r="J57" s="1025"/>
      <c r="K57" s="1025"/>
    </row>
    <row r="58" spans="4:11" x14ac:dyDescent="0.15">
      <c r="E58" s="1025"/>
      <c r="F58" s="1025"/>
      <c r="G58" s="1025"/>
      <c r="H58" s="1025"/>
      <c r="I58" s="1025"/>
      <c r="J58" s="1025"/>
      <c r="K58" s="1025"/>
    </row>
    <row r="59" spans="4:11" x14ac:dyDescent="0.15">
      <c r="E59" s="1025"/>
      <c r="F59" s="1025"/>
      <c r="G59" s="1025"/>
      <c r="H59" s="1025"/>
      <c r="I59" s="1025"/>
      <c r="J59" s="1025"/>
      <c r="K59" s="1025"/>
    </row>
    <row r="60" spans="4:11" x14ac:dyDescent="0.15">
      <c r="E60" s="1025"/>
      <c r="F60" s="1025"/>
      <c r="G60" s="1025"/>
      <c r="H60" s="1025"/>
      <c r="I60" s="1025"/>
      <c r="J60" s="1025"/>
      <c r="K60" s="1025"/>
    </row>
  </sheetData>
  <mergeCells count="9">
    <mergeCell ref="A20:K20"/>
    <mergeCell ref="A21:K21"/>
    <mergeCell ref="A2:K2"/>
    <mergeCell ref="A4:A5"/>
    <mergeCell ref="B4:C4"/>
    <mergeCell ref="D4:E4"/>
    <mergeCell ref="F4:G4"/>
    <mergeCell ref="H4:I4"/>
    <mergeCell ref="J4:K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4"/>
  <dimension ref="A2:M66"/>
  <sheetViews>
    <sheetView zoomScaleNormal="100" workbookViewId="0"/>
  </sheetViews>
  <sheetFormatPr baseColWidth="10" defaultColWidth="9.140625" defaultRowHeight="10.5" x14ac:dyDescent="0.15"/>
  <cols>
    <col min="1" max="1" width="33.5703125" style="118" customWidth="1"/>
    <col min="2" max="2" width="10" style="118" customWidth="1"/>
    <col min="3" max="3" width="33.5703125" style="118" customWidth="1"/>
    <col min="4" max="4" width="10" style="118" customWidth="1"/>
    <col min="5" max="5" width="33.5703125" style="118" customWidth="1"/>
    <col min="6" max="6" width="10" style="118" customWidth="1"/>
    <col min="7" max="7" width="33.5703125" style="118" customWidth="1"/>
    <col min="8" max="8" width="10" style="118" customWidth="1"/>
    <col min="9" max="9" width="33.5703125" style="118" customWidth="1"/>
    <col min="10" max="10" width="10" style="118" customWidth="1"/>
    <col min="11" max="11" width="27.42578125" style="118" customWidth="1"/>
    <col min="12" max="12" width="12.140625" style="118" customWidth="1"/>
    <col min="13" max="16384" width="9.140625" style="118"/>
  </cols>
  <sheetData>
    <row r="2" spans="1:12" s="999" customFormat="1" ht="15" customHeight="1" x14ac:dyDescent="0.15">
      <c r="A2" s="2496" t="s">
        <v>2024</v>
      </c>
      <c r="B2" s="2496"/>
      <c r="C2" s="2496"/>
      <c r="D2" s="2496"/>
      <c r="E2" s="2496"/>
      <c r="F2" s="2496"/>
      <c r="G2" s="2496"/>
      <c r="H2" s="2496"/>
      <c r="I2" s="2496"/>
      <c r="J2" s="2496"/>
      <c r="K2" s="1026"/>
      <c r="L2" s="1027"/>
    </row>
    <row r="3" spans="1:12" s="998" customFormat="1" x14ac:dyDescent="0.15">
      <c r="A3" s="1028"/>
      <c r="B3" s="1029"/>
      <c r="C3" s="1028"/>
      <c r="D3" s="1030"/>
      <c r="E3" s="1028"/>
      <c r="F3" s="1030"/>
      <c r="G3" s="1031"/>
      <c r="H3" s="1031"/>
      <c r="I3" s="1031"/>
      <c r="J3" s="1031"/>
      <c r="K3" s="1031"/>
      <c r="L3" s="1031"/>
    </row>
    <row r="4" spans="1:12" s="998" customFormat="1" ht="12" customHeight="1" x14ac:dyDescent="0.15">
      <c r="A4" s="2980">
        <v>2012</v>
      </c>
      <c r="B4" s="2980"/>
      <c r="C4" s="2981">
        <v>2013</v>
      </c>
      <c r="D4" s="2981"/>
      <c r="E4" s="2980">
        <v>2014</v>
      </c>
      <c r="F4" s="2980"/>
      <c r="G4" s="2415">
        <v>2015</v>
      </c>
      <c r="H4" s="2416"/>
      <c r="I4" s="2883">
        <v>2016</v>
      </c>
      <c r="J4" s="2884"/>
    </row>
    <row r="5" spans="1:12" s="998" customFormat="1" ht="12" customHeight="1" x14ac:dyDescent="0.15">
      <c r="A5" s="1032" t="s">
        <v>2025</v>
      </c>
      <c r="B5" s="238" t="s">
        <v>2026</v>
      </c>
      <c r="C5" s="1032" t="s">
        <v>2025</v>
      </c>
      <c r="D5" s="238" t="s">
        <v>2026</v>
      </c>
      <c r="E5" s="1033" t="s">
        <v>2025</v>
      </c>
      <c r="F5" s="122" t="s">
        <v>2026</v>
      </c>
      <c r="G5" s="146" t="s">
        <v>2025</v>
      </c>
      <c r="H5" s="146" t="s">
        <v>2026</v>
      </c>
      <c r="I5" s="831" t="s">
        <v>2025</v>
      </c>
      <c r="J5" s="831" t="s">
        <v>2026</v>
      </c>
    </row>
    <row r="6" spans="1:12" s="998" customFormat="1" x14ac:dyDescent="0.15">
      <c r="A6" s="1034" t="s">
        <v>71</v>
      </c>
      <c r="B6" s="1035">
        <f>SUM(B7:B46)</f>
        <v>506</v>
      </c>
      <c r="C6" s="1034" t="s">
        <v>71</v>
      </c>
      <c r="D6" s="1036">
        <f>SUM(D7:D52)</f>
        <v>609</v>
      </c>
      <c r="E6" s="1026" t="s">
        <v>71</v>
      </c>
      <c r="F6" s="1035">
        <f>SUM(F7:F52)</f>
        <v>654</v>
      </c>
      <c r="G6" s="234" t="s">
        <v>71</v>
      </c>
      <c r="H6" s="1035">
        <f>SUM(H7:H52)</f>
        <v>749</v>
      </c>
      <c r="I6" s="191" t="s">
        <v>71</v>
      </c>
      <c r="J6" s="1035">
        <f>SUM(J7:J49)</f>
        <v>867</v>
      </c>
    </row>
    <row r="7" spans="1:12" s="998" customFormat="1" x14ac:dyDescent="0.15">
      <c r="A7" s="1031" t="s">
        <v>2027</v>
      </c>
      <c r="B7" s="1030">
        <v>95</v>
      </c>
      <c r="C7" s="1031" t="s">
        <v>2028</v>
      </c>
      <c r="D7" s="1030">
        <v>94</v>
      </c>
      <c r="E7" s="990" t="s">
        <v>2029</v>
      </c>
      <c r="F7" s="1029">
        <v>102</v>
      </c>
      <c r="G7" s="990" t="s">
        <v>2030</v>
      </c>
      <c r="H7" s="1037">
        <v>250</v>
      </c>
      <c r="I7" s="1038" t="s">
        <v>2029</v>
      </c>
      <c r="J7" s="1039">
        <v>312</v>
      </c>
    </row>
    <row r="8" spans="1:12" s="998" customFormat="1" x14ac:dyDescent="0.15">
      <c r="A8" s="1031" t="s">
        <v>2031</v>
      </c>
      <c r="B8" s="1030">
        <v>44</v>
      </c>
      <c r="C8" s="1031" t="s">
        <v>2030</v>
      </c>
      <c r="D8" s="1030">
        <v>64</v>
      </c>
      <c r="E8" s="990" t="s">
        <v>2032</v>
      </c>
      <c r="F8" s="1029">
        <v>77</v>
      </c>
      <c r="G8" s="990" t="s">
        <v>2033</v>
      </c>
      <c r="H8" s="1037">
        <v>55</v>
      </c>
      <c r="I8" s="1038" t="s">
        <v>2034</v>
      </c>
      <c r="J8" s="1039">
        <v>59</v>
      </c>
    </row>
    <row r="9" spans="1:12" s="998" customFormat="1" ht="21" x14ac:dyDescent="0.15">
      <c r="A9" s="1031" t="s">
        <v>2033</v>
      </c>
      <c r="B9" s="1030">
        <v>37</v>
      </c>
      <c r="C9" s="1031" t="s">
        <v>2031</v>
      </c>
      <c r="D9" s="1030">
        <v>60</v>
      </c>
      <c r="E9" s="990" t="s">
        <v>2031</v>
      </c>
      <c r="F9" s="1029">
        <v>53</v>
      </c>
      <c r="G9" s="990" t="s">
        <v>2035</v>
      </c>
      <c r="H9" s="1037">
        <v>54</v>
      </c>
      <c r="I9" s="1038" t="s">
        <v>2033</v>
      </c>
      <c r="J9" s="1039">
        <v>52</v>
      </c>
    </row>
    <row r="10" spans="1:12" s="998" customFormat="1" ht="21" x14ac:dyDescent="0.15">
      <c r="A10" s="1031" t="s">
        <v>2035</v>
      </c>
      <c r="B10" s="1030">
        <v>36</v>
      </c>
      <c r="C10" s="1031" t="s">
        <v>2033</v>
      </c>
      <c r="D10" s="1030">
        <v>46</v>
      </c>
      <c r="E10" s="990" t="s">
        <v>2033</v>
      </c>
      <c r="F10" s="1029">
        <v>50</v>
      </c>
      <c r="G10" s="990" t="s">
        <v>2032</v>
      </c>
      <c r="H10" s="1037">
        <v>43</v>
      </c>
      <c r="I10" s="1038" t="s">
        <v>2036</v>
      </c>
      <c r="J10" s="1039">
        <v>42</v>
      </c>
    </row>
    <row r="11" spans="1:12" s="998" customFormat="1" ht="21" x14ac:dyDescent="0.15">
      <c r="A11" s="1031" t="s">
        <v>2037</v>
      </c>
      <c r="B11" s="1030">
        <v>25</v>
      </c>
      <c r="C11" s="1031" t="s">
        <v>2035</v>
      </c>
      <c r="D11" s="1030">
        <v>44</v>
      </c>
      <c r="E11" s="990" t="s">
        <v>2038</v>
      </c>
      <c r="F11" s="1029">
        <v>47</v>
      </c>
      <c r="G11" s="990" t="s">
        <v>2028</v>
      </c>
      <c r="H11" s="1037">
        <v>37</v>
      </c>
      <c r="I11" s="1038" t="s">
        <v>2039</v>
      </c>
      <c r="J11" s="1039">
        <v>35</v>
      </c>
    </row>
    <row r="12" spans="1:12" s="998" customFormat="1" x14ac:dyDescent="0.15">
      <c r="A12" s="1031" t="s">
        <v>2028</v>
      </c>
      <c r="B12" s="1030">
        <v>21</v>
      </c>
      <c r="C12" s="1031" t="s">
        <v>2032</v>
      </c>
      <c r="D12" s="1030">
        <v>42</v>
      </c>
      <c r="E12" s="990" t="s">
        <v>2028</v>
      </c>
      <c r="F12" s="1029">
        <v>46</v>
      </c>
      <c r="G12" s="990" t="s">
        <v>2031</v>
      </c>
      <c r="H12" s="1037">
        <v>32</v>
      </c>
      <c r="I12" s="1038" t="s">
        <v>2028</v>
      </c>
      <c r="J12" s="1039">
        <v>32</v>
      </c>
    </row>
    <row r="13" spans="1:12" s="998" customFormat="1" ht="21" x14ac:dyDescent="0.15">
      <c r="A13" s="1031" t="s">
        <v>2040</v>
      </c>
      <c r="B13" s="1030">
        <v>20</v>
      </c>
      <c r="C13" s="1031" t="s">
        <v>2041</v>
      </c>
      <c r="D13" s="1030">
        <v>20</v>
      </c>
      <c r="E13" s="990" t="s">
        <v>2042</v>
      </c>
      <c r="F13" s="1029">
        <v>25</v>
      </c>
      <c r="G13" s="990" t="s">
        <v>2042</v>
      </c>
      <c r="H13" s="1037">
        <v>24</v>
      </c>
      <c r="I13" s="1038" t="s">
        <v>2043</v>
      </c>
      <c r="J13" s="1039">
        <v>24</v>
      </c>
    </row>
    <row r="14" spans="1:12" s="998" customFormat="1" ht="21" x14ac:dyDescent="0.15">
      <c r="A14" s="1031" t="s">
        <v>2044</v>
      </c>
      <c r="B14" s="1030">
        <v>19</v>
      </c>
      <c r="C14" s="1031" t="s">
        <v>2037</v>
      </c>
      <c r="D14" s="1030">
        <v>19</v>
      </c>
      <c r="E14" s="990" t="s">
        <v>2045</v>
      </c>
      <c r="F14" s="1029">
        <v>20</v>
      </c>
      <c r="G14" s="990" t="s">
        <v>2040</v>
      </c>
      <c r="H14" s="1037">
        <v>20</v>
      </c>
      <c r="I14" s="1038" t="s">
        <v>2046</v>
      </c>
      <c r="J14" s="1039">
        <v>23</v>
      </c>
    </row>
    <row r="15" spans="1:12" s="998" customFormat="1" x14ac:dyDescent="0.15">
      <c r="A15" s="1031" t="s">
        <v>2047</v>
      </c>
      <c r="B15" s="1030">
        <v>18</v>
      </c>
      <c r="C15" s="1031" t="s">
        <v>2048</v>
      </c>
      <c r="D15" s="1030">
        <v>17</v>
      </c>
      <c r="E15" s="990" t="s">
        <v>2049</v>
      </c>
      <c r="F15" s="1029">
        <v>17</v>
      </c>
      <c r="G15" s="990" t="s">
        <v>2044</v>
      </c>
      <c r="H15" s="1037">
        <v>16</v>
      </c>
      <c r="I15" s="1038" t="s">
        <v>2050</v>
      </c>
      <c r="J15" s="1039">
        <v>21</v>
      </c>
    </row>
    <row r="16" spans="1:12" s="998" customFormat="1" ht="21" x14ac:dyDescent="0.15">
      <c r="A16" s="1031" t="s">
        <v>2051</v>
      </c>
      <c r="B16" s="1030">
        <v>14</v>
      </c>
      <c r="C16" s="1031" t="s">
        <v>2040</v>
      </c>
      <c r="D16" s="1030">
        <v>16</v>
      </c>
      <c r="E16" s="990" t="s">
        <v>2052</v>
      </c>
      <c r="F16" s="1029">
        <v>17</v>
      </c>
      <c r="G16" s="990" t="s">
        <v>2037</v>
      </c>
      <c r="H16" s="1037">
        <v>16</v>
      </c>
      <c r="I16" s="1038" t="s">
        <v>2040</v>
      </c>
      <c r="J16" s="1039">
        <v>20</v>
      </c>
    </row>
    <row r="17" spans="1:10" s="998" customFormat="1" ht="21" x14ac:dyDescent="0.15">
      <c r="A17" s="990" t="s">
        <v>2053</v>
      </c>
      <c r="B17" s="1029">
        <v>13</v>
      </c>
      <c r="C17" s="1031" t="s">
        <v>2054</v>
      </c>
      <c r="D17" s="1030">
        <v>15</v>
      </c>
      <c r="E17" s="990" t="s">
        <v>2040</v>
      </c>
      <c r="F17" s="1029">
        <v>17</v>
      </c>
      <c r="G17" s="990" t="s">
        <v>2045</v>
      </c>
      <c r="H17" s="1037">
        <v>15</v>
      </c>
      <c r="I17" s="1038" t="s">
        <v>2055</v>
      </c>
      <c r="J17" s="1039">
        <v>20</v>
      </c>
    </row>
    <row r="18" spans="1:10" s="998" customFormat="1" x14ac:dyDescent="0.15">
      <c r="A18" s="1031" t="s">
        <v>2056</v>
      </c>
      <c r="B18" s="1030">
        <v>12</v>
      </c>
      <c r="C18" s="1031" t="s">
        <v>2045</v>
      </c>
      <c r="D18" s="1030">
        <v>15</v>
      </c>
      <c r="E18" s="990" t="s">
        <v>2057</v>
      </c>
      <c r="F18" s="1029">
        <v>15</v>
      </c>
      <c r="G18" s="990" t="s">
        <v>2058</v>
      </c>
      <c r="H18" s="1037">
        <v>14</v>
      </c>
      <c r="I18" s="1038" t="s">
        <v>2049</v>
      </c>
      <c r="J18" s="1039">
        <v>17</v>
      </c>
    </row>
    <row r="19" spans="1:10" s="998" customFormat="1" ht="21" x14ac:dyDescent="0.15">
      <c r="A19" s="1040" t="s">
        <v>2041</v>
      </c>
      <c r="B19" s="1041">
        <v>12</v>
      </c>
      <c r="C19" s="1031" t="s">
        <v>2051</v>
      </c>
      <c r="D19" s="1030">
        <v>13</v>
      </c>
      <c r="E19" s="990" t="s">
        <v>2059</v>
      </c>
      <c r="F19" s="1029">
        <v>15</v>
      </c>
      <c r="G19" s="990" t="s">
        <v>2059</v>
      </c>
      <c r="H19" s="1037">
        <v>12</v>
      </c>
      <c r="I19" s="1038" t="s">
        <v>2058</v>
      </c>
      <c r="J19" s="1039">
        <v>17</v>
      </c>
    </row>
    <row r="20" spans="1:10" s="998" customFormat="1" x14ac:dyDescent="0.15">
      <c r="A20" s="1040" t="s">
        <v>2060</v>
      </c>
      <c r="B20" s="1041">
        <v>11</v>
      </c>
      <c r="C20" s="1031" t="s">
        <v>2058</v>
      </c>
      <c r="D20" s="1030">
        <v>12</v>
      </c>
      <c r="E20" s="990" t="s">
        <v>2058</v>
      </c>
      <c r="F20" s="1029">
        <v>14</v>
      </c>
      <c r="G20" s="990" t="s">
        <v>2041</v>
      </c>
      <c r="H20" s="1037">
        <v>12</v>
      </c>
      <c r="I20" s="1038" t="s">
        <v>2061</v>
      </c>
      <c r="J20" s="1039">
        <v>16</v>
      </c>
    </row>
    <row r="21" spans="1:10" s="998" customFormat="1" x14ac:dyDescent="0.15">
      <c r="A21" s="1040" t="s">
        <v>2045</v>
      </c>
      <c r="B21" s="1041">
        <v>11</v>
      </c>
      <c r="C21" s="1031" t="s">
        <v>2044</v>
      </c>
      <c r="D21" s="1030">
        <v>11</v>
      </c>
      <c r="E21" s="990" t="s">
        <v>2037</v>
      </c>
      <c r="F21" s="1029">
        <v>12</v>
      </c>
      <c r="G21" s="990" t="s">
        <v>2062</v>
      </c>
      <c r="H21" s="1037">
        <v>12</v>
      </c>
      <c r="I21" s="1038" t="s">
        <v>2042</v>
      </c>
      <c r="J21" s="1039">
        <v>14</v>
      </c>
    </row>
    <row r="22" spans="1:10" s="998" customFormat="1" x14ac:dyDescent="0.15">
      <c r="A22" s="1040" t="s">
        <v>2049</v>
      </c>
      <c r="B22" s="1041">
        <v>10</v>
      </c>
      <c r="C22" s="1031" t="s">
        <v>2063</v>
      </c>
      <c r="D22" s="1030">
        <v>9</v>
      </c>
      <c r="E22" s="990" t="s">
        <v>2041</v>
      </c>
      <c r="F22" s="1029">
        <v>11</v>
      </c>
      <c r="G22" s="990" t="s">
        <v>2064</v>
      </c>
      <c r="H22" s="1037">
        <v>12</v>
      </c>
      <c r="I22" s="1038" t="s">
        <v>2062</v>
      </c>
      <c r="J22" s="1039">
        <v>14</v>
      </c>
    </row>
    <row r="23" spans="1:10" s="998" customFormat="1" ht="21" x14ac:dyDescent="0.15">
      <c r="A23" s="1040" t="s">
        <v>2043</v>
      </c>
      <c r="B23" s="1041">
        <v>10</v>
      </c>
      <c r="C23" s="1031" t="s">
        <v>2056</v>
      </c>
      <c r="D23" s="1030">
        <v>9</v>
      </c>
      <c r="E23" s="990" t="s">
        <v>2048</v>
      </c>
      <c r="F23" s="1029">
        <v>10</v>
      </c>
      <c r="G23" s="990" t="s">
        <v>2060</v>
      </c>
      <c r="H23" s="1037">
        <v>12</v>
      </c>
      <c r="I23" s="1038" t="s">
        <v>2065</v>
      </c>
      <c r="J23" s="1039">
        <v>13</v>
      </c>
    </row>
    <row r="24" spans="1:10" s="998" customFormat="1" ht="21" x14ac:dyDescent="0.15">
      <c r="A24" s="1040" t="s">
        <v>2058</v>
      </c>
      <c r="B24" s="1041">
        <v>9</v>
      </c>
      <c r="C24" s="1031" t="s">
        <v>2066</v>
      </c>
      <c r="D24" s="1030">
        <v>9</v>
      </c>
      <c r="E24" s="990" t="s">
        <v>2063</v>
      </c>
      <c r="F24" s="1029">
        <v>10</v>
      </c>
      <c r="G24" s="990" t="s">
        <v>2043</v>
      </c>
      <c r="H24" s="1037">
        <v>11</v>
      </c>
      <c r="I24" s="1038" t="s">
        <v>2067</v>
      </c>
      <c r="J24" s="1039">
        <v>12</v>
      </c>
    </row>
    <row r="25" spans="1:10" s="998" customFormat="1" ht="21" x14ac:dyDescent="0.15">
      <c r="A25" s="1040" t="s">
        <v>2068</v>
      </c>
      <c r="B25" s="1041">
        <v>9</v>
      </c>
      <c r="C25" s="1031" t="s">
        <v>2069</v>
      </c>
      <c r="D25" s="1030">
        <v>8</v>
      </c>
      <c r="E25" s="990" t="s">
        <v>2070</v>
      </c>
      <c r="F25" s="1029">
        <v>8</v>
      </c>
      <c r="G25" s="990" t="s">
        <v>2048</v>
      </c>
      <c r="H25" s="1037">
        <v>10</v>
      </c>
      <c r="I25" s="1038" t="s">
        <v>2064</v>
      </c>
      <c r="J25" s="1039">
        <v>11</v>
      </c>
    </row>
    <row r="26" spans="1:10" s="998" customFormat="1" x14ac:dyDescent="0.15">
      <c r="A26" s="1040" t="s">
        <v>2042</v>
      </c>
      <c r="B26" s="1041">
        <v>9</v>
      </c>
      <c r="C26" s="1031" t="s">
        <v>2071</v>
      </c>
      <c r="D26" s="1030">
        <v>7</v>
      </c>
      <c r="E26" s="990" t="s">
        <v>2046</v>
      </c>
      <c r="F26" s="1029">
        <v>8</v>
      </c>
      <c r="G26" s="990" t="s">
        <v>2046</v>
      </c>
      <c r="H26" s="1037">
        <v>9</v>
      </c>
      <c r="I26" s="1038" t="s">
        <v>2072</v>
      </c>
      <c r="J26" s="1039">
        <v>10</v>
      </c>
    </row>
    <row r="27" spans="1:10" s="998" customFormat="1" ht="21" x14ac:dyDescent="0.15">
      <c r="A27" s="1040" t="s">
        <v>2073</v>
      </c>
      <c r="B27" s="1041">
        <v>7</v>
      </c>
      <c r="C27" s="1031" t="s">
        <v>2068</v>
      </c>
      <c r="D27" s="1030">
        <v>7</v>
      </c>
      <c r="E27" s="990" t="s">
        <v>2074</v>
      </c>
      <c r="F27" s="1029">
        <v>7</v>
      </c>
      <c r="G27" s="990" t="s">
        <v>2056</v>
      </c>
      <c r="H27" s="1037">
        <v>9</v>
      </c>
      <c r="I27" s="1038" t="s">
        <v>2059</v>
      </c>
      <c r="J27" s="1039">
        <v>10</v>
      </c>
    </row>
    <row r="28" spans="1:10" s="998" customFormat="1" x14ac:dyDescent="0.15">
      <c r="A28" s="1040" t="s">
        <v>2063</v>
      </c>
      <c r="B28" s="1041">
        <v>7</v>
      </c>
      <c r="C28" s="1031" t="s">
        <v>2075</v>
      </c>
      <c r="D28" s="1030">
        <v>6</v>
      </c>
      <c r="E28" s="990" t="s">
        <v>2056</v>
      </c>
      <c r="F28" s="1029">
        <v>7</v>
      </c>
      <c r="G28" s="990" t="s">
        <v>2049</v>
      </c>
      <c r="H28" s="1037">
        <v>8</v>
      </c>
      <c r="I28" s="1038" t="s">
        <v>2056</v>
      </c>
      <c r="J28" s="1039">
        <v>10</v>
      </c>
    </row>
    <row r="29" spans="1:10" s="998" customFormat="1" x14ac:dyDescent="0.15">
      <c r="A29" s="1040" t="s">
        <v>2071</v>
      </c>
      <c r="B29" s="1041">
        <v>7</v>
      </c>
      <c r="C29" s="1040" t="s">
        <v>2076</v>
      </c>
      <c r="D29" s="1030">
        <v>5</v>
      </c>
      <c r="E29" s="1042" t="s">
        <v>2068</v>
      </c>
      <c r="F29" s="1029">
        <v>7</v>
      </c>
      <c r="G29" s="990" t="s">
        <v>2053</v>
      </c>
      <c r="H29" s="1037">
        <v>8</v>
      </c>
      <c r="I29" s="1038" t="s">
        <v>2077</v>
      </c>
      <c r="J29" s="1039">
        <v>10</v>
      </c>
    </row>
    <row r="30" spans="1:10" s="998" customFormat="1" x14ac:dyDescent="0.15">
      <c r="A30" s="1040" t="s">
        <v>2048</v>
      </c>
      <c r="B30" s="1041">
        <v>7</v>
      </c>
      <c r="C30" s="1040" t="s">
        <v>2049</v>
      </c>
      <c r="D30" s="1030">
        <v>5</v>
      </c>
      <c r="E30" s="1042" t="s">
        <v>2053</v>
      </c>
      <c r="F30" s="1029">
        <v>6</v>
      </c>
      <c r="G30" s="990" t="s">
        <v>2077</v>
      </c>
      <c r="H30" s="1037">
        <v>8</v>
      </c>
      <c r="I30" s="1038" t="s">
        <v>2078</v>
      </c>
      <c r="J30" s="1039">
        <v>8</v>
      </c>
    </row>
    <row r="31" spans="1:10" s="998" customFormat="1" ht="21" x14ac:dyDescent="0.15">
      <c r="A31" s="1031" t="s">
        <v>2075</v>
      </c>
      <c r="B31" s="1030">
        <v>6</v>
      </c>
      <c r="C31" s="1040" t="s">
        <v>2079</v>
      </c>
      <c r="D31" s="1030">
        <v>5</v>
      </c>
      <c r="E31" s="1042" t="s">
        <v>2062</v>
      </c>
      <c r="F31" s="1029">
        <v>6</v>
      </c>
      <c r="G31" s="990" t="s">
        <v>2063</v>
      </c>
      <c r="H31" s="1037">
        <v>7</v>
      </c>
      <c r="I31" s="1038" t="s">
        <v>2070</v>
      </c>
      <c r="J31" s="1039">
        <v>7</v>
      </c>
    </row>
    <row r="32" spans="1:10" s="998" customFormat="1" ht="21" x14ac:dyDescent="0.15">
      <c r="A32" s="1040" t="s">
        <v>2080</v>
      </c>
      <c r="B32" s="1041">
        <v>5</v>
      </c>
      <c r="C32" s="1040" t="s">
        <v>2060</v>
      </c>
      <c r="D32" s="1030">
        <v>5</v>
      </c>
      <c r="E32" s="1042" t="s">
        <v>2064</v>
      </c>
      <c r="F32" s="1029">
        <v>6</v>
      </c>
      <c r="G32" s="990" t="s">
        <v>2065</v>
      </c>
      <c r="H32" s="1037">
        <v>6</v>
      </c>
      <c r="I32" s="1038" t="s">
        <v>2081</v>
      </c>
      <c r="J32" s="1039">
        <v>7</v>
      </c>
    </row>
    <row r="33" spans="1:10" s="998" customFormat="1" ht="21" x14ac:dyDescent="0.15">
      <c r="A33" s="1040" t="s">
        <v>2059</v>
      </c>
      <c r="B33" s="1041">
        <v>5</v>
      </c>
      <c r="C33" s="1031" t="s">
        <v>2059</v>
      </c>
      <c r="D33" s="1030">
        <v>4</v>
      </c>
      <c r="E33" s="990" t="s">
        <v>2075</v>
      </c>
      <c r="F33" s="1029">
        <v>5</v>
      </c>
      <c r="G33" s="990" t="s">
        <v>2082</v>
      </c>
      <c r="H33" s="1037">
        <v>6</v>
      </c>
      <c r="I33" s="1038" t="s">
        <v>2075</v>
      </c>
      <c r="J33" s="1039">
        <v>6</v>
      </c>
    </row>
    <row r="34" spans="1:10" s="998" customFormat="1" ht="21" x14ac:dyDescent="0.15">
      <c r="A34" s="1040" t="s">
        <v>2046</v>
      </c>
      <c r="B34" s="1041">
        <v>5</v>
      </c>
      <c r="C34" s="1031" t="s">
        <v>2070</v>
      </c>
      <c r="D34" s="1041">
        <v>4</v>
      </c>
      <c r="E34" s="990" t="s">
        <v>2065</v>
      </c>
      <c r="F34" s="1037">
        <v>5</v>
      </c>
      <c r="G34" s="990" t="s">
        <v>2083</v>
      </c>
      <c r="H34" s="1037">
        <v>5</v>
      </c>
      <c r="I34" s="1038" t="s">
        <v>2060</v>
      </c>
      <c r="J34" s="1039">
        <v>6</v>
      </c>
    </row>
    <row r="35" spans="1:10" s="998" customFormat="1" ht="21" x14ac:dyDescent="0.15">
      <c r="A35" s="1040" t="s">
        <v>2070</v>
      </c>
      <c r="B35" s="1041">
        <v>4</v>
      </c>
      <c r="C35" s="1031" t="s">
        <v>2084</v>
      </c>
      <c r="D35" s="1030">
        <v>4</v>
      </c>
      <c r="E35" s="990" t="s">
        <v>2085</v>
      </c>
      <c r="F35" s="1029">
        <v>4</v>
      </c>
      <c r="G35" s="990" t="s">
        <v>2075</v>
      </c>
      <c r="H35" s="1037">
        <v>4</v>
      </c>
      <c r="I35" s="1038" t="s">
        <v>2086</v>
      </c>
      <c r="J35" s="1039">
        <v>6</v>
      </c>
    </row>
    <row r="36" spans="1:10" s="998" customFormat="1" x14ac:dyDescent="0.15">
      <c r="A36" s="1040" t="s">
        <v>2079</v>
      </c>
      <c r="B36" s="1041">
        <v>4</v>
      </c>
      <c r="C36" s="1031" t="s">
        <v>2073</v>
      </c>
      <c r="D36" s="1030">
        <v>3</v>
      </c>
      <c r="E36" s="990" t="s">
        <v>2071</v>
      </c>
      <c r="F36" s="1029">
        <v>4</v>
      </c>
      <c r="G36" s="990" t="s">
        <v>2087</v>
      </c>
      <c r="H36" s="1037">
        <v>3</v>
      </c>
      <c r="I36" s="1038" t="s">
        <v>2073</v>
      </c>
      <c r="J36" s="1039">
        <v>5</v>
      </c>
    </row>
    <row r="37" spans="1:10" s="998" customFormat="1" x14ac:dyDescent="0.15">
      <c r="A37" s="1031" t="s">
        <v>2074</v>
      </c>
      <c r="B37" s="1030">
        <v>3</v>
      </c>
      <c r="C37" s="1031" t="s">
        <v>2082</v>
      </c>
      <c r="D37" s="1041">
        <v>3</v>
      </c>
      <c r="E37" s="990" t="s">
        <v>2083</v>
      </c>
      <c r="F37" s="1037">
        <v>4</v>
      </c>
      <c r="G37" s="990" t="s">
        <v>2073</v>
      </c>
      <c r="H37" s="1037">
        <v>3</v>
      </c>
      <c r="I37" s="1038" t="s">
        <v>2082</v>
      </c>
      <c r="J37" s="1039">
        <v>5</v>
      </c>
    </row>
    <row r="38" spans="1:10" s="998" customFormat="1" x14ac:dyDescent="0.15">
      <c r="A38" s="1040" t="s">
        <v>2064</v>
      </c>
      <c r="B38" s="1041">
        <v>2</v>
      </c>
      <c r="C38" s="1031" t="s">
        <v>2046</v>
      </c>
      <c r="D38" s="1041">
        <v>3</v>
      </c>
      <c r="E38" s="990" t="s">
        <v>2087</v>
      </c>
      <c r="F38" s="1037">
        <v>4</v>
      </c>
      <c r="G38" s="990" t="s">
        <v>2086</v>
      </c>
      <c r="H38" s="1037">
        <v>3</v>
      </c>
      <c r="I38" s="1038" t="s">
        <v>2071</v>
      </c>
      <c r="J38" s="1039">
        <v>4</v>
      </c>
    </row>
    <row r="39" spans="1:10" s="998" customFormat="1" ht="21" x14ac:dyDescent="0.15">
      <c r="A39" s="1040" t="s">
        <v>2065</v>
      </c>
      <c r="B39" s="1041">
        <v>2</v>
      </c>
      <c r="C39" s="1031" t="s">
        <v>2088</v>
      </c>
      <c r="D39" s="1041">
        <v>3</v>
      </c>
      <c r="E39" s="990" t="s">
        <v>2082</v>
      </c>
      <c r="F39" s="1037">
        <v>3</v>
      </c>
      <c r="G39" s="990" t="s">
        <v>2074</v>
      </c>
      <c r="H39" s="1037">
        <v>2</v>
      </c>
      <c r="I39" s="1038" t="s">
        <v>2089</v>
      </c>
      <c r="J39" s="1039">
        <v>4</v>
      </c>
    </row>
    <row r="40" spans="1:10" s="998" customFormat="1" x14ac:dyDescent="0.15">
      <c r="A40" s="1040" t="s">
        <v>2076</v>
      </c>
      <c r="B40" s="1041">
        <v>1</v>
      </c>
      <c r="C40" s="1031" t="s">
        <v>2085</v>
      </c>
      <c r="D40" s="1041">
        <v>2</v>
      </c>
      <c r="E40" s="990" t="s">
        <v>2073</v>
      </c>
      <c r="F40" s="1037">
        <v>2</v>
      </c>
      <c r="G40" s="990" t="s">
        <v>2068</v>
      </c>
      <c r="H40" s="1037">
        <v>2</v>
      </c>
      <c r="I40" s="1038" t="s">
        <v>2063</v>
      </c>
      <c r="J40" s="1039">
        <v>3</v>
      </c>
    </row>
    <row r="41" spans="1:10" s="998" customFormat="1" ht="21" x14ac:dyDescent="0.15">
      <c r="A41" s="1040" t="s">
        <v>2090</v>
      </c>
      <c r="B41" s="1041">
        <v>1</v>
      </c>
      <c r="C41" s="1031" t="s">
        <v>2080</v>
      </c>
      <c r="D41" s="1030">
        <v>2</v>
      </c>
      <c r="E41" s="990" t="s">
        <v>2091</v>
      </c>
      <c r="F41" s="1029">
        <v>2</v>
      </c>
      <c r="G41" s="990" t="s">
        <v>2071</v>
      </c>
      <c r="H41" s="1037">
        <v>2</v>
      </c>
      <c r="I41" s="1038" t="s">
        <v>2085</v>
      </c>
      <c r="J41" s="1039">
        <v>2</v>
      </c>
    </row>
    <row r="42" spans="1:10" s="998" customFormat="1" ht="21" x14ac:dyDescent="0.15">
      <c r="A42" s="1040" t="s">
        <v>2082</v>
      </c>
      <c r="B42" s="1041">
        <v>1</v>
      </c>
      <c r="C42" s="1031" t="s">
        <v>2092</v>
      </c>
      <c r="D42" s="1041">
        <v>2</v>
      </c>
      <c r="E42" s="990" t="s">
        <v>2060</v>
      </c>
      <c r="F42" s="1037">
        <v>2</v>
      </c>
      <c r="G42" s="990" t="s">
        <v>2089</v>
      </c>
      <c r="H42" s="1037">
        <v>2</v>
      </c>
      <c r="I42" s="1038" t="s">
        <v>2093</v>
      </c>
      <c r="J42" s="1039">
        <v>2</v>
      </c>
    </row>
    <row r="43" spans="1:10" s="998" customFormat="1" ht="21" x14ac:dyDescent="0.15">
      <c r="A43" s="1040" t="s">
        <v>2094</v>
      </c>
      <c r="B43" s="1041">
        <v>1</v>
      </c>
      <c r="C43" s="1031" t="s">
        <v>2053</v>
      </c>
      <c r="D43" s="1030">
        <v>2</v>
      </c>
      <c r="E43" s="990" t="s">
        <v>2089</v>
      </c>
      <c r="F43" s="1029">
        <v>2</v>
      </c>
      <c r="G43" s="990" t="s">
        <v>2095</v>
      </c>
      <c r="H43" s="1037">
        <v>2</v>
      </c>
      <c r="I43" s="1038" t="s">
        <v>2068</v>
      </c>
      <c r="J43" s="1039">
        <v>2</v>
      </c>
    </row>
    <row r="44" spans="1:10" s="998" customFormat="1" ht="21" x14ac:dyDescent="0.15">
      <c r="A44" s="1040" t="s">
        <v>2093</v>
      </c>
      <c r="B44" s="1041">
        <v>1</v>
      </c>
      <c r="C44" s="1031" t="s">
        <v>2093</v>
      </c>
      <c r="D44" s="1041">
        <v>2</v>
      </c>
      <c r="E44" s="990" t="s">
        <v>2090</v>
      </c>
      <c r="F44" s="1037">
        <v>1</v>
      </c>
      <c r="G44" s="990" t="s">
        <v>2070</v>
      </c>
      <c r="H44" s="1037">
        <v>1</v>
      </c>
      <c r="I44" s="1038" t="s">
        <v>2076</v>
      </c>
      <c r="J44" s="1039">
        <v>1</v>
      </c>
    </row>
    <row r="45" spans="1:10" s="998" customFormat="1" x14ac:dyDescent="0.15">
      <c r="A45" s="1040" t="s">
        <v>2096</v>
      </c>
      <c r="B45" s="1041">
        <v>1</v>
      </c>
      <c r="C45" s="1031" t="s">
        <v>2096</v>
      </c>
      <c r="D45" s="1030">
        <v>2</v>
      </c>
      <c r="E45" s="990" t="s">
        <v>2094</v>
      </c>
      <c r="F45" s="1029">
        <v>1</v>
      </c>
      <c r="G45" s="990" t="s">
        <v>2085</v>
      </c>
      <c r="H45" s="1037">
        <v>1</v>
      </c>
      <c r="I45" s="1038" t="s">
        <v>2090</v>
      </c>
      <c r="J45" s="1039">
        <v>1</v>
      </c>
    </row>
    <row r="46" spans="1:10" s="998" customFormat="1" ht="21" x14ac:dyDescent="0.15">
      <c r="A46" s="1040" t="s">
        <v>2089</v>
      </c>
      <c r="B46" s="1041">
        <v>1</v>
      </c>
      <c r="C46" s="1031" t="s">
        <v>2083</v>
      </c>
      <c r="D46" s="1041">
        <v>2</v>
      </c>
      <c r="E46" s="990" t="s">
        <v>2080</v>
      </c>
      <c r="F46" s="1037">
        <v>1</v>
      </c>
      <c r="G46" s="990" t="s">
        <v>2097</v>
      </c>
      <c r="H46" s="1037">
        <v>1</v>
      </c>
      <c r="I46" s="1038" t="s">
        <v>2094</v>
      </c>
      <c r="J46" s="1039">
        <v>1</v>
      </c>
    </row>
    <row r="47" spans="1:10" s="998" customFormat="1" ht="21" x14ac:dyDescent="0.15">
      <c r="A47" s="1031"/>
      <c r="B47" s="1031"/>
      <c r="C47" s="1031" t="s">
        <v>2089</v>
      </c>
      <c r="D47" s="1030">
        <v>2</v>
      </c>
      <c r="E47" s="990" t="s">
        <v>2086</v>
      </c>
      <c r="F47" s="1029">
        <v>1</v>
      </c>
      <c r="G47" s="1010"/>
      <c r="H47" s="1010"/>
      <c r="I47" s="1038" t="s">
        <v>2053</v>
      </c>
      <c r="J47" s="1039">
        <v>1</v>
      </c>
    </row>
    <row r="48" spans="1:10" s="998" customFormat="1" x14ac:dyDescent="0.15">
      <c r="A48" s="1031"/>
      <c r="B48" s="1031"/>
      <c r="C48" s="1031" t="s">
        <v>2065</v>
      </c>
      <c r="D48" s="1041">
        <v>2</v>
      </c>
      <c r="E48" s="1031"/>
      <c r="F48" s="1041"/>
      <c r="G48" s="1010"/>
      <c r="H48" s="1010"/>
      <c r="I48" s="1038" t="s">
        <v>2096</v>
      </c>
      <c r="J48" s="1039">
        <v>1</v>
      </c>
    </row>
    <row r="49" spans="1:13" s="998" customFormat="1" ht="21" x14ac:dyDescent="0.15">
      <c r="A49" s="1031"/>
      <c r="B49" s="1031"/>
      <c r="C49" s="1031" t="s">
        <v>2098</v>
      </c>
      <c r="D49" s="1041">
        <v>1</v>
      </c>
      <c r="E49" s="1031"/>
      <c r="F49" s="1041"/>
      <c r="G49" s="1010"/>
      <c r="H49" s="1010"/>
      <c r="I49" s="1038" t="s">
        <v>2083</v>
      </c>
      <c r="J49" s="1039">
        <v>1</v>
      </c>
    </row>
    <row r="50" spans="1:13" s="998" customFormat="1" x14ac:dyDescent="0.15">
      <c r="A50" s="1031"/>
      <c r="B50" s="1031"/>
      <c r="C50" s="1031" t="s">
        <v>2099</v>
      </c>
      <c r="D50" s="1041">
        <v>1</v>
      </c>
      <c r="E50" s="1031"/>
      <c r="F50" s="1041"/>
      <c r="G50" s="1010"/>
      <c r="H50" s="1010"/>
      <c r="I50" s="1011"/>
      <c r="J50" s="999"/>
    </row>
    <row r="51" spans="1:13" s="998" customFormat="1" x14ac:dyDescent="0.15">
      <c r="A51" s="1031"/>
      <c r="B51" s="1031"/>
      <c r="C51" s="1031" t="s">
        <v>2100</v>
      </c>
      <c r="D51" s="1041">
        <v>1</v>
      </c>
      <c r="E51" s="1031"/>
      <c r="F51" s="1041"/>
      <c r="G51" s="1010"/>
      <c r="H51" s="1010"/>
      <c r="I51" s="1011"/>
      <c r="J51" s="999"/>
    </row>
    <row r="52" spans="1:13" s="998" customFormat="1" x14ac:dyDescent="0.15">
      <c r="A52" s="1031"/>
      <c r="B52" s="1031"/>
      <c r="C52" s="1031" t="s">
        <v>2101</v>
      </c>
      <c r="D52" s="1030">
        <v>1</v>
      </c>
      <c r="E52" s="1031"/>
      <c r="F52" s="1030"/>
      <c r="G52" s="1010"/>
      <c r="H52" s="1010"/>
      <c r="I52" s="1011"/>
      <c r="J52" s="999"/>
    </row>
    <row r="53" spans="1:13" s="998" customFormat="1" x14ac:dyDescent="0.15">
      <c r="A53" s="1031"/>
      <c r="B53" s="1037"/>
      <c r="C53" s="1031"/>
      <c r="D53" s="1041"/>
      <c r="E53" s="1031"/>
      <c r="F53" s="1041"/>
      <c r="G53" s="1031"/>
      <c r="H53" s="1031"/>
      <c r="I53" s="1031"/>
      <c r="J53" s="1030"/>
      <c r="K53" s="1031"/>
      <c r="L53" s="1030"/>
    </row>
    <row r="54" spans="1:13" s="998" customFormat="1" ht="13.5" customHeight="1" x14ac:dyDescent="0.15">
      <c r="A54" s="2979" t="s">
        <v>2102</v>
      </c>
      <c r="B54" s="2979"/>
      <c r="C54" s="2979"/>
      <c r="D54" s="2979"/>
      <c r="E54" s="2979"/>
      <c r="F54" s="2979"/>
      <c r="G54" s="2979"/>
      <c r="H54" s="2979"/>
      <c r="I54" s="2979"/>
      <c r="J54" s="2979"/>
      <c r="K54" s="1031"/>
      <c r="L54" s="1031"/>
      <c r="M54" s="1031"/>
    </row>
    <row r="55" spans="1:13" s="120" customFormat="1" ht="10.5" customHeight="1" x14ac:dyDescent="0.15">
      <c r="A55" s="2446" t="s">
        <v>2103</v>
      </c>
      <c r="B55" s="2446"/>
      <c r="C55" s="2446"/>
      <c r="D55" s="2446"/>
      <c r="E55" s="2446"/>
      <c r="F55" s="2446"/>
      <c r="G55" s="2446"/>
      <c r="H55" s="2446"/>
      <c r="I55" s="2446"/>
      <c r="J55" s="2446"/>
      <c r="K55" s="990"/>
      <c r="L55" s="975"/>
      <c r="M55" s="975"/>
    </row>
    <row r="56" spans="1:13" s="998" customFormat="1" x14ac:dyDescent="0.15">
      <c r="A56" s="2967" t="s">
        <v>1912</v>
      </c>
      <c r="B56" s="2967"/>
      <c r="C56" s="2967"/>
      <c r="D56" s="2967"/>
      <c r="E56" s="2967"/>
      <c r="F56" s="2967"/>
      <c r="G56" s="2967"/>
      <c r="H56" s="2967"/>
      <c r="I56" s="2967"/>
      <c r="J56" s="2967"/>
      <c r="K56" s="543"/>
      <c r="L56" s="529"/>
    </row>
    <row r="57" spans="1:13" s="998" customFormat="1" x14ac:dyDescent="0.15">
      <c r="A57" s="1028"/>
      <c r="B57" s="1029"/>
      <c r="C57" s="1028"/>
      <c r="D57" s="1030"/>
      <c r="E57" s="1028"/>
      <c r="F57" s="1030"/>
      <c r="G57" s="1031"/>
      <c r="H57" s="1031"/>
      <c r="I57" s="1031"/>
      <c r="J57" s="1031"/>
      <c r="K57" s="1031"/>
      <c r="L57" s="1031"/>
    </row>
    <row r="58" spans="1:13" s="998" customFormat="1" x14ac:dyDescent="0.15">
      <c r="A58" s="1010"/>
      <c r="B58" s="1010"/>
      <c r="C58" s="1010"/>
      <c r="D58" s="1010"/>
      <c r="E58" s="1010"/>
      <c r="F58" s="1010"/>
      <c r="G58" s="1043"/>
      <c r="H58" s="1010"/>
      <c r="I58" s="1043"/>
      <c r="J58" s="1010"/>
      <c r="K58" s="1043"/>
    </row>
    <row r="59" spans="1:13" s="998" customFormat="1" x14ac:dyDescent="0.15">
      <c r="A59" s="1010"/>
      <c r="B59" s="1010"/>
      <c r="C59" s="1010"/>
      <c r="D59" s="1010"/>
      <c r="E59" s="1010"/>
      <c r="F59" s="1010"/>
      <c r="G59" s="1043"/>
      <c r="H59" s="1010"/>
      <c r="I59" s="1043"/>
      <c r="J59" s="1010"/>
      <c r="K59" s="1043"/>
    </row>
    <row r="60" spans="1:13" s="998" customFormat="1" x14ac:dyDescent="0.15">
      <c r="A60" s="1010"/>
      <c r="B60" s="1010"/>
      <c r="C60" s="1010"/>
      <c r="D60" s="1010"/>
      <c r="E60" s="1010"/>
      <c r="F60" s="1010"/>
      <c r="G60" s="1043"/>
      <c r="H60" s="1010"/>
      <c r="I60" s="1043"/>
      <c r="J60" s="1010"/>
      <c r="K60" s="1043"/>
    </row>
    <row r="61" spans="1:13" x14ac:dyDescent="0.15">
      <c r="A61" s="147"/>
      <c r="B61" s="147"/>
      <c r="C61" s="147"/>
      <c r="D61" s="147"/>
      <c r="E61" s="147"/>
      <c r="F61" s="147"/>
      <c r="G61" s="147"/>
      <c r="H61" s="147"/>
      <c r="I61" s="147"/>
      <c r="J61" s="147"/>
      <c r="K61" s="147"/>
    </row>
    <row r="62" spans="1:13" x14ac:dyDescent="0.15">
      <c r="A62" s="147"/>
      <c r="B62" s="147"/>
      <c r="C62" s="147"/>
      <c r="D62" s="147"/>
      <c r="E62" s="147"/>
      <c r="F62" s="147"/>
      <c r="G62" s="147"/>
      <c r="H62" s="147"/>
      <c r="I62" s="147"/>
      <c r="J62" s="147"/>
      <c r="K62" s="147"/>
    </row>
    <row r="63" spans="1:13" x14ac:dyDescent="0.15">
      <c r="A63" s="147"/>
      <c r="B63" s="147"/>
      <c r="C63" s="147"/>
      <c r="D63" s="147"/>
      <c r="E63" s="147"/>
      <c r="F63" s="147"/>
      <c r="G63" s="147"/>
      <c r="H63" s="147"/>
      <c r="I63" s="147"/>
      <c r="J63" s="147"/>
      <c r="K63" s="147"/>
    </row>
    <row r="64" spans="1:13" x14ac:dyDescent="0.15">
      <c r="A64" s="147"/>
      <c r="B64" s="147"/>
      <c r="C64" s="147"/>
      <c r="D64" s="147"/>
      <c r="E64" s="147"/>
      <c r="F64" s="147"/>
      <c r="G64" s="147"/>
      <c r="H64" s="147"/>
      <c r="I64" s="147"/>
      <c r="J64" s="147"/>
      <c r="K64" s="147"/>
    </row>
    <row r="65" spans="1:11" x14ac:dyDescent="0.15">
      <c r="A65" s="147"/>
      <c r="B65" s="147"/>
      <c r="C65" s="147"/>
      <c r="D65" s="147"/>
      <c r="E65" s="147"/>
      <c r="F65" s="147"/>
      <c r="G65" s="147"/>
      <c r="H65" s="147"/>
      <c r="I65" s="147"/>
      <c r="J65" s="147"/>
      <c r="K65" s="147"/>
    </row>
    <row r="66" spans="1:11" x14ac:dyDescent="0.15">
      <c r="A66" s="147"/>
      <c r="B66" s="147"/>
      <c r="C66" s="147"/>
      <c r="D66" s="147"/>
      <c r="E66" s="147"/>
      <c r="F66" s="147"/>
      <c r="G66" s="147"/>
      <c r="H66" s="147"/>
      <c r="I66" s="147"/>
      <c r="J66" s="147"/>
      <c r="K66" s="147"/>
    </row>
  </sheetData>
  <mergeCells count="9">
    <mergeCell ref="A54:J54"/>
    <mergeCell ref="A55:J55"/>
    <mergeCell ref="A56:J56"/>
    <mergeCell ref="A2:J2"/>
    <mergeCell ref="A4:B4"/>
    <mergeCell ref="C4:D4"/>
    <mergeCell ref="E4:F4"/>
    <mergeCell ref="G4:H4"/>
    <mergeCell ref="I4:J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5"/>
  <dimension ref="A2:H10"/>
  <sheetViews>
    <sheetView zoomScaleNormal="100" workbookViewId="0"/>
  </sheetViews>
  <sheetFormatPr baseColWidth="10" defaultColWidth="13" defaultRowHeight="10.5" x14ac:dyDescent="0.15"/>
  <cols>
    <col min="1" max="1" width="17.42578125" style="945" customWidth="1"/>
    <col min="2" max="2" width="13" style="945"/>
    <col min="3" max="3" width="14.5703125" style="945" customWidth="1"/>
    <col min="4" max="4" width="14.85546875" style="945" bestFit="1" customWidth="1"/>
    <col min="5" max="5" width="13.5703125" style="945" bestFit="1" customWidth="1"/>
    <col min="6" max="7" width="13" style="945"/>
    <col min="8" max="8" width="17.28515625" style="38" bestFit="1" customWidth="1"/>
    <col min="9" max="16384" width="13" style="945"/>
  </cols>
  <sheetData>
    <row r="2" spans="1:7" ht="22.5" customHeight="1" x14ac:dyDescent="0.15">
      <c r="A2" s="2982" t="s">
        <v>2104</v>
      </c>
      <c r="B2" s="2982"/>
      <c r="C2" s="2982"/>
      <c r="D2" s="2982"/>
      <c r="E2" s="2982"/>
      <c r="F2" s="2982"/>
    </row>
    <row r="3" spans="1:7" ht="11.25" customHeight="1" x14ac:dyDescent="0.15">
      <c r="A3" s="2983"/>
      <c r="B3" s="2983"/>
      <c r="C3" s="2983"/>
      <c r="D3" s="2983"/>
      <c r="E3" s="2983"/>
      <c r="F3" s="2983"/>
    </row>
    <row r="4" spans="1:7" ht="15" customHeight="1" x14ac:dyDescent="0.15">
      <c r="A4" s="2984" t="s">
        <v>1561</v>
      </c>
      <c r="B4" s="2986" t="s">
        <v>2</v>
      </c>
      <c r="C4" s="2986"/>
      <c r="D4" s="2986"/>
      <c r="E4" s="2986"/>
      <c r="F4" s="2986"/>
    </row>
    <row r="5" spans="1:7" ht="15" customHeight="1" x14ac:dyDescent="0.15">
      <c r="A5" s="2985"/>
      <c r="B5" s="824">
        <v>2012</v>
      </c>
      <c r="C5" s="824">
        <v>2013</v>
      </c>
      <c r="D5" s="824">
        <v>2014</v>
      </c>
      <c r="E5" s="824">
        <v>2015</v>
      </c>
      <c r="F5" s="824">
        <v>2016</v>
      </c>
    </row>
    <row r="6" spans="1:7" ht="11.25" customHeight="1" x14ac:dyDescent="0.15">
      <c r="A6" s="777" t="s">
        <v>71</v>
      </c>
      <c r="B6" s="1044">
        <v>5900000</v>
      </c>
      <c r="C6" s="1045">
        <v>12000000</v>
      </c>
      <c r="D6" s="1045">
        <v>9000000</v>
      </c>
      <c r="E6" s="1045">
        <v>991715</v>
      </c>
      <c r="F6" s="1045">
        <v>76805</v>
      </c>
      <c r="G6" s="1045"/>
    </row>
    <row r="7" spans="1:7" ht="11.25" customHeight="1" x14ac:dyDescent="0.15">
      <c r="A7" s="2987"/>
      <c r="B7" s="2987"/>
      <c r="C7" s="2987"/>
      <c r="D7" s="2987"/>
      <c r="E7" s="2987"/>
      <c r="F7" s="2987"/>
    </row>
    <row r="8" spans="1:7" x14ac:dyDescent="0.15">
      <c r="A8" s="2876" t="s">
        <v>1930</v>
      </c>
      <c r="B8" s="2876"/>
      <c r="C8" s="2876"/>
      <c r="D8" s="2876"/>
      <c r="E8" s="2876"/>
      <c r="F8" s="2876"/>
    </row>
    <row r="9" spans="1:7" x14ac:dyDescent="0.15">
      <c r="F9" s="1046"/>
    </row>
    <row r="10" spans="1:7" x14ac:dyDescent="0.15">
      <c r="C10" s="1047"/>
      <c r="D10" s="1047"/>
      <c r="E10" s="1047"/>
      <c r="F10" s="1047"/>
    </row>
  </sheetData>
  <mergeCells count="6">
    <mergeCell ref="A8:F8"/>
    <mergeCell ref="A2:F2"/>
    <mergeCell ref="A3:F3"/>
    <mergeCell ref="A4:A5"/>
    <mergeCell ref="B4:F4"/>
    <mergeCell ref="A7:F7"/>
  </mergeCells>
  <pageMargins left="0.7" right="0.7" top="0.75" bottom="0.75" header="0.3" footer="0.3"/>
  <pageSetup paperSize="9" orientation="portrait" verticalDpi="599"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6"/>
  <dimension ref="A2:D25"/>
  <sheetViews>
    <sheetView workbookViewId="0"/>
  </sheetViews>
  <sheetFormatPr baseColWidth="10" defaultColWidth="13" defaultRowHeight="10.5" x14ac:dyDescent="0.15"/>
  <cols>
    <col min="1" max="1" width="19.140625" style="945" customWidth="1"/>
    <col min="2" max="4" width="22.140625" style="945" customWidth="1"/>
    <col min="5" max="16384" width="13" style="945"/>
  </cols>
  <sheetData>
    <row r="2" spans="1:4" ht="36.75" customHeight="1" x14ac:dyDescent="0.15">
      <c r="A2" s="2989" t="s">
        <v>2105</v>
      </c>
      <c r="B2" s="2989"/>
      <c r="C2" s="2989"/>
      <c r="D2" s="2989"/>
    </row>
    <row r="3" spans="1:4" x14ac:dyDescent="0.15">
      <c r="A3" s="2374"/>
      <c r="B3" s="2374"/>
      <c r="C3" s="2374"/>
      <c r="D3" s="2374"/>
    </row>
    <row r="4" spans="1:4" ht="21.75" x14ac:dyDescent="0.15">
      <c r="A4" s="18" t="s">
        <v>1</v>
      </c>
      <c r="B4" s="1048" t="s">
        <v>2106</v>
      </c>
      <c r="C4" s="1048" t="s">
        <v>2107</v>
      </c>
      <c r="D4" s="1048" t="s">
        <v>2108</v>
      </c>
    </row>
    <row r="5" spans="1:4" ht="11.25" customHeight="1" x14ac:dyDescent="0.15">
      <c r="A5" s="1049" t="s">
        <v>71</v>
      </c>
      <c r="B5" s="1050">
        <f>SUM(C5:D5)</f>
        <v>414</v>
      </c>
      <c r="C5" s="1051">
        <f>SUM(C6:C20)</f>
        <v>369</v>
      </c>
      <c r="D5" s="1051">
        <f>SUM(D6:D20)</f>
        <v>45</v>
      </c>
    </row>
    <row r="6" spans="1:4" ht="11.25" customHeight="1" x14ac:dyDescent="0.15">
      <c r="A6" s="1052" t="s">
        <v>5</v>
      </c>
      <c r="B6" s="1050">
        <f t="shared" ref="B6:B20" si="0">SUM(C6:D6)</f>
        <v>7</v>
      </c>
      <c r="C6" s="1053">
        <v>7</v>
      </c>
      <c r="D6" s="1054" t="s">
        <v>6</v>
      </c>
    </row>
    <row r="7" spans="1:4" ht="11.25" customHeight="1" x14ac:dyDescent="0.15">
      <c r="A7" s="1052" t="s">
        <v>7</v>
      </c>
      <c r="B7" s="1050">
        <f t="shared" si="0"/>
        <v>11</v>
      </c>
      <c r="C7" s="1053">
        <v>11</v>
      </c>
      <c r="D7" s="1054" t="s">
        <v>6</v>
      </c>
    </row>
    <row r="8" spans="1:4" ht="11.25" customHeight="1" x14ac:dyDescent="0.15">
      <c r="A8" s="1052" t="s">
        <v>8</v>
      </c>
      <c r="B8" s="1050">
        <f t="shared" si="0"/>
        <v>13</v>
      </c>
      <c r="C8" s="1053">
        <v>13</v>
      </c>
      <c r="D8" s="1054" t="s">
        <v>6</v>
      </c>
    </row>
    <row r="9" spans="1:4" ht="11.25" customHeight="1" x14ac:dyDescent="0.15">
      <c r="A9" s="1052" t="s">
        <v>9</v>
      </c>
      <c r="B9" s="1050">
        <f t="shared" si="0"/>
        <v>9</v>
      </c>
      <c r="C9" s="1053">
        <v>8</v>
      </c>
      <c r="D9" s="1054">
        <v>1</v>
      </c>
    </row>
    <row r="10" spans="1:4" ht="11.25" customHeight="1" x14ac:dyDescent="0.15">
      <c r="A10" s="1052" t="s">
        <v>10</v>
      </c>
      <c r="B10" s="1050">
        <f t="shared" si="0"/>
        <v>19</v>
      </c>
      <c r="C10" s="1053">
        <v>15</v>
      </c>
      <c r="D10" s="1054">
        <v>4</v>
      </c>
    </row>
    <row r="11" spans="1:4" ht="11.25" customHeight="1" x14ac:dyDescent="0.15">
      <c r="A11" s="1052" t="s">
        <v>11</v>
      </c>
      <c r="B11" s="1050">
        <f t="shared" si="0"/>
        <v>45</v>
      </c>
      <c r="C11" s="1053">
        <v>45</v>
      </c>
      <c r="D11" s="1054" t="s">
        <v>6</v>
      </c>
    </row>
    <row r="12" spans="1:4" ht="11.25" customHeight="1" x14ac:dyDescent="0.15">
      <c r="A12" s="1052" t="s">
        <v>12</v>
      </c>
      <c r="B12" s="1050">
        <f t="shared" si="0"/>
        <v>58</v>
      </c>
      <c r="C12" s="1053">
        <v>56</v>
      </c>
      <c r="D12" s="1054">
        <v>2</v>
      </c>
    </row>
    <row r="13" spans="1:4" ht="11.25" customHeight="1" x14ac:dyDescent="0.15">
      <c r="A13" s="1052" t="s">
        <v>13</v>
      </c>
      <c r="B13" s="1050">
        <f t="shared" si="0"/>
        <v>32</v>
      </c>
      <c r="C13" s="1053">
        <v>32</v>
      </c>
      <c r="D13" s="1054" t="s">
        <v>6</v>
      </c>
    </row>
    <row r="14" spans="1:4" ht="11.25" customHeight="1" x14ac:dyDescent="0.15">
      <c r="A14" s="1052" t="s">
        <v>14</v>
      </c>
      <c r="B14" s="1050">
        <f t="shared" si="0"/>
        <v>33</v>
      </c>
      <c r="C14" s="1053">
        <v>32</v>
      </c>
      <c r="D14" s="1054">
        <v>1</v>
      </c>
    </row>
    <row r="15" spans="1:4" ht="11.25" customHeight="1" x14ac:dyDescent="0.15">
      <c r="A15" s="1052" t="s">
        <v>15</v>
      </c>
      <c r="B15" s="1050">
        <f t="shared" si="0"/>
        <v>57</v>
      </c>
      <c r="C15" s="1053">
        <v>52</v>
      </c>
      <c r="D15" s="1054">
        <v>5</v>
      </c>
    </row>
    <row r="16" spans="1:4" ht="11.25" customHeight="1" x14ac:dyDescent="0.15">
      <c r="A16" s="1052" t="s">
        <v>16</v>
      </c>
      <c r="B16" s="1050">
        <f t="shared" si="0"/>
        <v>54</v>
      </c>
      <c r="C16" s="1053">
        <v>35</v>
      </c>
      <c r="D16" s="1054">
        <v>19</v>
      </c>
    </row>
    <row r="17" spans="1:4" ht="11.25" customHeight="1" x14ac:dyDescent="0.15">
      <c r="A17" s="1052" t="s">
        <v>17</v>
      </c>
      <c r="B17" s="1050">
        <f t="shared" si="0"/>
        <v>14</v>
      </c>
      <c r="C17" s="1053">
        <v>13</v>
      </c>
      <c r="D17" s="1054">
        <v>1</v>
      </c>
    </row>
    <row r="18" spans="1:4" ht="11.25" customHeight="1" x14ac:dyDescent="0.15">
      <c r="A18" s="1052" t="s">
        <v>18</v>
      </c>
      <c r="B18" s="1050">
        <f t="shared" si="0"/>
        <v>28</v>
      </c>
      <c r="C18" s="1053">
        <v>27</v>
      </c>
      <c r="D18" s="1054">
        <v>1</v>
      </c>
    </row>
    <row r="19" spans="1:4" ht="11.25" customHeight="1" x14ac:dyDescent="0.15">
      <c r="A19" s="1052" t="s">
        <v>19</v>
      </c>
      <c r="B19" s="1050">
        <f t="shared" si="0"/>
        <v>20</v>
      </c>
      <c r="C19" s="1053">
        <v>9</v>
      </c>
      <c r="D19" s="1054">
        <v>11</v>
      </c>
    </row>
    <row r="20" spans="1:4" ht="11.25" customHeight="1" x14ac:dyDescent="0.15">
      <c r="A20" s="1052" t="s">
        <v>20</v>
      </c>
      <c r="B20" s="1050">
        <f t="shared" si="0"/>
        <v>14</v>
      </c>
      <c r="C20" s="1053">
        <v>14</v>
      </c>
      <c r="D20" s="1054" t="s">
        <v>6</v>
      </c>
    </row>
    <row r="21" spans="1:4" ht="11.25" customHeight="1" x14ac:dyDescent="0.15">
      <c r="A21" s="2990"/>
      <c r="B21" s="2990"/>
      <c r="C21" s="2990"/>
      <c r="D21" s="2990"/>
    </row>
    <row r="22" spans="1:4" ht="33.75" customHeight="1" x14ac:dyDescent="0.15">
      <c r="A22" s="2991" t="s">
        <v>2109</v>
      </c>
      <c r="B22" s="2991"/>
      <c r="C22" s="2991"/>
      <c r="D22" s="2991"/>
    </row>
    <row r="23" spans="1:4" ht="22.5" customHeight="1" x14ac:dyDescent="0.15">
      <c r="A23" s="2991" t="s">
        <v>2110</v>
      </c>
      <c r="B23" s="2991"/>
      <c r="C23" s="2991"/>
      <c r="D23" s="2991"/>
    </row>
    <row r="24" spans="1:4" ht="11.25" customHeight="1" x14ac:dyDescent="0.15">
      <c r="A24" s="2992" t="s">
        <v>45</v>
      </c>
      <c r="B24" s="2992"/>
      <c r="C24" s="2992"/>
      <c r="D24" s="2992"/>
    </row>
    <row r="25" spans="1:4" ht="11.25" customHeight="1" x14ac:dyDescent="0.15">
      <c r="A25" s="2988" t="s">
        <v>22</v>
      </c>
      <c r="B25" s="2988"/>
      <c r="C25" s="2988"/>
      <c r="D25" s="2988"/>
    </row>
  </sheetData>
  <mergeCells count="7">
    <mergeCell ref="A25:D25"/>
    <mergeCell ref="A2:D2"/>
    <mergeCell ref="A3:D3"/>
    <mergeCell ref="A21:D21"/>
    <mergeCell ref="A22:D22"/>
    <mergeCell ref="A23:D23"/>
    <mergeCell ref="A24:D24"/>
  </mergeCells>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7"/>
  <dimension ref="A2:F25"/>
  <sheetViews>
    <sheetView zoomScaleNormal="100" workbookViewId="0"/>
  </sheetViews>
  <sheetFormatPr baseColWidth="10" defaultColWidth="13" defaultRowHeight="10.5" x14ac:dyDescent="0.15"/>
  <cols>
    <col min="1" max="1" width="19.85546875" style="945" customWidth="1"/>
    <col min="2" max="16384" width="13" style="945"/>
  </cols>
  <sheetData>
    <row r="2" spans="1:6" ht="22.5" customHeight="1" x14ac:dyDescent="0.15">
      <c r="A2" s="2994" t="s">
        <v>2111</v>
      </c>
      <c r="B2" s="2994"/>
      <c r="C2" s="2994"/>
      <c r="D2" s="2994"/>
      <c r="E2" s="2994"/>
      <c r="F2" s="2994"/>
    </row>
    <row r="3" spans="1:6" x14ac:dyDescent="0.15">
      <c r="A3" s="1055"/>
      <c r="B3" s="1056"/>
      <c r="C3" s="1056"/>
      <c r="D3" s="1056"/>
      <c r="E3" s="1056"/>
    </row>
    <row r="4" spans="1:6" ht="15" customHeight="1" x14ac:dyDescent="0.15">
      <c r="A4" s="2345" t="s">
        <v>1</v>
      </c>
      <c r="B4" s="2995" t="s">
        <v>2112</v>
      </c>
      <c r="C4" s="2996"/>
      <c r="D4" s="2996"/>
      <c r="E4" s="2996"/>
      <c r="F4" s="2997"/>
    </row>
    <row r="5" spans="1:6" x14ac:dyDescent="0.15">
      <c r="A5" s="2345"/>
      <c r="B5" s="18">
        <v>2012</v>
      </c>
      <c r="C5" s="18">
        <v>2013</v>
      </c>
      <c r="D5" s="18">
        <v>2014</v>
      </c>
      <c r="E5" s="18">
        <v>2015</v>
      </c>
      <c r="F5" s="18">
        <v>2016</v>
      </c>
    </row>
    <row r="6" spans="1:6" ht="11.25" customHeight="1" x14ac:dyDescent="0.15">
      <c r="A6" s="1049" t="s">
        <v>71</v>
      </c>
      <c r="B6" s="96">
        <f>SUM(B7:B21)</f>
        <v>51</v>
      </c>
      <c r="C6" s="96">
        <f>SUM(C7:C21)</f>
        <v>51</v>
      </c>
      <c r="D6" s="96">
        <f>SUM(D7:D21)</f>
        <v>45</v>
      </c>
      <c r="E6" s="1057">
        <f>SUM(E7:E21)</f>
        <v>45</v>
      </c>
      <c r="F6" s="948">
        <f>SUM(F7:F21)</f>
        <v>50</v>
      </c>
    </row>
    <row r="7" spans="1:6" ht="11.25" customHeight="1" x14ac:dyDescent="0.15">
      <c r="A7" s="1058" t="s">
        <v>5</v>
      </c>
      <c r="B7" s="47">
        <v>0</v>
      </c>
      <c r="C7" s="1059" t="s">
        <v>6</v>
      </c>
      <c r="D7" s="1059" t="s">
        <v>6</v>
      </c>
      <c r="E7" s="1059">
        <v>0</v>
      </c>
      <c r="F7" s="1060" t="s">
        <v>6</v>
      </c>
    </row>
    <row r="8" spans="1:6" ht="11.25" customHeight="1" x14ac:dyDescent="0.15">
      <c r="A8" s="1058" t="s">
        <v>7</v>
      </c>
      <c r="B8" s="47">
        <v>0</v>
      </c>
      <c r="C8" s="1059" t="s">
        <v>6</v>
      </c>
      <c r="D8" s="23">
        <v>1</v>
      </c>
      <c r="E8" s="1059">
        <v>1</v>
      </c>
      <c r="F8" s="1060">
        <v>1</v>
      </c>
    </row>
    <row r="9" spans="1:6" ht="11.25" customHeight="1" x14ac:dyDescent="0.15">
      <c r="A9" s="1058" t="s">
        <v>8</v>
      </c>
      <c r="B9" s="47">
        <v>0</v>
      </c>
      <c r="C9" s="1059" t="s">
        <v>6</v>
      </c>
      <c r="D9" s="1059" t="s">
        <v>6</v>
      </c>
      <c r="E9" s="1059">
        <v>0</v>
      </c>
      <c r="F9" s="1060" t="s">
        <v>6</v>
      </c>
    </row>
    <row r="10" spans="1:6" ht="11.25" customHeight="1" x14ac:dyDescent="0.15">
      <c r="A10" s="1058" t="s">
        <v>9</v>
      </c>
      <c r="B10" s="47">
        <v>0</v>
      </c>
      <c r="C10" s="1059" t="s">
        <v>6</v>
      </c>
      <c r="D10" s="1059" t="s">
        <v>6</v>
      </c>
      <c r="E10" s="1059">
        <v>1</v>
      </c>
      <c r="F10" s="1060">
        <v>2</v>
      </c>
    </row>
    <row r="11" spans="1:6" ht="11.25" customHeight="1" x14ac:dyDescent="0.15">
      <c r="A11" s="1058" t="s">
        <v>10</v>
      </c>
      <c r="B11" s="47">
        <v>1</v>
      </c>
      <c r="C11" s="1061">
        <v>1</v>
      </c>
      <c r="D11" s="23">
        <v>1</v>
      </c>
      <c r="E11" s="1059">
        <v>1</v>
      </c>
      <c r="F11" s="1060">
        <v>1</v>
      </c>
    </row>
    <row r="12" spans="1:6" ht="11.25" customHeight="1" x14ac:dyDescent="0.15">
      <c r="A12" s="1058" t="s">
        <v>11</v>
      </c>
      <c r="B12" s="47">
        <v>0</v>
      </c>
      <c r="C12" s="1061">
        <v>1</v>
      </c>
      <c r="D12" s="23">
        <v>1</v>
      </c>
      <c r="E12" s="1059">
        <v>1</v>
      </c>
      <c r="F12" s="1060">
        <v>1</v>
      </c>
    </row>
    <row r="13" spans="1:6" ht="11.25" customHeight="1" x14ac:dyDescent="0.15">
      <c r="A13" s="1058" t="s">
        <v>12</v>
      </c>
      <c r="B13" s="47">
        <v>5</v>
      </c>
      <c r="C13" s="1061">
        <v>9</v>
      </c>
      <c r="D13" s="23">
        <v>4</v>
      </c>
      <c r="E13" s="1059">
        <v>6</v>
      </c>
      <c r="F13" s="1060">
        <v>11</v>
      </c>
    </row>
    <row r="14" spans="1:6" ht="11.25" customHeight="1" x14ac:dyDescent="0.15">
      <c r="A14" s="1058" t="s">
        <v>13</v>
      </c>
      <c r="B14" s="47">
        <v>1</v>
      </c>
      <c r="C14" s="1061">
        <v>1</v>
      </c>
      <c r="D14" s="23">
        <v>1</v>
      </c>
      <c r="E14" s="1059">
        <v>2</v>
      </c>
      <c r="F14" s="1060">
        <v>3</v>
      </c>
    </row>
    <row r="15" spans="1:6" ht="11.25" customHeight="1" x14ac:dyDescent="0.15">
      <c r="A15" s="1058" t="s">
        <v>14</v>
      </c>
      <c r="B15" s="47">
        <v>2</v>
      </c>
      <c r="C15" s="1061">
        <v>3</v>
      </c>
      <c r="D15" s="23">
        <v>4</v>
      </c>
      <c r="E15" s="1059">
        <v>5</v>
      </c>
      <c r="F15" s="1060">
        <v>5</v>
      </c>
    </row>
    <row r="16" spans="1:6" ht="11.25" customHeight="1" x14ac:dyDescent="0.15">
      <c r="A16" s="1058" t="s">
        <v>15</v>
      </c>
      <c r="B16" s="47">
        <v>15</v>
      </c>
      <c r="C16" s="1061">
        <v>12</v>
      </c>
      <c r="D16" s="23">
        <v>15</v>
      </c>
      <c r="E16" s="1059">
        <v>13</v>
      </c>
      <c r="F16" s="1060">
        <v>9</v>
      </c>
    </row>
    <row r="17" spans="1:6" ht="11.25" customHeight="1" x14ac:dyDescent="0.15">
      <c r="A17" s="1058" t="s">
        <v>16</v>
      </c>
      <c r="B17" s="47">
        <v>8</v>
      </c>
      <c r="C17" s="1061">
        <v>6</v>
      </c>
      <c r="D17" s="23">
        <v>6</v>
      </c>
      <c r="E17" s="1059">
        <v>6</v>
      </c>
      <c r="F17" s="1060">
        <v>6</v>
      </c>
    </row>
    <row r="18" spans="1:6" ht="11.25" customHeight="1" x14ac:dyDescent="0.15">
      <c r="A18" s="1058" t="s">
        <v>17</v>
      </c>
      <c r="B18" s="47">
        <v>9</v>
      </c>
      <c r="C18" s="1061">
        <v>9</v>
      </c>
      <c r="D18" s="23">
        <v>10</v>
      </c>
      <c r="E18" s="1059">
        <v>8</v>
      </c>
      <c r="F18" s="1060">
        <v>9</v>
      </c>
    </row>
    <row r="19" spans="1:6" ht="11.25" customHeight="1" x14ac:dyDescent="0.15">
      <c r="A19" s="1058" t="s">
        <v>18</v>
      </c>
      <c r="B19" s="47">
        <v>9</v>
      </c>
      <c r="C19" s="1061">
        <v>6</v>
      </c>
      <c r="D19" s="23">
        <v>1</v>
      </c>
      <c r="E19" s="1059">
        <v>0</v>
      </c>
      <c r="F19" s="1060">
        <v>1</v>
      </c>
    </row>
    <row r="20" spans="1:6" ht="11.25" customHeight="1" x14ac:dyDescent="0.15">
      <c r="A20" s="1058" t="s">
        <v>19</v>
      </c>
      <c r="B20" s="47">
        <v>1</v>
      </c>
      <c r="C20" s="1059" t="s">
        <v>6</v>
      </c>
      <c r="D20" s="23">
        <v>1</v>
      </c>
      <c r="E20" s="1059">
        <v>1</v>
      </c>
      <c r="F20" s="1060">
        <v>1</v>
      </c>
    </row>
    <row r="21" spans="1:6" ht="11.25" customHeight="1" x14ac:dyDescent="0.15">
      <c r="A21" s="1058" t="s">
        <v>20</v>
      </c>
      <c r="B21" s="47">
        <v>0</v>
      </c>
      <c r="C21" s="1061">
        <v>3</v>
      </c>
      <c r="D21" s="1059" t="s">
        <v>6</v>
      </c>
      <c r="E21" s="1059">
        <v>0</v>
      </c>
      <c r="F21" s="1060" t="s">
        <v>6</v>
      </c>
    </row>
    <row r="22" spans="1:6" ht="11.25" customHeight="1" x14ac:dyDescent="0.15">
      <c r="A22" s="1062"/>
      <c r="B22" s="1062"/>
      <c r="C22" s="1062"/>
      <c r="D22" s="1062"/>
      <c r="E22" s="1062"/>
    </row>
    <row r="23" spans="1:6" s="1063" customFormat="1" ht="11.25" customHeight="1" x14ac:dyDescent="0.25">
      <c r="A23" s="2998" t="s">
        <v>2113</v>
      </c>
      <c r="B23" s="2998"/>
      <c r="C23" s="2998"/>
      <c r="D23" s="2998"/>
      <c r="E23" s="2998"/>
      <c r="F23" s="2998"/>
    </row>
    <row r="24" spans="1:6" ht="11.25" customHeight="1" x14ac:dyDescent="0.15">
      <c r="A24" s="2998" t="s">
        <v>45</v>
      </c>
      <c r="B24" s="2998"/>
      <c r="C24" s="2998"/>
      <c r="D24" s="2998"/>
      <c r="E24" s="2998"/>
      <c r="F24" s="2998"/>
    </row>
    <row r="25" spans="1:6" ht="11.25" customHeight="1" x14ac:dyDescent="0.15">
      <c r="A25" s="2993" t="s">
        <v>22</v>
      </c>
      <c r="B25" s="2993"/>
      <c r="C25" s="2993"/>
      <c r="D25" s="2993"/>
      <c r="E25" s="2993"/>
      <c r="F25" s="2993"/>
    </row>
  </sheetData>
  <mergeCells count="6">
    <mergeCell ref="A25:F25"/>
    <mergeCell ref="A2:F2"/>
    <mergeCell ref="A4:A5"/>
    <mergeCell ref="B4:F4"/>
    <mergeCell ref="A23:F23"/>
    <mergeCell ref="A24:F24"/>
  </mergeCell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8"/>
  <dimension ref="A2:B12"/>
  <sheetViews>
    <sheetView zoomScaleNormal="100" workbookViewId="0"/>
  </sheetViews>
  <sheetFormatPr baseColWidth="10" defaultColWidth="13" defaultRowHeight="10.5" x14ac:dyDescent="0.15"/>
  <cols>
    <col min="1" max="1" width="44.28515625" style="945" customWidth="1"/>
    <col min="2" max="2" width="32.140625" style="945" customWidth="1"/>
    <col min="3" max="16384" width="13" style="945"/>
  </cols>
  <sheetData>
    <row r="2" spans="1:2" ht="33.75" customHeight="1" x14ac:dyDescent="0.15">
      <c r="A2" s="2994" t="s">
        <v>2114</v>
      </c>
      <c r="B2" s="2994"/>
    </row>
    <row r="3" spans="1:2" ht="11.25" customHeight="1" x14ac:dyDescent="0.15">
      <c r="A3" s="2999"/>
      <c r="B3" s="2999"/>
    </row>
    <row r="4" spans="1:2" ht="15" customHeight="1" x14ac:dyDescent="0.15">
      <c r="A4" s="18" t="s">
        <v>1419</v>
      </c>
      <c r="B4" s="18" t="s">
        <v>2115</v>
      </c>
    </row>
    <row r="5" spans="1:2" ht="12.75" customHeight="1" x14ac:dyDescent="0.15">
      <c r="A5" s="36">
        <v>2012</v>
      </c>
      <c r="B5" s="1064">
        <v>443</v>
      </c>
    </row>
    <row r="6" spans="1:2" ht="12.75" customHeight="1" x14ac:dyDescent="0.15">
      <c r="A6" s="36">
        <v>2013</v>
      </c>
      <c r="B6" s="1065">
        <v>457</v>
      </c>
    </row>
    <row r="7" spans="1:2" ht="12.75" customHeight="1" x14ac:dyDescent="0.15">
      <c r="A7" s="36">
        <v>2014</v>
      </c>
      <c r="B7" s="1065">
        <v>457</v>
      </c>
    </row>
    <row r="8" spans="1:2" ht="12.75" customHeight="1" x14ac:dyDescent="0.15">
      <c r="A8" s="36">
        <v>2015</v>
      </c>
      <c r="B8" s="1065">
        <v>435</v>
      </c>
    </row>
    <row r="9" spans="1:2" ht="12.75" customHeight="1" x14ac:dyDescent="0.15">
      <c r="A9" s="36" t="s">
        <v>2116</v>
      </c>
      <c r="B9" s="1065">
        <v>406</v>
      </c>
    </row>
    <row r="10" spans="1:2" ht="11.25" customHeight="1" x14ac:dyDescent="0.15">
      <c r="A10" s="2346"/>
      <c r="B10" s="2346"/>
    </row>
    <row r="11" spans="1:2" ht="33.75" customHeight="1" x14ac:dyDescent="0.15">
      <c r="A11" s="3000" t="s">
        <v>2117</v>
      </c>
      <c r="B11" s="3001"/>
    </row>
    <row r="12" spans="1:2" ht="15" customHeight="1" x14ac:dyDescent="0.15">
      <c r="A12" s="2993" t="s">
        <v>22</v>
      </c>
      <c r="B12" s="2993"/>
    </row>
  </sheetData>
  <mergeCells count="5">
    <mergeCell ref="A2:B2"/>
    <mergeCell ref="A3:B3"/>
    <mergeCell ref="A10:B10"/>
    <mergeCell ref="A11:B11"/>
    <mergeCell ref="A12:B12"/>
  </mergeCell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9"/>
  <dimension ref="A2:G20"/>
  <sheetViews>
    <sheetView workbookViewId="0"/>
  </sheetViews>
  <sheetFormatPr baseColWidth="10" defaultColWidth="13" defaultRowHeight="10.5" x14ac:dyDescent="0.15"/>
  <cols>
    <col min="1" max="1" width="35.85546875" style="945" customWidth="1"/>
    <col min="2" max="6" width="13.5703125" style="945" customWidth="1"/>
    <col min="7" max="16384" width="13" style="945"/>
  </cols>
  <sheetData>
    <row r="2" spans="1:7" ht="22.5" customHeight="1" x14ac:dyDescent="0.15">
      <c r="A2" s="2994" t="s">
        <v>2118</v>
      </c>
      <c r="B2" s="2994"/>
      <c r="C2" s="2994"/>
      <c r="D2" s="2994"/>
      <c r="E2" s="2994"/>
      <c r="F2" s="2994"/>
    </row>
    <row r="3" spans="1:7" ht="10.5" customHeight="1" x14ac:dyDescent="0.15">
      <c r="A3" s="1066"/>
      <c r="B3" s="1066"/>
      <c r="C3" s="1066"/>
      <c r="D3" s="1066"/>
      <c r="E3" s="1066"/>
      <c r="F3" s="1066"/>
    </row>
    <row r="4" spans="1:7" ht="15" customHeight="1" x14ac:dyDescent="0.15">
      <c r="A4" s="2344" t="s">
        <v>2119</v>
      </c>
      <c r="B4" s="3003" t="s">
        <v>2120</v>
      </c>
      <c r="C4" s="3003"/>
      <c r="D4" s="3003"/>
      <c r="E4" s="3003"/>
      <c r="F4" s="3003"/>
    </row>
    <row r="5" spans="1:7" x14ac:dyDescent="0.15">
      <c r="A5" s="2344"/>
      <c r="B5" s="1067">
        <v>2012</v>
      </c>
      <c r="C5" s="1067">
        <v>2013</v>
      </c>
      <c r="D5" s="1067">
        <v>2014</v>
      </c>
      <c r="E5" s="1067">
        <v>2015</v>
      </c>
      <c r="F5" s="1068">
        <v>2016</v>
      </c>
    </row>
    <row r="6" spans="1:7" x14ac:dyDescent="0.15">
      <c r="A6" s="522" t="s">
        <v>89</v>
      </c>
      <c r="B6" s="1069">
        <v>329148</v>
      </c>
      <c r="C6" s="1069">
        <v>307991</v>
      </c>
      <c r="D6" s="1069">
        <v>318751</v>
      </c>
      <c r="E6" s="1069">
        <v>368586</v>
      </c>
      <c r="F6" s="1070">
        <f>SUM(F7:F16)</f>
        <v>352211</v>
      </c>
      <c r="G6" s="2331"/>
    </row>
    <row r="7" spans="1:7" x14ac:dyDescent="0.15">
      <c r="A7" s="869" t="s">
        <v>2121</v>
      </c>
      <c r="B7" s="1071">
        <v>155902</v>
      </c>
      <c r="C7" s="1071">
        <v>134994</v>
      </c>
      <c r="D7" s="1071">
        <v>147360</v>
      </c>
      <c r="E7" s="1072">
        <v>156662</v>
      </c>
      <c r="F7" s="1073">
        <v>165081</v>
      </c>
      <c r="G7" s="1073"/>
    </row>
    <row r="8" spans="1:7" x14ac:dyDescent="0.15">
      <c r="A8" s="869" t="s">
        <v>2122</v>
      </c>
      <c r="B8" s="1071">
        <v>55071</v>
      </c>
      <c r="C8" s="1071">
        <v>43703</v>
      </c>
      <c r="D8" s="1071">
        <v>45322</v>
      </c>
      <c r="E8" s="1072">
        <v>42263</v>
      </c>
      <c r="F8" s="1073">
        <v>36852</v>
      </c>
      <c r="G8" s="1073"/>
    </row>
    <row r="9" spans="1:7" x14ac:dyDescent="0.15">
      <c r="A9" s="869" t="s">
        <v>2123</v>
      </c>
      <c r="B9" s="1071">
        <v>26543</v>
      </c>
      <c r="C9" s="1071">
        <v>23921</v>
      </c>
      <c r="D9" s="1071">
        <v>18430</v>
      </c>
      <c r="E9" s="1072">
        <v>17863</v>
      </c>
      <c r="F9" s="1073">
        <v>19037</v>
      </c>
      <c r="G9" s="1073"/>
    </row>
    <row r="10" spans="1:7" x14ac:dyDescent="0.15">
      <c r="A10" s="869" t="s">
        <v>2124</v>
      </c>
      <c r="B10" s="1071">
        <v>37514</v>
      </c>
      <c r="C10" s="1071">
        <v>29438</v>
      </c>
      <c r="D10" s="1071">
        <v>36462</v>
      </c>
      <c r="E10" s="1072">
        <v>35561</v>
      </c>
      <c r="F10" s="1073">
        <v>26114</v>
      </c>
      <c r="G10" s="1073"/>
    </row>
    <row r="11" spans="1:7" x14ac:dyDescent="0.15">
      <c r="A11" s="869" t="s">
        <v>2125</v>
      </c>
      <c r="B11" s="1071">
        <v>28557</v>
      </c>
      <c r="C11" s="1071">
        <v>40515</v>
      </c>
      <c r="D11" s="1071">
        <v>29249</v>
      </c>
      <c r="E11" s="1072">
        <v>36418</v>
      </c>
      <c r="F11" s="1073">
        <v>29991</v>
      </c>
      <c r="G11" s="1073"/>
    </row>
    <row r="12" spans="1:7" x14ac:dyDescent="0.15">
      <c r="A12" s="869" t="s">
        <v>2126</v>
      </c>
      <c r="B12" s="1071">
        <v>905</v>
      </c>
      <c r="C12" s="1071">
        <v>3767</v>
      </c>
      <c r="D12" s="1071">
        <v>863</v>
      </c>
      <c r="E12" s="1072">
        <v>633</v>
      </c>
      <c r="F12" s="1073">
        <v>809</v>
      </c>
      <c r="G12" s="1073"/>
    </row>
    <row r="13" spans="1:7" x14ac:dyDescent="0.15">
      <c r="A13" s="869" t="s">
        <v>2127</v>
      </c>
      <c r="B13" s="1071">
        <v>9616</v>
      </c>
      <c r="C13" s="1071">
        <v>9797</v>
      </c>
      <c r="D13" s="1071">
        <v>6606</v>
      </c>
      <c r="E13" s="1072">
        <v>7205</v>
      </c>
      <c r="F13" s="1073">
        <v>5069</v>
      </c>
      <c r="G13" s="1073"/>
    </row>
    <row r="14" spans="1:7" x14ac:dyDescent="0.15">
      <c r="A14" s="869" t="s">
        <v>2128</v>
      </c>
      <c r="B14" s="1071">
        <v>1508</v>
      </c>
      <c r="C14" s="1071">
        <v>1936</v>
      </c>
      <c r="D14" s="1071">
        <v>2732</v>
      </c>
      <c r="E14" s="1072">
        <v>1226</v>
      </c>
      <c r="F14" s="1073">
        <v>1852</v>
      </c>
      <c r="G14" s="1073"/>
    </row>
    <row r="15" spans="1:7" x14ac:dyDescent="0.15">
      <c r="A15" s="869" t="s">
        <v>2129</v>
      </c>
      <c r="B15" s="1071">
        <v>9881</v>
      </c>
      <c r="C15" s="1071">
        <v>11989</v>
      </c>
      <c r="D15" s="1071">
        <v>21661</v>
      </c>
      <c r="E15" s="1072">
        <v>45525</v>
      </c>
      <c r="F15" s="1073">
        <v>46018</v>
      </c>
      <c r="G15" s="1073"/>
    </row>
    <row r="16" spans="1:7" x14ac:dyDescent="0.15">
      <c r="A16" s="869" t="s">
        <v>2130</v>
      </c>
      <c r="B16" s="1071">
        <v>3651</v>
      </c>
      <c r="C16" s="1071">
        <v>7931</v>
      </c>
      <c r="D16" s="1071">
        <v>10066</v>
      </c>
      <c r="E16" s="1072">
        <v>25230</v>
      </c>
      <c r="F16" s="1073">
        <v>21388</v>
      </c>
      <c r="G16" s="1073"/>
    </row>
    <row r="17" spans="1:6" x14ac:dyDescent="0.15">
      <c r="A17" s="869"/>
      <c r="B17" s="1071"/>
      <c r="C17" s="1071"/>
      <c r="D17" s="1071"/>
      <c r="E17" s="1071"/>
    </row>
    <row r="18" spans="1:6" ht="12.75" customHeight="1" x14ac:dyDescent="0.15">
      <c r="A18" s="3002" t="s">
        <v>2131</v>
      </c>
      <c r="B18" s="3002"/>
      <c r="C18" s="3002"/>
      <c r="D18" s="3002"/>
      <c r="E18" s="3002"/>
      <c r="F18" s="3002"/>
    </row>
    <row r="19" spans="1:6" ht="12.75" customHeight="1" x14ac:dyDescent="0.15">
      <c r="A19" s="3002" t="s">
        <v>2132</v>
      </c>
      <c r="B19" s="3002"/>
      <c r="C19" s="3002"/>
      <c r="D19" s="3002"/>
      <c r="E19" s="3002"/>
      <c r="F19" s="3002"/>
    </row>
    <row r="20" spans="1:6" ht="12.75" customHeight="1" x14ac:dyDescent="0.15">
      <c r="A20" s="3002" t="s">
        <v>22</v>
      </c>
      <c r="B20" s="3002"/>
      <c r="C20" s="3002"/>
      <c r="D20" s="3002"/>
      <c r="E20" s="3002"/>
      <c r="F20" s="3002"/>
    </row>
  </sheetData>
  <mergeCells count="6">
    <mergeCell ref="A20:F20"/>
    <mergeCell ref="A2:F2"/>
    <mergeCell ref="A4:A5"/>
    <mergeCell ref="B4:F4"/>
    <mergeCell ref="A18:F18"/>
    <mergeCell ref="A19:F19"/>
  </mergeCells>
  <pageMargins left="0.70866141732283472" right="0.70866141732283472" top="0.74803149606299213" bottom="0.74803149606299213" header="0.31496062992125984" footer="0.31496062992125984"/>
  <pageSetup orientation="landscape"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0"/>
  <dimension ref="A2:F19"/>
  <sheetViews>
    <sheetView workbookViewId="0"/>
  </sheetViews>
  <sheetFormatPr baseColWidth="10" defaultColWidth="13" defaultRowHeight="10.5" x14ac:dyDescent="0.15"/>
  <cols>
    <col min="1" max="1" width="28.42578125" style="945" customWidth="1"/>
    <col min="2" max="16384" width="13" style="945"/>
  </cols>
  <sheetData>
    <row r="2" spans="1:6" ht="22.5" customHeight="1" x14ac:dyDescent="0.15">
      <c r="A2" s="2994" t="s">
        <v>2133</v>
      </c>
      <c r="B2" s="2994"/>
      <c r="C2" s="2994"/>
      <c r="D2" s="2994"/>
      <c r="E2" s="2994"/>
      <c r="F2" s="2994"/>
    </row>
    <row r="3" spans="1:6" x14ac:dyDescent="0.15">
      <c r="A3" s="1055"/>
      <c r="B3" s="1056"/>
      <c r="C3" s="1056"/>
      <c r="D3" s="1056"/>
      <c r="E3" s="1056"/>
      <c r="F3" s="1056"/>
    </row>
    <row r="4" spans="1:6" ht="15" customHeight="1" x14ac:dyDescent="0.15">
      <c r="A4" s="2345" t="s">
        <v>1940</v>
      </c>
      <c r="B4" s="3004" t="s">
        <v>2134</v>
      </c>
      <c r="C4" s="3005"/>
      <c r="D4" s="3005"/>
      <c r="E4" s="3005"/>
      <c r="F4" s="3006"/>
    </row>
    <row r="5" spans="1:6" ht="15" customHeight="1" x14ac:dyDescent="0.15">
      <c r="A5" s="2345"/>
      <c r="B5" s="18">
        <v>2012</v>
      </c>
      <c r="C5" s="18">
        <v>2013</v>
      </c>
      <c r="D5" s="18">
        <v>2014</v>
      </c>
      <c r="E5" s="844">
        <v>2015</v>
      </c>
      <c r="F5" s="844">
        <v>2016</v>
      </c>
    </row>
    <row r="6" spans="1:6" x14ac:dyDescent="0.15">
      <c r="A6" s="1049" t="s">
        <v>71</v>
      </c>
      <c r="B6" s="1074">
        <f>SUM(B7:B16)</f>
        <v>2502699</v>
      </c>
      <c r="C6" s="1074">
        <f>SUM(C7:C16)</f>
        <v>2793829</v>
      </c>
      <c r="D6" s="1074">
        <f>SUM(D7:D16)</f>
        <v>3001072</v>
      </c>
      <c r="E6" s="1074">
        <f>SUM(E7:E16)</f>
        <v>3358144</v>
      </c>
      <c r="F6" s="1075">
        <f>SUM(F7:F16)</f>
        <v>3710348</v>
      </c>
    </row>
    <row r="7" spans="1:6" x14ac:dyDescent="0.15">
      <c r="A7" s="23" t="s">
        <v>2135</v>
      </c>
      <c r="B7" s="56">
        <v>197899</v>
      </c>
      <c r="C7" s="1071">
        <v>233240</v>
      </c>
      <c r="D7" s="1071">
        <v>262715</v>
      </c>
      <c r="E7" s="1076">
        <v>314646</v>
      </c>
      <c r="F7" s="1077">
        <v>395815</v>
      </c>
    </row>
    <row r="8" spans="1:6" x14ac:dyDescent="0.15">
      <c r="A8" s="23" t="s">
        <v>2136</v>
      </c>
      <c r="B8" s="56">
        <v>93547</v>
      </c>
      <c r="C8" s="1071">
        <v>104987</v>
      </c>
      <c r="D8" s="1071">
        <v>113378</v>
      </c>
      <c r="E8" s="1076">
        <v>126227</v>
      </c>
      <c r="F8" s="1077">
        <v>149670</v>
      </c>
    </row>
    <row r="9" spans="1:6" x14ac:dyDescent="0.15">
      <c r="A9" s="23" t="s">
        <v>2137</v>
      </c>
      <c r="B9" s="56">
        <v>289402</v>
      </c>
      <c r="C9" s="1071">
        <v>318732</v>
      </c>
      <c r="D9" s="1071">
        <v>339810</v>
      </c>
      <c r="E9" s="1076">
        <v>379103</v>
      </c>
      <c r="F9" s="1077">
        <v>434998</v>
      </c>
    </row>
    <row r="10" spans="1:6" x14ac:dyDescent="0.15">
      <c r="A10" s="1078" t="s">
        <v>2138</v>
      </c>
      <c r="B10" s="56">
        <v>63371</v>
      </c>
      <c r="C10" s="1071">
        <v>71175</v>
      </c>
      <c r="D10" s="1071">
        <v>77122</v>
      </c>
      <c r="E10" s="1076">
        <v>84344</v>
      </c>
      <c r="F10" s="1077">
        <v>96485</v>
      </c>
    </row>
    <row r="11" spans="1:6" x14ac:dyDescent="0.15">
      <c r="A11" s="23" t="s">
        <v>2139</v>
      </c>
      <c r="B11" s="56">
        <v>73531</v>
      </c>
      <c r="C11" s="1071">
        <v>79438</v>
      </c>
      <c r="D11" s="1071">
        <v>88655</v>
      </c>
      <c r="E11" s="1076">
        <v>97853</v>
      </c>
      <c r="F11" s="1077">
        <v>112704</v>
      </c>
    </row>
    <row r="12" spans="1:6" x14ac:dyDescent="0.15">
      <c r="A12" s="23" t="s">
        <v>2140</v>
      </c>
      <c r="B12" s="56">
        <v>215164</v>
      </c>
      <c r="C12" s="1071">
        <v>236093</v>
      </c>
      <c r="D12" s="1071">
        <v>245873</v>
      </c>
      <c r="E12" s="1076">
        <v>280798</v>
      </c>
      <c r="F12" s="1077">
        <v>321249</v>
      </c>
    </row>
    <row r="13" spans="1:6" x14ac:dyDescent="0.15">
      <c r="A13" s="23" t="s">
        <v>2141</v>
      </c>
      <c r="B13" s="56">
        <v>25941</v>
      </c>
      <c r="C13" s="1071">
        <v>28391</v>
      </c>
      <c r="D13" s="1071">
        <v>29816</v>
      </c>
      <c r="E13" s="1076">
        <v>31220</v>
      </c>
      <c r="F13" s="1077">
        <v>35333</v>
      </c>
    </row>
    <row r="14" spans="1:6" x14ac:dyDescent="0.15">
      <c r="A14" s="23" t="s">
        <v>2142</v>
      </c>
      <c r="B14" s="56">
        <v>1351923</v>
      </c>
      <c r="C14" s="1071">
        <v>1507202</v>
      </c>
      <c r="D14" s="1071">
        <v>1605131</v>
      </c>
      <c r="E14" s="1076">
        <v>1797217</v>
      </c>
      <c r="F14" s="1077">
        <v>1890587</v>
      </c>
    </row>
    <row r="15" spans="1:6" x14ac:dyDescent="0.15">
      <c r="A15" s="23" t="s">
        <v>2143</v>
      </c>
      <c r="B15" s="56">
        <v>37396</v>
      </c>
      <c r="C15" s="1071">
        <v>40608</v>
      </c>
      <c r="D15" s="1071">
        <v>45092</v>
      </c>
      <c r="E15" s="1076">
        <v>47495</v>
      </c>
      <c r="F15" s="1077">
        <v>51751</v>
      </c>
    </row>
    <row r="16" spans="1:6" x14ac:dyDescent="0.15">
      <c r="A16" s="23" t="s">
        <v>2144</v>
      </c>
      <c r="B16" s="56">
        <v>154525</v>
      </c>
      <c r="C16" s="1071">
        <v>173963</v>
      </c>
      <c r="D16" s="1071">
        <v>193480</v>
      </c>
      <c r="E16" s="1076">
        <v>199241</v>
      </c>
      <c r="F16" s="1077">
        <v>221756</v>
      </c>
    </row>
    <row r="17" spans="1:6" x14ac:dyDescent="0.15">
      <c r="A17" s="1079"/>
      <c r="B17" s="1079"/>
      <c r="C17" s="1079"/>
      <c r="D17" s="1079"/>
      <c r="E17" s="1079"/>
      <c r="F17" s="1079"/>
    </row>
    <row r="18" spans="1:6" ht="22.5" customHeight="1" x14ac:dyDescent="0.15">
      <c r="A18" s="2356" t="s">
        <v>2145</v>
      </c>
      <c r="B18" s="2356"/>
      <c r="C18" s="2356"/>
      <c r="D18" s="2356"/>
      <c r="E18" s="2356"/>
      <c r="F18" s="2356"/>
    </row>
    <row r="19" spans="1:6" ht="15" customHeight="1" x14ac:dyDescent="0.15">
      <c r="A19" s="3002" t="s">
        <v>22</v>
      </c>
      <c r="B19" s="3002"/>
      <c r="C19" s="3002"/>
      <c r="D19" s="3002"/>
      <c r="E19" s="3002"/>
      <c r="F19" s="3002"/>
    </row>
  </sheetData>
  <mergeCells count="5">
    <mergeCell ref="A2:F2"/>
    <mergeCell ref="A4:A5"/>
    <mergeCell ref="B4:F4"/>
    <mergeCell ref="A18:F18"/>
    <mergeCell ref="A19:F19"/>
  </mergeCells>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2:F12"/>
  <sheetViews>
    <sheetView workbookViewId="0"/>
  </sheetViews>
  <sheetFormatPr baseColWidth="10" defaultColWidth="11.42578125" defaultRowHeight="10.5" x14ac:dyDescent="0.15"/>
  <cols>
    <col min="1" max="1" width="21.42578125" style="1" customWidth="1"/>
    <col min="2" max="2" width="12.140625" style="1" customWidth="1"/>
    <col min="3" max="6" width="17.85546875" style="1" customWidth="1"/>
    <col min="7" max="16384" width="11.42578125" style="1"/>
  </cols>
  <sheetData>
    <row r="2" spans="1:6" ht="22.5" customHeight="1" x14ac:dyDescent="0.15">
      <c r="A2" s="2375" t="s">
        <v>172</v>
      </c>
      <c r="B2" s="2375"/>
      <c r="C2" s="2375"/>
      <c r="D2" s="2375"/>
      <c r="E2" s="2375"/>
      <c r="F2" s="2375"/>
    </row>
    <row r="4" spans="1:6" ht="11.25" customHeight="1" x14ac:dyDescent="0.15">
      <c r="A4" s="2360" t="s">
        <v>173</v>
      </c>
      <c r="B4" s="2360" t="s">
        <v>89</v>
      </c>
      <c r="C4" s="2360" t="s">
        <v>72</v>
      </c>
      <c r="D4" s="2360"/>
      <c r="E4" s="2360"/>
      <c r="F4" s="2360"/>
    </row>
    <row r="5" spans="1:6" ht="48.75" customHeight="1" x14ac:dyDescent="0.15">
      <c r="A5" s="2360"/>
      <c r="B5" s="2360"/>
      <c r="C5" s="50" t="s">
        <v>90</v>
      </c>
      <c r="D5" s="50" t="s">
        <v>91</v>
      </c>
      <c r="E5" s="50" t="s">
        <v>75</v>
      </c>
      <c r="F5" s="50" t="s">
        <v>174</v>
      </c>
    </row>
    <row r="6" spans="1:6" s="45" customFormat="1" x14ac:dyDescent="0.15">
      <c r="A6" s="45" t="s">
        <v>4</v>
      </c>
      <c r="B6" s="116">
        <f>SUM(C6:F6)</f>
        <v>2503101</v>
      </c>
      <c r="C6" s="116">
        <f t="shared" ref="C6:E6" si="0">SUM(C7:C8)</f>
        <v>228623</v>
      </c>
      <c r="D6" s="116">
        <f t="shared" si="0"/>
        <v>651380</v>
      </c>
      <c r="E6" s="116">
        <f t="shared" si="0"/>
        <v>347030</v>
      </c>
      <c r="F6" s="116">
        <f>SUM(F7:F8)</f>
        <v>1276068</v>
      </c>
    </row>
    <row r="7" spans="1:6" ht="12.75" customHeight="1" x14ac:dyDescent="0.15">
      <c r="A7" s="1" t="s">
        <v>175</v>
      </c>
      <c r="B7" s="116">
        <f t="shared" ref="B7:B8" si="1">SUM(C7:F7)</f>
        <v>0</v>
      </c>
      <c r="C7" s="117">
        <v>0</v>
      </c>
      <c r="D7" s="117">
        <v>0</v>
      </c>
      <c r="E7" s="117">
        <v>0</v>
      </c>
      <c r="F7" s="117">
        <v>0</v>
      </c>
    </row>
    <row r="8" spans="1:6" x14ac:dyDescent="0.15">
      <c r="A8" s="1" t="s">
        <v>176</v>
      </c>
      <c r="B8" s="116">
        <f t="shared" si="1"/>
        <v>2503101</v>
      </c>
      <c r="C8" s="117">
        <v>228623</v>
      </c>
      <c r="D8" s="117">
        <v>651380</v>
      </c>
      <c r="E8" s="117">
        <v>347030</v>
      </c>
      <c r="F8" s="117">
        <v>1276068</v>
      </c>
    </row>
    <row r="9" spans="1:6" ht="10.5" customHeight="1" x14ac:dyDescent="0.15">
      <c r="C9" s="41"/>
      <c r="D9" s="41"/>
      <c r="E9" s="41"/>
      <c r="F9" s="41"/>
    </row>
    <row r="10" spans="1:6" ht="33.75" customHeight="1" x14ac:dyDescent="0.15">
      <c r="A10" s="2376" t="s">
        <v>177</v>
      </c>
      <c r="B10" s="2376"/>
      <c r="C10" s="2376"/>
      <c r="D10" s="2376"/>
      <c r="E10" s="2376"/>
      <c r="F10" s="2376"/>
    </row>
    <row r="11" spans="1:6" ht="11.25" customHeight="1" x14ac:dyDescent="0.15">
      <c r="A11" s="2357" t="s">
        <v>22</v>
      </c>
      <c r="B11" s="2357"/>
      <c r="C11" s="2357"/>
      <c r="D11" s="2357"/>
      <c r="E11" s="2357"/>
      <c r="F11" s="2357"/>
    </row>
    <row r="12" spans="1:6" ht="11.25" customHeight="1" x14ac:dyDescent="0.15"/>
  </sheetData>
  <mergeCells count="6">
    <mergeCell ref="A11:F11"/>
    <mergeCell ref="A2:F2"/>
    <mergeCell ref="A4:A5"/>
    <mergeCell ref="B4:B5"/>
    <mergeCell ref="C4:F4"/>
    <mergeCell ref="A10:F10"/>
  </mergeCells>
  <pageMargins left="0.7" right="0.7" top="0.75" bottom="0.75" header="0.3" footer="0.3"/>
  <pageSetup paperSize="9" orientation="portrait" verticalDpi="599"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1"/>
  <dimension ref="A2:F23"/>
  <sheetViews>
    <sheetView zoomScaleNormal="100" workbookViewId="0"/>
  </sheetViews>
  <sheetFormatPr baseColWidth="10" defaultColWidth="13" defaultRowHeight="10.5" x14ac:dyDescent="0.15"/>
  <cols>
    <col min="1" max="1" width="41.85546875" style="945" customWidth="1"/>
    <col min="2" max="16384" width="13" style="945"/>
  </cols>
  <sheetData>
    <row r="2" spans="1:6" ht="22.5" customHeight="1" x14ac:dyDescent="0.15">
      <c r="A2" s="3008" t="s">
        <v>2146</v>
      </c>
      <c r="B2" s="3008"/>
      <c r="C2" s="3008"/>
      <c r="D2" s="3008"/>
      <c r="E2" s="3008"/>
      <c r="F2" s="3008"/>
    </row>
    <row r="3" spans="1:6" x14ac:dyDescent="0.15">
      <c r="A3" s="3009"/>
      <c r="B3" s="3009"/>
      <c r="C3" s="3009"/>
      <c r="D3" s="3009"/>
      <c r="E3" s="3009"/>
      <c r="F3" s="3009"/>
    </row>
    <row r="4" spans="1:6" x14ac:dyDescent="0.15">
      <c r="A4" s="3010" t="s">
        <v>101</v>
      </c>
      <c r="B4" s="3012" t="s">
        <v>2134</v>
      </c>
      <c r="C4" s="3012"/>
      <c r="D4" s="3012"/>
      <c r="E4" s="3012"/>
      <c r="F4" s="3012"/>
    </row>
    <row r="5" spans="1:6" x14ac:dyDescent="0.15">
      <c r="A5" s="3011"/>
      <c r="B5" s="2332">
        <v>2012</v>
      </c>
      <c r="C5" s="2332">
        <v>2013</v>
      </c>
      <c r="D5" s="2332">
        <v>2014</v>
      </c>
      <c r="E5" s="2332">
        <v>2015</v>
      </c>
      <c r="F5" s="2333">
        <v>2016</v>
      </c>
    </row>
    <row r="6" spans="1:6" x14ac:dyDescent="0.15">
      <c r="A6" s="1049" t="s">
        <v>71</v>
      </c>
      <c r="B6" s="1074">
        <v>2358993</v>
      </c>
      <c r="C6" s="1074">
        <v>2666984</v>
      </c>
      <c r="D6" s="1074">
        <v>2985735</v>
      </c>
      <c r="E6" s="1074">
        <v>3354321</v>
      </c>
      <c r="F6" s="1075">
        <f>SUM(F7:F16)</f>
        <v>3710348</v>
      </c>
    </row>
    <row r="7" spans="1:6" x14ac:dyDescent="0.15">
      <c r="A7" s="2330" t="s">
        <v>2121</v>
      </c>
      <c r="B7" s="1080">
        <v>1109077</v>
      </c>
      <c r="C7" s="1071">
        <v>1244071</v>
      </c>
      <c r="D7" s="1071">
        <v>1391431</v>
      </c>
      <c r="E7" s="1081">
        <v>1548093</v>
      </c>
      <c r="F7" s="1082">
        <v>1714928</v>
      </c>
    </row>
    <row r="8" spans="1:6" x14ac:dyDescent="0.15">
      <c r="A8" s="2330" t="s">
        <v>2122</v>
      </c>
      <c r="B8" s="1080">
        <v>342549</v>
      </c>
      <c r="C8" s="1071">
        <v>386252</v>
      </c>
      <c r="D8" s="1071">
        <v>431574</v>
      </c>
      <c r="E8" s="1081">
        <v>473837</v>
      </c>
      <c r="F8" s="1082">
        <v>511430</v>
      </c>
    </row>
    <row r="9" spans="1:6" x14ac:dyDescent="0.15">
      <c r="A9" s="2330" t="s">
        <v>2123</v>
      </c>
      <c r="B9" s="1080">
        <v>151073</v>
      </c>
      <c r="C9" s="1071">
        <v>174994</v>
      </c>
      <c r="D9" s="1071">
        <v>193424</v>
      </c>
      <c r="E9" s="1081">
        <v>211287</v>
      </c>
      <c r="F9" s="1082">
        <v>230483</v>
      </c>
    </row>
    <row r="10" spans="1:6" x14ac:dyDescent="0.15">
      <c r="A10" s="1083" t="s">
        <v>2124</v>
      </c>
      <c r="B10" s="1080">
        <v>306361</v>
      </c>
      <c r="C10" s="1071">
        <v>335799</v>
      </c>
      <c r="D10" s="1071">
        <v>372261</v>
      </c>
      <c r="E10" s="1081">
        <v>407822</v>
      </c>
      <c r="F10" s="1082">
        <v>434329</v>
      </c>
    </row>
    <row r="11" spans="1:6" x14ac:dyDescent="0.15">
      <c r="A11" s="2330" t="s">
        <v>2125</v>
      </c>
      <c r="B11" s="1080">
        <v>277688</v>
      </c>
      <c r="C11" s="1071">
        <v>318203</v>
      </c>
      <c r="D11" s="1071">
        <v>347452</v>
      </c>
      <c r="E11" s="1081">
        <v>383870</v>
      </c>
      <c r="F11" s="1082">
        <v>414168</v>
      </c>
    </row>
    <row r="12" spans="1:6" x14ac:dyDescent="0.15">
      <c r="A12" s="2330" t="s">
        <v>2126</v>
      </c>
      <c r="B12" s="1080">
        <v>4245</v>
      </c>
      <c r="C12" s="1071">
        <v>8012</v>
      </c>
      <c r="D12" s="1071">
        <v>8875</v>
      </c>
      <c r="E12" s="1081">
        <v>9508</v>
      </c>
      <c r="F12" s="1082">
        <v>10322</v>
      </c>
    </row>
    <row r="13" spans="1:6" x14ac:dyDescent="0.15">
      <c r="A13" s="2330" t="s">
        <v>2127</v>
      </c>
      <c r="B13" s="1080">
        <v>116584</v>
      </c>
      <c r="C13" s="1071">
        <v>126381</v>
      </c>
      <c r="D13" s="1071">
        <v>132987</v>
      </c>
      <c r="E13" s="1081">
        <v>140192</v>
      </c>
      <c r="F13" s="1082">
        <v>145382</v>
      </c>
    </row>
    <row r="14" spans="1:6" x14ac:dyDescent="0.15">
      <c r="A14" s="2330" t="s">
        <v>2128</v>
      </c>
      <c r="B14" s="1080">
        <v>8458</v>
      </c>
      <c r="C14" s="1071">
        <v>10394</v>
      </c>
      <c r="D14" s="1071">
        <v>13126</v>
      </c>
      <c r="E14" s="1081">
        <v>14352</v>
      </c>
      <c r="F14" s="1082">
        <v>16363</v>
      </c>
    </row>
    <row r="15" spans="1:6" x14ac:dyDescent="0.15">
      <c r="A15" s="2329" t="s">
        <v>2129</v>
      </c>
      <c r="B15" s="1080">
        <v>24285</v>
      </c>
      <c r="C15" s="1071">
        <v>36274</v>
      </c>
      <c r="D15" s="1071">
        <v>57936</v>
      </c>
      <c r="E15" s="1081">
        <v>103547</v>
      </c>
      <c r="F15" s="1082">
        <v>149565</v>
      </c>
    </row>
    <row r="16" spans="1:6" ht="11.25" x14ac:dyDescent="0.15">
      <c r="A16" s="2330" t="s">
        <v>5012</v>
      </c>
      <c r="B16" s="1080">
        <v>18673</v>
      </c>
      <c r="C16" s="1071">
        <v>26604</v>
      </c>
      <c r="D16" s="1071">
        <v>36669</v>
      </c>
      <c r="E16" s="1081">
        <v>61813</v>
      </c>
      <c r="F16" s="1084">
        <v>83378</v>
      </c>
    </row>
    <row r="17" spans="1:6" x14ac:dyDescent="0.15">
      <c r="A17" s="2330"/>
      <c r="B17" s="1080"/>
      <c r="C17" s="1080"/>
      <c r="D17" s="1071"/>
      <c r="E17" s="1071"/>
      <c r="F17" s="1085"/>
    </row>
    <row r="18" spans="1:6" x14ac:dyDescent="0.15">
      <c r="A18" s="2330" t="s">
        <v>5013</v>
      </c>
      <c r="B18" s="1080"/>
      <c r="C18" s="1080"/>
      <c r="D18" s="1071"/>
      <c r="E18" s="1071"/>
      <c r="F18" s="1085"/>
    </row>
    <row r="19" spans="1:6" x14ac:dyDescent="0.15">
      <c r="A19" s="3013" t="s">
        <v>2147</v>
      </c>
      <c r="B19" s="3013"/>
      <c r="C19" s="3013"/>
      <c r="D19" s="3013"/>
      <c r="E19" s="3013"/>
      <c r="F19" s="3013"/>
    </row>
    <row r="20" spans="1:6" x14ac:dyDescent="0.15">
      <c r="A20" s="3007" t="s">
        <v>22</v>
      </c>
      <c r="B20" s="3007"/>
      <c r="C20" s="3007"/>
      <c r="D20" s="3007"/>
      <c r="E20" s="3007"/>
      <c r="F20" s="3007"/>
    </row>
    <row r="21" spans="1:6" x14ac:dyDescent="0.15">
      <c r="A21" s="947"/>
      <c r="B21" s="947"/>
      <c r="C21" s="947"/>
      <c r="D21" s="947"/>
      <c r="E21" s="947"/>
      <c r="F21" s="947"/>
    </row>
    <row r="22" spans="1:6" x14ac:dyDescent="0.15">
      <c r="A22" s="947"/>
      <c r="B22" s="947"/>
      <c r="C22" s="947"/>
      <c r="D22" s="947"/>
      <c r="E22" s="947"/>
      <c r="F22" s="947"/>
    </row>
    <row r="23" spans="1:6" x14ac:dyDescent="0.15">
      <c r="A23" s="947"/>
      <c r="B23" s="947"/>
      <c r="C23" s="947"/>
      <c r="D23" s="947"/>
      <c r="E23" s="947"/>
      <c r="F23" s="947"/>
    </row>
  </sheetData>
  <mergeCells count="6">
    <mergeCell ref="A20:F20"/>
    <mergeCell ref="A2:F2"/>
    <mergeCell ref="A3:F3"/>
    <mergeCell ref="A4:A5"/>
    <mergeCell ref="B4:F4"/>
    <mergeCell ref="A19:F19"/>
  </mergeCells>
  <pageMargins left="0.7" right="0.7" top="0.75" bottom="0.75" header="0.3" footer="0.3"/>
  <pageSetup orientation="portrait" horizontalDpi="300" verticalDpi="300"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2"/>
  <dimension ref="A2:B10"/>
  <sheetViews>
    <sheetView workbookViewId="0"/>
  </sheetViews>
  <sheetFormatPr baseColWidth="10" defaultColWidth="13" defaultRowHeight="10.5" x14ac:dyDescent="0.15"/>
  <cols>
    <col min="1" max="1" width="84.42578125" style="945" customWidth="1"/>
    <col min="2" max="16384" width="13" style="945"/>
  </cols>
  <sheetData>
    <row r="2" spans="1:2" ht="15" customHeight="1" x14ac:dyDescent="0.15">
      <c r="A2" s="2994" t="s">
        <v>2148</v>
      </c>
      <c r="B2" s="2994"/>
    </row>
    <row r="3" spans="1:2" x14ac:dyDescent="0.15">
      <c r="A3" s="3014"/>
      <c r="B3" s="3014"/>
    </row>
    <row r="4" spans="1:2" ht="24.75" customHeight="1" x14ac:dyDescent="0.15">
      <c r="A4" s="1086" t="s">
        <v>2149</v>
      </c>
      <c r="B4" s="844">
        <v>2016</v>
      </c>
    </row>
    <row r="5" spans="1:2" ht="18.75" customHeight="1" x14ac:dyDescent="0.15">
      <c r="A5" s="1087" t="s">
        <v>2150</v>
      </c>
      <c r="B5" s="1088">
        <v>245000</v>
      </c>
    </row>
    <row r="6" spans="1:2" x14ac:dyDescent="0.15">
      <c r="A6" s="3015"/>
      <c r="B6" s="3015"/>
    </row>
    <row r="7" spans="1:2" ht="45" customHeight="1" x14ac:dyDescent="0.15">
      <c r="A7" s="2998" t="s">
        <v>2151</v>
      </c>
      <c r="B7" s="2998"/>
    </row>
    <row r="8" spans="1:2" ht="33.75" customHeight="1" x14ac:dyDescent="0.15">
      <c r="A8" s="2998" t="s">
        <v>2152</v>
      </c>
      <c r="B8" s="2998"/>
    </row>
    <row r="9" spans="1:2" ht="15" customHeight="1" x14ac:dyDescent="0.15">
      <c r="A9" s="3016" t="s">
        <v>2153</v>
      </c>
      <c r="B9" s="3016"/>
    </row>
    <row r="10" spans="1:2" x14ac:dyDescent="0.15">
      <c r="A10" s="2346" t="s">
        <v>22</v>
      </c>
      <c r="B10" s="2346"/>
    </row>
  </sheetData>
  <mergeCells count="7">
    <mergeCell ref="A10:B10"/>
    <mergeCell ref="A2:B2"/>
    <mergeCell ref="A3:B3"/>
    <mergeCell ref="A6:B6"/>
    <mergeCell ref="A7:B7"/>
    <mergeCell ref="A8:B8"/>
    <mergeCell ref="A9:B9"/>
  </mergeCells>
  <pageMargins left="0.7" right="0.7" top="0.75" bottom="0.75" header="0.3" footer="0.3"/>
  <pageSetup paperSize="9" orientation="portrait" verticalDpi="0"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3"/>
  <dimension ref="A1:H24"/>
  <sheetViews>
    <sheetView zoomScaleNormal="100" workbookViewId="0"/>
  </sheetViews>
  <sheetFormatPr baseColWidth="10" defaultColWidth="13" defaultRowHeight="10.5" x14ac:dyDescent="0.15"/>
  <cols>
    <col min="1" max="1" width="40.85546875" style="945" customWidth="1"/>
    <col min="2" max="5" width="14.42578125" style="945" customWidth="1"/>
    <col min="6" max="16384" width="13" style="945"/>
  </cols>
  <sheetData>
    <row r="1" spans="1:8" x14ac:dyDescent="0.15">
      <c r="B1" s="1089"/>
      <c r="C1" s="947"/>
      <c r="D1" s="947"/>
      <c r="E1" s="947"/>
    </row>
    <row r="2" spans="1:8" s="1090" customFormat="1" ht="15" customHeight="1" x14ac:dyDescent="0.25">
      <c r="A2" s="2994" t="s">
        <v>2154</v>
      </c>
      <c r="B2" s="2994"/>
      <c r="C2" s="2994"/>
      <c r="D2" s="2994"/>
      <c r="E2" s="2994"/>
      <c r="F2" s="2994"/>
    </row>
    <row r="3" spans="1:8" ht="11.25" customHeight="1" x14ac:dyDescent="0.15">
      <c r="A3" s="1091"/>
      <c r="B3" s="1092"/>
      <c r="C3" s="1092"/>
      <c r="D3" s="1092"/>
      <c r="E3" s="1092"/>
    </row>
    <row r="4" spans="1:8" ht="15" customHeight="1" x14ac:dyDescent="0.15">
      <c r="A4" s="2344" t="s">
        <v>2155</v>
      </c>
      <c r="B4" s="3017" t="s">
        <v>1652</v>
      </c>
      <c r="C4" s="3018"/>
      <c r="D4" s="3018"/>
      <c r="E4" s="3018"/>
      <c r="F4" s="3019"/>
    </row>
    <row r="5" spans="1:8" x14ac:dyDescent="0.15">
      <c r="A5" s="2344"/>
      <c r="B5" s="18">
        <v>2012</v>
      </c>
      <c r="C5" s="18">
        <v>2013</v>
      </c>
      <c r="D5" s="18">
        <v>2014</v>
      </c>
      <c r="E5" s="18">
        <v>2015</v>
      </c>
      <c r="F5" s="18">
        <v>2016</v>
      </c>
    </row>
    <row r="6" spans="1:8" ht="22.5" customHeight="1" x14ac:dyDescent="0.15">
      <c r="A6" s="1078" t="s">
        <v>2156</v>
      </c>
      <c r="B6" s="1077">
        <v>115315</v>
      </c>
      <c r="C6" s="1077">
        <v>124713</v>
      </c>
      <c r="D6" s="1077">
        <v>126225</v>
      </c>
      <c r="E6" s="1077">
        <v>111192</v>
      </c>
      <c r="F6" s="1077">
        <v>100447</v>
      </c>
      <c r="G6" s="2335"/>
      <c r="H6" s="2335"/>
    </row>
    <row r="7" spans="1:8" ht="22.5" customHeight="1" x14ac:dyDescent="0.15">
      <c r="A7" s="1078" t="s">
        <v>2157</v>
      </c>
      <c r="B7" s="1077">
        <v>581348</v>
      </c>
      <c r="C7" s="1077">
        <v>706061</v>
      </c>
      <c r="D7" s="1077">
        <v>832286</v>
      </c>
      <c r="E7" s="1077">
        <v>943478</v>
      </c>
      <c r="F7" s="1077">
        <v>1043925</v>
      </c>
      <c r="G7" s="2335"/>
      <c r="H7" s="2335"/>
    </row>
    <row r="8" spans="1:8" ht="22.5" customHeight="1" x14ac:dyDescent="0.15">
      <c r="A8" s="1078" t="s">
        <v>2158</v>
      </c>
      <c r="B8" s="1077">
        <v>108948</v>
      </c>
      <c r="C8" s="1077">
        <v>190732</v>
      </c>
      <c r="D8" s="1077">
        <v>69012</v>
      </c>
      <c r="E8" s="1077">
        <v>118450</v>
      </c>
      <c r="F8" s="1077">
        <v>109469</v>
      </c>
      <c r="G8" s="2335"/>
      <c r="H8" s="2335"/>
    </row>
    <row r="9" spans="1:8" ht="22.5" customHeight="1" x14ac:dyDescent="0.15">
      <c r="A9" s="1078" t="s">
        <v>2159</v>
      </c>
      <c r="B9" s="1077">
        <v>1376539</v>
      </c>
      <c r="C9" s="1077">
        <v>1567271</v>
      </c>
      <c r="D9" s="1077">
        <v>1636283</v>
      </c>
      <c r="E9" s="1077">
        <v>1754733</v>
      </c>
      <c r="F9" s="1077">
        <v>1864202</v>
      </c>
      <c r="G9" s="2335"/>
      <c r="H9" s="2335"/>
    </row>
    <row r="10" spans="1:8" x14ac:dyDescent="0.15">
      <c r="A10" s="1079"/>
      <c r="B10" s="1079"/>
      <c r="C10" s="1079"/>
      <c r="D10" s="1079"/>
      <c r="E10" s="1079"/>
    </row>
    <row r="11" spans="1:8" ht="13.5" customHeight="1" x14ac:dyDescent="0.15">
      <c r="A11" s="2998" t="s">
        <v>2160</v>
      </c>
      <c r="B11" s="2998"/>
      <c r="C11" s="2998"/>
      <c r="D11" s="2998"/>
      <c r="E11" s="2998"/>
      <c r="F11" s="2998"/>
    </row>
    <row r="12" spans="1:8" ht="13.5" customHeight="1" x14ac:dyDescent="0.15">
      <c r="A12" s="3020" t="s">
        <v>2161</v>
      </c>
      <c r="B12" s="3020"/>
      <c r="C12" s="3020"/>
      <c r="D12" s="3020"/>
      <c r="E12" s="3020"/>
      <c r="F12" s="3020"/>
    </row>
    <row r="13" spans="1:8" ht="13.5" customHeight="1" x14ac:dyDescent="0.15">
      <c r="A13" s="2993" t="s">
        <v>2162</v>
      </c>
      <c r="B13" s="2993"/>
      <c r="C13" s="2993"/>
      <c r="D13" s="2993"/>
      <c r="E13" s="2993"/>
      <c r="F13" s="2993"/>
    </row>
    <row r="14" spans="1:8" ht="13.5" customHeight="1" x14ac:dyDescent="0.15">
      <c r="A14" s="2993" t="s">
        <v>22</v>
      </c>
      <c r="B14" s="2993"/>
      <c r="C14" s="2993"/>
      <c r="D14" s="2993"/>
      <c r="E14" s="2993"/>
      <c r="F14" s="2993"/>
    </row>
    <row r="15" spans="1:8" x14ac:dyDescent="0.15">
      <c r="A15" s="1053"/>
      <c r="B15" s="1053"/>
      <c r="C15" s="1053"/>
      <c r="D15" s="23"/>
    </row>
    <row r="21" spans="2:5" x14ac:dyDescent="0.15">
      <c r="B21" s="1077"/>
      <c r="C21" s="1077"/>
      <c r="D21" s="1077"/>
      <c r="E21" s="1077"/>
    </row>
    <row r="22" spans="2:5" x14ac:dyDescent="0.15">
      <c r="B22" s="1077"/>
      <c r="C22" s="1077"/>
      <c r="D22" s="1077"/>
      <c r="E22" s="1077"/>
    </row>
    <row r="23" spans="2:5" x14ac:dyDescent="0.15">
      <c r="B23" s="1077"/>
      <c r="C23" s="1077"/>
      <c r="D23" s="1077"/>
      <c r="E23" s="1077"/>
    </row>
    <row r="24" spans="2:5" x14ac:dyDescent="0.15">
      <c r="B24" s="1077"/>
      <c r="C24" s="1077"/>
      <c r="D24" s="1077"/>
      <c r="E24" s="1077"/>
    </row>
  </sheetData>
  <mergeCells count="7">
    <mergeCell ref="A14:F14"/>
    <mergeCell ref="A2:F2"/>
    <mergeCell ref="A4:A5"/>
    <mergeCell ref="B4:F4"/>
    <mergeCell ref="A11:F11"/>
    <mergeCell ref="A12:F12"/>
    <mergeCell ref="A13:F13"/>
  </mergeCells>
  <pageMargins left="0.7" right="0.7" top="0.75" bottom="0.75" header="0.3" footer="0.3"/>
  <pageSetup orientation="portrait" horizontalDpi="0" verticalDpi="0"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4"/>
  <dimension ref="A2:F10"/>
  <sheetViews>
    <sheetView workbookViewId="0"/>
  </sheetViews>
  <sheetFormatPr baseColWidth="10" defaultColWidth="13" defaultRowHeight="10.5" x14ac:dyDescent="0.15"/>
  <cols>
    <col min="1" max="1" width="22.85546875" style="945" customWidth="1"/>
    <col min="2" max="6" width="16.140625" style="945" customWidth="1"/>
    <col min="7" max="16384" width="13" style="945"/>
  </cols>
  <sheetData>
    <row r="2" spans="1:6" ht="22.5" customHeight="1" x14ac:dyDescent="0.15">
      <c r="A2" s="2994" t="s">
        <v>2163</v>
      </c>
      <c r="B2" s="2994"/>
      <c r="C2" s="2994"/>
      <c r="D2" s="2994"/>
      <c r="E2" s="2994"/>
      <c r="F2" s="2994"/>
    </row>
    <row r="3" spans="1:6" x14ac:dyDescent="0.15">
      <c r="A3" s="2999"/>
      <c r="B3" s="2999"/>
      <c r="C3" s="2999"/>
      <c r="D3" s="2999"/>
      <c r="E3" s="2999"/>
      <c r="F3" s="2999"/>
    </row>
    <row r="4" spans="1:6" ht="15" customHeight="1" x14ac:dyDescent="0.15">
      <c r="A4" s="3021" t="s">
        <v>2164</v>
      </c>
      <c r="B4" s="3023" t="s">
        <v>1652</v>
      </c>
      <c r="C4" s="3024"/>
      <c r="D4" s="3024"/>
      <c r="E4" s="3024"/>
      <c r="F4" s="3025"/>
    </row>
    <row r="5" spans="1:6" ht="15" customHeight="1" x14ac:dyDescent="0.15">
      <c r="A5" s="3022"/>
      <c r="B5" s="844">
        <v>2012</v>
      </c>
      <c r="C5" s="18">
        <v>2013</v>
      </c>
      <c r="D5" s="844">
        <v>2014</v>
      </c>
      <c r="E5" s="844">
        <v>2015</v>
      </c>
      <c r="F5" s="844">
        <v>2016</v>
      </c>
    </row>
    <row r="6" spans="1:6" s="37" customFormat="1" ht="15" customHeight="1" x14ac:dyDescent="0.15">
      <c r="A6" s="1093" t="s">
        <v>71</v>
      </c>
      <c r="B6" s="24">
        <v>2314502</v>
      </c>
      <c r="C6" s="322">
        <v>2724740</v>
      </c>
      <c r="D6" s="322">
        <v>4229170</v>
      </c>
      <c r="E6" s="322">
        <v>4622803</v>
      </c>
      <c r="F6" s="37">
        <v>4104890</v>
      </c>
    </row>
    <row r="7" spans="1:6" x14ac:dyDescent="0.15">
      <c r="A7" s="3026"/>
      <c r="B7" s="3026"/>
      <c r="C7" s="3026"/>
      <c r="D7" s="3026"/>
      <c r="E7" s="3026"/>
      <c r="F7" s="3026"/>
    </row>
    <row r="8" spans="1:6" ht="21.75" customHeight="1" x14ac:dyDescent="0.15">
      <c r="A8" s="2347" t="s">
        <v>2165</v>
      </c>
      <c r="B8" s="2347"/>
      <c r="C8" s="2347"/>
      <c r="D8" s="2347"/>
      <c r="E8" s="2347"/>
      <c r="F8" s="2347"/>
    </row>
    <row r="9" spans="1:6" ht="10.5" customHeight="1" x14ac:dyDescent="0.15">
      <c r="A9" s="2347" t="s">
        <v>2166</v>
      </c>
      <c r="B9" s="2347"/>
      <c r="C9" s="2347"/>
      <c r="D9" s="2347"/>
      <c r="E9" s="2347"/>
      <c r="F9" s="2347"/>
    </row>
    <row r="10" spans="1:6" x14ac:dyDescent="0.15">
      <c r="A10" s="3002" t="s">
        <v>22</v>
      </c>
      <c r="B10" s="3002"/>
      <c r="C10" s="3002"/>
      <c r="D10" s="3002"/>
      <c r="E10" s="3002"/>
      <c r="F10" s="3002"/>
    </row>
  </sheetData>
  <mergeCells count="8">
    <mergeCell ref="A9:F9"/>
    <mergeCell ref="A10:F10"/>
    <mergeCell ref="A2:F2"/>
    <mergeCell ref="A3:F3"/>
    <mergeCell ref="A4:A5"/>
    <mergeCell ref="B4:F4"/>
    <mergeCell ref="A7:F7"/>
    <mergeCell ref="A8:F8"/>
  </mergeCells>
  <pageMargins left="0.7" right="0.7" top="0.75" bottom="0.75" header="0.3" footer="0.3"/>
  <pageSetup paperSize="9" orientation="portrait" verticalDpi="0"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5"/>
  <dimension ref="A2:G17"/>
  <sheetViews>
    <sheetView workbookViewId="0"/>
  </sheetViews>
  <sheetFormatPr baseColWidth="10" defaultColWidth="13" defaultRowHeight="10.5" x14ac:dyDescent="0.15"/>
  <cols>
    <col min="1" max="1" width="28.5703125" style="945" customWidth="1"/>
    <col min="2" max="6" width="12.85546875" style="945" customWidth="1"/>
    <col min="7" max="16384" width="13" style="945"/>
  </cols>
  <sheetData>
    <row r="2" spans="1:7" s="1090" customFormat="1" ht="15" customHeight="1" x14ac:dyDescent="0.25">
      <c r="A2" s="2994" t="s">
        <v>2167</v>
      </c>
      <c r="B2" s="2994"/>
      <c r="C2" s="2994"/>
      <c r="D2" s="2994"/>
      <c r="E2" s="2994"/>
      <c r="F2" s="2994"/>
    </row>
    <row r="3" spans="1:7" x14ac:dyDescent="0.15">
      <c r="A3" s="1094"/>
      <c r="B3" s="19"/>
      <c r="C3" s="19"/>
      <c r="D3" s="19"/>
      <c r="E3" s="19"/>
    </row>
    <row r="4" spans="1:7" ht="15" customHeight="1" x14ac:dyDescent="0.15">
      <c r="A4" s="3021" t="s">
        <v>2168</v>
      </c>
      <c r="B4" s="2345" t="s">
        <v>1652</v>
      </c>
      <c r="C4" s="2345"/>
      <c r="D4" s="2345"/>
      <c r="E4" s="2345"/>
      <c r="F4" s="2345"/>
    </row>
    <row r="5" spans="1:7" s="1063" customFormat="1" ht="15" customHeight="1" x14ac:dyDescent="0.25">
      <c r="A5" s="3022"/>
      <c r="B5" s="844">
        <v>2012</v>
      </c>
      <c r="C5" s="95">
        <v>2013</v>
      </c>
      <c r="D5" s="844">
        <v>2014</v>
      </c>
      <c r="E5" s="844">
        <v>2015</v>
      </c>
      <c r="F5" s="844">
        <v>2016</v>
      </c>
    </row>
    <row r="6" spans="1:7" ht="16.5" customHeight="1" x14ac:dyDescent="0.15">
      <c r="A6" s="1094" t="s">
        <v>71</v>
      </c>
      <c r="B6" s="485">
        <v>2204724</v>
      </c>
      <c r="C6" s="1071">
        <v>2371506</v>
      </c>
      <c r="D6" s="1071">
        <v>2485984</v>
      </c>
      <c r="E6" s="1071">
        <v>3095726</v>
      </c>
      <c r="F6" s="1077">
        <v>2556731</v>
      </c>
      <c r="G6" s="1095"/>
    </row>
    <row r="7" spans="1:7" x14ac:dyDescent="0.15">
      <c r="A7" s="3028"/>
      <c r="B7" s="3028"/>
      <c r="C7" s="3028"/>
      <c r="D7" s="3028"/>
      <c r="E7" s="3028"/>
      <c r="F7" s="3028"/>
    </row>
    <row r="8" spans="1:7" ht="11.25" customHeight="1" x14ac:dyDescent="0.15">
      <c r="A8" s="3029" t="s">
        <v>22</v>
      </c>
      <c r="B8" s="3029"/>
      <c r="C8" s="3029"/>
      <c r="D8" s="3029"/>
      <c r="E8" s="3029"/>
      <c r="F8" s="3029"/>
    </row>
    <row r="10" spans="1:7" x14ac:dyDescent="0.15">
      <c r="B10" s="3027"/>
    </row>
    <row r="11" spans="1:7" x14ac:dyDescent="0.15">
      <c r="B11" s="3027"/>
    </row>
    <row r="12" spans="1:7" x14ac:dyDescent="0.15">
      <c r="B12" s="1096"/>
    </row>
    <row r="16" spans="1:7" ht="15" customHeight="1" x14ac:dyDescent="0.15"/>
    <row r="17" ht="15" customHeight="1" x14ac:dyDescent="0.15"/>
  </sheetData>
  <mergeCells count="6">
    <mergeCell ref="B10:B11"/>
    <mergeCell ref="A2:F2"/>
    <mergeCell ref="A4:A5"/>
    <mergeCell ref="B4:F4"/>
    <mergeCell ref="A7:F7"/>
    <mergeCell ref="A8:F8"/>
  </mergeCell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6"/>
  <dimension ref="A2:F19"/>
  <sheetViews>
    <sheetView workbookViewId="0"/>
  </sheetViews>
  <sheetFormatPr baseColWidth="10" defaultColWidth="13" defaultRowHeight="10.5" x14ac:dyDescent="0.15"/>
  <cols>
    <col min="1" max="1" width="54.42578125" style="945" customWidth="1"/>
    <col min="2" max="6" width="14.7109375" style="945" customWidth="1"/>
    <col min="7" max="16384" width="13" style="945"/>
  </cols>
  <sheetData>
    <row r="2" spans="1:6" ht="22.5" customHeight="1" x14ac:dyDescent="0.15">
      <c r="A2" s="2994" t="s">
        <v>2169</v>
      </c>
      <c r="B2" s="2994"/>
      <c r="C2" s="2994"/>
      <c r="D2" s="2994"/>
      <c r="E2" s="2994"/>
      <c r="F2" s="2994"/>
    </row>
    <row r="3" spans="1:6" ht="10.5" customHeight="1" x14ac:dyDescent="0.15">
      <c r="A3" s="2999"/>
      <c r="B3" s="2999"/>
      <c r="C3" s="2999"/>
      <c r="D3" s="2999"/>
      <c r="E3" s="2999"/>
      <c r="F3" s="2999"/>
    </row>
    <row r="4" spans="1:6" ht="11.25" customHeight="1" x14ac:dyDescent="0.15">
      <c r="A4" s="3031" t="s">
        <v>2170</v>
      </c>
      <c r="B4" s="2344" t="s">
        <v>2171</v>
      </c>
      <c r="C4" s="2344"/>
      <c r="D4" s="2344"/>
      <c r="E4" s="2344"/>
      <c r="F4" s="2344"/>
    </row>
    <row r="5" spans="1:6" ht="11.25" customHeight="1" x14ac:dyDescent="0.15">
      <c r="A5" s="3031"/>
      <c r="B5" s="844">
        <v>2012</v>
      </c>
      <c r="C5" s="844">
        <v>2013</v>
      </c>
      <c r="D5" s="844">
        <v>2014</v>
      </c>
      <c r="E5" s="844">
        <v>2015</v>
      </c>
      <c r="F5" s="844">
        <v>2016</v>
      </c>
    </row>
    <row r="6" spans="1:6" x14ac:dyDescent="0.15">
      <c r="A6" s="1097" t="s">
        <v>71</v>
      </c>
      <c r="B6" s="1098">
        <f t="shared" ref="B6:E6" si="0">SUM(B7:B12)</f>
        <v>22636361</v>
      </c>
      <c r="C6" s="1098">
        <f t="shared" si="0"/>
        <v>884092</v>
      </c>
      <c r="D6" s="1098">
        <f t="shared" si="0"/>
        <v>3562852</v>
      </c>
      <c r="E6" s="1098">
        <f t="shared" si="0"/>
        <v>5251064</v>
      </c>
      <c r="F6" s="1098">
        <f>SUM(F7:F12)</f>
        <v>5106609</v>
      </c>
    </row>
    <row r="7" spans="1:6" ht="11.25" x14ac:dyDescent="0.15">
      <c r="A7" s="1079" t="s">
        <v>2172</v>
      </c>
      <c r="B7" s="35">
        <v>0</v>
      </c>
      <c r="C7" s="35">
        <v>0</v>
      </c>
      <c r="D7" s="526">
        <v>413559</v>
      </c>
      <c r="E7" s="526">
        <v>651975</v>
      </c>
      <c r="F7" s="37">
        <v>635140</v>
      </c>
    </row>
    <row r="8" spans="1:6" ht="11.25" x14ac:dyDescent="0.15">
      <c r="A8" s="1079" t="s">
        <v>2173</v>
      </c>
      <c r="B8" s="35">
        <v>0</v>
      </c>
      <c r="C8" s="35">
        <v>0</v>
      </c>
      <c r="D8" s="526">
        <v>1861027</v>
      </c>
      <c r="E8" s="526">
        <v>3082157</v>
      </c>
      <c r="F8" s="37">
        <v>2805854</v>
      </c>
    </row>
    <row r="9" spans="1:6" ht="11.25" x14ac:dyDescent="0.15">
      <c r="A9" s="1079" t="s">
        <v>2174</v>
      </c>
      <c r="B9" s="35">
        <v>975068</v>
      </c>
      <c r="C9" s="322">
        <v>9039</v>
      </c>
      <c r="D9" s="322">
        <v>188082</v>
      </c>
      <c r="E9" s="526">
        <v>243337</v>
      </c>
      <c r="F9" s="37">
        <v>280117</v>
      </c>
    </row>
    <row r="10" spans="1:6" ht="11.25" x14ac:dyDescent="0.15">
      <c r="A10" s="1079" t="s">
        <v>2175</v>
      </c>
      <c r="B10" s="35">
        <v>43321</v>
      </c>
      <c r="C10" s="322">
        <v>5257</v>
      </c>
      <c r="D10" s="322">
        <v>30210</v>
      </c>
      <c r="E10" s="526">
        <v>58568</v>
      </c>
      <c r="F10" s="37">
        <v>74598</v>
      </c>
    </row>
    <row r="11" spans="1:6" ht="11.25" x14ac:dyDescent="0.15">
      <c r="A11" s="1079" t="s">
        <v>2176</v>
      </c>
      <c r="B11" s="35">
        <v>974626</v>
      </c>
      <c r="C11" s="322">
        <v>673582</v>
      </c>
      <c r="D11" s="322">
        <v>822653</v>
      </c>
      <c r="E11" s="526">
        <v>962034</v>
      </c>
      <c r="F11" s="37">
        <v>1034883</v>
      </c>
    </row>
    <row r="12" spans="1:6" s="947" customFormat="1" ht="11.25" x14ac:dyDescent="0.15">
      <c r="A12" s="1099" t="s">
        <v>2177</v>
      </c>
      <c r="B12" s="24">
        <v>20643346</v>
      </c>
      <c r="C12" s="322">
        <v>196214</v>
      </c>
      <c r="D12" s="322">
        <v>247321</v>
      </c>
      <c r="E12" s="526">
        <v>252993</v>
      </c>
      <c r="F12" s="77">
        <v>276017</v>
      </c>
    </row>
    <row r="13" spans="1:6" x14ac:dyDescent="0.15">
      <c r="A13" s="23"/>
      <c r="B13" s="47"/>
      <c r="C13" s="47"/>
      <c r="D13" s="1100"/>
      <c r="E13" s="847"/>
      <c r="F13" s="947"/>
    </row>
    <row r="14" spans="1:6" ht="11.25" customHeight="1" x14ac:dyDescent="0.15">
      <c r="A14" s="2347" t="s">
        <v>2178</v>
      </c>
      <c r="B14" s="2347"/>
      <c r="C14" s="2347"/>
      <c r="D14" s="2347"/>
      <c r="E14" s="2347"/>
      <c r="F14" s="2347"/>
    </row>
    <row r="15" spans="1:6" ht="11.25" customHeight="1" x14ac:dyDescent="0.15">
      <c r="A15" s="2346" t="s">
        <v>2179</v>
      </c>
      <c r="B15" s="2346"/>
      <c r="C15" s="2346"/>
      <c r="D15" s="2346"/>
      <c r="E15" s="2346"/>
      <c r="F15" s="2346"/>
    </row>
    <row r="16" spans="1:6" ht="11.25" customHeight="1" x14ac:dyDescent="0.15">
      <c r="A16" s="2346" t="s">
        <v>2180</v>
      </c>
      <c r="B16" s="2346"/>
      <c r="C16" s="2346"/>
      <c r="D16" s="2346"/>
      <c r="E16" s="2346"/>
      <c r="F16" s="2346"/>
    </row>
    <row r="17" spans="1:6" ht="11.25" customHeight="1" x14ac:dyDescent="0.15">
      <c r="A17" s="2346" t="s">
        <v>2181</v>
      </c>
      <c r="B17" s="2346"/>
      <c r="C17" s="2346"/>
      <c r="D17" s="2346"/>
      <c r="E17" s="2346"/>
      <c r="F17" s="2346"/>
    </row>
    <row r="18" spans="1:6" ht="11.25" customHeight="1" x14ac:dyDescent="0.15">
      <c r="A18" s="3030" t="s">
        <v>62</v>
      </c>
      <c r="B18" s="3030"/>
      <c r="C18" s="3030"/>
      <c r="D18" s="3030"/>
      <c r="E18" s="3030"/>
      <c r="F18" s="3030"/>
    </row>
    <row r="19" spans="1:6" ht="11.25" customHeight="1" x14ac:dyDescent="0.15">
      <c r="A19" s="2346" t="s">
        <v>22</v>
      </c>
      <c r="B19" s="2346"/>
      <c r="C19" s="2346"/>
      <c r="D19" s="2346"/>
      <c r="E19" s="2346"/>
      <c r="F19" s="2346"/>
    </row>
  </sheetData>
  <mergeCells count="10">
    <mergeCell ref="A16:F16"/>
    <mergeCell ref="A17:F17"/>
    <mergeCell ref="A18:F18"/>
    <mergeCell ref="A19:F19"/>
    <mergeCell ref="A2:F2"/>
    <mergeCell ref="A3:F3"/>
    <mergeCell ref="A4:A5"/>
    <mergeCell ref="B4:F4"/>
    <mergeCell ref="A14:F14"/>
    <mergeCell ref="A15:F15"/>
  </mergeCells>
  <pageMargins left="0.70866141732283472" right="0.70866141732283472" top="0.74803149606299213" bottom="0.74803149606299213" header="0.31496062992125984" footer="0.31496062992125984"/>
  <pageSetup orientation="landscape"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7"/>
  <dimension ref="A2:K21"/>
  <sheetViews>
    <sheetView workbookViewId="0"/>
  </sheetViews>
  <sheetFormatPr baseColWidth="10" defaultColWidth="13" defaultRowHeight="10.5" x14ac:dyDescent="0.15"/>
  <cols>
    <col min="1" max="1" width="33.42578125" style="945" customWidth="1"/>
    <col min="2" max="2" width="11.42578125" style="945" customWidth="1"/>
    <col min="3" max="3" width="12.85546875" style="945" customWidth="1"/>
    <col min="4" max="4" width="11.42578125" style="945" customWidth="1"/>
    <col min="5" max="5" width="12.85546875" style="945" customWidth="1"/>
    <col min="6" max="6" width="11.42578125" style="945" customWidth="1"/>
    <col min="7" max="7" width="12.85546875" style="945" customWidth="1"/>
    <col min="8" max="8" width="11.42578125" style="945" customWidth="1"/>
    <col min="9" max="9" width="14.28515625" style="945" customWidth="1"/>
    <col min="10" max="10" width="11.42578125" style="945" customWidth="1"/>
    <col min="11" max="11" width="12.85546875" style="945" customWidth="1"/>
    <col min="12" max="16384" width="13" style="945"/>
  </cols>
  <sheetData>
    <row r="2" spans="1:11" ht="22.5" customHeight="1" x14ac:dyDescent="0.15">
      <c r="A2" s="3035" t="s">
        <v>2182</v>
      </c>
      <c r="B2" s="3035"/>
      <c r="C2" s="3035"/>
      <c r="D2" s="3035"/>
      <c r="E2" s="3035"/>
      <c r="F2" s="3035"/>
      <c r="G2" s="3035"/>
      <c r="H2" s="3035"/>
      <c r="I2" s="3035"/>
      <c r="J2" s="3035"/>
      <c r="K2" s="3035"/>
    </row>
    <row r="3" spans="1:11" ht="11.25" customHeight="1" x14ac:dyDescent="0.15">
      <c r="A3" s="3036"/>
      <c r="B3" s="3036"/>
      <c r="C3" s="3036"/>
      <c r="D3" s="3036"/>
      <c r="E3" s="3036"/>
      <c r="F3" s="3036"/>
      <c r="G3" s="3036"/>
      <c r="H3" s="3036"/>
      <c r="I3" s="3036"/>
      <c r="J3" s="3036"/>
      <c r="K3" s="3036"/>
    </row>
    <row r="4" spans="1:11" ht="12.75" customHeight="1" x14ac:dyDescent="0.15">
      <c r="A4" s="3031" t="s">
        <v>2170</v>
      </c>
      <c r="B4" s="2345">
        <v>2012</v>
      </c>
      <c r="C4" s="2345"/>
      <c r="D4" s="2345">
        <v>2013</v>
      </c>
      <c r="E4" s="2345"/>
      <c r="F4" s="2345">
        <v>2014</v>
      </c>
      <c r="G4" s="2345"/>
      <c r="H4" s="2345">
        <v>2015</v>
      </c>
      <c r="I4" s="2345"/>
      <c r="J4" s="2345">
        <v>2016</v>
      </c>
      <c r="K4" s="2345"/>
    </row>
    <row r="5" spans="1:11" ht="24.75" customHeight="1" x14ac:dyDescent="0.15">
      <c r="A5" s="3031"/>
      <c r="B5" s="95" t="s">
        <v>2183</v>
      </c>
      <c r="C5" s="95" t="s">
        <v>2184</v>
      </c>
      <c r="D5" s="95" t="s">
        <v>2183</v>
      </c>
      <c r="E5" s="95" t="s">
        <v>2184</v>
      </c>
      <c r="F5" s="95" t="s">
        <v>2183</v>
      </c>
      <c r="G5" s="95" t="s">
        <v>2184</v>
      </c>
      <c r="H5" s="95" t="s">
        <v>2183</v>
      </c>
      <c r="I5" s="95" t="s">
        <v>2185</v>
      </c>
      <c r="J5" s="95" t="s">
        <v>2183</v>
      </c>
      <c r="K5" s="95" t="s">
        <v>2184</v>
      </c>
    </row>
    <row r="6" spans="1:11" ht="11.25" x14ac:dyDescent="0.15">
      <c r="A6" s="1101" t="s">
        <v>2186</v>
      </c>
      <c r="B6" s="56">
        <v>3920306</v>
      </c>
      <c r="C6" s="56">
        <v>23753860</v>
      </c>
      <c r="D6" s="56">
        <v>3795013</v>
      </c>
      <c r="E6" s="56">
        <v>24254820</v>
      </c>
      <c r="F6" s="1100">
        <v>3073562</v>
      </c>
      <c r="G6" s="1100">
        <v>3419626</v>
      </c>
      <c r="H6" s="1102">
        <v>4446076</v>
      </c>
      <c r="I6" s="1100">
        <v>682754</v>
      </c>
      <c r="J6" s="1103">
        <v>5239438</v>
      </c>
      <c r="K6" s="1103">
        <v>867917</v>
      </c>
    </row>
    <row r="7" spans="1:11" ht="11.25" x14ac:dyDescent="0.15">
      <c r="A7" s="1101" t="s">
        <v>2187</v>
      </c>
      <c r="B7" s="56">
        <v>1213131</v>
      </c>
      <c r="C7" s="56">
        <v>22343</v>
      </c>
      <c r="D7" s="56">
        <v>824362</v>
      </c>
      <c r="E7" s="56">
        <v>13026</v>
      </c>
      <c r="F7" s="56">
        <v>222917</v>
      </c>
      <c r="G7" s="56">
        <v>5219</v>
      </c>
      <c r="H7" s="1104">
        <v>202974</v>
      </c>
      <c r="I7" s="73">
        <v>7492</v>
      </c>
      <c r="J7" s="1103">
        <v>180553</v>
      </c>
      <c r="K7" s="1105" t="s">
        <v>80</v>
      </c>
    </row>
    <row r="8" spans="1:11" ht="11.25" x14ac:dyDescent="0.15">
      <c r="A8" s="1101" t="s">
        <v>2188</v>
      </c>
      <c r="B8" s="56">
        <v>310691</v>
      </c>
      <c r="C8" s="1106" t="s">
        <v>80</v>
      </c>
      <c r="D8" s="56">
        <v>142637</v>
      </c>
      <c r="E8" s="1106" t="s">
        <v>80</v>
      </c>
      <c r="F8" s="1061">
        <v>175971</v>
      </c>
      <c r="G8" s="1106" t="s">
        <v>80</v>
      </c>
      <c r="H8" s="1102">
        <v>174216</v>
      </c>
      <c r="I8" s="1106" t="s">
        <v>80</v>
      </c>
      <c r="J8" s="1103">
        <v>234020</v>
      </c>
      <c r="K8" s="1105" t="s">
        <v>80</v>
      </c>
    </row>
    <row r="9" spans="1:11" ht="11.25" x14ac:dyDescent="0.15">
      <c r="A9" s="1101" t="s">
        <v>2189</v>
      </c>
      <c r="B9" s="56">
        <v>342042</v>
      </c>
      <c r="C9" s="1106" t="s">
        <v>80</v>
      </c>
      <c r="D9" s="56">
        <v>10929</v>
      </c>
      <c r="E9" s="1106" t="s">
        <v>80</v>
      </c>
      <c r="F9" s="1061">
        <v>15460</v>
      </c>
      <c r="G9" s="1106" t="s">
        <v>80</v>
      </c>
      <c r="H9" s="1102">
        <v>178855</v>
      </c>
      <c r="I9" s="1106" t="s">
        <v>80</v>
      </c>
      <c r="J9" s="1103">
        <v>212472</v>
      </c>
      <c r="K9" s="1105" t="s">
        <v>80</v>
      </c>
    </row>
    <row r="10" spans="1:11" ht="11.25" x14ac:dyDescent="0.15">
      <c r="A10" s="1101" t="s">
        <v>2190</v>
      </c>
      <c r="B10" s="56">
        <v>20830</v>
      </c>
      <c r="C10" s="1106" t="s">
        <v>80</v>
      </c>
      <c r="D10" s="56">
        <v>9507</v>
      </c>
      <c r="E10" s="1106" t="s">
        <v>80</v>
      </c>
      <c r="F10" s="1061">
        <v>5054</v>
      </c>
      <c r="G10" s="1106" t="s">
        <v>80</v>
      </c>
      <c r="H10" s="1102">
        <v>11454</v>
      </c>
      <c r="I10" s="1106" t="s">
        <v>80</v>
      </c>
      <c r="J10" s="1103">
        <v>52701</v>
      </c>
      <c r="K10" s="1105" t="s">
        <v>80</v>
      </c>
    </row>
    <row r="11" spans="1:11" ht="11.25" x14ac:dyDescent="0.15">
      <c r="A11" s="1101" t="s">
        <v>2191</v>
      </c>
      <c r="B11" s="56">
        <v>22024</v>
      </c>
      <c r="C11" s="1106" t="s">
        <v>80</v>
      </c>
      <c r="D11" s="56">
        <v>1308</v>
      </c>
      <c r="E11" s="1106" t="s">
        <v>80</v>
      </c>
      <c r="F11" s="1061">
        <v>1445</v>
      </c>
      <c r="G11" s="1106" t="s">
        <v>80</v>
      </c>
      <c r="H11" s="1102">
        <v>925</v>
      </c>
      <c r="I11" s="1106" t="s">
        <v>80</v>
      </c>
      <c r="J11" s="1103">
        <v>1052</v>
      </c>
      <c r="K11" s="1105" t="s">
        <v>80</v>
      </c>
    </row>
    <row r="12" spans="1:11" x14ac:dyDescent="0.15">
      <c r="A12" s="3015"/>
      <c r="B12" s="3015"/>
      <c r="C12" s="3015"/>
      <c r="D12" s="3015"/>
      <c r="E12" s="3015"/>
      <c r="F12" s="3015"/>
      <c r="G12" s="3015"/>
      <c r="H12" s="3015"/>
      <c r="I12" s="3015"/>
      <c r="J12" s="3015"/>
      <c r="K12" s="3015"/>
    </row>
    <row r="13" spans="1:11" s="947" customFormat="1" x14ac:dyDescent="0.15">
      <c r="A13" s="3032" t="s">
        <v>1054</v>
      </c>
      <c r="B13" s="3032"/>
      <c r="C13" s="3032"/>
      <c r="D13" s="3032"/>
      <c r="E13" s="3032"/>
      <c r="F13" s="3032"/>
      <c r="G13" s="3032"/>
      <c r="H13" s="3032"/>
      <c r="I13" s="3032"/>
      <c r="J13" s="3032"/>
      <c r="K13" s="3032"/>
    </row>
    <row r="14" spans="1:11" ht="11.25" customHeight="1" x14ac:dyDescent="0.15">
      <c r="A14" s="3032" t="s">
        <v>2192</v>
      </c>
      <c r="B14" s="3032"/>
      <c r="C14" s="3032"/>
      <c r="D14" s="3032"/>
      <c r="E14" s="3032"/>
      <c r="F14" s="3032"/>
      <c r="G14" s="3032"/>
      <c r="H14" s="3032"/>
      <c r="I14" s="3032"/>
      <c r="J14" s="3032"/>
      <c r="K14" s="3032"/>
    </row>
    <row r="15" spans="1:11" ht="11.25" customHeight="1" x14ac:dyDescent="0.15">
      <c r="A15" s="3032" t="s">
        <v>2193</v>
      </c>
      <c r="B15" s="3032"/>
      <c r="C15" s="3032"/>
      <c r="D15" s="3032"/>
      <c r="E15" s="3032"/>
      <c r="F15" s="3032"/>
      <c r="G15" s="3032"/>
      <c r="H15" s="3032"/>
      <c r="I15" s="3032"/>
      <c r="J15" s="3032"/>
      <c r="K15" s="3032"/>
    </row>
    <row r="16" spans="1:11" ht="11.25" customHeight="1" x14ac:dyDescent="0.15">
      <c r="A16" s="3032" t="s">
        <v>2194</v>
      </c>
      <c r="B16" s="3032"/>
      <c r="C16" s="3032"/>
      <c r="D16" s="3032"/>
      <c r="E16" s="3032"/>
      <c r="F16" s="3032"/>
      <c r="G16" s="3032"/>
      <c r="H16" s="3032"/>
      <c r="I16" s="3032"/>
      <c r="J16" s="3032"/>
      <c r="K16" s="3032"/>
    </row>
    <row r="17" spans="1:11" ht="11.25" customHeight="1" x14ac:dyDescent="0.15">
      <c r="A17" s="3032" t="s">
        <v>2195</v>
      </c>
      <c r="B17" s="3032"/>
      <c r="C17" s="3032"/>
      <c r="D17" s="3032"/>
      <c r="E17" s="3032"/>
      <c r="F17" s="3032"/>
      <c r="G17" s="3032"/>
      <c r="H17" s="3032"/>
      <c r="I17" s="3032"/>
      <c r="J17" s="3032"/>
      <c r="K17" s="3032"/>
    </row>
    <row r="18" spans="1:11" ht="11.25" customHeight="1" x14ac:dyDescent="0.15">
      <c r="A18" s="3032" t="s">
        <v>2196</v>
      </c>
      <c r="B18" s="3032"/>
      <c r="C18" s="3032"/>
      <c r="D18" s="3032"/>
      <c r="E18" s="3032"/>
      <c r="F18" s="3032"/>
      <c r="G18" s="3032"/>
      <c r="H18" s="3032"/>
      <c r="I18" s="3032"/>
      <c r="J18" s="3032"/>
      <c r="K18" s="3032"/>
    </row>
    <row r="19" spans="1:11" ht="11.25" customHeight="1" x14ac:dyDescent="0.15">
      <c r="A19" s="3032" t="s">
        <v>2197</v>
      </c>
      <c r="B19" s="3032"/>
      <c r="C19" s="3032"/>
      <c r="D19" s="3032"/>
      <c r="E19" s="3032"/>
      <c r="F19" s="3032"/>
      <c r="G19" s="3032"/>
      <c r="H19" s="3032"/>
      <c r="I19" s="3032"/>
      <c r="J19" s="3032"/>
      <c r="K19" s="3032"/>
    </row>
    <row r="20" spans="1:11" ht="11.25" customHeight="1" x14ac:dyDescent="0.15">
      <c r="A20" s="3033" t="s">
        <v>505</v>
      </c>
      <c r="B20" s="3033"/>
      <c r="C20" s="3033"/>
      <c r="D20" s="3033"/>
      <c r="E20" s="3033"/>
      <c r="F20" s="3033"/>
      <c r="G20" s="3033"/>
      <c r="H20" s="3033"/>
      <c r="I20" s="3033"/>
      <c r="J20" s="3033"/>
      <c r="K20" s="3033"/>
    </row>
    <row r="21" spans="1:11" ht="11.25" customHeight="1" x14ac:dyDescent="0.15">
      <c r="A21" s="3034" t="s">
        <v>22</v>
      </c>
      <c r="B21" s="3034"/>
      <c r="C21" s="3034"/>
      <c r="D21" s="3034"/>
      <c r="E21" s="3034"/>
      <c r="F21" s="3034"/>
      <c r="G21" s="3034"/>
      <c r="H21" s="3034"/>
      <c r="I21" s="3034"/>
      <c r="J21" s="3034"/>
      <c r="K21" s="3034"/>
    </row>
  </sheetData>
  <mergeCells count="18">
    <mergeCell ref="A2:K2"/>
    <mergeCell ref="A3:K3"/>
    <mergeCell ref="A4:A5"/>
    <mergeCell ref="B4:C4"/>
    <mergeCell ref="D4:E4"/>
    <mergeCell ref="F4:G4"/>
    <mergeCell ref="H4:I4"/>
    <mergeCell ref="J4:K4"/>
    <mergeCell ref="A18:K18"/>
    <mergeCell ref="A19:K19"/>
    <mergeCell ref="A20:K20"/>
    <mergeCell ref="A21:K21"/>
    <mergeCell ref="A12:K12"/>
    <mergeCell ref="A13:K13"/>
    <mergeCell ref="A14:K14"/>
    <mergeCell ref="A15:K15"/>
    <mergeCell ref="A16:K16"/>
    <mergeCell ref="A17:K17"/>
  </mergeCells>
  <pageMargins left="0.7" right="0.7" top="0.75" bottom="0.75" header="0.3" footer="0.3"/>
  <pageSetup paperSize="9" orientation="portrait" verticalDpi="0"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8"/>
  <dimension ref="A2:G25"/>
  <sheetViews>
    <sheetView workbookViewId="0"/>
  </sheetViews>
  <sheetFormatPr baseColWidth="10" defaultColWidth="13" defaultRowHeight="10.5" x14ac:dyDescent="0.15"/>
  <cols>
    <col min="1" max="1" width="27.85546875" style="945" customWidth="1"/>
    <col min="2" max="6" width="16.42578125" style="945" customWidth="1"/>
    <col min="7" max="7" width="16.28515625" style="945" customWidth="1"/>
    <col min="8" max="8" width="9.42578125" style="945" customWidth="1"/>
    <col min="9" max="16384" width="13" style="945"/>
  </cols>
  <sheetData>
    <row r="2" spans="1:7" ht="26.25" customHeight="1" x14ac:dyDescent="0.15">
      <c r="A2" s="2994" t="s">
        <v>5014</v>
      </c>
      <c r="B2" s="2994"/>
      <c r="C2" s="2994"/>
      <c r="D2" s="2994"/>
      <c r="E2" s="2994"/>
      <c r="F2" s="2994"/>
      <c r="G2" s="1107"/>
    </row>
    <row r="3" spans="1:7" ht="11.25" customHeight="1" x14ac:dyDescent="0.15">
      <c r="A3" s="1108"/>
      <c r="B3" s="1108"/>
      <c r="C3" s="1108"/>
      <c r="D3" s="1108"/>
      <c r="E3" s="1108"/>
      <c r="F3" s="1108"/>
      <c r="G3" s="1109"/>
    </row>
    <row r="4" spans="1:7" ht="21" x14ac:dyDescent="0.15">
      <c r="A4" s="18" t="s">
        <v>1</v>
      </c>
      <c r="B4" s="18" t="s">
        <v>2198</v>
      </c>
      <c r="C4" s="18" t="s">
        <v>2199</v>
      </c>
      <c r="D4" s="18" t="s">
        <v>2200</v>
      </c>
      <c r="E4" s="18" t="s">
        <v>2201</v>
      </c>
      <c r="F4" s="95" t="s">
        <v>2202</v>
      </c>
      <c r="G4" s="1110"/>
    </row>
    <row r="5" spans="1:7" x14ac:dyDescent="0.15">
      <c r="A5" s="1094" t="s">
        <v>4</v>
      </c>
      <c r="B5" s="1074">
        <f>SUM(C5:F5)</f>
        <v>1957836</v>
      </c>
      <c r="C5" s="1074">
        <f>SUM(C6:C20)</f>
        <v>219772</v>
      </c>
      <c r="D5" s="1074">
        <f t="shared" ref="D5:F5" si="0">SUM(D6:D20)</f>
        <v>509086</v>
      </c>
      <c r="E5" s="1074">
        <f t="shared" si="0"/>
        <v>778128</v>
      </c>
      <c r="F5" s="1074">
        <f t="shared" si="0"/>
        <v>450850</v>
      </c>
      <c r="G5" s="1074"/>
    </row>
    <row r="6" spans="1:7" x14ac:dyDescent="0.15">
      <c r="A6" s="1111" t="s">
        <v>5</v>
      </c>
      <c r="B6" s="1074">
        <f t="shared" ref="B6:B20" si="1">SUM(C6:F6)</f>
        <v>13923</v>
      </c>
      <c r="C6" s="1112">
        <v>1660</v>
      </c>
      <c r="D6" s="1112">
        <v>2621</v>
      </c>
      <c r="E6" s="1112">
        <v>5610</v>
      </c>
      <c r="F6" s="1112">
        <v>4032</v>
      </c>
      <c r="G6" s="1112"/>
    </row>
    <row r="7" spans="1:7" x14ac:dyDescent="0.15">
      <c r="A7" s="1111" t="s">
        <v>7</v>
      </c>
      <c r="B7" s="1074">
        <f t="shared" si="1"/>
        <v>17191</v>
      </c>
      <c r="C7" s="1112">
        <v>1706</v>
      </c>
      <c r="D7" s="1112">
        <v>1806</v>
      </c>
      <c r="E7" s="1112">
        <v>4794</v>
      </c>
      <c r="F7" s="1112">
        <v>8885</v>
      </c>
      <c r="G7" s="1113"/>
    </row>
    <row r="8" spans="1:7" x14ac:dyDescent="0.15">
      <c r="A8" s="1111" t="s">
        <v>8</v>
      </c>
      <c r="B8" s="1074">
        <f t="shared" si="1"/>
        <v>47143</v>
      </c>
      <c r="C8" s="1112">
        <v>4811</v>
      </c>
      <c r="D8" s="1112">
        <v>15407</v>
      </c>
      <c r="E8" s="1112">
        <v>18836</v>
      </c>
      <c r="F8" s="1112">
        <v>8089</v>
      </c>
      <c r="G8" s="1114"/>
    </row>
    <row r="9" spans="1:7" x14ac:dyDescent="0.15">
      <c r="A9" s="1111" t="s">
        <v>9</v>
      </c>
      <c r="B9" s="1074">
        <f t="shared" si="1"/>
        <v>20468</v>
      </c>
      <c r="C9" s="1112">
        <v>2054</v>
      </c>
      <c r="D9" s="1112">
        <v>5469</v>
      </c>
      <c r="E9" s="1112">
        <v>9133</v>
      </c>
      <c r="F9" s="1112">
        <v>3812</v>
      </c>
      <c r="G9" s="1112"/>
    </row>
    <row r="10" spans="1:7" x14ac:dyDescent="0.15">
      <c r="A10" s="1111" t="s">
        <v>10</v>
      </c>
      <c r="B10" s="1074">
        <f t="shared" si="1"/>
        <v>33042</v>
      </c>
      <c r="C10" s="1112">
        <v>4375</v>
      </c>
      <c r="D10" s="1112">
        <v>7045</v>
      </c>
      <c r="E10" s="1112">
        <v>12802</v>
      </c>
      <c r="F10" s="1112">
        <v>8820</v>
      </c>
      <c r="G10" s="1112"/>
    </row>
    <row r="11" spans="1:7" x14ac:dyDescent="0.15">
      <c r="A11" s="1111" t="s">
        <v>11</v>
      </c>
      <c r="B11" s="1074">
        <f t="shared" si="1"/>
        <v>132426</v>
      </c>
      <c r="C11" s="1112">
        <v>15930</v>
      </c>
      <c r="D11" s="1112">
        <v>30591</v>
      </c>
      <c r="E11" s="1112">
        <v>49850</v>
      </c>
      <c r="F11" s="1112">
        <v>36055</v>
      </c>
      <c r="G11" s="1112"/>
    </row>
    <row r="12" spans="1:7" x14ac:dyDescent="0.15">
      <c r="A12" s="1111" t="s">
        <v>12</v>
      </c>
      <c r="B12" s="1074">
        <f t="shared" si="1"/>
        <v>881091</v>
      </c>
      <c r="C12" s="1112">
        <v>52810</v>
      </c>
      <c r="D12" s="1112">
        <v>252674</v>
      </c>
      <c r="E12" s="1112">
        <v>393993</v>
      </c>
      <c r="F12" s="1112">
        <v>181614</v>
      </c>
      <c r="G12" s="1112"/>
    </row>
    <row r="13" spans="1:7" x14ac:dyDescent="0.15">
      <c r="A13" s="1111" t="s">
        <v>13</v>
      </c>
      <c r="B13" s="1074">
        <f t="shared" si="1"/>
        <v>117491</v>
      </c>
      <c r="C13" s="1112">
        <v>19624</v>
      </c>
      <c r="D13" s="1112">
        <v>26297</v>
      </c>
      <c r="E13" s="1112">
        <v>49842</v>
      </c>
      <c r="F13" s="1112">
        <v>21728</v>
      </c>
      <c r="G13" s="1112"/>
    </row>
    <row r="14" spans="1:7" x14ac:dyDescent="0.15">
      <c r="A14" s="1111" t="s">
        <v>14</v>
      </c>
      <c r="B14" s="1074">
        <f t="shared" si="1"/>
        <v>83904</v>
      </c>
      <c r="C14" s="1112">
        <v>13403</v>
      </c>
      <c r="D14" s="1112">
        <v>22096</v>
      </c>
      <c r="E14" s="1112">
        <v>30005</v>
      </c>
      <c r="F14" s="1112">
        <v>18400</v>
      </c>
      <c r="G14" s="1112"/>
    </row>
    <row r="15" spans="1:7" x14ac:dyDescent="0.15">
      <c r="A15" s="1111" t="s">
        <v>15</v>
      </c>
      <c r="B15" s="1074">
        <f t="shared" si="1"/>
        <v>212316</v>
      </c>
      <c r="C15" s="1112">
        <v>27580</v>
      </c>
      <c r="D15" s="1112">
        <v>46449</v>
      </c>
      <c r="E15" s="1112">
        <v>53941</v>
      </c>
      <c r="F15" s="1112">
        <v>84346</v>
      </c>
      <c r="G15" s="1112"/>
    </row>
    <row r="16" spans="1:7" x14ac:dyDescent="0.15">
      <c r="A16" s="1111" t="s">
        <v>16</v>
      </c>
      <c r="B16" s="1074">
        <f t="shared" si="1"/>
        <v>155046</v>
      </c>
      <c r="C16" s="1112">
        <v>31840</v>
      </c>
      <c r="D16" s="1112">
        <v>38667</v>
      </c>
      <c r="E16" s="1112">
        <v>57890</v>
      </c>
      <c r="F16" s="1112">
        <v>26649</v>
      </c>
      <c r="G16" s="1112"/>
    </row>
    <row r="17" spans="1:7" x14ac:dyDescent="0.15">
      <c r="A17" s="1111" t="s">
        <v>17</v>
      </c>
      <c r="B17" s="1074">
        <f t="shared" si="1"/>
        <v>63423</v>
      </c>
      <c r="C17" s="1112">
        <v>14523</v>
      </c>
      <c r="D17" s="1112">
        <v>16031</v>
      </c>
      <c r="E17" s="1112">
        <v>22712</v>
      </c>
      <c r="F17" s="1112">
        <v>10157</v>
      </c>
      <c r="G17" s="1112"/>
    </row>
    <row r="18" spans="1:7" x14ac:dyDescent="0.15">
      <c r="A18" s="1111" t="s">
        <v>18</v>
      </c>
      <c r="B18" s="1074">
        <f t="shared" si="1"/>
        <v>90063</v>
      </c>
      <c r="C18" s="1112">
        <v>13816</v>
      </c>
      <c r="D18" s="1112">
        <v>24695</v>
      </c>
      <c r="E18" s="1112">
        <v>38143</v>
      </c>
      <c r="F18" s="1112">
        <v>13409</v>
      </c>
      <c r="G18" s="1112"/>
    </row>
    <row r="19" spans="1:7" x14ac:dyDescent="0.15">
      <c r="A19" s="1111" t="s">
        <v>19</v>
      </c>
      <c r="B19" s="1074">
        <f t="shared" si="1"/>
        <v>45336</v>
      </c>
      <c r="C19" s="1112">
        <v>8486</v>
      </c>
      <c r="D19" s="1112">
        <v>11423</v>
      </c>
      <c r="E19" s="1112">
        <v>15785</v>
      </c>
      <c r="F19" s="1112">
        <v>9642</v>
      </c>
      <c r="G19" s="1112"/>
    </row>
    <row r="20" spans="1:7" x14ac:dyDescent="0.15">
      <c r="A20" s="1111" t="s">
        <v>20</v>
      </c>
      <c r="B20" s="1074">
        <f t="shared" si="1"/>
        <v>44973</v>
      </c>
      <c r="C20" s="1112">
        <v>7154</v>
      </c>
      <c r="D20" s="1112">
        <v>7815</v>
      </c>
      <c r="E20" s="1112">
        <v>14792</v>
      </c>
      <c r="F20" s="1112">
        <v>15212</v>
      </c>
      <c r="G20" s="1112"/>
    </row>
    <row r="21" spans="1:7" x14ac:dyDescent="0.15">
      <c r="A21" s="1062"/>
      <c r="B21" s="1062"/>
      <c r="C21" s="1062"/>
      <c r="D21" s="1062"/>
      <c r="E21" s="1062"/>
      <c r="F21" s="1062"/>
      <c r="G21" s="1062"/>
    </row>
    <row r="22" spans="1:7" s="947" customFormat="1" ht="14.25" customHeight="1" x14ac:dyDescent="0.15">
      <c r="A22" s="3037" t="s">
        <v>2203</v>
      </c>
      <c r="B22" s="3037"/>
      <c r="C22" s="3037"/>
      <c r="D22" s="3037"/>
      <c r="E22" s="3037"/>
      <c r="F22" s="3037"/>
      <c r="G22" s="1115"/>
    </row>
    <row r="23" spans="1:7" ht="22.5" customHeight="1" x14ac:dyDescent="0.15">
      <c r="A23" s="2356" t="s">
        <v>2204</v>
      </c>
      <c r="B23" s="2356"/>
      <c r="C23" s="2356"/>
      <c r="D23" s="2356"/>
      <c r="E23" s="2356"/>
      <c r="F23" s="2356"/>
      <c r="G23" s="1116"/>
    </row>
    <row r="24" spans="1:7" s="947" customFormat="1" ht="34.5" customHeight="1" x14ac:dyDescent="0.15">
      <c r="A24" s="2993" t="s">
        <v>2205</v>
      </c>
      <c r="B24" s="2993"/>
      <c r="C24" s="2993"/>
      <c r="D24" s="2993"/>
      <c r="E24" s="2993"/>
      <c r="F24" s="2993"/>
      <c r="G24" s="1117"/>
    </row>
    <row r="25" spans="1:7" ht="10.5" customHeight="1" x14ac:dyDescent="0.15">
      <c r="A25" s="2993" t="s">
        <v>22</v>
      </c>
      <c r="B25" s="2993"/>
      <c r="C25" s="2993"/>
      <c r="D25" s="2993"/>
      <c r="E25" s="2993"/>
      <c r="F25" s="2993"/>
      <c r="G25" s="1117"/>
    </row>
  </sheetData>
  <mergeCells count="5">
    <mergeCell ref="A2:F2"/>
    <mergeCell ref="A22:F22"/>
    <mergeCell ref="A23:F23"/>
    <mergeCell ref="A24:F24"/>
    <mergeCell ref="A25:F25"/>
  </mergeCells>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9"/>
  <dimension ref="A2:F12"/>
  <sheetViews>
    <sheetView workbookViewId="0"/>
  </sheetViews>
  <sheetFormatPr baseColWidth="10" defaultColWidth="13" defaultRowHeight="10.5" x14ac:dyDescent="0.15"/>
  <cols>
    <col min="1" max="1" width="35.140625" style="945" customWidth="1"/>
    <col min="2" max="16384" width="13" style="945"/>
  </cols>
  <sheetData>
    <row r="2" spans="1:6" ht="22.5" customHeight="1" x14ac:dyDescent="0.15">
      <c r="A2" s="3008" t="s">
        <v>2206</v>
      </c>
      <c r="B2" s="3008"/>
      <c r="C2" s="3008"/>
      <c r="D2" s="3008"/>
      <c r="E2" s="3008"/>
      <c r="F2" s="3008"/>
    </row>
    <row r="3" spans="1:6" ht="11.25" customHeight="1" x14ac:dyDescent="0.15">
      <c r="A3" s="1118"/>
      <c r="B3" s="1118"/>
      <c r="C3" s="1118"/>
      <c r="D3" s="1118"/>
      <c r="E3" s="1118"/>
      <c r="F3" s="1118"/>
    </row>
    <row r="4" spans="1:6" ht="15" customHeight="1" x14ac:dyDescent="0.15">
      <c r="A4" s="2345" t="s">
        <v>50</v>
      </c>
      <c r="B4" s="2345" t="s">
        <v>1513</v>
      </c>
      <c r="C4" s="2345"/>
      <c r="D4" s="2345"/>
      <c r="E4" s="2345"/>
      <c r="F4" s="2345"/>
    </row>
    <row r="5" spans="1:6" ht="11.25" customHeight="1" x14ac:dyDescent="0.15">
      <c r="A5" s="2345"/>
      <c r="B5" s="18">
        <v>2012</v>
      </c>
      <c r="C5" s="18">
        <v>2013</v>
      </c>
      <c r="D5" s="18">
        <v>2014</v>
      </c>
      <c r="E5" s="844">
        <v>2015</v>
      </c>
      <c r="F5" s="844">
        <v>2016</v>
      </c>
    </row>
    <row r="6" spans="1:6" ht="22.5" customHeight="1" x14ac:dyDescent="0.15">
      <c r="A6" s="1119" t="s">
        <v>2207</v>
      </c>
      <c r="B6" s="1120">
        <v>268852</v>
      </c>
      <c r="C6" s="1121">
        <v>221273</v>
      </c>
      <c r="D6" s="1122">
        <v>504282</v>
      </c>
      <c r="E6" s="1122">
        <v>592335</v>
      </c>
      <c r="F6" s="1077">
        <v>541463</v>
      </c>
    </row>
    <row r="7" spans="1:6" ht="38.25" customHeight="1" x14ac:dyDescent="0.15">
      <c r="A7" s="1123" t="s">
        <v>2208</v>
      </c>
      <c r="B7" s="1080">
        <v>89182</v>
      </c>
      <c r="C7" s="56">
        <v>17366</v>
      </c>
      <c r="D7" s="1124">
        <v>19219</v>
      </c>
      <c r="E7" s="1122">
        <v>19226</v>
      </c>
      <c r="F7" s="1077">
        <v>15576</v>
      </c>
    </row>
    <row r="8" spans="1:6" ht="22.5" customHeight="1" x14ac:dyDescent="0.15">
      <c r="A8" s="1123" t="s">
        <v>2209</v>
      </c>
      <c r="B8" s="1080">
        <v>733497</v>
      </c>
      <c r="C8" s="1080">
        <v>679923</v>
      </c>
      <c r="D8" s="56">
        <v>694690</v>
      </c>
      <c r="E8" s="1122">
        <v>801406</v>
      </c>
      <c r="F8" s="1077">
        <v>663792</v>
      </c>
    </row>
    <row r="9" spans="1:6" ht="22.5" customHeight="1" x14ac:dyDescent="0.15">
      <c r="A9" s="1123" t="s">
        <v>2210</v>
      </c>
      <c r="B9" s="1080">
        <v>54472</v>
      </c>
      <c r="C9" s="1080">
        <v>56962</v>
      </c>
      <c r="D9" s="73">
        <v>50000</v>
      </c>
      <c r="E9" s="1122">
        <v>45731</v>
      </c>
      <c r="F9" s="1077">
        <v>13920</v>
      </c>
    </row>
    <row r="10" spans="1:6" x14ac:dyDescent="0.15">
      <c r="A10" s="23"/>
      <c r="B10" s="23"/>
      <c r="C10" s="23"/>
      <c r="D10" s="23"/>
      <c r="E10" s="23"/>
    </row>
    <row r="11" spans="1:6" ht="34.5" customHeight="1" x14ac:dyDescent="0.15">
      <c r="A11" s="2347" t="s">
        <v>2211</v>
      </c>
      <c r="B11" s="2347"/>
      <c r="C11" s="2347"/>
      <c r="D11" s="2347"/>
      <c r="E11" s="2347"/>
      <c r="F11" s="2347"/>
    </row>
    <row r="12" spans="1:6" ht="13.5" customHeight="1" x14ac:dyDescent="0.15">
      <c r="A12" s="3007" t="s">
        <v>22</v>
      </c>
      <c r="B12" s="3007"/>
      <c r="C12" s="3007"/>
      <c r="D12" s="3007"/>
      <c r="E12" s="3007"/>
      <c r="F12" s="3007"/>
    </row>
  </sheetData>
  <mergeCells count="5">
    <mergeCell ref="A2:F2"/>
    <mergeCell ref="A4:A5"/>
    <mergeCell ref="B4:F4"/>
    <mergeCell ref="A11:F11"/>
    <mergeCell ref="A12:F12"/>
  </mergeCell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0"/>
  <dimension ref="A2:G27"/>
  <sheetViews>
    <sheetView zoomScaleNormal="100" workbookViewId="0"/>
  </sheetViews>
  <sheetFormatPr baseColWidth="10" defaultColWidth="13" defaultRowHeight="10.5" x14ac:dyDescent="0.15"/>
  <cols>
    <col min="1" max="1" width="27.7109375" style="945" customWidth="1"/>
    <col min="2" max="6" width="14.7109375" style="945" customWidth="1"/>
    <col min="7" max="16384" width="13" style="945"/>
  </cols>
  <sheetData>
    <row r="2" spans="1:7" ht="33.75" customHeight="1" x14ac:dyDescent="0.15">
      <c r="A2" s="3008" t="s">
        <v>2212</v>
      </c>
      <c r="B2" s="3008"/>
      <c r="C2" s="3008"/>
      <c r="D2" s="3008"/>
      <c r="E2" s="3008"/>
      <c r="F2" s="3008"/>
    </row>
    <row r="3" spans="1:7" x14ac:dyDescent="0.15">
      <c r="A3" s="3036"/>
      <c r="B3" s="3036"/>
      <c r="C3" s="3036"/>
      <c r="D3" s="3036"/>
      <c r="E3" s="3036"/>
      <c r="F3" s="3036"/>
    </row>
    <row r="4" spans="1:7" ht="15" customHeight="1" x14ac:dyDescent="0.15">
      <c r="A4" s="3039" t="s">
        <v>1</v>
      </c>
      <c r="B4" s="2345" t="s">
        <v>2</v>
      </c>
      <c r="C4" s="2345"/>
      <c r="D4" s="2345"/>
      <c r="E4" s="2345"/>
      <c r="F4" s="2345"/>
    </row>
    <row r="5" spans="1:7" x14ac:dyDescent="0.15">
      <c r="A5" s="3040"/>
      <c r="B5" s="844">
        <v>2012</v>
      </c>
      <c r="C5" s="844">
        <v>2013</v>
      </c>
      <c r="D5" s="844">
        <v>2014</v>
      </c>
      <c r="E5" s="844">
        <v>2015</v>
      </c>
      <c r="F5" s="844">
        <v>2016</v>
      </c>
    </row>
    <row r="6" spans="1:7" x14ac:dyDescent="0.15">
      <c r="A6" s="1094" t="s">
        <v>89</v>
      </c>
      <c r="B6" s="1074">
        <f t="shared" ref="B6:E6" si="0">SUM(B7:B22)</f>
        <v>1726023</v>
      </c>
      <c r="C6" s="1074">
        <f t="shared" si="0"/>
        <v>1813397</v>
      </c>
      <c r="D6" s="1074">
        <f t="shared" si="0"/>
        <v>1919354</v>
      </c>
      <c r="E6" s="1074">
        <f t="shared" si="0"/>
        <v>1877280</v>
      </c>
      <c r="F6" s="1075">
        <f>SUM(F7:F21)</f>
        <v>1957836</v>
      </c>
    </row>
    <row r="7" spans="1:7" x14ac:dyDescent="0.15">
      <c r="A7" s="1125" t="s">
        <v>5</v>
      </c>
      <c r="B7" s="1126">
        <v>8304</v>
      </c>
      <c r="C7" s="1126">
        <v>11649</v>
      </c>
      <c r="D7" s="1071">
        <v>13216</v>
      </c>
      <c r="E7" s="1112">
        <v>15124</v>
      </c>
      <c r="F7" s="1077">
        <v>13923</v>
      </c>
      <c r="G7" s="1125"/>
    </row>
    <row r="8" spans="1:7" x14ac:dyDescent="0.15">
      <c r="A8" s="1125" t="s">
        <v>7</v>
      </c>
      <c r="B8" s="1126">
        <v>7897</v>
      </c>
      <c r="C8" s="1126">
        <v>10472</v>
      </c>
      <c r="D8" s="1071">
        <v>12006</v>
      </c>
      <c r="E8" s="1112">
        <v>14870</v>
      </c>
      <c r="F8" s="1077">
        <v>17191</v>
      </c>
      <c r="G8" s="1125"/>
    </row>
    <row r="9" spans="1:7" x14ac:dyDescent="0.15">
      <c r="A9" s="1125" t="s">
        <v>8</v>
      </c>
      <c r="B9" s="1126">
        <v>2157</v>
      </c>
      <c r="C9" s="1126">
        <v>9644</v>
      </c>
      <c r="D9" s="1071">
        <v>58317</v>
      </c>
      <c r="E9" s="1112">
        <v>44133</v>
      </c>
      <c r="F9" s="1077">
        <v>47143</v>
      </c>
      <c r="G9" s="1125"/>
    </row>
    <row r="10" spans="1:7" x14ac:dyDescent="0.15">
      <c r="A10" s="1125" t="s">
        <v>9</v>
      </c>
      <c r="B10" s="1126">
        <v>18626</v>
      </c>
      <c r="C10" s="1126">
        <v>23433</v>
      </c>
      <c r="D10" s="1071">
        <v>25849</v>
      </c>
      <c r="E10" s="1112">
        <v>22429</v>
      </c>
      <c r="F10" s="1077">
        <v>20468</v>
      </c>
      <c r="G10" s="1125"/>
    </row>
    <row r="11" spans="1:7" x14ac:dyDescent="0.15">
      <c r="A11" s="1125" t="s">
        <v>10</v>
      </c>
      <c r="B11" s="1126">
        <v>17538</v>
      </c>
      <c r="C11" s="1126">
        <v>32629</v>
      </c>
      <c r="D11" s="1126">
        <v>30157</v>
      </c>
      <c r="E11" s="1112">
        <v>33408</v>
      </c>
      <c r="F11" s="1077">
        <v>33042</v>
      </c>
      <c r="G11" s="1125"/>
    </row>
    <row r="12" spans="1:7" x14ac:dyDescent="0.15">
      <c r="A12" s="1125" t="s">
        <v>11</v>
      </c>
      <c r="B12" s="1126">
        <v>66371</v>
      </c>
      <c r="C12" s="1126">
        <v>82354</v>
      </c>
      <c r="D12" s="1071">
        <v>108001</v>
      </c>
      <c r="E12" s="1112">
        <v>114915</v>
      </c>
      <c r="F12" s="1077">
        <v>132426</v>
      </c>
      <c r="G12" s="1125"/>
    </row>
    <row r="13" spans="1:7" x14ac:dyDescent="0.15">
      <c r="A13" s="1125" t="s">
        <v>12</v>
      </c>
      <c r="B13" s="1126">
        <v>1070390</v>
      </c>
      <c r="C13" s="1126">
        <v>1008998</v>
      </c>
      <c r="D13" s="1126">
        <v>943196</v>
      </c>
      <c r="E13" s="1112">
        <v>881297</v>
      </c>
      <c r="F13" s="1077">
        <v>881091</v>
      </c>
      <c r="G13" s="1125"/>
    </row>
    <row r="14" spans="1:7" x14ac:dyDescent="0.15">
      <c r="A14" s="1125" t="s">
        <v>13</v>
      </c>
      <c r="B14" s="1126">
        <v>56367</v>
      </c>
      <c r="C14" s="1126">
        <v>57008</v>
      </c>
      <c r="D14" s="1071">
        <v>75229</v>
      </c>
      <c r="E14" s="1112">
        <v>96016</v>
      </c>
      <c r="F14" s="1077">
        <v>117491</v>
      </c>
      <c r="G14" s="1125"/>
    </row>
    <row r="15" spans="1:7" x14ac:dyDescent="0.15">
      <c r="A15" s="1125" t="s">
        <v>14</v>
      </c>
      <c r="B15" s="1126">
        <v>32012</v>
      </c>
      <c r="C15" s="1126">
        <v>41833</v>
      </c>
      <c r="D15" s="1126">
        <v>56313</v>
      </c>
      <c r="E15" s="1112">
        <v>62632</v>
      </c>
      <c r="F15" s="1077">
        <v>83904</v>
      </c>
      <c r="G15" s="1125"/>
    </row>
    <row r="16" spans="1:7" x14ac:dyDescent="0.15">
      <c r="A16" s="1125" t="s">
        <v>15</v>
      </c>
      <c r="B16" s="1126">
        <v>110675</v>
      </c>
      <c r="C16" s="1126">
        <v>134143</v>
      </c>
      <c r="D16" s="1071">
        <v>147754</v>
      </c>
      <c r="E16" s="1112">
        <v>170682</v>
      </c>
      <c r="F16" s="1077">
        <v>212316</v>
      </c>
      <c r="G16" s="1125"/>
    </row>
    <row r="17" spans="1:7" x14ac:dyDescent="0.15">
      <c r="A17" s="1125" t="s">
        <v>16</v>
      </c>
      <c r="B17" s="1126">
        <v>148005</v>
      </c>
      <c r="C17" s="1126">
        <v>154529</v>
      </c>
      <c r="D17" s="1071">
        <v>202905</v>
      </c>
      <c r="E17" s="1112">
        <v>185541</v>
      </c>
      <c r="F17" s="1077">
        <v>155046</v>
      </c>
      <c r="G17" s="1125"/>
    </row>
    <row r="18" spans="1:7" x14ac:dyDescent="0.15">
      <c r="A18" s="1125" t="s">
        <v>17</v>
      </c>
      <c r="B18" s="1126">
        <v>63716</v>
      </c>
      <c r="C18" s="1126">
        <v>75935</v>
      </c>
      <c r="D18" s="1126">
        <v>65711</v>
      </c>
      <c r="E18" s="1112">
        <v>65039</v>
      </c>
      <c r="F18" s="1077">
        <v>63423</v>
      </c>
      <c r="G18" s="1125"/>
    </row>
    <row r="19" spans="1:7" x14ac:dyDescent="0.15">
      <c r="A19" s="1125" t="s">
        <v>18</v>
      </c>
      <c r="B19" s="1126">
        <v>55417</v>
      </c>
      <c r="C19" s="1126">
        <v>80812</v>
      </c>
      <c r="D19" s="1126">
        <v>85503</v>
      </c>
      <c r="E19" s="1112">
        <v>83909</v>
      </c>
      <c r="F19" s="1077">
        <v>90063</v>
      </c>
      <c r="G19" s="1125"/>
    </row>
    <row r="20" spans="1:7" x14ac:dyDescent="0.15">
      <c r="A20" s="1125" t="s">
        <v>19</v>
      </c>
      <c r="B20" s="1126">
        <v>31624</v>
      </c>
      <c r="C20" s="1126">
        <v>43180</v>
      </c>
      <c r="D20" s="1071">
        <v>42875</v>
      </c>
      <c r="E20" s="1112">
        <v>38642</v>
      </c>
      <c r="F20" s="1077">
        <v>45336</v>
      </c>
      <c r="G20" s="1125"/>
    </row>
    <row r="21" spans="1:7" x14ac:dyDescent="0.15">
      <c r="A21" s="1125" t="s">
        <v>20</v>
      </c>
      <c r="B21" s="1126">
        <v>34791</v>
      </c>
      <c r="C21" s="1126">
        <v>38670</v>
      </c>
      <c r="D21" s="1071">
        <v>42720</v>
      </c>
      <c r="E21" s="1112">
        <v>41706</v>
      </c>
      <c r="F21" s="1077">
        <v>44973</v>
      </c>
      <c r="G21" s="1125"/>
    </row>
    <row r="22" spans="1:7" ht="11.25" x14ac:dyDescent="0.15">
      <c r="A22" s="1127" t="s">
        <v>1170</v>
      </c>
      <c r="B22" s="1126">
        <v>2133</v>
      </c>
      <c r="C22" s="1126">
        <v>8108</v>
      </c>
      <c r="D22" s="1126">
        <v>9602</v>
      </c>
      <c r="E22" s="1112">
        <v>6937</v>
      </c>
      <c r="F22" s="1060" t="s">
        <v>80</v>
      </c>
    </row>
    <row r="23" spans="1:7" x14ac:dyDescent="0.15">
      <c r="A23" s="2990"/>
      <c r="B23" s="2990"/>
      <c r="C23" s="2990"/>
      <c r="D23" s="2990"/>
      <c r="E23" s="2990"/>
      <c r="F23" s="2990"/>
    </row>
    <row r="24" spans="1:7" s="947" customFormat="1" ht="45" customHeight="1" x14ac:dyDescent="0.15">
      <c r="A24" s="2993" t="s">
        <v>2213</v>
      </c>
      <c r="B24" s="2993"/>
      <c r="C24" s="2993"/>
      <c r="D24" s="2993"/>
      <c r="E24" s="2993"/>
      <c r="F24" s="2993"/>
    </row>
    <row r="25" spans="1:7" s="947" customFormat="1" ht="13.5" customHeight="1" x14ac:dyDescent="0.15">
      <c r="A25" s="3032" t="s">
        <v>2214</v>
      </c>
      <c r="B25" s="3032"/>
      <c r="C25" s="3032"/>
      <c r="D25" s="3032"/>
      <c r="E25" s="3032"/>
      <c r="F25" s="3032"/>
    </row>
    <row r="26" spans="1:7" s="947" customFormat="1" ht="16.5" customHeight="1" x14ac:dyDescent="0.15">
      <c r="A26" s="3038" t="s">
        <v>2215</v>
      </c>
      <c r="B26" s="3038"/>
      <c r="C26" s="3038"/>
      <c r="D26" s="3038"/>
      <c r="E26" s="3038"/>
      <c r="F26" s="3038"/>
    </row>
    <row r="27" spans="1:7" x14ac:dyDescent="0.15">
      <c r="A27" s="3007" t="s">
        <v>22</v>
      </c>
      <c r="B27" s="3007"/>
      <c r="C27" s="3007"/>
      <c r="D27" s="3007"/>
      <c r="E27" s="3007"/>
      <c r="F27" s="3007"/>
    </row>
  </sheetData>
  <mergeCells count="9">
    <mergeCell ref="A25:F25"/>
    <mergeCell ref="A26:F26"/>
    <mergeCell ref="A27:F27"/>
    <mergeCell ref="A2:F2"/>
    <mergeCell ref="A3:F3"/>
    <mergeCell ref="A4:A5"/>
    <mergeCell ref="B4:F4"/>
    <mergeCell ref="A23:F23"/>
    <mergeCell ref="A24:F24"/>
  </mergeCells>
  <pageMargins left="0.7" right="0.7" top="0.75" bottom="0.75" header="0.3" footer="0.3"/>
  <pageSetup paperSize="9" orientation="portrait" verticalDpi="599"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G14"/>
  <sheetViews>
    <sheetView workbookViewId="0"/>
  </sheetViews>
  <sheetFormatPr baseColWidth="10" defaultColWidth="9.140625" defaultRowHeight="10.5" x14ac:dyDescent="0.15"/>
  <cols>
    <col min="1" max="1" width="53.140625" style="118" customWidth="1"/>
    <col min="2" max="2" width="9" style="118" customWidth="1"/>
    <col min="3" max="3" width="8.7109375" style="118" customWidth="1"/>
    <col min="4" max="4" width="8.85546875" style="118" customWidth="1"/>
    <col min="5" max="5" width="9.42578125" style="118" customWidth="1"/>
    <col min="6" max="6" width="8.5703125" style="118" customWidth="1"/>
    <col min="7" max="16384" width="9.140625" style="118"/>
  </cols>
  <sheetData>
    <row r="1" spans="1:7" ht="12.75" customHeight="1" x14ac:dyDescent="0.15"/>
    <row r="2" spans="1:7" ht="22.5" customHeight="1" x14ac:dyDescent="0.15">
      <c r="A2" s="2377" t="s">
        <v>178</v>
      </c>
      <c r="B2" s="2377"/>
      <c r="C2" s="2377"/>
      <c r="D2" s="2377"/>
      <c r="E2" s="2377"/>
      <c r="F2" s="2377"/>
    </row>
    <row r="3" spans="1:7" ht="9.75" customHeight="1" x14ac:dyDescent="0.15">
      <c r="A3" s="119"/>
      <c r="B3" s="120"/>
      <c r="C3" s="120"/>
      <c r="D3" s="120"/>
      <c r="E3" s="120"/>
      <c r="F3" s="120"/>
    </row>
    <row r="4" spans="1:7" s="124" customFormat="1" ht="15" customHeight="1" x14ac:dyDescent="0.25">
      <c r="A4" s="121" t="s">
        <v>179</v>
      </c>
      <c r="B4" s="122">
        <v>2012</v>
      </c>
      <c r="C4" s="122">
        <v>2013</v>
      </c>
      <c r="D4" s="122">
        <v>2014</v>
      </c>
      <c r="E4" s="121">
        <v>2015</v>
      </c>
      <c r="F4" s="123">
        <v>2016</v>
      </c>
    </row>
    <row r="5" spans="1:7" ht="15" customHeight="1" x14ac:dyDescent="0.15">
      <c r="A5" s="125" t="s">
        <v>180</v>
      </c>
      <c r="B5" s="126">
        <v>2</v>
      </c>
      <c r="C5" s="126">
        <f>SUM(C6:C7)</f>
        <v>6</v>
      </c>
      <c r="D5" s="126">
        <f>SUM(D6:D7)</f>
        <v>2</v>
      </c>
      <c r="E5" s="126">
        <f>SUM(E6:E7)</f>
        <v>4</v>
      </c>
      <c r="F5" s="127">
        <f>SUM(F6:F7)</f>
        <v>1</v>
      </c>
      <c r="G5" s="120"/>
    </row>
    <row r="6" spans="1:7" ht="15.75" customHeight="1" x14ac:dyDescent="0.15">
      <c r="A6" s="128" t="s">
        <v>181</v>
      </c>
      <c r="B6" s="27" t="s">
        <v>80</v>
      </c>
      <c r="C6" s="27">
        <v>3</v>
      </c>
      <c r="D6" s="27">
        <v>2</v>
      </c>
      <c r="E6" s="27">
        <v>3</v>
      </c>
      <c r="F6" s="129">
        <v>1</v>
      </c>
      <c r="G6" s="120"/>
    </row>
    <row r="7" spans="1:7" ht="14.25" customHeight="1" x14ac:dyDescent="0.15">
      <c r="A7" s="128" t="s">
        <v>182</v>
      </c>
      <c r="B7" s="27" t="s">
        <v>80</v>
      </c>
      <c r="C7" s="27">
        <v>3</v>
      </c>
      <c r="D7" s="27">
        <v>0</v>
      </c>
      <c r="E7" s="27">
        <v>1</v>
      </c>
      <c r="F7" s="129">
        <v>0</v>
      </c>
      <c r="G7" s="120"/>
    </row>
    <row r="8" spans="1:7" ht="11.25" customHeight="1" x14ac:dyDescent="0.15">
      <c r="A8" s="125" t="s">
        <v>183</v>
      </c>
      <c r="B8" s="126">
        <v>327</v>
      </c>
      <c r="C8" s="126">
        <f>SUM(C9:C10)</f>
        <v>85</v>
      </c>
      <c r="D8" s="126">
        <f>SUM(D9:D10)</f>
        <v>24</v>
      </c>
      <c r="E8" s="126">
        <f>SUM(E9:E10)</f>
        <v>51</v>
      </c>
      <c r="F8" s="127">
        <f>SUM(F9:F10)</f>
        <v>3</v>
      </c>
      <c r="G8" s="120"/>
    </row>
    <row r="9" spans="1:7" ht="14.25" customHeight="1" x14ac:dyDescent="0.15">
      <c r="A9" s="128" t="s">
        <v>181</v>
      </c>
      <c r="B9" s="27" t="s">
        <v>80</v>
      </c>
      <c r="C9" s="27">
        <v>39</v>
      </c>
      <c r="D9" s="27">
        <v>24</v>
      </c>
      <c r="E9" s="27">
        <v>6</v>
      </c>
      <c r="F9" s="129">
        <v>3</v>
      </c>
      <c r="G9" s="120"/>
    </row>
    <row r="10" spans="1:7" ht="15.75" customHeight="1" x14ac:dyDescent="0.15">
      <c r="A10" s="128" t="s">
        <v>182</v>
      </c>
      <c r="B10" s="27" t="s">
        <v>80</v>
      </c>
      <c r="C10" s="27">
        <v>46</v>
      </c>
      <c r="D10" s="27">
        <v>0</v>
      </c>
      <c r="E10" s="27">
        <v>45</v>
      </c>
      <c r="F10" s="130">
        <v>0</v>
      </c>
    </row>
    <row r="11" spans="1:7" ht="11.25" customHeight="1" x14ac:dyDescent="0.15">
      <c r="A11" s="128"/>
      <c r="B11" s="131"/>
      <c r="C11" s="27"/>
      <c r="D11" s="27"/>
      <c r="E11" s="27"/>
      <c r="F11" s="130"/>
    </row>
    <row r="12" spans="1:7" ht="11.25" customHeight="1" x14ac:dyDescent="0.15">
      <c r="A12" s="2378" t="s">
        <v>21</v>
      </c>
      <c r="B12" s="2378"/>
      <c r="C12" s="2378"/>
      <c r="D12" s="2378"/>
      <c r="E12" s="2378"/>
      <c r="F12" s="2378"/>
    </row>
    <row r="13" spans="1:7" ht="11.25" customHeight="1" x14ac:dyDescent="0.15">
      <c r="A13" s="2379" t="s">
        <v>184</v>
      </c>
      <c r="B13" s="2380"/>
      <c r="C13" s="2380"/>
      <c r="D13" s="2380"/>
      <c r="E13" s="2380"/>
      <c r="F13" s="2380"/>
    </row>
    <row r="14" spans="1:7" ht="11.25" customHeight="1" x14ac:dyDescent="0.15">
      <c r="A14" s="2379" t="s">
        <v>185</v>
      </c>
      <c r="B14" s="2380"/>
      <c r="C14" s="2380"/>
      <c r="D14" s="2380"/>
      <c r="E14" s="2380"/>
      <c r="F14" s="2380"/>
    </row>
  </sheetData>
  <mergeCells count="4">
    <mergeCell ref="A2:F2"/>
    <mergeCell ref="A12:F12"/>
    <mergeCell ref="A13:F13"/>
    <mergeCell ref="A14:F1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1"/>
  <dimension ref="A2:F22"/>
  <sheetViews>
    <sheetView workbookViewId="0"/>
  </sheetViews>
  <sheetFormatPr baseColWidth="10" defaultColWidth="13" defaultRowHeight="10.5" x14ac:dyDescent="0.15"/>
  <cols>
    <col min="1" max="1" width="15.5703125" style="945" customWidth="1"/>
    <col min="2" max="6" width="16.28515625" style="945" customWidth="1"/>
    <col min="7" max="16384" width="13" style="945"/>
  </cols>
  <sheetData>
    <row r="2" spans="1:6" ht="37.5" customHeight="1" x14ac:dyDescent="0.15">
      <c r="A2" s="2994" t="s">
        <v>2216</v>
      </c>
      <c r="B2" s="2994"/>
      <c r="C2" s="2994"/>
      <c r="D2" s="2994"/>
      <c r="E2" s="2994"/>
      <c r="F2" s="2994"/>
    </row>
    <row r="3" spans="1:6" x14ac:dyDescent="0.15">
      <c r="A3" s="1118"/>
      <c r="B3" s="1118"/>
      <c r="C3" s="1118"/>
      <c r="D3" s="1118"/>
      <c r="E3" s="1118"/>
      <c r="F3" s="1118"/>
    </row>
    <row r="4" spans="1:6" ht="10.5" customHeight="1" x14ac:dyDescent="0.15">
      <c r="A4" s="2345" t="s">
        <v>2023</v>
      </c>
      <c r="B4" s="2345" t="s">
        <v>2</v>
      </c>
      <c r="C4" s="2345"/>
      <c r="D4" s="2345"/>
      <c r="E4" s="2345"/>
      <c r="F4" s="2345"/>
    </row>
    <row r="5" spans="1:6" x14ac:dyDescent="0.15">
      <c r="A5" s="2345"/>
      <c r="B5" s="844">
        <v>2012</v>
      </c>
      <c r="C5" s="844">
        <v>2013</v>
      </c>
      <c r="D5" s="18">
        <v>2014</v>
      </c>
      <c r="E5" s="844">
        <v>2015</v>
      </c>
      <c r="F5" s="844">
        <v>2016</v>
      </c>
    </row>
    <row r="6" spans="1:6" x14ac:dyDescent="0.15">
      <c r="A6" s="1094" t="s">
        <v>4</v>
      </c>
      <c r="B6" s="1074">
        <f t="shared" ref="B6:E6" si="0">SUM(B7:B18)</f>
        <v>1726023</v>
      </c>
      <c r="C6" s="1074">
        <f t="shared" si="0"/>
        <v>1813397</v>
      </c>
      <c r="D6" s="1074">
        <f t="shared" si="0"/>
        <v>1919354</v>
      </c>
      <c r="E6" s="1128">
        <f t="shared" si="0"/>
        <v>1877280</v>
      </c>
      <c r="F6" s="1075">
        <f>SUM(F7:F18)</f>
        <v>1957836</v>
      </c>
    </row>
    <row r="7" spans="1:6" x14ac:dyDescent="0.15">
      <c r="A7" s="23" t="s">
        <v>1476</v>
      </c>
      <c r="B7" s="1071">
        <v>111376</v>
      </c>
      <c r="C7" s="1071">
        <v>132023</v>
      </c>
      <c r="D7" s="1071">
        <v>136400</v>
      </c>
      <c r="E7" s="1112">
        <v>134778</v>
      </c>
      <c r="F7" s="1077">
        <v>113183</v>
      </c>
    </row>
    <row r="8" spans="1:6" x14ac:dyDescent="0.15">
      <c r="A8" s="23" t="s">
        <v>1477</v>
      </c>
      <c r="B8" s="1071">
        <v>103078</v>
      </c>
      <c r="C8" s="1071">
        <v>109098</v>
      </c>
      <c r="D8" s="1071">
        <v>119856</v>
      </c>
      <c r="E8" s="1112">
        <v>120621</v>
      </c>
      <c r="F8" s="1077">
        <v>127152</v>
      </c>
    </row>
    <row r="9" spans="1:6" x14ac:dyDescent="0.15">
      <c r="A9" s="23" t="s">
        <v>1478</v>
      </c>
      <c r="B9" s="1071">
        <v>142568</v>
      </c>
      <c r="C9" s="1071">
        <v>140992</v>
      </c>
      <c r="D9" s="1071">
        <v>157462</v>
      </c>
      <c r="E9" s="1112">
        <v>169482</v>
      </c>
      <c r="F9" s="1077">
        <v>159502</v>
      </c>
    </row>
    <row r="10" spans="1:6" x14ac:dyDescent="0.15">
      <c r="A10" s="23" t="s">
        <v>1479</v>
      </c>
      <c r="B10" s="1071">
        <v>147721</v>
      </c>
      <c r="C10" s="1071">
        <v>178877</v>
      </c>
      <c r="D10" s="1071">
        <v>176033</v>
      </c>
      <c r="E10" s="1112">
        <v>177830</v>
      </c>
      <c r="F10" s="1077">
        <v>180992</v>
      </c>
    </row>
    <row r="11" spans="1:6" x14ac:dyDescent="0.15">
      <c r="A11" s="23" t="s">
        <v>1480</v>
      </c>
      <c r="B11" s="1071">
        <v>166672</v>
      </c>
      <c r="C11" s="1071">
        <v>175583</v>
      </c>
      <c r="D11" s="1071">
        <v>169949</v>
      </c>
      <c r="E11" s="1112">
        <v>154323</v>
      </c>
      <c r="F11" s="1077">
        <v>196264</v>
      </c>
    </row>
    <row r="12" spans="1:6" x14ac:dyDescent="0.15">
      <c r="A12" s="23" t="s">
        <v>1481</v>
      </c>
      <c r="B12" s="1071">
        <v>159735</v>
      </c>
      <c r="C12" s="1071">
        <v>164119</v>
      </c>
      <c r="D12" s="1071">
        <v>168347</v>
      </c>
      <c r="E12" s="1112">
        <v>173465</v>
      </c>
      <c r="F12" s="1077">
        <v>191157</v>
      </c>
    </row>
    <row r="13" spans="1:6" x14ac:dyDescent="0.15">
      <c r="A13" s="23" t="s">
        <v>1482</v>
      </c>
      <c r="B13" s="1071">
        <v>169026</v>
      </c>
      <c r="C13" s="1071">
        <v>187395</v>
      </c>
      <c r="D13" s="1071">
        <v>193418</v>
      </c>
      <c r="E13" s="1112">
        <v>193144</v>
      </c>
      <c r="F13" s="1077">
        <v>204774</v>
      </c>
    </row>
    <row r="14" spans="1:6" x14ac:dyDescent="0.15">
      <c r="A14" s="23" t="s">
        <v>1483</v>
      </c>
      <c r="B14" s="1071">
        <v>181525</v>
      </c>
      <c r="C14" s="1071">
        <v>184148</v>
      </c>
      <c r="D14" s="1071">
        <v>184519</v>
      </c>
      <c r="E14" s="1112">
        <v>175914</v>
      </c>
      <c r="F14" s="1077">
        <v>211731</v>
      </c>
    </row>
    <row r="15" spans="1:6" x14ac:dyDescent="0.15">
      <c r="A15" s="23" t="s">
        <v>1484</v>
      </c>
      <c r="B15" s="1071">
        <v>138339</v>
      </c>
      <c r="C15" s="1071">
        <v>151806</v>
      </c>
      <c r="D15" s="1071">
        <v>168332</v>
      </c>
      <c r="E15" s="1112">
        <v>163032</v>
      </c>
      <c r="F15" s="1077">
        <v>187533</v>
      </c>
    </row>
    <row r="16" spans="1:6" x14ac:dyDescent="0.15">
      <c r="A16" s="23" t="s">
        <v>1485</v>
      </c>
      <c r="B16" s="1071">
        <v>170269</v>
      </c>
      <c r="C16" s="1071">
        <v>162340</v>
      </c>
      <c r="D16" s="1071">
        <v>180010</v>
      </c>
      <c r="E16" s="1112">
        <v>168438</v>
      </c>
      <c r="F16" s="1077">
        <v>149199</v>
      </c>
    </row>
    <row r="17" spans="1:6" x14ac:dyDescent="0.15">
      <c r="A17" s="23" t="s">
        <v>1486</v>
      </c>
      <c r="B17" s="1071">
        <v>133455</v>
      </c>
      <c r="C17" s="1071">
        <v>107542</v>
      </c>
      <c r="D17" s="1071">
        <v>141862</v>
      </c>
      <c r="E17" s="1112">
        <v>146221</v>
      </c>
      <c r="F17" s="1077">
        <v>104429</v>
      </c>
    </row>
    <row r="18" spans="1:6" x14ac:dyDescent="0.15">
      <c r="A18" s="23" t="s">
        <v>1487</v>
      </c>
      <c r="B18" s="1071">
        <v>102259</v>
      </c>
      <c r="C18" s="1071">
        <v>119474</v>
      </c>
      <c r="D18" s="1071">
        <v>123166</v>
      </c>
      <c r="E18" s="1112">
        <v>100032</v>
      </c>
      <c r="F18" s="1077">
        <v>131920</v>
      </c>
    </row>
    <row r="19" spans="1:6" x14ac:dyDescent="0.15">
      <c r="A19" s="1079"/>
      <c r="B19" s="1079"/>
      <c r="C19" s="1079"/>
      <c r="D19" s="1079"/>
      <c r="E19" s="1079"/>
      <c r="F19" s="1079"/>
    </row>
    <row r="20" spans="1:6" ht="43.5" customHeight="1" x14ac:dyDescent="0.15">
      <c r="A20" s="2993" t="s">
        <v>2217</v>
      </c>
      <c r="B20" s="2993"/>
      <c r="C20" s="2993"/>
      <c r="D20" s="2993"/>
      <c r="E20" s="2993"/>
      <c r="F20" s="2993"/>
    </row>
    <row r="21" spans="1:6" ht="11.25" customHeight="1" x14ac:dyDescent="0.15">
      <c r="A21" s="3002" t="s">
        <v>22</v>
      </c>
      <c r="B21" s="3002"/>
      <c r="C21" s="3002"/>
      <c r="D21" s="3002"/>
      <c r="E21" s="3002"/>
      <c r="F21" s="3002"/>
    </row>
    <row r="22" spans="1:6" ht="15" customHeight="1" x14ac:dyDescent="0.15"/>
  </sheetData>
  <mergeCells count="5">
    <mergeCell ref="A2:F2"/>
    <mergeCell ref="A4:A5"/>
    <mergeCell ref="B4:F4"/>
    <mergeCell ref="A20:F20"/>
    <mergeCell ref="A21:F21"/>
  </mergeCells>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2"/>
  <dimension ref="A2:B10"/>
  <sheetViews>
    <sheetView workbookViewId="0"/>
  </sheetViews>
  <sheetFormatPr baseColWidth="10" defaultColWidth="13" defaultRowHeight="10.5" x14ac:dyDescent="0.15"/>
  <cols>
    <col min="1" max="1" width="34.7109375" style="945" customWidth="1"/>
    <col min="2" max="2" width="39.5703125" style="945" customWidth="1"/>
    <col min="3" max="16384" width="13" style="945"/>
  </cols>
  <sheetData>
    <row r="2" spans="1:2" ht="26.25" customHeight="1" x14ac:dyDescent="0.15">
      <c r="A2" s="3041" t="s">
        <v>2218</v>
      </c>
      <c r="B2" s="3041"/>
    </row>
    <row r="3" spans="1:2" x14ac:dyDescent="0.15">
      <c r="A3" s="1129"/>
      <c r="B3" s="1129"/>
    </row>
    <row r="4" spans="1:2" x14ac:dyDescent="0.15">
      <c r="A4" s="3042" t="s">
        <v>2219</v>
      </c>
      <c r="B4" s="3044" t="s">
        <v>89</v>
      </c>
    </row>
    <row r="5" spans="1:2" x14ac:dyDescent="0.15">
      <c r="A5" s="3043"/>
      <c r="B5" s="3045"/>
    </row>
    <row r="6" spans="1:2" x14ac:dyDescent="0.15">
      <c r="A6" s="1130" t="s">
        <v>4</v>
      </c>
      <c r="B6" s="1131">
        <v>113575</v>
      </c>
    </row>
    <row r="7" spans="1:2" x14ac:dyDescent="0.15">
      <c r="A7" s="1130"/>
      <c r="B7" s="1132"/>
    </row>
    <row r="8" spans="1:2" ht="22.5" customHeight="1" x14ac:dyDescent="0.15">
      <c r="A8" s="3046" t="s">
        <v>2220</v>
      </c>
      <c r="B8" s="3046"/>
    </row>
    <row r="9" spans="1:2" ht="22.5" customHeight="1" x14ac:dyDescent="0.15">
      <c r="A9" s="3046" t="s">
        <v>2221</v>
      </c>
      <c r="B9" s="3046"/>
    </row>
    <row r="10" spans="1:2" x14ac:dyDescent="0.15">
      <c r="A10" s="627" t="s">
        <v>22</v>
      </c>
      <c r="B10" s="1133"/>
    </row>
  </sheetData>
  <mergeCells count="5">
    <mergeCell ref="A2:B2"/>
    <mergeCell ref="A4:A5"/>
    <mergeCell ref="B4:B5"/>
    <mergeCell ref="A8:B8"/>
    <mergeCell ref="A9:B9"/>
  </mergeCell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3"/>
  <dimension ref="A2:E19"/>
  <sheetViews>
    <sheetView workbookViewId="0"/>
  </sheetViews>
  <sheetFormatPr baseColWidth="10" defaultColWidth="9.140625" defaultRowHeight="10.5" x14ac:dyDescent="0.15"/>
  <cols>
    <col min="1" max="1" width="22.42578125" style="920" customWidth="1"/>
    <col min="2" max="2" width="17.85546875" style="920" customWidth="1"/>
    <col min="3" max="3" width="19.5703125" style="920" customWidth="1"/>
    <col min="4" max="4" width="19.7109375" style="920" customWidth="1"/>
    <col min="5" max="5" width="19.85546875" style="920" customWidth="1"/>
    <col min="6" max="16384" width="9.140625" style="920"/>
  </cols>
  <sheetData>
    <row r="2" spans="1:5" ht="15" customHeight="1" x14ac:dyDescent="0.15">
      <c r="A2" s="2914" t="s">
        <v>2222</v>
      </c>
      <c r="B2" s="3047"/>
      <c r="C2" s="3047"/>
      <c r="D2" s="3047"/>
      <c r="E2" s="3047"/>
    </row>
    <row r="3" spans="1:5" ht="11.25" customHeight="1" x14ac:dyDescent="0.15">
      <c r="A3" s="2916"/>
      <c r="B3" s="2917"/>
      <c r="C3" s="2917"/>
      <c r="D3" s="2917"/>
      <c r="E3" s="2917"/>
    </row>
    <row r="4" spans="1:5" x14ac:dyDescent="0.15">
      <c r="A4" s="3048" t="s">
        <v>1419</v>
      </c>
      <c r="B4" s="3048" t="s">
        <v>1444</v>
      </c>
      <c r="C4" s="3051" t="s">
        <v>2223</v>
      </c>
      <c r="D4" s="3052"/>
      <c r="E4" s="3053"/>
    </row>
    <row r="5" spans="1:5" x14ac:dyDescent="0.15">
      <c r="A5" s="3049"/>
      <c r="B5" s="3049"/>
      <c r="C5" s="3048" t="s">
        <v>2224</v>
      </c>
      <c r="D5" s="3051" t="s">
        <v>2225</v>
      </c>
      <c r="E5" s="3053"/>
    </row>
    <row r="6" spans="1:5" ht="18" customHeight="1" x14ac:dyDescent="0.15">
      <c r="A6" s="3050"/>
      <c r="B6" s="3050"/>
      <c r="C6" s="3050"/>
      <c r="D6" s="1134" t="s">
        <v>2226</v>
      </c>
      <c r="E6" s="1134" t="s">
        <v>2227</v>
      </c>
    </row>
    <row r="7" spans="1:5" x14ac:dyDescent="0.15">
      <c r="A7" s="1135">
        <v>2012</v>
      </c>
      <c r="B7" s="1136">
        <v>272</v>
      </c>
      <c r="C7" s="1137">
        <f>SUM(D7:E7)</f>
        <v>25501</v>
      </c>
      <c r="D7" s="1138">
        <v>1595</v>
      </c>
      <c r="E7" s="1138">
        <v>23906</v>
      </c>
    </row>
    <row r="8" spans="1:5" x14ac:dyDescent="0.15">
      <c r="A8" s="1135">
        <v>2013</v>
      </c>
      <c r="B8" s="1136">
        <v>182</v>
      </c>
      <c r="C8" s="1137">
        <f>SUM(D8:E8)</f>
        <v>17037</v>
      </c>
      <c r="D8" s="1138">
        <v>120</v>
      </c>
      <c r="E8" s="1138">
        <v>16917</v>
      </c>
    </row>
    <row r="9" spans="1:5" x14ac:dyDescent="0.15">
      <c r="A9" s="1135">
        <v>2014</v>
      </c>
      <c r="B9" s="1139">
        <v>152</v>
      </c>
      <c r="C9" s="1137">
        <f>SUM(D9:E9)</f>
        <v>10933</v>
      </c>
      <c r="D9" s="1140">
        <v>1068</v>
      </c>
      <c r="E9" s="1140">
        <v>9865</v>
      </c>
    </row>
    <row r="10" spans="1:5" x14ac:dyDescent="0.15">
      <c r="A10" s="1135">
        <v>2015</v>
      </c>
      <c r="B10" s="1141">
        <v>107</v>
      </c>
      <c r="C10" s="1137">
        <f>SUM(D10:E10)</f>
        <v>9442</v>
      </c>
      <c r="D10" s="1141">
        <v>704</v>
      </c>
      <c r="E10" s="1141">
        <v>8738</v>
      </c>
    </row>
    <row r="11" spans="1:5" x14ac:dyDescent="0.15">
      <c r="A11" s="1135">
        <v>2016</v>
      </c>
      <c r="B11" s="1141">
        <v>198</v>
      </c>
      <c r="C11" s="1137">
        <f>SUM(D11:E11)</f>
        <v>15529</v>
      </c>
      <c r="D11" s="863">
        <v>1840</v>
      </c>
      <c r="E11" s="863">
        <v>13689</v>
      </c>
    </row>
    <row r="12" spans="1:5" ht="11.25" customHeight="1" x14ac:dyDescent="0.15">
      <c r="A12" s="2918"/>
      <c r="B12" s="2919"/>
      <c r="C12" s="2919"/>
      <c r="D12" s="2919"/>
      <c r="E12" s="2919"/>
    </row>
    <row r="13" spans="1:5" ht="22.5" customHeight="1" x14ac:dyDescent="0.15">
      <c r="A13" s="2920" t="s">
        <v>1680</v>
      </c>
      <c r="B13" s="2913"/>
      <c r="C13" s="2913"/>
      <c r="D13" s="2913"/>
      <c r="E13" s="2913"/>
    </row>
    <row r="14" spans="1:5" x14ac:dyDescent="0.15">
      <c r="A14" s="2912" t="s">
        <v>1454</v>
      </c>
      <c r="B14" s="2913"/>
      <c r="C14" s="2913"/>
      <c r="D14" s="2913"/>
      <c r="E14" s="2913"/>
    </row>
    <row r="15" spans="1:5" x14ac:dyDescent="0.15">
      <c r="A15" s="924"/>
      <c r="B15" s="924"/>
      <c r="C15" s="924"/>
      <c r="D15" s="924"/>
      <c r="E15" s="924"/>
    </row>
    <row r="16" spans="1:5" x14ac:dyDescent="0.15">
      <c r="A16" s="924"/>
      <c r="B16" s="924"/>
      <c r="C16" s="924"/>
      <c r="D16" s="924"/>
      <c r="E16" s="924"/>
    </row>
    <row r="17" spans="1:5" x14ac:dyDescent="0.15">
      <c r="A17" s="924"/>
      <c r="B17" s="924"/>
      <c r="C17" s="924"/>
      <c r="D17" s="924"/>
      <c r="E17" s="924"/>
    </row>
    <row r="18" spans="1:5" x14ac:dyDescent="0.15">
      <c r="A18" s="924"/>
      <c r="B18" s="924"/>
      <c r="C18" s="924"/>
      <c r="D18" s="924"/>
      <c r="E18" s="924"/>
    </row>
    <row r="19" spans="1:5" x14ac:dyDescent="0.15">
      <c r="A19" s="924"/>
      <c r="B19" s="924"/>
      <c r="C19" s="924"/>
      <c r="D19" s="924"/>
      <c r="E19" s="924"/>
    </row>
  </sheetData>
  <mergeCells count="10">
    <mergeCell ref="A12:E12"/>
    <mergeCell ref="A13:E13"/>
    <mergeCell ref="A14:E14"/>
    <mergeCell ref="A2:E2"/>
    <mergeCell ref="A3:E3"/>
    <mergeCell ref="A4:A6"/>
    <mergeCell ref="B4:B6"/>
    <mergeCell ref="C4:E4"/>
    <mergeCell ref="C5:C6"/>
    <mergeCell ref="D5:E5"/>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4"/>
  <dimension ref="A2:E26"/>
  <sheetViews>
    <sheetView workbookViewId="0"/>
  </sheetViews>
  <sheetFormatPr baseColWidth="10" defaultRowHeight="10.5" x14ac:dyDescent="0.15"/>
  <cols>
    <col min="1" max="1" width="34.28515625" style="38" customWidth="1"/>
    <col min="2" max="2" width="17.85546875" style="38" customWidth="1"/>
    <col min="3" max="5" width="19.85546875" style="38" customWidth="1"/>
    <col min="6" max="16384" width="11.42578125" style="38"/>
  </cols>
  <sheetData>
    <row r="2" spans="1:5" ht="15" customHeight="1" x14ac:dyDescent="0.15">
      <c r="A2" s="3055" t="s">
        <v>2228</v>
      </c>
      <c r="B2" s="3056"/>
      <c r="C2" s="3056"/>
      <c r="D2" s="3056"/>
      <c r="E2" s="3056"/>
    </row>
    <row r="3" spans="1:5" ht="10.5" customHeight="1" x14ac:dyDescent="0.15">
      <c r="A3" s="3057"/>
      <c r="B3" s="3058"/>
      <c r="C3" s="3058"/>
      <c r="D3" s="3058"/>
      <c r="E3" s="3058"/>
    </row>
    <row r="4" spans="1:5" s="1142" customFormat="1" ht="12.75" customHeight="1" x14ac:dyDescent="0.25">
      <c r="A4" s="3059" t="s">
        <v>1</v>
      </c>
      <c r="B4" s="3059" t="s">
        <v>1444</v>
      </c>
      <c r="C4" s="3059" t="s">
        <v>2229</v>
      </c>
      <c r="D4" s="3060"/>
      <c r="E4" s="3060"/>
    </row>
    <row r="5" spans="1:5" s="1142" customFormat="1" ht="12.75" customHeight="1" x14ac:dyDescent="0.25">
      <c r="A5" s="3059"/>
      <c r="B5" s="3059"/>
      <c r="C5" s="3059" t="s">
        <v>89</v>
      </c>
      <c r="D5" s="3059" t="s">
        <v>2225</v>
      </c>
      <c r="E5" s="3060"/>
    </row>
    <row r="6" spans="1:5" s="1142" customFormat="1" ht="12.75" customHeight="1" x14ac:dyDescent="0.25">
      <c r="A6" s="3059"/>
      <c r="B6" s="3059"/>
      <c r="C6" s="3059"/>
      <c r="D6" s="1143" t="s">
        <v>2226</v>
      </c>
      <c r="E6" s="1143" t="s">
        <v>2227</v>
      </c>
    </row>
    <row r="7" spans="1:5" x14ac:dyDescent="0.15">
      <c r="A7" s="932" t="s">
        <v>71</v>
      </c>
      <c r="B7" s="422">
        <f>SUM(B8:B22)</f>
        <v>198</v>
      </c>
      <c r="C7" s="422">
        <f>SUM(C8:C22)</f>
        <v>15529</v>
      </c>
      <c r="D7" s="422">
        <f>SUM(D8:D22)</f>
        <v>1840</v>
      </c>
      <c r="E7" s="422">
        <f>SUM(E8:E22)</f>
        <v>13689</v>
      </c>
    </row>
    <row r="8" spans="1:5" x14ac:dyDescent="0.15">
      <c r="A8" s="156" t="s">
        <v>5</v>
      </c>
      <c r="B8" s="1144">
        <v>0</v>
      </c>
      <c r="C8" s="422">
        <f>SUM(D8:E8)</f>
        <v>0</v>
      </c>
      <c r="D8" s="1144">
        <v>0</v>
      </c>
      <c r="E8" s="1144">
        <v>0</v>
      </c>
    </row>
    <row r="9" spans="1:5" x14ac:dyDescent="0.15">
      <c r="A9" s="156" t="s">
        <v>7</v>
      </c>
      <c r="B9" s="1144">
        <v>0</v>
      </c>
      <c r="C9" s="422">
        <f t="shared" ref="C9:C22" si="0">SUM(D9:E9)</f>
        <v>0</v>
      </c>
      <c r="D9" s="1144">
        <v>0</v>
      </c>
      <c r="E9" s="1144">
        <v>0</v>
      </c>
    </row>
    <row r="10" spans="1:5" x14ac:dyDescent="0.15">
      <c r="A10" s="156" t="s">
        <v>8</v>
      </c>
      <c r="B10" s="1144">
        <v>4</v>
      </c>
      <c r="C10" s="422">
        <f t="shared" si="0"/>
        <v>530</v>
      </c>
      <c r="D10" s="1144">
        <v>0</v>
      </c>
      <c r="E10" s="1144">
        <v>530</v>
      </c>
    </row>
    <row r="11" spans="1:5" x14ac:dyDescent="0.15">
      <c r="A11" s="156" t="s">
        <v>9</v>
      </c>
      <c r="B11" s="1144">
        <v>20</v>
      </c>
      <c r="C11" s="422">
        <f t="shared" si="0"/>
        <v>1480</v>
      </c>
      <c r="D11" s="1144">
        <v>0</v>
      </c>
      <c r="E11" s="1144">
        <v>1480</v>
      </c>
    </row>
    <row r="12" spans="1:5" x14ac:dyDescent="0.15">
      <c r="A12" s="156" t="s">
        <v>10</v>
      </c>
      <c r="B12" s="1144">
        <v>23</v>
      </c>
      <c r="C12" s="422">
        <f t="shared" si="0"/>
        <v>1773</v>
      </c>
      <c r="D12" s="1144">
        <v>0</v>
      </c>
      <c r="E12" s="1144">
        <v>1773</v>
      </c>
    </row>
    <row r="13" spans="1:5" x14ac:dyDescent="0.15">
      <c r="A13" s="156" t="s">
        <v>11</v>
      </c>
      <c r="B13" s="1144">
        <v>26</v>
      </c>
      <c r="C13" s="422">
        <f t="shared" si="0"/>
        <v>1300</v>
      </c>
      <c r="D13" s="1144">
        <v>840</v>
      </c>
      <c r="E13" s="1144">
        <v>460</v>
      </c>
    </row>
    <row r="14" spans="1:5" x14ac:dyDescent="0.15">
      <c r="A14" s="156" t="s">
        <v>12</v>
      </c>
      <c r="B14" s="1144">
        <v>27</v>
      </c>
      <c r="C14" s="422">
        <f t="shared" si="0"/>
        <v>3558</v>
      </c>
      <c r="D14" s="1144">
        <v>0</v>
      </c>
      <c r="E14" s="1144">
        <v>3558</v>
      </c>
    </row>
    <row r="15" spans="1:5" x14ac:dyDescent="0.15">
      <c r="A15" s="156" t="s">
        <v>13</v>
      </c>
      <c r="B15" s="1144">
        <v>5</v>
      </c>
      <c r="C15" s="422">
        <f t="shared" si="0"/>
        <v>1320</v>
      </c>
      <c r="D15" s="1144">
        <v>1000</v>
      </c>
      <c r="E15" s="1144">
        <v>320</v>
      </c>
    </row>
    <row r="16" spans="1:5" x14ac:dyDescent="0.15">
      <c r="A16" s="156" t="s">
        <v>14</v>
      </c>
      <c r="B16" s="1144">
        <v>13</v>
      </c>
      <c r="C16" s="422">
        <f t="shared" si="0"/>
        <v>733</v>
      </c>
      <c r="D16" s="1144">
        <v>0</v>
      </c>
      <c r="E16" s="1144">
        <v>733</v>
      </c>
    </row>
    <row r="17" spans="1:5" x14ac:dyDescent="0.15">
      <c r="A17" s="156" t="s">
        <v>15</v>
      </c>
      <c r="B17" s="1144">
        <v>52</v>
      </c>
      <c r="C17" s="422">
        <f t="shared" si="0"/>
        <v>2954</v>
      </c>
      <c r="D17" s="1144">
        <v>0</v>
      </c>
      <c r="E17" s="1144">
        <v>2954</v>
      </c>
    </row>
    <row r="18" spans="1:5" x14ac:dyDescent="0.15">
      <c r="A18" s="156" t="s">
        <v>16</v>
      </c>
      <c r="B18" s="1144">
        <v>17</v>
      </c>
      <c r="C18" s="422">
        <f t="shared" si="0"/>
        <v>973</v>
      </c>
      <c r="D18" s="1144">
        <v>0</v>
      </c>
      <c r="E18" s="1144">
        <v>973</v>
      </c>
    </row>
    <row r="19" spans="1:5" x14ac:dyDescent="0.15">
      <c r="A19" s="156" t="s">
        <v>17</v>
      </c>
      <c r="B19" s="1144">
        <v>3</v>
      </c>
      <c r="C19" s="422">
        <f t="shared" si="0"/>
        <v>315</v>
      </c>
      <c r="D19" s="1144">
        <v>0</v>
      </c>
      <c r="E19" s="1144">
        <v>315</v>
      </c>
    </row>
    <row r="20" spans="1:5" x14ac:dyDescent="0.15">
      <c r="A20" s="156" t="s">
        <v>18</v>
      </c>
      <c r="B20" s="1144">
        <v>4</v>
      </c>
      <c r="C20" s="422">
        <f t="shared" si="0"/>
        <v>318</v>
      </c>
      <c r="D20" s="1144">
        <v>0</v>
      </c>
      <c r="E20" s="1144">
        <v>318</v>
      </c>
    </row>
    <row r="21" spans="1:5" x14ac:dyDescent="0.15">
      <c r="A21" s="156" t="s">
        <v>19</v>
      </c>
      <c r="B21" s="1144">
        <v>4</v>
      </c>
      <c r="C21" s="422">
        <f t="shared" si="0"/>
        <v>275</v>
      </c>
      <c r="D21" s="1144">
        <v>0</v>
      </c>
      <c r="E21" s="1144">
        <v>275</v>
      </c>
    </row>
    <row r="22" spans="1:5" x14ac:dyDescent="0.15">
      <c r="A22" s="156" t="s">
        <v>20</v>
      </c>
      <c r="B22" s="1144">
        <v>0</v>
      </c>
      <c r="C22" s="422">
        <f t="shared" si="0"/>
        <v>0</v>
      </c>
      <c r="D22" s="1144">
        <v>0</v>
      </c>
      <c r="E22" s="1144">
        <v>0</v>
      </c>
    </row>
    <row r="23" spans="1:5" x14ac:dyDescent="0.15">
      <c r="A23" s="2934"/>
      <c r="B23" s="2934"/>
      <c r="C23" s="2934"/>
      <c r="D23" s="2934"/>
      <c r="E23" s="2934"/>
    </row>
    <row r="24" spans="1:5" ht="22.5" customHeight="1" x14ac:dyDescent="0.15">
      <c r="A24" s="2922" t="s">
        <v>1680</v>
      </c>
      <c r="B24" s="2923"/>
      <c r="C24" s="2923"/>
      <c r="D24" s="2923"/>
      <c r="E24" s="2923"/>
    </row>
    <row r="25" spans="1:5" x14ac:dyDescent="0.15">
      <c r="A25" s="2922" t="s">
        <v>1456</v>
      </c>
      <c r="B25" s="2922"/>
      <c r="C25" s="2922"/>
      <c r="D25" s="2922"/>
      <c r="E25" s="2922"/>
    </row>
    <row r="26" spans="1:5" x14ac:dyDescent="0.15">
      <c r="A26" s="3054" t="s">
        <v>1454</v>
      </c>
      <c r="B26" s="2923"/>
      <c r="C26" s="2923"/>
      <c r="D26" s="2923"/>
      <c r="E26" s="2923"/>
    </row>
  </sheetData>
  <mergeCells count="11">
    <mergeCell ref="A23:E23"/>
    <mergeCell ref="A24:E24"/>
    <mergeCell ref="A25:E25"/>
    <mergeCell ref="A26:E26"/>
    <mergeCell ref="A2:E2"/>
    <mergeCell ref="A3:E3"/>
    <mergeCell ref="A4:A6"/>
    <mergeCell ref="B4:B6"/>
    <mergeCell ref="C4:E4"/>
    <mergeCell ref="C5:C6"/>
    <mergeCell ref="D5:E5"/>
  </mergeCell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5"/>
  <dimension ref="A2:O26"/>
  <sheetViews>
    <sheetView workbookViewId="0"/>
  </sheetViews>
  <sheetFormatPr baseColWidth="10" defaultColWidth="9.140625" defaultRowHeight="10.5" x14ac:dyDescent="0.15"/>
  <cols>
    <col min="1" max="1" width="16.140625" style="920" customWidth="1"/>
    <col min="2" max="2" width="11.140625" style="920" customWidth="1"/>
    <col min="3" max="3" width="10.7109375" style="920" customWidth="1"/>
    <col min="4" max="4" width="11.140625" style="920" customWidth="1"/>
    <col min="5" max="5" width="10.140625" style="920" customWidth="1"/>
    <col min="6" max="6" width="9.85546875" style="920" customWidth="1"/>
    <col min="7" max="7" width="9.42578125" style="920" customWidth="1"/>
    <col min="8" max="8" width="9" style="920" customWidth="1"/>
    <col min="9" max="9" width="8.42578125" style="920" customWidth="1"/>
    <col min="10" max="10" width="10.140625" style="920" customWidth="1"/>
    <col min="11" max="11" width="12.28515625" style="920" customWidth="1"/>
    <col min="12" max="12" width="11.28515625" style="920" customWidth="1"/>
    <col min="13" max="13" width="11.42578125" style="920" customWidth="1"/>
    <col min="14" max="14" width="11.5703125" style="920" customWidth="1"/>
    <col min="15" max="242" width="9.140625" style="920"/>
    <col min="243" max="243" width="16.140625" style="920" customWidth="1"/>
    <col min="244" max="244" width="11.140625" style="920" customWidth="1"/>
    <col min="245" max="245" width="10.7109375" style="920" customWidth="1"/>
    <col min="246" max="246" width="11.140625" style="920" customWidth="1"/>
    <col min="247" max="247" width="10.140625" style="920" customWidth="1"/>
    <col min="248" max="248" width="9.85546875" style="920" customWidth="1"/>
    <col min="249" max="249" width="9.42578125" style="920" customWidth="1"/>
    <col min="250" max="250" width="9" style="920" customWidth="1"/>
    <col min="251" max="251" width="8.42578125" style="920" customWidth="1"/>
    <col min="252" max="252" width="10.140625" style="920" customWidth="1"/>
    <col min="253" max="253" width="12.28515625" style="920" customWidth="1"/>
    <col min="254" max="254" width="11.28515625" style="920" customWidth="1"/>
    <col min="255" max="255" width="11.42578125" style="920" customWidth="1"/>
    <col min="256" max="256" width="10.5703125" style="920" customWidth="1"/>
    <col min="257" max="257" width="15" style="920" customWidth="1"/>
    <col min="258" max="498" width="9.140625" style="920"/>
    <col min="499" max="499" width="16.140625" style="920" customWidth="1"/>
    <col min="500" max="500" width="11.140625" style="920" customWidth="1"/>
    <col min="501" max="501" width="10.7109375" style="920" customWidth="1"/>
    <col min="502" max="502" width="11.140625" style="920" customWidth="1"/>
    <col min="503" max="503" width="10.140625" style="920" customWidth="1"/>
    <col min="504" max="504" width="9.85546875" style="920" customWidth="1"/>
    <col min="505" max="505" width="9.42578125" style="920" customWidth="1"/>
    <col min="506" max="506" width="9" style="920" customWidth="1"/>
    <col min="507" max="507" width="8.42578125" style="920" customWidth="1"/>
    <col min="508" max="508" width="10.140625" style="920" customWidth="1"/>
    <col min="509" max="509" width="12.28515625" style="920" customWidth="1"/>
    <col min="510" max="510" width="11.28515625" style="920" customWidth="1"/>
    <col min="511" max="511" width="11.42578125" style="920" customWidth="1"/>
    <col min="512" max="512" width="10.5703125" style="920" customWidth="1"/>
    <col min="513" max="513" width="15" style="920" customWidth="1"/>
    <col min="514" max="754" width="9.140625" style="920"/>
    <col min="755" max="755" width="16.140625" style="920" customWidth="1"/>
    <col min="756" max="756" width="11.140625" style="920" customWidth="1"/>
    <col min="757" max="757" width="10.7109375" style="920" customWidth="1"/>
    <col min="758" max="758" width="11.140625" style="920" customWidth="1"/>
    <col min="759" max="759" width="10.140625" style="920" customWidth="1"/>
    <col min="760" max="760" width="9.85546875" style="920" customWidth="1"/>
    <col min="761" max="761" width="9.42578125" style="920" customWidth="1"/>
    <col min="762" max="762" width="9" style="920" customWidth="1"/>
    <col min="763" max="763" width="8.42578125" style="920" customWidth="1"/>
    <col min="764" max="764" width="10.140625" style="920" customWidth="1"/>
    <col min="765" max="765" width="12.28515625" style="920" customWidth="1"/>
    <col min="766" max="766" width="11.28515625" style="920" customWidth="1"/>
    <col min="767" max="767" width="11.42578125" style="920" customWidth="1"/>
    <col min="768" max="768" width="10.5703125" style="920" customWidth="1"/>
    <col min="769" max="769" width="15" style="920" customWidth="1"/>
    <col min="770" max="1010" width="9.140625" style="920"/>
    <col min="1011" max="1011" width="16.140625" style="920" customWidth="1"/>
    <col min="1012" max="1012" width="11.140625" style="920" customWidth="1"/>
    <col min="1013" max="1013" width="10.7109375" style="920" customWidth="1"/>
    <col min="1014" max="1014" width="11.140625" style="920" customWidth="1"/>
    <col min="1015" max="1015" width="10.140625" style="920" customWidth="1"/>
    <col min="1016" max="1016" width="9.85546875" style="920" customWidth="1"/>
    <col min="1017" max="1017" width="9.42578125" style="920" customWidth="1"/>
    <col min="1018" max="1018" width="9" style="920" customWidth="1"/>
    <col min="1019" max="1019" width="8.42578125" style="920" customWidth="1"/>
    <col min="1020" max="1020" width="10.140625" style="920" customWidth="1"/>
    <col min="1021" max="1021" width="12.28515625" style="920" customWidth="1"/>
    <col min="1022" max="1022" width="11.28515625" style="920" customWidth="1"/>
    <col min="1023" max="1023" width="11.42578125" style="920" customWidth="1"/>
    <col min="1024" max="1024" width="10.5703125" style="920" customWidth="1"/>
    <col min="1025" max="1025" width="15" style="920" customWidth="1"/>
    <col min="1026" max="1266" width="9.140625" style="920"/>
    <col min="1267" max="1267" width="16.140625" style="920" customWidth="1"/>
    <col min="1268" max="1268" width="11.140625" style="920" customWidth="1"/>
    <col min="1269" max="1269" width="10.7109375" style="920" customWidth="1"/>
    <col min="1270" max="1270" width="11.140625" style="920" customWidth="1"/>
    <col min="1271" max="1271" width="10.140625" style="920" customWidth="1"/>
    <col min="1272" max="1272" width="9.85546875" style="920" customWidth="1"/>
    <col min="1273" max="1273" width="9.42578125" style="920" customWidth="1"/>
    <col min="1274" max="1274" width="9" style="920" customWidth="1"/>
    <col min="1275" max="1275" width="8.42578125" style="920" customWidth="1"/>
    <col min="1276" max="1276" width="10.140625" style="920" customWidth="1"/>
    <col min="1277" max="1277" width="12.28515625" style="920" customWidth="1"/>
    <col min="1278" max="1278" width="11.28515625" style="920" customWidth="1"/>
    <col min="1279" max="1279" width="11.42578125" style="920" customWidth="1"/>
    <col min="1280" max="1280" width="10.5703125" style="920" customWidth="1"/>
    <col min="1281" max="1281" width="15" style="920" customWidth="1"/>
    <col min="1282" max="1522" width="9.140625" style="920"/>
    <col min="1523" max="1523" width="16.140625" style="920" customWidth="1"/>
    <col min="1524" max="1524" width="11.140625" style="920" customWidth="1"/>
    <col min="1525" max="1525" width="10.7109375" style="920" customWidth="1"/>
    <col min="1526" max="1526" width="11.140625" style="920" customWidth="1"/>
    <col min="1527" max="1527" width="10.140625" style="920" customWidth="1"/>
    <col min="1528" max="1528" width="9.85546875" style="920" customWidth="1"/>
    <col min="1529" max="1529" width="9.42578125" style="920" customWidth="1"/>
    <col min="1530" max="1530" width="9" style="920" customWidth="1"/>
    <col min="1531" max="1531" width="8.42578125" style="920" customWidth="1"/>
    <col min="1532" max="1532" width="10.140625" style="920" customWidth="1"/>
    <col min="1533" max="1533" width="12.28515625" style="920" customWidth="1"/>
    <col min="1534" max="1534" width="11.28515625" style="920" customWidth="1"/>
    <col min="1535" max="1535" width="11.42578125" style="920" customWidth="1"/>
    <col min="1536" max="1536" width="10.5703125" style="920" customWidth="1"/>
    <col min="1537" max="1537" width="15" style="920" customWidth="1"/>
    <col min="1538" max="1778" width="9.140625" style="920"/>
    <col min="1779" max="1779" width="16.140625" style="920" customWidth="1"/>
    <col min="1780" max="1780" width="11.140625" style="920" customWidth="1"/>
    <col min="1781" max="1781" width="10.7109375" style="920" customWidth="1"/>
    <col min="1782" max="1782" width="11.140625" style="920" customWidth="1"/>
    <col min="1783" max="1783" width="10.140625" style="920" customWidth="1"/>
    <col min="1784" max="1784" width="9.85546875" style="920" customWidth="1"/>
    <col min="1785" max="1785" width="9.42578125" style="920" customWidth="1"/>
    <col min="1786" max="1786" width="9" style="920" customWidth="1"/>
    <col min="1787" max="1787" width="8.42578125" style="920" customWidth="1"/>
    <col min="1788" max="1788" width="10.140625" style="920" customWidth="1"/>
    <col min="1789" max="1789" width="12.28515625" style="920" customWidth="1"/>
    <col min="1790" max="1790" width="11.28515625" style="920" customWidth="1"/>
    <col min="1791" max="1791" width="11.42578125" style="920" customWidth="1"/>
    <col min="1792" max="1792" width="10.5703125" style="920" customWidth="1"/>
    <col min="1793" max="1793" width="15" style="920" customWidth="1"/>
    <col min="1794" max="2034" width="9.140625" style="920"/>
    <col min="2035" max="2035" width="16.140625" style="920" customWidth="1"/>
    <col min="2036" max="2036" width="11.140625" style="920" customWidth="1"/>
    <col min="2037" max="2037" width="10.7109375" style="920" customWidth="1"/>
    <col min="2038" max="2038" width="11.140625" style="920" customWidth="1"/>
    <col min="2039" max="2039" width="10.140625" style="920" customWidth="1"/>
    <col min="2040" max="2040" width="9.85546875" style="920" customWidth="1"/>
    <col min="2041" max="2041" width="9.42578125" style="920" customWidth="1"/>
    <col min="2042" max="2042" width="9" style="920" customWidth="1"/>
    <col min="2043" max="2043" width="8.42578125" style="920" customWidth="1"/>
    <col min="2044" max="2044" width="10.140625" style="920" customWidth="1"/>
    <col min="2045" max="2045" width="12.28515625" style="920" customWidth="1"/>
    <col min="2046" max="2046" width="11.28515625" style="920" customWidth="1"/>
    <col min="2047" max="2047" width="11.42578125" style="920" customWidth="1"/>
    <col min="2048" max="2048" width="10.5703125" style="920" customWidth="1"/>
    <col min="2049" max="2049" width="15" style="920" customWidth="1"/>
    <col min="2050" max="2290" width="9.140625" style="920"/>
    <col min="2291" max="2291" width="16.140625" style="920" customWidth="1"/>
    <col min="2292" max="2292" width="11.140625" style="920" customWidth="1"/>
    <col min="2293" max="2293" width="10.7109375" style="920" customWidth="1"/>
    <col min="2294" max="2294" width="11.140625" style="920" customWidth="1"/>
    <col min="2295" max="2295" width="10.140625" style="920" customWidth="1"/>
    <col min="2296" max="2296" width="9.85546875" style="920" customWidth="1"/>
    <col min="2297" max="2297" width="9.42578125" style="920" customWidth="1"/>
    <col min="2298" max="2298" width="9" style="920" customWidth="1"/>
    <col min="2299" max="2299" width="8.42578125" style="920" customWidth="1"/>
    <col min="2300" max="2300" width="10.140625" style="920" customWidth="1"/>
    <col min="2301" max="2301" width="12.28515625" style="920" customWidth="1"/>
    <col min="2302" max="2302" width="11.28515625" style="920" customWidth="1"/>
    <col min="2303" max="2303" width="11.42578125" style="920" customWidth="1"/>
    <col min="2304" max="2304" width="10.5703125" style="920" customWidth="1"/>
    <col min="2305" max="2305" width="15" style="920" customWidth="1"/>
    <col min="2306" max="2546" width="9.140625" style="920"/>
    <col min="2547" max="2547" width="16.140625" style="920" customWidth="1"/>
    <col min="2548" max="2548" width="11.140625" style="920" customWidth="1"/>
    <col min="2549" max="2549" width="10.7109375" style="920" customWidth="1"/>
    <col min="2550" max="2550" width="11.140625" style="920" customWidth="1"/>
    <col min="2551" max="2551" width="10.140625" style="920" customWidth="1"/>
    <col min="2552" max="2552" width="9.85546875" style="920" customWidth="1"/>
    <col min="2553" max="2553" width="9.42578125" style="920" customWidth="1"/>
    <col min="2554" max="2554" width="9" style="920" customWidth="1"/>
    <col min="2555" max="2555" width="8.42578125" style="920" customWidth="1"/>
    <col min="2556" max="2556" width="10.140625" style="920" customWidth="1"/>
    <col min="2557" max="2557" width="12.28515625" style="920" customWidth="1"/>
    <col min="2558" max="2558" width="11.28515625" style="920" customWidth="1"/>
    <col min="2559" max="2559" width="11.42578125" style="920" customWidth="1"/>
    <col min="2560" max="2560" width="10.5703125" style="920" customWidth="1"/>
    <col min="2561" max="2561" width="15" style="920" customWidth="1"/>
    <col min="2562" max="2802" width="9.140625" style="920"/>
    <col min="2803" max="2803" width="16.140625" style="920" customWidth="1"/>
    <col min="2804" max="2804" width="11.140625" style="920" customWidth="1"/>
    <col min="2805" max="2805" width="10.7109375" style="920" customWidth="1"/>
    <col min="2806" max="2806" width="11.140625" style="920" customWidth="1"/>
    <col min="2807" max="2807" width="10.140625" style="920" customWidth="1"/>
    <col min="2808" max="2808" width="9.85546875" style="920" customWidth="1"/>
    <col min="2809" max="2809" width="9.42578125" style="920" customWidth="1"/>
    <col min="2810" max="2810" width="9" style="920" customWidth="1"/>
    <col min="2811" max="2811" width="8.42578125" style="920" customWidth="1"/>
    <col min="2812" max="2812" width="10.140625" style="920" customWidth="1"/>
    <col min="2813" max="2813" width="12.28515625" style="920" customWidth="1"/>
    <col min="2814" max="2814" width="11.28515625" style="920" customWidth="1"/>
    <col min="2815" max="2815" width="11.42578125" style="920" customWidth="1"/>
    <col min="2816" max="2816" width="10.5703125" style="920" customWidth="1"/>
    <col min="2817" max="2817" width="15" style="920" customWidth="1"/>
    <col min="2818" max="3058" width="9.140625" style="920"/>
    <col min="3059" max="3059" width="16.140625" style="920" customWidth="1"/>
    <col min="3060" max="3060" width="11.140625" style="920" customWidth="1"/>
    <col min="3061" max="3061" width="10.7109375" style="920" customWidth="1"/>
    <col min="3062" max="3062" width="11.140625" style="920" customWidth="1"/>
    <col min="3063" max="3063" width="10.140625" style="920" customWidth="1"/>
    <col min="3064" max="3064" width="9.85546875" style="920" customWidth="1"/>
    <col min="3065" max="3065" width="9.42578125" style="920" customWidth="1"/>
    <col min="3066" max="3066" width="9" style="920" customWidth="1"/>
    <col min="3067" max="3067" width="8.42578125" style="920" customWidth="1"/>
    <col min="3068" max="3068" width="10.140625" style="920" customWidth="1"/>
    <col min="3069" max="3069" width="12.28515625" style="920" customWidth="1"/>
    <col min="3070" max="3070" width="11.28515625" style="920" customWidth="1"/>
    <col min="3071" max="3071" width="11.42578125" style="920" customWidth="1"/>
    <col min="3072" max="3072" width="10.5703125" style="920" customWidth="1"/>
    <col min="3073" max="3073" width="15" style="920" customWidth="1"/>
    <col min="3074" max="3314" width="9.140625" style="920"/>
    <col min="3315" max="3315" width="16.140625" style="920" customWidth="1"/>
    <col min="3316" max="3316" width="11.140625" style="920" customWidth="1"/>
    <col min="3317" max="3317" width="10.7109375" style="920" customWidth="1"/>
    <col min="3318" max="3318" width="11.140625" style="920" customWidth="1"/>
    <col min="3319" max="3319" width="10.140625" style="920" customWidth="1"/>
    <col min="3320" max="3320" width="9.85546875" style="920" customWidth="1"/>
    <col min="3321" max="3321" width="9.42578125" style="920" customWidth="1"/>
    <col min="3322" max="3322" width="9" style="920" customWidth="1"/>
    <col min="3323" max="3323" width="8.42578125" style="920" customWidth="1"/>
    <col min="3324" max="3324" width="10.140625" style="920" customWidth="1"/>
    <col min="3325" max="3325" width="12.28515625" style="920" customWidth="1"/>
    <col min="3326" max="3326" width="11.28515625" style="920" customWidth="1"/>
    <col min="3327" max="3327" width="11.42578125" style="920" customWidth="1"/>
    <col min="3328" max="3328" width="10.5703125" style="920" customWidth="1"/>
    <col min="3329" max="3329" width="15" style="920" customWidth="1"/>
    <col min="3330" max="3570" width="9.140625" style="920"/>
    <col min="3571" max="3571" width="16.140625" style="920" customWidth="1"/>
    <col min="3572" max="3572" width="11.140625" style="920" customWidth="1"/>
    <col min="3573" max="3573" width="10.7109375" style="920" customWidth="1"/>
    <col min="3574" max="3574" width="11.140625" style="920" customWidth="1"/>
    <col min="3575" max="3575" width="10.140625" style="920" customWidth="1"/>
    <col min="3576" max="3576" width="9.85546875" style="920" customWidth="1"/>
    <col min="3577" max="3577" width="9.42578125" style="920" customWidth="1"/>
    <col min="3578" max="3578" width="9" style="920" customWidth="1"/>
    <col min="3579" max="3579" width="8.42578125" style="920" customWidth="1"/>
    <col min="3580" max="3580" width="10.140625" style="920" customWidth="1"/>
    <col min="3581" max="3581" width="12.28515625" style="920" customWidth="1"/>
    <col min="3582" max="3582" width="11.28515625" style="920" customWidth="1"/>
    <col min="3583" max="3583" width="11.42578125" style="920" customWidth="1"/>
    <col min="3584" max="3584" width="10.5703125" style="920" customWidth="1"/>
    <col min="3585" max="3585" width="15" style="920" customWidth="1"/>
    <col min="3586" max="3826" width="9.140625" style="920"/>
    <col min="3827" max="3827" width="16.140625" style="920" customWidth="1"/>
    <col min="3828" max="3828" width="11.140625" style="920" customWidth="1"/>
    <col min="3829" max="3829" width="10.7109375" style="920" customWidth="1"/>
    <col min="3830" max="3830" width="11.140625" style="920" customWidth="1"/>
    <col min="3831" max="3831" width="10.140625" style="920" customWidth="1"/>
    <col min="3832" max="3832" width="9.85546875" style="920" customWidth="1"/>
    <col min="3833" max="3833" width="9.42578125" style="920" customWidth="1"/>
    <col min="3834" max="3834" width="9" style="920" customWidth="1"/>
    <col min="3835" max="3835" width="8.42578125" style="920" customWidth="1"/>
    <col min="3836" max="3836" width="10.140625" style="920" customWidth="1"/>
    <col min="3837" max="3837" width="12.28515625" style="920" customWidth="1"/>
    <col min="3838" max="3838" width="11.28515625" style="920" customWidth="1"/>
    <col min="3839" max="3839" width="11.42578125" style="920" customWidth="1"/>
    <col min="3840" max="3840" width="10.5703125" style="920" customWidth="1"/>
    <col min="3841" max="3841" width="15" style="920" customWidth="1"/>
    <col min="3842" max="4082" width="9.140625" style="920"/>
    <col min="4083" max="4083" width="16.140625" style="920" customWidth="1"/>
    <col min="4084" max="4084" width="11.140625" style="920" customWidth="1"/>
    <col min="4085" max="4085" width="10.7109375" style="920" customWidth="1"/>
    <col min="4086" max="4086" width="11.140625" style="920" customWidth="1"/>
    <col min="4087" max="4087" width="10.140625" style="920" customWidth="1"/>
    <col min="4088" max="4088" width="9.85546875" style="920" customWidth="1"/>
    <col min="4089" max="4089" width="9.42578125" style="920" customWidth="1"/>
    <col min="4090" max="4090" width="9" style="920" customWidth="1"/>
    <col min="4091" max="4091" width="8.42578125" style="920" customWidth="1"/>
    <col min="4092" max="4092" width="10.140625" style="920" customWidth="1"/>
    <col min="4093" max="4093" width="12.28515625" style="920" customWidth="1"/>
    <col min="4094" max="4094" width="11.28515625" style="920" customWidth="1"/>
    <col min="4095" max="4095" width="11.42578125" style="920" customWidth="1"/>
    <col min="4096" max="4096" width="10.5703125" style="920" customWidth="1"/>
    <col min="4097" max="4097" width="15" style="920" customWidth="1"/>
    <col min="4098" max="4338" width="9.140625" style="920"/>
    <col min="4339" max="4339" width="16.140625" style="920" customWidth="1"/>
    <col min="4340" max="4340" width="11.140625" style="920" customWidth="1"/>
    <col min="4341" max="4341" width="10.7109375" style="920" customWidth="1"/>
    <col min="4342" max="4342" width="11.140625" style="920" customWidth="1"/>
    <col min="4343" max="4343" width="10.140625" style="920" customWidth="1"/>
    <col min="4344" max="4344" width="9.85546875" style="920" customWidth="1"/>
    <col min="4345" max="4345" width="9.42578125" style="920" customWidth="1"/>
    <col min="4346" max="4346" width="9" style="920" customWidth="1"/>
    <col min="4347" max="4347" width="8.42578125" style="920" customWidth="1"/>
    <col min="4348" max="4348" width="10.140625" style="920" customWidth="1"/>
    <col min="4349" max="4349" width="12.28515625" style="920" customWidth="1"/>
    <col min="4350" max="4350" width="11.28515625" style="920" customWidth="1"/>
    <col min="4351" max="4351" width="11.42578125" style="920" customWidth="1"/>
    <col min="4352" max="4352" width="10.5703125" style="920" customWidth="1"/>
    <col min="4353" max="4353" width="15" style="920" customWidth="1"/>
    <col min="4354" max="4594" width="9.140625" style="920"/>
    <col min="4595" max="4595" width="16.140625" style="920" customWidth="1"/>
    <col min="4596" max="4596" width="11.140625" style="920" customWidth="1"/>
    <col min="4597" max="4597" width="10.7109375" style="920" customWidth="1"/>
    <col min="4598" max="4598" width="11.140625" style="920" customWidth="1"/>
    <col min="4599" max="4599" width="10.140625" style="920" customWidth="1"/>
    <col min="4600" max="4600" width="9.85546875" style="920" customWidth="1"/>
    <col min="4601" max="4601" width="9.42578125" style="920" customWidth="1"/>
    <col min="4602" max="4602" width="9" style="920" customWidth="1"/>
    <col min="4603" max="4603" width="8.42578125" style="920" customWidth="1"/>
    <col min="4604" max="4604" width="10.140625" style="920" customWidth="1"/>
    <col min="4605" max="4605" width="12.28515625" style="920" customWidth="1"/>
    <col min="4606" max="4606" width="11.28515625" style="920" customWidth="1"/>
    <col min="4607" max="4607" width="11.42578125" style="920" customWidth="1"/>
    <col min="4608" max="4608" width="10.5703125" style="920" customWidth="1"/>
    <col min="4609" max="4609" width="15" style="920" customWidth="1"/>
    <col min="4610" max="4850" width="9.140625" style="920"/>
    <col min="4851" max="4851" width="16.140625" style="920" customWidth="1"/>
    <col min="4852" max="4852" width="11.140625" style="920" customWidth="1"/>
    <col min="4853" max="4853" width="10.7109375" style="920" customWidth="1"/>
    <col min="4854" max="4854" width="11.140625" style="920" customWidth="1"/>
    <col min="4855" max="4855" width="10.140625" style="920" customWidth="1"/>
    <col min="4856" max="4856" width="9.85546875" style="920" customWidth="1"/>
    <col min="4857" max="4857" width="9.42578125" style="920" customWidth="1"/>
    <col min="4858" max="4858" width="9" style="920" customWidth="1"/>
    <col min="4859" max="4859" width="8.42578125" style="920" customWidth="1"/>
    <col min="4860" max="4860" width="10.140625" style="920" customWidth="1"/>
    <col min="4861" max="4861" width="12.28515625" style="920" customWidth="1"/>
    <col min="4862" max="4862" width="11.28515625" style="920" customWidth="1"/>
    <col min="4863" max="4863" width="11.42578125" style="920" customWidth="1"/>
    <col min="4864" max="4864" width="10.5703125" style="920" customWidth="1"/>
    <col min="4865" max="4865" width="15" style="920" customWidth="1"/>
    <col min="4866" max="5106" width="9.140625" style="920"/>
    <col min="5107" max="5107" width="16.140625" style="920" customWidth="1"/>
    <col min="5108" max="5108" width="11.140625" style="920" customWidth="1"/>
    <col min="5109" max="5109" width="10.7109375" style="920" customWidth="1"/>
    <col min="5110" max="5110" width="11.140625" style="920" customWidth="1"/>
    <col min="5111" max="5111" width="10.140625" style="920" customWidth="1"/>
    <col min="5112" max="5112" width="9.85546875" style="920" customWidth="1"/>
    <col min="5113" max="5113" width="9.42578125" style="920" customWidth="1"/>
    <col min="5114" max="5114" width="9" style="920" customWidth="1"/>
    <col min="5115" max="5115" width="8.42578125" style="920" customWidth="1"/>
    <col min="5116" max="5116" width="10.140625" style="920" customWidth="1"/>
    <col min="5117" max="5117" width="12.28515625" style="920" customWidth="1"/>
    <col min="5118" max="5118" width="11.28515625" style="920" customWidth="1"/>
    <col min="5119" max="5119" width="11.42578125" style="920" customWidth="1"/>
    <col min="5120" max="5120" width="10.5703125" style="920" customWidth="1"/>
    <col min="5121" max="5121" width="15" style="920" customWidth="1"/>
    <col min="5122" max="5362" width="9.140625" style="920"/>
    <col min="5363" max="5363" width="16.140625" style="920" customWidth="1"/>
    <col min="5364" max="5364" width="11.140625" style="920" customWidth="1"/>
    <col min="5365" max="5365" width="10.7109375" style="920" customWidth="1"/>
    <col min="5366" max="5366" width="11.140625" style="920" customWidth="1"/>
    <col min="5367" max="5367" width="10.140625" style="920" customWidth="1"/>
    <col min="5368" max="5368" width="9.85546875" style="920" customWidth="1"/>
    <col min="5369" max="5369" width="9.42578125" style="920" customWidth="1"/>
    <col min="5370" max="5370" width="9" style="920" customWidth="1"/>
    <col min="5371" max="5371" width="8.42578125" style="920" customWidth="1"/>
    <col min="5372" max="5372" width="10.140625" style="920" customWidth="1"/>
    <col min="5373" max="5373" width="12.28515625" style="920" customWidth="1"/>
    <col min="5374" max="5374" width="11.28515625" style="920" customWidth="1"/>
    <col min="5375" max="5375" width="11.42578125" style="920" customWidth="1"/>
    <col min="5376" max="5376" width="10.5703125" style="920" customWidth="1"/>
    <col min="5377" max="5377" width="15" style="920" customWidth="1"/>
    <col min="5378" max="5618" width="9.140625" style="920"/>
    <col min="5619" max="5619" width="16.140625" style="920" customWidth="1"/>
    <col min="5620" max="5620" width="11.140625" style="920" customWidth="1"/>
    <col min="5621" max="5621" width="10.7109375" style="920" customWidth="1"/>
    <col min="5622" max="5622" width="11.140625" style="920" customWidth="1"/>
    <col min="5623" max="5623" width="10.140625" style="920" customWidth="1"/>
    <col min="5624" max="5624" width="9.85546875" style="920" customWidth="1"/>
    <col min="5625" max="5625" width="9.42578125" style="920" customWidth="1"/>
    <col min="5626" max="5626" width="9" style="920" customWidth="1"/>
    <col min="5627" max="5627" width="8.42578125" style="920" customWidth="1"/>
    <col min="5628" max="5628" width="10.140625" style="920" customWidth="1"/>
    <col min="5629" max="5629" width="12.28515625" style="920" customWidth="1"/>
    <col min="5630" max="5630" width="11.28515625" style="920" customWidth="1"/>
    <col min="5631" max="5631" width="11.42578125" style="920" customWidth="1"/>
    <col min="5632" max="5632" width="10.5703125" style="920" customWidth="1"/>
    <col min="5633" max="5633" width="15" style="920" customWidth="1"/>
    <col min="5634" max="5874" width="9.140625" style="920"/>
    <col min="5875" max="5875" width="16.140625" style="920" customWidth="1"/>
    <col min="5876" max="5876" width="11.140625" style="920" customWidth="1"/>
    <col min="5877" max="5877" width="10.7109375" style="920" customWidth="1"/>
    <col min="5878" max="5878" width="11.140625" style="920" customWidth="1"/>
    <col min="5879" max="5879" width="10.140625" style="920" customWidth="1"/>
    <col min="5880" max="5880" width="9.85546875" style="920" customWidth="1"/>
    <col min="5881" max="5881" width="9.42578125" style="920" customWidth="1"/>
    <col min="5882" max="5882" width="9" style="920" customWidth="1"/>
    <col min="5883" max="5883" width="8.42578125" style="920" customWidth="1"/>
    <col min="5884" max="5884" width="10.140625" style="920" customWidth="1"/>
    <col min="5885" max="5885" width="12.28515625" style="920" customWidth="1"/>
    <col min="5886" max="5886" width="11.28515625" style="920" customWidth="1"/>
    <col min="5887" max="5887" width="11.42578125" style="920" customWidth="1"/>
    <col min="5888" max="5888" width="10.5703125" style="920" customWidth="1"/>
    <col min="5889" max="5889" width="15" style="920" customWidth="1"/>
    <col min="5890" max="6130" width="9.140625" style="920"/>
    <col min="6131" max="6131" width="16.140625" style="920" customWidth="1"/>
    <col min="6132" max="6132" width="11.140625" style="920" customWidth="1"/>
    <col min="6133" max="6133" width="10.7109375" style="920" customWidth="1"/>
    <col min="6134" max="6134" width="11.140625" style="920" customWidth="1"/>
    <col min="6135" max="6135" width="10.140625" style="920" customWidth="1"/>
    <col min="6136" max="6136" width="9.85546875" style="920" customWidth="1"/>
    <col min="6137" max="6137" width="9.42578125" style="920" customWidth="1"/>
    <col min="6138" max="6138" width="9" style="920" customWidth="1"/>
    <col min="6139" max="6139" width="8.42578125" style="920" customWidth="1"/>
    <col min="6140" max="6140" width="10.140625" style="920" customWidth="1"/>
    <col min="6141" max="6141" width="12.28515625" style="920" customWidth="1"/>
    <col min="6142" max="6142" width="11.28515625" style="920" customWidth="1"/>
    <col min="6143" max="6143" width="11.42578125" style="920" customWidth="1"/>
    <col min="6144" max="6144" width="10.5703125" style="920" customWidth="1"/>
    <col min="6145" max="6145" width="15" style="920" customWidth="1"/>
    <col min="6146" max="6386" width="9.140625" style="920"/>
    <col min="6387" max="6387" width="16.140625" style="920" customWidth="1"/>
    <col min="6388" max="6388" width="11.140625" style="920" customWidth="1"/>
    <col min="6389" max="6389" width="10.7109375" style="920" customWidth="1"/>
    <col min="6390" max="6390" width="11.140625" style="920" customWidth="1"/>
    <col min="6391" max="6391" width="10.140625" style="920" customWidth="1"/>
    <col min="6392" max="6392" width="9.85546875" style="920" customWidth="1"/>
    <col min="6393" max="6393" width="9.42578125" style="920" customWidth="1"/>
    <col min="6394" max="6394" width="9" style="920" customWidth="1"/>
    <col min="6395" max="6395" width="8.42578125" style="920" customWidth="1"/>
    <col min="6396" max="6396" width="10.140625" style="920" customWidth="1"/>
    <col min="6397" max="6397" width="12.28515625" style="920" customWidth="1"/>
    <col min="6398" max="6398" width="11.28515625" style="920" customWidth="1"/>
    <col min="6399" max="6399" width="11.42578125" style="920" customWidth="1"/>
    <col min="6400" max="6400" width="10.5703125" style="920" customWidth="1"/>
    <col min="6401" max="6401" width="15" style="920" customWidth="1"/>
    <col min="6402" max="6642" width="9.140625" style="920"/>
    <col min="6643" max="6643" width="16.140625" style="920" customWidth="1"/>
    <col min="6644" max="6644" width="11.140625" style="920" customWidth="1"/>
    <col min="6645" max="6645" width="10.7109375" style="920" customWidth="1"/>
    <col min="6646" max="6646" width="11.140625" style="920" customWidth="1"/>
    <col min="6647" max="6647" width="10.140625" style="920" customWidth="1"/>
    <col min="6648" max="6648" width="9.85546875" style="920" customWidth="1"/>
    <col min="6649" max="6649" width="9.42578125" style="920" customWidth="1"/>
    <col min="6650" max="6650" width="9" style="920" customWidth="1"/>
    <col min="6651" max="6651" width="8.42578125" style="920" customWidth="1"/>
    <col min="6652" max="6652" width="10.140625" style="920" customWidth="1"/>
    <col min="6653" max="6653" width="12.28515625" style="920" customWidth="1"/>
    <col min="6654" max="6654" width="11.28515625" style="920" customWidth="1"/>
    <col min="6655" max="6655" width="11.42578125" style="920" customWidth="1"/>
    <col min="6656" max="6656" width="10.5703125" style="920" customWidth="1"/>
    <col min="6657" max="6657" width="15" style="920" customWidth="1"/>
    <col min="6658" max="6898" width="9.140625" style="920"/>
    <col min="6899" max="6899" width="16.140625" style="920" customWidth="1"/>
    <col min="6900" max="6900" width="11.140625" style="920" customWidth="1"/>
    <col min="6901" max="6901" width="10.7109375" style="920" customWidth="1"/>
    <col min="6902" max="6902" width="11.140625" style="920" customWidth="1"/>
    <col min="6903" max="6903" width="10.140625" style="920" customWidth="1"/>
    <col min="6904" max="6904" width="9.85546875" style="920" customWidth="1"/>
    <col min="6905" max="6905" width="9.42578125" style="920" customWidth="1"/>
    <col min="6906" max="6906" width="9" style="920" customWidth="1"/>
    <col min="6907" max="6907" width="8.42578125" style="920" customWidth="1"/>
    <col min="6908" max="6908" width="10.140625" style="920" customWidth="1"/>
    <col min="6909" max="6909" width="12.28515625" style="920" customWidth="1"/>
    <col min="6910" max="6910" width="11.28515625" style="920" customWidth="1"/>
    <col min="6911" max="6911" width="11.42578125" style="920" customWidth="1"/>
    <col min="6912" max="6912" width="10.5703125" style="920" customWidth="1"/>
    <col min="6913" max="6913" width="15" style="920" customWidth="1"/>
    <col min="6914" max="7154" width="9.140625" style="920"/>
    <col min="7155" max="7155" width="16.140625" style="920" customWidth="1"/>
    <col min="7156" max="7156" width="11.140625" style="920" customWidth="1"/>
    <col min="7157" max="7157" width="10.7109375" style="920" customWidth="1"/>
    <col min="7158" max="7158" width="11.140625" style="920" customWidth="1"/>
    <col min="7159" max="7159" width="10.140625" style="920" customWidth="1"/>
    <col min="7160" max="7160" width="9.85546875" style="920" customWidth="1"/>
    <col min="7161" max="7161" width="9.42578125" style="920" customWidth="1"/>
    <col min="7162" max="7162" width="9" style="920" customWidth="1"/>
    <col min="7163" max="7163" width="8.42578125" style="920" customWidth="1"/>
    <col min="7164" max="7164" width="10.140625" style="920" customWidth="1"/>
    <col min="7165" max="7165" width="12.28515625" style="920" customWidth="1"/>
    <col min="7166" max="7166" width="11.28515625" style="920" customWidth="1"/>
    <col min="7167" max="7167" width="11.42578125" style="920" customWidth="1"/>
    <col min="7168" max="7168" width="10.5703125" style="920" customWidth="1"/>
    <col min="7169" max="7169" width="15" style="920" customWidth="1"/>
    <col min="7170" max="7410" width="9.140625" style="920"/>
    <col min="7411" max="7411" width="16.140625" style="920" customWidth="1"/>
    <col min="7412" max="7412" width="11.140625" style="920" customWidth="1"/>
    <col min="7413" max="7413" width="10.7109375" style="920" customWidth="1"/>
    <col min="7414" max="7414" width="11.140625" style="920" customWidth="1"/>
    <col min="7415" max="7415" width="10.140625" style="920" customWidth="1"/>
    <col min="7416" max="7416" width="9.85546875" style="920" customWidth="1"/>
    <col min="7417" max="7417" width="9.42578125" style="920" customWidth="1"/>
    <col min="7418" max="7418" width="9" style="920" customWidth="1"/>
    <col min="7419" max="7419" width="8.42578125" style="920" customWidth="1"/>
    <col min="7420" max="7420" width="10.140625" style="920" customWidth="1"/>
    <col min="7421" max="7421" width="12.28515625" style="920" customWidth="1"/>
    <col min="7422" max="7422" width="11.28515625" style="920" customWidth="1"/>
    <col min="7423" max="7423" width="11.42578125" style="920" customWidth="1"/>
    <col min="7424" max="7424" width="10.5703125" style="920" customWidth="1"/>
    <col min="7425" max="7425" width="15" style="920" customWidth="1"/>
    <col min="7426" max="7666" width="9.140625" style="920"/>
    <col min="7667" max="7667" width="16.140625" style="920" customWidth="1"/>
    <col min="7668" max="7668" width="11.140625" style="920" customWidth="1"/>
    <col min="7669" max="7669" width="10.7109375" style="920" customWidth="1"/>
    <col min="7670" max="7670" width="11.140625" style="920" customWidth="1"/>
    <col min="7671" max="7671" width="10.140625" style="920" customWidth="1"/>
    <col min="7672" max="7672" width="9.85546875" style="920" customWidth="1"/>
    <col min="7673" max="7673" width="9.42578125" style="920" customWidth="1"/>
    <col min="7674" max="7674" width="9" style="920" customWidth="1"/>
    <col min="7675" max="7675" width="8.42578125" style="920" customWidth="1"/>
    <col min="7676" max="7676" width="10.140625" style="920" customWidth="1"/>
    <col min="7677" max="7677" width="12.28515625" style="920" customWidth="1"/>
    <col min="7678" max="7678" width="11.28515625" style="920" customWidth="1"/>
    <col min="7679" max="7679" width="11.42578125" style="920" customWidth="1"/>
    <col min="7680" max="7680" width="10.5703125" style="920" customWidth="1"/>
    <col min="7681" max="7681" width="15" style="920" customWidth="1"/>
    <col min="7682" max="7922" width="9.140625" style="920"/>
    <col min="7923" max="7923" width="16.140625" style="920" customWidth="1"/>
    <col min="7924" max="7924" width="11.140625" style="920" customWidth="1"/>
    <col min="7925" max="7925" width="10.7109375" style="920" customWidth="1"/>
    <col min="7926" max="7926" width="11.140625" style="920" customWidth="1"/>
    <col min="7927" max="7927" width="10.140625" style="920" customWidth="1"/>
    <col min="7928" max="7928" width="9.85546875" style="920" customWidth="1"/>
    <col min="7929" max="7929" width="9.42578125" style="920" customWidth="1"/>
    <col min="7930" max="7930" width="9" style="920" customWidth="1"/>
    <col min="7931" max="7931" width="8.42578125" style="920" customWidth="1"/>
    <col min="7932" max="7932" width="10.140625" style="920" customWidth="1"/>
    <col min="7933" max="7933" width="12.28515625" style="920" customWidth="1"/>
    <col min="7934" max="7934" width="11.28515625" style="920" customWidth="1"/>
    <col min="7935" max="7935" width="11.42578125" style="920" customWidth="1"/>
    <col min="7936" max="7936" width="10.5703125" style="920" customWidth="1"/>
    <col min="7937" max="7937" width="15" style="920" customWidth="1"/>
    <col min="7938" max="8178" width="9.140625" style="920"/>
    <col min="8179" max="8179" width="16.140625" style="920" customWidth="1"/>
    <col min="8180" max="8180" width="11.140625" style="920" customWidth="1"/>
    <col min="8181" max="8181" width="10.7109375" style="920" customWidth="1"/>
    <col min="8182" max="8182" width="11.140625" style="920" customWidth="1"/>
    <col min="8183" max="8183" width="10.140625" style="920" customWidth="1"/>
    <col min="8184" max="8184" width="9.85546875" style="920" customWidth="1"/>
    <col min="8185" max="8185" width="9.42578125" style="920" customWidth="1"/>
    <col min="8186" max="8186" width="9" style="920" customWidth="1"/>
    <col min="8187" max="8187" width="8.42578125" style="920" customWidth="1"/>
    <col min="8188" max="8188" width="10.140625" style="920" customWidth="1"/>
    <col min="8189" max="8189" width="12.28515625" style="920" customWidth="1"/>
    <col min="8190" max="8190" width="11.28515625" style="920" customWidth="1"/>
    <col min="8191" max="8191" width="11.42578125" style="920" customWidth="1"/>
    <col min="8192" max="8192" width="10.5703125" style="920" customWidth="1"/>
    <col min="8193" max="8193" width="15" style="920" customWidth="1"/>
    <col min="8194" max="8434" width="9.140625" style="920"/>
    <col min="8435" max="8435" width="16.140625" style="920" customWidth="1"/>
    <col min="8436" max="8436" width="11.140625" style="920" customWidth="1"/>
    <col min="8437" max="8437" width="10.7109375" style="920" customWidth="1"/>
    <col min="8438" max="8438" width="11.140625" style="920" customWidth="1"/>
    <col min="8439" max="8439" width="10.140625" style="920" customWidth="1"/>
    <col min="8440" max="8440" width="9.85546875" style="920" customWidth="1"/>
    <col min="8441" max="8441" width="9.42578125" style="920" customWidth="1"/>
    <col min="8442" max="8442" width="9" style="920" customWidth="1"/>
    <col min="8443" max="8443" width="8.42578125" style="920" customWidth="1"/>
    <col min="8444" max="8444" width="10.140625" style="920" customWidth="1"/>
    <col min="8445" max="8445" width="12.28515625" style="920" customWidth="1"/>
    <col min="8446" max="8446" width="11.28515625" style="920" customWidth="1"/>
    <col min="8447" max="8447" width="11.42578125" style="920" customWidth="1"/>
    <col min="8448" max="8448" width="10.5703125" style="920" customWidth="1"/>
    <col min="8449" max="8449" width="15" style="920" customWidth="1"/>
    <col min="8450" max="8690" width="9.140625" style="920"/>
    <col min="8691" max="8691" width="16.140625" style="920" customWidth="1"/>
    <col min="8692" max="8692" width="11.140625" style="920" customWidth="1"/>
    <col min="8693" max="8693" width="10.7109375" style="920" customWidth="1"/>
    <col min="8694" max="8694" width="11.140625" style="920" customWidth="1"/>
    <col min="8695" max="8695" width="10.140625" style="920" customWidth="1"/>
    <col min="8696" max="8696" width="9.85546875" style="920" customWidth="1"/>
    <col min="8697" max="8697" width="9.42578125" style="920" customWidth="1"/>
    <col min="8698" max="8698" width="9" style="920" customWidth="1"/>
    <col min="8699" max="8699" width="8.42578125" style="920" customWidth="1"/>
    <col min="8700" max="8700" width="10.140625" style="920" customWidth="1"/>
    <col min="8701" max="8701" width="12.28515625" style="920" customWidth="1"/>
    <col min="8702" max="8702" width="11.28515625" style="920" customWidth="1"/>
    <col min="8703" max="8703" width="11.42578125" style="920" customWidth="1"/>
    <col min="8704" max="8704" width="10.5703125" style="920" customWidth="1"/>
    <col min="8705" max="8705" width="15" style="920" customWidth="1"/>
    <col min="8706" max="8946" width="9.140625" style="920"/>
    <col min="8947" max="8947" width="16.140625" style="920" customWidth="1"/>
    <col min="8948" max="8948" width="11.140625" style="920" customWidth="1"/>
    <col min="8949" max="8949" width="10.7109375" style="920" customWidth="1"/>
    <col min="8950" max="8950" width="11.140625" style="920" customWidth="1"/>
    <col min="8951" max="8951" width="10.140625" style="920" customWidth="1"/>
    <col min="8952" max="8952" width="9.85546875" style="920" customWidth="1"/>
    <col min="8953" max="8953" width="9.42578125" style="920" customWidth="1"/>
    <col min="8954" max="8954" width="9" style="920" customWidth="1"/>
    <col min="8955" max="8955" width="8.42578125" style="920" customWidth="1"/>
    <col min="8956" max="8956" width="10.140625" style="920" customWidth="1"/>
    <col min="8957" max="8957" width="12.28515625" style="920" customWidth="1"/>
    <col min="8958" max="8958" width="11.28515625" style="920" customWidth="1"/>
    <col min="8959" max="8959" width="11.42578125" style="920" customWidth="1"/>
    <col min="8960" max="8960" width="10.5703125" style="920" customWidth="1"/>
    <col min="8961" max="8961" width="15" style="920" customWidth="1"/>
    <col min="8962" max="9202" width="9.140625" style="920"/>
    <col min="9203" max="9203" width="16.140625" style="920" customWidth="1"/>
    <col min="9204" max="9204" width="11.140625" style="920" customWidth="1"/>
    <col min="9205" max="9205" width="10.7109375" style="920" customWidth="1"/>
    <col min="9206" max="9206" width="11.140625" style="920" customWidth="1"/>
    <col min="9207" max="9207" width="10.140625" style="920" customWidth="1"/>
    <col min="9208" max="9208" width="9.85546875" style="920" customWidth="1"/>
    <col min="9209" max="9209" width="9.42578125" style="920" customWidth="1"/>
    <col min="9210" max="9210" width="9" style="920" customWidth="1"/>
    <col min="9211" max="9211" width="8.42578125" style="920" customWidth="1"/>
    <col min="9212" max="9212" width="10.140625" style="920" customWidth="1"/>
    <col min="9213" max="9213" width="12.28515625" style="920" customWidth="1"/>
    <col min="9214" max="9214" width="11.28515625" style="920" customWidth="1"/>
    <col min="9215" max="9215" width="11.42578125" style="920" customWidth="1"/>
    <col min="9216" max="9216" width="10.5703125" style="920" customWidth="1"/>
    <col min="9217" max="9217" width="15" style="920" customWidth="1"/>
    <col min="9218" max="9458" width="9.140625" style="920"/>
    <col min="9459" max="9459" width="16.140625" style="920" customWidth="1"/>
    <col min="9460" max="9460" width="11.140625" style="920" customWidth="1"/>
    <col min="9461" max="9461" width="10.7109375" style="920" customWidth="1"/>
    <col min="9462" max="9462" width="11.140625" style="920" customWidth="1"/>
    <col min="9463" max="9463" width="10.140625" style="920" customWidth="1"/>
    <col min="9464" max="9464" width="9.85546875" style="920" customWidth="1"/>
    <col min="9465" max="9465" width="9.42578125" style="920" customWidth="1"/>
    <col min="9466" max="9466" width="9" style="920" customWidth="1"/>
    <col min="9467" max="9467" width="8.42578125" style="920" customWidth="1"/>
    <col min="9468" max="9468" width="10.140625" style="920" customWidth="1"/>
    <col min="9469" max="9469" width="12.28515625" style="920" customWidth="1"/>
    <col min="9470" max="9470" width="11.28515625" style="920" customWidth="1"/>
    <col min="9471" max="9471" width="11.42578125" style="920" customWidth="1"/>
    <col min="9472" max="9472" width="10.5703125" style="920" customWidth="1"/>
    <col min="9473" max="9473" width="15" style="920" customWidth="1"/>
    <col min="9474" max="9714" width="9.140625" style="920"/>
    <col min="9715" max="9715" width="16.140625" style="920" customWidth="1"/>
    <col min="9716" max="9716" width="11.140625" style="920" customWidth="1"/>
    <col min="9717" max="9717" width="10.7109375" style="920" customWidth="1"/>
    <col min="9718" max="9718" width="11.140625" style="920" customWidth="1"/>
    <col min="9719" max="9719" width="10.140625" style="920" customWidth="1"/>
    <col min="9720" max="9720" width="9.85546875" style="920" customWidth="1"/>
    <col min="9721" max="9721" width="9.42578125" style="920" customWidth="1"/>
    <col min="9722" max="9722" width="9" style="920" customWidth="1"/>
    <col min="9723" max="9723" width="8.42578125" style="920" customWidth="1"/>
    <col min="9724" max="9724" width="10.140625" style="920" customWidth="1"/>
    <col min="9725" max="9725" width="12.28515625" style="920" customWidth="1"/>
    <col min="9726" max="9726" width="11.28515625" style="920" customWidth="1"/>
    <col min="9727" max="9727" width="11.42578125" style="920" customWidth="1"/>
    <col min="9728" max="9728" width="10.5703125" style="920" customWidth="1"/>
    <col min="9729" max="9729" width="15" style="920" customWidth="1"/>
    <col min="9730" max="9970" width="9.140625" style="920"/>
    <col min="9971" max="9971" width="16.140625" style="920" customWidth="1"/>
    <col min="9972" max="9972" width="11.140625" style="920" customWidth="1"/>
    <col min="9973" max="9973" width="10.7109375" style="920" customWidth="1"/>
    <col min="9974" max="9974" width="11.140625" style="920" customWidth="1"/>
    <col min="9975" max="9975" width="10.140625" style="920" customWidth="1"/>
    <col min="9976" max="9976" width="9.85546875" style="920" customWidth="1"/>
    <col min="9977" max="9977" width="9.42578125" style="920" customWidth="1"/>
    <col min="9978" max="9978" width="9" style="920" customWidth="1"/>
    <col min="9979" max="9979" width="8.42578125" style="920" customWidth="1"/>
    <col min="9980" max="9980" width="10.140625" style="920" customWidth="1"/>
    <col min="9981" max="9981" width="12.28515625" style="920" customWidth="1"/>
    <col min="9982" max="9982" width="11.28515625" style="920" customWidth="1"/>
    <col min="9983" max="9983" width="11.42578125" style="920" customWidth="1"/>
    <col min="9984" max="9984" width="10.5703125" style="920" customWidth="1"/>
    <col min="9985" max="9985" width="15" style="920" customWidth="1"/>
    <col min="9986" max="10226" width="9.140625" style="920"/>
    <col min="10227" max="10227" width="16.140625" style="920" customWidth="1"/>
    <col min="10228" max="10228" width="11.140625" style="920" customWidth="1"/>
    <col min="10229" max="10229" width="10.7109375" style="920" customWidth="1"/>
    <col min="10230" max="10230" width="11.140625" style="920" customWidth="1"/>
    <col min="10231" max="10231" width="10.140625" style="920" customWidth="1"/>
    <col min="10232" max="10232" width="9.85546875" style="920" customWidth="1"/>
    <col min="10233" max="10233" width="9.42578125" style="920" customWidth="1"/>
    <col min="10234" max="10234" width="9" style="920" customWidth="1"/>
    <col min="10235" max="10235" width="8.42578125" style="920" customWidth="1"/>
    <col min="10236" max="10236" width="10.140625" style="920" customWidth="1"/>
    <col min="10237" max="10237" width="12.28515625" style="920" customWidth="1"/>
    <col min="10238" max="10238" width="11.28515625" style="920" customWidth="1"/>
    <col min="10239" max="10239" width="11.42578125" style="920" customWidth="1"/>
    <col min="10240" max="10240" width="10.5703125" style="920" customWidth="1"/>
    <col min="10241" max="10241" width="15" style="920" customWidth="1"/>
    <col min="10242" max="10482" width="9.140625" style="920"/>
    <col min="10483" max="10483" width="16.140625" style="920" customWidth="1"/>
    <col min="10484" max="10484" width="11.140625" style="920" customWidth="1"/>
    <col min="10485" max="10485" width="10.7109375" style="920" customWidth="1"/>
    <col min="10486" max="10486" width="11.140625" style="920" customWidth="1"/>
    <col min="10487" max="10487" width="10.140625" style="920" customWidth="1"/>
    <col min="10488" max="10488" width="9.85546875" style="920" customWidth="1"/>
    <col min="10489" max="10489" width="9.42578125" style="920" customWidth="1"/>
    <col min="10490" max="10490" width="9" style="920" customWidth="1"/>
    <col min="10491" max="10491" width="8.42578125" style="920" customWidth="1"/>
    <col min="10492" max="10492" width="10.140625" style="920" customWidth="1"/>
    <col min="10493" max="10493" width="12.28515625" style="920" customWidth="1"/>
    <col min="10494" max="10494" width="11.28515625" style="920" customWidth="1"/>
    <col min="10495" max="10495" width="11.42578125" style="920" customWidth="1"/>
    <col min="10496" max="10496" width="10.5703125" style="920" customWidth="1"/>
    <col min="10497" max="10497" width="15" style="920" customWidth="1"/>
    <col min="10498" max="10738" width="9.140625" style="920"/>
    <col min="10739" max="10739" width="16.140625" style="920" customWidth="1"/>
    <col min="10740" max="10740" width="11.140625" style="920" customWidth="1"/>
    <col min="10741" max="10741" width="10.7109375" style="920" customWidth="1"/>
    <col min="10742" max="10742" width="11.140625" style="920" customWidth="1"/>
    <col min="10743" max="10743" width="10.140625" style="920" customWidth="1"/>
    <col min="10744" max="10744" width="9.85546875" style="920" customWidth="1"/>
    <col min="10745" max="10745" width="9.42578125" style="920" customWidth="1"/>
    <col min="10746" max="10746" width="9" style="920" customWidth="1"/>
    <col min="10747" max="10747" width="8.42578125" style="920" customWidth="1"/>
    <col min="10748" max="10748" width="10.140625" style="920" customWidth="1"/>
    <col min="10749" max="10749" width="12.28515625" style="920" customWidth="1"/>
    <col min="10750" max="10750" width="11.28515625" style="920" customWidth="1"/>
    <col min="10751" max="10751" width="11.42578125" style="920" customWidth="1"/>
    <col min="10752" max="10752" width="10.5703125" style="920" customWidth="1"/>
    <col min="10753" max="10753" width="15" style="920" customWidth="1"/>
    <col min="10754" max="10994" width="9.140625" style="920"/>
    <col min="10995" max="10995" width="16.140625" style="920" customWidth="1"/>
    <col min="10996" max="10996" width="11.140625" style="920" customWidth="1"/>
    <col min="10997" max="10997" width="10.7109375" style="920" customWidth="1"/>
    <col min="10998" max="10998" width="11.140625" style="920" customWidth="1"/>
    <col min="10999" max="10999" width="10.140625" style="920" customWidth="1"/>
    <col min="11000" max="11000" width="9.85546875" style="920" customWidth="1"/>
    <col min="11001" max="11001" width="9.42578125" style="920" customWidth="1"/>
    <col min="11002" max="11002" width="9" style="920" customWidth="1"/>
    <col min="11003" max="11003" width="8.42578125" style="920" customWidth="1"/>
    <col min="11004" max="11004" width="10.140625" style="920" customWidth="1"/>
    <col min="11005" max="11005" width="12.28515625" style="920" customWidth="1"/>
    <col min="11006" max="11006" width="11.28515625" style="920" customWidth="1"/>
    <col min="11007" max="11007" width="11.42578125" style="920" customWidth="1"/>
    <col min="11008" max="11008" width="10.5703125" style="920" customWidth="1"/>
    <col min="11009" max="11009" width="15" style="920" customWidth="1"/>
    <col min="11010" max="11250" width="9.140625" style="920"/>
    <col min="11251" max="11251" width="16.140625" style="920" customWidth="1"/>
    <col min="11252" max="11252" width="11.140625" style="920" customWidth="1"/>
    <col min="11253" max="11253" width="10.7109375" style="920" customWidth="1"/>
    <col min="11254" max="11254" width="11.140625" style="920" customWidth="1"/>
    <col min="11255" max="11255" width="10.140625" style="920" customWidth="1"/>
    <col min="11256" max="11256" width="9.85546875" style="920" customWidth="1"/>
    <col min="11257" max="11257" width="9.42578125" style="920" customWidth="1"/>
    <col min="11258" max="11258" width="9" style="920" customWidth="1"/>
    <col min="11259" max="11259" width="8.42578125" style="920" customWidth="1"/>
    <col min="11260" max="11260" width="10.140625" style="920" customWidth="1"/>
    <col min="11261" max="11261" width="12.28515625" style="920" customWidth="1"/>
    <col min="11262" max="11262" width="11.28515625" style="920" customWidth="1"/>
    <col min="11263" max="11263" width="11.42578125" style="920" customWidth="1"/>
    <col min="11264" max="11264" width="10.5703125" style="920" customWidth="1"/>
    <col min="11265" max="11265" width="15" style="920" customWidth="1"/>
    <col min="11266" max="11506" width="9.140625" style="920"/>
    <col min="11507" max="11507" width="16.140625" style="920" customWidth="1"/>
    <col min="11508" max="11508" width="11.140625" style="920" customWidth="1"/>
    <col min="11509" max="11509" width="10.7109375" style="920" customWidth="1"/>
    <col min="11510" max="11510" width="11.140625" style="920" customWidth="1"/>
    <col min="11511" max="11511" width="10.140625" style="920" customWidth="1"/>
    <col min="11512" max="11512" width="9.85546875" style="920" customWidth="1"/>
    <col min="11513" max="11513" width="9.42578125" style="920" customWidth="1"/>
    <col min="11514" max="11514" width="9" style="920" customWidth="1"/>
    <col min="11515" max="11515" width="8.42578125" style="920" customWidth="1"/>
    <col min="11516" max="11516" width="10.140625" style="920" customWidth="1"/>
    <col min="11517" max="11517" width="12.28515625" style="920" customWidth="1"/>
    <col min="11518" max="11518" width="11.28515625" style="920" customWidth="1"/>
    <col min="11519" max="11519" width="11.42578125" style="920" customWidth="1"/>
    <col min="11520" max="11520" width="10.5703125" style="920" customWidth="1"/>
    <col min="11521" max="11521" width="15" style="920" customWidth="1"/>
    <col min="11522" max="11762" width="9.140625" style="920"/>
    <col min="11763" max="11763" width="16.140625" style="920" customWidth="1"/>
    <col min="11764" max="11764" width="11.140625" style="920" customWidth="1"/>
    <col min="11765" max="11765" width="10.7109375" style="920" customWidth="1"/>
    <col min="11766" max="11766" width="11.140625" style="920" customWidth="1"/>
    <col min="11767" max="11767" width="10.140625" style="920" customWidth="1"/>
    <col min="11768" max="11768" width="9.85546875" style="920" customWidth="1"/>
    <col min="11769" max="11769" width="9.42578125" style="920" customWidth="1"/>
    <col min="11770" max="11770" width="9" style="920" customWidth="1"/>
    <col min="11771" max="11771" width="8.42578125" style="920" customWidth="1"/>
    <col min="11772" max="11772" width="10.140625" style="920" customWidth="1"/>
    <col min="11773" max="11773" width="12.28515625" style="920" customWidth="1"/>
    <col min="11774" max="11774" width="11.28515625" style="920" customWidth="1"/>
    <col min="11775" max="11775" width="11.42578125" style="920" customWidth="1"/>
    <col min="11776" max="11776" width="10.5703125" style="920" customWidth="1"/>
    <col min="11777" max="11777" width="15" style="920" customWidth="1"/>
    <col min="11778" max="12018" width="9.140625" style="920"/>
    <col min="12019" max="12019" width="16.140625" style="920" customWidth="1"/>
    <col min="12020" max="12020" width="11.140625" style="920" customWidth="1"/>
    <col min="12021" max="12021" width="10.7109375" style="920" customWidth="1"/>
    <col min="12022" max="12022" width="11.140625" style="920" customWidth="1"/>
    <col min="12023" max="12023" width="10.140625" style="920" customWidth="1"/>
    <col min="12024" max="12024" width="9.85546875" style="920" customWidth="1"/>
    <col min="12025" max="12025" width="9.42578125" style="920" customWidth="1"/>
    <col min="12026" max="12026" width="9" style="920" customWidth="1"/>
    <col min="12027" max="12027" width="8.42578125" style="920" customWidth="1"/>
    <col min="12028" max="12028" width="10.140625" style="920" customWidth="1"/>
    <col min="12029" max="12029" width="12.28515625" style="920" customWidth="1"/>
    <col min="12030" max="12030" width="11.28515625" style="920" customWidth="1"/>
    <col min="12031" max="12031" width="11.42578125" style="920" customWidth="1"/>
    <col min="12032" max="12032" width="10.5703125" style="920" customWidth="1"/>
    <col min="12033" max="12033" width="15" style="920" customWidth="1"/>
    <col min="12034" max="12274" width="9.140625" style="920"/>
    <col min="12275" max="12275" width="16.140625" style="920" customWidth="1"/>
    <col min="12276" max="12276" width="11.140625" style="920" customWidth="1"/>
    <col min="12277" max="12277" width="10.7109375" style="920" customWidth="1"/>
    <col min="12278" max="12278" width="11.140625" style="920" customWidth="1"/>
    <col min="12279" max="12279" width="10.140625" style="920" customWidth="1"/>
    <col min="12280" max="12280" width="9.85546875" style="920" customWidth="1"/>
    <col min="12281" max="12281" width="9.42578125" style="920" customWidth="1"/>
    <col min="12282" max="12282" width="9" style="920" customWidth="1"/>
    <col min="12283" max="12283" width="8.42578125" style="920" customWidth="1"/>
    <col min="12284" max="12284" width="10.140625" style="920" customWidth="1"/>
    <col min="12285" max="12285" width="12.28515625" style="920" customWidth="1"/>
    <col min="12286" max="12286" width="11.28515625" style="920" customWidth="1"/>
    <col min="12287" max="12287" width="11.42578125" style="920" customWidth="1"/>
    <col min="12288" max="12288" width="10.5703125" style="920" customWidth="1"/>
    <col min="12289" max="12289" width="15" style="920" customWidth="1"/>
    <col min="12290" max="12530" width="9.140625" style="920"/>
    <col min="12531" max="12531" width="16.140625" style="920" customWidth="1"/>
    <col min="12532" max="12532" width="11.140625" style="920" customWidth="1"/>
    <col min="12533" max="12533" width="10.7109375" style="920" customWidth="1"/>
    <col min="12534" max="12534" width="11.140625" style="920" customWidth="1"/>
    <col min="12535" max="12535" width="10.140625" style="920" customWidth="1"/>
    <col min="12536" max="12536" width="9.85546875" style="920" customWidth="1"/>
    <col min="12537" max="12537" width="9.42578125" style="920" customWidth="1"/>
    <col min="12538" max="12538" width="9" style="920" customWidth="1"/>
    <col min="12539" max="12539" width="8.42578125" style="920" customWidth="1"/>
    <col min="12540" max="12540" width="10.140625" style="920" customWidth="1"/>
    <col min="12541" max="12541" width="12.28515625" style="920" customWidth="1"/>
    <col min="12542" max="12542" width="11.28515625" style="920" customWidth="1"/>
    <col min="12543" max="12543" width="11.42578125" style="920" customWidth="1"/>
    <col min="12544" max="12544" width="10.5703125" style="920" customWidth="1"/>
    <col min="12545" max="12545" width="15" style="920" customWidth="1"/>
    <col min="12546" max="12786" width="9.140625" style="920"/>
    <col min="12787" max="12787" width="16.140625" style="920" customWidth="1"/>
    <col min="12788" max="12788" width="11.140625" style="920" customWidth="1"/>
    <col min="12789" max="12789" width="10.7109375" style="920" customWidth="1"/>
    <col min="12790" max="12790" width="11.140625" style="920" customWidth="1"/>
    <col min="12791" max="12791" width="10.140625" style="920" customWidth="1"/>
    <col min="12792" max="12792" width="9.85546875" style="920" customWidth="1"/>
    <col min="12793" max="12793" width="9.42578125" style="920" customWidth="1"/>
    <col min="12794" max="12794" width="9" style="920" customWidth="1"/>
    <col min="12795" max="12795" width="8.42578125" style="920" customWidth="1"/>
    <col min="12796" max="12796" width="10.140625" style="920" customWidth="1"/>
    <col min="12797" max="12797" width="12.28515625" style="920" customWidth="1"/>
    <col min="12798" max="12798" width="11.28515625" style="920" customWidth="1"/>
    <col min="12799" max="12799" width="11.42578125" style="920" customWidth="1"/>
    <col min="12800" max="12800" width="10.5703125" style="920" customWidth="1"/>
    <col min="12801" max="12801" width="15" style="920" customWidth="1"/>
    <col min="12802" max="13042" width="9.140625" style="920"/>
    <col min="13043" max="13043" width="16.140625" style="920" customWidth="1"/>
    <col min="13044" max="13044" width="11.140625" style="920" customWidth="1"/>
    <col min="13045" max="13045" width="10.7109375" style="920" customWidth="1"/>
    <col min="13046" max="13046" width="11.140625" style="920" customWidth="1"/>
    <col min="13047" max="13047" width="10.140625" style="920" customWidth="1"/>
    <col min="13048" max="13048" width="9.85546875" style="920" customWidth="1"/>
    <col min="13049" max="13049" width="9.42578125" style="920" customWidth="1"/>
    <col min="13050" max="13050" width="9" style="920" customWidth="1"/>
    <col min="13051" max="13051" width="8.42578125" style="920" customWidth="1"/>
    <col min="13052" max="13052" width="10.140625" style="920" customWidth="1"/>
    <col min="13053" max="13053" width="12.28515625" style="920" customWidth="1"/>
    <col min="13054" max="13054" width="11.28515625" style="920" customWidth="1"/>
    <col min="13055" max="13055" width="11.42578125" style="920" customWidth="1"/>
    <col min="13056" max="13056" width="10.5703125" style="920" customWidth="1"/>
    <col min="13057" max="13057" width="15" style="920" customWidth="1"/>
    <col min="13058" max="13298" width="9.140625" style="920"/>
    <col min="13299" max="13299" width="16.140625" style="920" customWidth="1"/>
    <col min="13300" max="13300" width="11.140625" style="920" customWidth="1"/>
    <col min="13301" max="13301" width="10.7109375" style="920" customWidth="1"/>
    <col min="13302" max="13302" width="11.140625" style="920" customWidth="1"/>
    <col min="13303" max="13303" width="10.140625" style="920" customWidth="1"/>
    <col min="13304" max="13304" width="9.85546875" style="920" customWidth="1"/>
    <col min="13305" max="13305" width="9.42578125" style="920" customWidth="1"/>
    <col min="13306" max="13306" width="9" style="920" customWidth="1"/>
    <col min="13307" max="13307" width="8.42578125" style="920" customWidth="1"/>
    <col min="13308" max="13308" width="10.140625" style="920" customWidth="1"/>
    <col min="13309" max="13309" width="12.28515625" style="920" customWidth="1"/>
    <col min="13310" max="13310" width="11.28515625" style="920" customWidth="1"/>
    <col min="13311" max="13311" width="11.42578125" style="920" customWidth="1"/>
    <col min="13312" max="13312" width="10.5703125" style="920" customWidth="1"/>
    <col min="13313" max="13313" width="15" style="920" customWidth="1"/>
    <col min="13314" max="13554" width="9.140625" style="920"/>
    <col min="13555" max="13555" width="16.140625" style="920" customWidth="1"/>
    <col min="13556" max="13556" width="11.140625" style="920" customWidth="1"/>
    <col min="13557" max="13557" width="10.7109375" style="920" customWidth="1"/>
    <col min="13558" max="13558" width="11.140625" style="920" customWidth="1"/>
    <col min="13559" max="13559" width="10.140625" style="920" customWidth="1"/>
    <col min="13560" max="13560" width="9.85546875" style="920" customWidth="1"/>
    <col min="13561" max="13561" width="9.42578125" style="920" customWidth="1"/>
    <col min="13562" max="13562" width="9" style="920" customWidth="1"/>
    <col min="13563" max="13563" width="8.42578125" style="920" customWidth="1"/>
    <col min="13564" max="13564" width="10.140625" style="920" customWidth="1"/>
    <col min="13565" max="13565" width="12.28515625" style="920" customWidth="1"/>
    <col min="13566" max="13566" width="11.28515625" style="920" customWidth="1"/>
    <col min="13567" max="13567" width="11.42578125" style="920" customWidth="1"/>
    <col min="13568" max="13568" width="10.5703125" style="920" customWidth="1"/>
    <col min="13569" max="13569" width="15" style="920" customWidth="1"/>
    <col min="13570" max="13810" width="9.140625" style="920"/>
    <col min="13811" max="13811" width="16.140625" style="920" customWidth="1"/>
    <col min="13812" max="13812" width="11.140625" style="920" customWidth="1"/>
    <col min="13813" max="13813" width="10.7109375" style="920" customWidth="1"/>
    <col min="13814" max="13814" width="11.140625" style="920" customWidth="1"/>
    <col min="13815" max="13815" width="10.140625" style="920" customWidth="1"/>
    <col min="13816" max="13816" width="9.85546875" style="920" customWidth="1"/>
    <col min="13817" max="13817" width="9.42578125" style="920" customWidth="1"/>
    <col min="13818" max="13818" width="9" style="920" customWidth="1"/>
    <col min="13819" max="13819" width="8.42578125" style="920" customWidth="1"/>
    <col min="13820" max="13820" width="10.140625" style="920" customWidth="1"/>
    <col min="13821" max="13821" width="12.28515625" style="920" customWidth="1"/>
    <col min="13822" max="13822" width="11.28515625" style="920" customWidth="1"/>
    <col min="13823" max="13823" width="11.42578125" style="920" customWidth="1"/>
    <col min="13824" max="13824" width="10.5703125" style="920" customWidth="1"/>
    <col min="13825" max="13825" width="15" style="920" customWidth="1"/>
    <col min="13826" max="14066" width="9.140625" style="920"/>
    <col min="14067" max="14067" width="16.140625" style="920" customWidth="1"/>
    <col min="14068" max="14068" width="11.140625" style="920" customWidth="1"/>
    <col min="14069" max="14069" width="10.7109375" style="920" customWidth="1"/>
    <col min="14070" max="14070" width="11.140625" style="920" customWidth="1"/>
    <col min="14071" max="14071" width="10.140625" style="920" customWidth="1"/>
    <col min="14072" max="14072" width="9.85546875" style="920" customWidth="1"/>
    <col min="14073" max="14073" width="9.42578125" style="920" customWidth="1"/>
    <col min="14074" max="14074" width="9" style="920" customWidth="1"/>
    <col min="14075" max="14075" width="8.42578125" style="920" customWidth="1"/>
    <col min="14076" max="14076" width="10.140625" style="920" customWidth="1"/>
    <col min="14077" max="14077" width="12.28515625" style="920" customWidth="1"/>
    <col min="14078" max="14078" width="11.28515625" style="920" customWidth="1"/>
    <col min="14079" max="14079" width="11.42578125" style="920" customWidth="1"/>
    <col min="14080" max="14080" width="10.5703125" style="920" customWidth="1"/>
    <col min="14081" max="14081" width="15" style="920" customWidth="1"/>
    <col min="14082" max="14322" width="9.140625" style="920"/>
    <col min="14323" max="14323" width="16.140625" style="920" customWidth="1"/>
    <col min="14324" max="14324" width="11.140625" style="920" customWidth="1"/>
    <col min="14325" max="14325" width="10.7109375" style="920" customWidth="1"/>
    <col min="14326" max="14326" width="11.140625" style="920" customWidth="1"/>
    <col min="14327" max="14327" width="10.140625" style="920" customWidth="1"/>
    <col min="14328" max="14328" width="9.85546875" style="920" customWidth="1"/>
    <col min="14329" max="14329" width="9.42578125" style="920" customWidth="1"/>
    <col min="14330" max="14330" width="9" style="920" customWidth="1"/>
    <col min="14331" max="14331" width="8.42578125" style="920" customWidth="1"/>
    <col min="14332" max="14332" width="10.140625" style="920" customWidth="1"/>
    <col min="14333" max="14333" width="12.28515625" style="920" customWidth="1"/>
    <col min="14334" max="14334" width="11.28515625" style="920" customWidth="1"/>
    <col min="14335" max="14335" width="11.42578125" style="920" customWidth="1"/>
    <col min="14336" max="14336" width="10.5703125" style="920" customWidth="1"/>
    <col min="14337" max="14337" width="15" style="920" customWidth="1"/>
    <col min="14338" max="14578" width="9.140625" style="920"/>
    <col min="14579" max="14579" width="16.140625" style="920" customWidth="1"/>
    <col min="14580" max="14580" width="11.140625" style="920" customWidth="1"/>
    <col min="14581" max="14581" width="10.7109375" style="920" customWidth="1"/>
    <col min="14582" max="14582" width="11.140625" style="920" customWidth="1"/>
    <col min="14583" max="14583" width="10.140625" style="920" customWidth="1"/>
    <col min="14584" max="14584" width="9.85546875" style="920" customWidth="1"/>
    <col min="14585" max="14585" width="9.42578125" style="920" customWidth="1"/>
    <col min="14586" max="14586" width="9" style="920" customWidth="1"/>
    <col min="14587" max="14587" width="8.42578125" style="920" customWidth="1"/>
    <col min="14588" max="14588" width="10.140625" style="920" customWidth="1"/>
    <col min="14589" max="14589" width="12.28515625" style="920" customWidth="1"/>
    <col min="14590" max="14590" width="11.28515625" style="920" customWidth="1"/>
    <col min="14591" max="14591" width="11.42578125" style="920" customWidth="1"/>
    <col min="14592" max="14592" width="10.5703125" style="920" customWidth="1"/>
    <col min="14593" max="14593" width="15" style="920" customWidth="1"/>
    <col min="14594" max="14834" width="9.140625" style="920"/>
    <col min="14835" max="14835" width="16.140625" style="920" customWidth="1"/>
    <col min="14836" max="14836" width="11.140625" style="920" customWidth="1"/>
    <col min="14837" max="14837" width="10.7109375" style="920" customWidth="1"/>
    <col min="14838" max="14838" width="11.140625" style="920" customWidth="1"/>
    <col min="14839" max="14839" width="10.140625" style="920" customWidth="1"/>
    <col min="14840" max="14840" width="9.85546875" style="920" customWidth="1"/>
    <col min="14841" max="14841" width="9.42578125" style="920" customWidth="1"/>
    <col min="14842" max="14842" width="9" style="920" customWidth="1"/>
    <col min="14843" max="14843" width="8.42578125" style="920" customWidth="1"/>
    <col min="14844" max="14844" width="10.140625" style="920" customWidth="1"/>
    <col min="14845" max="14845" width="12.28515625" style="920" customWidth="1"/>
    <col min="14846" max="14846" width="11.28515625" style="920" customWidth="1"/>
    <col min="14847" max="14847" width="11.42578125" style="920" customWidth="1"/>
    <col min="14848" max="14848" width="10.5703125" style="920" customWidth="1"/>
    <col min="14849" max="14849" width="15" style="920" customWidth="1"/>
    <col min="14850" max="15090" width="9.140625" style="920"/>
    <col min="15091" max="15091" width="16.140625" style="920" customWidth="1"/>
    <col min="15092" max="15092" width="11.140625" style="920" customWidth="1"/>
    <col min="15093" max="15093" width="10.7109375" style="920" customWidth="1"/>
    <col min="15094" max="15094" width="11.140625" style="920" customWidth="1"/>
    <col min="15095" max="15095" width="10.140625" style="920" customWidth="1"/>
    <col min="15096" max="15096" width="9.85546875" style="920" customWidth="1"/>
    <col min="15097" max="15097" width="9.42578125" style="920" customWidth="1"/>
    <col min="15098" max="15098" width="9" style="920" customWidth="1"/>
    <col min="15099" max="15099" width="8.42578125" style="920" customWidth="1"/>
    <col min="15100" max="15100" width="10.140625" style="920" customWidth="1"/>
    <col min="15101" max="15101" width="12.28515625" style="920" customWidth="1"/>
    <col min="15102" max="15102" width="11.28515625" style="920" customWidth="1"/>
    <col min="15103" max="15103" width="11.42578125" style="920" customWidth="1"/>
    <col min="15104" max="15104" width="10.5703125" style="920" customWidth="1"/>
    <col min="15105" max="15105" width="15" style="920" customWidth="1"/>
    <col min="15106" max="15346" width="9.140625" style="920"/>
    <col min="15347" max="15347" width="16.140625" style="920" customWidth="1"/>
    <col min="15348" max="15348" width="11.140625" style="920" customWidth="1"/>
    <col min="15349" max="15349" width="10.7109375" style="920" customWidth="1"/>
    <col min="15350" max="15350" width="11.140625" style="920" customWidth="1"/>
    <col min="15351" max="15351" width="10.140625" style="920" customWidth="1"/>
    <col min="15352" max="15352" width="9.85546875" style="920" customWidth="1"/>
    <col min="15353" max="15353" width="9.42578125" style="920" customWidth="1"/>
    <col min="15354" max="15354" width="9" style="920" customWidth="1"/>
    <col min="15355" max="15355" width="8.42578125" style="920" customWidth="1"/>
    <col min="15356" max="15356" width="10.140625" style="920" customWidth="1"/>
    <col min="15357" max="15357" width="12.28515625" style="920" customWidth="1"/>
    <col min="15358" max="15358" width="11.28515625" style="920" customWidth="1"/>
    <col min="15359" max="15359" width="11.42578125" style="920" customWidth="1"/>
    <col min="15360" max="15360" width="10.5703125" style="920" customWidth="1"/>
    <col min="15361" max="15361" width="15" style="920" customWidth="1"/>
    <col min="15362" max="15602" width="9.140625" style="920"/>
    <col min="15603" max="15603" width="16.140625" style="920" customWidth="1"/>
    <col min="15604" max="15604" width="11.140625" style="920" customWidth="1"/>
    <col min="15605" max="15605" width="10.7109375" style="920" customWidth="1"/>
    <col min="15606" max="15606" width="11.140625" style="920" customWidth="1"/>
    <col min="15607" max="15607" width="10.140625" style="920" customWidth="1"/>
    <col min="15608" max="15608" width="9.85546875" style="920" customWidth="1"/>
    <col min="15609" max="15609" width="9.42578125" style="920" customWidth="1"/>
    <col min="15610" max="15610" width="9" style="920" customWidth="1"/>
    <col min="15611" max="15611" width="8.42578125" style="920" customWidth="1"/>
    <col min="15612" max="15612" width="10.140625" style="920" customWidth="1"/>
    <col min="15613" max="15613" width="12.28515625" style="920" customWidth="1"/>
    <col min="15614" max="15614" width="11.28515625" style="920" customWidth="1"/>
    <col min="15615" max="15615" width="11.42578125" style="920" customWidth="1"/>
    <col min="15616" max="15616" width="10.5703125" style="920" customWidth="1"/>
    <col min="15617" max="15617" width="15" style="920" customWidth="1"/>
    <col min="15618" max="15858" width="9.140625" style="920"/>
    <col min="15859" max="15859" width="16.140625" style="920" customWidth="1"/>
    <col min="15860" max="15860" width="11.140625" style="920" customWidth="1"/>
    <col min="15861" max="15861" width="10.7109375" style="920" customWidth="1"/>
    <col min="15862" max="15862" width="11.140625" style="920" customWidth="1"/>
    <col min="15863" max="15863" width="10.140625" style="920" customWidth="1"/>
    <col min="15864" max="15864" width="9.85546875" style="920" customWidth="1"/>
    <col min="15865" max="15865" width="9.42578125" style="920" customWidth="1"/>
    <col min="15866" max="15866" width="9" style="920" customWidth="1"/>
    <col min="15867" max="15867" width="8.42578125" style="920" customWidth="1"/>
    <col min="15868" max="15868" width="10.140625" style="920" customWidth="1"/>
    <col min="15869" max="15869" width="12.28515625" style="920" customWidth="1"/>
    <col min="15870" max="15870" width="11.28515625" style="920" customWidth="1"/>
    <col min="15871" max="15871" width="11.42578125" style="920" customWidth="1"/>
    <col min="15872" max="15872" width="10.5703125" style="920" customWidth="1"/>
    <col min="15873" max="15873" width="15" style="920" customWidth="1"/>
    <col min="15874" max="16114" width="9.140625" style="920"/>
    <col min="16115" max="16115" width="16.140625" style="920" customWidth="1"/>
    <col min="16116" max="16116" width="11.140625" style="920" customWidth="1"/>
    <col min="16117" max="16117" width="10.7109375" style="920" customWidth="1"/>
    <col min="16118" max="16118" width="11.140625" style="920" customWidth="1"/>
    <col min="16119" max="16119" width="10.140625" style="920" customWidth="1"/>
    <col min="16120" max="16120" width="9.85546875" style="920" customWidth="1"/>
    <col min="16121" max="16121" width="9.42578125" style="920" customWidth="1"/>
    <col min="16122" max="16122" width="9" style="920" customWidth="1"/>
    <col min="16123" max="16123" width="8.42578125" style="920" customWidth="1"/>
    <col min="16124" max="16124" width="10.140625" style="920" customWidth="1"/>
    <col min="16125" max="16125" width="12.28515625" style="920" customWidth="1"/>
    <col min="16126" max="16126" width="11.28515625" style="920" customWidth="1"/>
    <col min="16127" max="16127" width="11.42578125" style="920" customWidth="1"/>
    <col min="16128" max="16128" width="10.5703125" style="920" customWidth="1"/>
    <col min="16129" max="16129" width="15" style="920" customWidth="1"/>
    <col min="16130" max="16384" width="9.140625" style="920"/>
  </cols>
  <sheetData>
    <row r="2" spans="1:15" ht="15" customHeight="1" x14ac:dyDescent="0.15">
      <c r="A2" s="2914" t="s">
        <v>2230</v>
      </c>
      <c r="B2" s="3047"/>
      <c r="C2" s="3047"/>
      <c r="D2" s="3047"/>
      <c r="E2" s="3047"/>
      <c r="F2" s="3047"/>
      <c r="G2" s="3047"/>
      <c r="H2" s="3047"/>
      <c r="I2" s="3047"/>
      <c r="J2" s="3047"/>
      <c r="K2" s="3047"/>
      <c r="L2" s="3047"/>
      <c r="M2" s="3047"/>
      <c r="N2" s="3047"/>
    </row>
    <row r="3" spans="1:15" ht="11.25" customHeight="1" x14ac:dyDescent="0.15">
      <c r="A3" s="2916"/>
      <c r="B3" s="2917"/>
      <c r="C3" s="2917"/>
      <c r="D3" s="2917"/>
      <c r="E3" s="2917"/>
      <c r="F3" s="2917"/>
      <c r="G3" s="2917"/>
      <c r="H3" s="2917"/>
      <c r="I3" s="2917"/>
      <c r="J3" s="2917"/>
      <c r="K3" s="2917"/>
      <c r="L3" s="2917"/>
      <c r="M3" s="2917"/>
      <c r="N3" s="2917"/>
    </row>
    <row r="4" spans="1:15" ht="13.5" customHeight="1" x14ac:dyDescent="0.15">
      <c r="A4" s="2926" t="s">
        <v>1</v>
      </c>
      <c r="B4" s="2926" t="s">
        <v>2231</v>
      </c>
      <c r="C4" s="3061"/>
      <c r="D4" s="3061"/>
      <c r="E4" s="3061"/>
      <c r="F4" s="3061"/>
      <c r="G4" s="3061"/>
      <c r="H4" s="3061"/>
      <c r="I4" s="3061"/>
      <c r="J4" s="3061"/>
      <c r="K4" s="3061"/>
      <c r="L4" s="3061"/>
      <c r="M4" s="3061"/>
      <c r="N4" s="3061"/>
    </row>
    <row r="5" spans="1:15" ht="15.75" customHeight="1" x14ac:dyDescent="0.15">
      <c r="A5" s="2926"/>
      <c r="B5" s="921" t="s">
        <v>71</v>
      </c>
      <c r="C5" s="921" t="s">
        <v>1476</v>
      </c>
      <c r="D5" s="921" t="s">
        <v>1477</v>
      </c>
      <c r="E5" s="921" t="s">
        <v>1478</v>
      </c>
      <c r="F5" s="921" t="s">
        <v>1479</v>
      </c>
      <c r="G5" s="921" t="s">
        <v>1480</v>
      </c>
      <c r="H5" s="921" t="s">
        <v>1481</v>
      </c>
      <c r="I5" s="921" t="s">
        <v>1482</v>
      </c>
      <c r="J5" s="921" t="s">
        <v>1483</v>
      </c>
      <c r="K5" s="921" t="s">
        <v>1484</v>
      </c>
      <c r="L5" s="921" t="s">
        <v>1485</v>
      </c>
      <c r="M5" s="921" t="s">
        <v>1486</v>
      </c>
      <c r="N5" s="921" t="s">
        <v>1487</v>
      </c>
    </row>
    <row r="6" spans="1:15" x14ac:dyDescent="0.15">
      <c r="A6" s="927" t="s">
        <v>71</v>
      </c>
      <c r="B6" s="928">
        <f>SUM(B7:B21)</f>
        <v>15529</v>
      </c>
      <c r="C6" s="928">
        <f>SUM(C7:C21)</f>
        <v>1154</v>
      </c>
      <c r="D6" s="928">
        <f t="shared" ref="D6:N6" si="0">SUM(D7:D21)</f>
        <v>160</v>
      </c>
      <c r="E6" s="928">
        <f t="shared" si="0"/>
        <v>1735</v>
      </c>
      <c r="F6" s="928">
        <f t="shared" si="0"/>
        <v>2991</v>
      </c>
      <c r="G6" s="928">
        <f t="shared" si="0"/>
        <v>1763</v>
      </c>
      <c r="H6" s="928">
        <f t="shared" si="0"/>
        <v>2151</v>
      </c>
      <c r="I6" s="928">
        <f t="shared" si="0"/>
        <v>455</v>
      </c>
      <c r="J6" s="928">
        <f t="shared" si="0"/>
        <v>1039</v>
      </c>
      <c r="K6" s="928">
        <f t="shared" si="0"/>
        <v>1838</v>
      </c>
      <c r="L6" s="928">
        <f t="shared" si="0"/>
        <v>557</v>
      </c>
      <c r="M6" s="928">
        <f t="shared" si="0"/>
        <v>724</v>
      </c>
      <c r="N6" s="928">
        <f t="shared" si="0"/>
        <v>962</v>
      </c>
      <c r="O6" s="924"/>
    </row>
    <row r="7" spans="1:15" x14ac:dyDescent="0.15">
      <c r="A7" s="143" t="s">
        <v>5</v>
      </c>
      <c r="B7" s="929">
        <f>SUM(C7:N7)</f>
        <v>0</v>
      </c>
      <c r="C7" s="706">
        <v>0</v>
      </c>
      <c r="D7" s="706">
        <v>0</v>
      </c>
      <c r="E7" s="706">
        <v>0</v>
      </c>
      <c r="F7" s="706">
        <v>0</v>
      </c>
      <c r="G7" s="706">
        <v>0</v>
      </c>
      <c r="H7" s="706">
        <v>0</v>
      </c>
      <c r="I7" s="706">
        <v>0</v>
      </c>
      <c r="J7" s="706">
        <v>0</v>
      </c>
      <c r="K7" s="706">
        <v>0</v>
      </c>
      <c r="L7" s="706">
        <v>0</v>
      </c>
      <c r="M7" s="706">
        <v>0</v>
      </c>
      <c r="N7" s="706">
        <v>0</v>
      </c>
      <c r="O7" s="924"/>
    </row>
    <row r="8" spans="1:15" x14ac:dyDescent="0.15">
      <c r="A8" s="143" t="s">
        <v>7</v>
      </c>
      <c r="B8" s="929">
        <f t="shared" ref="B8:B21" si="1">SUM(C8:N8)</f>
        <v>0</v>
      </c>
      <c r="C8" s="706">
        <v>0</v>
      </c>
      <c r="D8" s="706">
        <v>0</v>
      </c>
      <c r="E8" s="706">
        <v>0</v>
      </c>
      <c r="F8" s="706">
        <v>0</v>
      </c>
      <c r="G8" s="706">
        <v>0</v>
      </c>
      <c r="H8" s="706">
        <v>0</v>
      </c>
      <c r="I8" s="706">
        <v>0</v>
      </c>
      <c r="J8" s="706">
        <v>0</v>
      </c>
      <c r="K8" s="706">
        <v>0</v>
      </c>
      <c r="L8" s="706">
        <v>0</v>
      </c>
      <c r="M8" s="706">
        <v>0</v>
      </c>
      <c r="N8" s="706">
        <v>0</v>
      </c>
      <c r="O8" s="924"/>
    </row>
    <row r="9" spans="1:15" x14ac:dyDescent="0.15">
      <c r="A9" s="143" t="s">
        <v>8</v>
      </c>
      <c r="B9" s="929">
        <f t="shared" si="1"/>
        <v>530</v>
      </c>
      <c r="C9" s="706">
        <v>0</v>
      </c>
      <c r="D9" s="706">
        <v>0</v>
      </c>
      <c r="E9" s="706">
        <v>0</v>
      </c>
      <c r="F9" s="706">
        <v>100</v>
      </c>
      <c r="G9" s="706">
        <v>0</v>
      </c>
      <c r="H9" s="706">
        <v>0</v>
      </c>
      <c r="I9" s="706">
        <v>0</v>
      </c>
      <c r="J9" s="706">
        <v>0</v>
      </c>
      <c r="K9" s="706">
        <v>0</v>
      </c>
      <c r="L9" s="706">
        <v>0</v>
      </c>
      <c r="M9" s="706">
        <v>250</v>
      </c>
      <c r="N9" s="706">
        <v>180</v>
      </c>
      <c r="O9" s="924"/>
    </row>
    <row r="10" spans="1:15" x14ac:dyDescent="0.15">
      <c r="A10" s="143" t="s">
        <v>9</v>
      </c>
      <c r="B10" s="929">
        <f t="shared" si="1"/>
        <v>1480</v>
      </c>
      <c r="C10" s="706">
        <v>260</v>
      </c>
      <c r="D10" s="706">
        <v>100</v>
      </c>
      <c r="E10" s="706">
        <v>100</v>
      </c>
      <c r="F10" s="706">
        <v>120</v>
      </c>
      <c r="G10" s="706">
        <v>210</v>
      </c>
      <c r="H10" s="706">
        <v>250</v>
      </c>
      <c r="I10" s="706">
        <v>200</v>
      </c>
      <c r="J10" s="706">
        <v>0</v>
      </c>
      <c r="K10" s="706">
        <v>140</v>
      </c>
      <c r="L10" s="706">
        <v>0</v>
      </c>
      <c r="M10" s="706">
        <v>0</v>
      </c>
      <c r="N10" s="706">
        <v>100</v>
      </c>
      <c r="O10" s="924"/>
    </row>
    <row r="11" spans="1:15" x14ac:dyDescent="0.15">
      <c r="A11" s="143" t="s">
        <v>10</v>
      </c>
      <c r="B11" s="929">
        <f t="shared" si="1"/>
        <v>1773</v>
      </c>
      <c r="C11" s="706">
        <v>120</v>
      </c>
      <c r="D11" s="706">
        <v>0</v>
      </c>
      <c r="E11" s="706">
        <v>50</v>
      </c>
      <c r="F11" s="706">
        <v>250</v>
      </c>
      <c r="G11" s="706">
        <v>15</v>
      </c>
      <c r="H11" s="706">
        <v>288</v>
      </c>
      <c r="I11" s="706">
        <v>30</v>
      </c>
      <c r="J11" s="706">
        <v>685</v>
      </c>
      <c r="K11" s="706">
        <v>55</v>
      </c>
      <c r="L11" s="706">
        <v>50</v>
      </c>
      <c r="M11" s="706">
        <v>230</v>
      </c>
      <c r="N11" s="706">
        <v>0</v>
      </c>
      <c r="O11" s="924"/>
    </row>
    <row r="12" spans="1:15" x14ac:dyDescent="0.15">
      <c r="A12" s="143" t="s">
        <v>11</v>
      </c>
      <c r="B12" s="929">
        <f t="shared" si="1"/>
        <v>1300</v>
      </c>
      <c r="C12" s="706">
        <v>0</v>
      </c>
      <c r="D12" s="706">
        <v>0</v>
      </c>
      <c r="E12" s="706">
        <v>0</v>
      </c>
      <c r="F12" s="706">
        <v>367</v>
      </c>
      <c r="G12" s="706">
        <v>550</v>
      </c>
      <c r="H12" s="706">
        <v>163</v>
      </c>
      <c r="I12" s="706">
        <v>50</v>
      </c>
      <c r="J12" s="706">
        <v>80</v>
      </c>
      <c r="K12" s="706">
        <v>0</v>
      </c>
      <c r="L12" s="706">
        <v>0</v>
      </c>
      <c r="M12" s="706">
        <v>0</v>
      </c>
      <c r="N12" s="706">
        <v>90</v>
      </c>
      <c r="O12" s="924"/>
    </row>
    <row r="13" spans="1:15" x14ac:dyDescent="0.15">
      <c r="A13" s="143" t="s">
        <v>12</v>
      </c>
      <c r="B13" s="929">
        <f t="shared" si="1"/>
        <v>3558</v>
      </c>
      <c r="C13" s="706">
        <v>230</v>
      </c>
      <c r="D13" s="706">
        <v>0</v>
      </c>
      <c r="E13" s="706">
        <v>600</v>
      </c>
      <c r="F13" s="706">
        <v>314</v>
      </c>
      <c r="G13" s="706">
        <v>478</v>
      </c>
      <c r="H13" s="706">
        <v>660</v>
      </c>
      <c r="I13" s="706">
        <v>20</v>
      </c>
      <c r="J13" s="706">
        <v>0</v>
      </c>
      <c r="K13" s="706">
        <v>1106</v>
      </c>
      <c r="L13" s="706">
        <v>150</v>
      </c>
      <c r="M13" s="706">
        <v>0</v>
      </c>
      <c r="N13" s="706">
        <v>0</v>
      </c>
      <c r="O13" s="924"/>
    </row>
    <row r="14" spans="1:15" x14ac:dyDescent="0.15">
      <c r="A14" s="143" t="s">
        <v>13</v>
      </c>
      <c r="B14" s="929">
        <f t="shared" si="1"/>
        <v>1320</v>
      </c>
      <c r="C14" s="706">
        <v>0</v>
      </c>
      <c r="D14" s="706">
        <v>0</v>
      </c>
      <c r="E14" s="706">
        <v>475</v>
      </c>
      <c r="F14" s="706">
        <v>375</v>
      </c>
      <c r="G14" s="706">
        <v>150</v>
      </c>
      <c r="H14" s="706">
        <v>320</v>
      </c>
      <c r="I14" s="706">
        <v>0</v>
      </c>
      <c r="J14" s="706">
        <v>0</v>
      </c>
      <c r="K14" s="706">
        <v>0</v>
      </c>
      <c r="L14" s="706">
        <v>0</v>
      </c>
      <c r="M14" s="706">
        <v>0</v>
      </c>
      <c r="N14" s="706">
        <v>0</v>
      </c>
      <c r="O14" s="924"/>
    </row>
    <row r="15" spans="1:15" x14ac:dyDescent="0.15">
      <c r="A15" s="143" t="s">
        <v>14</v>
      </c>
      <c r="B15" s="929">
        <f t="shared" si="1"/>
        <v>733</v>
      </c>
      <c r="C15" s="706">
        <v>80</v>
      </c>
      <c r="D15" s="706">
        <v>60</v>
      </c>
      <c r="E15" s="706">
        <v>0</v>
      </c>
      <c r="F15" s="706">
        <v>45</v>
      </c>
      <c r="G15" s="706">
        <v>50</v>
      </c>
      <c r="H15" s="706">
        <v>220</v>
      </c>
      <c r="I15" s="706">
        <v>0</v>
      </c>
      <c r="J15" s="706">
        <v>0</v>
      </c>
      <c r="K15" s="706">
        <v>178</v>
      </c>
      <c r="L15" s="706">
        <v>100</v>
      </c>
      <c r="M15" s="706">
        <v>0</v>
      </c>
      <c r="N15" s="706">
        <v>0</v>
      </c>
      <c r="O15" s="924"/>
    </row>
    <row r="16" spans="1:15" x14ac:dyDescent="0.15">
      <c r="A16" s="143" t="s">
        <v>15</v>
      </c>
      <c r="B16" s="929">
        <f t="shared" si="1"/>
        <v>2954</v>
      </c>
      <c r="C16" s="706">
        <v>255</v>
      </c>
      <c r="D16" s="706">
        <v>0</v>
      </c>
      <c r="E16" s="706">
        <v>205</v>
      </c>
      <c r="F16" s="706">
        <v>1015</v>
      </c>
      <c r="G16" s="706">
        <v>90</v>
      </c>
      <c r="H16" s="706">
        <v>175</v>
      </c>
      <c r="I16" s="706">
        <v>35</v>
      </c>
      <c r="J16" s="706">
        <v>122</v>
      </c>
      <c r="K16" s="706">
        <v>105</v>
      </c>
      <c r="L16" s="706">
        <v>207</v>
      </c>
      <c r="M16" s="706">
        <v>153</v>
      </c>
      <c r="N16" s="706">
        <v>592</v>
      </c>
      <c r="O16" s="924"/>
    </row>
    <row r="17" spans="1:15" x14ac:dyDescent="0.15">
      <c r="A17" s="143" t="s">
        <v>16</v>
      </c>
      <c r="B17" s="929">
        <f t="shared" si="1"/>
        <v>973</v>
      </c>
      <c r="C17" s="706">
        <v>0</v>
      </c>
      <c r="D17" s="706">
        <v>0</v>
      </c>
      <c r="E17" s="706">
        <v>120</v>
      </c>
      <c r="F17" s="706">
        <v>200</v>
      </c>
      <c r="G17" s="706">
        <v>0</v>
      </c>
      <c r="H17" s="706">
        <v>75</v>
      </c>
      <c r="I17" s="706">
        <v>120</v>
      </c>
      <c r="J17" s="706">
        <v>152</v>
      </c>
      <c r="K17" s="706">
        <v>165</v>
      </c>
      <c r="L17" s="706">
        <v>50</v>
      </c>
      <c r="M17" s="706">
        <v>91</v>
      </c>
      <c r="N17" s="706">
        <v>0</v>
      </c>
      <c r="O17" s="924"/>
    </row>
    <row r="18" spans="1:15" x14ac:dyDescent="0.15">
      <c r="A18" s="143" t="s">
        <v>17</v>
      </c>
      <c r="B18" s="929">
        <f t="shared" si="1"/>
        <v>315</v>
      </c>
      <c r="C18" s="706">
        <v>129</v>
      </c>
      <c r="D18" s="706">
        <v>0</v>
      </c>
      <c r="E18" s="706">
        <v>97</v>
      </c>
      <c r="F18" s="706">
        <v>0</v>
      </c>
      <c r="G18" s="706">
        <v>0</v>
      </c>
      <c r="H18" s="706">
        <v>0</v>
      </c>
      <c r="I18" s="706">
        <v>0</v>
      </c>
      <c r="J18" s="706">
        <v>0</v>
      </c>
      <c r="K18" s="706">
        <v>89</v>
      </c>
      <c r="L18" s="706">
        <v>0</v>
      </c>
      <c r="M18" s="706">
        <v>0</v>
      </c>
      <c r="N18" s="706">
        <v>0</v>
      </c>
      <c r="O18" s="924"/>
    </row>
    <row r="19" spans="1:15" x14ac:dyDescent="0.15">
      <c r="A19" s="143" t="s">
        <v>18</v>
      </c>
      <c r="B19" s="929">
        <f t="shared" si="1"/>
        <v>318</v>
      </c>
      <c r="C19" s="706">
        <v>80</v>
      </c>
      <c r="D19" s="706">
        <v>0</v>
      </c>
      <c r="E19" s="706">
        <v>88</v>
      </c>
      <c r="F19" s="706">
        <v>70</v>
      </c>
      <c r="G19" s="706">
        <v>80</v>
      </c>
      <c r="H19" s="706">
        <v>0</v>
      </c>
      <c r="I19" s="706">
        <v>0</v>
      </c>
      <c r="J19" s="706">
        <v>0</v>
      </c>
      <c r="K19" s="706">
        <v>0</v>
      </c>
      <c r="L19" s="706">
        <v>0</v>
      </c>
      <c r="M19" s="706">
        <v>0</v>
      </c>
      <c r="N19" s="706">
        <v>0</v>
      </c>
      <c r="O19" s="924"/>
    </row>
    <row r="20" spans="1:15" x14ac:dyDescent="0.15">
      <c r="A20" s="143" t="s">
        <v>19</v>
      </c>
      <c r="B20" s="929">
        <f t="shared" si="1"/>
        <v>275</v>
      </c>
      <c r="C20" s="706">
        <v>0</v>
      </c>
      <c r="D20" s="706">
        <v>0</v>
      </c>
      <c r="E20" s="706">
        <v>0</v>
      </c>
      <c r="F20" s="706">
        <v>135</v>
      </c>
      <c r="G20" s="706">
        <v>140</v>
      </c>
      <c r="H20" s="706">
        <v>0</v>
      </c>
      <c r="I20" s="706">
        <v>0</v>
      </c>
      <c r="J20" s="706">
        <v>0</v>
      </c>
      <c r="K20" s="706">
        <v>0</v>
      </c>
      <c r="L20" s="706">
        <v>0</v>
      </c>
      <c r="M20" s="706">
        <v>0</v>
      </c>
      <c r="N20" s="706">
        <v>0</v>
      </c>
      <c r="O20" s="924"/>
    </row>
    <row r="21" spans="1:15" x14ac:dyDescent="0.15">
      <c r="A21" s="143" t="s">
        <v>20</v>
      </c>
      <c r="B21" s="929">
        <f t="shared" si="1"/>
        <v>0</v>
      </c>
      <c r="C21" s="706">
        <v>0</v>
      </c>
      <c r="D21" s="706">
        <v>0</v>
      </c>
      <c r="E21" s="706">
        <v>0</v>
      </c>
      <c r="F21" s="706">
        <v>0</v>
      </c>
      <c r="G21" s="706">
        <v>0</v>
      </c>
      <c r="H21" s="706">
        <v>0</v>
      </c>
      <c r="I21" s="706">
        <v>0</v>
      </c>
      <c r="J21" s="706">
        <v>0</v>
      </c>
      <c r="K21" s="706">
        <v>0</v>
      </c>
      <c r="L21" s="706">
        <v>0</v>
      </c>
      <c r="M21" s="706">
        <v>0</v>
      </c>
      <c r="N21" s="706">
        <v>0</v>
      </c>
      <c r="O21" s="924"/>
    </row>
    <row r="22" spans="1:15" ht="11.25" customHeight="1" x14ac:dyDescent="0.15">
      <c r="A22" s="2918"/>
      <c r="B22" s="2919"/>
      <c r="C22" s="2919"/>
      <c r="D22" s="2919"/>
      <c r="E22" s="2919"/>
      <c r="F22" s="2919"/>
      <c r="G22" s="2919"/>
      <c r="H22" s="2919"/>
      <c r="I22" s="2919"/>
      <c r="J22" s="2919"/>
      <c r="K22" s="2919"/>
      <c r="L22" s="2919"/>
      <c r="M22" s="2919"/>
      <c r="N22" s="2919"/>
      <c r="O22" s="924"/>
    </row>
    <row r="23" spans="1:15" ht="22.5" customHeight="1" x14ac:dyDescent="0.15">
      <c r="A23" s="2920" t="s">
        <v>1680</v>
      </c>
      <c r="B23" s="2913"/>
      <c r="C23" s="2913"/>
      <c r="D23" s="2913"/>
      <c r="E23" s="2913"/>
      <c r="F23" s="2913"/>
      <c r="G23" s="2913"/>
      <c r="H23" s="2913"/>
      <c r="I23" s="2913"/>
      <c r="J23" s="2913"/>
      <c r="K23" s="2913"/>
      <c r="L23" s="2913"/>
      <c r="M23" s="2913"/>
      <c r="N23" s="2913"/>
      <c r="O23" s="924"/>
    </row>
    <row r="24" spans="1:15" ht="12.75" customHeight="1" x14ac:dyDescent="0.15">
      <c r="A24" s="2920" t="s">
        <v>1456</v>
      </c>
      <c r="B24" s="2920"/>
      <c r="C24" s="2920"/>
      <c r="D24" s="2920"/>
      <c r="E24" s="2920"/>
      <c r="F24" s="2920"/>
      <c r="G24" s="2920"/>
      <c r="H24" s="2920"/>
      <c r="I24" s="2920"/>
      <c r="J24" s="2920"/>
      <c r="K24" s="2920"/>
      <c r="L24" s="2920"/>
      <c r="M24" s="2920"/>
      <c r="N24" s="2920"/>
      <c r="O24" s="924"/>
    </row>
    <row r="25" spans="1:15" x14ac:dyDescent="0.15">
      <c r="A25" s="2912" t="s">
        <v>1454</v>
      </c>
      <c r="B25" s="2913"/>
      <c r="C25" s="2913"/>
      <c r="D25" s="2913"/>
      <c r="E25" s="2913"/>
      <c r="F25" s="2913"/>
      <c r="G25" s="2913"/>
      <c r="H25" s="2913"/>
      <c r="I25" s="2913"/>
      <c r="J25" s="2913"/>
      <c r="K25" s="2913"/>
      <c r="L25" s="2913"/>
      <c r="M25" s="2913"/>
      <c r="N25" s="2913"/>
      <c r="O25" s="924"/>
    </row>
    <row r="26" spans="1:15" x14ac:dyDescent="0.15">
      <c r="A26" s="1145"/>
    </row>
  </sheetData>
  <mergeCells count="8">
    <mergeCell ref="A24:N24"/>
    <mergeCell ref="A25:N25"/>
    <mergeCell ref="A2:N2"/>
    <mergeCell ref="A3:N3"/>
    <mergeCell ref="A4:A5"/>
    <mergeCell ref="B4:N4"/>
    <mergeCell ref="A22:N22"/>
    <mergeCell ref="A23:N23"/>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6"/>
  <dimension ref="A1:F29"/>
  <sheetViews>
    <sheetView workbookViewId="0"/>
  </sheetViews>
  <sheetFormatPr baseColWidth="10" defaultColWidth="9.140625" defaultRowHeight="10.5" x14ac:dyDescent="0.15"/>
  <cols>
    <col min="1" max="3" width="25.5703125" style="1146" customWidth="1"/>
    <col min="4" max="4" width="9.140625" style="1146" customWidth="1"/>
    <col min="5" max="5" width="8.85546875" style="1146" customWidth="1"/>
    <col min="6" max="16384" width="9.140625" style="1146"/>
  </cols>
  <sheetData>
    <row r="1" spans="1:3" ht="15" customHeight="1" x14ac:dyDescent="0.15"/>
    <row r="2" spans="1:3" ht="22.5" customHeight="1" x14ac:dyDescent="0.15">
      <c r="A2" s="3062" t="s">
        <v>2232</v>
      </c>
      <c r="B2" s="3062"/>
      <c r="C2" s="3062"/>
    </row>
    <row r="3" spans="1:3" ht="13.5" customHeight="1" x14ac:dyDescent="0.15">
      <c r="A3" s="1147"/>
      <c r="B3" s="1148"/>
      <c r="C3" s="1148"/>
    </row>
    <row r="4" spans="1:3" ht="12.75" customHeight="1" x14ac:dyDescent="0.15">
      <c r="A4" s="3063" t="s">
        <v>2233</v>
      </c>
      <c r="B4" s="3065">
        <v>2016</v>
      </c>
      <c r="C4" s="3066"/>
    </row>
    <row r="5" spans="1:3" ht="21.75" customHeight="1" x14ac:dyDescent="0.15">
      <c r="A5" s="3064"/>
      <c r="B5" s="1149" t="s">
        <v>2234</v>
      </c>
      <c r="C5" s="1149" t="s">
        <v>2235</v>
      </c>
    </row>
    <row r="6" spans="1:3" s="931" customFormat="1" x14ac:dyDescent="0.15">
      <c r="A6" s="932" t="s">
        <v>89</v>
      </c>
      <c r="B6" s="928">
        <f>SUM(B7:B21)</f>
        <v>50</v>
      </c>
      <c r="C6" s="928">
        <f>SUM(C7:C21)</f>
        <v>39</v>
      </c>
    </row>
    <row r="7" spans="1:3" s="931" customFormat="1" x14ac:dyDescent="0.15">
      <c r="A7" s="933" t="s">
        <v>5</v>
      </c>
      <c r="B7" s="934">
        <v>1</v>
      </c>
      <c r="C7" s="934">
        <v>0</v>
      </c>
    </row>
    <row r="8" spans="1:3" s="931" customFormat="1" x14ac:dyDescent="0.15">
      <c r="A8" s="933" t="s">
        <v>7</v>
      </c>
      <c r="B8" s="934">
        <v>1</v>
      </c>
      <c r="C8" s="934">
        <v>0</v>
      </c>
    </row>
    <row r="9" spans="1:3" s="931" customFormat="1" x14ac:dyDescent="0.15">
      <c r="A9" s="933" t="s">
        <v>8</v>
      </c>
      <c r="B9" s="934">
        <v>5</v>
      </c>
      <c r="C9" s="934">
        <v>0</v>
      </c>
    </row>
    <row r="10" spans="1:3" s="931" customFormat="1" x14ac:dyDescent="0.15">
      <c r="A10" s="933" t="s">
        <v>9</v>
      </c>
      <c r="B10" s="934">
        <v>2</v>
      </c>
      <c r="C10" s="934">
        <v>0</v>
      </c>
    </row>
    <row r="11" spans="1:3" s="931" customFormat="1" x14ac:dyDescent="0.15">
      <c r="A11" s="933" t="s">
        <v>10</v>
      </c>
      <c r="B11" s="934">
        <v>2</v>
      </c>
      <c r="C11" s="934">
        <v>0</v>
      </c>
    </row>
    <row r="12" spans="1:3" s="931" customFormat="1" x14ac:dyDescent="0.15">
      <c r="A12" s="933" t="s">
        <v>11</v>
      </c>
      <c r="B12" s="934">
        <v>4</v>
      </c>
      <c r="C12" s="934">
        <v>0</v>
      </c>
    </row>
    <row r="13" spans="1:3" s="931" customFormat="1" x14ac:dyDescent="0.15">
      <c r="A13" s="933" t="s">
        <v>12</v>
      </c>
      <c r="B13" s="934">
        <v>13</v>
      </c>
      <c r="C13" s="934">
        <v>38</v>
      </c>
    </row>
    <row r="14" spans="1:3" s="931" customFormat="1" x14ac:dyDescent="0.15">
      <c r="A14" s="933" t="s">
        <v>13</v>
      </c>
      <c r="B14" s="934">
        <v>2</v>
      </c>
      <c r="C14" s="934">
        <v>0</v>
      </c>
    </row>
    <row r="15" spans="1:3" s="931" customFormat="1" x14ac:dyDescent="0.15">
      <c r="A15" s="933" t="s">
        <v>14</v>
      </c>
      <c r="B15" s="934">
        <v>3</v>
      </c>
      <c r="C15" s="934">
        <v>0</v>
      </c>
    </row>
    <row r="16" spans="1:3" s="931" customFormat="1" x14ac:dyDescent="0.15">
      <c r="A16" s="933" t="s">
        <v>15</v>
      </c>
      <c r="B16" s="934">
        <v>6</v>
      </c>
      <c r="C16" s="934">
        <v>0</v>
      </c>
    </row>
    <row r="17" spans="1:6" s="931" customFormat="1" x14ac:dyDescent="0.15">
      <c r="A17" s="933" t="s">
        <v>16</v>
      </c>
      <c r="B17" s="934">
        <v>2</v>
      </c>
      <c r="C17" s="934">
        <v>0</v>
      </c>
    </row>
    <row r="18" spans="1:6" s="931" customFormat="1" x14ac:dyDescent="0.15">
      <c r="A18" s="933" t="s">
        <v>17</v>
      </c>
      <c r="B18" s="934">
        <v>1</v>
      </c>
      <c r="C18" s="934">
        <v>0</v>
      </c>
    </row>
    <row r="19" spans="1:6" s="931" customFormat="1" x14ac:dyDescent="0.15">
      <c r="A19" s="933" t="s">
        <v>18</v>
      </c>
      <c r="B19" s="934">
        <v>3</v>
      </c>
      <c r="C19" s="934">
        <v>1</v>
      </c>
    </row>
    <row r="20" spans="1:6" s="931" customFormat="1" x14ac:dyDescent="0.15">
      <c r="A20" s="933" t="s">
        <v>19</v>
      </c>
      <c r="B20" s="934">
        <v>2</v>
      </c>
      <c r="C20" s="934">
        <v>0</v>
      </c>
    </row>
    <row r="21" spans="1:6" s="931" customFormat="1" x14ac:dyDescent="0.15">
      <c r="A21" s="933" t="s">
        <v>20</v>
      </c>
      <c r="B21" s="934">
        <v>3</v>
      </c>
      <c r="C21" s="934">
        <v>0</v>
      </c>
    </row>
    <row r="22" spans="1:6" s="931" customFormat="1" x14ac:dyDescent="0.15">
      <c r="A22" s="933"/>
      <c r="B22" s="934"/>
      <c r="C22" s="934"/>
    </row>
    <row r="23" spans="1:6" s="931" customFormat="1" ht="22.5" customHeight="1" x14ac:dyDescent="0.15">
      <c r="A23" s="3054" t="s">
        <v>2236</v>
      </c>
      <c r="B23" s="3054"/>
      <c r="C23" s="3054"/>
    </row>
    <row r="24" spans="1:6" s="931" customFormat="1" ht="22.5" customHeight="1" x14ac:dyDescent="0.15">
      <c r="A24" s="3054" t="s">
        <v>2237</v>
      </c>
      <c r="B24" s="3054"/>
      <c r="C24" s="3054"/>
    </row>
    <row r="25" spans="1:6" s="931" customFormat="1" x14ac:dyDescent="0.15">
      <c r="A25" s="3067" t="s">
        <v>62</v>
      </c>
      <c r="B25" s="3067"/>
      <c r="C25" s="3067"/>
    </row>
    <row r="26" spans="1:6" s="931" customFormat="1" ht="17.100000000000001" customHeight="1" x14ac:dyDescent="0.15">
      <c r="A26" s="3054" t="s">
        <v>2238</v>
      </c>
      <c r="B26" s="2923"/>
      <c r="C26" s="2923"/>
    </row>
    <row r="27" spans="1:6" x14ac:dyDescent="0.15">
      <c r="A27" s="931"/>
      <c r="B27" s="931"/>
      <c r="C27" s="931"/>
      <c r="D27" s="931"/>
      <c r="E27" s="931"/>
      <c r="F27" s="931"/>
    </row>
    <row r="28" spans="1:6" x14ac:dyDescent="0.15">
      <c r="A28" s="931"/>
      <c r="B28" s="931"/>
      <c r="C28" s="931"/>
      <c r="D28" s="931"/>
      <c r="E28" s="931"/>
      <c r="F28" s="931"/>
    </row>
    <row r="29" spans="1:6" x14ac:dyDescent="0.15">
      <c r="A29" s="931"/>
      <c r="B29" s="931"/>
      <c r="C29" s="931"/>
      <c r="D29" s="931"/>
      <c r="E29" s="931"/>
      <c r="F29" s="931"/>
    </row>
  </sheetData>
  <mergeCells count="7">
    <mergeCell ref="A26:C26"/>
    <mergeCell ref="A2:C2"/>
    <mergeCell ref="A4:A5"/>
    <mergeCell ref="B4:C4"/>
    <mergeCell ref="A23:C23"/>
    <mergeCell ref="A24:C24"/>
    <mergeCell ref="A25:C2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7"/>
  <dimension ref="A2:C17"/>
  <sheetViews>
    <sheetView workbookViewId="0"/>
  </sheetViews>
  <sheetFormatPr baseColWidth="10" defaultColWidth="9.140625" defaultRowHeight="10.5" x14ac:dyDescent="0.15"/>
  <cols>
    <col min="1" max="1" width="14.42578125" style="118" customWidth="1"/>
    <col min="2" max="2" width="18.42578125" style="118" customWidth="1"/>
    <col min="3" max="3" width="26" style="118" customWidth="1"/>
    <col min="4" max="16384" width="9.140625" style="118"/>
  </cols>
  <sheetData>
    <row r="2" spans="1:3" ht="22.5" customHeight="1" x14ac:dyDescent="0.15">
      <c r="A2" s="3068" t="s">
        <v>2239</v>
      </c>
      <c r="B2" s="3068"/>
      <c r="C2" s="3068"/>
    </row>
    <row r="3" spans="1:3" x14ac:dyDescent="0.15">
      <c r="A3" s="234"/>
      <c r="B3" s="645"/>
      <c r="C3" s="645"/>
    </row>
    <row r="4" spans="1:3" ht="21.75" x14ac:dyDescent="0.15">
      <c r="A4" s="1150" t="s">
        <v>2</v>
      </c>
      <c r="B4" s="1150" t="s">
        <v>2240</v>
      </c>
      <c r="C4" s="1150" t="s">
        <v>2241</v>
      </c>
    </row>
    <row r="5" spans="1:3" s="147" customFormat="1" x14ac:dyDescent="0.15">
      <c r="A5" s="1151">
        <v>2012</v>
      </c>
      <c r="B5" s="939">
        <v>211</v>
      </c>
      <c r="C5" s="939">
        <v>10</v>
      </c>
    </row>
    <row r="6" spans="1:3" s="147" customFormat="1" x14ac:dyDescent="0.15">
      <c r="A6" s="1151">
        <v>2013</v>
      </c>
      <c r="B6" s="939">
        <v>225</v>
      </c>
      <c r="C6" s="939">
        <v>11</v>
      </c>
    </row>
    <row r="7" spans="1:3" s="147" customFormat="1" x14ac:dyDescent="0.15">
      <c r="A7" s="1151">
        <v>2014</v>
      </c>
      <c r="B7" s="939">
        <v>278</v>
      </c>
      <c r="C7" s="939">
        <v>12</v>
      </c>
    </row>
    <row r="8" spans="1:3" s="147" customFormat="1" x14ac:dyDescent="0.15">
      <c r="A8" s="1151">
        <v>2015</v>
      </c>
      <c r="B8" s="939">
        <v>240</v>
      </c>
      <c r="C8" s="939">
        <v>12</v>
      </c>
    </row>
    <row r="9" spans="1:3" s="147" customFormat="1" x14ac:dyDescent="0.15">
      <c r="A9" s="1151">
        <v>2016</v>
      </c>
      <c r="B9" s="1152">
        <v>303</v>
      </c>
      <c r="C9" s="1152">
        <v>13</v>
      </c>
    </row>
    <row r="10" spans="1:3" s="147" customFormat="1" x14ac:dyDescent="0.15">
      <c r="A10" s="1151"/>
      <c r="B10" s="939"/>
      <c r="C10" s="939"/>
    </row>
    <row r="11" spans="1:3" s="174" customFormat="1" ht="22.5" customHeight="1" x14ac:dyDescent="0.15">
      <c r="A11" s="3069" t="s">
        <v>2242</v>
      </c>
      <c r="B11" s="3069"/>
      <c r="C11" s="3069"/>
    </row>
    <row r="12" spans="1:3" s="147" customFormat="1" ht="17.100000000000001" customHeight="1" x14ac:dyDescent="0.15">
      <c r="A12" s="2542" t="s">
        <v>2238</v>
      </c>
      <c r="B12" s="2414"/>
      <c r="C12" s="2414"/>
    </row>
    <row r="15" spans="1:3" x14ac:dyDescent="0.15">
      <c r="B15" s="333"/>
    </row>
    <row r="16" spans="1:3" x14ac:dyDescent="0.15">
      <c r="B16" s="333"/>
    </row>
    <row r="17" spans="2:2" x14ac:dyDescent="0.15">
      <c r="B17" s="333"/>
    </row>
  </sheetData>
  <mergeCells count="3">
    <mergeCell ref="A2:C2"/>
    <mergeCell ref="A11:C11"/>
    <mergeCell ref="A12:C12"/>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8"/>
  <dimension ref="A1:F31"/>
  <sheetViews>
    <sheetView zoomScaleNormal="100" workbookViewId="0"/>
  </sheetViews>
  <sheetFormatPr baseColWidth="10" defaultColWidth="13.28515625" defaultRowHeight="10.5" x14ac:dyDescent="0.15"/>
  <cols>
    <col min="1" max="1" width="32.7109375" style="1153" customWidth="1"/>
    <col min="2" max="2" width="12.42578125" style="1153" customWidth="1"/>
    <col min="3" max="3" width="14" style="1153" customWidth="1"/>
    <col min="4" max="4" width="24" style="1153" customWidth="1"/>
    <col min="5" max="5" width="12.85546875" style="1153" customWidth="1"/>
    <col min="6" max="6" width="21.5703125" style="1153" customWidth="1"/>
    <col min="7" max="16384" width="13.28515625" style="1153"/>
  </cols>
  <sheetData>
    <row r="1" spans="1:6" ht="15" customHeight="1" x14ac:dyDescent="0.15"/>
    <row r="2" spans="1:6" ht="24.75" customHeight="1" x14ac:dyDescent="0.15">
      <c r="A2" s="3072" t="s">
        <v>2243</v>
      </c>
      <c r="B2" s="3072"/>
      <c r="C2" s="3072"/>
      <c r="D2" s="3072"/>
      <c r="E2" s="3072"/>
      <c r="F2" s="3072"/>
    </row>
    <row r="3" spans="1:6" x14ac:dyDescent="0.15">
      <c r="A3" s="1154"/>
      <c r="B3" s="1154"/>
      <c r="C3" s="1154"/>
      <c r="D3" s="1154"/>
      <c r="E3" s="1154"/>
      <c r="F3" s="1154"/>
    </row>
    <row r="4" spans="1:6" ht="35.25" customHeight="1" x14ac:dyDescent="0.15">
      <c r="A4" s="1155" t="s">
        <v>2244</v>
      </c>
      <c r="B4" s="1156" t="s">
        <v>2245</v>
      </c>
      <c r="C4" s="1156" t="s">
        <v>2246</v>
      </c>
      <c r="D4" s="1156" t="s">
        <v>2247</v>
      </c>
      <c r="E4" s="1156" t="s">
        <v>2248</v>
      </c>
      <c r="F4" s="1156" t="s">
        <v>2249</v>
      </c>
    </row>
    <row r="5" spans="1:6" x14ac:dyDescent="0.15">
      <c r="A5" s="1157" t="s">
        <v>71</v>
      </c>
      <c r="B5" s="1158">
        <f>SUM(B6,B9,B17)</f>
        <v>971866</v>
      </c>
      <c r="C5" s="1158">
        <f>SUM(C6,C9,C17)</f>
        <v>14262</v>
      </c>
      <c r="D5" s="1158">
        <f>SUM(D6,D9,D17)</f>
        <v>84113</v>
      </c>
      <c r="E5" s="1158">
        <f>SUM(E6,E9,E17)</f>
        <v>218207</v>
      </c>
      <c r="F5" s="1158">
        <f>SUM(F6,F9,F17)</f>
        <v>218278</v>
      </c>
    </row>
    <row r="6" spans="1:6" x14ac:dyDescent="0.15">
      <c r="A6" s="1157" t="s">
        <v>2250</v>
      </c>
      <c r="B6" s="1159">
        <f>SUM(B7:B8)</f>
        <v>95188</v>
      </c>
      <c r="C6" s="1159">
        <f>SUM(C7:C8)</f>
        <v>835</v>
      </c>
      <c r="D6" s="1159">
        <f>SUM(D7:D8)</f>
        <v>7869</v>
      </c>
      <c r="E6" s="1159">
        <f>SUM(E7:E8)</f>
        <v>9522</v>
      </c>
      <c r="F6" s="1159">
        <f>SUM(F7:F8)</f>
        <v>17389</v>
      </c>
    </row>
    <row r="7" spans="1:6" ht="11.25" x14ac:dyDescent="0.15">
      <c r="A7" s="1160" t="s">
        <v>2251</v>
      </c>
      <c r="B7" s="1161">
        <v>95188</v>
      </c>
      <c r="C7" s="1161">
        <v>835</v>
      </c>
      <c r="D7" s="1162">
        <v>7869</v>
      </c>
      <c r="E7" s="1161">
        <v>9522</v>
      </c>
      <c r="F7" s="1161">
        <v>17389</v>
      </c>
    </row>
    <row r="8" spans="1:6" ht="11.25" x14ac:dyDescent="0.15">
      <c r="A8" s="1160" t="s">
        <v>2252</v>
      </c>
      <c r="B8" s="1161" t="s">
        <v>6</v>
      </c>
      <c r="C8" s="1161" t="s">
        <v>6</v>
      </c>
      <c r="D8" s="1161" t="s">
        <v>6</v>
      </c>
      <c r="E8" s="1161" t="s">
        <v>6</v>
      </c>
      <c r="F8" s="1161" t="s">
        <v>6</v>
      </c>
    </row>
    <row r="9" spans="1:6" x14ac:dyDescent="0.15">
      <c r="A9" s="1163" t="s">
        <v>2253</v>
      </c>
      <c r="B9" s="1159">
        <f>SUM(B10:B16)</f>
        <v>492710</v>
      </c>
      <c r="C9" s="1159">
        <f>SUM(C10:C16)</f>
        <v>7947</v>
      </c>
      <c r="D9" s="1159">
        <f>SUM(D10:D16)</f>
        <v>50632</v>
      </c>
      <c r="E9" s="1159">
        <f>SUM(E10:E16)</f>
        <v>122540</v>
      </c>
      <c r="F9" s="1159">
        <f>SUM(F10:F16)</f>
        <v>86089</v>
      </c>
    </row>
    <row r="10" spans="1:6" x14ac:dyDescent="0.15">
      <c r="A10" s="1160" t="s">
        <v>2254</v>
      </c>
      <c r="B10" s="1161">
        <v>139911</v>
      </c>
      <c r="C10" s="1161">
        <v>1816</v>
      </c>
      <c r="D10" s="1161">
        <v>13224</v>
      </c>
      <c r="E10" s="1161">
        <v>25694</v>
      </c>
      <c r="F10" s="1161">
        <v>16876</v>
      </c>
    </row>
    <row r="11" spans="1:6" x14ac:dyDescent="0.15">
      <c r="A11" s="1160" t="s">
        <v>2255</v>
      </c>
      <c r="B11" s="1161">
        <v>93716</v>
      </c>
      <c r="C11" s="1161">
        <v>1308</v>
      </c>
      <c r="D11" s="1161">
        <v>10207</v>
      </c>
      <c r="E11" s="1161">
        <v>26125</v>
      </c>
      <c r="F11" s="1161">
        <v>12880</v>
      </c>
    </row>
    <row r="12" spans="1:6" x14ac:dyDescent="0.15">
      <c r="A12" s="1160" t="s">
        <v>2256</v>
      </c>
      <c r="B12" s="1161">
        <v>88138</v>
      </c>
      <c r="C12" s="1161">
        <v>1318</v>
      </c>
      <c r="D12" s="1161">
        <v>8932</v>
      </c>
      <c r="E12" s="1161">
        <v>22971</v>
      </c>
      <c r="F12" s="1161">
        <v>19863</v>
      </c>
    </row>
    <row r="13" spans="1:6" ht="11.25" x14ac:dyDescent="0.15">
      <c r="A13" s="1160" t="s">
        <v>2257</v>
      </c>
      <c r="B13" s="1161" t="s">
        <v>6</v>
      </c>
      <c r="C13" s="1161" t="s">
        <v>6</v>
      </c>
      <c r="D13" s="1161" t="s">
        <v>6</v>
      </c>
      <c r="E13" s="1161" t="s">
        <v>6</v>
      </c>
      <c r="F13" s="1161" t="s">
        <v>6</v>
      </c>
    </row>
    <row r="14" spans="1:6" ht="11.25" x14ac:dyDescent="0.15">
      <c r="A14" s="1160" t="s">
        <v>2258</v>
      </c>
      <c r="B14" s="1161" t="s">
        <v>6</v>
      </c>
      <c r="C14" s="1161" t="s">
        <v>6</v>
      </c>
      <c r="D14" s="1161" t="s">
        <v>6</v>
      </c>
      <c r="E14" s="1161" t="s">
        <v>6</v>
      </c>
      <c r="F14" s="1161" t="s">
        <v>6</v>
      </c>
    </row>
    <row r="15" spans="1:6" x14ac:dyDescent="0.15">
      <c r="A15" s="1160" t="s">
        <v>2259</v>
      </c>
      <c r="B15" s="1161">
        <v>81392</v>
      </c>
      <c r="C15" s="1161">
        <v>1532</v>
      </c>
      <c r="D15" s="1161">
        <v>12507</v>
      </c>
      <c r="E15" s="1161">
        <v>22751</v>
      </c>
      <c r="F15" s="1161">
        <v>23952</v>
      </c>
    </row>
    <row r="16" spans="1:6" ht="11.25" x14ac:dyDescent="0.15">
      <c r="A16" s="1160" t="s">
        <v>2260</v>
      </c>
      <c r="B16" s="1161">
        <v>89553</v>
      </c>
      <c r="C16" s="1161">
        <v>1973</v>
      </c>
      <c r="D16" s="1161">
        <v>5762</v>
      </c>
      <c r="E16" s="1161">
        <v>24999</v>
      </c>
      <c r="F16" s="1161">
        <v>12518</v>
      </c>
    </row>
    <row r="17" spans="1:6" x14ac:dyDescent="0.15">
      <c r="A17" s="1164" t="s">
        <v>2261</v>
      </c>
      <c r="B17" s="1159">
        <f>SUM(B18:B20)</f>
        <v>383968</v>
      </c>
      <c r="C17" s="1159">
        <f>SUM(C18:C20)</f>
        <v>5480</v>
      </c>
      <c r="D17" s="1159">
        <f>SUM(D18:D20)</f>
        <v>25612</v>
      </c>
      <c r="E17" s="1159">
        <f>SUM(E18:E20)</f>
        <v>86145</v>
      </c>
      <c r="F17" s="1159">
        <f>SUM(F18:F20)</f>
        <v>114800</v>
      </c>
    </row>
    <row r="18" spans="1:6" s="1165" customFormat="1" x14ac:dyDescent="0.15">
      <c r="A18" s="1160" t="s">
        <v>2262</v>
      </c>
      <c r="B18" s="1161">
        <v>110099</v>
      </c>
      <c r="C18" s="1161">
        <v>1222</v>
      </c>
      <c r="D18" s="1161">
        <v>8686</v>
      </c>
      <c r="E18" s="1161">
        <v>24364</v>
      </c>
      <c r="F18" s="1161">
        <v>13806</v>
      </c>
    </row>
    <row r="19" spans="1:6" s="1165" customFormat="1" x14ac:dyDescent="0.15">
      <c r="A19" s="1160" t="s">
        <v>2263</v>
      </c>
      <c r="B19" s="1161">
        <v>138765</v>
      </c>
      <c r="C19" s="1161">
        <v>1865</v>
      </c>
      <c r="D19" s="1161">
        <v>7048</v>
      </c>
      <c r="E19" s="1161">
        <v>30763</v>
      </c>
      <c r="F19" s="1161">
        <v>60703</v>
      </c>
    </row>
    <row r="20" spans="1:6" s="1165" customFormat="1" ht="11.25" x14ac:dyDescent="0.15">
      <c r="A20" s="1160" t="s">
        <v>2264</v>
      </c>
      <c r="B20" s="1161">
        <v>135104</v>
      </c>
      <c r="C20" s="1161">
        <v>2393</v>
      </c>
      <c r="D20" s="1161">
        <v>9878</v>
      </c>
      <c r="E20" s="1161">
        <v>31018</v>
      </c>
      <c r="F20" s="1161">
        <v>40291</v>
      </c>
    </row>
    <row r="21" spans="1:6" s="1165" customFormat="1" x14ac:dyDescent="0.15">
      <c r="A21" s="1166"/>
      <c r="B21" s="1166"/>
      <c r="C21" s="1166"/>
      <c r="D21" s="1166"/>
      <c r="E21" s="1166"/>
      <c r="F21" s="1166"/>
    </row>
    <row r="22" spans="1:6" ht="11.25" customHeight="1" x14ac:dyDescent="0.15">
      <c r="A22" s="3073" t="s">
        <v>2265</v>
      </c>
      <c r="B22" s="3073"/>
      <c r="C22" s="3073"/>
      <c r="D22" s="3073"/>
      <c r="E22" s="3073"/>
      <c r="F22" s="3073"/>
    </row>
    <row r="23" spans="1:6" ht="11.25" customHeight="1" x14ac:dyDescent="0.15">
      <c r="A23" s="3074" t="s">
        <v>2266</v>
      </c>
      <c r="B23" s="3074"/>
      <c r="C23" s="3074"/>
      <c r="D23" s="3074"/>
      <c r="E23" s="3074"/>
      <c r="F23" s="3074"/>
    </row>
    <row r="24" spans="1:6" ht="22.5" customHeight="1" x14ac:dyDescent="0.15">
      <c r="A24" s="3075" t="s">
        <v>2267</v>
      </c>
      <c r="B24" s="3070"/>
      <c r="C24" s="3070"/>
      <c r="D24" s="3070"/>
      <c r="E24" s="3070"/>
      <c r="F24" s="3070"/>
    </row>
    <row r="25" spans="1:6" ht="11.25" customHeight="1" x14ac:dyDescent="0.15">
      <c r="A25" s="3076" t="s">
        <v>2268</v>
      </c>
      <c r="B25" s="3076"/>
      <c r="C25" s="3076"/>
      <c r="D25" s="3076"/>
      <c r="E25" s="3076"/>
      <c r="F25" s="3076"/>
    </row>
    <row r="26" spans="1:6" ht="11.25" customHeight="1" x14ac:dyDescent="0.15">
      <c r="A26" s="3070" t="s">
        <v>2269</v>
      </c>
      <c r="B26" s="3070"/>
      <c r="C26" s="3070"/>
      <c r="D26" s="3070"/>
      <c r="E26" s="3070"/>
      <c r="F26" s="3070"/>
    </row>
    <row r="27" spans="1:6" ht="11.25" customHeight="1" x14ac:dyDescent="0.15">
      <c r="A27" s="3070" t="s">
        <v>2270</v>
      </c>
      <c r="B27" s="3070"/>
      <c r="C27" s="3070"/>
      <c r="D27" s="3070"/>
      <c r="E27" s="3070"/>
      <c r="F27" s="3070"/>
    </row>
    <row r="28" spans="1:6" ht="11.25" customHeight="1" x14ac:dyDescent="0.15">
      <c r="A28" s="3071" t="s">
        <v>2271</v>
      </c>
      <c r="B28" s="3071"/>
      <c r="C28" s="3071"/>
      <c r="D28" s="3071"/>
      <c r="E28" s="3071"/>
      <c r="F28" s="3071"/>
    </row>
    <row r="29" spans="1:6" ht="11.25" customHeight="1" x14ac:dyDescent="0.15">
      <c r="A29" s="3071" t="s">
        <v>2272</v>
      </c>
      <c r="B29" s="3071"/>
      <c r="C29" s="3071"/>
      <c r="D29" s="3071"/>
      <c r="E29" s="3071"/>
      <c r="F29" s="3071"/>
    </row>
    <row r="30" spans="1:6" ht="11.25" customHeight="1" x14ac:dyDescent="0.15">
      <c r="A30" s="2800" t="s">
        <v>21</v>
      </c>
      <c r="B30" s="2800"/>
      <c r="C30" s="2800"/>
      <c r="D30" s="2800"/>
      <c r="E30" s="2800"/>
      <c r="F30" s="2800"/>
    </row>
    <row r="31" spans="1:6" ht="11.25" customHeight="1" x14ac:dyDescent="0.15">
      <c r="A31" s="2800" t="s">
        <v>2273</v>
      </c>
      <c r="B31" s="2800"/>
      <c r="C31" s="2800"/>
      <c r="D31" s="2800"/>
      <c r="E31" s="2800"/>
      <c r="F31" s="2800"/>
    </row>
  </sheetData>
  <mergeCells count="11">
    <mergeCell ref="A26:F26"/>
    <mergeCell ref="A2:F2"/>
    <mergeCell ref="A22:F22"/>
    <mergeCell ref="A23:F23"/>
    <mergeCell ref="A24:F24"/>
    <mergeCell ref="A25:F25"/>
    <mergeCell ref="A27:F27"/>
    <mergeCell ref="A28:F28"/>
    <mergeCell ref="A29:F29"/>
    <mergeCell ref="A30:F30"/>
    <mergeCell ref="A31:F31"/>
  </mergeCells>
  <pageMargins left="0.70866141732283472" right="0.70866141732283472" top="0.74803149606299213" bottom="0.74803149606299213" header="0.31496062992125984" footer="0.31496062992125984"/>
  <pageSetup orientation="landscape"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9"/>
  <dimension ref="A2:Z32"/>
  <sheetViews>
    <sheetView zoomScaleNormal="100" workbookViewId="0"/>
  </sheetViews>
  <sheetFormatPr baseColWidth="10" defaultColWidth="13.28515625" defaultRowHeight="10.5" x14ac:dyDescent="0.15"/>
  <cols>
    <col min="1" max="1" width="28.5703125" style="1153" customWidth="1"/>
    <col min="2" max="15" width="12.140625" style="1153" customWidth="1"/>
    <col min="16" max="16" width="12.140625" style="1167" customWidth="1"/>
    <col min="17" max="26" width="12.140625" style="1153" customWidth="1"/>
    <col min="27" max="16384" width="13.28515625" style="1153"/>
  </cols>
  <sheetData>
    <row r="2" spans="1:26" ht="11.25" customHeight="1" x14ac:dyDescent="0.15">
      <c r="A2" s="3084" t="s">
        <v>2274</v>
      </c>
      <c r="B2" s="3084"/>
      <c r="C2" s="3084"/>
      <c r="D2" s="3084"/>
      <c r="E2" s="3084"/>
      <c r="F2" s="3084"/>
      <c r="G2" s="3084"/>
      <c r="H2" s="3084"/>
      <c r="I2" s="3084"/>
      <c r="J2" s="3084"/>
      <c r="K2" s="3084"/>
      <c r="L2" s="3084"/>
      <c r="M2" s="1164"/>
      <c r="N2" s="1164"/>
      <c r="O2" s="1164"/>
      <c r="P2" s="1164"/>
    </row>
    <row r="3" spans="1:26" x14ac:dyDescent="0.15">
      <c r="A3" s="1165"/>
      <c r="B3" s="1165"/>
      <c r="C3" s="1165"/>
      <c r="D3" s="1165"/>
      <c r="E3" s="1165"/>
      <c r="F3" s="1165"/>
      <c r="G3" s="1165"/>
      <c r="H3" s="1165"/>
      <c r="I3" s="1165"/>
      <c r="J3" s="1165"/>
      <c r="K3" s="1165"/>
    </row>
    <row r="4" spans="1:26" ht="15" customHeight="1" x14ac:dyDescent="0.15">
      <c r="A4" s="3085" t="s">
        <v>2244</v>
      </c>
      <c r="B4" s="3079" t="s">
        <v>2245</v>
      </c>
      <c r="C4" s="3080"/>
      <c r="D4" s="3080"/>
      <c r="E4" s="3080"/>
      <c r="F4" s="3081"/>
      <c r="G4" s="3079" t="s">
        <v>2246</v>
      </c>
      <c r="H4" s="3080"/>
      <c r="I4" s="3080"/>
      <c r="J4" s="3080"/>
      <c r="K4" s="3081"/>
      <c r="L4" s="3079" t="s">
        <v>2275</v>
      </c>
      <c r="M4" s="3080"/>
      <c r="N4" s="3080"/>
      <c r="O4" s="3080"/>
      <c r="P4" s="3081"/>
      <c r="Q4" s="3079" t="s">
        <v>2248</v>
      </c>
      <c r="R4" s="3080"/>
      <c r="S4" s="3080"/>
      <c r="T4" s="3080"/>
      <c r="U4" s="3081"/>
      <c r="V4" s="3079" t="s">
        <v>2276</v>
      </c>
      <c r="W4" s="3080"/>
      <c r="X4" s="3080"/>
      <c r="Y4" s="3080"/>
      <c r="Z4" s="3081"/>
    </row>
    <row r="5" spans="1:26" x14ac:dyDescent="0.15">
      <c r="A5" s="3086"/>
      <c r="B5" s="1168">
        <v>2012</v>
      </c>
      <c r="C5" s="1168">
        <v>2013</v>
      </c>
      <c r="D5" s="1168">
        <v>2014</v>
      </c>
      <c r="E5" s="1168">
        <v>2015</v>
      </c>
      <c r="F5" s="1168">
        <v>2016</v>
      </c>
      <c r="G5" s="1168">
        <v>2012</v>
      </c>
      <c r="H5" s="1168">
        <v>2013</v>
      </c>
      <c r="I5" s="1168">
        <v>2014</v>
      </c>
      <c r="J5" s="1168">
        <v>2015</v>
      </c>
      <c r="K5" s="1168">
        <v>2016</v>
      </c>
      <c r="L5" s="1168">
        <v>2012</v>
      </c>
      <c r="M5" s="1168">
        <v>2013</v>
      </c>
      <c r="N5" s="1168">
        <v>2014</v>
      </c>
      <c r="O5" s="1168">
        <v>2015</v>
      </c>
      <c r="P5" s="1168">
        <v>2016</v>
      </c>
      <c r="Q5" s="1168">
        <v>2012</v>
      </c>
      <c r="R5" s="1168">
        <v>2013</v>
      </c>
      <c r="S5" s="1168">
        <v>2014</v>
      </c>
      <c r="T5" s="1168">
        <v>2015</v>
      </c>
      <c r="U5" s="1168">
        <v>2016</v>
      </c>
      <c r="V5" s="1168">
        <v>2012</v>
      </c>
      <c r="W5" s="1168">
        <v>2013</v>
      </c>
      <c r="X5" s="1168">
        <v>2014</v>
      </c>
      <c r="Y5" s="1168">
        <v>2015</v>
      </c>
      <c r="Z5" s="1168">
        <v>2016</v>
      </c>
    </row>
    <row r="6" spans="1:26" x14ac:dyDescent="0.15">
      <c r="A6" s="1169" t="s">
        <v>71</v>
      </c>
      <c r="B6" s="1170">
        <f t="shared" ref="B6:Z6" si="0">SUM(B7,B10,B18)</f>
        <v>1295616</v>
      </c>
      <c r="C6" s="1170">
        <f t="shared" si="0"/>
        <v>1272478</v>
      </c>
      <c r="D6" s="1170">
        <f t="shared" si="0"/>
        <v>999287</v>
      </c>
      <c r="E6" s="1170">
        <f t="shared" si="0"/>
        <v>872046</v>
      </c>
      <c r="F6" s="1171">
        <f t="shared" si="0"/>
        <v>971866</v>
      </c>
      <c r="G6" s="1170">
        <f t="shared" si="0"/>
        <v>19960</v>
      </c>
      <c r="H6" s="1170">
        <f t="shared" si="0"/>
        <v>18015</v>
      </c>
      <c r="I6" s="1170">
        <f t="shared" si="0"/>
        <v>18176</v>
      </c>
      <c r="J6" s="1170">
        <f t="shared" si="0"/>
        <v>21202</v>
      </c>
      <c r="K6" s="1171">
        <f t="shared" si="0"/>
        <v>14262</v>
      </c>
      <c r="L6" s="1170">
        <f t="shared" si="0"/>
        <v>99165</v>
      </c>
      <c r="M6" s="1170">
        <f t="shared" si="0"/>
        <v>81942</v>
      </c>
      <c r="N6" s="1170">
        <f t="shared" si="0"/>
        <v>86668</v>
      </c>
      <c r="O6" s="1170">
        <f t="shared" si="0"/>
        <v>82527</v>
      </c>
      <c r="P6" s="1171">
        <f t="shared" si="0"/>
        <v>84113</v>
      </c>
      <c r="Q6" s="1172">
        <f t="shared" si="0"/>
        <v>205187</v>
      </c>
      <c r="R6" s="1172">
        <f t="shared" si="0"/>
        <v>185005</v>
      </c>
      <c r="S6" s="1172">
        <f t="shared" si="0"/>
        <v>155567</v>
      </c>
      <c r="T6" s="1172">
        <f t="shared" si="0"/>
        <v>162179</v>
      </c>
      <c r="U6" s="1173">
        <f t="shared" si="0"/>
        <v>218207</v>
      </c>
      <c r="V6" s="1174">
        <f t="shared" si="0"/>
        <v>61097</v>
      </c>
      <c r="W6" s="1170">
        <f t="shared" si="0"/>
        <v>72687</v>
      </c>
      <c r="X6" s="1170">
        <f t="shared" si="0"/>
        <v>76033</v>
      </c>
      <c r="Y6" s="1170">
        <f t="shared" si="0"/>
        <v>99398</v>
      </c>
      <c r="Z6" s="1171">
        <f t="shared" si="0"/>
        <v>218278</v>
      </c>
    </row>
    <row r="7" spans="1:26" x14ac:dyDescent="0.15">
      <c r="A7" s="1175" t="s">
        <v>2250</v>
      </c>
      <c r="B7" s="1176">
        <f t="shared" ref="B7:Z7" si="1">SUM(B8:B9)</f>
        <v>390971</v>
      </c>
      <c r="C7" s="1176">
        <f t="shared" si="1"/>
        <v>450630</v>
      </c>
      <c r="D7" s="1177">
        <f t="shared" si="1"/>
        <v>301169</v>
      </c>
      <c r="E7" s="1177">
        <f t="shared" si="1"/>
        <v>92942</v>
      </c>
      <c r="F7" s="1177">
        <f t="shared" si="1"/>
        <v>95188</v>
      </c>
      <c r="G7" s="1178">
        <f t="shared" si="1"/>
        <v>3726</v>
      </c>
      <c r="H7" s="1177">
        <f t="shared" si="1"/>
        <v>3484</v>
      </c>
      <c r="I7" s="1177">
        <f t="shared" si="1"/>
        <v>3417</v>
      </c>
      <c r="J7" s="1177">
        <f t="shared" si="1"/>
        <v>2035</v>
      </c>
      <c r="K7" s="1177">
        <f t="shared" si="1"/>
        <v>835</v>
      </c>
      <c r="L7" s="1178">
        <f t="shared" si="1"/>
        <v>17308</v>
      </c>
      <c r="M7" s="1177">
        <f t="shared" si="1"/>
        <v>17454</v>
      </c>
      <c r="N7" s="1177">
        <f t="shared" si="1"/>
        <v>18030</v>
      </c>
      <c r="O7" s="1177">
        <f t="shared" si="1"/>
        <v>7893</v>
      </c>
      <c r="P7" s="1177">
        <f t="shared" si="1"/>
        <v>7869</v>
      </c>
      <c r="Q7" s="1179">
        <f t="shared" si="1"/>
        <v>37039</v>
      </c>
      <c r="R7" s="1180">
        <f t="shared" si="1"/>
        <v>34990</v>
      </c>
      <c r="S7" s="1180">
        <f t="shared" si="1"/>
        <v>28935</v>
      </c>
      <c r="T7" s="1180">
        <f t="shared" si="1"/>
        <v>12119</v>
      </c>
      <c r="U7" s="1181">
        <f t="shared" si="1"/>
        <v>9522</v>
      </c>
      <c r="V7" s="1178">
        <f t="shared" si="1"/>
        <v>17731</v>
      </c>
      <c r="W7" s="1177">
        <f t="shared" si="1"/>
        <v>17135</v>
      </c>
      <c r="X7" s="1177">
        <f t="shared" si="1"/>
        <v>16025</v>
      </c>
      <c r="Y7" s="1177">
        <f t="shared" si="1"/>
        <v>13898</v>
      </c>
      <c r="Z7" s="1182">
        <f t="shared" si="1"/>
        <v>17389</v>
      </c>
    </row>
    <row r="8" spans="1:26" ht="11.25" x14ac:dyDescent="0.15">
      <c r="A8" s="1160" t="s">
        <v>2251</v>
      </c>
      <c r="B8" s="1183">
        <v>111516</v>
      </c>
      <c r="C8" s="1183">
        <v>125086</v>
      </c>
      <c r="D8" s="1184">
        <v>104657</v>
      </c>
      <c r="E8" s="1184">
        <v>92942</v>
      </c>
      <c r="F8" s="1185">
        <v>95188</v>
      </c>
      <c r="G8" s="1186">
        <v>1726</v>
      </c>
      <c r="H8" s="1184">
        <v>1801</v>
      </c>
      <c r="I8" s="1184">
        <v>1387</v>
      </c>
      <c r="J8" s="1184">
        <v>2035</v>
      </c>
      <c r="K8" s="1185">
        <v>835</v>
      </c>
      <c r="L8" s="1186">
        <v>8108</v>
      </c>
      <c r="M8" s="1184">
        <v>8467</v>
      </c>
      <c r="N8" s="1184">
        <v>8845</v>
      </c>
      <c r="O8" s="1184">
        <v>7893</v>
      </c>
      <c r="P8" s="1187">
        <v>7869</v>
      </c>
      <c r="Q8" s="1188">
        <v>16405</v>
      </c>
      <c r="R8" s="1189">
        <v>16011</v>
      </c>
      <c r="S8" s="1189">
        <v>10425</v>
      </c>
      <c r="T8" s="1190">
        <v>12119</v>
      </c>
      <c r="U8" s="1191">
        <v>9522</v>
      </c>
      <c r="V8" s="1186">
        <v>11619</v>
      </c>
      <c r="W8" s="1184">
        <v>12658</v>
      </c>
      <c r="X8" s="1184">
        <v>10022</v>
      </c>
      <c r="Y8" s="1184">
        <v>13898</v>
      </c>
      <c r="Z8" s="1192">
        <v>17389</v>
      </c>
    </row>
    <row r="9" spans="1:26" ht="11.25" x14ac:dyDescent="0.15">
      <c r="A9" s="1193" t="s">
        <v>2252</v>
      </c>
      <c r="B9" s="1183">
        <v>279455</v>
      </c>
      <c r="C9" s="1183">
        <v>325544</v>
      </c>
      <c r="D9" s="1184">
        <v>196512</v>
      </c>
      <c r="E9" s="1184">
        <v>0</v>
      </c>
      <c r="F9" s="1192">
        <v>0</v>
      </c>
      <c r="G9" s="1184">
        <v>2000</v>
      </c>
      <c r="H9" s="1184">
        <v>1683</v>
      </c>
      <c r="I9" s="1184">
        <v>2030</v>
      </c>
      <c r="J9" s="1177">
        <v>0</v>
      </c>
      <c r="K9" s="1182">
        <v>0</v>
      </c>
      <c r="L9" s="1184">
        <v>9200</v>
      </c>
      <c r="M9" s="1184">
        <v>8987</v>
      </c>
      <c r="N9" s="1184">
        <v>9185</v>
      </c>
      <c r="O9" s="1184">
        <v>0</v>
      </c>
      <c r="P9" s="1184">
        <v>0</v>
      </c>
      <c r="Q9" s="1188">
        <v>20634</v>
      </c>
      <c r="R9" s="1189">
        <v>18979</v>
      </c>
      <c r="S9" s="1189">
        <v>18510</v>
      </c>
      <c r="T9" s="1184">
        <v>0</v>
      </c>
      <c r="U9" s="1192">
        <v>0</v>
      </c>
      <c r="V9" s="1186">
        <v>6112</v>
      </c>
      <c r="W9" s="1184">
        <v>4477</v>
      </c>
      <c r="X9" s="1184">
        <v>6003</v>
      </c>
      <c r="Y9" s="1184">
        <v>0</v>
      </c>
      <c r="Z9" s="1192">
        <v>0</v>
      </c>
    </row>
    <row r="10" spans="1:26" ht="21" x14ac:dyDescent="0.15">
      <c r="A10" s="1175" t="s">
        <v>2253</v>
      </c>
      <c r="B10" s="1176">
        <f t="shared" ref="B10:Z10" si="2">SUM(B11:B17)</f>
        <v>548499</v>
      </c>
      <c r="C10" s="1176">
        <f t="shared" si="2"/>
        <v>455512</v>
      </c>
      <c r="D10" s="1177">
        <f t="shared" si="2"/>
        <v>448905</v>
      </c>
      <c r="E10" s="1177">
        <f t="shared" si="2"/>
        <v>450675</v>
      </c>
      <c r="F10" s="1182">
        <f t="shared" si="2"/>
        <v>492710</v>
      </c>
      <c r="G10" s="1177">
        <f>SUM(G11:G17)</f>
        <v>8897</v>
      </c>
      <c r="H10" s="1177">
        <f>SUM(H11:H17)</f>
        <v>7417</v>
      </c>
      <c r="I10" s="1177">
        <f>SUM(I11:I17)</f>
        <v>8390</v>
      </c>
      <c r="J10" s="1177">
        <f>SUM(J11:J17)</f>
        <v>10938</v>
      </c>
      <c r="K10" s="1182">
        <f>SUM(K11:K17)</f>
        <v>7947</v>
      </c>
      <c r="L10" s="1177">
        <f t="shared" ref="L10:O10" si="3">SUM(L11:L17)</f>
        <v>58100</v>
      </c>
      <c r="M10" s="1177">
        <f t="shared" si="3"/>
        <v>49921</v>
      </c>
      <c r="N10" s="1177">
        <f t="shared" si="3"/>
        <v>52410</v>
      </c>
      <c r="O10" s="1177">
        <f t="shared" si="3"/>
        <v>48846</v>
      </c>
      <c r="P10" s="1182">
        <f t="shared" si="2"/>
        <v>50632</v>
      </c>
      <c r="Q10" s="1180">
        <f t="shared" si="2"/>
        <v>94595</v>
      </c>
      <c r="R10" s="1180">
        <f t="shared" si="2"/>
        <v>81105</v>
      </c>
      <c r="S10" s="1180">
        <f t="shared" si="2"/>
        <v>78228</v>
      </c>
      <c r="T10" s="1180">
        <f t="shared" si="2"/>
        <v>88983</v>
      </c>
      <c r="U10" s="1181">
        <f t="shared" si="2"/>
        <v>122540</v>
      </c>
      <c r="V10" s="1178">
        <f t="shared" si="2"/>
        <v>30951</v>
      </c>
      <c r="W10" s="1177">
        <f t="shared" si="2"/>
        <v>28483</v>
      </c>
      <c r="X10" s="1177">
        <f t="shared" si="2"/>
        <v>38870</v>
      </c>
      <c r="Y10" s="1177">
        <f t="shared" si="2"/>
        <v>42540</v>
      </c>
      <c r="Z10" s="1182">
        <f t="shared" si="2"/>
        <v>86089</v>
      </c>
    </row>
    <row r="11" spans="1:26" x14ac:dyDescent="0.15">
      <c r="A11" s="1193" t="s">
        <v>2254</v>
      </c>
      <c r="B11" s="1183">
        <v>143703</v>
      </c>
      <c r="C11" s="1183">
        <v>126041</v>
      </c>
      <c r="D11" s="1184">
        <v>129241</v>
      </c>
      <c r="E11" s="1184">
        <v>131340</v>
      </c>
      <c r="F11" s="1192">
        <v>139911</v>
      </c>
      <c r="G11" s="1184">
        <v>1771</v>
      </c>
      <c r="H11" s="1184">
        <v>1640</v>
      </c>
      <c r="I11" s="1184">
        <v>1966</v>
      </c>
      <c r="J11" s="1184">
        <v>2473</v>
      </c>
      <c r="K11" s="1192">
        <v>1816</v>
      </c>
      <c r="L11" s="1184">
        <v>12464</v>
      </c>
      <c r="M11" s="1184">
        <v>13320</v>
      </c>
      <c r="N11" s="1184">
        <v>13657</v>
      </c>
      <c r="O11" s="1184">
        <v>12512</v>
      </c>
      <c r="P11" s="1192">
        <v>13224</v>
      </c>
      <c r="Q11" s="1189">
        <v>20164</v>
      </c>
      <c r="R11" s="1189">
        <v>17898</v>
      </c>
      <c r="S11" s="1189">
        <v>20586</v>
      </c>
      <c r="T11" s="1190">
        <v>21151</v>
      </c>
      <c r="U11" s="1194">
        <v>25694</v>
      </c>
      <c r="V11" s="1186">
        <v>5937</v>
      </c>
      <c r="W11" s="1184">
        <v>6984</v>
      </c>
      <c r="X11" s="1184">
        <v>7458</v>
      </c>
      <c r="Y11" s="1184">
        <v>10582</v>
      </c>
      <c r="Z11" s="1192">
        <v>16876</v>
      </c>
    </row>
    <row r="12" spans="1:26" x14ac:dyDescent="0.15">
      <c r="A12" s="1193" t="s">
        <v>2255</v>
      </c>
      <c r="B12" s="1184">
        <v>93834</v>
      </c>
      <c r="C12" s="1184">
        <v>93487</v>
      </c>
      <c r="D12" s="1184">
        <v>93363</v>
      </c>
      <c r="E12" s="1184">
        <v>95459</v>
      </c>
      <c r="F12" s="1192">
        <v>93716</v>
      </c>
      <c r="G12" s="1184">
        <v>1444</v>
      </c>
      <c r="H12" s="1184">
        <v>1610</v>
      </c>
      <c r="I12" s="1184">
        <v>1629</v>
      </c>
      <c r="J12" s="1184">
        <v>2179</v>
      </c>
      <c r="K12" s="1192">
        <v>1308</v>
      </c>
      <c r="L12" s="1184">
        <v>8062</v>
      </c>
      <c r="M12" s="1184">
        <v>8822</v>
      </c>
      <c r="N12" s="1184">
        <v>9537</v>
      </c>
      <c r="O12" s="1184">
        <v>10082</v>
      </c>
      <c r="P12" s="1192">
        <v>10207</v>
      </c>
      <c r="Q12" s="1190">
        <v>16486</v>
      </c>
      <c r="R12" s="1190">
        <v>19231</v>
      </c>
      <c r="S12" s="1190">
        <v>17254</v>
      </c>
      <c r="T12" s="1190">
        <v>21803</v>
      </c>
      <c r="U12" s="1194">
        <v>26125</v>
      </c>
      <c r="V12" s="1186">
        <v>6237</v>
      </c>
      <c r="W12" s="1184">
        <v>6350</v>
      </c>
      <c r="X12" s="1184">
        <v>6365</v>
      </c>
      <c r="Y12" s="1184">
        <v>7779</v>
      </c>
      <c r="Z12" s="1192">
        <v>12880</v>
      </c>
    </row>
    <row r="13" spans="1:26" x14ac:dyDescent="0.15">
      <c r="A13" s="1193" t="s">
        <v>2256</v>
      </c>
      <c r="B13" s="1184">
        <v>76954</v>
      </c>
      <c r="C13" s="1184">
        <v>93724</v>
      </c>
      <c r="D13" s="1184">
        <v>92666</v>
      </c>
      <c r="E13" s="1184">
        <v>87525</v>
      </c>
      <c r="F13" s="1192">
        <v>88138</v>
      </c>
      <c r="G13" s="1184">
        <v>1722</v>
      </c>
      <c r="H13" s="1184">
        <v>1771</v>
      </c>
      <c r="I13" s="1184">
        <v>1874</v>
      </c>
      <c r="J13" s="1184">
        <v>2164</v>
      </c>
      <c r="K13" s="1192">
        <v>1318</v>
      </c>
      <c r="L13" s="1184">
        <v>7839</v>
      </c>
      <c r="M13" s="1184">
        <v>7191</v>
      </c>
      <c r="N13" s="1184">
        <v>7904</v>
      </c>
      <c r="O13" s="1184">
        <v>8086</v>
      </c>
      <c r="P13" s="1192">
        <v>8932</v>
      </c>
      <c r="Q13" s="1189">
        <v>16955</v>
      </c>
      <c r="R13" s="1189">
        <v>18741</v>
      </c>
      <c r="S13" s="1189">
        <v>18086</v>
      </c>
      <c r="T13" s="1190">
        <v>18173</v>
      </c>
      <c r="U13" s="1194">
        <v>22971</v>
      </c>
      <c r="V13" s="1186">
        <v>3592</v>
      </c>
      <c r="W13" s="1184">
        <v>5744</v>
      </c>
      <c r="X13" s="1184">
        <v>11794</v>
      </c>
      <c r="Y13" s="1184">
        <v>8457</v>
      </c>
      <c r="Z13" s="1192">
        <v>19863</v>
      </c>
    </row>
    <row r="14" spans="1:26" ht="11.25" x14ac:dyDescent="0.15">
      <c r="A14" s="1193" t="s">
        <v>2257</v>
      </c>
      <c r="B14" s="1183">
        <v>83796</v>
      </c>
      <c r="C14" s="1176">
        <v>0</v>
      </c>
      <c r="D14" s="1184">
        <v>0</v>
      </c>
      <c r="E14" s="1184">
        <v>0</v>
      </c>
      <c r="F14" s="1192" t="s">
        <v>6</v>
      </c>
      <c r="G14" s="1184">
        <v>1446</v>
      </c>
      <c r="H14" s="1184">
        <v>0</v>
      </c>
      <c r="I14" s="1177">
        <v>0</v>
      </c>
      <c r="J14" s="1177">
        <v>0</v>
      </c>
      <c r="K14" s="1182" t="s">
        <v>6</v>
      </c>
      <c r="L14" s="1184">
        <v>9438</v>
      </c>
      <c r="M14" s="1184">
        <v>0</v>
      </c>
      <c r="N14" s="1184">
        <v>0</v>
      </c>
      <c r="O14" s="1184">
        <v>0</v>
      </c>
      <c r="P14" s="1192" t="s">
        <v>6</v>
      </c>
      <c r="Q14" s="1189">
        <v>15415</v>
      </c>
      <c r="R14" s="1190">
        <v>0</v>
      </c>
      <c r="S14" s="1190">
        <v>0</v>
      </c>
      <c r="T14" s="1184">
        <v>0</v>
      </c>
      <c r="U14" s="1192" t="s">
        <v>6</v>
      </c>
      <c r="V14" s="1186">
        <v>5153</v>
      </c>
      <c r="W14" s="1184">
        <v>0</v>
      </c>
      <c r="X14" s="1184">
        <v>0</v>
      </c>
      <c r="Y14" s="1184">
        <v>0</v>
      </c>
      <c r="Z14" s="1192" t="s">
        <v>6</v>
      </c>
    </row>
    <row r="15" spans="1:26" ht="11.25" x14ac:dyDescent="0.15">
      <c r="A15" s="1193" t="s">
        <v>2258</v>
      </c>
      <c r="B15" s="1183">
        <v>56780</v>
      </c>
      <c r="C15" s="1183">
        <v>55792</v>
      </c>
      <c r="D15" s="1184">
        <v>59360</v>
      </c>
      <c r="E15" s="1184">
        <v>0</v>
      </c>
      <c r="F15" s="1192" t="s">
        <v>6</v>
      </c>
      <c r="G15" s="1184">
        <v>559</v>
      </c>
      <c r="H15" s="1184">
        <v>475</v>
      </c>
      <c r="I15" s="1184">
        <v>1177</v>
      </c>
      <c r="J15" s="1177">
        <v>0</v>
      </c>
      <c r="K15" s="1182" t="s">
        <v>6</v>
      </c>
      <c r="L15" s="1184">
        <v>7250</v>
      </c>
      <c r="M15" s="1184">
        <v>7398</v>
      </c>
      <c r="N15" s="1184">
        <v>7512</v>
      </c>
      <c r="O15" s="1184">
        <v>0</v>
      </c>
      <c r="P15" s="1192" t="s">
        <v>6</v>
      </c>
      <c r="Q15" s="1190">
        <v>5612</v>
      </c>
      <c r="R15" s="1190">
        <v>5772</v>
      </c>
      <c r="S15" s="1190">
        <v>6984</v>
      </c>
      <c r="T15" s="1184">
        <v>0</v>
      </c>
      <c r="U15" s="1192" t="s">
        <v>6</v>
      </c>
      <c r="V15" s="1186">
        <v>4913</v>
      </c>
      <c r="W15" s="1184">
        <v>3962</v>
      </c>
      <c r="X15" s="1184">
        <v>8118</v>
      </c>
      <c r="Y15" s="1184">
        <v>0</v>
      </c>
      <c r="Z15" s="1192" t="s">
        <v>6</v>
      </c>
    </row>
    <row r="16" spans="1:26" x14ac:dyDescent="0.15">
      <c r="A16" s="1193" t="s">
        <v>2259</v>
      </c>
      <c r="B16" s="1183">
        <v>93432</v>
      </c>
      <c r="C16" s="1183">
        <v>86468</v>
      </c>
      <c r="D16" s="1184">
        <v>74275</v>
      </c>
      <c r="E16" s="1184">
        <v>76561</v>
      </c>
      <c r="F16" s="1192">
        <v>81392</v>
      </c>
      <c r="G16" s="1184">
        <v>1955</v>
      </c>
      <c r="H16" s="1184">
        <v>1921</v>
      </c>
      <c r="I16" s="1184">
        <v>1744</v>
      </c>
      <c r="J16" s="1184">
        <v>2247</v>
      </c>
      <c r="K16" s="1192">
        <v>1532</v>
      </c>
      <c r="L16" s="1184">
        <v>13047</v>
      </c>
      <c r="M16" s="1184">
        <v>13190</v>
      </c>
      <c r="N16" s="1184">
        <v>13800</v>
      </c>
      <c r="O16" s="1184">
        <v>13175</v>
      </c>
      <c r="P16" s="1192">
        <v>12507</v>
      </c>
      <c r="Q16" s="1190">
        <v>19963</v>
      </c>
      <c r="R16" s="1190">
        <v>19463</v>
      </c>
      <c r="S16" s="1190">
        <v>15318</v>
      </c>
      <c r="T16" s="1190">
        <v>17567</v>
      </c>
      <c r="U16" s="1194">
        <v>22751</v>
      </c>
      <c r="V16" s="1186">
        <v>5119</v>
      </c>
      <c r="W16" s="1184">
        <v>5443</v>
      </c>
      <c r="X16" s="1184">
        <v>5135</v>
      </c>
      <c r="Y16" s="1184">
        <v>7428</v>
      </c>
      <c r="Z16" s="1192">
        <v>23952</v>
      </c>
    </row>
    <row r="17" spans="1:26" ht="11.25" x14ac:dyDescent="0.15">
      <c r="A17" s="1193" t="s">
        <v>2260</v>
      </c>
      <c r="B17" s="1183">
        <v>0</v>
      </c>
      <c r="C17" s="1183">
        <v>0</v>
      </c>
      <c r="D17" s="1184">
        <v>0</v>
      </c>
      <c r="E17" s="1184">
        <v>59790</v>
      </c>
      <c r="F17" s="1192">
        <v>89553</v>
      </c>
      <c r="G17" s="1184">
        <v>0</v>
      </c>
      <c r="H17" s="1184">
        <v>0</v>
      </c>
      <c r="I17" s="1184">
        <v>0</v>
      </c>
      <c r="J17" s="1184">
        <v>1875</v>
      </c>
      <c r="K17" s="1192">
        <v>1973</v>
      </c>
      <c r="L17" s="1177">
        <v>0</v>
      </c>
      <c r="M17" s="1177">
        <v>0</v>
      </c>
      <c r="N17" s="1177">
        <v>0</v>
      </c>
      <c r="O17" s="1184">
        <v>4991</v>
      </c>
      <c r="P17" s="1192">
        <v>5762</v>
      </c>
      <c r="Q17" s="1189">
        <v>0</v>
      </c>
      <c r="R17" s="1190">
        <v>0</v>
      </c>
      <c r="S17" s="1190">
        <v>0</v>
      </c>
      <c r="T17" s="1190">
        <v>10289</v>
      </c>
      <c r="U17" s="1194">
        <v>24999</v>
      </c>
      <c r="V17" s="1186">
        <v>0</v>
      </c>
      <c r="W17" s="1184">
        <v>0</v>
      </c>
      <c r="X17" s="1184">
        <v>0</v>
      </c>
      <c r="Y17" s="1184">
        <v>8294</v>
      </c>
      <c r="Z17" s="1192">
        <v>12518</v>
      </c>
    </row>
    <row r="18" spans="1:26" x14ac:dyDescent="0.15">
      <c r="A18" s="1195" t="s">
        <v>2261</v>
      </c>
      <c r="B18" s="1176">
        <f t="shared" ref="B18:D18" si="4">SUM(B19:B21)</f>
        <v>356146</v>
      </c>
      <c r="C18" s="1176">
        <f t="shared" si="4"/>
        <v>366336</v>
      </c>
      <c r="D18" s="1177">
        <f t="shared" si="4"/>
        <v>249213</v>
      </c>
      <c r="E18" s="1177">
        <f>SUM(E19:E21)</f>
        <v>328429</v>
      </c>
      <c r="F18" s="1182">
        <f>SUM(F19:F21)</f>
        <v>383968</v>
      </c>
      <c r="G18" s="1177">
        <f t="shared" ref="G18:Z18" si="5">SUM(G19:G21)</f>
        <v>7337</v>
      </c>
      <c r="H18" s="1177">
        <f t="shared" si="5"/>
        <v>7114</v>
      </c>
      <c r="I18" s="1177">
        <f t="shared" si="5"/>
        <v>6369</v>
      </c>
      <c r="J18" s="1177">
        <f t="shared" si="5"/>
        <v>8229</v>
      </c>
      <c r="K18" s="1182">
        <f t="shared" si="5"/>
        <v>5480</v>
      </c>
      <c r="L18" s="1177">
        <f t="shared" si="5"/>
        <v>23757</v>
      </c>
      <c r="M18" s="1177">
        <f t="shared" si="5"/>
        <v>14567</v>
      </c>
      <c r="N18" s="1177">
        <f t="shared" si="5"/>
        <v>16228</v>
      </c>
      <c r="O18" s="1177">
        <f t="shared" si="5"/>
        <v>25788</v>
      </c>
      <c r="P18" s="1182">
        <f t="shared" si="5"/>
        <v>25612</v>
      </c>
      <c r="Q18" s="1180">
        <f t="shared" si="5"/>
        <v>73553</v>
      </c>
      <c r="R18" s="1180">
        <f t="shared" si="5"/>
        <v>68910</v>
      </c>
      <c r="S18" s="1180">
        <f t="shared" si="5"/>
        <v>48404</v>
      </c>
      <c r="T18" s="1180">
        <f t="shared" si="5"/>
        <v>61077</v>
      </c>
      <c r="U18" s="1181">
        <f t="shared" si="5"/>
        <v>86145</v>
      </c>
      <c r="V18" s="1178">
        <f t="shared" si="5"/>
        <v>12415</v>
      </c>
      <c r="W18" s="1177">
        <f t="shared" si="5"/>
        <v>27069</v>
      </c>
      <c r="X18" s="1177">
        <f t="shared" si="5"/>
        <v>21138</v>
      </c>
      <c r="Y18" s="1177">
        <f t="shared" si="5"/>
        <v>42960</v>
      </c>
      <c r="Z18" s="1182">
        <f t="shared" si="5"/>
        <v>114800</v>
      </c>
    </row>
    <row r="19" spans="1:26" s="1165" customFormat="1" x14ac:dyDescent="0.15">
      <c r="A19" s="1193" t="s">
        <v>2262</v>
      </c>
      <c r="B19" s="1196">
        <v>138894</v>
      </c>
      <c r="C19" s="1184">
        <v>130755</v>
      </c>
      <c r="D19" s="1184">
        <v>117768</v>
      </c>
      <c r="E19" s="1184">
        <v>113235</v>
      </c>
      <c r="F19" s="1192">
        <v>110099</v>
      </c>
      <c r="G19" s="1184">
        <v>3250</v>
      </c>
      <c r="H19" s="1184">
        <v>2709</v>
      </c>
      <c r="I19" s="1184">
        <v>3258</v>
      </c>
      <c r="J19" s="1184">
        <v>2725</v>
      </c>
      <c r="K19" s="1192">
        <v>1222</v>
      </c>
      <c r="L19" s="1184">
        <v>8492</v>
      </c>
      <c r="M19" s="1184">
        <v>8436</v>
      </c>
      <c r="N19" s="1184">
        <v>9109</v>
      </c>
      <c r="O19" s="1184">
        <v>8784</v>
      </c>
      <c r="P19" s="1192">
        <v>8686</v>
      </c>
      <c r="Q19" s="1189">
        <v>33799</v>
      </c>
      <c r="R19" s="1189">
        <v>27248</v>
      </c>
      <c r="S19" s="1189">
        <v>21829</v>
      </c>
      <c r="T19" s="1190">
        <v>20773</v>
      </c>
      <c r="U19" s="1194">
        <v>24364</v>
      </c>
      <c r="V19" s="1186">
        <v>4756</v>
      </c>
      <c r="W19" s="1184">
        <v>4993</v>
      </c>
      <c r="X19" s="1184">
        <v>6629</v>
      </c>
      <c r="Y19" s="1184">
        <v>8886</v>
      </c>
      <c r="Z19" s="1192">
        <v>13806</v>
      </c>
    </row>
    <row r="20" spans="1:26" s="1165" customFormat="1" x14ac:dyDescent="0.15">
      <c r="A20" s="1193" t="s">
        <v>2263</v>
      </c>
      <c r="B20" s="1183">
        <v>0</v>
      </c>
      <c r="C20" s="1184">
        <v>108127</v>
      </c>
      <c r="D20" s="1184">
        <v>131445</v>
      </c>
      <c r="E20" s="1184">
        <v>136084</v>
      </c>
      <c r="F20" s="1192">
        <v>138765</v>
      </c>
      <c r="G20" s="1184">
        <v>0</v>
      </c>
      <c r="H20" s="1184">
        <v>2074</v>
      </c>
      <c r="I20" s="1184">
        <v>3111</v>
      </c>
      <c r="J20" s="1184">
        <v>3169</v>
      </c>
      <c r="K20" s="1192">
        <v>1865</v>
      </c>
      <c r="L20" s="1184">
        <v>0</v>
      </c>
      <c r="M20" s="1184">
        <v>6131</v>
      </c>
      <c r="N20" s="1184">
        <v>7119</v>
      </c>
      <c r="O20" s="1184">
        <v>6128</v>
      </c>
      <c r="P20" s="1192">
        <v>7048</v>
      </c>
      <c r="Q20" s="1190">
        <v>0</v>
      </c>
      <c r="R20" s="1189">
        <v>21657</v>
      </c>
      <c r="S20" s="1189">
        <v>26575</v>
      </c>
      <c r="T20" s="1190">
        <v>25541</v>
      </c>
      <c r="U20" s="1194">
        <v>30763</v>
      </c>
      <c r="V20" s="1186">
        <v>0</v>
      </c>
      <c r="W20" s="1184">
        <v>12892</v>
      </c>
      <c r="X20" s="1184">
        <v>14509</v>
      </c>
      <c r="Y20" s="1184">
        <v>13032</v>
      </c>
      <c r="Z20" s="1192">
        <v>60703</v>
      </c>
    </row>
    <row r="21" spans="1:26" s="1165" customFormat="1" ht="11.25" x14ac:dyDescent="0.15">
      <c r="A21" s="1197" t="s">
        <v>2264</v>
      </c>
      <c r="B21" s="1198">
        <v>217252</v>
      </c>
      <c r="C21" s="1199">
        <v>127454</v>
      </c>
      <c r="D21" s="1199">
        <v>0</v>
      </c>
      <c r="E21" s="1199">
        <v>79110</v>
      </c>
      <c r="F21" s="1200">
        <v>135104</v>
      </c>
      <c r="G21" s="1198">
        <v>4087</v>
      </c>
      <c r="H21" s="1199">
        <v>2331</v>
      </c>
      <c r="I21" s="1199">
        <v>0</v>
      </c>
      <c r="J21" s="1199">
        <v>2335</v>
      </c>
      <c r="K21" s="1200">
        <v>2393</v>
      </c>
      <c r="L21" s="1199">
        <v>15265</v>
      </c>
      <c r="M21" s="1199">
        <v>0</v>
      </c>
      <c r="N21" s="1199">
        <v>0</v>
      </c>
      <c r="O21" s="1199">
        <v>10876</v>
      </c>
      <c r="P21" s="1200">
        <v>9878</v>
      </c>
      <c r="Q21" s="1201">
        <v>39754</v>
      </c>
      <c r="R21" s="1201">
        <v>20005</v>
      </c>
      <c r="S21" s="1201">
        <v>0</v>
      </c>
      <c r="T21" s="1201">
        <v>14763</v>
      </c>
      <c r="U21" s="1201">
        <v>31018</v>
      </c>
      <c r="V21" s="1202">
        <v>7659</v>
      </c>
      <c r="W21" s="1199">
        <v>9184</v>
      </c>
      <c r="X21" s="1199">
        <v>0</v>
      </c>
      <c r="Y21" s="1199">
        <v>21042</v>
      </c>
      <c r="Z21" s="1200">
        <v>40291</v>
      </c>
    </row>
    <row r="22" spans="1:26" s="1165" customFormat="1" x14ac:dyDescent="0.15">
      <c r="A22" s="1166"/>
      <c r="B22" s="1203"/>
      <c r="C22" s="1203"/>
      <c r="D22" s="1203"/>
      <c r="E22" s="1203"/>
      <c r="F22" s="1203"/>
      <c r="G22" s="1160"/>
      <c r="H22" s="1160"/>
      <c r="I22" s="1160"/>
      <c r="J22" s="1160"/>
      <c r="K22" s="1160"/>
      <c r="L22" s="1160"/>
      <c r="M22" s="1160"/>
      <c r="N22" s="1160"/>
      <c r="O22" s="1160"/>
      <c r="P22" s="1160"/>
    </row>
    <row r="23" spans="1:26" ht="11.25" customHeight="1" x14ac:dyDescent="0.15">
      <c r="A23" s="3082" t="s">
        <v>2265</v>
      </c>
      <c r="B23" s="3082"/>
      <c r="C23" s="3082"/>
      <c r="D23" s="3082"/>
      <c r="E23" s="3082"/>
      <c r="F23" s="3082"/>
      <c r="G23" s="3082"/>
    </row>
    <row r="24" spans="1:26" ht="11.25" customHeight="1" x14ac:dyDescent="0.15">
      <c r="A24" s="3083" t="s">
        <v>2266</v>
      </c>
      <c r="B24" s="3083"/>
      <c r="C24" s="3083"/>
      <c r="D24" s="3083"/>
      <c r="E24" s="3083"/>
      <c r="F24" s="3083"/>
      <c r="G24" s="3083"/>
    </row>
    <row r="25" spans="1:26" ht="22.5" customHeight="1" x14ac:dyDescent="0.15">
      <c r="A25" s="3070" t="s">
        <v>2277</v>
      </c>
      <c r="B25" s="3070"/>
      <c r="C25" s="3070"/>
      <c r="D25" s="3070"/>
      <c r="E25" s="3070"/>
      <c r="F25" s="3070"/>
      <c r="G25" s="3070"/>
      <c r="H25" s="3070"/>
      <c r="I25" s="3070"/>
      <c r="J25" s="3070"/>
      <c r="K25" s="3070"/>
      <c r="L25" s="3070"/>
      <c r="M25" s="3070"/>
      <c r="N25" s="3070"/>
      <c r="O25" s="3070"/>
      <c r="P25" s="3070"/>
    </row>
    <row r="26" spans="1:26" ht="11.25" customHeight="1" x14ac:dyDescent="0.15">
      <c r="A26" s="3070" t="s">
        <v>2268</v>
      </c>
      <c r="B26" s="3070"/>
      <c r="C26" s="3070"/>
      <c r="D26" s="3070"/>
      <c r="E26" s="3070"/>
      <c r="F26" s="3070"/>
      <c r="G26" s="3070"/>
      <c r="H26" s="3070"/>
      <c r="I26" s="3070"/>
      <c r="J26" s="3070"/>
      <c r="K26" s="3070"/>
      <c r="L26" s="1204"/>
      <c r="M26" s="1204"/>
      <c r="N26" s="1204"/>
      <c r="O26" s="1204"/>
      <c r="P26" s="1204"/>
    </row>
    <row r="27" spans="1:26" ht="11.25" customHeight="1" x14ac:dyDescent="0.15">
      <c r="A27" s="3076" t="s">
        <v>2269</v>
      </c>
      <c r="B27" s="3076"/>
      <c r="C27" s="3076"/>
      <c r="D27" s="3076"/>
      <c r="E27" s="3076"/>
      <c r="F27" s="3076"/>
      <c r="G27" s="3076"/>
    </row>
    <row r="28" spans="1:26" ht="11.25" customHeight="1" x14ac:dyDescent="0.15">
      <c r="A28" s="3076" t="s">
        <v>2270</v>
      </c>
      <c r="B28" s="3076"/>
      <c r="C28" s="3076"/>
      <c r="D28" s="3076"/>
      <c r="E28" s="3076"/>
      <c r="F28" s="3076"/>
      <c r="G28" s="3076"/>
    </row>
    <row r="29" spans="1:26" ht="11.25" customHeight="1" x14ac:dyDescent="0.15">
      <c r="A29" s="3077" t="s">
        <v>2271</v>
      </c>
      <c r="B29" s="3077"/>
      <c r="C29" s="3077"/>
      <c r="D29" s="3077"/>
      <c r="E29" s="3077"/>
      <c r="F29" s="3077"/>
      <c r="G29" s="3077"/>
    </row>
    <row r="30" spans="1:26" ht="11.25" customHeight="1" x14ac:dyDescent="0.15">
      <c r="A30" s="3077" t="s">
        <v>2272</v>
      </c>
      <c r="B30" s="3077"/>
      <c r="C30" s="3077"/>
      <c r="D30" s="3077"/>
      <c r="E30" s="3077"/>
      <c r="F30" s="3077"/>
      <c r="G30" s="3077"/>
    </row>
    <row r="31" spans="1:26" ht="11.25" customHeight="1" x14ac:dyDescent="0.15">
      <c r="A31" s="3078" t="s">
        <v>21</v>
      </c>
      <c r="B31" s="3078"/>
      <c r="C31" s="3078"/>
      <c r="D31" s="3078"/>
      <c r="E31" s="3078"/>
      <c r="F31" s="3078"/>
      <c r="G31" s="3078"/>
    </row>
    <row r="32" spans="1:26" ht="11.25" customHeight="1" x14ac:dyDescent="0.15">
      <c r="A32" s="3078" t="s">
        <v>2273</v>
      </c>
      <c r="B32" s="3078"/>
      <c r="C32" s="3078"/>
      <c r="D32" s="3078"/>
      <c r="E32" s="3078"/>
      <c r="F32" s="3078"/>
      <c r="G32" s="3078"/>
    </row>
  </sheetData>
  <mergeCells count="17">
    <mergeCell ref="A27:G27"/>
    <mergeCell ref="A2:L2"/>
    <mergeCell ref="A4:A5"/>
    <mergeCell ref="B4:F4"/>
    <mergeCell ref="G4:K4"/>
    <mergeCell ref="L4:P4"/>
    <mergeCell ref="V4:Z4"/>
    <mergeCell ref="A23:G23"/>
    <mergeCell ref="A24:G24"/>
    <mergeCell ref="A25:P25"/>
    <mergeCell ref="A26:K26"/>
    <mergeCell ref="Q4:U4"/>
    <mergeCell ref="A28:G28"/>
    <mergeCell ref="A29:G29"/>
    <mergeCell ref="A30:G30"/>
    <mergeCell ref="A31:G31"/>
    <mergeCell ref="A32:G32"/>
  </mergeCells>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0"/>
  <dimension ref="A2:G23"/>
  <sheetViews>
    <sheetView zoomScaleNormal="100" workbookViewId="0"/>
  </sheetViews>
  <sheetFormatPr baseColWidth="10" defaultColWidth="13" defaultRowHeight="10.5" x14ac:dyDescent="0.15"/>
  <cols>
    <col min="1" max="1" width="27" style="1205" customWidth="1"/>
    <col min="2" max="5" width="13" style="1205" customWidth="1"/>
    <col min="6" max="16384" width="13" style="1205"/>
  </cols>
  <sheetData>
    <row r="2" spans="1:7" ht="23.25" customHeight="1" x14ac:dyDescent="0.15">
      <c r="A2" s="3088" t="s">
        <v>2278</v>
      </c>
      <c r="B2" s="3088"/>
      <c r="C2" s="3088"/>
      <c r="D2" s="3088"/>
      <c r="E2" s="3088"/>
      <c r="F2" s="3088"/>
      <c r="G2" s="3088"/>
    </row>
    <row r="3" spans="1:7" x14ac:dyDescent="0.15">
      <c r="A3" s="1157"/>
      <c r="B3" s="1157"/>
      <c r="C3" s="1157"/>
      <c r="D3" s="1206"/>
      <c r="E3" s="1207"/>
      <c r="F3" s="1207"/>
      <c r="G3" s="1207"/>
    </row>
    <row r="4" spans="1:7" x14ac:dyDescent="0.15">
      <c r="A4" s="3085" t="s">
        <v>1927</v>
      </c>
      <c r="B4" s="3089">
        <v>2014</v>
      </c>
      <c r="C4" s="3090"/>
      <c r="D4" s="3089">
        <v>2015</v>
      </c>
      <c r="E4" s="3090"/>
      <c r="F4" s="3089">
        <v>2016</v>
      </c>
      <c r="G4" s="3090"/>
    </row>
    <row r="5" spans="1:7" x14ac:dyDescent="0.15">
      <c r="A5" s="3086"/>
      <c r="B5" s="1208" t="s">
        <v>2279</v>
      </c>
      <c r="C5" s="1208" t="s">
        <v>781</v>
      </c>
      <c r="D5" s="1208" t="s">
        <v>2279</v>
      </c>
      <c r="E5" s="1208" t="s">
        <v>781</v>
      </c>
      <c r="F5" s="1208" t="s">
        <v>2279</v>
      </c>
      <c r="G5" s="1208" t="s">
        <v>781</v>
      </c>
    </row>
    <row r="6" spans="1:7" x14ac:dyDescent="0.15">
      <c r="A6" s="1164" t="s">
        <v>2280</v>
      </c>
      <c r="B6" s="1209">
        <f t="shared" ref="B6:G6" si="0">SUM(B7:B9)</f>
        <v>9955</v>
      </c>
      <c r="C6" s="1210">
        <f t="shared" si="0"/>
        <v>1</v>
      </c>
      <c r="D6" s="1209">
        <f t="shared" si="0"/>
        <v>16262</v>
      </c>
      <c r="E6" s="1210">
        <f t="shared" si="0"/>
        <v>1</v>
      </c>
      <c r="F6" s="1209">
        <f t="shared" si="0"/>
        <v>14288</v>
      </c>
      <c r="G6" s="1210">
        <f t="shared" si="0"/>
        <v>1</v>
      </c>
    </row>
    <row r="7" spans="1:7" x14ac:dyDescent="0.15">
      <c r="A7" s="1160" t="s">
        <v>1028</v>
      </c>
      <c r="B7" s="1211">
        <v>3360</v>
      </c>
      <c r="C7" s="1212">
        <f>B7/B$6</f>
        <v>0.33751883475640382</v>
      </c>
      <c r="D7" s="1213">
        <v>4719</v>
      </c>
      <c r="E7" s="1212">
        <f>D7/D$6</f>
        <v>0.29018570901488133</v>
      </c>
      <c r="F7" s="1213">
        <v>5031</v>
      </c>
      <c r="G7" s="1212">
        <f>F7/F$6</f>
        <v>0.35211366181410975</v>
      </c>
    </row>
    <row r="8" spans="1:7" x14ac:dyDescent="0.15">
      <c r="A8" s="1160" t="s">
        <v>1029</v>
      </c>
      <c r="B8" s="1214">
        <v>5862</v>
      </c>
      <c r="C8" s="1215">
        <f>B8/B$6</f>
        <v>0.58884982420894028</v>
      </c>
      <c r="D8" s="1213">
        <v>8287</v>
      </c>
      <c r="E8" s="1215">
        <f>D8/D$6</f>
        <v>0.50959291600049195</v>
      </c>
      <c r="F8" s="1213">
        <v>9183</v>
      </c>
      <c r="G8" s="1215">
        <f>F8/F$6</f>
        <v>0.64270716685330342</v>
      </c>
    </row>
    <row r="9" spans="1:7" x14ac:dyDescent="0.15">
      <c r="A9" s="1160" t="s">
        <v>2281</v>
      </c>
      <c r="B9" s="1216">
        <v>733</v>
      </c>
      <c r="C9" s="1217">
        <f>B9/B$6</f>
        <v>7.3631341034655948E-2</v>
      </c>
      <c r="D9" s="1218">
        <v>3256</v>
      </c>
      <c r="E9" s="1217">
        <f>D9/D$6</f>
        <v>0.20022137498462675</v>
      </c>
      <c r="F9" s="1218">
        <v>74</v>
      </c>
      <c r="G9" s="1217">
        <f>F9/F$6</f>
        <v>5.179171332586786E-3</v>
      </c>
    </row>
    <row r="10" spans="1:7" x14ac:dyDescent="0.15">
      <c r="A10" s="1219" t="s">
        <v>2282</v>
      </c>
      <c r="B10" s="1220">
        <f>SUM(B11:B19)</f>
        <v>9955</v>
      </c>
      <c r="C10" s="1210">
        <f t="shared" ref="C10:G10" si="1">SUM(C11:C19)</f>
        <v>1</v>
      </c>
      <c r="D10" s="1220">
        <f t="shared" si="1"/>
        <v>16262</v>
      </c>
      <c r="E10" s="1210">
        <f t="shared" si="1"/>
        <v>0.99999999999999978</v>
      </c>
      <c r="F10" s="1220">
        <f t="shared" si="1"/>
        <v>14288</v>
      </c>
      <c r="G10" s="1210">
        <f t="shared" si="1"/>
        <v>0.99999999999999989</v>
      </c>
    </row>
    <row r="11" spans="1:7" x14ac:dyDescent="0.15">
      <c r="A11" s="1160" t="s">
        <v>2283</v>
      </c>
      <c r="B11" s="1213">
        <v>3167</v>
      </c>
      <c r="C11" s="1212">
        <f t="shared" ref="C11:C19" si="2">B11/B$10</f>
        <v>0.31813159216474135</v>
      </c>
      <c r="D11" s="1213">
        <v>4520</v>
      </c>
      <c r="E11" s="1212">
        <f t="shared" ref="E11:E19" si="3">D11/D$10</f>
        <v>0.27794859180912557</v>
      </c>
      <c r="F11" s="1213">
        <v>4186</v>
      </c>
      <c r="G11" s="1212">
        <f t="shared" ref="G11:G19" si="4">F11/F$10</f>
        <v>0.29297312430011196</v>
      </c>
    </row>
    <row r="12" spans="1:7" x14ac:dyDescent="0.15">
      <c r="A12" s="1160" t="s">
        <v>2284</v>
      </c>
      <c r="B12" s="1213">
        <v>2488</v>
      </c>
      <c r="C12" s="1212">
        <f t="shared" si="2"/>
        <v>0.24992466097438473</v>
      </c>
      <c r="D12" s="1213">
        <v>3472</v>
      </c>
      <c r="E12" s="1212">
        <f t="shared" si="3"/>
        <v>0.21350387406223098</v>
      </c>
      <c r="F12" s="1213">
        <v>4634</v>
      </c>
      <c r="G12" s="1212">
        <f t="shared" si="4"/>
        <v>0.32432810750279956</v>
      </c>
    </row>
    <row r="13" spans="1:7" x14ac:dyDescent="0.15">
      <c r="A13" s="1160" t="s">
        <v>2285</v>
      </c>
      <c r="B13" s="1213">
        <v>3422</v>
      </c>
      <c r="C13" s="1212">
        <f t="shared" si="2"/>
        <v>0.34374686087393269</v>
      </c>
      <c r="D13" s="1213">
        <v>4068</v>
      </c>
      <c r="E13" s="1212">
        <f t="shared" si="3"/>
        <v>0.250153732628213</v>
      </c>
      <c r="F13" s="1213">
        <v>3855</v>
      </c>
      <c r="G13" s="1212">
        <f t="shared" si="4"/>
        <v>0.26980683090705487</v>
      </c>
    </row>
    <row r="14" spans="1:7" x14ac:dyDescent="0.15">
      <c r="A14" s="1160" t="s">
        <v>2286</v>
      </c>
      <c r="B14" s="1213">
        <v>336</v>
      </c>
      <c r="C14" s="1212">
        <f t="shared" si="2"/>
        <v>3.3751883475640385E-2</v>
      </c>
      <c r="D14" s="1213">
        <v>486</v>
      </c>
      <c r="E14" s="1212">
        <f t="shared" si="3"/>
        <v>2.9885622924609518E-2</v>
      </c>
      <c r="F14" s="1213">
        <v>462</v>
      </c>
      <c r="G14" s="1212">
        <f t="shared" si="4"/>
        <v>3.2334826427771558E-2</v>
      </c>
    </row>
    <row r="15" spans="1:7" x14ac:dyDescent="0.15">
      <c r="A15" s="1160" t="s">
        <v>2287</v>
      </c>
      <c r="B15" s="1213">
        <v>6</v>
      </c>
      <c r="C15" s="1212">
        <f t="shared" si="2"/>
        <v>6.0271220492214971E-4</v>
      </c>
      <c r="D15" s="1213">
        <v>4</v>
      </c>
      <c r="E15" s="1212">
        <f t="shared" si="3"/>
        <v>2.4597220514081911E-4</v>
      </c>
      <c r="F15" s="1213">
        <v>2</v>
      </c>
      <c r="G15" s="1212">
        <f t="shared" si="4"/>
        <v>1.3997760358342665E-4</v>
      </c>
    </row>
    <row r="16" spans="1:7" x14ac:dyDescent="0.15">
      <c r="A16" s="1160" t="s">
        <v>2288</v>
      </c>
      <c r="B16" s="1213">
        <v>455</v>
      </c>
      <c r="C16" s="1212">
        <f t="shared" si="2"/>
        <v>4.5705675539929685E-2</v>
      </c>
      <c r="D16" s="1213">
        <v>458</v>
      </c>
      <c r="E16" s="1212">
        <f t="shared" si="3"/>
        <v>2.8163817488623785E-2</v>
      </c>
      <c r="F16" s="1213">
        <v>1125</v>
      </c>
      <c r="G16" s="1212">
        <f t="shared" si="4"/>
        <v>7.8737402015677485E-2</v>
      </c>
    </row>
    <row r="17" spans="1:7" x14ac:dyDescent="0.15">
      <c r="A17" s="1160" t="s">
        <v>2289</v>
      </c>
      <c r="B17" s="1213">
        <v>25</v>
      </c>
      <c r="C17" s="1212">
        <f t="shared" si="2"/>
        <v>2.5113008538422904E-3</v>
      </c>
      <c r="D17" s="1213">
        <v>30</v>
      </c>
      <c r="E17" s="1212">
        <f t="shared" si="3"/>
        <v>1.8447915385561432E-3</v>
      </c>
      <c r="F17" s="1213">
        <v>18</v>
      </c>
      <c r="G17" s="1212">
        <f t="shared" si="4"/>
        <v>1.2597984322508398E-3</v>
      </c>
    </row>
    <row r="18" spans="1:7" ht="10.5" customHeight="1" x14ac:dyDescent="0.15">
      <c r="A18" s="1221" t="s">
        <v>2290</v>
      </c>
      <c r="B18" s="1177">
        <v>0</v>
      </c>
      <c r="C18" s="1222">
        <f t="shared" si="2"/>
        <v>0</v>
      </c>
      <c r="D18" s="1177">
        <v>0</v>
      </c>
      <c r="E18" s="1212">
        <f t="shared" si="3"/>
        <v>0</v>
      </c>
      <c r="F18" s="1213">
        <v>6</v>
      </c>
      <c r="G18" s="1212">
        <f t="shared" si="4"/>
        <v>4.1993281075027993E-4</v>
      </c>
    </row>
    <row r="19" spans="1:7" x14ac:dyDescent="0.15">
      <c r="A19" s="1160" t="s">
        <v>2281</v>
      </c>
      <c r="B19" s="1213">
        <v>56</v>
      </c>
      <c r="C19" s="1222">
        <f t="shared" si="2"/>
        <v>5.6253139126067305E-3</v>
      </c>
      <c r="D19" s="1213">
        <v>3224</v>
      </c>
      <c r="E19" s="1212">
        <f t="shared" si="3"/>
        <v>0.19825359734350018</v>
      </c>
      <c r="F19" s="1177">
        <v>0</v>
      </c>
      <c r="G19" s="1212">
        <f t="shared" si="4"/>
        <v>0</v>
      </c>
    </row>
    <row r="20" spans="1:7" x14ac:dyDescent="0.15">
      <c r="A20" s="1160"/>
      <c r="B20" s="1213"/>
      <c r="C20" s="1222"/>
      <c r="D20" s="1213"/>
      <c r="E20" s="1212"/>
      <c r="F20" s="1177"/>
      <c r="G20" s="1212"/>
    </row>
    <row r="21" spans="1:7" x14ac:dyDescent="0.15">
      <c r="A21" s="3076" t="s">
        <v>2291</v>
      </c>
      <c r="B21" s="3076"/>
      <c r="C21" s="3076"/>
      <c r="D21" s="3076"/>
      <c r="E21" s="3076"/>
      <c r="F21" s="3076"/>
      <c r="G21" s="3076"/>
    </row>
    <row r="22" spans="1:7" x14ac:dyDescent="0.15">
      <c r="A22" s="3087" t="s">
        <v>21</v>
      </c>
      <c r="B22" s="3087"/>
      <c r="C22" s="3087"/>
      <c r="D22" s="3087"/>
      <c r="E22" s="3087"/>
      <c r="F22" s="3087"/>
      <c r="G22" s="3087"/>
    </row>
    <row r="23" spans="1:7" x14ac:dyDescent="0.15">
      <c r="A23" s="3076" t="s">
        <v>2273</v>
      </c>
      <c r="B23" s="3076"/>
      <c r="C23" s="3076"/>
      <c r="D23" s="3076"/>
      <c r="E23" s="3076"/>
      <c r="F23" s="3076"/>
      <c r="G23" s="3076"/>
    </row>
  </sheetData>
  <mergeCells count="8">
    <mergeCell ref="A22:G22"/>
    <mergeCell ref="A23:G23"/>
    <mergeCell ref="A2:G2"/>
    <mergeCell ref="A4:A5"/>
    <mergeCell ref="B4:C4"/>
    <mergeCell ref="D4:E4"/>
    <mergeCell ref="F4:G4"/>
    <mergeCell ref="A21:G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F24"/>
  <sheetViews>
    <sheetView zoomScaleNormal="100" workbookViewId="0"/>
  </sheetViews>
  <sheetFormatPr baseColWidth="10" defaultColWidth="11.42578125" defaultRowHeight="10.5" x14ac:dyDescent="0.15"/>
  <cols>
    <col min="1" max="1" width="22.85546875" style="2070" customWidth="1"/>
    <col min="2" max="6" width="12.7109375" style="2070" customWidth="1"/>
    <col min="7" max="16384" width="11.42578125" style="2070"/>
  </cols>
  <sheetData>
    <row r="1" spans="1:6" x14ac:dyDescent="0.15">
      <c r="A1" s="1"/>
      <c r="B1" s="1"/>
      <c r="C1" s="1"/>
      <c r="D1" s="1"/>
    </row>
    <row r="2" spans="1:6" ht="22.5" customHeight="1" x14ac:dyDescent="0.15">
      <c r="A2" s="2339" t="s">
        <v>0</v>
      </c>
      <c r="B2" s="2339"/>
      <c r="C2" s="2339"/>
      <c r="D2" s="2339"/>
      <c r="E2" s="2339"/>
      <c r="F2" s="2339"/>
    </row>
    <row r="3" spans="1:6" ht="11.25" customHeight="1" x14ac:dyDescent="0.15">
      <c r="A3" s="2"/>
      <c r="B3" s="2"/>
      <c r="C3" s="2"/>
      <c r="D3" s="2"/>
      <c r="E3" s="2"/>
      <c r="F3" s="2"/>
    </row>
    <row r="4" spans="1:6" x14ac:dyDescent="0.15">
      <c r="A4" s="2340" t="s">
        <v>1</v>
      </c>
      <c r="B4" s="2340" t="s">
        <v>2</v>
      </c>
      <c r="C4" s="2340"/>
      <c r="D4" s="2340"/>
      <c r="E4" s="2340"/>
      <c r="F4" s="2340"/>
    </row>
    <row r="5" spans="1:6" x14ac:dyDescent="0.15">
      <c r="A5" s="2340"/>
      <c r="B5" s="3">
        <v>2012</v>
      </c>
      <c r="C5" s="3">
        <v>2013</v>
      </c>
      <c r="D5" s="3">
        <v>2014</v>
      </c>
      <c r="E5" s="4" t="s">
        <v>3</v>
      </c>
      <c r="F5" s="5">
        <v>2016</v>
      </c>
    </row>
    <row r="6" spans="1:6" ht="13.5" customHeight="1" x14ac:dyDescent="0.15">
      <c r="A6" s="6" t="s">
        <v>4</v>
      </c>
      <c r="B6" s="7">
        <f t="shared" ref="B6:D6" si="0">SUM(B7:B21)</f>
        <v>10</v>
      </c>
      <c r="C6" s="7">
        <f t="shared" si="0"/>
        <v>9</v>
      </c>
      <c r="D6" s="7">
        <f t="shared" si="0"/>
        <v>9</v>
      </c>
      <c r="E6" s="7">
        <f>SUM(E7:E21)</f>
        <v>9</v>
      </c>
      <c r="F6" s="8">
        <f>SUM(F7:F21)</f>
        <v>9</v>
      </c>
    </row>
    <row r="7" spans="1:6" ht="13.5" customHeight="1" x14ac:dyDescent="0.15">
      <c r="A7" s="2074" t="s">
        <v>5</v>
      </c>
      <c r="B7" s="10">
        <v>0</v>
      </c>
      <c r="C7" s="10">
        <v>0</v>
      </c>
      <c r="D7" s="11">
        <v>0</v>
      </c>
      <c r="E7" s="10">
        <v>0</v>
      </c>
      <c r="F7" s="12" t="s">
        <v>6</v>
      </c>
    </row>
    <row r="8" spans="1:6" ht="13.5" customHeight="1" x14ac:dyDescent="0.15">
      <c r="A8" s="2074" t="s">
        <v>7</v>
      </c>
      <c r="B8" s="10">
        <v>0</v>
      </c>
      <c r="C8" s="10">
        <v>0</v>
      </c>
      <c r="D8" s="11">
        <v>0</v>
      </c>
      <c r="E8" s="10">
        <v>0</v>
      </c>
      <c r="F8" s="12" t="s">
        <v>6</v>
      </c>
    </row>
    <row r="9" spans="1:6" ht="13.5" customHeight="1" x14ac:dyDescent="0.15">
      <c r="A9" s="2074" t="s">
        <v>8</v>
      </c>
      <c r="B9" s="10">
        <v>0</v>
      </c>
      <c r="C9" s="10">
        <v>0</v>
      </c>
      <c r="D9" s="2071">
        <v>1</v>
      </c>
      <c r="E9" s="10">
        <v>0</v>
      </c>
      <c r="F9" s="12" t="s">
        <v>6</v>
      </c>
    </row>
    <row r="10" spans="1:6" ht="13.5" customHeight="1" x14ac:dyDescent="0.15">
      <c r="A10" s="2074" t="s">
        <v>9</v>
      </c>
      <c r="B10" s="10">
        <v>0</v>
      </c>
      <c r="C10" s="10">
        <v>0</v>
      </c>
      <c r="D10" s="11">
        <v>0</v>
      </c>
      <c r="E10" s="10">
        <v>0</v>
      </c>
      <c r="F10" s="12" t="s">
        <v>6</v>
      </c>
    </row>
    <row r="11" spans="1:6" ht="13.5" customHeight="1" x14ac:dyDescent="0.15">
      <c r="A11" s="2074" t="s">
        <v>10</v>
      </c>
      <c r="B11" s="10">
        <v>1</v>
      </c>
      <c r="C11" s="10">
        <v>0</v>
      </c>
      <c r="D11" s="11">
        <v>0</v>
      </c>
      <c r="E11" s="10">
        <v>0</v>
      </c>
      <c r="F11" s="12" t="s">
        <v>6</v>
      </c>
    </row>
    <row r="12" spans="1:6" ht="13.5" customHeight="1" x14ac:dyDescent="0.15">
      <c r="A12" s="2074" t="s">
        <v>11</v>
      </c>
      <c r="B12" s="10">
        <v>1</v>
      </c>
      <c r="C12" s="10">
        <v>0</v>
      </c>
      <c r="D12" s="11">
        <v>0</v>
      </c>
      <c r="E12" s="10">
        <v>1</v>
      </c>
      <c r="F12" s="12">
        <v>6</v>
      </c>
    </row>
    <row r="13" spans="1:6" ht="13.5" customHeight="1" x14ac:dyDescent="0.15">
      <c r="A13" s="2074" t="s">
        <v>12</v>
      </c>
      <c r="B13" s="10">
        <v>7</v>
      </c>
      <c r="C13" s="10">
        <v>5</v>
      </c>
      <c r="D13" s="14">
        <v>6</v>
      </c>
      <c r="E13" s="10">
        <v>6</v>
      </c>
      <c r="F13" s="12" t="s">
        <v>6</v>
      </c>
    </row>
    <row r="14" spans="1:6" ht="13.5" customHeight="1" x14ac:dyDescent="0.15">
      <c r="A14" s="2074" t="s">
        <v>13</v>
      </c>
      <c r="B14" s="10">
        <v>0</v>
      </c>
      <c r="C14" s="10">
        <v>1</v>
      </c>
      <c r="D14" s="14">
        <v>1</v>
      </c>
      <c r="E14" s="10">
        <v>0</v>
      </c>
      <c r="F14" s="12" t="s">
        <v>6</v>
      </c>
    </row>
    <row r="15" spans="1:6" ht="13.5" customHeight="1" x14ac:dyDescent="0.15">
      <c r="A15" s="2074" t="s">
        <v>14</v>
      </c>
      <c r="B15" s="10">
        <v>0</v>
      </c>
      <c r="C15" s="10">
        <v>0</v>
      </c>
      <c r="D15" s="11">
        <v>0</v>
      </c>
      <c r="E15" s="10">
        <v>0</v>
      </c>
      <c r="F15" s="12" t="s">
        <v>6</v>
      </c>
    </row>
    <row r="16" spans="1:6" ht="13.5" customHeight="1" x14ac:dyDescent="0.15">
      <c r="A16" s="2074" t="s">
        <v>15</v>
      </c>
      <c r="B16" s="10">
        <v>0</v>
      </c>
      <c r="C16" s="10">
        <v>1</v>
      </c>
      <c r="D16" s="11">
        <v>0</v>
      </c>
      <c r="E16" s="10">
        <v>1</v>
      </c>
      <c r="F16" s="12" t="s">
        <v>6</v>
      </c>
    </row>
    <row r="17" spans="1:6" ht="13.5" customHeight="1" x14ac:dyDescent="0.15">
      <c r="A17" s="2074" t="s">
        <v>16</v>
      </c>
      <c r="B17" s="10">
        <v>1</v>
      </c>
      <c r="C17" s="10">
        <v>1</v>
      </c>
      <c r="D17" s="11">
        <v>0</v>
      </c>
      <c r="E17" s="10">
        <v>1</v>
      </c>
      <c r="F17" s="12" t="s">
        <v>6</v>
      </c>
    </row>
    <row r="18" spans="1:6" ht="13.5" customHeight="1" x14ac:dyDescent="0.15">
      <c r="A18" s="2074" t="s">
        <v>17</v>
      </c>
      <c r="B18" s="10">
        <v>0</v>
      </c>
      <c r="C18" s="10">
        <v>0</v>
      </c>
      <c r="D18" s="11">
        <v>0</v>
      </c>
      <c r="E18" s="10">
        <v>0</v>
      </c>
      <c r="F18" s="12" t="s">
        <v>6</v>
      </c>
    </row>
    <row r="19" spans="1:6" ht="13.5" customHeight="1" x14ac:dyDescent="0.15">
      <c r="A19" s="2074" t="s">
        <v>18</v>
      </c>
      <c r="B19" s="10">
        <v>0</v>
      </c>
      <c r="C19" s="10">
        <v>1</v>
      </c>
      <c r="D19" s="11">
        <v>0</v>
      </c>
      <c r="E19" s="10">
        <v>0</v>
      </c>
      <c r="F19" s="12">
        <v>1</v>
      </c>
    </row>
    <row r="20" spans="1:6" ht="13.5" customHeight="1" x14ac:dyDescent="0.15">
      <c r="A20" s="2074" t="s">
        <v>19</v>
      </c>
      <c r="B20" s="10">
        <v>0</v>
      </c>
      <c r="C20" s="10">
        <v>0</v>
      </c>
      <c r="D20" s="11">
        <v>0</v>
      </c>
      <c r="E20" s="10">
        <v>0</v>
      </c>
      <c r="F20" s="12" t="s">
        <v>6</v>
      </c>
    </row>
    <row r="21" spans="1:6" ht="13.5" customHeight="1" x14ac:dyDescent="0.15">
      <c r="A21" s="2074" t="s">
        <v>20</v>
      </c>
      <c r="B21" s="10">
        <v>0</v>
      </c>
      <c r="C21" s="10">
        <v>0</v>
      </c>
      <c r="D21" s="14">
        <v>1</v>
      </c>
      <c r="E21" s="10">
        <v>0</v>
      </c>
      <c r="F21" s="12">
        <v>2</v>
      </c>
    </row>
    <row r="22" spans="1:6" ht="11.25" customHeight="1" x14ac:dyDescent="0.15">
      <c r="A22" s="15"/>
      <c r="B22" s="15"/>
      <c r="C22" s="15"/>
      <c r="D22" s="15"/>
      <c r="E22" s="15"/>
    </row>
    <row r="23" spans="1:6" ht="11.25" customHeight="1" x14ac:dyDescent="0.15">
      <c r="A23" s="2341" t="s">
        <v>21</v>
      </c>
      <c r="B23" s="2341"/>
      <c r="C23" s="2341"/>
      <c r="D23" s="2341"/>
      <c r="E23" s="2341"/>
      <c r="F23" s="2341"/>
    </row>
    <row r="24" spans="1:6" ht="11.25" customHeight="1" x14ac:dyDescent="0.15">
      <c r="A24" s="2342" t="s">
        <v>22</v>
      </c>
      <c r="B24" s="2342"/>
      <c r="C24" s="2342"/>
      <c r="D24" s="2342"/>
      <c r="E24" s="2342"/>
      <c r="F24" s="2342"/>
    </row>
  </sheetData>
  <mergeCells count="5">
    <mergeCell ref="A2:F2"/>
    <mergeCell ref="A4:A5"/>
    <mergeCell ref="B4:F4"/>
    <mergeCell ref="A23:F23"/>
    <mergeCell ref="A24:F24"/>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K19"/>
  <sheetViews>
    <sheetView workbookViewId="0"/>
  </sheetViews>
  <sheetFormatPr baseColWidth="10" defaultColWidth="9.140625" defaultRowHeight="10.5" x14ac:dyDescent="0.15"/>
  <cols>
    <col min="1" max="1" width="17.42578125" style="118" customWidth="1"/>
    <col min="2" max="11" width="9.42578125" style="118" customWidth="1"/>
    <col min="12" max="16384" width="9.140625" style="118"/>
  </cols>
  <sheetData>
    <row r="1" spans="1:11" ht="15" customHeight="1" x14ac:dyDescent="0.15"/>
    <row r="2" spans="1:11" ht="18" customHeight="1" x14ac:dyDescent="0.15">
      <c r="A2" s="2383" t="s">
        <v>186</v>
      </c>
      <c r="B2" s="2383"/>
      <c r="C2" s="2383"/>
      <c r="D2" s="2383"/>
      <c r="E2" s="2383"/>
      <c r="F2" s="2383"/>
      <c r="G2" s="2383"/>
      <c r="H2" s="2383"/>
      <c r="I2" s="2383"/>
      <c r="J2" s="2383"/>
      <c r="K2" s="2383"/>
    </row>
    <row r="3" spans="1:11" ht="11.25" customHeight="1" x14ac:dyDescent="0.15">
      <c r="A3" s="2384"/>
      <c r="B3" s="2385"/>
      <c r="C3" s="2385"/>
    </row>
    <row r="4" spans="1:11" ht="15" customHeight="1" x14ac:dyDescent="0.15">
      <c r="A4" s="2386" t="s">
        <v>187</v>
      </c>
      <c r="B4" s="2388" t="s">
        <v>188</v>
      </c>
      <c r="C4" s="2388"/>
      <c r="D4" s="2388"/>
      <c r="E4" s="2388"/>
      <c r="F4" s="2388"/>
      <c r="G4" s="2388" t="s">
        <v>183</v>
      </c>
      <c r="H4" s="2388"/>
      <c r="I4" s="2388"/>
      <c r="J4" s="2388"/>
      <c r="K4" s="2388"/>
    </row>
    <row r="5" spans="1:11" ht="12.75" customHeight="1" x14ac:dyDescent="0.15">
      <c r="A5" s="2387"/>
      <c r="B5" s="132" t="s">
        <v>189</v>
      </c>
      <c r="C5" s="132" t="s">
        <v>190</v>
      </c>
      <c r="D5" s="133" t="s">
        <v>191</v>
      </c>
      <c r="E5" s="134" t="s">
        <v>192</v>
      </c>
      <c r="F5" s="135" t="s">
        <v>193</v>
      </c>
      <c r="G5" s="132" t="s">
        <v>189</v>
      </c>
      <c r="H5" s="132" t="s">
        <v>190</v>
      </c>
      <c r="I5" s="133" t="s">
        <v>191</v>
      </c>
      <c r="J5" s="135" t="s">
        <v>192</v>
      </c>
      <c r="K5" s="135" t="s">
        <v>193</v>
      </c>
    </row>
    <row r="6" spans="1:11" x14ac:dyDescent="0.15">
      <c r="A6" s="136" t="s">
        <v>71</v>
      </c>
      <c r="B6" s="126">
        <f t="shared" ref="B6:K6" si="0">SUM(B7:B11)</f>
        <v>2</v>
      </c>
      <c r="C6" s="126">
        <f t="shared" si="0"/>
        <v>6</v>
      </c>
      <c r="D6" s="126">
        <f t="shared" si="0"/>
        <v>2</v>
      </c>
      <c r="E6" s="126">
        <f t="shared" si="0"/>
        <v>4</v>
      </c>
      <c r="F6" s="126">
        <f t="shared" si="0"/>
        <v>1</v>
      </c>
      <c r="G6" s="126">
        <f t="shared" si="0"/>
        <v>327</v>
      </c>
      <c r="H6" s="126">
        <f t="shared" si="0"/>
        <v>85</v>
      </c>
      <c r="I6" s="126">
        <f t="shared" si="0"/>
        <v>24</v>
      </c>
      <c r="J6" s="126">
        <f t="shared" si="0"/>
        <v>51</v>
      </c>
      <c r="K6" s="126">
        <f t="shared" si="0"/>
        <v>3</v>
      </c>
    </row>
    <row r="7" spans="1:11" x14ac:dyDescent="0.15">
      <c r="A7" s="137" t="s">
        <v>118</v>
      </c>
      <c r="B7" s="27" t="s">
        <v>6</v>
      </c>
      <c r="C7" s="27">
        <v>0</v>
      </c>
      <c r="D7" s="27">
        <v>0</v>
      </c>
      <c r="E7" s="27">
        <v>0</v>
      </c>
      <c r="F7" s="27">
        <v>0</v>
      </c>
      <c r="G7" s="27" t="s">
        <v>6</v>
      </c>
      <c r="H7" s="27">
        <v>0</v>
      </c>
      <c r="I7" s="27">
        <v>0</v>
      </c>
      <c r="J7" s="27">
        <v>0</v>
      </c>
      <c r="K7" s="27">
        <v>0</v>
      </c>
    </row>
    <row r="8" spans="1:11" x14ac:dyDescent="0.15">
      <c r="A8" s="137" t="s">
        <v>120</v>
      </c>
      <c r="B8" s="27" t="s">
        <v>6</v>
      </c>
      <c r="C8" s="27">
        <v>2</v>
      </c>
      <c r="D8" s="27">
        <v>1</v>
      </c>
      <c r="E8" s="27">
        <v>3</v>
      </c>
      <c r="F8" s="27">
        <v>0</v>
      </c>
      <c r="G8" s="27" t="s">
        <v>6</v>
      </c>
      <c r="H8" s="27">
        <v>75</v>
      </c>
      <c r="I8" s="27">
        <v>23</v>
      </c>
      <c r="J8" s="27">
        <v>48</v>
      </c>
      <c r="K8" s="27">
        <v>0</v>
      </c>
    </row>
    <row r="9" spans="1:11" x14ac:dyDescent="0.15">
      <c r="A9" s="137" t="s">
        <v>116</v>
      </c>
      <c r="B9" s="27">
        <v>1</v>
      </c>
      <c r="C9" s="27">
        <v>1</v>
      </c>
      <c r="D9" s="27">
        <v>0</v>
      </c>
      <c r="E9" s="27">
        <v>0</v>
      </c>
      <c r="F9" s="27">
        <v>0</v>
      </c>
      <c r="G9" s="27">
        <v>7</v>
      </c>
      <c r="H9" s="27">
        <v>1</v>
      </c>
      <c r="I9" s="27">
        <v>0</v>
      </c>
      <c r="J9" s="27">
        <v>0</v>
      </c>
      <c r="K9" s="27">
        <v>0</v>
      </c>
    </row>
    <row r="10" spans="1:11" x14ac:dyDescent="0.15">
      <c r="A10" s="137" t="s">
        <v>117</v>
      </c>
      <c r="B10" s="27">
        <v>1</v>
      </c>
      <c r="C10" s="27">
        <v>3</v>
      </c>
      <c r="D10" s="27">
        <v>1</v>
      </c>
      <c r="E10" s="27">
        <v>0</v>
      </c>
      <c r="F10" s="27">
        <v>0</v>
      </c>
      <c r="G10" s="27">
        <v>320</v>
      </c>
      <c r="H10" s="27">
        <v>9</v>
      </c>
      <c r="I10" s="27">
        <v>1</v>
      </c>
      <c r="J10" s="27">
        <v>0</v>
      </c>
      <c r="K10" s="27">
        <v>0</v>
      </c>
    </row>
    <row r="11" spans="1:11" x14ac:dyDescent="0.15">
      <c r="A11" s="137" t="s">
        <v>119</v>
      </c>
      <c r="B11" s="27" t="s">
        <v>6</v>
      </c>
      <c r="C11" s="27">
        <v>0</v>
      </c>
      <c r="D11" s="27">
        <v>0</v>
      </c>
      <c r="E11" s="27">
        <v>1</v>
      </c>
      <c r="F11" s="27">
        <v>1</v>
      </c>
      <c r="G11" s="27" t="s">
        <v>6</v>
      </c>
      <c r="H11" s="27">
        <v>0</v>
      </c>
      <c r="I11" s="27">
        <v>0</v>
      </c>
      <c r="J11" s="27">
        <v>3</v>
      </c>
      <c r="K11" s="27">
        <v>3</v>
      </c>
    </row>
    <row r="12" spans="1:11" x14ac:dyDescent="0.15">
      <c r="A12" s="138"/>
      <c r="B12" s="139"/>
      <c r="C12" s="139"/>
    </row>
    <row r="13" spans="1:11" ht="11.25" customHeight="1" x14ac:dyDescent="0.15">
      <c r="A13" s="2389" t="s">
        <v>194</v>
      </c>
      <c r="B13" s="2389"/>
      <c r="C13" s="2389"/>
      <c r="D13" s="2389"/>
      <c r="E13" s="2389"/>
      <c r="F13" s="2389"/>
      <c r="G13" s="2389"/>
      <c r="H13" s="2389"/>
      <c r="I13" s="2389"/>
      <c r="J13" s="2389"/>
      <c r="K13" s="2389"/>
    </row>
    <row r="14" spans="1:11" ht="11.25" customHeight="1" x14ac:dyDescent="0.15">
      <c r="A14" s="2390" t="s">
        <v>195</v>
      </c>
      <c r="B14" s="2390"/>
      <c r="C14" s="2390"/>
      <c r="D14" s="2390"/>
      <c r="E14" s="2390"/>
      <c r="F14" s="2390"/>
      <c r="G14" s="2390"/>
      <c r="H14" s="2390"/>
      <c r="I14" s="2390"/>
      <c r="J14" s="2390"/>
      <c r="K14" s="2390"/>
    </row>
    <row r="15" spans="1:11" ht="11.25" customHeight="1" x14ac:dyDescent="0.15">
      <c r="A15" s="2391" t="s">
        <v>196</v>
      </c>
      <c r="B15" s="2391"/>
      <c r="C15" s="2391"/>
      <c r="D15" s="2391"/>
      <c r="E15" s="2391"/>
      <c r="F15" s="2391"/>
      <c r="G15" s="2391"/>
      <c r="H15" s="2391"/>
      <c r="I15" s="2391"/>
      <c r="J15" s="2391"/>
      <c r="K15" s="2391"/>
    </row>
    <row r="16" spans="1:11" ht="11.25" customHeight="1" x14ac:dyDescent="0.15">
      <c r="A16" s="2392" t="s">
        <v>197</v>
      </c>
      <c r="B16" s="2392"/>
      <c r="C16" s="2392"/>
      <c r="D16" s="2392"/>
      <c r="E16" s="2392"/>
      <c r="F16" s="2392"/>
      <c r="G16" s="2392"/>
      <c r="H16" s="2392"/>
      <c r="I16" s="2392"/>
      <c r="J16" s="2392"/>
      <c r="K16" s="2392"/>
    </row>
    <row r="17" spans="1:11" ht="11.25" customHeight="1" x14ac:dyDescent="0.15">
      <c r="A17" s="2393" t="s">
        <v>198</v>
      </c>
      <c r="B17" s="2393"/>
      <c r="C17" s="2393"/>
      <c r="D17" s="2393"/>
      <c r="E17" s="2393"/>
      <c r="F17" s="2393"/>
      <c r="G17" s="2393"/>
      <c r="H17" s="2393"/>
      <c r="I17" s="2393"/>
      <c r="J17" s="2393"/>
      <c r="K17" s="2393"/>
    </row>
    <row r="18" spans="1:11" ht="11.25" customHeight="1" x14ac:dyDescent="0.15">
      <c r="A18" s="2381" t="s">
        <v>21</v>
      </c>
      <c r="B18" s="2382"/>
      <c r="C18" s="2382"/>
      <c r="D18" s="2382"/>
      <c r="E18" s="2382"/>
      <c r="F18" s="2382"/>
      <c r="G18" s="2382"/>
      <c r="H18" s="2382"/>
      <c r="I18" s="2382"/>
      <c r="J18" s="2382"/>
      <c r="K18" s="2382"/>
    </row>
    <row r="19" spans="1:11" ht="11.25" customHeight="1" x14ac:dyDescent="0.15">
      <c r="A19" s="2381" t="s">
        <v>199</v>
      </c>
      <c r="B19" s="2382"/>
      <c r="C19" s="2382"/>
      <c r="D19" s="2382"/>
      <c r="E19" s="2382"/>
      <c r="F19" s="2382"/>
      <c r="G19" s="2382"/>
      <c r="H19" s="2382"/>
      <c r="I19" s="2382"/>
      <c r="J19" s="2382"/>
      <c r="K19" s="2382"/>
    </row>
  </sheetData>
  <mergeCells count="12">
    <mergeCell ref="A19:K19"/>
    <mergeCell ref="A2:K2"/>
    <mergeCell ref="A3:C3"/>
    <mergeCell ref="A4:A5"/>
    <mergeCell ref="B4:F4"/>
    <mergeCell ref="G4:K4"/>
    <mergeCell ref="A13:K13"/>
    <mergeCell ref="A14:K14"/>
    <mergeCell ref="A15:K15"/>
    <mergeCell ref="A16:K16"/>
    <mergeCell ref="A17:K17"/>
    <mergeCell ref="A18:K1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1"/>
  <dimension ref="A1:G30"/>
  <sheetViews>
    <sheetView zoomScaleNormal="100" workbookViewId="0"/>
  </sheetViews>
  <sheetFormatPr baseColWidth="10" defaultColWidth="13.28515625" defaultRowHeight="11.25" x14ac:dyDescent="0.2"/>
  <cols>
    <col min="1" max="1" width="40" style="1224" customWidth="1"/>
    <col min="2" max="2" width="12" style="1224" customWidth="1"/>
    <col min="3" max="7" width="9" style="1224" bestFit="1" customWidth="1"/>
    <col min="8" max="16384" width="13.28515625" style="1224"/>
  </cols>
  <sheetData>
    <row r="1" spans="1:7" x14ac:dyDescent="0.2">
      <c r="A1" s="1223"/>
      <c r="B1" s="1223"/>
      <c r="C1" s="1223"/>
      <c r="D1" s="1223"/>
      <c r="E1" s="1223"/>
      <c r="F1" s="1223"/>
      <c r="G1" s="1223"/>
    </row>
    <row r="2" spans="1:7" ht="22.5" customHeight="1" x14ac:dyDescent="0.2">
      <c r="A2" s="3093" t="s">
        <v>2292</v>
      </c>
      <c r="B2" s="3093"/>
      <c r="C2" s="3093"/>
      <c r="D2" s="3093"/>
      <c r="E2" s="3093"/>
      <c r="F2" s="3093"/>
      <c r="G2" s="3093"/>
    </row>
    <row r="3" spans="1:7" ht="10.5" customHeight="1" x14ac:dyDescent="0.2">
      <c r="A3" s="1225"/>
      <c r="B3" s="1225"/>
      <c r="C3" s="1225"/>
      <c r="D3" s="1225"/>
      <c r="E3" s="1225"/>
      <c r="F3" s="1225"/>
      <c r="G3" s="1226"/>
    </row>
    <row r="4" spans="1:7" s="1227" customFormat="1" ht="15" customHeight="1" x14ac:dyDescent="0.15">
      <c r="A4" s="3094" t="s">
        <v>2293</v>
      </c>
      <c r="B4" s="3096" t="s">
        <v>2</v>
      </c>
      <c r="C4" s="3096"/>
      <c r="D4" s="3096"/>
      <c r="E4" s="3096"/>
      <c r="F4" s="3096"/>
      <c r="G4" s="3096"/>
    </row>
    <row r="5" spans="1:7" s="1227" customFormat="1" ht="10.5" x14ac:dyDescent="0.15">
      <c r="A5" s="3095"/>
      <c r="B5" s="1228" t="s">
        <v>71</v>
      </c>
      <c r="C5" s="1229">
        <v>2012</v>
      </c>
      <c r="D5" s="1229">
        <v>2013</v>
      </c>
      <c r="E5" s="1229">
        <v>2014</v>
      </c>
      <c r="F5" s="1229">
        <v>2015</v>
      </c>
      <c r="G5" s="1229">
        <v>2016</v>
      </c>
    </row>
    <row r="6" spans="1:7" s="1227" customFormat="1" ht="10.5" x14ac:dyDescent="0.15">
      <c r="A6" s="1230" t="s">
        <v>2294</v>
      </c>
      <c r="B6" s="1231">
        <f t="shared" ref="B6:G7" si="0">SUM(B9,B14,B17,B20)</f>
        <v>63</v>
      </c>
      <c r="C6" s="1231">
        <f t="shared" si="0"/>
        <v>15</v>
      </c>
      <c r="D6" s="1231">
        <f t="shared" si="0"/>
        <v>15</v>
      </c>
      <c r="E6" s="1231">
        <f t="shared" si="0"/>
        <v>15</v>
      </c>
      <c r="F6" s="1231">
        <f t="shared" si="0"/>
        <v>17</v>
      </c>
      <c r="G6" s="1231">
        <f t="shared" si="0"/>
        <v>1</v>
      </c>
    </row>
    <row r="7" spans="1:7" s="1227" customFormat="1" ht="10.5" x14ac:dyDescent="0.15">
      <c r="A7" s="1230" t="s">
        <v>2295</v>
      </c>
      <c r="B7" s="1231">
        <f t="shared" si="0"/>
        <v>127470</v>
      </c>
      <c r="C7" s="1231">
        <f t="shared" si="0"/>
        <v>29849</v>
      </c>
      <c r="D7" s="1231">
        <f t="shared" si="0"/>
        <v>30902</v>
      </c>
      <c r="E7" s="1231">
        <f t="shared" si="0"/>
        <v>29453</v>
      </c>
      <c r="F7" s="1231">
        <f t="shared" si="0"/>
        <v>31958</v>
      </c>
      <c r="G7" s="1231">
        <f t="shared" si="0"/>
        <v>5308</v>
      </c>
    </row>
    <row r="8" spans="1:7" s="1227" customFormat="1" ht="17.25" customHeight="1" x14ac:dyDescent="0.15">
      <c r="A8" s="1230" t="s">
        <v>3939</v>
      </c>
      <c r="B8" s="3097"/>
      <c r="C8" s="3097"/>
      <c r="D8" s="3097"/>
      <c r="E8" s="3097"/>
      <c r="F8" s="3097"/>
      <c r="G8" s="3097"/>
    </row>
    <row r="9" spans="1:7" s="1227" customFormat="1" ht="12.75" customHeight="1" x14ac:dyDescent="0.15">
      <c r="A9" s="1232" t="s">
        <v>3938</v>
      </c>
      <c r="B9" s="1233">
        <f>SUM(C9:G9)</f>
        <v>60</v>
      </c>
      <c r="C9" s="1234">
        <v>15</v>
      </c>
      <c r="D9" s="1234">
        <v>15</v>
      </c>
      <c r="E9" s="1234">
        <v>15</v>
      </c>
      <c r="F9" s="1234">
        <v>15</v>
      </c>
      <c r="G9" s="1234">
        <v>0</v>
      </c>
    </row>
    <row r="10" spans="1:7" s="1227" customFormat="1" ht="12.75" customHeight="1" x14ac:dyDescent="0.15">
      <c r="A10" s="1232" t="s">
        <v>2297</v>
      </c>
      <c r="B10" s="1233">
        <f>SUM(C10:G10)</f>
        <v>120115</v>
      </c>
      <c r="C10" s="1234">
        <v>29849</v>
      </c>
      <c r="D10" s="1234">
        <v>30902</v>
      </c>
      <c r="E10" s="1234">
        <v>29453</v>
      </c>
      <c r="F10" s="1234">
        <v>29662</v>
      </c>
      <c r="G10" s="1234">
        <v>249</v>
      </c>
    </row>
    <row r="11" spans="1:7" s="1227" customFormat="1" ht="12.75" customHeight="1" x14ac:dyDescent="0.15">
      <c r="A11" s="1232" t="s">
        <v>2298</v>
      </c>
      <c r="B11" s="1233">
        <f>SUM(C11:G11)</f>
        <v>289409</v>
      </c>
      <c r="C11" s="1234">
        <v>28519</v>
      </c>
      <c r="D11" s="1234">
        <v>60534</v>
      </c>
      <c r="E11" s="1234">
        <v>62860</v>
      </c>
      <c r="F11" s="1234">
        <v>61888</v>
      </c>
      <c r="G11" s="1234">
        <v>75608</v>
      </c>
    </row>
    <row r="12" spans="1:7" s="1227" customFormat="1" ht="12.75" customHeight="1" x14ac:dyDescent="0.15">
      <c r="A12" s="1235" t="s">
        <v>2299</v>
      </c>
      <c r="B12" s="1233">
        <f>SUM(C12:G12)</f>
        <v>60661</v>
      </c>
      <c r="C12" s="1236">
        <v>7080</v>
      </c>
      <c r="D12" s="1236">
        <v>13528</v>
      </c>
      <c r="E12" s="1236">
        <v>12480</v>
      </c>
      <c r="F12" s="1236">
        <v>13581</v>
      </c>
      <c r="G12" s="1236">
        <v>13992</v>
      </c>
    </row>
    <row r="13" spans="1:7" s="1227" customFormat="1" ht="21.75" x14ac:dyDescent="0.15">
      <c r="A13" s="1237" t="s">
        <v>2300</v>
      </c>
      <c r="B13" s="3097"/>
      <c r="C13" s="3097"/>
      <c r="D13" s="3097"/>
      <c r="E13" s="3097"/>
      <c r="F13" s="3097"/>
      <c r="G13" s="3097"/>
    </row>
    <row r="14" spans="1:7" s="1227" customFormat="1" ht="12.75" customHeight="1" x14ac:dyDescent="0.15">
      <c r="A14" s="1235" t="s">
        <v>2296</v>
      </c>
      <c r="B14" s="1233">
        <f>SUM(C14:G14)</f>
        <v>1</v>
      </c>
      <c r="C14" s="1236">
        <v>0</v>
      </c>
      <c r="D14" s="1236">
        <v>0</v>
      </c>
      <c r="E14" s="1236">
        <v>0</v>
      </c>
      <c r="F14" s="1236">
        <v>1</v>
      </c>
      <c r="G14" s="1236">
        <v>0</v>
      </c>
    </row>
    <row r="15" spans="1:7" s="1227" customFormat="1" ht="12.75" customHeight="1" x14ac:dyDescent="0.15">
      <c r="A15" s="1235" t="s">
        <v>2301</v>
      </c>
      <c r="B15" s="1233">
        <f>SUM(C15:G15)</f>
        <v>495</v>
      </c>
      <c r="C15" s="1236">
        <v>0</v>
      </c>
      <c r="D15" s="1236">
        <v>0</v>
      </c>
      <c r="E15" s="1236">
        <v>0</v>
      </c>
      <c r="F15" s="1236">
        <v>495</v>
      </c>
      <c r="G15" s="1236">
        <v>0</v>
      </c>
    </row>
    <row r="16" spans="1:7" s="1227" customFormat="1" x14ac:dyDescent="0.15">
      <c r="A16" s="1237" t="s">
        <v>2302</v>
      </c>
      <c r="C16" s="1236"/>
      <c r="D16" s="1236"/>
      <c r="E16" s="1236"/>
      <c r="F16" s="1236"/>
      <c r="G16" s="1236"/>
    </row>
    <row r="17" spans="1:7" s="1227" customFormat="1" ht="12.75" customHeight="1" x14ac:dyDescent="0.15">
      <c r="A17" s="1235" t="s">
        <v>2296</v>
      </c>
      <c r="B17" s="1233">
        <f>SUM(C17:G17)</f>
        <v>1</v>
      </c>
      <c r="C17" s="1236">
        <v>0</v>
      </c>
      <c r="D17" s="1236">
        <v>0</v>
      </c>
      <c r="E17" s="1236">
        <v>0</v>
      </c>
      <c r="F17" s="1236">
        <v>1</v>
      </c>
      <c r="G17" s="1236">
        <v>0</v>
      </c>
    </row>
    <row r="18" spans="1:7" s="1227" customFormat="1" ht="12.75" customHeight="1" x14ac:dyDescent="0.15">
      <c r="A18" s="1235" t="s">
        <v>2301</v>
      </c>
      <c r="B18" s="1233">
        <f>SUM(C18:G18)</f>
        <v>1801</v>
      </c>
      <c r="C18" s="1236">
        <v>0</v>
      </c>
      <c r="D18" s="1236">
        <v>0</v>
      </c>
      <c r="E18" s="1236">
        <v>0</v>
      </c>
      <c r="F18" s="1236">
        <v>1801</v>
      </c>
      <c r="G18" s="1236">
        <v>0</v>
      </c>
    </row>
    <row r="19" spans="1:7" s="1227" customFormat="1" ht="12.75" customHeight="1" x14ac:dyDescent="0.15">
      <c r="A19" s="1237" t="s">
        <v>2303</v>
      </c>
      <c r="C19" s="1236"/>
      <c r="D19" s="1236"/>
      <c r="E19" s="1236"/>
      <c r="F19" s="1236"/>
      <c r="G19" s="1236"/>
    </row>
    <row r="20" spans="1:7" s="1227" customFormat="1" ht="12.75" customHeight="1" x14ac:dyDescent="0.15">
      <c r="A20" s="1235" t="s">
        <v>2296</v>
      </c>
      <c r="B20" s="1233">
        <f>SUM(C20:G20)</f>
        <v>1</v>
      </c>
      <c r="C20" s="1236">
        <v>0</v>
      </c>
      <c r="D20" s="1236">
        <v>0</v>
      </c>
      <c r="E20" s="1236">
        <v>0</v>
      </c>
      <c r="F20" s="1236">
        <v>0</v>
      </c>
      <c r="G20" s="1236">
        <v>1</v>
      </c>
    </row>
    <row r="21" spans="1:7" s="1227" customFormat="1" ht="12.75" customHeight="1" x14ac:dyDescent="0.15">
      <c r="A21" s="1235" t="s">
        <v>2301</v>
      </c>
      <c r="B21" s="1233">
        <f>SUM(C21:G21)</f>
        <v>5059</v>
      </c>
      <c r="C21" s="1236">
        <v>0</v>
      </c>
      <c r="D21" s="1236">
        <v>0</v>
      </c>
      <c r="E21" s="1236">
        <v>0</v>
      </c>
      <c r="F21" s="1236">
        <v>0</v>
      </c>
      <c r="G21" s="1236">
        <v>5059</v>
      </c>
    </row>
    <row r="22" spans="1:7" s="1227" customFormat="1" ht="10.5" customHeight="1" x14ac:dyDescent="0.15">
      <c r="A22" s="1238"/>
      <c r="B22" s="1236"/>
      <c r="C22" s="1236"/>
      <c r="D22" s="1236"/>
      <c r="E22" s="1236"/>
      <c r="F22" s="1236"/>
      <c r="G22" s="847"/>
    </row>
    <row r="23" spans="1:7" s="1227" customFormat="1" ht="22.5" customHeight="1" x14ac:dyDescent="0.15">
      <c r="A23" s="3092" t="s">
        <v>2304</v>
      </c>
      <c r="B23" s="3092"/>
      <c r="C23" s="3092"/>
      <c r="D23" s="3092"/>
      <c r="E23" s="3092"/>
      <c r="F23" s="3092"/>
      <c r="G23" s="3092"/>
    </row>
    <row r="24" spans="1:7" s="1227" customFormat="1" ht="22.5" customHeight="1" x14ac:dyDescent="0.15">
      <c r="A24" s="3092" t="s">
        <v>2305</v>
      </c>
      <c r="B24" s="3092"/>
      <c r="C24" s="3092"/>
      <c r="D24" s="3092"/>
      <c r="E24" s="3092"/>
      <c r="F24" s="3092"/>
      <c r="G24" s="3092"/>
    </row>
    <row r="25" spans="1:7" s="1227" customFormat="1" ht="22.5" customHeight="1" x14ac:dyDescent="0.15">
      <c r="A25" s="3092" t="s">
        <v>2306</v>
      </c>
      <c r="B25" s="3092"/>
      <c r="C25" s="3092"/>
      <c r="D25" s="3092"/>
      <c r="E25" s="3092"/>
      <c r="F25" s="3092"/>
      <c r="G25" s="3092"/>
    </row>
    <row r="26" spans="1:7" s="1227" customFormat="1" ht="15" customHeight="1" x14ac:dyDescent="0.15">
      <c r="A26" s="3092" t="s">
        <v>2307</v>
      </c>
      <c r="B26" s="3092"/>
      <c r="C26" s="3092"/>
      <c r="D26" s="3092"/>
      <c r="E26" s="3092"/>
      <c r="F26" s="3092"/>
      <c r="G26" s="3092"/>
    </row>
    <row r="27" spans="1:7" s="1227" customFormat="1" ht="15" customHeight="1" x14ac:dyDescent="0.15">
      <c r="A27" s="3092" t="s">
        <v>2308</v>
      </c>
      <c r="B27" s="3092"/>
      <c r="C27" s="3092"/>
      <c r="D27" s="3092"/>
      <c r="E27" s="3092"/>
      <c r="F27" s="3092"/>
      <c r="G27" s="3092"/>
    </row>
    <row r="28" spans="1:7" s="1227" customFormat="1" ht="22.5" customHeight="1" x14ac:dyDescent="0.15">
      <c r="A28" s="3092" t="s">
        <v>2309</v>
      </c>
      <c r="B28" s="3092"/>
      <c r="C28" s="3092"/>
      <c r="D28" s="3092"/>
      <c r="E28" s="3092"/>
      <c r="F28" s="3092"/>
      <c r="G28" s="3092"/>
    </row>
    <row r="29" spans="1:7" s="1227" customFormat="1" ht="15" customHeight="1" x14ac:dyDescent="0.15">
      <c r="A29" s="3091" t="s">
        <v>21</v>
      </c>
      <c r="B29" s="3091"/>
      <c r="C29" s="3091"/>
      <c r="D29" s="3091"/>
      <c r="E29" s="3091"/>
      <c r="F29" s="3091"/>
      <c r="G29" s="3091"/>
    </row>
    <row r="30" spans="1:7" s="1227" customFormat="1" ht="15" customHeight="1" x14ac:dyDescent="0.15">
      <c r="A30" s="3091" t="s">
        <v>2273</v>
      </c>
      <c r="B30" s="3091"/>
      <c r="C30" s="3091"/>
      <c r="D30" s="3091"/>
      <c r="E30" s="3091"/>
      <c r="F30" s="3091"/>
      <c r="G30" s="3091"/>
    </row>
  </sheetData>
  <mergeCells count="13">
    <mergeCell ref="A23:G23"/>
    <mergeCell ref="A2:G2"/>
    <mergeCell ref="A4:A5"/>
    <mergeCell ref="B4:G4"/>
    <mergeCell ref="B8:G8"/>
    <mergeCell ref="B13:G13"/>
    <mergeCell ref="A30:G30"/>
    <mergeCell ref="A24:G24"/>
    <mergeCell ref="A25:G25"/>
    <mergeCell ref="A26:G26"/>
    <mergeCell ref="A27:G27"/>
    <mergeCell ref="A28:G28"/>
    <mergeCell ref="A29:G29"/>
  </mergeCells>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2"/>
  <dimension ref="A2:M30"/>
  <sheetViews>
    <sheetView zoomScaleNormal="100" workbookViewId="0"/>
  </sheetViews>
  <sheetFormatPr baseColWidth="10" defaultColWidth="11.5703125" defaultRowHeight="10.5" x14ac:dyDescent="0.15"/>
  <cols>
    <col min="1" max="1" width="29" style="1239" customWidth="1"/>
    <col min="2" max="5" width="16.42578125" style="1239" customWidth="1"/>
    <col min="6" max="6" width="17.85546875" style="1239" customWidth="1"/>
    <col min="7" max="7" width="17.5703125" style="1239" customWidth="1"/>
    <col min="8" max="9" width="16.42578125" style="1239" customWidth="1"/>
    <col min="10" max="10" width="17.85546875" style="1239" customWidth="1"/>
    <col min="11" max="13" width="16.42578125" style="1239" customWidth="1"/>
    <col min="14" max="19" width="13.85546875" style="1239" customWidth="1"/>
    <col min="20" max="16384" width="11.5703125" style="1239"/>
  </cols>
  <sheetData>
    <row r="2" spans="1:13" ht="10.5" customHeight="1" x14ac:dyDescent="0.15">
      <c r="A2" s="3102" t="s">
        <v>2310</v>
      </c>
      <c r="B2" s="3102"/>
      <c r="C2" s="3102"/>
      <c r="D2" s="3102"/>
      <c r="E2" s="3102"/>
    </row>
    <row r="3" spans="1:13" x14ac:dyDescent="0.15">
      <c r="A3" s="1240"/>
      <c r="B3" s="1241"/>
      <c r="C3" s="1241"/>
      <c r="D3" s="1241"/>
      <c r="E3" s="1241"/>
      <c r="F3" s="1241"/>
      <c r="G3" s="1241"/>
      <c r="H3" s="1241"/>
      <c r="I3" s="1241"/>
    </row>
    <row r="4" spans="1:13" ht="15" customHeight="1" x14ac:dyDescent="0.15">
      <c r="A4" s="3103" t="s">
        <v>2244</v>
      </c>
      <c r="B4" s="3098">
        <v>2013</v>
      </c>
      <c r="C4" s="3099"/>
      <c r="D4" s="3100"/>
      <c r="E4" s="3098">
        <v>2014</v>
      </c>
      <c r="F4" s="3099"/>
      <c r="G4" s="3100"/>
      <c r="H4" s="3098">
        <v>2015</v>
      </c>
      <c r="I4" s="3099"/>
      <c r="J4" s="3100"/>
      <c r="K4" s="3098">
        <v>2016</v>
      </c>
      <c r="L4" s="3099"/>
      <c r="M4" s="3100"/>
    </row>
    <row r="5" spans="1:13" ht="24" customHeight="1" x14ac:dyDescent="0.15">
      <c r="A5" s="3104"/>
      <c r="B5" s="1242" t="s">
        <v>71</v>
      </c>
      <c r="C5" s="1242" t="s">
        <v>2311</v>
      </c>
      <c r="D5" s="1242" t="s">
        <v>2312</v>
      </c>
      <c r="E5" s="1242" t="s">
        <v>71</v>
      </c>
      <c r="F5" s="1242" t="s">
        <v>2311</v>
      </c>
      <c r="G5" s="1242" t="s">
        <v>2312</v>
      </c>
      <c r="H5" s="1242" t="s">
        <v>71</v>
      </c>
      <c r="I5" s="1242" t="s">
        <v>2311</v>
      </c>
      <c r="J5" s="1242" t="s">
        <v>2312</v>
      </c>
      <c r="K5" s="1242" t="s">
        <v>71</v>
      </c>
      <c r="L5" s="1242" t="s">
        <v>2311</v>
      </c>
      <c r="M5" s="1242" t="s">
        <v>2312</v>
      </c>
    </row>
    <row r="6" spans="1:13" x14ac:dyDescent="0.15">
      <c r="A6" s="1243" t="s">
        <v>71</v>
      </c>
      <c r="B6" s="1244">
        <f t="shared" ref="B6:M6" si="0">B7+B10+B18</f>
        <v>842958030</v>
      </c>
      <c r="C6" s="1244">
        <f t="shared" si="0"/>
        <v>41188172</v>
      </c>
      <c r="D6" s="1245">
        <f t="shared" si="0"/>
        <v>801769858</v>
      </c>
      <c r="E6" s="1244">
        <f t="shared" si="0"/>
        <v>842213776</v>
      </c>
      <c r="F6" s="1244">
        <f t="shared" si="0"/>
        <v>46084273</v>
      </c>
      <c r="G6" s="1245">
        <f t="shared" si="0"/>
        <v>796129503</v>
      </c>
      <c r="H6" s="1244">
        <f t="shared" si="0"/>
        <v>888733086</v>
      </c>
      <c r="I6" s="1244">
        <f t="shared" si="0"/>
        <v>43375171</v>
      </c>
      <c r="J6" s="1245">
        <f t="shared" si="0"/>
        <v>845357915</v>
      </c>
      <c r="K6" s="1246">
        <f t="shared" si="0"/>
        <v>884398641</v>
      </c>
      <c r="L6" s="1247">
        <f t="shared" si="0"/>
        <v>44350672</v>
      </c>
      <c r="M6" s="1248">
        <f t="shared" si="0"/>
        <v>840047969</v>
      </c>
    </row>
    <row r="7" spans="1:13" x14ac:dyDescent="0.15">
      <c r="A7" s="1249" t="s">
        <v>2250</v>
      </c>
      <c r="B7" s="1244">
        <f>C7+D7</f>
        <v>165261098</v>
      </c>
      <c r="C7" s="1244">
        <f>C8+C9</f>
        <v>9316925</v>
      </c>
      <c r="D7" s="1245">
        <f>D8+D9</f>
        <v>155944173</v>
      </c>
      <c r="E7" s="1244">
        <f>SUM(F7:G7)</f>
        <v>169149111</v>
      </c>
      <c r="F7" s="1244">
        <f t="shared" ref="F7:M7" si="1">SUM(F8:F9)</f>
        <v>9983764</v>
      </c>
      <c r="G7" s="1244">
        <f t="shared" si="1"/>
        <v>159165347</v>
      </c>
      <c r="H7" s="1244">
        <f t="shared" si="1"/>
        <v>148677761</v>
      </c>
      <c r="I7" s="1244">
        <f t="shared" si="1"/>
        <v>4829172</v>
      </c>
      <c r="J7" s="1250">
        <f t="shared" si="1"/>
        <v>143848589</v>
      </c>
      <c r="K7" s="1251">
        <f t="shared" si="1"/>
        <v>68691642</v>
      </c>
      <c r="L7" s="1244">
        <f t="shared" si="1"/>
        <v>3239546</v>
      </c>
      <c r="M7" s="1250">
        <f t="shared" si="1"/>
        <v>65452096</v>
      </c>
    </row>
    <row r="8" spans="1:13" ht="11.25" x14ac:dyDescent="0.15">
      <c r="A8" s="1252" t="s">
        <v>2313</v>
      </c>
      <c r="B8" s="1244">
        <v>82927418</v>
      </c>
      <c r="C8" s="1253">
        <v>4223037</v>
      </c>
      <c r="D8" s="1254">
        <f>B8-C8</f>
        <v>78704381</v>
      </c>
      <c r="E8" s="1244">
        <f>SUM(F8:G8)</f>
        <v>83597843</v>
      </c>
      <c r="F8" s="1253">
        <v>4675005</v>
      </c>
      <c r="G8" s="1254">
        <v>78922838</v>
      </c>
      <c r="H8" s="1244">
        <f>I8+J8</f>
        <v>90094693</v>
      </c>
      <c r="I8" s="1253">
        <v>4730222</v>
      </c>
      <c r="J8" s="1254">
        <v>85364471</v>
      </c>
      <c r="K8" s="1251">
        <f>L8+M8</f>
        <v>68691642</v>
      </c>
      <c r="L8" s="1253">
        <v>3239546</v>
      </c>
      <c r="M8" s="1254">
        <v>65452096</v>
      </c>
    </row>
    <row r="9" spans="1:13" ht="11.25" x14ac:dyDescent="0.15">
      <c r="A9" s="1252" t="s">
        <v>2314</v>
      </c>
      <c r="B9" s="1244">
        <v>82333680</v>
      </c>
      <c r="C9" s="1253">
        <v>5093888</v>
      </c>
      <c r="D9" s="1254">
        <f>B9-C9</f>
        <v>77239792</v>
      </c>
      <c r="E9" s="1244">
        <f>SUM(F9:G9)</f>
        <v>85551268</v>
      </c>
      <c r="F9" s="1253">
        <v>5308759</v>
      </c>
      <c r="G9" s="1254">
        <v>80242509</v>
      </c>
      <c r="H9" s="1244">
        <f>I9+J9</f>
        <v>58583068</v>
      </c>
      <c r="I9" s="1253">
        <v>98950</v>
      </c>
      <c r="J9" s="1254">
        <f>50541233-I9+8041835</f>
        <v>58484118</v>
      </c>
      <c r="K9" s="1251">
        <f>L9+M9</f>
        <v>0</v>
      </c>
      <c r="L9" s="1253">
        <v>0</v>
      </c>
      <c r="M9" s="1254">
        <v>0</v>
      </c>
    </row>
    <row r="10" spans="1:13" x14ac:dyDescent="0.15">
      <c r="A10" s="1249" t="s">
        <v>2253</v>
      </c>
      <c r="B10" s="1244">
        <f>C10+D10</f>
        <v>442389396</v>
      </c>
      <c r="C10" s="1244">
        <f>SUM(C11:C17)</f>
        <v>19174066</v>
      </c>
      <c r="D10" s="1245">
        <f>SUM(D11:D17)</f>
        <v>423215330</v>
      </c>
      <c r="E10" s="1244">
        <f>F10+G10</f>
        <v>456292982</v>
      </c>
      <c r="F10" s="1244">
        <f t="shared" ref="F10:M10" si="2">SUM(F11:F17)</f>
        <v>22117925</v>
      </c>
      <c r="G10" s="1244">
        <f t="shared" si="2"/>
        <v>434175057</v>
      </c>
      <c r="H10" s="1244">
        <f t="shared" si="2"/>
        <v>477362063</v>
      </c>
      <c r="I10" s="1244">
        <f t="shared" si="2"/>
        <v>24737820</v>
      </c>
      <c r="J10" s="1245">
        <f t="shared" si="2"/>
        <v>452624243</v>
      </c>
      <c r="K10" s="1251">
        <f t="shared" si="2"/>
        <v>500305915</v>
      </c>
      <c r="L10" s="1244">
        <f t="shared" si="2"/>
        <v>25149404</v>
      </c>
      <c r="M10" s="1245">
        <f t="shared" si="2"/>
        <v>475156511</v>
      </c>
    </row>
    <row r="11" spans="1:13" x14ac:dyDescent="0.15">
      <c r="A11" s="1252" t="s">
        <v>2254</v>
      </c>
      <c r="B11" s="1244">
        <v>83705795</v>
      </c>
      <c r="C11" s="1253">
        <v>5015884</v>
      </c>
      <c r="D11" s="1254">
        <f t="shared" ref="D11:D17" si="3">B11-C11</f>
        <v>78689911</v>
      </c>
      <c r="E11" s="1244">
        <v>76409223</v>
      </c>
      <c r="F11" s="1253">
        <v>4657787</v>
      </c>
      <c r="G11" s="1254">
        <f>E11-F11</f>
        <v>71751436</v>
      </c>
      <c r="H11" s="1244">
        <f t="shared" ref="H11:H17" si="4">I11+J11</f>
        <v>87403854</v>
      </c>
      <c r="I11" s="1253">
        <v>4834900</v>
      </c>
      <c r="J11" s="1254">
        <v>82568954</v>
      </c>
      <c r="K11" s="1251">
        <f t="shared" ref="K11:K17" si="5">L11+M11</f>
        <v>100686121</v>
      </c>
      <c r="L11" s="1253">
        <v>4660174</v>
      </c>
      <c r="M11" s="1254">
        <v>96025947</v>
      </c>
    </row>
    <row r="12" spans="1:13" x14ac:dyDescent="0.15">
      <c r="A12" s="1252" t="s">
        <v>2255</v>
      </c>
      <c r="B12" s="1244">
        <v>76895005</v>
      </c>
      <c r="C12" s="1253">
        <v>3816262</v>
      </c>
      <c r="D12" s="1254">
        <f t="shared" si="3"/>
        <v>73078743</v>
      </c>
      <c r="E12" s="1244">
        <v>73990477</v>
      </c>
      <c r="F12" s="1253">
        <v>4507564</v>
      </c>
      <c r="G12" s="1254">
        <f>E12-F12</f>
        <v>69482913</v>
      </c>
      <c r="H12" s="1244">
        <f t="shared" si="4"/>
        <v>84128708</v>
      </c>
      <c r="I12" s="1253">
        <v>4787071</v>
      </c>
      <c r="J12" s="1254">
        <v>79341637</v>
      </c>
      <c r="K12" s="1251">
        <f t="shared" si="5"/>
        <v>97815289</v>
      </c>
      <c r="L12" s="1253">
        <v>5093235</v>
      </c>
      <c r="M12" s="1254">
        <v>92722054</v>
      </c>
    </row>
    <row r="13" spans="1:13" x14ac:dyDescent="0.15">
      <c r="A13" s="1252" t="s">
        <v>2256</v>
      </c>
      <c r="B13" s="1244">
        <v>77468943</v>
      </c>
      <c r="C13" s="1253">
        <v>3001726</v>
      </c>
      <c r="D13" s="1254">
        <f t="shared" si="3"/>
        <v>74467217</v>
      </c>
      <c r="E13" s="1244">
        <v>75991994</v>
      </c>
      <c r="F13" s="1253">
        <v>4263716</v>
      </c>
      <c r="G13" s="1254">
        <f>E13-F13</f>
        <v>71728278</v>
      </c>
      <c r="H13" s="1244">
        <f t="shared" si="4"/>
        <v>84560253</v>
      </c>
      <c r="I13" s="1253">
        <v>4735565</v>
      </c>
      <c r="J13" s="1254">
        <v>79824688</v>
      </c>
      <c r="K13" s="1251">
        <f t="shared" si="5"/>
        <v>97035605</v>
      </c>
      <c r="L13" s="1253">
        <v>4835044</v>
      </c>
      <c r="M13" s="1254">
        <v>92200561</v>
      </c>
    </row>
    <row r="14" spans="1:13" ht="11.25" x14ac:dyDescent="0.15">
      <c r="A14" s="1252" t="s">
        <v>2315</v>
      </c>
      <c r="B14" s="1244">
        <v>49533013</v>
      </c>
      <c r="C14" s="1253">
        <v>250664</v>
      </c>
      <c r="D14" s="1254">
        <f t="shared" si="3"/>
        <v>49282349</v>
      </c>
      <c r="E14" s="1244">
        <f>SUM(F14:G14)</f>
        <v>31489073</v>
      </c>
      <c r="F14" s="1253">
        <v>49775</v>
      </c>
      <c r="G14" s="1254">
        <f>31489073-F14</f>
        <v>31439298</v>
      </c>
      <c r="H14" s="1244">
        <f t="shared" si="4"/>
        <v>24217675</v>
      </c>
      <c r="I14" s="1253">
        <v>0</v>
      </c>
      <c r="J14" s="1254">
        <v>24217675</v>
      </c>
      <c r="K14" s="1251">
        <f t="shared" si="5"/>
        <v>0</v>
      </c>
      <c r="L14" s="1253">
        <v>0</v>
      </c>
      <c r="M14" s="1254">
        <v>0</v>
      </c>
    </row>
    <row r="15" spans="1:13" ht="11.25" x14ac:dyDescent="0.15">
      <c r="A15" s="1252" t="s">
        <v>2316</v>
      </c>
      <c r="B15" s="1244">
        <v>73397883</v>
      </c>
      <c r="C15" s="1253">
        <v>2882090</v>
      </c>
      <c r="D15" s="1254">
        <f t="shared" si="3"/>
        <v>70515793</v>
      </c>
      <c r="E15" s="1244">
        <v>68302484</v>
      </c>
      <c r="F15" s="1253">
        <v>3746047</v>
      </c>
      <c r="G15" s="1254">
        <f>E15-F15</f>
        <v>64556437</v>
      </c>
      <c r="H15" s="1244">
        <f t="shared" si="4"/>
        <v>16763849</v>
      </c>
      <c r="I15" s="1253">
        <v>0</v>
      </c>
      <c r="J15" s="1254">
        <v>16763849</v>
      </c>
      <c r="K15" s="1251">
        <f t="shared" si="5"/>
        <v>0</v>
      </c>
      <c r="L15" s="1253">
        <v>0</v>
      </c>
      <c r="M15" s="1254">
        <v>0</v>
      </c>
    </row>
    <row r="16" spans="1:13" x14ac:dyDescent="0.15">
      <c r="A16" s="1252" t="s">
        <v>2259</v>
      </c>
      <c r="B16" s="1244">
        <v>81388757</v>
      </c>
      <c r="C16" s="1253">
        <v>4207440</v>
      </c>
      <c r="D16" s="1254">
        <f t="shared" si="3"/>
        <v>77181317</v>
      </c>
      <c r="E16" s="1244">
        <v>85388060</v>
      </c>
      <c r="F16" s="1253">
        <v>4598363</v>
      </c>
      <c r="G16" s="1254">
        <f>E16-F16</f>
        <v>80789697</v>
      </c>
      <c r="H16" s="1244">
        <f t="shared" si="4"/>
        <v>94715327</v>
      </c>
      <c r="I16" s="1253">
        <v>4780972</v>
      </c>
      <c r="J16" s="1254">
        <v>89934355</v>
      </c>
      <c r="K16" s="1251">
        <f t="shared" si="5"/>
        <v>103267774</v>
      </c>
      <c r="L16" s="1253">
        <v>5376571</v>
      </c>
      <c r="M16" s="1254">
        <v>97891203</v>
      </c>
    </row>
    <row r="17" spans="1:13" ht="11.25" x14ac:dyDescent="0.15">
      <c r="A17" s="1252" t="s">
        <v>2317</v>
      </c>
      <c r="B17" s="1244">
        <v>0</v>
      </c>
      <c r="C17" s="1253">
        <v>0</v>
      </c>
      <c r="D17" s="1254">
        <f t="shared" si="3"/>
        <v>0</v>
      </c>
      <c r="E17" s="1244">
        <f>SUM(F17:G17)</f>
        <v>44721671</v>
      </c>
      <c r="F17" s="1253">
        <v>294673</v>
      </c>
      <c r="G17" s="1254">
        <f>44721671-F17</f>
        <v>44426998</v>
      </c>
      <c r="H17" s="1244">
        <f t="shared" si="4"/>
        <v>85572397</v>
      </c>
      <c r="I17" s="1253">
        <v>5599312</v>
      </c>
      <c r="J17" s="1254">
        <v>79973085</v>
      </c>
      <c r="K17" s="1251">
        <f t="shared" si="5"/>
        <v>101501126</v>
      </c>
      <c r="L17" s="1253">
        <v>5184380</v>
      </c>
      <c r="M17" s="1254">
        <v>96316746</v>
      </c>
    </row>
    <row r="18" spans="1:13" x14ac:dyDescent="0.15">
      <c r="A18" s="1249" t="s">
        <v>2261</v>
      </c>
      <c r="B18" s="1244">
        <f>C18+D18</f>
        <v>235307536</v>
      </c>
      <c r="C18" s="1244">
        <f>C19+C20+C21</f>
        <v>12697181</v>
      </c>
      <c r="D18" s="1245">
        <f>D19+D20+D21</f>
        <v>222610355</v>
      </c>
      <c r="E18" s="1244">
        <f>F18+G18</f>
        <v>216771683</v>
      </c>
      <c r="F18" s="1244">
        <f>F19+F20+F21</f>
        <v>13982584</v>
      </c>
      <c r="G18" s="1245">
        <f>G19+G20+G21</f>
        <v>202789099</v>
      </c>
      <c r="H18" s="1244">
        <f t="shared" ref="H18:M18" si="6">SUM(H19:H21)</f>
        <v>262693262</v>
      </c>
      <c r="I18" s="1244">
        <f t="shared" si="6"/>
        <v>13808179</v>
      </c>
      <c r="J18" s="1245">
        <f t="shared" si="6"/>
        <v>248885083</v>
      </c>
      <c r="K18" s="1251">
        <f t="shared" si="6"/>
        <v>315401084</v>
      </c>
      <c r="L18" s="1244">
        <f t="shared" si="6"/>
        <v>15961722</v>
      </c>
      <c r="M18" s="1245">
        <f t="shared" si="6"/>
        <v>299439362</v>
      </c>
    </row>
    <row r="19" spans="1:13" x14ac:dyDescent="0.15">
      <c r="A19" s="1252" t="s">
        <v>2262</v>
      </c>
      <c r="B19" s="1244">
        <v>78482097</v>
      </c>
      <c r="C19" s="1253">
        <v>4807758</v>
      </c>
      <c r="D19" s="1254">
        <f>B19-C19</f>
        <v>73674339</v>
      </c>
      <c r="E19" s="1244">
        <v>79341576</v>
      </c>
      <c r="F19" s="1253">
        <v>4997322</v>
      </c>
      <c r="G19" s="1254">
        <v>74344254</v>
      </c>
      <c r="H19" s="1244">
        <f>I19+J19</f>
        <v>87412014</v>
      </c>
      <c r="I19" s="1253">
        <v>4771043</v>
      </c>
      <c r="J19" s="1254">
        <v>82640971</v>
      </c>
      <c r="K19" s="1251">
        <f>L19+M19</f>
        <v>98901260</v>
      </c>
      <c r="L19" s="1253">
        <v>5334431</v>
      </c>
      <c r="M19" s="1254">
        <v>93566829</v>
      </c>
    </row>
    <row r="20" spans="1:13" x14ac:dyDescent="0.15">
      <c r="A20" s="1252" t="s">
        <v>2263</v>
      </c>
      <c r="B20" s="1244">
        <v>75103636</v>
      </c>
      <c r="C20" s="1253">
        <v>2847247</v>
      </c>
      <c r="D20" s="1254">
        <f>B20-C20</f>
        <v>72256389</v>
      </c>
      <c r="E20" s="1244">
        <v>78756255</v>
      </c>
      <c r="F20" s="1253">
        <v>4800853</v>
      </c>
      <c r="G20" s="1254">
        <v>73955402</v>
      </c>
      <c r="H20" s="1244">
        <f>I20+J20</f>
        <v>90570250</v>
      </c>
      <c r="I20" s="1253">
        <v>4710258</v>
      </c>
      <c r="J20" s="1254">
        <v>85859992</v>
      </c>
      <c r="K20" s="1251">
        <f>L20+M20</f>
        <v>110148695</v>
      </c>
      <c r="L20" s="1253">
        <v>5297373</v>
      </c>
      <c r="M20" s="1254">
        <v>104851322</v>
      </c>
    </row>
    <row r="21" spans="1:13" ht="11.25" x14ac:dyDescent="0.15">
      <c r="A21" s="1255" t="s">
        <v>2318</v>
      </c>
      <c r="B21" s="2139">
        <v>81721803</v>
      </c>
      <c r="C21" s="1256">
        <v>5042176</v>
      </c>
      <c r="D21" s="1257">
        <f>B21-C21</f>
        <v>76679627</v>
      </c>
      <c r="E21" s="2139">
        <f>SUM(F21:G21)</f>
        <v>58673852</v>
      </c>
      <c r="F21" s="1256">
        <v>4184409</v>
      </c>
      <c r="G21" s="1257">
        <f>58673852-F21</f>
        <v>54489443</v>
      </c>
      <c r="H21" s="2139">
        <f>I21+J21</f>
        <v>84710998</v>
      </c>
      <c r="I21" s="1256">
        <v>4326878</v>
      </c>
      <c r="J21" s="1257">
        <v>80384120</v>
      </c>
      <c r="K21" s="2140">
        <f>L21+M21</f>
        <v>106351129</v>
      </c>
      <c r="L21" s="1256">
        <v>5329918</v>
      </c>
      <c r="M21" s="1257">
        <v>101021211</v>
      </c>
    </row>
    <row r="22" spans="1:13" ht="10.5" customHeight="1" x14ac:dyDescent="0.15">
      <c r="A22" s="1258"/>
      <c r="B22" s="1253"/>
      <c r="C22" s="1253"/>
      <c r="D22" s="1253"/>
      <c r="E22" s="1253"/>
    </row>
    <row r="23" spans="1:13" s="1261" customFormat="1" ht="11.25" customHeight="1" x14ac:dyDescent="0.25">
      <c r="A23" s="1259" t="s">
        <v>2319</v>
      </c>
      <c r="B23" s="1259"/>
      <c r="C23" s="1259"/>
      <c r="D23" s="1259"/>
      <c r="E23" s="1259"/>
      <c r="F23" s="1260"/>
      <c r="G23" s="1260"/>
      <c r="H23" s="1260"/>
      <c r="I23" s="1260"/>
    </row>
    <row r="24" spans="1:13" s="1261" customFormat="1" ht="11.25" customHeight="1" x14ac:dyDescent="0.15">
      <c r="A24" s="1262" t="s">
        <v>2320</v>
      </c>
      <c r="B24" s="1263"/>
      <c r="C24" s="1263"/>
      <c r="D24" s="1263"/>
      <c r="E24" s="1263"/>
      <c r="F24" s="1244"/>
      <c r="G24" s="1244"/>
      <c r="H24" s="1244"/>
      <c r="I24" s="1264"/>
      <c r="J24" s="1263"/>
      <c r="K24" s="1263"/>
    </row>
    <row r="25" spans="1:13" s="1261" customFormat="1" ht="11.25" customHeight="1" x14ac:dyDescent="0.25">
      <c r="A25" s="1259" t="s">
        <v>2321</v>
      </c>
      <c r="B25" s="1259"/>
      <c r="C25" s="1259"/>
      <c r="D25" s="1259"/>
      <c r="E25" s="1259"/>
      <c r="F25" s="1265"/>
      <c r="G25" s="3101"/>
      <c r="H25" s="3101"/>
      <c r="I25" s="3101"/>
    </row>
    <row r="26" spans="1:13" s="1261" customFormat="1" ht="11.25" customHeight="1" x14ac:dyDescent="0.25">
      <c r="A26" s="1266" t="s">
        <v>2322</v>
      </c>
      <c r="B26" s="1266"/>
      <c r="C26" s="1266"/>
      <c r="D26" s="1266"/>
      <c r="E26" s="1266"/>
      <c r="F26" s="1265"/>
      <c r="G26" s="1265"/>
      <c r="H26" s="1265"/>
      <c r="I26" s="1265"/>
      <c r="J26" s="1266"/>
      <c r="K26" s="1266"/>
    </row>
    <row r="27" spans="1:13" s="1261" customFormat="1" ht="11.25" customHeight="1" x14ac:dyDescent="0.15">
      <c r="A27" s="1266" t="s">
        <v>2323</v>
      </c>
      <c r="B27" s="1266"/>
      <c r="C27" s="1266"/>
      <c r="D27" s="1266"/>
      <c r="E27" s="1266"/>
      <c r="F27" s="1244"/>
      <c r="G27" s="1244"/>
      <c r="H27" s="1244"/>
      <c r="I27" s="1244"/>
      <c r="J27" s="1267"/>
      <c r="K27" s="1267"/>
    </row>
    <row r="28" spans="1:13" s="1261" customFormat="1" ht="11.25" customHeight="1" x14ac:dyDescent="0.15">
      <c r="A28" s="1268" t="s">
        <v>2324</v>
      </c>
      <c r="B28" s="1263"/>
      <c r="C28" s="1263"/>
      <c r="D28" s="1263"/>
      <c r="E28" s="1263"/>
      <c r="F28" s="1244"/>
      <c r="G28" s="1244"/>
      <c r="H28" s="1244"/>
      <c r="I28" s="1264"/>
      <c r="J28" s="1263"/>
      <c r="K28" s="1263"/>
    </row>
    <row r="29" spans="1:13" s="1261" customFormat="1" ht="11.25" customHeight="1" x14ac:dyDescent="0.15">
      <c r="A29" s="1269" t="s">
        <v>21</v>
      </c>
      <c r="B29" s="1269"/>
      <c r="C29" s="1269"/>
      <c r="D29" s="1269"/>
      <c r="E29" s="1269"/>
      <c r="F29" s="1253"/>
      <c r="G29" s="1253"/>
      <c r="H29" s="1253"/>
      <c r="I29" s="1253"/>
    </row>
    <row r="30" spans="1:13" s="1261" customFormat="1" ht="11.25" customHeight="1" x14ac:dyDescent="0.15">
      <c r="A30" s="1269" t="s">
        <v>2273</v>
      </c>
      <c r="B30" s="1269"/>
      <c r="C30" s="1269"/>
      <c r="D30" s="1269"/>
      <c r="E30" s="1269"/>
      <c r="F30" s="1253"/>
      <c r="G30" s="1253"/>
      <c r="H30" s="1253"/>
      <c r="I30" s="1253"/>
    </row>
  </sheetData>
  <mergeCells count="7">
    <mergeCell ref="K4:M4"/>
    <mergeCell ref="G25:I25"/>
    <mergeCell ref="A2:E2"/>
    <mergeCell ref="A4:A5"/>
    <mergeCell ref="B4:D4"/>
    <mergeCell ref="E4:G4"/>
    <mergeCell ref="H4:J4"/>
  </mergeCells>
  <pageMargins left="0.7" right="0.7" top="0.75" bottom="0.75" header="0.3" footer="0.3"/>
  <pageSetup orientation="landscape"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3"/>
  <dimension ref="A2:L40"/>
  <sheetViews>
    <sheetView zoomScaleNormal="100" workbookViewId="0"/>
  </sheetViews>
  <sheetFormatPr baseColWidth="10" defaultColWidth="11.42578125" defaultRowHeight="10.5" x14ac:dyDescent="0.15"/>
  <cols>
    <col min="1" max="1" width="19.28515625" style="174" customWidth="1"/>
    <col min="2" max="2" width="21" style="174" bestFit="1" customWidth="1"/>
    <col min="3" max="12" width="10.7109375" style="174" customWidth="1"/>
    <col min="13" max="16384" width="11.42578125" style="174"/>
  </cols>
  <sheetData>
    <row r="2" spans="1:12" ht="22.5" customHeight="1" x14ac:dyDescent="0.15">
      <c r="A2" s="3108" t="s">
        <v>2325</v>
      </c>
      <c r="B2" s="3108"/>
      <c r="C2" s="3108"/>
      <c r="D2" s="3108"/>
      <c r="E2" s="3108"/>
      <c r="F2" s="3108"/>
      <c r="G2" s="3108"/>
      <c r="H2" s="3108"/>
      <c r="I2" s="3108"/>
      <c r="J2" s="3108"/>
      <c r="K2" s="3108"/>
      <c r="L2" s="3108"/>
    </row>
    <row r="3" spans="1:12" x14ac:dyDescent="0.15">
      <c r="A3" s="227"/>
    </row>
    <row r="4" spans="1:12" ht="17.45" customHeight="1" x14ac:dyDescent="0.15">
      <c r="A4" s="3109" t="s">
        <v>2326</v>
      </c>
      <c r="B4" s="3110"/>
      <c r="C4" s="3113" t="s">
        <v>2134</v>
      </c>
      <c r="D4" s="3113"/>
      <c r="E4" s="3113"/>
      <c r="F4" s="3113"/>
      <c r="G4" s="3113"/>
      <c r="H4" s="3114" t="s">
        <v>2248</v>
      </c>
      <c r="I4" s="3115"/>
      <c r="J4" s="3115"/>
      <c r="K4" s="3115"/>
      <c r="L4" s="3116"/>
    </row>
    <row r="5" spans="1:12" ht="15.6" customHeight="1" x14ac:dyDescent="0.15">
      <c r="A5" s="3111"/>
      <c r="B5" s="3112"/>
      <c r="C5" s="1270" t="s">
        <v>71</v>
      </c>
      <c r="D5" s="1271">
        <v>2013</v>
      </c>
      <c r="E5" s="1271">
        <v>2014</v>
      </c>
      <c r="F5" s="1271">
        <v>2015</v>
      </c>
      <c r="G5" s="1271">
        <v>2016</v>
      </c>
      <c r="H5" s="1019" t="s">
        <v>71</v>
      </c>
      <c r="I5" s="1019" t="s">
        <v>190</v>
      </c>
      <c r="J5" s="1019">
        <v>2014</v>
      </c>
      <c r="K5" s="1019">
        <v>2015</v>
      </c>
      <c r="L5" s="1019">
        <v>2016</v>
      </c>
    </row>
    <row r="6" spans="1:12" ht="15.6" customHeight="1" x14ac:dyDescent="0.15">
      <c r="A6" s="3117" t="s">
        <v>2327</v>
      </c>
      <c r="B6" s="1026" t="s">
        <v>71</v>
      </c>
      <c r="C6" s="1272">
        <f t="shared" ref="C6:L6" si="0">SUM(C7:C14)</f>
        <v>36870</v>
      </c>
      <c r="D6" s="1272">
        <f t="shared" si="0"/>
        <v>14569</v>
      </c>
      <c r="E6" s="1272">
        <f t="shared" si="0"/>
        <v>9981</v>
      </c>
      <c r="F6" s="1272">
        <f t="shared" ref="F6" si="1">SUM(F7:F14)</f>
        <v>6514</v>
      </c>
      <c r="G6" s="1273">
        <f t="shared" si="0"/>
        <v>5806</v>
      </c>
      <c r="H6" s="1272">
        <f t="shared" si="0"/>
        <v>559221</v>
      </c>
      <c r="I6" s="1272">
        <f t="shared" si="0"/>
        <v>185005</v>
      </c>
      <c r="J6" s="1272">
        <f t="shared" si="0"/>
        <v>155937</v>
      </c>
      <c r="K6" s="1272">
        <f t="shared" ref="K6" si="2">SUM(K7:K14)</f>
        <v>164312</v>
      </c>
      <c r="L6" s="1272">
        <f t="shared" si="0"/>
        <v>218279</v>
      </c>
    </row>
    <row r="7" spans="1:12" ht="11.25" customHeight="1" x14ac:dyDescent="0.15">
      <c r="A7" s="3105"/>
      <c r="B7" s="1274" t="s">
        <v>2328</v>
      </c>
      <c r="C7" s="1275">
        <f t="shared" ref="C7:C14" si="3">SUM(D7:G7)</f>
        <v>55</v>
      </c>
      <c r="D7" s="1276">
        <v>19</v>
      </c>
      <c r="E7" s="1006">
        <v>35</v>
      </c>
      <c r="F7" s="1006">
        <v>1</v>
      </c>
      <c r="G7" s="1277">
        <v>0</v>
      </c>
      <c r="H7" s="1275">
        <f t="shared" ref="H7:H14" si="4">I7+J7+L7</f>
        <v>263</v>
      </c>
      <c r="I7" s="1006">
        <v>157</v>
      </c>
      <c r="J7" s="1006">
        <v>0</v>
      </c>
      <c r="K7" s="1006">
        <f>230</f>
        <v>230</v>
      </c>
      <c r="L7" s="1006">
        <v>106</v>
      </c>
    </row>
    <row r="8" spans="1:12" ht="11.25" customHeight="1" x14ac:dyDescent="0.15">
      <c r="A8" s="3105"/>
      <c r="B8" s="1274" t="s">
        <v>1624</v>
      </c>
      <c r="C8" s="1275">
        <f t="shared" si="3"/>
        <v>11</v>
      </c>
      <c r="D8" s="1276">
        <v>9</v>
      </c>
      <c r="E8" s="1006">
        <v>0</v>
      </c>
      <c r="F8" s="1006">
        <v>0</v>
      </c>
      <c r="G8" s="1277">
        <v>2</v>
      </c>
      <c r="H8" s="1275">
        <f t="shared" si="4"/>
        <v>133</v>
      </c>
      <c r="I8" s="1006">
        <v>76</v>
      </c>
      <c r="J8" s="1006">
        <v>34</v>
      </c>
      <c r="K8" s="1006">
        <v>37</v>
      </c>
      <c r="L8" s="1006">
        <v>23</v>
      </c>
    </row>
    <row r="9" spans="1:12" x14ac:dyDescent="0.15">
      <c r="A9" s="3105"/>
      <c r="B9" s="1274" t="s">
        <v>1627</v>
      </c>
      <c r="C9" s="1275">
        <f t="shared" si="3"/>
        <v>2999</v>
      </c>
      <c r="D9" s="1276">
        <v>1443</v>
      </c>
      <c r="E9" s="1006">
        <v>927</v>
      </c>
      <c r="F9" s="1006">
        <v>340</v>
      </c>
      <c r="G9" s="1277">
        <v>289</v>
      </c>
      <c r="H9" s="1275">
        <f t="shared" si="4"/>
        <v>44896</v>
      </c>
      <c r="I9" s="1006">
        <v>16435</v>
      </c>
      <c r="J9" s="1006">
        <v>14039</v>
      </c>
      <c r="K9" s="1006">
        <v>12046</v>
      </c>
      <c r="L9" s="1006">
        <v>14422</v>
      </c>
    </row>
    <row r="10" spans="1:12" x14ac:dyDescent="0.15">
      <c r="A10" s="3105"/>
      <c r="B10" s="1274" t="s">
        <v>28</v>
      </c>
      <c r="C10" s="1275">
        <f t="shared" si="3"/>
        <v>32979</v>
      </c>
      <c r="D10" s="1276">
        <v>12623</v>
      </c>
      <c r="E10" s="1006">
        <v>8928</v>
      </c>
      <c r="F10" s="1006">
        <v>5974</v>
      </c>
      <c r="G10" s="1277">
        <v>5454</v>
      </c>
      <c r="H10" s="1275">
        <f t="shared" si="4"/>
        <v>475702</v>
      </c>
      <c r="I10" s="1006">
        <v>134111</v>
      </c>
      <c r="J10" s="1006">
        <v>139018</v>
      </c>
      <c r="K10" s="1006">
        <v>151311</v>
      </c>
      <c r="L10" s="1006">
        <v>202573</v>
      </c>
    </row>
    <row r="11" spans="1:12" x14ac:dyDescent="0.15">
      <c r="A11" s="3105"/>
      <c r="B11" s="1274" t="s">
        <v>2329</v>
      </c>
      <c r="C11" s="1275">
        <f t="shared" si="3"/>
        <v>695</v>
      </c>
      <c r="D11" s="1276">
        <v>410</v>
      </c>
      <c r="E11" s="1006">
        <v>49</v>
      </c>
      <c r="F11" s="1006">
        <v>181</v>
      </c>
      <c r="G11" s="1277">
        <v>55</v>
      </c>
      <c r="H11" s="1275">
        <f t="shared" si="4"/>
        <v>1141</v>
      </c>
      <c r="I11" s="1006">
        <v>387</v>
      </c>
      <c r="J11" s="1006">
        <v>126</v>
      </c>
      <c r="K11" s="1006">
        <v>416</v>
      </c>
      <c r="L11" s="1006">
        <v>628</v>
      </c>
    </row>
    <row r="12" spans="1:12" x14ac:dyDescent="0.15">
      <c r="A12" s="3105"/>
      <c r="B12" s="1274" t="s">
        <v>2330</v>
      </c>
      <c r="C12" s="1275">
        <f t="shared" si="3"/>
        <v>5</v>
      </c>
      <c r="D12" s="1276">
        <v>5</v>
      </c>
      <c r="E12" s="1006">
        <v>0</v>
      </c>
      <c r="F12" s="1006">
        <v>0</v>
      </c>
      <c r="G12" s="1277">
        <v>0</v>
      </c>
      <c r="H12" s="1275">
        <f t="shared" si="4"/>
        <v>705</v>
      </c>
      <c r="I12" s="1006">
        <v>253</v>
      </c>
      <c r="J12" s="1006">
        <v>439</v>
      </c>
      <c r="K12" s="1006">
        <v>77</v>
      </c>
      <c r="L12" s="1006">
        <v>13</v>
      </c>
    </row>
    <row r="13" spans="1:12" x14ac:dyDescent="0.15">
      <c r="A13" s="3105"/>
      <c r="B13" s="1274" t="s">
        <v>2331</v>
      </c>
      <c r="C13" s="1275">
        <f t="shared" si="3"/>
        <v>12</v>
      </c>
      <c r="D13" s="1276">
        <v>0</v>
      </c>
      <c r="E13" s="1006">
        <v>0</v>
      </c>
      <c r="F13" s="1006">
        <v>12</v>
      </c>
      <c r="G13" s="1277">
        <v>0</v>
      </c>
      <c r="H13" s="1275">
        <f t="shared" si="4"/>
        <v>350</v>
      </c>
      <c r="I13" s="1006">
        <v>167</v>
      </c>
      <c r="J13" s="1006">
        <v>111</v>
      </c>
      <c r="K13" s="1006">
        <v>150</v>
      </c>
      <c r="L13" s="1006">
        <v>72</v>
      </c>
    </row>
    <row r="14" spans="1:12" x14ac:dyDescent="0.15">
      <c r="A14" s="3105"/>
      <c r="B14" s="1274" t="s">
        <v>2332</v>
      </c>
      <c r="C14" s="1275">
        <f t="shared" si="3"/>
        <v>114</v>
      </c>
      <c r="D14" s="1276">
        <v>60</v>
      </c>
      <c r="E14" s="1006">
        <v>42</v>
      </c>
      <c r="F14" s="1006">
        <v>6</v>
      </c>
      <c r="G14" s="1277">
        <v>6</v>
      </c>
      <c r="H14" s="1275">
        <f t="shared" si="4"/>
        <v>36031</v>
      </c>
      <c r="I14" s="1006">
        <v>33419</v>
      </c>
      <c r="J14" s="1006">
        <v>2170</v>
      </c>
      <c r="K14" s="1006">
        <v>45</v>
      </c>
      <c r="L14" s="1006">
        <v>442</v>
      </c>
    </row>
    <row r="15" spans="1:12" ht="15" customHeight="1" x14ac:dyDescent="0.15">
      <c r="A15" s="3105" t="s">
        <v>2333</v>
      </c>
      <c r="B15" s="1027" t="s">
        <v>71</v>
      </c>
      <c r="C15" s="1275">
        <f t="shared" ref="C15:L15" si="5">SUM(C16:C26)</f>
        <v>36870</v>
      </c>
      <c r="D15" s="1275">
        <f t="shared" si="5"/>
        <v>14569</v>
      </c>
      <c r="E15" s="1275">
        <f t="shared" si="5"/>
        <v>9981</v>
      </c>
      <c r="F15" s="1275">
        <f t="shared" si="5"/>
        <v>6514</v>
      </c>
      <c r="G15" s="1278">
        <f t="shared" si="5"/>
        <v>5806</v>
      </c>
      <c r="H15" s="1275">
        <f t="shared" si="5"/>
        <v>559221</v>
      </c>
      <c r="I15" s="1275">
        <f t="shared" si="5"/>
        <v>185005</v>
      </c>
      <c r="J15" s="1275">
        <f t="shared" si="5"/>
        <v>155937</v>
      </c>
      <c r="K15" s="1275">
        <f t="shared" si="5"/>
        <v>164312</v>
      </c>
      <c r="L15" s="1275">
        <f t="shared" si="5"/>
        <v>218279</v>
      </c>
    </row>
    <row r="16" spans="1:12" ht="10.5" customHeight="1" x14ac:dyDescent="0.15">
      <c r="A16" s="3105"/>
      <c r="B16" s="1274" t="s">
        <v>2334</v>
      </c>
      <c r="C16" s="1275">
        <f t="shared" ref="C16:C26" si="6">SUM(D16:G16)</f>
        <v>5145</v>
      </c>
      <c r="D16" s="1006">
        <v>1494</v>
      </c>
      <c r="E16" s="1006">
        <v>1540</v>
      </c>
      <c r="F16" s="1006">
        <v>1007</v>
      </c>
      <c r="G16" s="1277">
        <v>1104</v>
      </c>
      <c r="H16" s="1275">
        <f t="shared" ref="H16:H26" si="7">I16+J16+L16</f>
        <v>47643</v>
      </c>
      <c r="I16" s="1006">
        <v>11666</v>
      </c>
      <c r="J16" s="1006">
        <v>12536</v>
      </c>
      <c r="K16" s="1006">
        <v>15635</v>
      </c>
      <c r="L16" s="1006">
        <v>23441</v>
      </c>
    </row>
    <row r="17" spans="1:12" x14ac:dyDescent="0.15">
      <c r="A17" s="3105"/>
      <c r="B17" s="1274" t="s">
        <v>2335</v>
      </c>
      <c r="C17" s="1275">
        <f t="shared" si="6"/>
        <v>2626</v>
      </c>
      <c r="D17" s="1006">
        <v>1131</v>
      </c>
      <c r="E17" s="1006">
        <v>883</v>
      </c>
      <c r="F17" s="1006">
        <v>313</v>
      </c>
      <c r="G17" s="1277">
        <v>299</v>
      </c>
      <c r="H17" s="1275">
        <f t="shared" si="7"/>
        <v>46351</v>
      </c>
      <c r="I17" s="1006">
        <v>16911</v>
      </c>
      <c r="J17" s="1006">
        <v>14915</v>
      </c>
      <c r="K17" s="1006">
        <v>12335</v>
      </c>
      <c r="L17" s="1006">
        <v>14525</v>
      </c>
    </row>
    <row r="18" spans="1:12" x14ac:dyDescent="0.15">
      <c r="A18" s="3105"/>
      <c r="B18" s="1274" t="s">
        <v>2336</v>
      </c>
      <c r="C18" s="1275">
        <f t="shared" si="6"/>
        <v>925</v>
      </c>
      <c r="D18" s="1006">
        <v>398</v>
      </c>
      <c r="E18" s="1006">
        <v>254</v>
      </c>
      <c r="F18" s="1006">
        <v>147</v>
      </c>
      <c r="G18" s="1277">
        <v>126</v>
      </c>
      <c r="H18" s="1275">
        <f t="shared" si="7"/>
        <v>27248</v>
      </c>
      <c r="I18" s="1006">
        <v>8058</v>
      </c>
      <c r="J18" s="1006">
        <v>7553</v>
      </c>
      <c r="K18" s="1006">
        <v>8087</v>
      </c>
      <c r="L18" s="1006">
        <v>11637</v>
      </c>
    </row>
    <row r="19" spans="1:12" x14ac:dyDescent="0.15">
      <c r="A19" s="3105"/>
      <c r="B19" s="1274" t="s">
        <v>2337</v>
      </c>
      <c r="C19" s="1275">
        <f t="shared" si="6"/>
        <v>1869</v>
      </c>
      <c r="D19" s="1006">
        <v>365</v>
      </c>
      <c r="E19" s="1006">
        <v>517</v>
      </c>
      <c r="F19" s="1006">
        <v>427</v>
      </c>
      <c r="G19" s="1277">
        <v>560</v>
      </c>
      <c r="H19" s="1275">
        <f t="shared" si="7"/>
        <v>23467</v>
      </c>
      <c r="I19" s="1006">
        <v>4574</v>
      </c>
      <c r="J19" s="1006">
        <v>4954</v>
      </c>
      <c r="K19" s="1006">
        <v>8255</v>
      </c>
      <c r="L19" s="1006">
        <v>13939</v>
      </c>
    </row>
    <row r="20" spans="1:12" x14ac:dyDescent="0.15">
      <c r="A20" s="3105"/>
      <c r="B20" s="1274" t="s">
        <v>1833</v>
      </c>
      <c r="C20" s="1275">
        <f t="shared" si="6"/>
        <v>1047</v>
      </c>
      <c r="D20" s="1006">
        <v>319</v>
      </c>
      <c r="E20" s="1006">
        <v>405</v>
      </c>
      <c r="F20" s="1006">
        <v>200</v>
      </c>
      <c r="G20" s="1277">
        <v>123</v>
      </c>
      <c r="H20" s="1275">
        <f t="shared" si="7"/>
        <v>6236</v>
      </c>
      <c r="I20" s="1006">
        <v>1849</v>
      </c>
      <c r="J20" s="1006">
        <v>1834</v>
      </c>
      <c r="K20" s="1006">
        <v>1889</v>
      </c>
      <c r="L20" s="1006">
        <v>2553</v>
      </c>
    </row>
    <row r="21" spans="1:12" x14ac:dyDescent="0.15">
      <c r="A21" s="3105"/>
      <c r="B21" s="1274" t="s">
        <v>2338</v>
      </c>
      <c r="C21" s="1275">
        <f t="shared" si="6"/>
        <v>539</v>
      </c>
      <c r="D21" s="1006">
        <v>165</v>
      </c>
      <c r="E21" s="1006">
        <v>168</v>
      </c>
      <c r="F21" s="1006">
        <v>84</v>
      </c>
      <c r="G21" s="1277">
        <v>122</v>
      </c>
      <c r="H21" s="1275">
        <f t="shared" si="7"/>
        <v>7349</v>
      </c>
      <c r="I21" s="1006">
        <v>1644</v>
      </c>
      <c r="J21" s="1006">
        <v>1850</v>
      </c>
      <c r="K21" s="1006">
        <v>2666</v>
      </c>
      <c r="L21" s="1006">
        <v>3855</v>
      </c>
    </row>
    <row r="22" spans="1:12" x14ac:dyDescent="0.15">
      <c r="A22" s="3105"/>
      <c r="B22" s="1274" t="s">
        <v>2235</v>
      </c>
      <c r="C22" s="1275">
        <f t="shared" si="6"/>
        <v>653</v>
      </c>
      <c r="D22" s="1006">
        <v>367</v>
      </c>
      <c r="E22" s="1006">
        <v>58</v>
      </c>
      <c r="F22" s="1006">
        <v>173</v>
      </c>
      <c r="G22" s="1277">
        <v>55</v>
      </c>
      <c r="H22" s="1275">
        <f t="shared" si="7"/>
        <v>1455</v>
      </c>
      <c r="I22" s="1006">
        <v>365</v>
      </c>
      <c r="J22" s="1006">
        <v>463</v>
      </c>
      <c r="K22" s="1006">
        <v>417</v>
      </c>
      <c r="L22" s="1006">
        <v>627</v>
      </c>
    </row>
    <row r="23" spans="1:12" x14ac:dyDescent="0.15">
      <c r="A23" s="3105"/>
      <c r="B23" s="1274" t="s">
        <v>2339</v>
      </c>
      <c r="C23" s="1275">
        <f t="shared" si="6"/>
        <v>360</v>
      </c>
      <c r="D23" s="1006">
        <v>190</v>
      </c>
      <c r="E23" s="1006">
        <v>85</v>
      </c>
      <c r="F23" s="1006">
        <v>45</v>
      </c>
      <c r="G23" s="1277">
        <v>40</v>
      </c>
      <c r="H23" s="1275">
        <f t="shared" si="7"/>
        <v>8283</v>
      </c>
      <c r="I23" s="1006">
        <v>2908</v>
      </c>
      <c r="J23" s="1006">
        <v>2571</v>
      </c>
      <c r="K23" s="1006">
        <v>2354</v>
      </c>
      <c r="L23" s="1006">
        <v>2804</v>
      </c>
    </row>
    <row r="24" spans="1:12" x14ac:dyDescent="0.15">
      <c r="A24" s="3105"/>
      <c r="B24" s="1274" t="s">
        <v>1957</v>
      </c>
      <c r="C24" s="1275">
        <f t="shared" si="6"/>
        <v>18523</v>
      </c>
      <c r="D24" s="1006">
        <v>7049</v>
      </c>
      <c r="E24" s="1006">
        <v>5065</v>
      </c>
      <c r="F24" s="1006">
        <v>3233</v>
      </c>
      <c r="G24" s="1277">
        <v>3176</v>
      </c>
      <c r="H24" s="1275">
        <f t="shared" si="7"/>
        <v>349630</v>
      </c>
      <c r="I24" s="1006">
        <v>101043</v>
      </c>
      <c r="J24" s="1006">
        <v>106654</v>
      </c>
      <c r="K24" s="1006">
        <v>110304</v>
      </c>
      <c r="L24" s="1006">
        <v>141933</v>
      </c>
    </row>
    <row r="25" spans="1:12" x14ac:dyDescent="0.15">
      <c r="A25" s="3105"/>
      <c r="B25" s="1274" t="s">
        <v>1631</v>
      </c>
      <c r="C25" s="1275">
        <f t="shared" si="6"/>
        <v>5040</v>
      </c>
      <c r="D25" s="1006">
        <v>3091</v>
      </c>
      <c r="E25" s="1006">
        <v>1006</v>
      </c>
      <c r="F25" s="1006">
        <v>885</v>
      </c>
      <c r="G25" s="1277">
        <v>58</v>
      </c>
      <c r="H25" s="1275">
        <f t="shared" si="7"/>
        <v>1332</v>
      </c>
      <c r="I25" s="1006">
        <v>371</v>
      </c>
      <c r="J25" s="1006">
        <f>243+91+3</f>
        <v>337</v>
      </c>
      <c r="K25" s="1006">
        <v>604</v>
      </c>
      <c r="L25" s="1006">
        <v>624</v>
      </c>
    </row>
    <row r="26" spans="1:12" x14ac:dyDescent="0.15">
      <c r="A26" s="3105"/>
      <c r="B26" s="1274" t="s">
        <v>2281</v>
      </c>
      <c r="C26" s="1275">
        <f t="shared" si="6"/>
        <v>143</v>
      </c>
      <c r="D26" s="1276">
        <v>0</v>
      </c>
      <c r="E26" s="1006">
        <v>0</v>
      </c>
      <c r="F26" s="1006">
        <v>0</v>
      </c>
      <c r="G26" s="1277">
        <v>143</v>
      </c>
      <c r="H26" s="1275">
        <f t="shared" si="7"/>
        <v>40227</v>
      </c>
      <c r="I26" s="1006">
        <v>35616</v>
      </c>
      <c r="J26" s="1006">
        <v>2270</v>
      </c>
      <c r="K26" s="1006">
        <v>1766</v>
      </c>
      <c r="L26" s="1006">
        <v>2341</v>
      </c>
    </row>
    <row r="27" spans="1:12" ht="15" customHeight="1" x14ac:dyDescent="0.15">
      <c r="A27" s="3105" t="s">
        <v>2340</v>
      </c>
      <c r="B27" s="1027" t="s">
        <v>71</v>
      </c>
      <c r="C27" s="1275">
        <f t="shared" ref="C27:L27" si="8">SUM(C28:C35)</f>
        <v>36870</v>
      </c>
      <c r="D27" s="1275">
        <f t="shared" si="8"/>
        <v>14569</v>
      </c>
      <c r="E27" s="1275">
        <f t="shared" si="8"/>
        <v>9981</v>
      </c>
      <c r="F27" s="1275">
        <f t="shared" si="8"/>
        <v>6514</v>
      </c>
      <c r="G27" s="1278">
        <f t="shared" si="8"/>
        <v>5806</v>
      </c>
      <c r="H27" s="1275">
        <f t="shared" si="8"/>
        <v>559221</v>
      </c>
      <c r="I27" s="1275">
        <f t="shared" si="8"/>
        <v>185005</v>
      </c>
      <c r="J27" s="1275">
        <f t="shared" si="8"/>
        <v>155937</v>
      </c>
      <c r="K27" s="1275">
        <f t="shared" si="8"/>
        <v>164312</v>
      </c>
      <c r="L27" s="1275">
        <f t="shared" si="8"/>
        <v>218279</v>
      </c>
    </row>
    <row r="28" spans="1:12" x14ac:dyDescent="0.15">
      <c r="A28" s="3105"/>
      <c r="B28" s="1274" t="s">
        <v>2328</v>
      </c>
      <c r="C28" s="1275">
        <f t="shared" ref="C28:C35" si="9">SUM(D28:G28)</f>
        <v>3014</v>
      </c>
      <c r="D28" s="1006">
        <v>1482</v>
      </c>
      <c r="E28" s="1006">
        <v>929</v>
      </c>
      <c r="F28" s="1006">
        <v>334</v>
      </c>
      <c r="G28" s="1277">
        <v>269</v>
      </c>
      <c r="H28" s="1275">
        <f t="shared" ref="H28:H35" si="10">I28+J28+L28</f>
        <v>44926</v>
      </c>
      <c r="I28" s="1006">
        <v>16240</v>
      </c>
      <c r="J28" s="1006">
        <v>14395</v>
      </c>
      <c r="K28" s="1006">
        <v>12234</v>
      </c>
      <c r="L28" s="1006">
        <v>14291</v>
      </c>
    </row>
    <row r="29" spans="1:12" x14ac:dyDescent="0.15">
      <c r="A29" s="3105"/>
      <c r="B29" s="1274" t="s">
        <v>2341</v>
      </c>
      <c r="C29" s="1275">
        <f t="shared" si="9"/>
        <v>5344</v>
      </c>
      <c r="D29" s="1006">
        <v>3731</v>
      </c>
      <c r="E29" s="1006">
        <v>844</v>
      </c>
      <c r="F29" s="1006">
        <v>598</v>
      </c>
      <c r="G29" s="1277">
        <v>171</v>
      </c>
      <c r="H29" s="1275">
        <f t="shared" si="10"/>
        <v>148048</v>
      </c>
      <c r="I29" s="1006">
        <v>49627</v>
      </c>
      <c r="J29" s="1006">
        <v>48036</v>
      </c>
      <c r="K29" s="1006">
        <v>44342</v>
      </c>
      <c r="L29" s="1006">
        <v>50385</v>
      </c>
    </row>
    <row r="30" spans="1:12" x14ac:dyDescent="0.15">
      <c r="A30" s="3105"/>
      <c r="B30" s="1274" t="s">
        <v>2342</v>
      </c>
      <c r="C30" s="1275">
        <f t="shared" si="9"/>
        <v>16760</v>
      </c>
      <c r="D30" s="1006">
        <v>6583</v>
      </c>
      <c r="E30" s="1006">
        <v>4525</v>
      </c>
      <c r="F30" s="1006">
        <v>2924</v>
      </c>
      <c r="G30" s="1277">
        <v>2728</v>
      </c>
      <c r="H30" s="1275">
        <f t="shared" si="10"/>
        <v>238244</v>
      </c>
      <c r="I30" s="1006">
        <v>64772</v>
      </c>
      <c r="J30" s="1006">
        <v>70476</v>
      </c>
      <c r="K30" s="1006">
        <v>76160</v>
      </c>
      <c r="L30" s="1006">
        <v>102996</v>
      </c>
    </row>
    <row r="31" spans="1:12" x14ac:dyDescent="0.15">
      <c r="A31" s="3105"/>
      <c r="B31" s="1274" t="s">
        <v>1824</v>
      </c>
      <c r="C31" s="1275">
        <f t="shared" si="9"/>
        <v>6076</v>
      </c>
      <c r="D31" s="1006">
        <v>692</v>
      </c>
      <c r="E31" s="1006">
        <v>2403</v>
      </c>
      <c r="F31" s="1006">
        <v>1553</v>
      </c>
      <c r="G31" s="1277">
        <v>1428</v>
      </c>
      <c r="H31" s="1275">
        <f t="shared" si="10"/>
        <v>26440</v>
      </c>
      <c r="I31" s="1006">
        <v>1050</v>
      </c>
      <c r="J31" s="1006">
        <v>3992</v>
      </c>
      <c r="K31" s="1006">
        <v>10420</v>
      </c>
      <c r="L31" s="1006">
        <v>21398</v>
      </c>
    </row>
    <row r="32" spans="1:12" x14ac:dyDescent="0.15">
      <c r="A32" s="3105"/>
      <c r="B32" s="1274" t="s">
        <v>2343</v>
      </c>
      <c r="C32" s="1275">
        <f t="shared" si="9"/>
        <v>4246</v>
      </c>
      <c r="D32" s="1006">
        <v>1426</v>
      </c>
      <c r="E32" s="1006">
        <v>1131</v>
      </c>
      <c r="F32" s="1006">
        <v>864</v>
      </c>
      <c r="G32" s="1277">
        <v>825</v>
      </c>
      <c r="H32" s="1275">
        <f t="shared" si="10"/>
        <v>55271</v>
      </c>
      <c r="I32" s="1006">
        <v>11299</v>
      </c>
      <c r="J32" s="1006">
        <v>16452</v>
      </c>
      <c r="K32" s="1006">
        <v>20063</v>
      </c>
      <c r="L32" s="1006">
        <v>27520</v>
      </c>
    </row>
    <row r="33" spans="1:12" x14ac:dyDescent="0.15">
      <c r="A33" s="3105"/>
      <c r="B33" s="1274" t="s">
        <v>2344</v>
      </c>
      <c r="C33" s="1275">
        <f t="shared" si="9"/>
        <v>729</v>
      </c>
      <c r="D33" s="1006">
        <v>440</v>
      </c>
      <c r="E33" s="1006">
        <v>56</v>
      </c>
      <c r="F33" s="1006">
        <v>171</v>
      </c>
      <c r="G33" s="1277">
        <v>62</v>
      </c>
      <c r="H33" s="1275">
        <f t="shared" si="10"/>
        <v>702</v>
      </c>
      <c r="I33" s="1006">
        <v>32</v>
      </c>
      <c r="J33" s="1006">
        <v>96</v>
      </c>
      <c r="K33" s="1006">
        <v>356</v>
      </c>
      <c r="L33" s="1006">
        <v>574</v>
      </c>
    </row>
    <row r="34" spans="1:12" x14ac:dyDescent="0.15">
      <c r="A34" s="3105"/>
      <c r="B34" s="1274" t="s">
        <v>2345</v>
      </c>
      <c r="C34" s="1275">
        <f t="shared" si="9"/>
        <v>383</v>
      </c>
      <c r="D34" s="1006">
        <v>215</v>
      </c>
      <c r="E34" s="1006">
        <v>93</v>
      </c>
      <c r="F34" s="1006">
        <v>53</v>
      </c>
      <c r="G34" s="1277">
        <v>22</v>
      </c>
      <c r="H34" s="1275">
        <f t="shared" si="10"/>
        <v>769</v>
      </c>
      <c r="I34" s="1006">
        <v>97</v>
      </c>
      <c r="J34" s="1006">
        <v>209</v>
      </c>
      <c r="K34" s="1006">
        <v>416</v>
      </c>
      <c r="L34" s="1006">
        <v>463</v>
      </c>
    </row>
    <row r="35" spans="1:12" x14ac:dyDescent="0.15">
      <c r="A35" s="3105"/>
      <c r="B35" s="1274" t="s">
        <v>2332</v>
      </c>
      <c r="C35" s="1275">
        <f t="shared" si="9"/>
        <v>318</v>
      </c>
      <c r="D35" s="1006">
        <v>0</v>
      </c>
      <c r="E35" s="1006">
        <v>0</v>
      </c>
      <c r="F35" s="1006">
        <v>17</v>
      </c>
      <c r="G35" s="1277">
        <v>301</v>
      </c>
      <c r="H35" s="1275">
        <f t="shared" si="10"/>
        <v>44821</v>
      </c>
      <c r="I35" s="1006">
        <v>41888</v>
      </c>
      <c r="J35" s="1006">
        <v>2281</v>
      </c>
      <c r="K35" s="1006">
        <v>321</v>
      </c>
      <c r="L35" s="1006">
        <v>652</v>
      </c>
    </row>
    <row r="36" spans="1:12" x14ac:dyDescent="0.15">
      <c r="A36" s="1279"/>
      <c r="B36" s="1274"/>
      <c r="C36" s="1274"/>
      <c r="D36" s="1276"/>
      <c r="E36" s="1006"/>
      <c r="F36" s="1006"/>
      <c r="G36" s="1006"/>
      <c r="H36" s="1275"/>
      <c r="I36" s="1006"/>
      <c r="J36" s="1006"/>
      <c r="K36" s="1006"/>
      <c r="L36" s="1006"/>
    </row>
    <row r="37" spans="1:12" ht="15" customHeight="1" x14ac:dyDescent="0.15">
      <c r="A37" s="2453" t="s">
        <v>2346</v>
      </c>
      <c r="B37" s="2453"/>
      <c r="C37" s="2453"/>
      <c r="D37" s="2453"/>
      <c r="E37" s="2453"/>
      <c r="F37" s="2453"/>
      <c r="G37" s="2453"/>
      <c r="H37" s="2453"/>
      <c r="I37" s="2453"/>
      <c r="J37" s="2453"/>
      <c r="K37" s="2453"/>
      <c r="L37" s="2453"/>
    </row>
    <row r="38" spans="1:12" ht="15" customHeight="1" x14ac:dyDescent="0.15">
      <c r="A38" s="3106" t="s">
        <v>2347</v>
      </c>
      <c r="B38" s="3106"/>
      <c r="C38" s="3106"/>
      <c r="D38" s="3106"/>
      <c r="E38" s="3106"/>
      <c r="F38" s="3106"/>
      <c r="G38" s="3106"/>
      <c r="H38" s="3106"/>
      <c r="I38" s="3106"/>
      <c r="J38" s="3106"/>
      <c r="K38" s="3106"/>
      <c r="L38" s="3106"/>
    </row>
    <row r="39" spans="1:12" ht="15" customHeight="1" x14ac:dyDescent="0.15">
      <c r="A39" s="3107" t="s">
        <v>21</v>
      </c>
      <c r="B39" s="3107"/>
      <c r="C39" s="3107"/>
      <c r="D39" s="3107"/>
      <c r="E39" s="3107"/>
      <c r="F39" s="3107"/>
      <c r="G39" s="3107"/>
      <c r="H39" s="3107"/>
      <c r="I39" s="3107"/>
      <c r="J39" s="3107"/>
      <c r="K39" s="3107"/>
      <c r="L39" s="3107"/>
    </row>
    <row r="40" spans="1:12" ht="15" customHeight="1" x14ac:dyDescent="0.15">
      <c r="A40" s="2452" t="s">
        <v>2348</v>
      </c>
      <c r="B40" s="2452"/>
      <c r="C40" s="2452"/>
      <c r="D40" s="2452"/>
      <c r="E40" s="2452"/>
      <c r="F40" s="2452"/>
      <c r="G40" s="2452"/>
      <c r="H40" s="2452"/>
      <c r="I40" s="2452"/>
      <c r="J40" s="2452"/>
      <c r="K40" s="2452"/>
      <c r="L40" s="2452"/>
    </row>
  </sheetData>
  <mergeCells count="11">
    <mergeCell ref="A15:A26"/>
    <mergeCell ref="A2:L2"/>
    <mergeCell ref="A4:B5"/>
    <mergeCell ref="C4:G4"/>
    <mergeCell ref="H4:L4"/>
    <mergeCell ref="A6:A14"/>
    <mergeCell ref="A27:A35"/>
    <mergeCell ref="A37:L37"/>
    <mergeCell ref="A38:L38"/>
    <mergeCell ref="A39:L39"/>
    <mergeCell ref="A40:L40"/>
  </mergeCells>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4"/>
  <dimension ref="A1:L18"/>
  <sheetViews>
    <sheetView workbookViewId="0"/>
  </sheetViews>
  <sheetFormatPr baseColWidth="10" defaultColWidth="11.42578125" defaultRowHeight="10.5" x14ac:dyDescent="0.15"/>
  <cols>
    <col min="1" max="1" width="32.140625" style="120" customWidth="1"/>
    <col min="2" max="2" width="13.85546875" style="120" customWidth="1"/>
    <col min="3" max="3" width="11.7109375" style="120" bestFit="1" customWidth="1"/>
    <col min="4" max="4" width="13.28515625" style="120" bestFit="1" customWidth="1"/>
    <col min="5" max="5" width="13" style="120" bestFit="1" customWidth="1"/>
    <col min="6" max="6" width="11.7109375" style="120" bestFit="1" customWidth="1"/>
    <col min="7" max="8" width="11.85546875" style="120" bestFit="1" customWidth="1"/>
    <col min="9" max="16384" width="11.42578125" style="120"/>
  </cols>
  <sheetData>
    <row r="1" spans="1:12" ht="15" customHeight="1" x14ac:dyDescent="0.15"/>
    <row r="2" spans="1:12" ht="22.5" customHeight="1" x14ac:dyDescent="0.15">
      <c r="A2" s="3119" t="s">
        <v>2349</v>
      </c>
      <c r="B2" s="3119"/>
      <c r="C2" s="3119"/>
      <c r="D2" s="3119"/>
      <c r="E2" s="3119"/>
      <c r="F2" s="3119"/>
      <c r="G2" s="3119"/>
    </row>
    <row r="3" spans="1:12" x14ac:dyDescent="0.15">
      <c r="A3" s="1279"/>
      <c r="B3" s="3105"/>
      <c r="C3" s="3105"/>
      <c r="D3" s="3105"/>
      <c r="E3" s="3105"/>
      <c r="F3" s="3105"/>
      <c r="G3" s="3105"/>
    </row>
    <row r="4" spans="1:12" ht="11.25" x14ac:dyDescent="0.15">
      <c r="A4" s="122" t="s">
        <v>2350</v>
      </c>
      <c r="B4" s="1280" t="s">
        <v>71</v>
      </c>
      <c r="C4" s="1033">
        <v>2012</v>
      </c>
      <c r="D4" s="1033">
        <v>2013</v>
      </c>
      <c r="E4" s="1033">
        <v>2014</v>
      </c>
      <c r="F4" s="1281" t="s">
        <v>167</v>
      </c>
      <c r="G4" s="1281">
        <v>2016</v>
      </c>
    </row>
    <row r="5" spans="1:12" ht="22.5" customHeight="1" x14ac:dyDescent="0.15">
      <c r="A5" s="990" t="s">
        <v>2351</v>
      </c>
      <c r="B5" s="1282">
        <f>SUM(C5:G5)</f>
        <v>852</v>
      </c>
      <c r="C5" s="816">
        <v>352</v>
      </c>
      <c r="D5" s="816">
        <v>167</v>
      </c>
      <c r="E5" s="816">
        <v>111</v>
      </c>
      <c r="F5" s="816">
        <v>150</v>
      </c>
      <c r="G5" s="816">
        <v>72</v>
      </c>
    </row>
    <row r="6" spans="1:12" ht="18.600000000000001" customHeight="1" x14ac:dyDescent="0.15">
      <c r="A6" s="1274" t="s">
        <v>2352</v>
      </c>
      <c r="B6" s="1283">
        <v>5</v>
      </c>
      <c r="C6" s="816">
        <v>3</v>
      </c>
      <c r="D6" s="816">
        <v>3</v>
      </c>
      <c r="E6" s="816">
        <v>3</v>
      </c>
      <c r="F6" s="816">
        <v>5</v>
      </c>
      <c r="G6" s="816">
        <v>5</v>
      </c>
    </row>
    <row r="7" spans="1:12" x14ac:dyDescent="0.15">
      <c r="A7" s="1027" t="s">
        <v>2353</v>
      </c>
      <c r="B7" s="1284">
        <f>SUM(B8:B12)</f>
        <v>5523958</v>
      </c>
      <c r="C7" s="1284">
        <f t="shared" ref="C7:G7" si="0">SUM(C8:C12)</f>
        <v>1163022</v>
      </c>
      <c r="D7" s="1284">
        <f t="shared" si="0"/>
        <v>1250504</v>
      </c>
      <c r="E7" s="1284">
        <f t="shared" si="0"/>
        <v>950582</v>
      </c>
      <c r="F7" s="1284">
        <f t="shared" si="0"/>
        <v>1091595</v>
      </c>
      <c r="G7" s="1284">
        <f t="shared" si="0"/>
        <v>1068255</v>
      </c>
      <c r="H7" s="1285"/>
    </row>
    <row r="8" spans="1:12" x14ac:dyDescent="0.15">
      <c r="A8" s="1274" t="s">
        <v>2354</v>
      </c>
      <c r="B8" s="1284">
        <f>SUM(C8:G8)</f>
        <v>890903</v>
      </c>
      <c r="C8" s="1286">
        <v>169735</v>
      </c>
      <c r="D8" s="816">
        <v>168818</v>
      </c>
      <c r="E8" s="816">
        <v>161878</v>
      </c>
      <c r="F8" s="816">
        <v>194994</v>
      </c>
      <c r="G8" s="816">
        <v>195478</v>
      </c>
    </row>
    <row r="9" spans="1:12" x14ac:dyDescent="0.15">
      <c r="A9" s="1274" t="s">
        <v>2355</v>
      </c>
      <c r="B9" s="1284">
        <f>SUM(C9:G9)</f>
        <v>3639775</v>
      </c>
      <c r="C9" s="1286">
        <v>870865</v>
      </c>
      <c r="D9" s="816">
        <v>756992</v>
      </c>
      <c r="E9" s="816">
        <v>620065</v>
      </c>
      <c r="F9" s="816">
        <v>691624</v>
      </c>
      <c r="G9" s="816">
        <v>700229</v>
      </c>
    </row>
    <row r="10" spans="1:12" ht="21" customHeight="1" x14ac:dyDescent="0.15">
      <c r="A10" s="1274" t="s">
        <v>2356</v>
      </c>
      <c r="B10" s="1284">
        <f>SUM(C10:G10)</f>
        <v>951140</v>
      </c>
      <c r="C10" s="1286">
        <v>122422</v>
      </c>
      <c r="D10" s="816">
        <v>324694</v>
      </c>
      <c r="E10" s="816">
        <v>168639</v>
      </c>
      <c r="F10" s="816">
        <v>186889</v>
      </c>
      <c r="G10" s="816">
        <v>148496</v>
      </c>
    </row>
    <row r="11" spans="1:12" ht="11.25" x14ac:dyDescent="0.15">
      <c r="A11" s="1287" t="s">
        <v>2357</v>
      </c>
      <c r="B11" s="1284">
        <f>SUM(C11:G11)</f>
        <v>8399</v>
      </c>
      <c r="C11" s="1286">
        <v>0</v>
      </c>
      <c r="D11" s="816">
        <v>0</v>
      </c>
      <c r="E11" s="816">
        <v>0</v>
      </c>
      <c r="F11" s="816">
        <v>2777</v>
      </c>
      <c r="G11" s="816">
        <v>5622</v>
      </c>
    </row>
    <row r="12" spans="1:12" ht="11.25" x14ac:dyDescent="0.15">
      <c r="A12" s="1287" t="s">
        <v>2358</v>
      </c>
      <c r="B12" s="1284">
        <f>SUM(C12:G12)</f>
        <v>33741</v>
      </c>
      <c r="C12" s="1286">
        <v>0</v>
      </c>
      <c r="D12" s="816">
        <v>0</v>
      </c>
      <c r="E12" s="816">
        <v>0</v>
      </c>
      <c r="F12" s="816">
        <v>15311</v>
      </c>
      <c r="G12" s="816">
        <v>18430</v>
      </c>
    </row>
    <row r="13" spans="1:12" ht="12" customHeight="1" x14ac:dyDescent="0.15">
      <c r="A13" s="3118"/>
      <c r="B13" s="3118"/>
      <c r="C13" s="3118"/>
      <c r="D13" s="3118"/>
      <c r="E13" s="3118"/>
      <c r="F13" s="3118"/>
      <c r="G13" s="3118"/>
    </row>
    <row r="14" spans="1:12" ht="12.75" customHeight="1" x14ac:dyDescent="0.15">
      <c r="A14" s="2967" t="s">
        <v>2359</v>
      </c>
      <c r="B14" s="2967"/>
      <c r="C14" s="2967"/>
      <c r="D14" s="2967"/>
      <c r="E14" s="2967"/>
      <c r="F14" s="2967"/>
      <c r="G14" s="2967"/>
      <c r="H14" s="1288"/>
      <c r="I14" s="1288"/>
      <c r="J14" s="1288"/>
      <c r="K14" s="1288"/>
      <c r="L14" s="1288"/>
    </row>
    <row r="15" spans="1:12" ht="12.75" customHeight="1" x14ac:dyDescent="0.15">
      <c r="A15" s="2967" t="s">
        <v>2360</v>
      </c>
      <c r="B15" s="2967"/>
      <c r="C15" s="2967"/>
      <c r="D15" s="2967"/>
      <c r="E15" s="2967"/>
      <c r="F15" s="2967"/>
      <c r="G15" s="2967"/>
      <c r="H15" s="1288"/>
      <c r="I15" s="1288"/>
      <c r="J15" s="1288"/>
      <c r="K15" s="1288"/>
      <c r="L15" s="1288"/>
    </row>
    <row r="16" spans="1:12" ht="12.75" customHeight="1" x14ac:dyDescent="0.15">
      <c r="A16" s="2967" t="s">
        <v>2361</v>
      </c>
      <c r="B16" s="2967"/>
      <c r="C16" s="2967"/>
      <c r="D16" s="2967"/>
      <c r="E16" s="2967"/>
      <c r="F16" s="2967"/>
      <c r="G16" s="2967"/>
      <c r="H16" s="1009"/>
      <c r="I16" s="1009"/>
      <c r="J16" s="1009"/>
      <c r="K16" s="1009"/>
      <c r="L16" s="1009"/>
    </row>
    <row r="17" spans="1:12" ht="12.75" customHeight="1" x14ac:dyDescent="0.15">
      <c r="A17" s="2967" t="s">
        <v>2362</v>
      </c>
      <c r="B17" s="2967"/>
      <c r="C17" s="2967"/>
      <c r="D17" s="2967"/>
      <c r="E17" s="2967"/>
      <c r="F17" s="2967"/>
      <c r="G17" s="2967"/>
      <c r="H17" s="1009"/>
      <c r="I17" s="1009"/>
      <c r="J17" s="1009"/>
      <c r="K17" s="1009"/>
      <c r="L17" s="1009"/>
    </row>
    <row r="18" spans="1:12" ht="12.75" customHeight="1" x14ac:dyDescent="0.15">
      <c r="A18" s="3118" t="s">
        <v>2273</v>
      </c>
      <c r="B18" s="3118"/>
      <c r="C18" s="3118"/>
      <c r="D18" s="3118"/>
      <c r="E18" s="3118"/>
      <c r="F18" s="3118"/>
      <c r="G18" s="3118"/>
    </row>
  </sheetData>
  <mergeCells count="8">
    <mergeCell ref="A17:G17"/>
    <mergeCell ref="A18:G18"/>
    <mergeCell ref="A2:G2"/>
    <mergeCell ref="B3:G3"/>
    <mergeCell ref="A13:G13"/>
    <mergeCell ref="A14:G14"/>
    <mergeCell ref="A15:G15"/>
    <mergeCell ref="A16:G16"/>
  </mergeCells>
  <hyperlinks>
    <hyperlink ref="A9" r:id="rId1"/>
    <hyperlink ref="A8" r:id="rId2"/>
    <hyperlink ref="A10" r:id="rId3"/>
    <hyperlink ref="A11" r:id="rId4"/>
    <hyperlink ref="A12" r:id="rId5" display="www.troquel.cl/3"/>
  </hyperlinks>
  <pageMargins left="0.7" right="0.7" top="0.75" bottom="0.75" header="0.3" footer="0.3"/>
  <pageSetup orientation="portrait" r:id="rId6"/>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5"/>
  <dimension ref="A2:AB33"/>
  <sheetViews>
    <sheetView zoomScaleNormal="100" workbookViewId="0"/>
  </sheetViews>
  <sheetFormatPr baseColWidth="10" defaultColWidth="8" defaultRowHeight="10.5" x14ac:dyDescent="0.15"/>
  <cols>
    <col min="1" max="1" width="17.42578125" style="368" customWidth="1"/>
    <col min="2" max="2" width="10.85546875" style="368" customWidth="1"/>
    <col min="3" max="3" width="15" style="368" customWidth="1"/>
    <col min="4" max="4" width="10.7109375" style="368" customWidth="1"/>
    <col min="5" max="5" width="15" style="368" customWidth="1"/>
    <col min="6" max="6" width="10.7109375" style="368" customWidth="1"/>
    <col min="7" max="7" width="15" style="368" customWidth="1"/>
    <col min="8" max="8" width="25.28515625" style="368" bestFit="1" customWidth="1"/>
    <col min="9" max="9" width="15" style="368" customWidth="1"/>
    <col min="10" max="10" width="10.7109375" style="368" customWidth="1"/>
    <col min="11" max="11" width="15" style="368" customWidth="1"/>
    <col min="12" max="12" width="10.7109375" style="368" customWidth="1"/>
    <col min="13" max="13" width="15" style="368" customWidth="1"/>
    <col min="14" max="14" width="10.7109375" style="368" customWidth="1"/>
    <col min="15" max="15" width="15" style="368" customWidth="1"/>
    <col min="16" max="16" width="10.7109375" style="368" customWidth="1"/>
    <col min="17" max="17" width="15" style="368" customWidth="1"/>
    <col min="18" max="18" width="12.85546875" style="368" customWidth="1"/>
    <col min="19" max="19" width="15" style="368" customWidth="1"/>
    <col min="20" max="20" width="14.28515625" style="368" customWidth="1"/>
    <col min="21" max="21" width="18" style="368" customWidth="1"/>
    <col min="22" max="22" width="10.7109375" style="368" customWidth="1"/>
    <col min="23" max="23" width="15.140625" style="368" customWidth="1"/>
    <col min="24" max="25" width="8" style="368"/>
    <col min="26" max="26" width="29.28515625" style="368" customWidth="1"/>
    <col min="27" max="16384" width="8" style="368"/>
  </cols>
  <sheetData>
    <row r="2" spans="1:28" ht="15" customHeight="1" x14ac:dyDescent="0.15">
      <c r="A2" s="3128" t="s">
        <v>2363</v>
      </c>
      <c r="B2" s="3129"/>
      <c r="C2" s="3129"/>
      <c r="D2" s="3129"/>
      <c r="E2" s="3129"/>
      <c r="F2" s="3129"/>
      <c r="G2" s="3129"/>
      <c r="H2" s="3129"/>
      <c r="I2" s="3129"/>
      <c r="J2" s="3129"/>
      <c r="K2" s="3129"/>
      <c r="L2" s="3129"/>
      <c r="M2" s="3129"/>
      <c r="N2" s="3129"/>
      <c r="O2" s="3129"/>
      <c r="P2" s="3129"/>
      <c r="Q2" s="3129"/>
      <c r="R2" s="1289"/>
      <c r="S2" s="1289"/>
      <c r="T2" s="1289"/>
      <c r="U2" s="1289"/>
    </row>
    <row r="3" spans="1:28" x14ac:dyDescent="0.15">
      <c r="A3" s="3126"/>
      <c r="B3" s="3127"/>
      <c r="C3" s="3127"/>
      <c r="D3" s="3127"/>
      <c r="E3" s="3127"/>
      <c r="F3" s="3127"/>
      <c r="G3" s="3127"/>
      <c r="H3" s="3127"/>
      <c r="I3" s="3127"/>
      <c r="J3" s="3127"/>
      <c r="K3" s="3127"/>
      <c r="L3" s="3127"/>
      <c r="M3" s="3127"/>
      <c r="N3" s="3127"/>
      <c r="O3" s="3127"/>
      <c r="P3" s="3127"/>
      <c r="Q3" s="3127"/>
      <c r="R3" s="1290"/>
      <c r="S3" s="1290"/>
      <c r="T3" s="1290"/>
      <c r="U3" s="1290"/>
    </row>
    <row r="4" spans="1:28" ht="45" customHeight="1" x14ac:dyDescent="0.15">
      <c r="A4" s="3124" t="s">
        <v>1541</v>
      </c>
      <c r="B4" s="3124" t="s">
        <v>904</v>
      </c>
      <c r="C4" s="3125"/>
      <c r="D4" s="3124" t="s">
        <v>2364</v>
      </c>
      <c r="E4" s="3125"/>
      <c r="F4" s="3124" t="s">
        <v>2365</v>
      </c>
      <c r="G4" s="3125"/>
      <c r="H4" s="3124" t="s">
        <v>2366</v>
      </c>
      <c r="I4" s="3125"/>
      <c r="J4" s="3124" t="s">
        <v>1914</v>
      </c>
      <c r="K4" s="3125"/>
      <c r="L4" s="3124" t="s">
        <v>1542</v>
      </c>
      <c r="M4" s="3125"/>
      <c r="N4" s="3124" t="s">
        <v>2367</v>
      </c>
      <c r="O4" s="3125"/>
      <c r="P4" s="3124" t="s">
        <v>2368</v>
      </c>
      <c r="Q4" s="3125"/>
      <c r="R4" s="3124" t="s">
        <v>2369</v>
      </c>
      <c r="S4" s="3125"/>
      <c r="T4" s="3124" t="s">
        <v>2370</v>
      </c>
      <c r="U4" s="3125"/>
      <c r="V4" s="3124" t="s">
        <v>2371</v>
      </c>
      <c r="W4" s="3125"/>
    </row>
    <row r="5" spans="1:28" ht="21" x14ac:dyDescent="0.25">
      <c r="A5" s="3124"/>
      <c r="B5" s="1291" t="s">
        <v>1553</v>
      </c>
      <c r="C5" s="1291" t="s">
        <v>1554</v>
      </c>
      <c r="D5" s="1291" t="s">
        <v>1553</v>
      </c>
      <c r="E5" s="1291" t="s">
        <v>1554</v>
      </c>
      <c r="F5" s="1292" t="s">
        <v>1553</v>
      </c>
      <c r="G5" s="1292" t="s">
        <v>1554</v>
      </c>
      <c r="H5" s="1292" t="s">
        <v>1553</v>
      </c>
      <c r="I5" s="1292" t="s">
        <v>1554</v>
      </c>
      <c r="J5" s="1292" t="s">
        <v>1553</v>
      </c>
      <c r="K5" s="1292" t="s">
        <v>1554</v>
      </c>
      <c r="L5" s="1292" t="s">
        <v>1553</v>
      </c>
      <c r="M5" s="1292" t="s">
        <v>1554</v>
      </c>
      <c r="N5" s="1292" t="s">
        <v>1553</v>
      </c>
      <c r="O5" s="1292" t="s">
        <v>1554</v>
      </c>
      <c r="P5" s="1292" t="s">
        <v>1553</v>
      </c>
      <c r="Q5" s="1292" t="s">
        <v>1554</v>
      </c>
      <c r="R5" s="1292" t="s">
        <v>1553</v>
      </c>
      <c r="S5" s="1292" t="s">
        <v>1554</v>
      </c>
      <c r="T5" s="1292" t="s">
        <v>1553</v>
      </c>
      <c r="U5" s="1292" t="s">
        <v>1554</v>
      </c>
      <c r="V5" s="1292" t="s">
        <v>1553</v>
      </c>
      <c r="W5" s="1292" t="s">
        <v>1554</v>
      </c>
      <c r="Z5" s="1293"/>
      <c r="AA5" s="1294"/>
      <c r="AB5" s="1295"/>
    </row>
    <row r="6" spans="1:28" s="1299" customFormat="1" ht="15" x14ac:dyDescent="0.25">
      <c r="A6" s="1296" t="s">
        <v>71</v>
      </c>
      <c r="B6" s="1297">
        <f>SUM(B7:B22)</f>
        <v>302</v>
      </c>
      <c r="C6" s="1297">
        <f>SUM(C7:C22)</f>
        <v>5546024210</v>
      </c>
      <c r="D6" s="1298">
        <f>SUM(D7:D22)</f>
        <v>45</v>
      </c>
      <c r="E6" s="1298">
        <f t="shared" ref="E6:W6" si="0">SUM(E7:E22)</f>
        <v>199391112</v>
      </c>
      <c r="F6" s="1298">
        <f t="shared" si="0"/>
        <v>32</v>
      </c>
      <c r="G6" s="1298">
        <f t="shared" si="0"/>
        <v>620498001</v>
      </c>
      <c r="H6" s="1298">
        <f t="shared" si="0"/>
        <v>39</v>
      </c>
      <c r="I6" s="1298">
        <f t="shared" si="0"/>
        <v>2405636555</v>
      </c>
      <c r="J6" s="1298">
        <f t="shared" si="0"/>
        <v>5</v>
      </c>
      <c r="K6" s="1298">
        <f t="shared" si="0"/>
        <v>64191734</v>
      </c>
      <c r="L6" s="1298">
        <f t="shared" si="0"/>
        <v>82</v>
      </c>
      <c r="M6" s="1298">
        <f t="shared" si="0"/>
        <v>631248783</v>
      </c>
      <c r="N6" s="1298">
        <f t="shared" si="0"/>
        <v>5</v>
      </c>
      <c r="O6" s="1298">
        <f t="shared" si="0"/>
        <v>129250043</v>
      </c>
      <c r="P6" s="1298">
        <f t="shared" si="0"/>
        <v>25</v>
      </c>
      <c r="Q6" s="1298">
        <f t="shared" si="0"/>
        <v>443951289</v>
      </c>
      <c r="R6" s="1298">
        <f t="shared" si="0"/>
        <v>59</v>
      </c>
      <c r="S6" s="1298">
        <f t="shared" si="0"/>
        <v>161823587</v>
      </c>
      <c r="T6" s="1298">
        <f t="shared" si="0"/>
        <v>4</v>
      </c>
      <c r="U6" s="1298">
        <f t="shared" si="0"/>
        <v>444384361</v>
      </c>
      <c r="V6" s="1298">
        <f t="shared" si="0"/>
        <v>6</v>
      </c>
      <c r="W6" s="1298">
        <f t="shared" si="0"/>
        <v>445648745</v>
      </c>
      <c r="Z6" s="1300"/>
      <c r="AA6" s="1301"/>
      <c r="AB6" s="1302"/>
    </row>
    <row r="7" spans="1:28" ht="15" x14ac:dyDescent="0.25">
      <c r="A7" s="1303" t="s">
        <v>5</v>
      </c>
      <c r="B7" s="1297">
        <f>SUM(D7+F7+H7+J7+L7+N7+P7+R7+T7+V7)</f>
        <v>10</v>
      </c>
      <c r="C7" s="1297">
        <f>SUM(E7+G7+I7+K7+M7+O7+Q7+S7+U7+W7)</f>
        <v>70631886</v>
      </c>
      <c r="D7" s="1304">
        <v>2</v>
      </c>
      <c r="E7" s="1304">
        <v>3652980</v>
      </c>
      <c r="F7" s="1304">
        <v>0</v>
      </c>
      <c r="G7" s="1304">
        <v>0</v>
      </c>
      <c r="H7" s="1304">
        <v>0</v>
      </c>
      <c r="I7" s="1304">
        <v>0</v>
      </c>
      <c r="J7" s="1304">
        <v>0</v>
      </c>
      <c r="K7" s="1304">
        <v>0</v>
      </c>
      <c r="L7" s="1304">
        <v>5</v>
      </c>
      <c r="M7" s="1304">
        <v>37651334</v>
      </c>
      <c r="N7" s="1304">
        <v>0</v>
      </c>
      <c r="O7" s="1304">
        <v>0</v>
      </c>
      <c r="P7" s="1304">
        <v>2</v>
      </c>
      <c r="Q7" s="1304">
        <v>27217572</v>
      </c>
      <c r="R7" s="1304">
        <v>1</v>
      </c>
      <c r="S7" s="1304">
        <v>2110000</v>
      </c>
      <c r="T7" s="1304">
        <v>0</v>
      </c>
      <c r="U7" s="1304">
        <v>0</v>
      </c>
      <c r="V7" s="1304">
        <v>0</v>
      </c>
      <c r="W7" s="1304">
        <v>0</v>
      </c>
      <c r="Z7" s="1305"/>
      <c r="AA7" s="1306"/>
      <c r="AB7" s="1307"/>
    </row>
    <row r="8" spans="1:28" ht="15" x14ac:dyDescent="0.25">
      <c r="A8" s="1303" t="s">
        <v>7</v>
      </c>
      <c r="B8" s="1297">
        <f>SUM(D8+F8+H8+J8+L8+N8+P8+R8+T8+V8)</f>
        <v>2</v>
      </c>
      <c r="C8" s="1297">
        <f t="shared" ref="C8:C22" si="1">SUM(E8+G8+I8+K8+M8+O8+Q8+S8+U8+W8)</f>
        <v>59637600</v>
      </c>
      <c r="D8" s="1304">
        <v>0</v>
      </c>
      <c r="E8" s="1304">
        <v>0</v>
      </c>
      <c r="F8" s="1304">
        <v>1</v>
      </c>
      <c r="G8" s="1304">
        <v>29637600</v>
      </c>
      <c r="H8" s="1304">
        <v>0</v>
      </c>
      <c r="I8" s="1304">
        <v>0</v>
      </c>
      <c r="J8" s="1304">
        <v>0</v>
      </c>
      <c r="K8" s="1304">
        <v>0</v>
      </c>
      <c r="L8" s="1304">
        <v>1</v>
      </c>
      <c r="M8" s="1304">
        <v>30000000</v>
      </c>
      <c r="N8" s="1304"/>
      <c r="O8" s="1304"/>
      <c r="P8" s="1304">
        <v>0</v>
      </c>
      <c r="Q8" s="1304">
        <v>0</v>
      </c>
      <c r="R8" s="1304"/>
      <c r="S8" s="1304"/>
      <c r="T8" s="1304"/>
      <c r="U8" s="1304"/>
      <c r="V8" s="1304"/>
      <c r="W8" s="1304"/>
      <c r="Z8" s="1305"/>
      <c r="AA8" s="1306"/>
      <c r="AB8" s="1307"/>
    </row>
    <row r="9" spans="1:28" ht="15" x14ac:dyDescent="0.25">
      <c r="A9" s="1303" t="s">
        <v>8</v>
      </c>
      <c r="B9" s="1297">
        <f t="shared" ref="B9:B22" si="2">SUM(D9+F9+H9+J9+L9+N9+P9+R9+T9+V9)</f>
        <v>5</v>
      </c>
      <c r="C9" s="1297">
        <f t="shared" si="1"/>
        <v>33184543</v>
      </c>
      <c r="D9" s="1304">
        <v>1</v>
      </c>
      <c r="E9" s="1304">
        <v>4855500</v>
      </c>
      <c r="F9" s="1304">
        <v>0</v>
      </c>
      <c r="G9" s="1304">
        <v>0</v>
      </c>
      <c r="H9" s="1304">
        <v>0</v>
      </c>
      <c r="I9" s="1304">
        <v>0</v>
      </c>
      <c r="J9" s="1304">
        <v>0</v>
      </c>
      <c r="K9" s="1304">
        <v>0</v>
      </c>
      <c r="L9" s="1304">
        <v>3</v>
      </c>
      <c r="M9" s="1304">
        <v>9759936</v>
      </c>
      <c r="N9" s="1304"/>
      <c r="O9" s="1304"/>
      <c r="P9" s="1304">
        <v>1</v>
      </c>
      <c r="Q9" s="1304">
        <v>18569107</v>
      </c>
      <c r="R9" s="1304"/>
      <c r="S9" s="1304"/>
      <c r="T9" s="1304"/>
      <c r="U9" s="1304"/>
      <c r="V9" s="1304"/>
      <c r="W9" s="1304"/>
      <c r="Z9" s="1305"/>
      <c r="AA9" s="1306"/>
      <c r="AB9" s="1307"/>
    </row>
    <row r="10" spans="1:28" ht="15" x14ac:dyDescent="0.25">
      <c r="A10" s="1303" t="s">
        <v>9</v>
      </c>
      <c r="B10" s="1297">
        <f t="shared" si="2"/>
        <v>5</v>
      </c>
      <c r="C10" s="1297">
        <f t="shared" si="1"/>
        <v>201601241</v>
      </c>
      <c r="D10" s="1304">
        <v>0</v>
      </c>
      <c r="E10" s="1304">
        <v>0</v>
      </c>
      <c r="F10" s="1304">
        <v>0</v>
      </c>
      <c r="G10" s="1304">
        <v>0</v>
      </c>
      <c r="H10" s="1304">
        <v>1</v>
      </c>
      <c r="I10" s="1304">
        <v>134131950</v>
      </c>
      <c r="J10" s="1304">
        <v>0</v>
      </c>
      <c r="K10" s="1304">
        <v>0</v>
      </c>
      <c r="L10" s="1304">
        <v>2</v>
      </c>
      <c r="M10" s="1304">
        <v>27679987</v>
      </c>
      <c r="N10" s="1304"/>
      <c r="O10" s="1304"/>
      <c r="P10" s="1304">
        <v>2</v>
      </c>
      <c r="Q10" s="1304">
        <v>39789304</v>
      </c>
      <c r="R10" s="1304"/>
      <c r="S10" s="1304"/>
      <c r="T10" s="1304"/>
      <c r="U10" s="1304"/>
      <c r="V10" s="1304"/>
      <c r="W10" s="1304"/>
      <c r="Z10" s="1305"/>
      <c r="AA10" s="1306"/>
      <c r="AB10" s="1307"/>
    </row>
    <row r="11" spans="1:28" ht="15" x14ac:dyDescent="0.25">
      <c r="A11" s="1303" t="s">
        <v>10</v>
      </c>
      <c r="B11" s="1297">
        <f t="shared" si="2"/>
        <v>7</v>
      </c>
      <c r="C11" s="1297">
        <f t="shared" si="1"/>
        <v>130523500</v>
      </c>
      <c r="D11" s="1304">
        <v>0</v>
      </c>
      <c r="E11" s="1304">
        <v>0</v>
      </c>
      <c r="F11" s="1304">
        <v>2</v>
      </c>
      <c r="G11" s="1304">
        <v>44700000</v>
      </c>
      <c r="H11" s="1304">
        <v>0</v>
      </c>
      <c r="I11" s="1304">
        <v>0</v>
      </c>
      <c r="J11" s="1304">
        <v>0</v>
      </c>
      <c r="K11" s="1304">
        <v>0</v>
      </c>
      <c r="L11" s="1304">
        <v>2</v>
      </c>
      <c r="M11" s="1304">
        <v>21075000</v>
      </c>
      <c r="N11" s="1304">
        <v>0</v>
      </c>
      <c r="O11" s="1304">
        <v>0</v>
      </c>
      <c r="P11" s="1304">
        <v>2</v>
      </c>
      <c r="Q11" s="1304">
        <v>39898500</v>
      </c>
      <c r="R11" s="1304">
        <v>0</v>
      </c>
      <c r="S11" s="1304">
        <v>0</v>
      </c>
      <c r="T11" s="1304">
        <v>0</v>
      </c>
      <c r="U11" s="1304">
        <v>0</v>
      </c>
      <c r="V11" s="1304">
        <v>1</v>
      </c>
      <c r="W11" s="1304">
        <v>24850000</v>
      </c>
      <c r="Z11" s="1305"/>
      <c r="AA11" s="1306"/>
      <c r="AB11" s="1307"/>
    </row>
    <row r="12" spans="1:28" ht="15" x14ac:dyDescent="0.25">
      <c r="A12" s="1303" t="s">
        <v>11</v>
      </c>
      <c r="B12" s="1297">
        <f t="shared" si="2"/>
        <v>43</v>
      </c>
      <c r="C12" s="1297">
        <f t="shared" si="1"/>
        <v>790966006</v>
      </c>
      <c r="D12" s="1304">
        <v>5</v>
      </c>
      <c r="E12" s="1304">
        <v>21104499</v>
      </c>
      <c r="F12" s="1304">
        <v>9</v>
      </c>
      <c r="G12" s="1304">
        <v>180601762</v>
      </c>
      <c r="H12" s="1304">
        <v>2</v>
      </c>
      <c r="I12" s="1304">
        <v>157690900</v>
      </c>
      <c r="J12" s="1304">
        <v>0</v>
      </c>
      <c r="K12" s="1304">
        <v>0</v>
      </c>
      <c r="L12" s="1304">
        <v>15</v>
      </c>
      <c r="M12" s="1304">
        <v>90939550</v>
      </c>
      <c r="N12" s="1304">
        <v>0</v>
      </c>
      <c r="O12" s="1304">
        <v>0</v>
      </c>
      <c r="P12" s="1304">
        <v>10</v>
      </c>
      <c r="Q12" s="1304">
        <v>196832477</v>
      </c>
      <c r="R12" s="1304">
        <v>0</v>
      </c>
      <c r="S12" s="1304">
        <v>0</v>
      </c>
      <c r="T12" s="1304">
        <v>0</v>
      </c>
      <c r="U12" s="1304">
        <v>0</v>
      </c>
      <c r="V12" s="1304">
        <v>2</v>
      </c>
      <c r="W12" s="1304">
        <v>143796818</v>
      </c>
      <c r="Z12" s="1308"/>
      <c r="AA12" s="1309"/>
      <c r="AB12" s="1310"/>
    </row>
    <row r="13" spans="1:28" x14ac:dyDescent="0.15">
      <c r="A13" s="1303" t="s">
        <v>12</v>
      </c>
      <c r="B13" s="1297">
        <f t="shared" si="2"/>
        <v>182</v>
      </c>
      <c r="C13" s="1297">
        <f t="shared" si="1"/>
        <v>3484059014</v>
      </c>
      <c r="D13" s="1304">
        <v>28</v>
      </c>
      <c r="E13" s="1304">
        <v>125240798</v>
      </c>
      <c r="F13" s="1304">
        <v>10</v>
      </c>
      <c r="G13" s="1304">
        <v>166137568</v>
      </c>
      <c r="H13" s="1304">
        <v>35</v>
      </c>
      <c r="I13" s="1304">
        <v>2043613705</v>
      </c>
      <c r="J13" s="1304">
        <v>5</v>
      </c>
      <c r="K13" s="1304">
        <v>64191734</v>
      </c>
      <c r="L13" s="1304">
        <v>41</v>
      </c>
      <c r="M13" s="1304">
        <v>284034369</v>
      </c>
      <c r="N13" s="1304">
        <v>5</v>
      </c>
      <c r="O13" s="1304">
        <v>129250043</v>
      </c>
      <c r="P13" s="1304">
        <v>0</v>
      </c>
      <c r="Q13" s="1304">
        <v>0</v>
      </c>
      <c r="R13" s="1304">
        <v>53</v>
      </c>
      <c r="S13" s="1304">
        <v>146551575</v>
      </c>
      <c r="T13" s="1304">
        <v>3</v>
      </c>
      <c r="U13" s="1304">
        <v>325061437</v>
      </c>
      <c r="V13" s="1304">
        <v>2</v>
      </c>
      <c r="W13" s="1304">
        <v>199977785</v>
      </c>
    </row>
    <row r="14" spans="1:28" x14ac:dyDescent="0.15">
      <c r="A14" s="1303" t="s">
        <v>13</v>
      </c>
      <c r="B14" s="1297">
        <f t="shared" si="2"/>
        <v>7</v>
      </c>
      <c r="C14" s="1297">
        <f t="shared" si="1"/>
        <v>80631319</v>
      </c>
      <c r="D14" s="1304">
        <v>1</v>
      </c>
      <c r="E14" s="1304">
        <v>3800000</v>
      </c>
      <c r="F14" s="1304">
        <v>1</v>
      </c>
      <c r="G14" s="1304">
        <v>23666085</v>
      </c>
      <c r="H14" s="1304">
        <v>0</v>
      </c>
      <c r="I14" s="1304">
        <v>0</v>
      </c>
      <c r="J14" s="1304">
        <v>0</v>
      </c>
      <c r="K14" s="1304">
        <v>0</v>
      </c>
      <c r="L14" s="1304">
        <v>2</v>
      </c>
      <c r="M14" s="1304">
        <v>27306916</v>
      </c>
      <c r="N14" s="1304">
        <v>0</v>
      </c>
      <c r="O14" s="1304">
        <v>0</v>
      </c>
      <c r="P14" s="1304">
        <v>1</v>
      </c>
      <c r="Q14" s="1304">
        <v>19998318</v>
      </c>
      <c r="R14" s="1304">
        <v>2</v>
      </c>
      <c r="S14" s="1304">
        <v>5860000</v>
      </c>
      <c r="T14" s="1304">
        <v>0</v>
      </c>
      <c r="U14" s="1304">
        <v>0</v>
      </c>
      <c r="V14" s="1304">
        <v>0</v>
      </c>
      <c r="W14" s="1304">
        <v>0</v>
      </c>
    </row>
    <row r="15" spans="1:28" x14ac:dyDescent="0.15">
      <c r="A15" s="1303" t="s">
        <v>14</v>
      </c>
      <c r="B15" s="1297">
        <f t="shared" si="2"/>
        <v>3</v>
      </c>
      <c r="C15" s="1297">
        <f t="shared" si="1"/>
        <v>21072391</v>
      </c>
      <c r="D15" s="1304">
        <v>0</v>
      </c>
      <c r="E15" s="1304">
        <v>0</v>
      </c>
      <c r="F15" s="1304">
        <v>0</v>
      </c>
      <c r="G15" s="1304">
        <v>0</v>
      </c>
      <c r="H15" s="1304">
        <v>0</v>
      </c>
      <c r="I15" s="1304">
        <v>0</v>
      </c>
      <c r="J15" s="1304">
        <v>0</v>
      </c>
      <c r="K15" s="1304">
        <v>0</v>
      </c>
      <c r="L15" s="1304">
        <v>2</v>
      </c>
      <c r="M15" s="1304">
        <v>5088661</v>
      </c>
      <c r="N15" s="1304"/>
      <c r="O15" s="1304"/>
      <c r="P15" s="1304">
        <v>1</v>
      </c>
      <c r="Q15" s="1304">
        <v>15983730</v>
      </c>
      <c r="R15" s="1304"/>
      <c r="S15" s="1304"/>
      <c r="T15" s="1304"/>
      <c r="U15" s="1304"/>
      <c r="V15" s="1304"/>
      <c r="W15" s="1304"/>
    </row>
    <row r="16" spans="1:28" x14ac:dyDescent="0.15">
      <c r="A16" s="1303" t="s">
        <v>15</v>
      </c>
      <c r="B16" s="1297">
        <f t="shared" si="2"/>
        <v>6</v>
      </c>
      <c r="C16" s="1297">
        <f t="shared" si="1"/>
        <v>71915392</v>
      </c>
      <c r="D16" s="1304">
        <v>3</v>
      </c>
      <c r="E16" s="1304">
        <v>16590000</v>
      </c>
      <c r="F16" s="1304">
        <v>1</v>
      </c>
      <c r="G16" s="1304">
        <v>29999800</v>
      </c>
      <c r="H16" s="1304">
        <v>0</v>
      </c>
      <c r="I16" s="1304">
        <v>0</v>
      </c>
      <c r="J16" s="1304">
        <v>0</v>
      </c>
      <c r="K16" s="1304">
        <v>0</v>
      </c>
      <c r="L16" s="1304">
        <v>2</v>
      </c>
      <c r="M16" s="1304">
        <v>25325592</v>
      </c>
      <c r="N16" s="1304"/>
      <c r="O16" s="1304"/>
      <c r="P16" s="1304">
        <v>0</v>
      </c>
      <c r="Q16" s="1304">
        <v>0</v>
      </c>
      <c r="R16" s="1304"/>
      <c r="S16" s="1304"/>
      <c r="T16" s="1304"/>
      <c r="U16" s="1304"/>
      <c r="V16" s="1304"/>
      <c r="W16" s="1304"/>
    </row>
    <row r="17" spans="1:23" x14ac:dyDescent="0.15">
      <c r="A17" s="1303" t="s">
        <v>16</v>
      </c>
      <c r="B17" s="1297">
        <f t="shared" si="2"/>
        <v>6</v>
      </c>
      <c r="C17" s="1297">
        <f t="shared" si="1"/>
        <v>69205416</v>
      </c>
      <c r="D17" s="1304">
        <v>1</v>
      </c>
      <c r="E17" s="1304">
        <v>6967335</v>
      </c>
      <c r="F17" s="1304">
        <v>1</v>
      </c>
      <c r="G17" s="1304">
        <v>12000000</v>
      </c>
      <c r="H17" s="1304">
        <v>0</v>
      </c>
      <c r="I17" s="1304">
        <v>0</v>
      </c>
      <c r="J17" s="1304">
        <v>0</v>
      </c>
      <c r="K17" s="1304">
        <v>0</v>
      </c>
      <c r="L17" s="1304">
        <v>2</v>
      </c>
      <c r="M17" s="1304">
        <v>11319480</v>
      </c>
      <c r="N17" s="1304"/>
      <c r="O17" s="1304"/>
      <c r="P17" s="1304">
        <v>2</v>
      </c>
      <c r="Q17" s="1304">
        <v>38918601</v>
      </c>
      <c r="R17" s="1304"/>
      <c r="S17" s="1304"/>
      <c r="T17" s="1304"/>
      <c r="U17" s="1304"/>
      <c r="V17" s="1304"/>
      <c r="W17" s="1304"/>
    </row>
    <row r="18" spans="1:23" x14ac:dyDescent="0.15">
      <c r="A18" s="1303" t="s">
        <v>17</v>
      </c>
      <c r="B18" s="1297">
        <f t="shared" si="2"/>
        <v>10</v>
      </c>
      <c r="C18" s="1297">
        <f t="shared" si="1"/>
        <v>352471442</v>
      </c>
      <c r="D18" s="1304">
        <v>1</v>
      </c>
      <c r="E18" s="1304">
        <v>1950000</v>
      </c>
      <c r="F18" s="1304">
        <v>1</v>
      </c>
      <c r="G18" s="1304">
        <v>15000000</v>
      </c>
      <c r="H18" s="1304">
        <v>1</v>
      </c>
      <c r="I18" s="1304">
        <v>70200000</v>
      </c>
      <c r="J18" s="1304">
        <v>0</v>
      </c>
      <c r="K18" s="1304">
        <v>0</v>
      </c>
      <c r="L18" s="1304">
        <v>1</v>
      </c>
      <c r="M18" s="1304">
        <v>30000000</v>
      </c>
      <c r="N18" s="1304">
        <v>0</v>
      </c>
      <c r="O18" s="1304">
        <v>0</v>
      </c>
      <c r="P18" s="1304">
        <v>2</v>
      </c>
      <c r="Q18" s="1304">
        <v>32474376</v>
      </c>
      <c r="R18" s="1304">
        <v>2</v>
      </c>
      <c r="S18" s="1304">
        <v>6500000</v>
      </c>
      <c r="T18" s="1304">
        <v>1</v>
      </c>
      <c r="U18" s="1304">
        <v>119322924</v>
      </c>
      <c r="V18" s="1304">
        <v>1</v>
      </c>
      <c r="W18" s="1304">
        <v>77024142</v>
      </c>
    </row>
    <row r="19" spans="1:23" x14ac:dyDescent="0.15">
      <c r="A19" s="1303" t="s">
        <v>18</v>
      </c>
      <c r="B19" s="1297">
        <f t="shared" si="2"/>
        <v>6</v>
      </c>
      <c r="C19" s="1297">
        <f t="shared" si="1"/>
        <v>63384257</v>
      </c>
      <c r="D19" s="1304">
        <v>0</v>
      </c>
      <c r="E19" s="1304">
        <v>0</v>
      </c>
      <c r="F19" s="1304">
        <v>3</v>
      </c>
      <c r="G19" s="1304">
        <v>49128540</v>
      </c>
      <c r="H19" s="1304">
        <v>0</v>
      </c>
      <c r="I19" s="1304">
        <v>0</v>
      </c>
      <c r="J19" s="1304">
        <v>0</v>
      </c>
      <c r="K19" s="1304">
        <v>0</v>
      </c>
      <c r="L19" s="1304">
        <v>2</v>
      </c>
      <c r="M19" s="1304">
        <v>6491053</v>
      </c>
      <c r="N19" s="1304"/>
      <c r="O19" s="1304"/>
      <c r="P19" s="1304">
        <v>1</v>
      </c>
      <c r="Q19" s="1304">
        <v>7764664</v>
      </c>
      <c r="R19" s="1304"/>
      <c r="S19" s="1304"/>
      <c r="T19" s="1304"/>
      <c r="U19" s="1304"/>
      <c r="V19" s="1304"/>
      <c r="W19" s="1304"/>
    </row>
    <row r="20" spans="1:23" x14ac:dyDescent="0.15">
      <c r="A20" s="1303" t="s">
        <v>19</v>
      </c>
      <c r="B20" s="1297">
        <f t="shared" si="2"/>
        <v>2</v>
      </c>
      <c r="C20" s="1297">
        <f t="shared" si="1"/>
        <v>49386193</v>
      </c>
      <c r="D20" s="1304">
        <v>0</v>
      </c>
      <c r="E20" s="1304">
        <v>0</v>
      </c>
      <c r="F20" s="1304">
        <v>1</v>
      </c>
      <c r="G20" s="1304">
        <v>27677747</v>
      </c>
      <c r="H20" s="1304">
        <v>0</v>
      </c>
      <c r="I20" s="1304">
        <v>0</v>
      </c>
      <c r="J20" s="1304">
        <v>0</v>
      </c>
      <c r="K20" s="1304">
        <v>0</v>
      </c>
      <c r="L20" s="1304">
        <v>1</v>
      </c>
      <c r="M20" s="1304">
        <v>21708446</v>
      </c>
      <c r="N20" s="1304"/>
      <c r="O20" s="1304"/>
      <c r="P20" s="1304">
        <v>0</v>
      </c>
      <c r="Q20" s="1304">
        <v>0</v>
      </c>
      <c r="R20" s="1304"/>
      <c r="S20" s="1304"/>
      <c r="T20" s="1304"/>
      <c r="U20" s="1304"/>
      <c r="V20" s="1304"/>
      <c r="W20" s="1304"/>
    </row>
    <row r="21" spans="1:23" x14ac:dyDescent="0.15">
      <c r="A21" s="1303" t="s">
        <v>20</v>
      </c>
      <c r="B21" s="1297">
        <f t="shared" si="2"/>
        <v>3</v>
      </c>
      <c r="C21" s="1297">
        <f t="shared" si="1"/>
        <v>48453539</v>
      </c>
      <c r="D21" s="1304">
        <v>0</v>
      </c>
      <c r="E21" s="1304">
        <v>0</v>
      </c>
      <c r="F21" s="1304">
        <v>2</v>
      </c>
      <c r="G21" s="1304">
        <v>41948899</v>
      </c>
      <c r="H21" s="1304">
        <v>0</v>
      </c>
      <c r="I21" s="1304">
        <v>0</v>
      </c>
      <c r="J21" s="1304">
        <v>0</v>
      </c>
      <c r="K21" s="1304">
        <v>0</v>
      </c>
      <c r="L21" s="1304">
        <v>0</v>
      </c>
      <c r="M21" s="1304">
        <v>0</v>
      </c>
      <c r="N21" s="1304"/>
      <c r="O21" s="1304"/>
      <c r="P21" s="1304">
        <v>1</v>
      </c>
      <c r="Q21" s="1304">
        <v>6504640</v>
      </c>
      <c r="R21" s="1304"/>
      <c r="S21" s="1304"/>
      <c r="T21" s="1304"/>
      <c r="U21" s="1304"/>
      <c r="V21" s="1304"/>
      <c r="W21" s="1304"/>
    </row>
    <row r="22" spans="1:23" ht="11.25" x14ac:dyDescent="0.15">
      <c r="A22" s="1311" t="s">
        <v>2374</v>
      </c>
      <c r="B22" s="1297">
        <f t="shared" si="2"/>
        <v>5</v>
      </c>
      <c r="C22" s="1297">
        <f t="shared" si="1"/>
        <v>18900471</v>
      </c>
      <c r="D22" s="1304">
        <v>3</v>
      </c>
      <c r="E22" s="1304">
        <v>15230000</v>
      </c>
      <c r="F22" s="1304">
        <v>0</v>
      </c>
      <c r="G22" s="1304">
        <v>0</v>
      </c>
      <c r="H22" s="1304">
        <v>0</v>
      </c>
      <c r="I22" s="1304">
        <v>0</v>
      </c>
      <c r="J22" s="1304">
        <v>0</v>
      </c>
      <c r="K22" s="1304">
        <v>0</v>
      </c>
      <c r="L22" s="1304">
        <v>1</v>
      </c>
      <c r="M22" s="1304">
        <v>2868459</v>
      </c>
      <c r="N22" s="1304">
        <v>0</v>
      </c>
      <c r="O22" s="1304">
        <v>0</v>
      </c>
      <c r="P22" s="1304">
        <v>0</v>
      </c>
      <c r="Q22" s="1304">
        <v>0</v>
      </c>
      <c r="R22" s="1304">
        <v>1</v>
      </c>
      <c r="S22" s="1304">
        <v>802012</v>
      </c>
      <c r="T22" s="1304">
        <v>0</v>
      </c>
      <c r="U22" s="1304">
        <v>0</v>
      </c>
      <c r="V22" s="1304">
        <v>0</v>
      </c>
      <c r="W22" s="1304">
        <v>0</v>
      </c>
    </row>
    <row r="23" spans="1:23" ht="11.25" customHeight="1" x14ac:dyDescent="0.15">
      <c r="A23" s="3126"/>
      <c r="B23" s="3127"/>
      <c r="C23" s="3127"/>
      <c r="D23" s="3127"/>
      <c r="E23" s="3127"/>
      <c r="F23" s="3127"/>
      <c r="G23" s="3127"/>
      <c r="H23" s="3127"/>
      <c r="I23" s="3127"/>
      <c r="J23" s="3127"/>
      <c r="K23" s="3127"/>
      <c r="L23" s="3127"/>
      <c r="M23" s="3127"/>
      <c r="N23" s="3127"/>
      <c r="O23" s="3127"/>
      <c r="P23" s="3127"/>
      <c r="Q23" s="3127"/>
      <c r="R23" s="1290"/>
      <c r="S23" s="1290"/>
      <c r="T23" s="1290"/>
      <c r="U23" s="1290"/>
    </row>
    <row r="24" spans="1:23" s="358" customFormat="1" x14ac:dyDescent="0.15">
      <c r="A24" s="3123" t="s">
        <v>2375</v>
      </c>
      <c r="B24" s="3123"/>
      <c r="C24" s="3123"/>
      <c r="D24" s="3123"/>
      <c r="E24" s="3123"/>
      <c r="F24" s="3123"/>
      <c r="G24" s="3123"/>
      <c r="H24" s="3123"/>
      <c r="I24" s="3123"/>
      <c r="J24" s="3123"/>
      <c r="K24" s="3123"/>
      <c r="L24" s="3123"/>
      <c r="M24" s="3123"/>
      <c r="N24" s="3123"/>
      <c r="O24" s="3123"/>
      <c r="P24" s="3123"/>
      <c r="Q24" s="3123"/>
      <c r="R24" s="3123"/>
      <c r="S24" s="3123"/>
      <c r="T24" s="3123"/>
      <c r="U24" s="3123"/>
    </row>
    <row r="25" spans="1:23" s="358" customFormat="1" x14ac:dyDescent="0.15">
      <c r="A25" s="3120" t="s">
        <v>2376</v>
      </c>
      <c r="B25" s="3121"/>
      <c r="C25" s="3121"/>
      <c r="D25" s="3121"/>
      <c r="E25" s="3121"/>
      <c r="F25" s="3121"/>
      <c r="G25" s="3121"/>
      <c r="H25" s="3121"/>
      <c r="I25" s="3121"/>
      <c r="J25" s="3121"/>
      <c r="K25" s="3121"/>
      <c r="L25" s="3121"/>
      <c r="M25" s="3121"/>
      <c r="N25" s="3121"/>
      <c r="O25" s="3121"/>
      <c r="P25" s="3121"/>
      <c r="Q25" s="3121"/>
      <c r="R25" s="1312"/>
      <c r="S25" s="1312"/>
      <c r="T25" s="1312"/>
      <c r="U25" s="1312"/>
    </row>
    <row r="26" spans="1:23" s="358" customFormat="1" x14ac:dyDescent="0.15">
      <c r="A26" s="3122" t="s">
        <v>21</v>
      </c>
      <c r="B26" s="3121"/>
      <c r="C26" s="3121"/>
      <c r="D26" s="3121"/>
      <c r="E26" s="3121"/>
      <c r="F26" s="3121"/>
      <c r="G26" s="3121"/>
      <c r="H26" s="3121"/>
      <c r="I26" s="3121"/>
      <c r="J26" s="3121"/>
      <c r="K26" s="3121"/>
      <c r="L26" s="3121"/>
      <c r="M26" s="3121"/>
      <c r="N26" s="3121"/>
      <c r="O26" s="3121"/>
      <c r="P26" s="3121"/>
      <c r="Q26" s="3121"/>
      <c r="R26" s="1311"/>
      <c r="S26" s="1311"/>
      <c r="T26" s="1311"/>
      <c r="U26" s="1311"/>
    </row>
    <row r="27" spans="1:23" s="358" customFormat="1" x14ac:dyDescent="0.15">
      <c r="A27" s="3123" t="s">
        <v>1559</v>
      </c>
      <c r="B27" s="3121"/>
      <c r="C27" s="3121"/>
      <c r="D27" s="3121"/>
      <c r="E27" s="3121"/>
      <c r="F27" s="3121"/>
      <c r="G27" s="3121"/>
      <c r="H27" s="3121"/>
      <c r="I27" s="3121"/>
      <c r="J27" s="3121"/>
      <c r="K27" s="3121"/>
      <c r="L27" s="3121"/>
      <c r="M27" s="3121"/>
      <c r="N27" s="3121"/>
      <c r="O27" s="3121"/>
      <c r="P27" s="3121"/>
      <c r="Q27" s="3121"/>
      <c r="R27" s="1311"/>
      <c r="S27" s="1311"/>
      <c r="T27" s="1311"/>
      <c r="U27" s="1311"/>
    </row>
    <row r="28" spans="1:23" s="358" customFormat="1" x14ac:dyDescent="0.15"/>
    <row r="29" spans="1:23" s="358" customFormat="1" x14ac:dyDescent="0.15"/>
    <row r="33" spans="2:2" x14ac:dyDescent="0.15">
      <c r="B33" s="1313"/>
    </row>
  </sheetData>
  <mergeCells count="19">
    <mergeCell ref="T4:U4"/>
    <mergeCell ref="V4:W4"/>
    <mergeCell ref="A23:Q23"/>
    <mergeCell ref="A24:U24"/>
    <mergeCell ref="A2:Q2"/>
    <mergeCell ref="A3:Q3"/>
    <mergeCell ref="A4:A5"/>
    <mergeCell ref="B4:C4"/>
    <mergeCell ref="D4:E4"/>
    <mergeCell ref="F4:G4"/>
    <mergeCell ref="H4:I4"/>
    <mergeCell ref="J4:K4"/>
    <mergeCell ref="L4:M4"/>
    <mergeCell ref="N4:O4"/>
    <mergeCell ref="A25:Q25"/>
    <mergeCell ref="A26:Q26"/>
    <mergeCell ref="A27:Q27"/>
    <mergeCell ref="P4:Q4"/>
    <mergeCell ref="R4:S4"/>
  </mergeCells>
  <pageMargins left="0.78740157480314965" right="0.78740157480314965" top="0.78740157480314965" bottom="0.78740157480314965" header="0.78740157480314965" footer="0.78740157480314965"/>
  <pageSetup paperSize="9" orientation="portrait" horizontalDpi="300" verticalDpi="300" r:id="rId1"/>
  <headerFooter alignWithMargins="0">
    <oddFooter>&amp;L&amp;C&amp;R</oddFooter>
  </headerFooter>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6"/>
  <dimension ref="A1:W25"/>
  <sheetViews>
    <sheetView zoomScaleNormal="100" workbookViewId="0"/>
  </sheetViews>
  <sheetFormatPr baseColWidth="10" defaultColWidth="11.42578125" defaultRowHeight="10.5" x14ac:dyDescent="0.15"/>
  <cols>
    <col min="1" max="1" width="18.85546875" style="1315" customWidth="1"/>
    <col min="2" max="2" width="9.5703125" style="1315" customWidth="1"/>
    <col min="3" max="3" width="7.5703125" style="1315" customWidth="1"/>
    <col min="4" max="4" width="8.7109375" style="1315" customWidth="1"/>
    <col min="5" max="5" width="7.5703125" style="1315" customWidth="1"/>
    <col min="6" max="6" width="9.5703125" style="1315" customWidth="1"/>
    <col min="7" max="7" width="7.5703125" style="1315" customWidth="1"/>
    <col min="8" max="8" width="8.7109375" style="1315" customWidth="1"/>
    <col min="9" max="9" width="7.5703125" style="1315" customWidth="1"/>
    <col min="10" max="10" width="9.5703125" style="1315" customWidth="1"/>
    <col min="11" max="11" width="7.5703125" style="1315" customWidth="1"/>
    <col min="12" max="12" width="8.7109375" style="1315" customWidth="1"/>
    <col min="13" max="13" width="7.5703125" style="1315" customWidth="1"/>
    <col min="14" max="14" width="9.5703125" style="1315" customWidth="1"/>
    <col min="15" max="15" width="7.5703125" style="1315" customWidth="1"/>
    <col min="16" max="16" width="8.7109375" style="1315" customWidth="1"/>
    <col min="17" max="18" width="7.5703125" style="1315" customWidth="1"/>
    <col min="19" max="23" width="9.5703125" style="1315" customWidth="1"/>
    <col min="24" max="16384" width="11.42578125" style="1315"/>
  </cols>
  <sheetData>
    <row r="1" spans="1:23" x14ac:dyDescent="0.15">
      <c r="A1" s="1314"/>
    </row>
    <row r="2" spans="1:23" s="958" customFormat="1" ht="22.5" customHeight="1" x14ac:dyDescent="0.15">
      <c r="A2" s="3131" t="s">
        <v>2377</v>
      </c>
      <c r="B2" s="3131"/>
      <c r="C2" s="3131"/>
      <c r="D2" s="3131"/>
      <c r="E2" s="3131"/>
      <c r="F2" s="3131"/>
      <c r="G2" s="3131"/>
      <c r="H2" s="3131"/>
      <c r="I2" s="3131"/>
      <c r="J2" s="3131"/>
      <c r="K2" s="3131"/>
      <c r="L2" s="3131"/>
      <c r="M2" s="3131"/>
      <c r="N2" s="3131"/>
      <c r="O2" s="3131"/>
      <c r="P2" s="3131"/>
      <c r="Q2" s="3131"/>
      <c r="R2" s="3131"/>
      <c r="S2" s="3131"/>
      <c r="T2" s="3131"/>
      <c r="U2" s="3131"/>
      <c r="V2" s="3131"/>
      <c r="W2" s="3131"/>
    </row>
    <row r="3" spans="1:23" s="529" customFormat="1" x14ac:dyDescent="0.15">
      <c r="A3" s="1316"/>
      <c r="B3" s="1316"/>
      <c r="C3" s="1316"/>
      <c r="D3" s="1316"/>
      <c r="E3" s="1316"/>
      <c r="F3" s="1316"/>
      <c r="G3" s="1316"/>
      <c r="H3" s="1316"/>
      <c r="I3" s="1316"/>
      <c r="J3" s="1316"/>
      <c r="K3" s="1316"/>
      <c r="L3" s="1316"/>
      <c r="M3" s="1316"/>
    </row>
    <row r="4" spans="1:23" s="1317" customFormat="1" ht="15" customHeight="1" x14ac:dyDescent="0.25">
      <c r="A4" s="3132" t="s">
        <v>1</v>
      </c>
      <c r="B4" s="3133">
        <v>2012</v>
      </c>
      <c r="C4" s="3133"/>
      <c r="D4" s="3133"/>
      <c r="E4" s="3133"/>
      <c r="F4" s="3133">
        <v>2013</v>
      </c>
      <c r="G4" s="3133"/>
      <c r="H4" s="3133"/>
      <c r="I4" s="3133"/>
      <c r="J4" s="3133">
        <v>2014</v>
      </c>
      <c r="K4" s="3133"/>
      <c r="L4" s="3133"/>
      <c r="M4" s="3133"/>
      <c r="N4" s="3134">
        <v>2015</v>
      </c>
      <c r="O4" s="3135"/>
      <c r="P4" s="3135"/>
      <c r="Q4" s="3135"/>
      <c r="R4" s="3136"/>
      <c r="S4" s="3132">
        <v>2016</v>
      </c>
      <c r="T4" s="3132"/>
      <c r="U4" s="3132"/>
      <c r="V4" s="3132"/>
      <c r="W4" s="3132"/>
    </row>
    <row r="5" spans="1:23" s="1317" customFormat="1" ht="18.75" customHeight="1" x14ac:dyDescent="0.25">
      <c r="A5" s="3132"/>
      <c r="B5" s="1318" t="s">
        <v>71</v>
      </c>
      <c r="C5" s="1318" t="s">
        <v>2378</v>
      </c>
      <c r="D5" s="1318" t="s">
        <v>2379</v>
      </c>
      <c r="E5" s="1318" t="s">
        <v>2380</v>
      </c>
      <c r="F5" s="1318" t="s">
        <v>71</v>
      </c>
      <c r="G5" s="1318" t="s">
        <v>2378</v>
      </c>
      <c r="H5" s="1318" t="s">
        <v>2379</v>
      </c>
      <c r="I5" s="1318" t="s">
        <v>2380</v>
      </c>
      <c r="J5" s="1318" t="s">
        <v>71</v>
      </c>
      <c r="K5" s="1318" t="s">
        <v>2378</v>
      </c>
      <c r="L5" s="1318" t="s">
        <v>2379</v>
      </c>
      <c r="M5" s="1318" t="s">
        <v>2380</v>
      </c>
      <c r="N5" s="1318" t="s">
        <v>71</v>
      </c>
      <c r="O5" s="1318" t="s">
        <v>2378</v>
      </c>
      <c r="P5" s="1318" t="s">
        <v>2379</v>
      </c>
      <c r="Q5" s="1318" t="s">
        <v>2380</v>
      </c>
      <c r="R5" s="1318" t="s">
        <v>2381</v>
      </c>
      <c r="S5" s="1318" t="s">
        <v>71</v>
      </c>
      <c r="T5" s="1318" t="s">
        <v>2378</v>
      </c>
      <c r="U5" s="1318" t="s">
        <v>2379</v>
      </c>
      <c r="V5" s="1318" t="s">
        <v>2380</v>
      </c>
      <c r="W5" s="1318" t="s">
        <v>2381</v>
      </c>
    </row>
    <row r="6" spans="1:23" s="958" customFormat="1" ht="11.25" customHeight="1" x14ac:dyDescent="0.15">
      <c r="A6" s="1319" t="s">
        <v>71</v>
      </c>
      <c r="B6" s="1320">
        <f t="shared" ref="B6:R6" si="0">SUM(B7:B21)</f>
        <v>1962</v>
      </c>
      <c r="C6" s="1320">
        <f t="shared" si="0"/>
        <v>153</v>
      </c>
      <c r="D6" s="1320">
        <f t="shared" si="0"/>
        <v>1520</v>
      </c>
      <c r="E6" s="1320">
        <f t="shared" si="0"/>
        <v>289</v>
      </c>
      <c r="F6" s="1321">
        <f>SUM(F7:F21)</f>
        <v>2075</v>
      </c>
      <c r="G6" s="1320">
        <f t="shared" si="0"/>
        <v>150</v>
      </c>
      <c r="H6" s="1320">
        <f t="shared" si="0"/>
        <v>1569</v>
      </c>
      <c r="I6" s="1320">
        <f t="shared" si="0"/>
        <v>356</v>
      </c>
      <c r="J6" s="1320">
        <f t="shared" si="0"/>
        <v>2056</v>
      </c>
      <c r="K6" s="1320">
        <f t="shared" si="0"/>
        <v>150</v>
      </c>
      <c r="L6" s="1320">
        <f t="shared" si="0"/>
        <v>1599</v>
      </c>
      <c r="M6" s="1320">
        <f t="shared" si="0"/>
        <v>307</v>
      </c>
      <c r="N6" s="854">
        <f t="shared" si="0"/>
        <v>2143</v>
      </c>
      <c r="O6" s="854">
        <f t="shared" si="0"/>
        <v>146</v>
      </c>
      <c r="P6" s="854">
        <f t="shared" si="0"/>
        <v>1661</v>
      </c>
      <c r="Q6" s="854">
        <f t="shared" si="0"/>
        <v>110</v>
      </c>
      <c r="R6" s="854">
        <f t="shared" si="0"/>
        <v>226</v>
      </c>
      <c r="S6" s="854">
        <f>SUM(S7:S21)</f>
        <v>2214</v>
      </c>
      <c r="T6" s="854">
        <f t="shared" ref="T6:W6" si="1">SUM(T7:T21)</f>
        <v>147</v>
      </c>
      <c r="U6" s="854">
        <f t="shared" si="1"/>
        <v>1709</v>
      </c>
      <c r="V6" s="854">
        <f t="shared" si="1"/>
        <v>105</v>
      </c>
      <c r="W6" s="854">
        <f t="shared" si="1"/>
        <v>253</v>
      </c>
    </row>
    <row r="7" spans="1:23" s="958" customFormat="1" ht="11.25" customHeight="1" x14ac:dyDescent="0.15">
      <c r="A7" s="1322" t="s">
        <v>5</v>
      </c>
      <c r="B7" s="1320">
        <f t="shared" ref="B7:B21" si="2">SUM(C7:E7)</f>
        <v>44</v>
      </c>
      <c r="C7" s="1323">
        <v>4</v>
      </c>
      <c r="D7" s="1323">
        <v>39</v>
      </c>
      <c r="E7" s="1323">
        <v>1</v>
      </c>
      <c r="F7" s="1321">
        <f t="shared" ref="F7:F21" si="3">SUM(G7:I7)</f>
        <v>44</v>
      </c>
      <c r="G7" s="1324">
        <v>4</v>
      </c>
      <c r="H7" s="1324">
        <v>39</v>
      </c>
      <c r="I7" s="1324">
        <v>1</v>
      </c>
      <c r="J7" s="1320">
        <f t="shared" ref="J7:J21" si="4">SUM(K7:M7)</f>
        <v>42</v>
      </c>
      <c r="K7" s="1324">
        <v>2</v>
      </c>
      <c r="L7" s="1324">
        <v>39</v>
      </c>
      <c r="M7" s="1324">
        <v>1</v>
      </c>
      <c r="N7" s="854">
        <f>SUM(O7:R7)</f>
        <v>43</v>
      </c>
      <c r="O7" s="1325">
        <v>2</v>
      </c>
      <c r="P7" s="1325">
        <v>40</v>
      </c>
      <c r="Q7" s="1326">
        <v>1</v>
      </c>
      <c r="R7" s="1325" t="s">
        <v>6</v>
      </c>
      <c r="S7" s="854">
        <f>SUM(T7:W7)</f>
        <v>43</v>
      </c>
      <c r="T7" s="1325">
        <v>2</v>
      </c>
      <c r="U7" s="1325">
        <v>40</v>
      </c>
      <c r="V7" s="1326">
        <v>1</v>
      </c>
      <c r="W7" s="1325">
        <v>0</v>
      </c>
    </row>
    <row r="8" spans="1:23" s="958" customFormat="1" ht="11.25" customHeight="1" x14ac:dyDescent="0.15">
      <c r="A8" s="1322" t="s">
        <v>7</v>
      </c>
      <c r="B8" s="1320">
        <f t="shared" si="2"/>
        <v>48</v>
      </c>
      <c r="C8" s="1323">
        <v>2</v>
      </c>
      <c r="D8" s="1323">
        <v>42</v>
      </c>
      <c r="E8" s="1323">
        <v>4</v>
      </c>
      <c r="F8" s="1321">
        <f t="shared" si="3"/>
        <v>51</v>
      </c>
      <c r="G8" s="1324">
        <v>2</v>
      </c>
      <c r="H8" s="1324">
        <v>42</v>
      </c>
      <c r="I8" s="1324">
        <v>7</v>
      </c>
      <c r="J8" s="1320">
        <f t="shared" si="4"/>
        <v>48</v>
      </c>
      <c r="K8" s="1324">
        <v>2</v>
      </c>
      <c r="L8" s="1324">
        <v>42</v>
      </c>
      <c r="M8" s="1324">
        <v>4</v>
      </c>
      <c r="N8" s="854">
        <f t="shared" ref="N8:N21" si="5">SUM(O8:R8)</f>
        <v>50</v>
      </c>
      <c r="O8" s="1325">
        <v>2</v>
      </c>
      <c r="P8" s="1325">
        <v>43</v>
      </c>
      <c r="Q8" s="1326">
        <v>2</v>
      </c>
      <c r="R8" s="1325">
        <v>3</v>
      </c>
      <c r="S8" s="854">
        <f t="shared" ref="S8:S17" si="6">SUM(T8:W8)</f>
        <v>50</v>
      </c>
      <c r="T8" s="1325">
        <v>2</v>
      </c>
      <c r="U8" s="1325">
        <v>44</v>
      </c>
      <c r="V8" s="1326">
        <v>1</v>
      </c>
      <c r="W8" s="1325">
        <v>3</v>
      </c>
    </row>
    <row r="9" spans="1:23" s="958" customFormat="1" ht="11.25" customHeight="1" x14ac:dyDescent="0.15">
      <c r="A9" s="1322" t="s">
        <v>8</v>
      </c>
      <c r="B9" s="1320">
        <f t="shared" si="2"/>
        <v>114</v>
      </c>
      <c r="C9" s="1323">
        <v>2</v>
      </c>
      <c r="D9" s="1323">
        <v>108</v>
      </c>
      <c r="E9" s="1323">
        <v>4</v>
      </c>
      <c r="F9" s="1321">
        <f t="shared" si="3"/>
        <v>119</v>
      </c>
      <c r="G9" s="1324">
        <v>2</v>
      </c>
      <c r="H9" s="1324">
        <v>111</v>
      </c>
      <c r="I9" s="1324">
        <v>6</v>
      </c>
      <c r="J9" s="1320">
        <f t="shared" si="4"/>
        <v>120</v>
      </c>
      <c r="K9" s="1324">
        <v>2</v>
      </c>
      <c r="L9" s="1324">
        <v>113</v>
      </c>
      <c r="M9" s="1324">
        <v>5</v>
      </c>
      <c r="N9" s="854">
        <f t="shared" si="5"/>
        <v>123</v>
      </c>
      <c r="O9" s="1325">
        <v>2</v>
      </c>
      <c r="P9" s="1325">
        <v>115</v>
      </c>
      <c r="Q9" s="1326">
        <v>3</v>
      </c>
      <c r="R9" s="1325">
        <v>3</v>
      </c>
      <c r="S9" s="854">
        <f t="shared" si="6"/>
        <v>124</v>
      </c>
      <c r="T9" s="1325">
        <v>2</v>
      </c>
      <c r="U9" s="1325">
        <v>116</v>
      </c>
      <c r="V9" s="1326">
        <v>3</v>
      </c>
      <c r="W9" s="1325">
        <v>3</v>
      </c>
    </row>
    <row r="10" spans="1:23" s="958" customFormat="1" ht="11.25" customHeight="1" x14ac:dyDescent="0.15">
      <c r="A10" s="1322" t="s">
        <v>9</v>
      </c>
      <c r="B10" s="1320">
        <f t="shared" si="2"/>
        <v>121</v>
      </c>
      <c r="C10" s="1323">
        <v>2</v>
      </c>
      <c r="D10" s="1323">
        <v>111</v>
      </c>
      <c r="E10" s="1323">
        <v>8</v>
      </c>
      <c r="F10" s="1321">
        <f t="shared" si="3"/>
        <v>124</v>
      </c>
      <c r="G10" s="1324">
        <v>2</v>
      </c>
      <c r="H10" s="1324">
        <v>114</v>
      </c>
      <c r="I10" s="1324">
        <v>8</v>
      </c>
      <c r="J10" s="1320">
        <f t="shared" si="4"/>
        <v>129</v>
      </c>
      <c r="K10" s="1324">
        <v>2</v>
      </c>
      <c r="L10" s="1324">
        <v>119</v>
      </c>
      <c r="M10" s="1324">
        <v>8</v>
      </c>
      <c r="N10" s="854">
        <f t="shared" si="5"/>
        <v>138</v>
      </c>
      <c r="O10" s="1325">
        <v>2</v>
      </c>
      <c r="P10" s="1325">
        <v>128</v>
      </c>
      <c r="Q10" s="1326">
        <v>1</v>
      </c>
      <c r="R10" s="1325">
        <v>7</v>
      </c>
      <c r="S10" s="854">
        <f t="shared" si="6"/>
        <v>146</v>
      </c>
      <c r="T10" s="1325">
        <v>2</v>
      </c>
      <c r="U10" s="1325">
        <v>135</v>
      </c>
      <c r="V10" s="1326">
        <v>1</v>
      </c>
      <c r="W10" s="1325">
        <v>8</v>
      </c>
    </row>
    <row r="11" spans="1:23" s="958" customFormat="1" ht="11.25" customHeight="1" x14ac:dyDescent="0.15">
      <c r="A11" s="1322" t="s">
        <v>10</v>
      </c>
      <c r="B11" s="1320">
        <f t="shared" si="2"/>
        <v>154</v>
      </c>
      <c r="C11" s="1323">
        <v>8</v>
      </c>
      <c r="D11" s="1323">
        <v>135</v>
      </c>
      <c r="E11" s="1323">
        <v>11</v>
      </c>
      <c r="F11" s="1321">
        <f t="shared" si="3"/>
        <v>157</v>
      </c>
      <c r="G11" s="1324">
        <v>8</v>
      </c>
      <c r="H11" s="1324">
        <v>136</v>
      </c>
      <c r="I11" s="1324">
        <v>13</v>
      </c>
      <c r="J11" s="1320">
        <f t="shared" si="4"/>
        <v>159</v>
      </c>
      <c r="K11" s="1324">
        <v>11</v>
      </c>
      <c r="L11" s="1324">
        <v>137</v>
      </c>
      <c r="M11" s="1324">
        <v>11</v>
      </c>
      <c r="N11" s="854">
        <f t="shared" si="5"/>
        <v>163</v>
      </c>
      <c r="O11" s="1325">
        <v>9</v>
      </c>
      <c r="P11" s="1325">
        <v>141</v>
      </c>
      <c r="Q11" s="1326">
        <v>2</v>
      </c>
      <c r="R11" s="1325">
        <v>11</v>
      </c>
      <c r="S11" s="854">
        <f t="shared" si="6"/>
        <v>172</v>
      </c>
      <c r="T11" s="1325">
        <v>9</v>
      </c>
      <c r="U11" s="1325">
        <v>150</v>
      </c>
      <c r="V11" s="1326">
        <v>2</v>
      </c>
      <c r="W11" s="1325">
        <v>11</v>
      </c>
    </row>
    <row r="12" spans="1:23" s="958" customFormat="1" ht="11.25" customHeight="1" x14ac:dyDescent="0.15">
      <c r="A12" s="1322" t="s">
        <v>11</v>
      </c>
      <c r="B12" s="1320">
        <f t="shared" si="2"/>
        <v>199</v>
      </c>
      <c r="C12" s="1323">
        <v>20</v>
      </c>
      <c r="D12" s="1323">
        <v>138</v>
      </c>
      <c r="E12" s="1323">
        <v>41</v>
      </c>
      <c r="F12" s="1321">
        <f t="shared" si="3"/>
        <v>208</v>
      </c>
      <c r="G12" s="1324">
        <v>20</v>
      </c>
      <c r="H12" s="1324">
        <v>142</v>
      </c>
      <c r="I12" s="1324">
        <v>46</v>
      </c>
      <c r="J12" s="1320">
        <f t="shared" si="4"/>
        <v>204</v>
      </c>
      <c r="K12" s="1324">
        <v>20</v>
      </c>
      <c r="L12" s="1324">
        <v>142</v>
      </c>
      <c r="M12" s="1324">
        <v>42</v>
      </c>
      <c r="N12" s="854">
        <f t="shared" si="5"/>
        <v>217</v>
      </c>
      <c r="O12" s="1325">
        <v>20</v>
      </c>
      <c r="P12" s="1325">
        <v>148</v>
      </c>
      <c r="Q12" s="1326">
        <v>19</v>
      </c>
      <c r="R12" s="1325">
        <v>30</v>
      </c>
      <c r="S12" s="854">
        <f t="shared" si="6"/>
        <v>221</v>
      </c>
      <c r="T12" s="1325">
        <v>20</v>
      </c>
      <c r="U12" s="1325">
        <v>151</v>
      </c>
      <c r="V12" s="1326">
        <v>18</v>
      </c>
      <c r="W12" s="1325">
        <v>32</v>
      </c>
    </row>
    <row r="13" spans="1:23" s="958" customFormat="1" ht="11.25" customHeight="1" x14ac:dyDescent="0.15">
      <c r="A13" s="1322" t="s">
        <v>12</v>
      </c>
      <c r="B13" s="1320">
        <f t="shared" si="2"/>
        <v>166</v>
      </c>
      <c r="C13" s="1323">
        <v>23</v>
      </c>
      <c r="D13" s="1323">
        <v>60</v>
      </c>
      <c r="E13" s="1323">
        <v>83</v>
      </c>
      <c r="F13" s="1321">
        <f t="shared" si="3"/>
        <v>184</v>
      </c>
      <c r="G13" s="1324">
        <v>23</v>
      </c>
      <c r="H13" s="1324">
        <v>61</v>
      </c>
      <c r="I13" s="1324">
        <v>100</v>
      </c>
      <c r="J13" s="1320">
        <f t="shared" si="4"/>
        <v>171</v>
      </c>
      <c r="K13" s="1324">
        <v>23</v>
      </c>
      <c r="L13" s="1324">
        <v>61</v>
      </c>
      <c r="M13" s="1324">
        <v>87</v>
      </c>
      <c r="N13" s="854">
        <f t="shared" si="5"/>
        <v>172</v>
      </c>
      <c r="O13" s="1325">
        <v>23</v>
      </c>
      <c r="P13" s="1325">
        <v>61</v>
      </c>
      <c r="Q13" s="1326">
        <v>23</v>
      </c>
      <c r="R13" s="1325">
        <v>65</v>
      </c>
      <c r="S13" s="854">
        <f t="shared" si="6"/>
        <v>176</v>
      </c>
      <c r="T13" s="1325">
        <v>23</v>
      </c>
      <c r="U13" s="1325">
        <v>61</v>
      </c>
      <c r="V13" s="1326">
        <v>24</v>
      </c>
      <c r="W13" s="1325">
        <v>68</v>
      </c>
    </row>
    <row r="14" spans="1:23" s="958" customFormat="1" ht="11.25" customHeight="1" x14ac:dyDescent="0.15">
      <c r="A14" s="1322" t="s">
        <v>13</v>
      </c>
      <c r="B14" s="1320">
        <f t="shared" si="2"/>
        <v>119</v>
      </c>
      <c r="C14" s="1323">
        <v>6</v>
      </c>
      <c r="D14" s="1323">
        <v>93</v>
      </c>
      <c r="E14" s="1323">
        <v>20</v>
      </c>
      <c r="F14" s="1321">
        <f t="shared" si="3"/>
        <v>127</v>
      </c>
      <c r="G14" s="1324">
        <v>6</v>
      </c>
      <c r="H14" s="1324">
        <v>94</v>
      </c>
      <c r="I14" s="1324">
        <v>27</v>
      </c>
      <c r="J14" s="1320">
        <f t="shared" si="4"/>
        <v>122</v>
      </c>
      <c r="K14" s="1324">
        <v>6</v>
      </c>
      <c r="L14" s="1324">
        <v>95</v>
      </c>
      <c r="M14" s="1324">
        <v>21</v>
      </c>
      <c r="N14" s="854">
        <f t="shared" si="5"/>
        <v>126</v>
      </c>
      <c r="O14" s="1325">
        <v>6</v>
      </c>
      <c r="P14" s="1325">
        <v>95</v>
      </c>
      <c r="Q14" s="1326">
        <v>12</v>
      </c>
      <c r="R14" s="1325">
        <v>13</v>
      </c>
      <c r="S14" s="854">
        <f t="shared" si="6"/>
        <v>138</v>
      </c>
      <c r="T14" s="1325">
        <v>6</v>
      </c>
      <c r="U14" s="1325">
        <v>104</v>
      </c>
      <c r="V14" s="1326">
        <v>10</v>
      </c>
      <c r="W14" s="1325">
        <v>18</v>
      </c>
    </row>
    <row r="15" spans="1:23" s="958" customFormat="1" ht="11.25" customHeight="1" x14ac:dyDescent="0.15">
      <c r="A15" s="1322" t="s">
        <v>14</v>
      </c>
      <c r="B15" s="1320">
        <f t="shared" si="2"/>
        <v>164</v>
      </c>
      <c r="C15" s="1323">
        <v>13</v>
      </c>
      <c r="D15" s="1323">
        <v>128</v>
      </c>
      <c r="E15" s="1323">
        <v>23</v>
      </c>
      <c r="F15" s="1321">
        <f t="shared" si="3"/>
        <v>173</v>
      </c>
      <c r="G15" s="1324">
        <v>13</v>
      </c>
      <c r="H15" s="1324">
        <v>130</v>
      </c>
      <c r="I15" s="1324">
        <v>30</v>
      </c>
      <c r="J15" s="1320">
        <f t="shared" si="4"/>
        <v>172</v>
      </c>
      <c r="K15" s="1324">
        <v>13</v>
      </c>
      <c r="L15" s="1324">
        <v>132</v>
      </c>
      <c r="M15" s="1324">
        <v>27</v>
      </c>
      <c r="N15" s="854">
        <f t="shared" si="5"/>
        <v>176</v>
      </c>
      <c r="O15" s="1325">
        <v>12</v>
      </c>
      <c r="P15" s="1325">
        <v>135</v>
      </c>
      <c r="Q15" s="1326">
        <v>16</v>
      </c>
      <c r="R15" s="1325">
        <v>13</v>
      </c>
      <c r="S15" s="854">
        <f t="shared" si="6"/>
        <v>179</v>
      </c>
      <c r="T15" s="1325">
        <v>11</v>
      </c>
      <c r="U15" s="1325">
        <v>138</v>
      </c>
      <c r="V15" s="1326">
        <v>15</v>
      </c>
      <c r="W15" s="1325">
        <v>15</v>
      </c>
    </row>
    <row r="16" spans="1:23" s="958" customFormat="1" ht="11.25" customHeight="1" x14ac:dyDescent="0.15">
      <c r="A16" s="1322" t="s">
        <v>15</v>
      </c>
      <c r="B16" s="1320">
        <f t="shared" si="2"/>
        <v>251</v>
      </c>
      <c r="C16" s="1323">
        <v>22</v>
      </c>
      <c r="D16" s="1323">
        <v>173</v>
      </c>
      <c r="E16" s="1323">
        <v>56</v>
      </c>
      <c r="F16" s="1321">
        <f t="shared" si="3"/>
        <v>272</v>
      </c>
      <c r="G16" s="1324">
        <v>22</v>
      </c>
      <c r="H16" s="1324">
        <v>180</v>
      </c>
      <c r="I16" s="1324">
        <v>70</v>
      </c>
      <c r="J16" s="1320">
        <f t="shared" si="4"/>
        <v>262</v>
      </c>
      <c r="K16" s="1324">
        <v>22</v>
      </c>
      <c r="L16" s="1324">
        <v>180</v>
      </c>
      <c r="M16" s="1324">
        <v>60</v>
      </c>
      <c r="N16" s="854">
        <f t="shared" si="5"/>
        <v>283</v>
      </c>
      <c r="O16" s="1325">
        <v>22</v>
      </c>
      <c r="P16" s="1325">
        <v>194</v>
      </c>
      <c r="Q16" s="1326">
        <v>14</v>
      </c>
      <c r="R16" s="1325">
        <v>53</v>
      </c>
      <c r="S16" s="854">
        <f t="shared" si="6"/>
        <v>293</v>
      </c>
      <c r="T16" s="1325">
        <v>24</v>
      </c>
      <c r="U16" s="1325">
        <v>199</v>
      </c>
      <c r="V16" s="1326">
        <v>13</v>
      </c>
      <c r="W16" s="1325">
        <v>57</v>
      </c>
    </row>
    <row r="17" spans="1:23" s="958" customFormat="1" ht="11.25" customHeight="1" x14ac:dyDescent="0.15">
      <c r="A17" s="1322" t="s">
        <v>16</v>
      </c>
      <c r="B17" s="1320">
        <f t="shared" si="2"/>
        <v>186</v>
      </c>
      <c r="C17" s="1323">
        <v>18</v>
      </c>
      <c r="D17" s="1323">
        <v>148</v>
      </c>
      <c r="E17" s="1323">
        <v>20</v>
      </c>
      <c r="F17" s="1321">
        <f t="shared" si="3"/>
        <v>192</v>
      </c>
      <c r="G17" s="1324">
        <v>15</v>
      </c>
      <c r="H17" s="1324">
        <v>153</v>
      </c>
      <c r="I17" s="1324">
        <v>24</v>
      </c>
      <c r="J17" s="1320">
        <f t="shared" si="4"/>
        <v>194</v>
      </c>
      <c r="K17" s="1324">
        <v>15</v>
      </c>
      <c r="L17" s="1324">
        <v>158</v>
      </c>
      <c r="M17" s="1324">
        <v>21</v>
      </c>
      <c r="N17" s="854">
        <f t="shared" si="5"/>
        <v>207</v>
      </c>
      <c r="O17" s="1325">
        <v>16</v>
      </c>
      <c r="P17" s="1325">
        <v>169</v>
      </c>
      <c r="Q17" s="1326">
        <v>9</v>
      </c>
      <c r="R17" s="1325">
        <v>13</v>
      </c>
      <c r="S17" s="854">
        <f t="shared" si="6"/>
        <v>215</v>
      </c>
      <c r="T17" s="1325">
        <v>16</v>
      </c>
      <c r="U17" s="1325">
        <v>172</v>
      </c>
      <c r="V17" s="1326">
        <v>9</v>
      </c>
      <c r="W17" s="1325">
        <v>18</v>
      </c>
    </row>
    <row r="18" spans="1:23" s="958" customFormat="1" ht="11.25" customHeight="1" x14ac:dyDescent="0.15">
      <c r="A18" s="1322" t="s">
        <v>418</v>
      </c>
      <c r="B18" s="1320">
        <f t="shared" si="2"/>
        <v>87</v>
      </c>
      <c r="C18" s="1323">
        <v>7</v>
      </c>
      <c r="D18" s="1323">
        <v>78</v>
      </c>
      <c r="E18" s="1323">
        <v>2</v>
      </c>
      <c r="F18" s="1321">
        <f t="shared" si="3"/>
        <v>92</v>
      </c>
      <c r="G18" s="1324">
        <v>7</v>
      </c>
      <c r="H18" s="1324">
        <v>82</v>
      </c>
      <c r="I18" s="1324">
        <v>3</v>
      </c>
      <c r="J18" s="1320">
        <f t="shared" si="4"/>
        <v>93</v>
      </c>
      <c r="K18" s="1324">
        <v>7</v>
      </c>
      <c r="L18" s="1324">
        <v>83</v>
      </c>
      <c r="M18" s="1324">
        <v>3</v>
      </c>
      <c r="N18" s="854">
        <f t="shared" si="5"/>
        <v>97</v>
      </c>
      <c r="O18" s="1326">
        <v>7</v>
      </c>
      <c r="P18" s="1326">
        <v>87</v>
      </c>
      <c r="Q18" s="1326">
        <v>2</v>
      </c>
      <c r="R18" s="1326">
        <v>1</v>
      </c>
      <c r="S18" s="854">
        <f>SUM(T18:W18)</f>
        <v>99</v>
      </c>
      <c r="T18" s="1326">
        <v>7</v>
      </c>
      <c r="U18" s="1326">
        <v>87</v>
      </c>
      <c r="V18" s="1326">
        <v>2</v>
      </c>
      <c r="W18" s="1326">
        <v>3</v>
      </c>
    </row>
    <row r="19" spans="1:23" s="958" customFormat="1" ht="11.25" customHeight="1" x14ac:dyDescent="0.15">
      <c r="A19" s="1322" t="s">
        <v>18</v>
      </c>
      <c r="B19" s="1320">
        <f t="shared" si="2"/>
        <v>185</v>
      </c>
      <c r="C19" s="1323">
        <v>15</v>
      </c>
      <c r="D19" s="1323">
        <v>162</v>
      </c>
      <c r="E19" s="1323">
        <v>8</v>
      </c>
      <c r="F19" s="1321">
        <f t="shared" si="3"/>
        <v>193</v>
      </c>
      <c r="G19" s="1324">
        <v>15</v>
      </c>
      <c r="H19" s="1324">
        <v>168</v>
      </c>
      <c r="I19" s="1324">
        <v>10</v>
      </c>
      <c r="J19" s="1320">
        <f t="shared" si="4"/>
        <v>194</v>
      </c>
      <c r="K19" s="1324">
        <v>14</v>
      </c>
      <c r="L19" s="1324">
        <v>171</v>
      </c>
      <c r="M19" s="1324">
        <v>9</v>
      </c>
      <c r="N19" s="854">
        <f t="shared" si="5"/>
        <v>202</v>
      </c>
      <c r="O19" s="1326">
        <v>13</v>
      </c>
      <c r="P19" s="1326">
        <v>177</v>
      </c>
      <c r="Q19" s="1326">
        <v>4</v>
      </c>
      <c r="R19" s="1326">
        <v>8</v>
      </c>
      <c r="S19" s="854">
        <f>SUM(T19:W19)</f>
        <v>209</v>
      </c>
      <c r="T19" s="1326">
        <v>13</v>
      </c>
      <c r="U19" s="1326">
        <v>181</v>
      </c>
      <c r="V19" s="1326">
        <v>4</v>
      </c>
      <c r="W19" s="1326">
        <v>11</v>
      </c>
    </row>
    <row r="20" spans="1:23" s="958" customFormat="1" ht="11.25" customHeight="1" x14ac:dyDescent="0.15">
      <c r="A20" s="1322" t="s">
        <v>19</v>
      </c>
      <c r="B20" s="1320">
        <f t="shared" si="2"/>
        <v>60</v>
      </c>
      <c r="C20" s="1323">
        <v>3</v>
      </c>
      <c r="D20" s="1323">
        <v>51</v>
      </c>
      <c r="E20" s="1323">
        <v>6</v>
      </c>
      <c r="F20" s="1321">
        <f t="shared" si="3"/>
        <v>71</v>
      </c>
      <c r="G20" s="1324">
        <v>3</v>
      </c>
      <c r="H20" s="1324">
        <v>60</v>
      </c>
      <c r="I20" s="1324">
        <v>8</v>
      </c>
      <c r="J20" s="1320">
        <f t="shared" si="4"/>
        <v>78</v>
      </c>
      <c r="K20" s="1324">
        <v>3</v>
      </c>
      <c r="L20" s="1324">
        <v>69</v>
      </c>
      <c r="M20" s="1324">
        <v>6</v>
      </c>
      <c r="N20" s="854">
        <f t="shared" si="5"/>
        <v>79</v>
      </c>
      <c r="O20" s="1326">
        <v>3</v>
      </c>
      <c r="P20" s="1326">
        <v>70</v>
      </c>
      <c r="Q20" s="1326">
        <v>2</v>
      </c>
      <c r="R20" s="1326">
        <v>4</v>
      </c>
      <c r="S20" s="854">
        <f>SUM(T20:W20)</f>
        <v>81</v>
      </c>
      <c r="T20" s="1326">
        <v>3</v>
      </c>
      <c r="U20" s="1326">
        <v>72</v>
      </c>
      <c r="V20" s="1326">
        <v>2</v>
      </c>
      <c r="W20" s="1326">
        <v>4</v>
      </c>
    </row>
    <row r="21" spans="1:23" s="958" customFormat="1" ht="11.25" customHeight="1" x14ac:dyDescent="0.15">
      <c r="A21" s="1322" t="s">
        <v>20</v>
      </c>
      <c r="B21" s="1320">
        <f t="shared" si="2"/>
        <v>64</v>
      </c>
      <c r="C21" s="1323">
        <v>8</v>
      </c>
      <c r="D21" s="1323">
        <v>54</v>
      </c>
      <c r="E21" s="1323">
        <v>2</v>
      </c>
      <c r="F21" s="1321">
        <f t="shared" si="3"/>
        <v>68</v>
      </c>
      <c r="G21" s="1324">
        <v>8</v>
      </c>
      <c r="H21" s="1324">
        <v>57</v>
      </c>
      <c r="I21" s="1324">
        <v>3</v>
      </c>
      <c r="J21" s="1320">
        <f t="shared" si="4"/>
        <v>68</v>
      </c>
      <c r="K21" s="1324">
        <v>8</v>
      </c>
      <c r="L21" s="1324">
        <v>58</v>
      </c>
      <c r="M21" s="1324">
        <v>2</v>
      </c>
      <c r="N21" s="854">
        <f t="shared" si="5"/>
        <v>67</v>
      </c>
      <c r="O21" s="1325">
        <v>7</v>
      </c>
      <c r="P21" s="1325">
        <v>58</v>
      </c>
      <c r="Q21" s="1326" t="s">
        <v>6</v>
      </c>
      <c r="R21" s="1325">
        <v>2</v>
      </c>
      <c r="S21" s="854">
        <f>SUM(T21:W21)</f>
        <v>68</v>
      </c>
      <c r="T21" s="1326">
        <v>7</v>
      </c>
      <c r="U21" s="1326">
        <v>59</v>
      </c>
      <c r="V21" s="1326">
        <v>0</v>
      </c>
      <c r="W21" s="1326">
        <v>2</v>
      </c>
    </row>
    <row r="22" spans="1:23" s="958" customFormat="1" ht="11.25" customHeight="1" x14ac:dyDescent="0.15">
      <c r="A22" s="1327"/>
      <c r="B22" s="1320"/>
      <c r="C22" s="1323"/>
      <c r="D22" s="1323"/>
      <c r="E22" s="1323"/>
      <c r="F22" s="1320"/>
      <c r="G22" s="1323"/>
      <c r="H22" s="1323"/>
      <c r="I22" s="1323"/>
      <c r="J22" s="1320"/>
      <c r="K22" s="1324"/>
      <c r="L22" s="1324"/>
      <c r="M22" s="1324"/>
      <c r="N22" s="672"/>
      <c r="O22" s="672"/>
      <c r="P22" s="672"/>
      <c r="Q22" s="672"/>
      <c r="R22" s="672"/>
      <c r="S22" s="1328"/>
      <c r="T22" s="1329"/>
    </row>
    <row r="23" spans="1:23" s="958" customFormat="1" ht="67.5" customHeight="1" x14ac:dyDescent="0.15">
      <c r="A23" s="3130" t="s">
        <v>2382</v>
      </c>
      <c r="B23" s="3130"/>
      <c r="C23" s="3130"/>
      <c r="D23" s="3130"/>
      <c r="E23" s="3130"/>
      <c r="F23" s="3130"/>
      <c r="G23" s="3130"/>
      <c r="H23" s="3130"/>
      <c r="I23" s="3130"/>
      <c r="J23" s="3130"/>
      <c r="K23" s="3130"/>
      <c r="L23" s="3130"/>
      <c r="M23" s="3130"/>
      <c r="N23" s="3130"/>
      <c r="O23" s="3130"/>
      <c r="P23" s="3130"/>
      <c r="Q23" s="3130"/>
      <c r="R23" s="3130"/>
      <c r="S23" s="3130"/>
      <c r="T23" s="3130"/>
      <c r="U23" s="3130"/>
      <c r="V23" s="3130"/>
      <c r="W23" s="3130"/>
    </row>
    <row r="24" spans="1:23" ht="13.5" customHeight="1" x14ac:dyDescent="0.15">
      <c r="A24" s="1330" t="s">
        <v>2383</v>
      </c>
    </row>
    <row r="25" spans="1:23" ht="13.5" customHeight="1" x14ac:dyDescent="0.15">
      <c r="A25" s="1330"/>
    </row>
  </sheetData>
  <mergeCells count="8">
    <mergeCell ref="A23:W23"/>
    <mergeCell ref="A2:W2"/>
    <mergeCell ref="A4:A5"/>
    <mergeCell ref="B4:E4"/>
    <mergeCell ref="F4:I4"/>
    <mergeCell ref="J4:M4"/>
    <mergeCell ref="N4:R4"/>
    <mergeCell ref="S4:W4"/>
  </mergeCells>
  <pageMargins left="0.7" right="0.7" top="0.75" bottom="0.75" header="0.3" footer="0.3"/>
  <pageSetup paperSize="14" scale="90" orientation="landscape"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7"/>
  <dimension ref="A1:D18"/>
  <sheetViews>
    <sheetView zoomScaleNormal="100" workbookViewId="0"/>
  </sheetViews>
  <sheetFormatPr baseColWidth="10" defaultColWidth="11.42578125" defaultRowHeight="10.5" x14ac:dyDescent="0.15"/>
  <cols>
    <col min="1" max="1" width="64.5703125" style="1332" customWidth="1"/>
    <col min="2" max="16384" width="11.42578125" style="1332"/>
  </cols>
  <sheetData>
    <row r="1" spans="1:2" x14ac:dyDescent="0.15">
      <c r="A1" s="1331"/>
    </row>
    <row r="2" spans="1:2" ht="22.5" customHeight="1" x14ac:dyDescent="0.15">
      <c r="A2" s="3137" t="s">
        <v>2384</v>
      </c>
      <c r="B2" s="3137"/>
    </row>
    <row r="3" spans="1:2" x14ac:dyDescent="0.15">
      <c r="A3" s="1333"/>
    </row>
    <row r="4" spans="1:2" ht="15" customHeight="1" x14ac:dyDescent="0.15">
      <c r="A4" s="1318" t="s">
        <v>2385</v>
      </c>
      <c r="B4" s="1334" t="s">
        <v>89</v>
      </c>
    </row>
    <row r="5" spans="1:2" ht="11.25" x14ac:dyDescent="0.15">
      <c r="A5" s="1332" t="s">
        <v>2386</v>
      </c>
      <c r="B5" s="1332">
        <v>62</v>
      </c>
    </row>
    <row r="6" spans="1:2" ht="11.25" x14ac:dyDescent="0.15">
      <c r="A6" s="1315" t="s">
        <v>2387</v>
      </c>
      <c r="B6" s="1315">
        <v>400</v>
      </c>
    </row>
    <row r="7" spans="1:2" ht="11.25" x14ac:dyDescent="0.15">
      <c r="A7" s="1332" t="s">
        <v>2388</v>
      </c>
      <c r="B7" s="1332">
        <v>6</v>
      </c>
    </row>
    <row r="8" spans="1:2" x14ac:dyDescent="0.15">
      <c r="B8" s="808"/>
    </row>
    <row r="9" spans="1:2" ht="33.75" customHeight="1" x14ac:dyDescent="0.15">
      <c r="A9" s="3138" t="s">
        <v>2389</v>
      </c>
      <c r="B9" s="3138"/>
    </row>
    <row r="10" spans="1:2" ht="12" customHeight="1" x14ac:dyDescent="0.15">
      <c r="A10" s="2404" t="s">
        <v>2390</v>
      </c>
      <c r="B10" s="2404"/>
    </row>
    <row r="11" spans="1:2" ht="12" customHeight="1" x14ac:dyDescent="0.15">
      <c r="A11" s="2404" t="s">
        <v>2391</v>
      </c>
      <c r="B11" s="2404"/>
    </row>
    <row r="12" spans="1:2" ht="12" customHeight="1" x14ac:dyDescent="0.15">
      <c r="A12" s="3139" t="s">
        <v>1497</v>
      </c>
      <c r="B12" s="3139"/>
    </row>
    <row r="17" spans="1:4" x14ac:dyDescent="0.15">
      <c r="A17" s="1"/>
      <c r="B17" s="1"/>
      <c r="C17" s="1"/>
      <c r="D17" s="1"/>
    </row>
    <row r="18" spans="1:4" x14ac:dyDescent="0.15">
      <c r="D18" s="1"/>
    </row>
  </sheetData>
  <mergeCells count="5">
    <mergeCell ref="A2:B2"/>
    <mergeCell ref="A9:B9"/>
    <mergeCell ref="A10:B10"/>
    <mergeCell ref="A11:B11"/>
    <mergeCell ref="A12:B12"/>
  </mergeCells>
  <pageMargins left="0.7" right="0.7" top="0.75" bottom="0.75" header="0.3" footer="0.3"/>
  <pageSetup paperSize="14" scale="90" orientation="landscape"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8">
    <outlinePr summaryBelow="0" summaryRight="0"/>
  </sheetPr>
  <dimension ref="A2:Q28"/>
  <sheetViews>
    <sheetView zoomScaleNormal="100" workbookViewId="0"/>
  </sheetViews>
  <sheetFormatPr baseColWidth="10" defaultColWidth="9.140625" defaultRowHeight="10.5" x14ac:dyDescent="0.15"/>
  <cols>
    <col min="1" max="1" width="20.28515625" style="1335" customWidth="1"/>
    <col min="2" max="2" width="9.140625" style="1335" customWidth="1"/>
    <col min="3" max="3" width="14.5703125" style="1335" bestFit="1" customWidth="1"/>
    <col min="4" max="4" width="11.140625" style="1335" bestFit="1" customWidth="1"/>
    <col min="5" max="5" width="6" style="1335" bestFit="1" customWidth="1"/>
    <col min="6" max="6" width="9.28515625" style="1335" customWidth="1"/>
    <col min="7" max="7" width="14.5703125" style="1335" bestFit="1" customWidth="1"/>
    <col min="8" max="8" width="11.140625" style="1335" bestFit="1" customWidth="1"/>
    <col min="9" max="9" width="6" style="1335" bestFit="1" customWidth="1"/>
    <col min="10" max="10" width="7.28515625" style="1335" bestFit="1" customWidth="1"/>
    <col min="11" max="11" width="14.5703125" style="1335" bestFit="1" customWidth="1"/>
    <col min="12" max="12" width="11.140625" style="1335" bestFit="1" customWidth="1"/>
    <col min="13" max="13" width="6" style="1335" bestFit="1" customWidth="1"/>
    <col min="14" max="14" width="6.85546875" style="1335" bestFit="1" customWidth="1"/>
    <col min="15" max="15" width="14.5703125" style="1335" bestFit="1" customWidth="1"/>
    <col min="16" max="16" width="13.7109375" style="1335" customWidth="1"/>
    <col min="17" max="17" width="6" style="1335" bestFit="1" customWidth="1"/>
    <col min="18" max="255" width="9.140625" style="1335"/>
    <col min="256" max="256" width="20.28515625" style="1335" customWidth="1"/>
    <col min="257" max="257" width="9.140625" style="1335" customWidth="1"/>
    <col min="258" max="258" width="14.85546875" style="1335" customWidth="1"/>
    <col min="259" max="260" width="13.7109375" style="1335" customWidth="1"/>
    <col min="261" max="261" width="9.28515625" style="1335" customWidth="1"/>
    <col min="262" max="262" width="16.140625" style="1335" customWidth="1"/>
    <col min="263" max="264" width="13.7109375" style="1335" customWidth="1"/>
    <col min="265" max="265" width="9.7109375" style="1335" customWidth="1"/>
    <col min="266" max="266" width="14.85546875" style="1335" customWidth="1"/>
    <col min="267" max="268" width="13.7109375" style="1335" customWidth="1"/>
    <col min="269" max="269" width="9.42578125" style="1335" customWidth="1"/>
    <col min="270" max="270" width="0.140625" style="1335" customWidth="1"/>
    <col min="271" max="271" width="16.140625" style="1335" customWidth="1"/>
    <col min="272" max="273" width="13.7109375" style="1335" customWidth="1"/>
    <col min="274" max="511" width="9.140625" style="1335"/>
    <col min="512" max="512" width="20.28515625" style="1335" customWidth="1"/>
    <col min="513" max="513" width="9.140625" style="1335" customWidth="1"/>
    <col min="514" max="514" width="14.85546875" style="1335" customWidth="1"/>
    <col min="515" max="516" width="13.7109375" style="1335" customWidth="1"/>
    <col min="517" max="517" width="9.28515625" style="1335" customWidth="1"/>
    <col min="518" max="518" width="16.140625" style="1335" customWidth="1"/>
    <col min="519" max="520" width="13.7109375" style="1335" customWidth="1"/>
    <col min="521" max="521" width="9.7109375" style="1335" customWidth="1"/>
    <col min="522" max="522" width="14.85546875" style="1335" customWidth="1"/>
    <col min="523" max="524" width="13.7109375" style="1335" customWidth="1"/>
    <col min="525" max="525" width="9.42578125" style="1335" customWidth="1"/>
    <col min="526" max="526" width="0.140625" style="1335" customWidth="1"/>
    <col min="527" max="527" width="16.140625" style="1335" customWidth="1"/>
    <col min="528" max="529" width="13.7109375" style="1335" customWidth="1"/>
    <col min="530" max="767" width="9.140625" style="1335"/>
    <col min="768" max="768" width="20.28515625" style="1335" customWidth="1"/>
    <col min="769" max="769" width="9.140625" style="1335" customWidth="1"/>
    <col min="770" max="770" width="14.85546875" style="1335" customWidth="1"/>
    <col min="771" max="772" width="13.7109375" style="1335" customWidth="1"/>
    <col min="773" max="773" width="9.28515625" style="1335" customWidth="1"/>
    <col min="774" max="774" width="16.140625" style="1335" customWidth="1"/>
    <col min="775" max="776" width="13.7109375" style="1335" customWidth="1"/>
    <col min="777" max="777" width="9.7109375" style="1335" customWidth="1"/>
    <col min="778" max="778" width="14.85546875" style="1335" customWidth="1"/>
    <col min="779" max="780" width="13.7109375" style="1335" customWidth="1"/>
    <col min="781" max="781" width="9.42578125" style="1335" customWidth="1"/>
    <col min="782" max="782" width="0.140625" style="1335" customWidth="1"/>
    <col min="783" max="783" width="16.140625" style="1335" customWidth="1"/>
    <col min="784" max="785" width="13.7109375" style="1335" customWidth="1"/>
    <col min="786" max="1023" width="9.140625" style="1335"/>
    <col min="1024" max="1024" width="20.28515625" style="1335" customWidth="1"/>
    <col min="1025" max="1025" width="9.140625" style="1335" customWidth="1"/>
    <col min="1026" max="1026" width="14.85546875" style="1335" customWidth="1"/>
    <col min="1027" max="1028" width="13.7109375" style="1335" customWidth="1"/>
    <col min="1029" max="1029" width="9.28515625" style="1335" customWidth="1"/>
    <col min="1030" max="1030" width="16.140625" style="1335" customWidth="1"/>
    <col min="1031" max="1032" width="13.7109375" style="1335" customWidth="1"/>
    <col min="1033" max="1033" width="9.7109375" style="1335" customWidth="1"/>
    <col min="1034" max="1034" width="14.85546875" style="1335" customWidth="1"/>
    <col min="1035" max="1036" width="13.7109375" style="1335" customWidth="1"/>
    <col min="1037" max="1037" width="9.42578125" style="1335" customWidth="1"/>
    <col min="1038" max="1038" width="0.140625" style="1335" customWidth="1"/>
    <col min="1039" max="1039" width="16.140625" style="1335" customWidth="1"/>
    <col min="1040" max="1041" width="13.7109375" style="1335" customWidth="1"/>
    <col min="1042" max="1279" width="9.140625" style="1335"/>
    <col min="1280" max="1280" width="20.28515625" style="1335" customWidth="1"/>
    <col min="1281" max="1281" width="9.140625" style="1335" customWidth="1"/>
    <col min="1282" max="1282" width="14.85546875" style="1335" customWidth="1"/>
    <col min="1283" max="1284" width="13.7109375" style="1335" customWidth="1"/>
    <col min="1285" max="1285" width="9.28515625" style="1335" customWidth="1"/>
    <col min="1286" max="1286" width="16.140625" style="1335" customWidth="1"/>
    <col min="1287" max="1288" width="13.7109375" style="1335" customWidth="1"/>
    <col min="1289" max="1289" width="9.7109375" style="1335" customWidth="1"/>
    <col min="1290" max="1290" width="14.85546875" style="1335" customWidth="1"/>
    <col min="1291" max="1292" width="13.7109375" style="1335" customWidth="1"/>
    <col min="1293" max="1293" width="9.42578125" style="1335" customWidth="1"/>
    <col min="1294" max="1294" width="0.140625" style="1335" customWidth="1"/>
    <col min="1295" max="1295" width="16.140625" style="1335" customWidth="1"/>
    <col min="1296" max="1297" width="13.7109375" style="1335" customWidth="1"/>
    <col min="1298" max="1535" width="9.140625" style="1335"/>
    <col min="1536" max="1536" width="20.28515625" style="1335" customWidth="1"/>
    <col min="1537" max="1537" width="9.140625" style="1335" customWidth="1"/>
    <col min="1538" max="1538" width="14.85546875" style="1335" customWidth="1"/>
    <col min="1539" max="1540" width="13.7109375" style="1335" customWidth="1"/>
    <col min="1541" max="1541" width="9.28515625" style="1335" customWidth="1"/>
    <col min="1542" max="1542" width="16.140625" style="1335" customWidth="1"/>
    <col min="1543" max="1544" width="13.7109375" style="1335" customWidth="1"/>
    <col min="1545" max="1545" width="9.7109375" style="1335" customWidth="1"/>
    <col min="1546" max="1546" width="14.85546875" style="1335" customWidth="1"/>
    <col min="1547" max="1548" width="13.7109375" style="1335" customWidth="1"/>
    <col min="1549" max="1549" width="9.42578125" style="1335" customWidth="1"/>
    <col min="1550" max="1550" width="0.140625" style="1335" customWidth="1"/>
    <col min="1551" max="1551" width="16.140625" style="1335" customWidth="1"/>
    <col min="1552" max="1553" width="13.7109375" style="1335" customWidth="1"/>
    <col min="1554" max="1791" width="9.140625" style="1335"/>
    <col min="1792" max="1792" width="20.28515625" style="1335" customWidth="1"/>
    <col min="1793" max="1793" width="9.140625" style="1335" customWidth="1"/>
    <col min="1794" max="1794" width="14.85546875" style="1335" customWidth="1"/>
    <col min="1795" max="1796" width="13.7109375" style="1335" customWidth="1"/>
    <col min="1797" max="1797" width="9.28515625" style="1335" customWidth="1"/>
    <col min="1798" max="1798" width="16.140625" style="1335" customWidth="1"/>
    <col min="1799" max="1800" width="13.7109375" style="1335" customWidth="1"/>
    <col min="1801" max="1801" width="9.7109375" style="1335" customWidth="1"/>
    <col min="1802" max="1802" width="14.85546875" style="1335" customWidth="1"/>
    <col min="1803" max="1804" width="13.7109375" style="1335" customWidth="1"/>
    <col min="1805" max="1805" width="9.42578125" style="1335" customWidth="1"/>
    <col min="1806" max="1806" width="0.140625" style="1335" customWidth="1"/>
    <col min="1807" max="1807" width="16.140625" style="1335" customWidth="1"/>
    <col min="1808" max="1809" width="13.7109375" style="1335" customWidth="1"/>
    <col min="1810" max="2047" width="9.140625" style="1335"/>
    <col min="2048" max="2048" width="20.28515625" style="1335" customWidth="1"/>
    <col min="2049" max="2049" width="9.140625" style="1335" customWidth="1"/>
    <col min="2050" max="2050" width="14.85546875" style="1335" customWidth="1"/>
    <col min="2051" max="2052" width="13.7109375" style="1335" customWidth="1"/>
    <col min="2053" max="2053" width="9.28515625" style="1335" customWidth="1"/>
    <col min="2054" max="2054" width="16.140625" style="1335" customWidth="1"/>
    <col min="2055" max="2056" width="13.7109375" style="1335" customWidth="1"/>
    <col min="2057" max="2057" width="9.7109375" style="1335" customWidth="1"/>
    <col min="2058" max="2058" width="14.85546875" style="1335" customWidth="1"/>
    <col min="2059" max="2060" width="13.7109375" style="1335" customWidth="1"/>
    <col min="2061" max="2061" width="9.42578125" style="1335" customWidth="1"/>
    <col min="2062" max="2062" width="0.140625" style="1335" customWidth="1"/>
    <col min="2063" max="2063" width="16.140625" style="1335" customWidth="1"/>
    <col min="2064" max="2065" width="13.7109375" style="1335" customWidth="1"/>
    <col min="2066" max="2303" width="9.140625" style="1335"/>
    <col min="2304" max="2304" width="20.28515625" style="1335" customWidth="1"/>
    <col min="2305" max="2305" width="9.140625" style="1335" customWidth="1"/>
    <col min="2306" max="2306" width="14.85546875" style="1335" customWidth="1"/>
    <col min="2307" max="2308" width="13.7109375" style="1335" customWidth="1"/>
    <col min="2309" max="2309" width="9.28515625" style="1335" customWidth="1"/>
    <col min="2310" max="2310" width="16.140625" style="1335" customWidth="1"/>
    <col min="2311" max="2312" width="13.7109375" style="1335" customWidth="1"/>
    <col min="2313" max="2313" width="9.7109375" style="1335" customWidth="1"/>
    <col min="2314" max="2314" width="14.85546875" style="1335" customWidth="1"/>
    <col min="2315" max="2316" width="13.7109375" style="1335" customWidth="1"/>
    <col min="2317" max="2317" width="9.42578125" style="1335" customWidth="1"/>
    <col min="2318" max="2318" width="0.140625" style="1335" customWidth="1"/>
    <col min="2319" max="2319" width="16.140625" style="1335" customWidth="1"/>
    <col min="2320" max="2321" width="13.7109375" style="1335" customWidth="1"/>
    <col min="2322" max="2559" width="9.140625" style="1335"/>
    <col min="2560" max="2560" width="20.28515625" style="1335" customWidth="1"/>
    <col min="2561" max="2561" width="9.140625" style="1335" customWidth="1"/>
    <col min="2562" max="2562" width="14.85546875" style="1335" customWidth="1"/>
    <col min="2563" max="2564" width="13.7109375" style="1335" customWidth="1"/>
    <col min="2565" max="2565" width="9.28515625" style="1335" customWidth="1"/>
    <col min="2566" max="2566" width="16.140625" style="1335" customWidth="1"/>
    <col min="2567" max="2568" width="13.7109375" style="1335" customWidth="1"/>
    <col min="2569" max="2569" width="9.7109375" style="1335" customWidth="1"/>
    <col min="2570" max="2570" width="14.85546875" style="1335" customWidth="1"/>
    <col min="2571" max="2572" width="13.7109375" style="1335" customWidth="1"/>
    <col min="2573" max="2573" width="9.42578125" style="1335" customWidth="1"/>
    <col min="2574" max="2574" width="0.140625" style="1335" customWidth="1"/>
    <col min="2575" max="2575" width="16.140625" style="1335" customWidth="1"/>
    <col min="2576" max="2577" width="13.7109375" style="1335" customWidth="1"/>
    <col min="2578" max="2815" width="9.140625" style="1335"/>
    <col min="2816" max="2816" width="20.28515625" style="1335" customWidth="1"/>
    <col min="2817" max="2817" width="9.140625" style="1335" customWidth="1"/>
    <col min="2818" max="2818" width="14.85546875" style="1335" customWidth="1"/>
    <col min="2819" max="2820" width="13.7109375" style="1335" customWidth="1"/>
    <col min="2821" max="2821" width="9.28515625" style="1335" customWidth="1"/>
    <col min="2822" max="2822" width="16.140625" style="1335" customWidth="1"/>
    <col min="2823" max="2824" width="13.7109375" style="1335" customWidth="1"/>
    <col min="2825" max="2825" width="9.7109375" style="1335" customWidth="1"/>
    <col min="2826" max="2826" width="14.85546875" style="1335" customWidth="1"/>
    <col min="2827" max="2828" width="13.7109375" style="1335" customWidth="1"/>
    <col min="2829" max="2829" width="9.42578125" style="1335" customWidth="1"/>
    <col min="2830" max="2830" width="0.140625" style="1335" customWidth="1"/>
    <col min="2831" max="2831" width="16.140625" style="1335" customWidth="1"/>
    <col min="2832" max="2833" width="13.7109375" style="1335" customWidth="1"/>
    <col min="2834" max="3071" width="9.140625" style="1335"/>
    <col min="3072" max="3072" width="20.28515625" style="1335" customWidth="1"/>
    <col min="3073" max="3073" width="9.140625" style="1335" customWidth="1"/>
    <col min="3074" max="3074" width="14.85546875" style="1335" customWidth="1"/>
    <col min="3075" max="3076" width="13.7109375" style="1335" customWidth="1"/>
    <col min="3077" max="3077" width="9.28515625" style="1335" customWidth="1"/>
    <col min="3078" max="3078" width="16.140625" style="1335" customWidth="1"/>
    <col min="3079" max="3080" width="13.7109375" style="1335" customWidth="1"/>
    <col min="3081" max="3081" width="9.7109375" style="1335" customWidth="1"/>
    <col min="3082" max="3082" width="14.85546875" style="1335" customWidth="1"/>
    <col min="3083" max="3084" width="13.7109375" style="1335" customWidth="1"/>
    <col min="3085" max="3085" width="9.42578125" style="1335" customWidth="1"/>
    <col min="3086" max="3086" width="0.140625" style="1335" customWidth="1"/>
    <col min="3087" max="3087" width="16.140625" style="1335" customWidth="1"/>
    <col min="3088" max="3089" width="13.7109375" style="1335" customWidth="1"/>
    <col min="3090" max="3327" width="9.140625" style="1335"/>
    <col min="3328" max="3328" width="20.28515625" style="1335" customWidth="1"/>
    <col min="3329" max="3329" width="9.140625" style="1335" customWidth="1"/>
    <col min="3330" max="3330" width="14.85546875" style="1335" customWidth="1"/>
    <col min="3331" max="3332" width="13.7109375" style="1335" customWidth="1"/>
    <col min="3333" max="3333" width="9.28515625" style="1335" customWidth="1"/>
    <col min="3334" max="3334" width="16.140625" style="1335" customWidth="1"/>
    <col min="3335" max="3336" width="13.7109375" style="1335" customWidth="1"/>
    <col min="3337" max="3337" width="9.7109375" style="1335" customWidth="1"/>
    <col min="3338" max="3338" width="14.85546875" style="1335" customWidth="1"/>
    <col min="3339" max="3340" width="13.7109375" style="1335" customWidth="1"/>
    <col min="3341" max="3341" width="9.42578125" style="1335" customWidth="1"/>
    <col min="3342" max="3342" width="0.140625" style="1335" customWidth="1"/>
    <col min="3343" max="3343" width="16.140625" style="1335" customWidth="1"/>
    <col min="3344" max="3345" width="13.7109375" style="1335" customWidth="1"/>
    <col min="3346" max="3583" width="9.140625" style="1335"/>
    <col min="3584" max="3584" width="20.28515625" style="1335" customWidth="1"/>
    <col min="3585" max="3585" width="9.140625" style="1335" customWidth="1"/>
    <col min="3586" max="3586" width="14.85546875" style="1335" customWidth="1"/>
    <col min="3587" max="3588" width="13.7109375" style="1335" customWidth="1"/>
    <col min="3589" max="3589" width="9.28515625" style="1335" customWidth="1"/>
    <col min="3590" max="3590" width="16.140625" style="1335" customWidth="1"/>
    <col min="3591" max="3592" width="13.7109375" style="1335" customWidth="1"/>
    <col min="3593" max="3593" width="9.7109375" style="1335" customWidth="1"/>
    <col min="3594" max="3594" width="14.85546875" style="1335" customWidth="1"/>
    <col min="3595" max="3596" width="13.7109375" style="1335" customWidth="1"/>
    <col min="3597" max="3597" width="9.42578125" style="1335" customWidth="1"/>
    <col min="3598" max="3598" width="0.140625" style="1335" customWidth="1"/>
    <col min="3599" max="3599" width="16.140625" style="1335" customWidth="1"/>
    <col min="3600" max="3601" width="13.7109375" style="1335" customWidth="1"/>
    <col min="3602" max="3839" width="9.140625" style="1335"/>
    <col min="3840" max="3840" width="20.28515625" style="1335" customWidth="1"/>
    <col min="3841" max="3841" width="9.140625" style="1335" customWidth="1"/>
    <col min="3842" max="3842" width="14.85546875" style="1335" customWidth="1"/>
    <col min="3843" max="3844" width="13.7109375" style="1335" customWidth="1"/>
    <col min="3845" max="3845" width="9.28515625" style="1335" customWidth="1"/>
    <col min="3846" max="3846" width="16.140625" style="1335" customWidth="1"/>
    <col min="3847" max="3848" width="13.7109375" style="1335" customWidth="1"/>
    <col min="3849" max="3849" width="9.7109375" style="1335" customWidth="1"/>
    <col min="3850" max="3850" width="14.85546875" style="1335" customWidth="1"/>
    <col min="3851" max="3852" width="13.7109375" style="1335" customWidth="1"/>
    <col min="3853" max="3853" width="9.42578125" style="1335" customWidth="1"/>
    <col min="3854" max="3854" width="0.140625" style="1335" customWidth="1"/>
    <col min="3855" max="3855" width="16.140625" style="1335" customWidth="1"/>
    <col min="3856" max="3857" width="13.7109375" style="1335" customWidth="1"/>
    <col min="3858" max="4095" width="9.140625" style="1335"/>
    <col min="4096" max="4096" width="20.28515625" style="1335" customWidth="1"/>
    <col min="4097" max="4097" width="9.140625" style="1335" customWidth="1"/>
    <col min="4098" max="4098" width="14.85546875" style="1335" customWidth="1"/>
    <col min="4099" max="4100" width="13.7109375" style="1335" customWidth="1"/>
    <col min="4101" max="4101" width="9.28515625" style="1335" customWidth="1"/>
    <col min="4102" max="4102" width="16.140625" style="1335" customWidth="1"/>
    <col min="4103" max="4104" width="13.7109375" style="1335" customWidth="1"/>
    <col min="4105" max="4105" width="9.7109375" style="1335" customWidth="1"/>
    <col min="4106" max="4106" width="14.85546875" style="1335" customWidth="1"/>
    <col min="4107" max="4108" width="13.7109375" style="1335" customWidth="1"/>
    <col min="4109" max="4109" width="9.42578125" style="1335" customWidth="1"/>
    <col min="4110" max="4110" width="0.140625" style="1335" customWidth="1"/>
    <col min="4111" max="4111" width="16.140625" style="1335" customWidth="1"/>
    <col min="4112" max="4113" width="13.7109375" style="1335" customWidth="1"/>
    <col min="4114" max="4351" width="9.140625" style="1335"/>
    <col min="4352" max="4352" width="20.28515625" style="1335" customWidth="1"/>
    <col min="4353" max="4353" width="9.140625" style="1335" customWidth="1"/>
    <col min="4354" max="4354" width="14.85546875" style="1335" customWidth="1"/>
    <col min="4355" max="4356" width="13.7109375" style="1335" customWidth="1"/>
    <col min="4357" max="4357" width="9.28515625" style="1335" customWidth="1"/>
    <col min="4358" max="4358" width="16.140625" style="1335" customWidth="1"/>
    <col min="4359" max="4360" width="13.7109375" style="1335" customWidth="1"/>
    <col min="4361" max="4361" width="9.7109375" style="1335" customWidth="1"/>
    <col min="4362" max="4362" width="14.85546875" style="1335" customWidth="1"/>
    <col min="4363" max="4364" width="13.7109375" style="1335" customWidth="1"/>
    <col min="4365" max="4365" width="9.42578125" style="1335" customWidth="1"/>
    <col min="4366" max="4366" width="0.140625" style="1335" customWidth="1"/>
    <col min="4367" max="4367" width="16.140625" style="1335" customWidth="1"/>
    <col min="4368" max="4369" width="13.7109375" style="1335" customWidth="1"/>
    <col min="4370" max="4607" width="9.140625" style="1335"/>
    <col min="4608" max="4608" width="20.28515625" style="1335" customWidth="1"/>
    <col min="4609" max="4609" width="9.140625" style="1335" customWidth="1"/>
    <col min="4610" max="4610" width="14.85546875" style="1335" customWidth="1"/>
    <col min="4611" max="4612" width="13.7109375" style="1335" customWidth="1"/>
    <col min="4613" max="4613" width="9.28515625" style="1335" customWidth="1"/>
    <col min="4614" max="4614" width="16.140625" style="1335" customWidth="1"/>
    <col min="4615" max="4616" width="13.7109375" style="1335" customWidth="1"/>
    <col min="4617" max="4617" width="9.7109375" style="1335" customWidth="1"/>
    <col min="4618" max="4618" width="14.85546875" style="1335" customWidth="1"/>
    <col min="4619" max="4620" width="13.7109375" style="1335" customWidth="1"/>
    <col min="4621" max="4621" width="9.42578125" style="1335" customWidth="1"/>
    <col min="4622" max="4622" width="0.140625" style="1335" customWidth="1"/>
    <col min="4623" max="4623" width="16.140625" style="1335" customWidth="1"/>
    <col min="4624" max="4625" width="13.7109375" style="1335" customWidth="1"/>
    <col min="4626" max="4863" width="9.140625" style="1335"/>
    <col min="4864" max="4864" width="20.28515625" style="1335" customWidth="1"/>
    <col min="4865" max="4865" width="9.140625" style="1335" customWidth="1"/>
    <col min="4866" max="4866" width="14.85546875" style="1335" customWidth="1"/>
    <col min="4867" max="4868" width="13.7109375" style="1335" customWidth="1"/>
    <col min="4869" max="4869" width="9.28515625" style="1335" customWidth="1"/>
    <col min="4870" max="4870" width="16.140625" style="1335" customWidth="1"/>
    <col min="4871" max="4872" width="13.7109375" style="1335" customWidth="1"/>
    <col min="4873" max="4873" width="9.7109375" style="1335" customWidth="1"/>
    <col min="4874" max="4874" width="14.85546875" style="1335" customWidth="1"/>
    <col min="4875" max="4876" width="13.7109375" style="1335" customWidth="1"/>
    <col min="4877" max="4877" width="9.42578125" style="1335" customWidth="1"/>
    <col min="4878" max="4878" width="0.140625" style="1335" customWidth="1"/>
    <col min="4879" max="4879" width="16.140625" style="1335" customWidth="1"/>
    <col min="4880" max="4881" width="13.7109375" style="1335" customWidth="1"/>
    <col min="4882" max="5119" width="9.140625" style="1335"/>
    <col min="5120" max="5120" width="20.28515625" style="1335" customWidth="1"/>
    <col min="5121" max="5121" width="9.140625" style="1335" customWidth="1"/>
    <col min="5122" max="5122" width="14.85546875" style="1335" customWidth="1"/>
    <col min="5123" max="5124" width="13.7109375" style="1335" customWidth="1"/>
    <col min="5125" max="5125" width="9.28515625" style="1335" customWidth="1"/>
    <col min="5126" max="5126" width="16.140625" style="1335" customWidth="1"/>
    <col min="5127" max="5128" width="13.7109375" style="1335" customWidth="1"/>
    <col min="5129" max="5129" width="9.7109375" style="1335" customWidth="1"/>
    <col min="5130" max="5130" width="14.85546875" style="1335" customWidth="1"/>
    <col min="5131" max="5132" width="13.7109375" style="1335" customWidth="1"/>
    <col min="5133" max="5133" width="9.42578125" style="1335" customWidth="1"/>
    <col min="5134" max="5134" width="0.140625" style="1335" customWidth="1"/>
    <col min="5135" max="5135" width="16.140625" style="1335" customWidth="1"/>
    <col min="5136" max="5137" width="13.7109375" style="1335" customWidth="1"/>
    <col min="5138" max="5375" width="9.140625" style="1335"/>
    <col min="5376" max="5376" width="20.28515625" style="1335" customWidth="1"/>
    <col min="5377" max="5377" width="9.140625" style="1335" customWidth="1"/>
    <col min="5378" max="5378" width="14.85546875" style="1335" customWidth="1"/>
    <col min="5379" max="5380" width="13.7109375" style="1335" customWidth="1"/>
    <col min="5381" max="5381" width="9.28515625" style="1335" customWidth="1"/>
    <col min="5382" max="5382" width="16.140625" style="1335" customWidth="1"/>
    <col min="5383" max="5384" width="13.7109375" style="1335" customWidth="1"/>
    <col min="5385" max="5385" width="9.7109375" style="1335" customWidth="1"/>
    <col min="5386" max="5386" width="14.85546875" style="1335" customWidth="1"/>
    <col min="5387" max="5388" width="13.7109375" style="1335" customWidth="1"/>
    <col min="5389" max="5389" width="9.42578125" style="1335" customWidth="1"/>
    <col min="5390" max="5390" width="0.140625" style="1335" customWidth="1"/>
    <col min="5391" max="5391" width="16.140625" style="1335" customWidth="1"/>
    <col min="5392" max="5393" width="13.7109375" style="1335" customWidth="1"/>
    <col min="5394" max="5631" width="9.140625" style="1335"/>
    <col min="5632" max="5632" width="20.28515625" style="1335" customWidth="1"/>
    <col min="5633" max="5633" width="9.140625" style="1335" customWidth="1"/>
    <col min="5634" max="5634" width="14.85546875" style="1335" customWidth="1"/>
    <col min="5635" max="5636" width="13.7109375" style="1335" customWidth="1"/>
    <col min="5637" max="5637" width="9.28515625" style="1335" customWidth="1"/>
    <col min="5638" max="5638" width="16.140625" style="1335" customWidth="1"/>
    <col min="5639" max="5640" width="13.7109375" style="1335" customWidth="1"/>
    <col min="5641" max="5641" width="9.7109375" style="1335" customWidth="1"/>
    <col min="5642" max="5642" width="14.85546875" style="1335" customWidth="1"/>
    <col min="5643" max="5644" width="13.7109375" style="1335" customWidth="1"/>
    <col min="5645" max="5645" width="9.42578125" style="1335" customWidth="1"/>
    <col min="5646" max="5646" width="0.140625" style="1335" customWidth="1"/>
    <col min="5647" max="5647" width="16.140625" style="1335" customWidth="1"/>
    <col min="5648" max="5649" width="13.7109375" style="1335" customWidth="1"/>
    <col min="5650" max="5887" width="9.140625" style="1335"/>
    <col min="5888" max="5888" width="20.28515625" style="1335" customWidth="1"/>
    <col min="5889" max="5889" width="9.140625" style="1335" customWidth="1"/>
    <col min="5890" max="5890" width="14.85546875" style="1335" customWidth="1"/>
    <col min="5891" max="5892" width="13.7109375" style="1335" customWidth="1"/>
    <col min="5893" max="5893" width="9.28515625" style="1335" customWidth="1"/>
    <col min="5894" max="5894" width="16.140625" style="1335" customWidth="1"/>
    <col min="5895" max="5896" width="13.7109375" style="1335" customWidth="1"/>
    <col min="5897" max="5897" width="9.7109375" style="1335" customWidth="1"/>
    <col min="5898" max="5898" width="14.85546875" style="1335" customWidth="1"/>
    <col min="5899" max="5900" width="13.7109375" style="1335" customWidth="1"/>
    <col min="5901" max="5901" width="9.42578125" style="1335" customWidth="1"/>
    <col min="5902" max="5902" width="0.140625" style="1335" customWidth="1"/>
    <col min="5903" max="5903" width="16.140625" style="1335" customWidth="1"/>
    <col min="5904" max="5905" width="13.7109375" style="1335" customWidth="1"/>
    <col min="5906" max="6143" width="9.140625" style="1335"/>
    <col min="6144" max="6144" width="20.28515625" style="1335" customWidth="1"/>
    <col min="6145" max="6145" width="9.140625" style="1335" customWidth="1"/>
    <col min="6146" max="6146" width="14.85546875" style="1335" customWidth="1"/>
    <col min="6147" max="6148" width="13.7109375" style="1335" customWidth="1"/>
    <col min="6149" max="6149" width="9.28515625" style="1335" customWidth="1"/>
    <col min="6150" max="6150" width="16.140625" style="1335" customWidth="1"/>
    <col min="6151" max="6152" width="13.7109375" style="1335" customWidth="1"/>
    <col min="6153" max="6153" width="9.7109375" style="1335" customWidth="1"/>
    <col min="6154" max="6154" width="14.85546875" style="1335" customWidth="1"/>
    <col min="6155" max="6156" width="13.7109375" style="1335" customWidth="1"/>
    <col min="6157" max="6157" width="9.42578125" style="1335" customWidth="1"/>
    <col min="6158" max="6158" width="0.140625" style="1335" customWidth="1"/>
    <col min="6159" max="6159" width="16.140625" style="1335" customWidth="1"/>
    <col min="6160" max="6161" width="13.7109375" style="1335" customWidth="1"/>
    <col min="6162" max="6399" width="9.140625" style="1335"/>
    <col min="6400" max="6400" width="20.28515625" style="1335" customWidth="1"/>
    <col min="6401" max="6401" width="9.140625" style="1335" customWidth="1"/>
    <col min="6402" max="6402" width="14.85546875" style="1335" customWidth="1"/>
    <col min="6403" max="6404" width="13.7109375" style="1335" customWidth="1"/>
    <col min="6405" max="6405" width="9.28515625" style="1335" customWidth="1"/>
    <col min="6406" max="6406" width="16.140625" style="1335" customWidth="1"/>
    <col min="6407" max="6408" width="13.7109375" style="1335" customWidth="1"/>
    <col min="6409" max="6409" width="9.7109375" style="1335" customWidth="1"/>
    <col min="6410" max="6410" width="14.85546875" style="1335" customWidth="1"/>
    <col min="6411" max="6412" width="13.7109375" style="1335" customWidth="1"/>
    <col min="6413" max="6413" width="9.42578125" style="1335" customWidth="1"/>
    <col min="6414" max="6414" width="0.140625" style="1335" customWidth="1"/>
    <col min="6415" max="6415" width="16.140625" style="1335" customWidth="1"/>
    <col min="6416" max="6417" width="13.7109375" style="1335" customWidth="1"/>
    <col min="6418" max="6655" width="9.140625" style="1335"/>
    <col min="6656" max="6656" width="20.28515625" style="1335" customWidth="1"/>
    <col min="6657" max="6657" width="9.140625" style="1335" customWidth="1"/>
    <col min="6658" max="6658" width="14.85546875" style="1335" customWidth="1"/>
    <col min="6659" max="6660" width="13.7109375" style="1335" customWidth="1"/>
    <col min="6661" max="6661" width="9.28515625" style="1335" customWidth="1"/>
    <col min="6662" max="6662" width="16.140625" style="1335" customWidth="1"/>
    <col min="6663" max="6664" width="13.7109375" style="1335" customWidth="1"/>
    <col min="6665" max="6665" width="9.7109375" style="1335" customWidth="1"/>
    <col min="6666" max="6666" width="14.85546875" style="1335" customWidth="1"/>
    <col min="6667" max="6668" width="13.7109375" style="1335" customWidth="1"/>
    <col min="6669" max="6669" width="9.42578125" style="1335" customWidth="1"/>
    <col min="6670" max="6670" width="0.140625" style="1335" customWidth="1"/>
    <col min="6671" max="6671" width="16.140625" style="1335" customWidth="1"/>
    <col min="6672" max="6673" width="13.7109375" style="1335" customWidth="1"/>
    <col min="6674" max="6911" width="9.140625" style="1335"/>
    <col min="6912" max="6912" width="20.28515625" style="1335" customWidth="1"/>
    <col min="6913" max="6913" width="9.140625" style="1335" customWidth="1"/>
    <col min="6914" max="6914" width="14.85546875" style="1335" customWidth="1"/>
    <col min="6915" max="6916" width="13.7109375" style="1335" customWidth="1"/>
    <col min="6917" max="6917" width="9.28515625" style="1335" customWidth="1"/>
    <col min="6918" max="6918" width="16.140625" style="1335" customWidth="1"/>
    <col min="6919" max="6920" width="13.7109375" style="1335" customWidth="1"/>
    <col min="6921" max="6921" width="9.7109375" style="1335" customWidth="1"/>
    <col min="6922" max="6922" width="14.85546875" style="1335" customWidth="1"/>
    <col min="6923" max="6924" width="13.7109375" style="1335" customWidth="1"/>
    <col min="6925" max="6925" width="9.42578125" style="1335" customWidth="1"/>
    <col min="6926" max="6926" width="0.140625" style="1335" customWidth="1"/>
    <col min="6927" max="6927" width="16.140625" style="1335" customWidth="1"/>
    <col min="6928" max="6929" width="13.7109375" style="1335" customWidth="1"/>
    <col min="6930" max="7167" width="9.140625" style="1335"/>
    <col min="7168" max="7168" width="20.28515625" style="1335" customWidth="1"/>
    <col min="7169" max="7169" width="9.140625" style="1335" customWidth="1"/>
    <col min="7170" max="7170" width="14.85546875" style="1335" customWidth="1"/>
    <col min="7171" max="7172" width="13.7109375" style="1335" customWidth="1"/>
    <col min="7173" max="7173" width="9.28515625" style="1335" customWidth="1"/>
    <col min="7174" max="7174" width="16.140625" style="1335" customWidth="1"/>
    <col min="7175" max="7176" width="13.7109375" style="1335" customWidth="1"/>
    <col min="7177" max="7177" width="9.7109375" style="1335" customWidth="1"/>
    <col min="7178" max="7178" width="14.85546875" style="1335" customWidth="1"/>
    <col min="7179" max="7180" width="13.7109375" style="1335" customWidth="1"/>
    <col min="7181" max="7181" width="9.42578125" style="1335" customWidth="1"/>
    <col min="7182" max="7182" width="0.140625" style="1335" customWidth="1"/>
    <col min="7183" max="7183" width="16.140625" style="1335" customWidth="1"/>
    <col min="7184" max="7185" width="13.7109375" style="1335" customWidth="1"/>
    <col min="7186" max="7423" width="9.140625" style="1335"/>
    <col min="7424" max="7424" width="20.28515625" style="1335" customWidth="1"/>
    <col min="7425" max="7425" width="9.140625" style="1335" customWidth="1"/>
    <col min="7426" max="7426" width="14.85546875" style="1335" customWidth="1"/>
    <col min="7427" max="7428" width="13.7109375" style="1335" customWidth="1"/>
    <col min="7429" max="7429" width="9.28515625" style="1335" customWidth="1"/>
    <col min="7430" max="7430" width="16.140625" style="1335" customWidth="1"/>
    <col min="7431" max="7432" width="13.7109375" style="1335" customWidth="1"/>
    <col min="7433" max="7433" width="9.7109375" style="1335" customWidth="1"/>
    <col min="7434" max="7434" width="14.85546875" style="1335" customWidth="1"/>
    <col min="7435" max="7436" width="13.7109375" style="1335" customWidth="1"/>
    <col min="7437" max="7437" width="9.42578125" style="1335" customWidth="1"/>
    <col min="7438" max="7438" width="0.140625" style="1335" customWidth="1"/>
    <col min="7439" max="7439" width="16.140625" style="1335" customWidth="1"/>
    <col min="7440" max="7441" width="13.7109375" style="1335" customWidth="1"/>
    <col min="7442" max="7679" width="9.140625" style="1335"/>
    <col min="7680" max="7680" width="20.28515625" style="1335" customWidth="1"/>
    <col min="7681" max="7681" width="9.140625" style="1335" customWidth="1"/>
    <col min="7682" max="7682" width="14.85546875" style="1335" customWidth="1"/>
    <col min="7683" max="7684" width="13.7109375" style="1335" customWidth="1"/>
    <col min="7685" max="7685" width="9.28515625" style="1335" customWidth="1"/>
    <col min="7686" max="7686" width="16.140625" style="1335" customWidth="1"/>
    <col min="7687" max="7688" width="13.7109375" style="1335" customWidth="1"/>
    <col min="7689" max="7689" width="9.7109375" style="1335" customWidth="1"/>
    <col min="7690" max="7690" width="14.85546875" style="1335" customWidth="1"/>
    <col min="7691" max="7692" width="13.7109375" style="1335" customWidth="1"/>
    <col min="7693" max="7693" width="9.42578125" style="1335" customWidth="1"/>
    <col min="7694" max="7694" width="0.140625" style="1335" customWidth="1"/>
    <col min="7695" max="7695" width="16.140625" style="1335" customWidth="1"/>
    <col min="7696" max="7697" width="13.7109375" style="1335" customWidth="1"/>
    <col min="7698" max="7935" width="9.140625" style="1335"/>
    <col min="7936" max="7936" width="20.28515625" style="1335" customWidth="1"/>
    <col min="7937" max="7937" width="9.140625" style="1335" customWidth="1"/>
    <col min="7938" max="7938" width="14.85546875" style="1335" customWidth="1"/>
    <col min="7939" max="7940" width="13.7109375" style="1335" customWidth="1"/>
    <col min="7941" max="7941" width="9.28515625" style="1335" customWidth="1"/>
    <col min="7942" max="7942" width="16.140625" style="1335" customWidth="1"/>
    <col min="7943" max="7944" width="13.7109375" style="1335" customWidth="1"/>
    <col min="7945" max="7945" width="9.7109375" style="1335" customWidth="1"/>
    <col min="7946" max="7946" width="14.85546875" style="1335" customWidth="1"/>
    <col min="7947" max="7948" width="13.7109375" style="1335" customWidth="1"/>
    <col min="7949" max="7949" width="9.42578125" style="1335" customWidth="1"/>
    <col min="7950" max="7950" width="0.140625" style="1335" customWidth="1"/>
    <col min="7951" max="7951" width="16.140625" style="1335" customWidth="1"/>
    <col min="7952" max="7953" width="13.7109375" style="1335" customWidth="1"/>
    <col min="7954" max="8191" width="9.140625" style="1335"/>
    <col min="8192" max="8192" width="20.28515625" style="1335" customWidth="1"/>
    <col min="8193" max="8193" width="9.140625" style="1335" customWidth="1"/>
    <col min="8194" max="8194" width="14.85546875" style="1335" customWidth="1"/>
    <col min="8195" max="8196" width="13.7109375" style="1335" customWidth="1"/>
    <col min="8197" max="8197" width="9.28515625" style="1335" customWidth="1"/>
    <col min="8198" max="8198" width="16.140625" style="1335" customWidth="1"/>
    <col min="8199" max="8200" width="13.7109375" style="1335" customWidth="1"/>
    <col min="8201" max="8201" width="9.7109375" style="1335" customWidth="1"/>
    <col min="8202" max="8202" width="14.85546875" style="1335" customWidth="1"/>
    <col min="8203" max="8204" width="13.7109375" style="1335" customWidth="1"/>
    <col min="8205" max="8205" width="9.42578125" style="1335" customWidth="1"/>
    <col min="8206" max="8206" width="0.140625" style="1335" customWidth="1"/>
    <col min="8207" max="8207" width="16.140625" style="1335" customWidth="1"/>
    <col min="8208" max="8209" width="13.7109375" style="1335" customWidth="1"/>
    <col min="8210" max="8447" width="9.140625" style="1335"/>
    <col min="8448" max="8448" width="20.28515625" style="1335" customWidth="1"/>
    <col min="8449" max="8449" width="9.140625" style="1335" customWidth="1"/>
    <col min="8450" max="8450" width="14.85546875" style="1335" customWidth="1"/>
    <col min="8451" max="8452" width="13.7109375" style="1335" customWidth="1"/>
    <col min="8453" max="8453" width="9.28515625" style="1335" customWidth="1"/>
    <col min="8454" max="8454" width="16.140625" style="1335" customWidth="1"/>
    <col min="8455" max="8456" width="13.7109375" style="1335" customWidth="1"/>
    <col min="8457" max="8457" width="9.7109375" style="1335" customWidth="1"/>
    <col min="8458" max="8458" width="14.85546875" style="1335" customWidth="1"/>
    <col min="8459" max="8460" width="13.7109375" style="1335" customWidth="1"/>
    <col min="8461" max="8461" width="9.42578125" style="1335" customWidth="1"/>
    <col min="8462" max="8462" width="0.140625" style="1335" customWidth="1"/>
    <col min="8463" max="8463" width="16.140625" style="1335" customWidth="1"/>
    <col min="8464" max="8465" width="13.7109375" style="1335" customWidth="1"/>
    <col min="8466" max="8703" width="9.140625" style="1335"/>
    <col min="8704" max="8704" width="20.28515625" style="1335" customWidth="1"/>
    <col min="8705" max="8705" width="9.140625" style="1335" customWidth="1"/>
    <col min="8706" max="8706" width="14.85546875" style="1335" customWidth="1"/>
    <col min="8707" max="8708" width="13.7109375" style="1335" customWidth="1"/>
    <col min="8709" max="8709" width="9.28515625" style="1335" customWidth="1"/>
    <col min="8710" max="8710" width="16.140625" style="1335" customWidth="1"/>
    <col min="8711" max="8712" width="13.7109375" style="1335" customWidth="1"/>
    <col min="8713" max="8713" width="9.7109375" style="1335" customWidth="1"/>
    <col min="8714" max="8714" width="14.85546875" style="1335" customWidth="1"/>
    <col min="8715" max="8716" width="13.7109375" style="1335" customWidth="1"/>
    <col min="8717" max="8717" width="9.42578125" style="1335" customWidth="1"/>
    <col min="8718" max="8718" width="0.140625" style="1335" customWidth="1"/>
    <col min="8719" max="8719" width="16.140625" style="1335" customWidth="1"/>
    <col min="8720" max="8721" width="13.7109375" style="1335" customWidth="1"/>
    <col min="8722" max="8959" width="9.140625" style="1335"/>
    <col min="8960" max="8960" width="20.28515625" style="1335" customWidth="1"/>
    <col min="8961" max="8961" width="9.140625" style="1335" customWidth="1"/>
    <col min="8962" max="8962" width="14.85546875" style="1335" customWidth="1"/>
    <col min="8963" max="8964" width="13.7109375" style="1335" customWidth="1"/>
    <col min="8965" max="8965" width="9.28515625" style="1335" customWidth="1"/>
    <col min="8966" max="8966" width="16.140625" style="1335" customWidth="1"/>
    <col min="8967" max="8968" width="13.7109375" style="1335" customWidth="1"/>
    <col min="8969" max="8969" width="9.7109375" style="1335" customWidth="1"/>
    <col min="8970" max="8970" width="14.85546875" style="1335" customWidth="1"/>
    <col min="8971" max="8972" width="13.7109375" style="1335" customWidth="1"/>
    <col min="8973" max="8973" width="9.42578125" style="1335" customWidth="1"/>
    <col min="8974" max="8974" width="0.140625" style="1335" customWidth="1"/>
    <col min="8975" max="8975" width="16.140625" style="1335" customWidth="1"/>
    <col min="8976" max="8977" width="13.7109375" style="1335" customWidth="1"/>
    <col min="8978" max="9215" width="9.140625" style="1335"/>
    <col min="9216" max="9216" width="20.28515625" style="1335" customWidth="1"/>
    <col min="9217" max="9217" width="9.140625" style="1335" customWidth="1"/>
    <col min="9218" max="9218" width="14.85546875" style="1335" customWidth="1"/>
    <col min="9219" max="9220" width="13.7109375" style="1335" customWidth="1"/>
    <col min="9221" max="9221" width="9.28515625" style="1335" customWidth="1"/>
    <col min="9222" max="9222" width="16.140625" style="1335" customWidth="1"/>
    <col min="9223" max="9224" width="13.7109375" style="1335" customWidth="1"/>
    <col min="9225" max="9225" width="9.7109375" style="1335" customWidth="1"/>
    <col min="9226" max="9226" width="14.85546875" style="1335" customWidth="1"/>
    <col min="9227" max="9228" width="13.7109375" style="1335" customWidth="1"/>
    <col min="9229" max="9229" width="9.42578125" style="1335" customWidth="1"/>
    <col min="9230" max="9230" width="0.140625" style="1335" customWidth="1"/>
    <col min="9231" max="9231" width="16.140625" style="1335" customWidth="1"/>
    <col min="9232" max="9233" width="13.7109375" style="1335" customWidth="1"/>
    <col min="9234" max="9471" width="9.140625" style="1335"/>
    <col min="9472" max="9472" width="20.28515625" style="1335" customWidth="1"/>
    <col min="9473" max="9473" width="9.140625" style="1335" customWidth="1"/>
    <col min="9474" max="9474" width="14.85546875" style="1335" customWidth="1"/>
    <col min="9475" max="9476" width="13.7109375" style="1335" customWidth="1"/>
    <col min="9477" max="9477" width="9.28515625" style="1335" customWidth="1"/>
    <col min="9478" max="9478" width="16.140625" style="1335" customWidth="1"/>
    <col min="9479" max="9480" width="13.7109375" style="1335" customWidth="1"/>
    <col min="9481" max="9481" width="9.7109375" style="1335" customWidth="1"/>
    <col min="9482" max="9482" width="14.85546875" style="1335" customWidth="1"/>
    <col min="9483" max="9484" width="13.7109375" style="1335" customWidth="1"/>
    <col min="9485" max="9485" width="9.42578125" style="1335" customWidth="1"/>
    <col min="9486" max="9486" width="0.140625" style="1335" customWidth="1"/>
    <col min="9487" max="9487" width="16.140625" style="1335" customWidth="1"/>
    <col min="9488" max="9489" width="13.7109375" style="1335" customWidth="1"/>
    <col min="9490" max="9727" width="9.140625" style="1335"/>
    <col min="9728" max="9728" width="20.28515625" style="1335" customWidth="1"/>
    <col min="9729" max="9729" width="9.140625" style="1335" customWidth="1"/>
    <col min="9730" max="9730" width="14.85546875" style="1335" customWidth="1"/>
    <col min="9731" max="9732" width="13.7109375" style="1335" customWidth="1"/>
    <col min="9733" max="9733" width="9.28515625" style="1335" customWidth="1"/>
    <col min="9734" max="9734" width="16.140625" style="1335" customWidth="1"/>
    <col min="9735" max="9736" width="13.7109375" style="1335" customWidth="1"/>
    <col min="9737" max="9737" width="9.7109375" style="1335" customWidth="1"/>
    <col min="9738" max="9738" width="14.85546875" style="1335" customWidth="1"/>
    <col min="9739" max="9740" width="13.7109375" style="1335" customWidth="1"/>
    <col min="9741" max="9741" width="9.42578125" style="1335" customWidth="1"/>
    <col min="9742" max="9742" width="0.140625" style="1335" customWidth="1"/>
    <col min="9743" max="9743" width="16.140625" style="1335" customWidth="1"/>
    <col min="9744" max="9745" width="13.7109375" style="1335" customWidth="1"/>
    <col min="9746" max="9983" width="9.140625" style="1335"/>
    <col min="9984" max="9984" width="20.28515625" style="1335" customWidth="1"/>
    <col min="9985" max="9985" width="9.140625" style="1335" customWidth="1"/>
    <col min="9986" max="9986" width="14.85546875" style="1335" customWidth="1"/>
    <col min="9987" max="9988" width="13.7109375" style="1335" customWidth="1"/>
    <col min="9989" max="9989" width="9.28515625" style="1335" customWidth="1"/>
    <col min="9990" max="9990" width="16.140625" style="1335" customWidth="1"/>
    <col min="9991" max="9992" width="13.7109375" style="1335" customWidth="1"/>
    <col min="9993" max="9993" width="9.7109375" style="1335" customWidth="1"/>
    <col min="9994" max="9994" width="14.85546875" style="1335" customWidth="1"/>
    <col min="9995" max="9996" width="13.7109375" style="1335" customWidth="1"/>
    <col min="9997" max="9997" width="9.42578125" style="1335" customWidth="1"/>
    <col min="9998" max="9998" width="0.140625" style="1335" customWidth="1"/>
    <col min="9999" max="9999" width="16.140625" style="1335" customWidth="1"/>
    <col min="10000" max="10001" width="13.7109375" style="1335" customWidth="1"/>
    <col min="10002" max="10239" width="9.140625" style="1335"/>
    <col min="10240" max="10240" width="20.28515625" style="1335" customWidth="1"/>
    <col min="10241" max="10241" width="9.140625" style="1335" customWidth="1"/>
    <col min="10242" max="10242" width="14.85546875" style="1335" customWidth="1"/>
    <col min="10243" max="10244" width="13.7109375" style="1335" customWidth="1"/>
    <col min="10245" max="10245" width="9.28515625" style="1335" customWidth="1"/>
    <col min="10246" max="10246" width="16.140625" style="1335" customWidth="1"/>
    <col min="10247" max="10248" width="13.7109375" style="1335" customWidth="1"/>
    <col min="10249" max="10249" width="9.7109375" style="1335" customWidth="1"/>
    <col min="10250" max="10250" width="14.85546875" style="1335" customWidth="1"/>
    <col min="10251" max="10252" width="13.7109375" style="1335" customWidth="1"/>
    <col min="10253" max="10253" width="9.42578125" style="1335" customWidth="1"/>
    <col min="10254" max="10254" width="0.140625" style="1335" customWidth="1"/>
    <col min="10255" max="10255" width="16.140625" style="1335" customWidth="1"/>
    <col min="10256" max="10257" width="13.7109375" style="1335" customWidth="1"/>
    <col min="10258" max="10495" width="9.140625" style="1335"/>
    <col min="10496" max="10496" width="20.28515625" style="1335" customWidth="1"/>
    <col min="10497" max="10497" width="9.140625" style="1335" customWidth="1"/>
    <col min="10498" max="10498" width="14.85546875" style="1335" customWidth="1"/>
    <col min="10499" max="10500" width="13.7109375" style="1335" customWidth="1"/>
    <col min="10501" max="10501" width="9.28515625" style="1335" customWidth="1"/>
    <col min="10502" max="10502" width="16.140625" style="1335" customWidth="1"/>
    <col min="10503" max="10504" width="13.7109375" style="1335" customWidth="1"/>
    <col min="10505" max="10505" width="9.7109375" style="1335" customWidth="1"/>
    <col min="10506" max="10506" width="14.85546875" style="1335" customWidth="1"/>
    <col min="10507" max="10508" width="13.7109375" style="1335" customWidth="1"/>
    <col min="10509" max="10509" width="9.42578125" style="1335" customWidth="1"/>
    <col min="10510" max="10510" width="0.140625" style="1335" customWidth="1"/>
    <col min="10511" max="10511" width="16.140625" style="1335" customWidth="1"/>
    <col min="10512" max="10513" width="13.7109375" style="1335" customWidth="1"/>
    <col min="10514" max="10751" width="9.140625" style="1335"/>
    <col min="10752" max="10752" width="20.28515625" style="1335" customWidth="1"/>
    <col min="10753" max="10753" width="9.140625" style="1335" customWidth="1"/>
    <col min="10754" max="10754" width="14.85546875" style="1335" customWidth="1"/>
    <col min="10755" max="10756" width="13.7109375" style="1335" customWidth="1"/>
    <col min="10757" max="10757" width="9.28515625" style="1335" customWidth="1"/>
    <col min="10758" max="10758" width="16.140625" style="1335" customWidth="1"/>
    <col min="10759" max="10760" width="13.7109375" style="1335" customWidth="1"/>
    <col min="10761" max="10761" width="9.7109375" style="1335" customWidth="1"/>
    <col min="10762" max="10762" width="14.85546875" style="1335" customWidth="1"/>
    <col min="10763" max="10764" width="13.7109375" style="1335" customWidth="1"/>
    <col min="10765" max="10765" width="9.42578125" style="1335" customWidth="1"/>
    <col min="10766" max="10766" width="0.140625" style="1335" customWidth="1"/>
    <col min="10767" max="10767" width="16.140625" style="1335" customWidth="1"/>
    <col min="10768" max="10769" width="13.7109375" style="1335" customWidth="1"/>
    <col min="10770" max="11007" width="9.140625" style="1335"/>
    <col min="11008" max="11008" width="20.28515625" style="1335" customWidth="1"/>
    <col min="11009" max="11009" width="9.140625" style="1335" customWidth="1"/>
    <col min="11010" max="11010" width="14.85546875" style="1335" customWidth="1"/>
    <col min="11011" max="11012" width="13.7109375" style="1335" customWidth="1"/>
    <col min="11013" max="11013" width="9.28515625" style="1335" customWidth="1"/>
    <col min="11014" max="11014" width="16.140625" style="1335" customWidth="1"/>
    <col min="11015" max="11016" width="13.7109375" style="1335" customWidth="1"/>
    <col min="11017" max="11017" width="9.7109375" style="1335" customWidth="1"/>
    <col min="11018" max="11018" width="14.85546875" style="1335" customWidth="1"/>
    <col min="11019" max="11020" width="13.7109375" style="1335" customWidth="1"/>
    <col min="11021" max="11021" width="9.42578125" style="1335" customWidth="1"/>
    <col min="11022" max="11022" width="0.140625" style="1335" customWidth="1"/>
    <col min="11023" max="11023" width="16.140625" style="1335" customWidth="1"/>
    <col min="11024" max="11025" width="13.7109375" style="1335" customWidth="1"/>
    <col min="11026" max="11263" width="9.140625" style="1335"/>
    <col min="11264" max="11264" width="20.28515625" style="1335" customWidth="1"/>
    <col min="11265" max="11265" width="9.140625" style="1335" customWidth="1"/>
    <col min="11266" max="11266" width="14.85546875" style="1335" customWidth="1"/>
    <col min="11267" max="11268" width="13.7109375" style="1335" customWidth="1"/>
    <col min="11269" max="11269" width="9.28515625" style="1335" customWidth="1"/>
    <col min="11270" max="11270" width="16.140625" style="1335" customWidth="1"/>
    <col min="11271" max="11272" width="13.7109375" style="1335" customWidth="1"/>
    <col min="11273" max="11273" width="9.7109375" style="1335" customWidth="1"/>
    <col min="11274" max="11274" width="14.85546875" style="1335" customWidth="1"/>
    <col min="11275" max="11276" width="13.7109375" style="1335" customWidth="1"/>
    <col min="11277" max="11277" width="9.42578125" style="1335" customWidth="1"/>
    <col min="11278" max="11278" width="0.140625" style="1335" customWidth="1"/>
    <col min="11279" max="11279" width="16.140625" style="1335" customWidth="1"/>
    <col min="11280" max="11281" width="13.7109375" style="1335" customWidth="1"/>
    <col min="11282" max="11519" width="9.140625" style="1335"/>
    <col min="11520" max="11520" width="20.28515625" style="1335" customWidth="1"/>
    <col min="11521" max="11521" width="9.140625" style="1335" customWidth="1"/>
    <col min="11522" max="11522" width="14.85546875" style="1335" customWidth="1"/>
    <col min="11523" max="11524" width="13.7109375" style="1335" customWidth="1"/>
    <col min="11525" max="11525" width="9.28515625" style="1335" customWidth="1"/>
    <col min="11526" max="11526" width="16.140625" style="1335" customWidth="1"/>
    <col min="11527" max="11528" width="13.7109375" style="1335" customWidth="1"/>
    <col min="11529" max="11529" width="9.7109375" style="1335" customWidth="1"/>
    <col min="11530" max="11530" width="14.85546875" style="1335" customWidth="1"/>
    <col min="11531" max="11532" width="13.7109375" style="1335" customWidth="1"/>
    <col min="11533" max="11533" width="9.42578125" style="1335" customWidth="1"/>
    <col min="11534" max="11534" width="0.140625" style="1335" customWidth="1"/>
    <col min="11535" max="11535" width="16.140625" style="1335" customWidth="1"/>
    <col min="11536" max="11537" width="13.7109375" style="1335" customWidth="1"/>
    <col min="11538" max="11775" width="9.140625" style="1335"/>
    <col min="11776" max="11776" width="20.28515625" style="1335" customWidth="1"/>
    <col min="11777" max="11777" width="9.140625" style="1335" customWidth="1"/>
    <col min="11778" max="11778" width="14.85546875" style="1335" customWidth="1"/>
    <col min="11779" max="11780" width="13.7109375" style="1335" customWidth="1"/>
    <col min="11781" max="11781" width="9.28515625" style="1335" customWidth="1"/>
    <col min="11782" max="11782" width="16.140625" style="1335" customWidth="1"/>
    <col min="11783" max="11784" width="13.7109375" style="1335" customWidth="1"/>
    <col min="11785" max="11785" width="9.7109375" style="1335" customWidth="1"/>
    <col min="11786" max="11786" width="14.85546875" style="1335" customWidth="1"/>
    <col min="11787" max="11788" width="13.7109375" style="1335" customWidth="1"/>
    <col min="11789" max="11789" width="9.42578125" style="1335" customWidth="1"/>
    <col min="11790" max="11790" width="0.140625" style="1335" customWidth="1"/>
    <col min="11791" max="11791" width="16.140625" style="1335" customWidth="1"/>
    <col min="11792" max="11793" width="13.7109375" style="1335" customWidth="1"/>
    <col min="11794" max="12031" width="9.140625" style="1335"/>
    <col min="12032" max="12032" width="20.28515625" style="1335" customWidth="1"/>
    <col min="12033" max="12033" width="9.140625" style="1335" customWidth="1"/>
    <col min="12034" max="12034" width="14.85546875" style="1335" customWidth="1"/>
    <col min="12035" max="12036" width="13.7109375" style="1335" customWidth="1"/>
    <col min="12037" max="12037" width="9.28515625" style="1335" customWidth="1"/>
    <col min="12038" max="12038" width="16.140625" style="1335" customWidth="1"/>
    <col min="12039" max="12040" width="13.7109375" style="1335" customWidth="1"/>
    <col min="12041" max="12041" width="9.7109375" style="1335" customWidth="1"/>
    <col min="12042" max="12042" width="14.85546875" style="1335" customWidth="1"/>
    <col min="12043" max="12044" width="13.7109375" style="1335" customWidth="1"/>
    <col min="12045" max="12045" width="9.42578125" style="1335" customWidth="1"/>
    <col min="12046" max="12046" width="0.140625" style="1335" customWidth="1"/>
    <col min="12047" max="12047" width="16.140625" style="1335" customWidth="1"/>
    <col min="12048" max="12049" width="13.7109375" style="1335" customWidth="1"/>
    <col min="12050" max="12287" width="9.140625" style="1335"/>
    <col min="12288" max="12288" width="20.28515625" style="1335" customWidth="1"/>
    <col min="12289" max="12289" width="9.140625" style="1335" customWidth="1"/>
    <col min="12290" max="12290" width="14.85546875" style="1335" customWidth="1"/>
    <col min="12291" max="12292" width="13.7109375" style="1335" customWidth="1"/>
    <col min="12293" max="12293" width="9.28515625" style="1335" customWidth="1"/>
    <col min="12294" max="12294" width="16.140625" style="1335" customWidth="1"/>
    <col min="12295" max="12296" width="13.7109375" style="1335" customWidth="1"/>
    <col min="12297" max="12297" width="9.7109375" style="1335" customWidth="1"/>
    <col min="12298" max="12298" width="14.85546875" style="1335" customWidth="1"/>
    <col min="12299" max="12300" width="13.7109375" style="1335" customWidth="1"/>
    <col min="12301" max="12301" width="9.42578125" style="1335" customWidth="1"/>
    <col min="12302" max="12302" width="0.140625" style="1335" customWidth="1"/>
    <col min="12303" max="12303" width="16.140625" style="1335" customWidth="1"/>
    <col min="12304" max="12305" width="13.7109375" style="1335" customWidth="1"/>
    <col min="12306" max="12543" width="9.140625" style="1335"/>
    <col min="12544" max="12544" width="20.28515625" style="1335" customWidth="1"/>
    <col min="12545" max="12545" width="9.140625" style="1335" customWidth="1"/>
    <col min="12546" max="12546" width="14.85546875" style="1335" customWidth="1"/>
    <col min="12547" max="12548" width="13.7109375" style="1335" customWidth="1"/>
    <col min="12549" max="12549" width="9.28515625" style="1335" customWidth="1"/>
    <col min="12550" max="12550" width="16.140625" style="1335" customWidth="1"/>
    <col min="12551" max="12552" width="13.7109375" style="1335" customWidth="1"/>
    <col min="12553" max="12553" width="9.7109375" style="1335" customWidth="1"/>
    <col min="12554" max="12554" width="14.85546875" style="1335" customWidth="1"/>
    <col min="12555" max="12556" width="13.7109375" style="1335" customWidth="1"/>
    <col min="12557" max="12557" width="9.42578125" style="1335" customWidth="1"/>
    <col min="12558" max="12558" width="0.140625" style="1335" customWidth="1"/>
    <col min="12559" max="12559" width="16.140625" style="1335" customWidth="1"/>
    <col min="12560" max="12561" width="13.7109375" style="1335" customWidth="1"/>
    <col min="12562" max="12799" width="9.140625" style="1335"/>
    <col min="12800" max="12800" width="20.28515625" style="1335" customWidth="1"/>
    <col min="12801" max="12801" width="9.140625" style="1335" customWidth="1"/>
    <col min="12802" max="12802" width="14.85546875" style="1335" customWidth="1"/>
    <col min="12803" max="12804" width="13.7109375" style="1335" customWidth="1"/>
    <col min="12805" max="12805" width="9.28515625" style="1335" customWidth="1"/>
    <col min="12806" max="12806" width="16.140625" style="1335" customWidth="1"/>
    <col min="12807" max="12808" width="13.7109375" style="1335" customWidth="1"/>
    <col min="12809" max="12809" width="9.7109375" style="1335" customWidth="1"/>
    <col min="12810" max="12810" width="14.85546875" style="1335" customWidth="1"/>
    <col min="12811" max="12812" width="13.7109375" style="1335" customWidth="1"/>
    <col min="12813" max="12813" width="9.42578125" style="1335" customWidth="1"/>
    <col min="12814" max="12814" width="0.140625" style="1335" customWidth="1"/>
    <col min="12815" max="12815" width="16.140625" style="1335" customWidth="1"/>
    <col min="12816" max="12817" width="13.7109375" style="1335" customWidth="1"/>
    <col min="12818" max="13055" width="9.140625" style="1335"/>
    <col min="13056" max="13056" width="20.28515625" style="1335" customWidth="1"/>
    <col min="13057" max="13057" width="9.140625" style="1335" customWidth="1"/>
    <col min="13058" max="13058" width="14.85546875" style="1335" customWidth="1"/>
    <col min="13059" max="13060" width="13.7109375" style="1335" customWidth="1"/>
    <col min="13061" max="13061" width="9.28515625" style="1335" customWidth="1"/>
    <col min="13062" max="13062" width="16.140625" style="1335" customWidth="1"/>
    <col min="13063" max="13064" width="13.7109375" style="1335" customWidth="1"/>
    <col min="13065" max="13065" width="9.7109375" style="1335" customWidth="1"/>
    <col min="13066" max="13066" width="14.85546875" style="1335" customWidth="1"/>
    <col min="13067" max="13068" width="13.7109375" style="1335" customWidth="1"/>
    <col min="13069" max="13069" width="9.42578125" style="1335" customWidth="1"/>
    <col min="13070" max="13070" width="0.140625" style="1335" customWidth="1"/>
    <col min="13071" max="13071" width="16.140625" style="1335" customWidth="1"/>
    <col min="13072" max="13073" width="13.7109375" style="1335" customWidth="1"/>
    <col min="13074" max="13311" width="9.140625" style="1335"/>
    <col min="13312" max="13312" width="20.28515625" style="1335" customWidth="1"/>
    <col min="13313" max="13313" width="9.140625" style="1335" customWidth="1"/>
    <col min="13314" max="13314" width="14.85546875" style="1335" customWidth="1"/>
    <col min="13315" max="13316" width="13.7109375" style="1335" customWidth="1"/>
    <col min="13317" max="13317" width="9.28515625" style="1335" customWidth="1"/>
    <col min="13318" max="13318" width="16.140625" style="1335" customWidth="1"/>
    <col min="13319" max="13320" width="13.7109375" style="1335" customWidth="1"/>
    <col min="13321" max="13321" width="9.7109375" style="1335" customWidth="1"/>
    <col min="13322" max="13322" width="14.85546875" style="1335" customWidth="1"/>
    <col min="13323" max="13324" width="13.7109375" style="1335" customWidth="1"/>
    <col min="13325" max="13325" width="9.42578125" style="1335" customWidth="1"/>
    <col min="13326" max="13326" width="0.140625" style="1335" customWidth="1"/>
    <col min="13327" max="13327" width="16.140625" style="1335" customWidth="1"/>
    <col min="13328" max="13329" width="13.7109375" style="1335" customWidth="1"/>
    <col min="13330" max="13567" width="9.140625" style="1335"/>
    <col min="13568" max="13568" width="20.28515625" style="1335" customWidth="1"/>
    <col min="13569" max="13569" width="9.140625" style="1335" customWidth="1"/>
    <col min="13570" max="13570" width="14.85546875" style="1335" customWidth="1"/>
    <col min="13571" max="13572" width="13.7109375" style="1335" customWidth="1"/>
    <col min="13573" max="13573" width="9.28515625" style="1335" customWidth="1"/>
    <col min="13574" max="13574" width="16.140625" style="1335" customWidth="1"/>
    <col min="13575" max="13576" width="13.7109375" style="1335" customWidth="1"/>
    <col min="13577" max="13577" width="9.7109375" style="1335" customWidth="1"/>
    <col min="13578" max="13578" width="14.85546875" style="1335" customWidth="1"/>
    <col min="13579" max="13580" width="13.7109375" style="1335" customWidth="1"/>
    <col min="13581" max="13581" width="9.42578125" style="1335" customWidth="1"/>
    <col min="13582" max="13582" width="0.140625" style="1335" customWidth="1"/>
    <col min="13583" max="13583" width="16.140625" style="1335" customWidth="1"/>
    <col min="13584" max="13585" width="13.7109375" style="1335" customWidth="1"/>
    <col min="13586" max="13823" width="9.140625" style="1335"/>
    <col min="13824" max="13824" width="20.28515625" style="1335" customWidth="1"/>
    <col min="13825" max="13825" width="9.140625" style="1335" customWidth="1"/>
    <col min="13826" max="13826" width="14.85546875" style="1335" customWidth="1"/>
    <col min="13827" max="13828" width="13.7109375" style="1335" customWidth="1"/>
    <col min="13829" max="13829" width="9.28515625" style="1335" customWidth="1"/>
    <col min="13830" max="13830" width="16.140625" style="1335" customWidth="1"/>
    <col min="13831" max="13832" width="13.7109375" style="1335" customWidth="1"/>
    <col min="13833" max="13833" width="9.7109375" style="1335" customWidth="1"/>
    <col min="13834" max="13834" width="14.85546875" style="1335" customWidth="1"/>
    <col min="13835" max="13836" width="13.7109375" style="1335" customWidth="1"/>
    <col min="13837" max="13837" width="9.42578125" style="1335" customWidth="1"/>
    <col min="13838" max="13838" width="0.140625" style="1335" customWidth="1"/>
    <col min="13839" max="13839" width="16.140625" style="1335" customWidth="1"/>
    <col min="13840" max="13841" width="13.7109375" style="1335" customWidth="1"/>
    <col min="13842" max="14079" width="9.140625" style="1335"/>
    <col min="14080" max="14080" width="20.28515625" style="1335" customWidth="1"/>
    <col min="14081" max="14081" width="9.140625" style="1335" customWidth="1"/>
    <col min="14082" max="14082" width="14.85546875" style="1335" customWidth="1"/>
    <col min="14083" max="14084" width="13.7109375" style="1335" customWidth="1"/>
    <col min="14085" max="14085" width="9.28515625" style="1335" customWidth="1"/>
    <col min="14086" max="14086" width="16.140625" style="1335" customWidth="1"/>
    <col min="14087" max="14088" width="13.7109375" style="1335" customWidth="1"/>
    <col min="14089" max="14089" width="9.7109375" style="1335" customWidth="1"/>
    <col min="14090" max="14090" width="14.85546875" style="1335" customWidth="1"/>
    <col min="14091" max="14092" width="13.7109375" style="1335" customWidth="1"/>
    <col min="14093" max="14093" width="9.42578125" style="1335" customWidth="1"/>
    <col min="14094" max="14094" width="0.140625" style="1335" customWidth="1"/>
    <col min="14095" max="14095" width="16.140625" style="1335" customWidth="1"/>
    <col min="14096" max="14097" width="13.7109375" style="1335" customWidth="1"/>
    <col min="14098" max="14335" width="9.140625" style="1335"/>
    <col min="14336" max="14336" width="20.28515625" style="1335" customWidth="1"/>
    <col min="14337" max="14337" width="9.140625" style="1335" customWidth="1"/>
    <col min="14338" max="14338" width="14.85546875" style="1335" customWidth="1"/>
    <col min="14339" max="14340" width="13.7109375" style="1335" customWidth="1"/>
    <col min="14341" max="14341" width="9.28515625" style="1335" customWidth="1"/>
    <col min="14342" max="14342" width="16.140625" style="1335" customWidth="1"/>
    <col min="14343" max="14344" width="13.7109375" style="1335" customWidth="1"/>
    <col min="14345" max="14345" width="9.7109375" style="1335" customWidth="1"/>
    <col min="14346" max="14346" width="14.85546875" style="1335" customWidth="1"/>
    <col min="14347" max="14348" width="13.7109375" style="1335" customWidth="1"/>
    <col min="14349" max="14349" width="9.42578125" style="1335" customWidth="1"/>
    <col min="14350" max="14350" width="0.140625" style="1335" customWidth="1"/>
    <col min="14351" max="14351" width="16.140625" style="1335" customWidth="1"/>
    <col min="14352" max="14353" width="13.7109375" style="1335" customWidth="1"/>
    <col min="14354" max="14591" width="9.140625" style="1335"/>
    <col min="14592" max="14592" width="20.28515625" style="1335" customWidth="1"/>
    <col min="14593" max="14593" width="9.140625" style="1335" customWidth="1"/>
    <col min="14594" max="14594" width="14.85546875" style="1335" customWidth="1"/>
    <col min="14595" max="14596" width="13.7109375" style="1335" customWidth="1"/>
    <col min="14597" max="14597" width="9.28515625" style="1335" customWidth="1"/>
    <col min="14598" max="14598" width="16.140625" style="1335" customWidth="1"/>
    <col min="14599" max="14600" width="13.7109375" style="1335" customWidth="1"/>
    <col min="14601" max="14601" width="9.7109375" style="1335" customWidth="1"/>
    <col min="14602" max="14602" width="14.85546875" style="1335" customWidth="1"/>
    <col min="14603" max="14604" width="13.7109375" style="1335" customWidth="1"/>
    <col min="14605" max="14605" width="9.42578125" style="1335" customWidth="1"/>
    <col min="14606" max="14606" width="0.140625" style="1335" customWidth="1"/>
    <col min="14607" max="14607" width="16.140625" style="1335" customWidth="1"/>
    <col min="14608" max="14609" width="13.7109375" style="1335" customWidth="1"/>
    <col min="14610" max="14847" width="9.140625" style="1335"/>
    <col min="14848" max="14848" width="20.28515625" style="1335" customWidth="1"/>
    <col min="14849" max="14849" width="9.140625" style="1335" customWidth="1"/>
    <col min="14850" max="14850" width="14.85546875" style="1335" customWidth="1"/>
    <col min="14851" max="14852" width="13.7109375" style="1335" customWidth="1"/>
    <col min="14853" max="14853" width="9.28515625" style="1335" customWidth="1"/>
    <col min="14854" max="14854" width="16.140625" style="1335" customWidth="1"/>
    <col min="14855" max="14856" width="13.7109375" style="1335" customWidth="1"/>
    <col min="14857" max="14857" width="9.7109375" style="1335" customWidth="1"/>
    <col min="14858" max="14858" width="14.85546875" style="1335" customWidth="1"/>
    <col min="14859" max="14860" width="13.7109375" style="1335" customWidth="1"/>
    <col min="14861" max="14861" width="9.42578125" style="1335" customWidth="1"/>
    <col min="14862" max="14862" width="0.140625" style="1335" customWidth="1"/>
    <col min="14863" max="14863" width="16.140625" style="1335" customWidth="1"/>
    <col min="14864" max="14865" width="13.7109375" style="1335" customWidth="1"/>
    <col min="14866" max="15103" width="9.140625" style="1335"/>
    <col min="15104" max="15104" width="20.28515625" style="1335" customWidth="1"/>
    <col min="15105" max="15105" width="9.140625" style="1335" customWidth="1"/>
    <col min="15106" max="15106" width="14.85546875" style="1335" customWidth="1"/>
    <col min="15107" max="15108" width="13.7109375" style="1335" customWidth="1"/>
    <col min="15109" max="15109" width="9.28515625" style="1335" customWidth="1"/>
    <col min="15110" max="15110" width="16.140625" style="1335" customWidth="1"/>
    <col min="15111" max="15112" width="13.7109375" style="1335" customWidth="1"/>
    <col min="15113" max="15113" width="9.7109375" style="1335" customWidth="1"/>
    <col min="15114" max="15114" width="14.85546875" style="1335" customWidth="1"/>
    <col min="15115" max="15116" width="13.7109375" style="1335" customWidth="1"/>
    <col min="15117" max="15117" width="9.42578125" style="1335" customWidth="1"/>
    <col min="15118" max="15118" width="0.140625" style="1335" customWidth="1"/>
    <col min="15119" max="15119" width="16.140625" style="1335" customWidth="1"/>
    <col min="15120" max="15121" width="13.7109375" style="1335" customWidth="1"/>
    <col min="15122" max="15359" width="9.140625" style="1335"/>
    <col min="15360" max="15360" width="20.28515625" style="1335" customWidth="1"/>
    <col min="15361" max="15361" width="9.140625" style="1335" customWidth="1"/>
    <col min="15362" max="15362" width="14.85546875" style="1335" customWidth="1"/>
    <col min="15363" max="15364" width="13.7109375" style="1335" customWidth="1"/>
    <col min="15365" max="15365" width="9.28515625" style="1335" customWidth="1"/>
    <col min="15366" max="15366" width="16.140625" style="1335" customWidth="1"/>
    <col min="15367" max="15368" width="13.7109375" style="1335" customWidth="1"/>
    <col min="15369" max="15369" width="9.7109375" style="1335" customWidth="1"/>
    <col min="15370" max="15370" width="14.85546875" style="1335" customWidth="1"/>
    <col min="15371" max="15372" width="13.7109375" style="1335" customWidth="1"/>
    <col min="15373" max="15373" width="9.42578125" style="1335" customWidth="1"/>
    <col min="15374" max="15374" width="0.140625" style="1335" customWidth="1"/>
    <col min="15375" max="15375" width="16.140625" style="1335" customWidth="1"/>
    <col min="15376" max="15377" width="13.7109375" style="1335" customWidth="1"/>
    <col min="15378" max="15615" width="9.140625" style="1335"/>
    <col min="15616" max="15616" width="20.28515625" style="1335" customWidth="1"/>
    <col min="15617" max="15617" width="9.140625" style="1335" customWidth="1"/>
    <col min="15618" max="15618" width="14.85546875" style="1335" customWidth="1"/>
    <col min="15619" max="15620" width="13.7109375" style="1335" customWidth="1"/>
    <col min="15621" max="15621" width="9.28515625" style="1335" customWidth="1"/>
    <col min="15622" max="15622" width="16.140625" style="1335" customWidth="1"/>
    <col min="15623" max="15624" width="13.7109375" style="1335" customWidth="1"/>
    <col min="15625" max="15625" width="9.7109375" style="1335" customWidth="1"/>
    <col min="15626" max="15626" width="14.85546875" style="1335" customWidth="1"/>
    <col min="15627" max="15628" width="13.7109375" style="1335" customWidth="1"/>
    <col min="15629" max="15629" width="9.42578125" style="1335" customWidth="1"/>
    <col min="15630" max="15630" width="0.140625" style="1335" customWidth="1"/>
    <col min="15631" max="15631" width="16.140625" style="1335" customWidth="1"/>
    <col min="15632" max="15633" width="13.7109375" style="1335" customWidth="1"/>
    <col min="15634" max="15871" width="9.140625" style="1335"/>
    <col min="15872" max="15872" width="20.28515625" style="1335" customWidth="1"/>
    <col min="15873" max="15873" width="9.140625" style="1335" customWidth="1"/>
    <col min="15874" max="15874" width="14.85546875" style="1335" customWidth="1"/>
    <col min="15875" max="15876" width="13.7109375" style="1335" customWidth="1"/>
    <col min="15877" max="15877" width="9.28515625" style="1335" customWidth="1"/>
    <col min="15878" max="15878" width="16.140625" style="1335" customWidth="1"/>
    <col min="15879" max="15880" width="13.7109375" style="1335" customWidth="1"/>
    <col min="15881" max="15881" width="9.7109375" style="1335" customWidth="1"/>
    <col min="15882" max="15882" width="14.85546875" style="1335" customWidth="1"/>
    <col min="15883" max="15884" width="13.7109375" style="1335" customWidth="1"/>
    <col min="15885" max="15885" width="9.42578125" style="1335" customWidth="1"/>
    <col min="15886" max="15886" width="0.140625" style="1335" customWidth="1"/>
    <col min="15887" max="15887" width="16.140625" style="1335" customWidth="1"/>
    <col min="15888" max="15889" width="13.7109375" style="1335" customWidth="1"/>
    <col min="15890" max="16127" width="9.140625" style="1335"/>
    <col min="16128" max="16128" width="20.28515625" style="1335" customWidth="1"/>
    <col min="16129" max="16129" width="9.140625" style="1335" customWidth="1"/>
    <col min="16130" max="16130" width="14.85546875" style="1335" customWidth="1"/>
    <col min="16131" max="16132" width="13.7109375" style="1335" customWidth="1"/>
    <col min="16133" max="16133" width="9.28515625" style="1335" customWidth="1"/>
    <col min="16134" max="16134" width="16.140625" style="1335" customWidth="1"/>
    <col min="16135" max="16136" width="13.7109375" style="1335" customWidth="1"/>
    <col min="16137" max="16137" width="9.7109375" style="1335" customWidth="1"/>
    <col min="16138" max="16138" width="14.85546875" style="1335" customWidth="1"/>
    <col min="16139" max="16140" width="13.7109375" style="1335" customWidth="1"/>
    <col min="16141" max="16141" width="9.42578125" style="1335" customWidth="1"/>
    <col min="16142" max="16142" width="0.140625" style="1335" customWidth="1"/>
    <col min="16143" max="16143" width="16.140625" style="1335" customWidth="1"/>
    <col min="16144" max="16145" width="13.7109375" style="1335" customWidth="1"/>
    <col min="16146" max="16384" width="9.140625" style="1335"/>
  </cols>
  <sheetData>
    <row r="2" spans="1:17" ht="15" customHeight="1" x14ac:dyDescent="0.15">
      <c r="A2" s="3142" t="s">
        <v>2392</v>
      </c>
      <c r="B2" s="3142"/>
      <c r="C2" s="3142"/>
      <c r="D2" s="3142"/>
      <c r="E2" s="3142"/>
      <c r="F2" s="3142"/>
      <c r="G2" s="3142"/>
      <c r="H2" s="3142"/>
      <c r="I2" s="3142"/>
      <c r="J2" s="3142"/>
      <c r="K2" s="3142"/>
      <c r="L2" s="3142"/>
      <c r="M2" s="3142"/>
      <c r="N2" s="3142"/>
      <c r="O2" s="3142"/>
      <c r="P2" s="3142"/>
      <c r="Q2" s="3142"/>
    </row>
    <row r="3" spans="1:17" x14ac:dyDescent="0.15">
      <c r="A3" s="3143"/>
      <c r="B3" s="3143"/>
      <c r="C3" s="3143"/>
      <c r="D3" s="3143"/>
      <c r="E3" s="3143"/>
      <c r="F3" s="3143"/>
      <c r="G3" s="3143"/>
      <c r="H3" s="3143"/>
      <c r="I3" s="3143"/>
      <c r="J3" s="3143"/>
      <c r="K3" s="3143"/>
      <c r="L3" s="3143"/>
      <c r="M3" s="3143"/>
      <c r="N3" s="3143"/>
      <c r="O3" s="3143"/>
      <c r="P3" s="3143"/>
      <c r="Q3" s="3143"/>
    </row>
    <row r="4" spans="1:17" ht="10.5" customHeight="1" x14ac:dyDescent="0.15">
      <c r="A4" s="3144" t="s">
        <v>1</v>
      </c>
      <c r="B4" s="3147" t="s">
        <v>2393</v>
      </c>
      <c r="C4" s="3148"/>
      <c r="D4" s="3148"/>
      <c r="E4" s="3148"/>
      <c r="F4" s="3148"/>
      <c r="G4" s="3148"/>
      <c r="H4" s="3148"/>
      <c r="I4" s="3148"/>
      <c r="J4" s="3148"/>
      <c r="K4" s="3148"/>
      <c r="L4" s="3148"/>
      <c r="M4" s="3148"/>
      <c r="N4" s="3148"/>
      <c r="O4" s="3148"/>
      <c r="P4" s="3148"/>
      <c r="Q4" s="3149"/>
    </row>
    <row r="5" spans="1:17" ht="12.75" customHeight="1" x14ac:dyDescent="0.15">
      <c r="A5" s="3145"/>
      <c r="B5" s="3150" t="s">
        <v>71</v>
      </c>
      <c r="C5" s="3152" t="s">
        <v>2394</v>
      </c>
      <c r="D5" s="3152"/>
      <c r="E5" s="3152"/>
      <c r="F5" s="3152" t="s">
        <v>2395</v>
      </c>
      <c r="G5" s="3152"/>
      <c r="H5" s="3152"/>
      <c r="I5" s="3152"/>
      <c r="J5" s="3152" t="s">
        <v>2396</v>
      </c>
      <c r="K5" s="3152"/>
      <c r="L5" s="3152"/>
      <c r="M5" s="3152"/>
      <c r="N5" s="3153" t="s">
        <v>2397</v>
      </c>
      <c r="O5" s="3154"/>
      <c r="P5" s="3154"/>
      <c r="Q5" s="3155"/>
    </row>
    <row r="6" spans="1:17" x14ac:dyDescent="0.15">
      <c r="A6" s="3146"/>
      <c r="B6" s="3151"/>
      <c r="C6" s="1336" t="s">
        <v>2398</v>
      </c>
      <c r="D6" s="1336" t="s">
        <v>2399</v>
      </c>
      <c r="E6" s="1336" t="s">
        <v>2400</v>
      </c>
      <c r="F6" s="1336" t="s">
        <v>71</v>
      </c>
      <c r="G6" s="1336" t="s">
        <v>2401</v>
      </c>
      <c r="H6" s="1336" t="s">
        <v>2402</v>
      </c>
      <c r="I6" s="1336" t="s">
        <v>2403</v>
      </c>
      <c r="J6" s="1336" t="s">
        <v>71</v>
      </c>
      <c r="K6" s="1336" t="s">
        <v>2398</v>
      </c>
      <c r="L6" s="1336" t="s">
        <v>2402</v>
      </c>
      <c r="M6" s="1336" t="s">
        <v>2403</v>
      </c>
      <c r="N6" s="1337" t="s">
        <v>71</v>
      </c>
      <c r="O6" s="1336" t="s">
        <v>2401</v>
      </c>
      <c r="P6" s="1336" t="s">
        <v>2399</v>
      </c>
      <c r="Q6" s="1336" t="s">
        <v>2403</v>
      </c>
    </row>
    <row r="7" spans="1:17" ht="12.75" customHeight="1" x14ac:dyDescent="0.15">
      <c r="A7" s="1338" t="s">
        <v>71</v>
      </c>
      <c r="B7" s="1339">
        <f t="shared" ref="B7:M7" si="0">SUM(B8:B22)</f>
        <v>1757</v>
      </c>
      <c r="C7" s="1339">
        <f t="shared" si="0"/>
        <v>686</v>
      </c>
      <c r="D7" s="1339">
        <f t="shared" si="0"/>
        <v>790</v>
      </c>
      <c r="E7" s="1339">
        <f t="shared" si="0"/>
        <v>281</v>
      </c>
      <c r="F7" s="1339">
        <f t="shared" si="0"/>
        <v>118</v>
      </c>
      <c r="G7" s="1339">
        <f t="shared" si="0"/>
        <v>56</v>
      </c>
      <c r="H7" s="1339">
        <f t="shared" si="0"/>
        <v>42</v>
      </c>
      <c r="I7" s="1339">
        <f t="shared" si="0"/>
        <v>20</v>
      </c>
      <c r="J7" s="1339">
        <f t="shared" si="0"/>
        <v>1431</v>
      </c>
      <c r="K7" s="1339">
        <f t="shared" si="0"/>
        <v>477</v>
      </c>
      <c r="L7" s="1339">
        <f t="shared" si="0"/>
        <v>733</v>
      </c>
      <c r="M7" s="1339">
        <f t="shared" si="0"/>
        <v>221</v>
      </c>
      <c r="N7" s="1340">
        <f>SUM(N8:N22)</f>
        <v>208</v>
      </c>
      <c r="O7" s="1339">
        <f>SUM(O8:O22)</f>
        <v>153</v>
      </c>
      <c r="P7" s="1339">
        <f>SUM(P8:P22)</f>
        <v>15</v>
      </c>
      <c r="Q7" s="1339">
        <f>SUM(Q8:Q22)</f>
        <v>40</v>
      </c>
    </row>
    <row r="8" spans="1:17" ht="12.75" customHeight="1" x14ac:dyDescent="0.15">
      <c r="A8" s="1341" t="s">
        <v>5</v>
      </c>
      <c r="B8" s="1339">
        <f>SUM(C8:E8)</f>
        <v>35</v>
      </c>
      <c r="C8" s="1343">
        <f t="shared" ref="C8:E22" si="1">SUM(G8,K8,O8)</f>
        <v>10</v>
      </c>
      <c r="D8" s="1343">
        <f t="shared" si="1"/>
        <v>19</v>
      </c>
      <c r="E8" s="1343">
        <f t="shared" si="1"/>
        <v>6</v>
      </c>
      <c r="F8" s="1339">
        <f>SUM(G8:I8)</f>
        <v>0</v>
      </c>
      <c r="G8" s="1343">
        <v>0</v>
      </c>
      <c r="H8" s="1343">
        <v>0</v>
      </c>
      <c r="I8" s="1343">
        <v>0</v>
      </c>
      <c r="J8" s="1339">
        <f>SUM(K8:M8)</f>
        <v>35</v>
      </c>
      <c r="K8" s="1343">
        <v>10</v>
      </c>
      <c r="L8" s="1343">
        <v>19</v>
      </c>
      <c r="M8" s="1343">
        <v>6</v>
      </c>
      <c r="N8" s="1339">
        <f>SUM(O8:Q8)</f>
        <v>0</v>
      </c>
      <c r="O8" s="1343">
        <v>0</v>
      </c>
      <c r="P8" s="1343">
        <v>0</v>
      </c>
      <c r="Q8" s="1343">
        <v>0</v>
      </c>
    </row>
    <row r="9" spans="1:17" ht="12.75" customHeight="1" x14ac:dyDescent="0.15">
      <c r="A9" s="1341" t="s">
        <v>7</v>
      </c>
      <c r="B9" s="1339">
        <f t="shared" ref="B9:B22" si="2">SUM(C9:E9)</f>
        <v>40</v>
      </c>
      <c r="C9" s="1343">
        <f t="shared" si="1"/>
        <v>11</v>
      </c>
      <c r="D9" s="1343">
        <f t="shared" si="1"/>
        <v>25</v>
      </c>
      <c r="E9" s="1343">
        <f t="shared" si="1"/>
        <v>4</v>
      </c>
      <c r="F9" s="1339">
        <f t="shared" ref="F9:F22" si="3">SUM(G9:I9)</f>
        <v>1</v>
      </c>
      <c r="G9" s="1343">
        <v>0</v>
      </c>
      <c r="H9" s="1343">
        <v>1</v>
      </c>
      <c r="I9" s="1343">
        <v>0</v>
      </c>
      <c r="J9" s="1339">
        <f t="shared" ref="J9:J22" si="4">SUM(K9:M9)</f>
        <v>37</v>
      </c>
      <c r="K9" s="1343">
        <v>10</v>
      </c>
      <c r="L9" s="1343">
        <v>24</v>
      </c>
      <c r="M9" s="1343">
        <v>3</v>
      </c>
      <c r="N9" s="1339">
        <f t="shared" ref="N9:N22" si="5">SUM(O9:Q9)</f>
        <v>2</v>
      </c>
      <c r="O9" s="1343">
        <v>1</v>
      </c>
      <c r="P9" s="1343">
        <v>0</v>
      </c>
      <c r="Q9" s="1343">
        <v>1</v>
      </c>
    </row>
    <row r="10" spans="1:17" ht="12.75" customHeight="1" x14ac:dyDescent="0.15">
      <c r="A10" s="1341" t="s">
        <v>8</v>
      </c>
      <c r="B10" s="1339">
        <f t="shared" si="2"/>
        <v>112</v>
      </c>
      <c r="C10" s="1343">
        <f t="shared" si="1"/>
        <v>29</v>
      </c>
      <c r="D10" s="1343">
        <f t="shared" si="1"/>
        <v>61</v>
      </c>
      <c r="E10" s="1343">
        <f t="shared" si="1"/>
        <v>22</v>
      </c>
      <c r="F10" s="1339">
        <f t="shared" si="3"/>
        <v>1</v>
      </c>
      <c r="G10" s="1343">
        <v>0</v>
      </c>
      <c r="H10" s="1343">
        <v>1</v>
      </c>
      <c r="I10" s="1343">
        <v>0</v>
      </c>
      <c r="J10" s="1339">
        <f t="shared" si="4"/>
        <v>108</v>
      </c>
      <c r="K10" s="1343">
        <v>29</v>
      </c>
      <c r="L10" s="1343">
        <v>60</v>
      </c>
      <c r="M10" s="1343">
        <v>19</v>
      </c>
      <c r="N10" s="1339">
        <f t="shared" si="5"/>
        <v>3</v>
      </c>
      <c r="O10" s="1343">
        <v>0</v>
      </c>
      <c r="P10" s="1343">
        <v>0</v>
      </c>
      <c r="Q10" s="1343">
        <v>3</v>
      </c>
    </row>
    <row r="11" spans="1:17" ht="12.75" customHeight="1" x14ac:dyDescent="0.15">
      <c r="A11" s="1341" t="s">
        <v>9</v>
      </c>
      <c r="B11" s="1339">
        <f t="shared" si="2"/>
        <v>121</v>
      </c>
      <c r="C11" s="1343">
        <f t="shared" si="1"/>
        <v>38</v>
      </c>
      <c r="D11" s="1343">
        <f t="shared" si="1"/>
        <v>73</v>
      </c>
      <c r="E11" s="1343">
        <f t="shared" si="1"/>
        <v>10</v>
      </c>
      <c r="F11" s="1339">
        <f t="shared" si="3"/>
        <v>1</v>
      </c>
      <c r="G11" s="1343">
        <v>0</v>
      </c>
      <c r="H11" s="1343">
        <v>1</v>
      </c>
      <c r="I11" s="1343">
        <v>0</v>
      </c>
      <c r="J11" s="1339">
        <f t="shared" si="4"/>
        <v>112</v>
      </c>
      <c r="K11" s="1343">
        <v>31</v>
      </c>
      <c r="L11" s="1343">
        <v>72</v>
      </c>
      <c r="M11" s="1343">
        <v>9</v>
      </c>
      <c r="N11" s="1339">
        <f t="shared" si="5"/>
        <v>8</v>
      </c>
      <c r="O11" s="1343">
        <v>7</v>
      </c>
      <c r="P11" s="1343">
        <v>0</v>
      </c>
      <c r="Q11" s="1343">
        <v>1</v>
      </c>
    </row>
    <row r="12" spans="1:17" ht="12.75" customHeight="1" x14ac:dyDescent="0.15">
      <c r="A12" s="1341" t="s">
        <v>10</v>
      </c>
      <c r="B12" s="1339">
        <f t="shared" si="2"/>
        <v>131</v>
      </c>
      <c r="C12" s="1343">
        <f t="shared" si="1"/>
        <v>37</v>
      </c>
      <c r="D12" s="1343">
        <f t="shared" si="1"/>
        <v>73</v>
      </c>
      <c r="E12" s="1343">
        <f t="shared" si="1"/>
        <v>21</v>
      </c>
      <c r="F12" s="1339">
        <f t="shared" si="3"/>
        <v>7</v>
      </c>
      <c r="G12" s="1343">
        <v>2</v>
      </c>
      <c r="H12" s="1343">
        <v>2</v>
      </c>
      <c r="I12" s="1343">
        <v>3</v>
      </c>
      <c r="J12" s="1339">
        <f t="shared" si="4"/>
        <v>116</v>
      </c>
      <c r="K12" s="1343">
        <v>30</v>
      </c>
      <c r="L12" s="1343">
        <v>71</v>
      </c>
      <c r="M12" s="1343">
        <v>15</v>
      </c>
      <c r="N12" s="1339">
        <f t="shared" si="5"/>
        <v>8</v>
      </c>
      <c r="O12" s="1343">
        <v>5</v>
      </c>
      <c r="P12" s="1343">
        <v>0</v>
      </c>
      <c r="Q12" s="1343">
        <v>3</v>
      </c>
    </row>
    <row r="13" spans="1:17" ht="12.75" customHeight="1" x14ac:dyDescent="0.15">
      <c r="A13" s="1341" t="s">
        <v>11</v>
      </c>
      <c r="B13" s="1339">
        <f t="shared" si="2"/>
        <v>174</v>
      </c>
      <c r="C13" s="1343">
        <f t="shared" si="1"/>
        <v>58</v>
      </c>
      <c r="D13" s="1343">
        <f t="shared" si="1"/>
        <v>90</v>
      </c>
      <c r="E13" s="1343">
        <f t="shared" si="1"/>
        <v>26</v>
      </c>
      <c r="F13" s="1339">
        <f t="shared" si="3"/>
        <v>19</v>
      </c>
      <c r="G13" s="1343">
        <v>8</v>
      </c>
      <c r="H13" s="1343">
        <v>8</v>
      </c>
      <c r="I13" s="1343">
        <v>3</v>
      </c>
      <c r="J13" s="1339">
        <f t="shared" si="4"/>
        <v>125</v>
      </c>
      <c r="K13" s="1343">
        <v>32</v>
      </c>
      <c r="L13" s="1343">
        <v>75</v>
      </c>
      <c r="M13" s="1343">
        <v>18</v>
      </c>
      <c r="N13" s="1339">
        <f t="shared" si="5"/>
        <v>30</v>
      </c>
      <c r="O13" s="1343">
        <v>18</v>
      </c>
      <c r="P13" s="1343">
        <v>7</v>
      </c>
      <c r="Q13" s="1343">
        <v>5</v>
      </c>
    </row>
    <row r="14" spans="1:17" ht="12.75" customHeight="1" x14ac:dyDescent="0.15">
      <c r="A14" s="1341" t="s">
        <v>12</v>
      </c>
      <c r="B14" s="1339">
        <f t="shared" si="2"/>
        <v>110</v>
      </c>
      <c r="C14" s="1343">
        <f t="shared" si="1"/>
        <v>84</v>
      </c>
      <c r="D14" s="1343">
        <f t="shared" si="1"/>
        <v>13</v>
      </c>
      <c r="E14" s="1343">
        <f t="shared" si="1"/>
        <v>13</v>
      </c>
      <c r="F14" s="1339">
        <f t="shared" si="3"/>
        <v>20</v>
      </c>
      <c r="G14" s="1343">
        <v>12</v>
      </c>
      <c r="H14" s="1343">
        <v>7</v>
      </c>
      <c r="I14" s="1343">
        <v>1</v>
      </c>
      <c r="J14" s="1339">
        <f t="shared" si="4"/>
        <v>51</v>
      </c>
      <c r="K14" s="1343">
        <v>41</v>
      </c>
      <c r="L14" s="1343">
        <v>6</v>
      </c>
      <c r="M14" s="1343">
        <v>4</v>
      </c>
      <c r="N14" s="1339">
        <f t="shared" si="5"/>
        <v>39</v>
      </c>
      <c r="O14" s="1343">
        <v>31</v>
      </c>
      <c r="P14" s="1343">
        <v>0</v>
      </c>
      <c r="Q14" s="1343">
        <v>8</v>
      </c>
    </row>
    <row r="15" spans="1:17" ht="12.75" customHeight="1" x14ac:dyDescent="0.15">
      <c r="A15" s="1341" t="s">
        <v>13</v>
      </c>
      <c r="B15" s="1339">
        <f t="shared" si="2"/>
        <v>119</v>
      </c>
      <c r="C15" s="1343">
        <f t="shared" si="1"/>
        <v>72</v>
      </c>
      <c r="D15" s="1343">
        <f t="shared" si="1"/>
        <v>40</v>
      </c>
      <c r="E15" s="1343">
        <f t="shared" si="1"/>
        <v>7</v>
      </c>
      <c r="F15" s="1339">
        <f t="shared" si="3"/>
        <v>4</v>
      </c>
      <c r="G15" s="1343">
        <v>3</v>
      </c>
      <c r="H15" s="1343">
        <v>1</v>
      </c>
      <c r="I15" s="1343">
        <v>0</v>
      </c>
      <c r="J15" s="1339">
        <f t="shared" si="4"/>
        <v>86</v>
      </c>
      <c r="K15" s="1343">
        <v>42</v>
      </c>
      <c r="L15" s="1343">
        <v>37</v>
      </c>
      <c r="M15" s="1343">
        <v>7</v>
      </c>
      <c r="N15" s="1339">
        <f t="shared" si="5"/>
        <v>29</v>
      </c>
      <c r="O15" s="1343">
        <v>27</v>
      </c>
      <c r="P15" s="1343">
        <v>2</v>
      </c>
      <c r="Q15" s="1343">
        <v>0</v>
      </c>
    </row>
    <row r="16" spans="1:17" ht="12.75" customHeight="1" x14ac:dyDescent="0.15">
      <c r="A16" s="1341" t="s">
        <v>14</v>
      </c>
      <c r="B16" s="1339">
        <f t="shared" si="2"/>
        <v>134</v>
      </c>
      <c r="C16" s="1343">
        <f t="shared" si="1"/>
        <v>59</v>
      </c>
      <c r="D16" s="1343">
        <f t="shared" si="1"/>
        <v>60</v>
      </c>
      <c r="E16" s="1343">
        <f t="shared" si="1"/>
        <v>15</v>
      </c>
      <c r="F16" s="1339">
        <f t="shared" si="3"/>
        <v>9</v>
      </c>
      <c r="G16" s="1343">
        <v>3</v>
      </c>
      <c r="H16" s="1343">
        <v>3</v>
      </c>
      <c r="I16" s="1343">
        <v>3</v>
      </c>
      <c r="J16" s="1339">
        <f t="shared" si="4"/>
        <v>109</v>
      </c>
      <c r="K16" s="1343">
        <v>44</v>
      </c>
      <c r="L16" s="1343">
        <v>56</v>
      </c>
      <c r="M16" s="1343">
        <v>9</v>
      </c>
      <c r="N16" s="1339">
        <f t="shared" si="5"/>
        <v>16</v>
      </c>
      <c r="O16" s="1343">
        <v>12</v>
      </c>
      <c r="P16" s="1343">
        <v>1</v>
      </c>
      <c r="Q16" s="1343">
        <v>3</v>
      </c>
    </row>
    <row r="17" spans="1:17" ht="12.75" customHeight="1" x14ac:dyDescent="0.15">
      <c r="A17" s="1341" t="s">
        <v>15</v>
      </c>
      <c r="B17" s="1339">
        <f t="shared" si="2"/>
        <v>232</v>
      </c>
      <c r="C17" s="1343">
        <f t="shared" si="1"/>
        <v>127</v>
      </c>
      <c r="D17" s="1343">
        <f t="shared" si="1"/>
        <v>71</v>
      </c>
      <c r="E17" s="1343">
        <f t="shared" si="1"/>
        <v>34</v>
      </c>
      <c r="F17" s="1339">
        <f t="shared" si="3"/>
        <v>23</v>
      </c>
      <c r="G17" s="1343">
        <v>10</v>
      </c>
      <c r="H17" s="1343">
        <v>8</v>
      </c>
      <c r="I17" s="1343">
        <v>5</v>
      </c>
      <c r="J17" s="1339">
        <f t="shared" si="4"/>
        <v>169</v>
      </c>
      <c r="K17" s="1343">
        <v>85</v>
      </c>
      <c r="L17" s="1343">
        <v>62</v>
      </c>
      <c r="M17" s="1343">
        <v>22</v>
      </c>
      <c r="N17" s="1339">
        <f t="shared" si="5"/>
        <v>40</v>
      </c>
      <c r="O17" s="1343">
        <v>32</v>
      </c>
      <c r="P17" s="1343">
        <v>1</v>
      </c>
      <c r="Q17" s="1343">
        <v>7</v>
      </c>
    </row>
    <row r="18" spans="1:17" ht="12.75" customHeight="1" x14ac:dyDescent="0.15">
      <c r="A18" s="1341" t="s">
        <v>16</v>
      </c>
      <c r="B18" s="1339">
        <f t="shared" si="2"/>
        <v>173</v>
      </c>
      <c r="C18" s="1343">
        <f t="shared" si="1"/>
        <v>54</v>
      </c>
      <c r="D18" s="1343">
        <f t="shared" si="1"/>
        <v>86</v>
      </c>
      <c r="E18" s="1343">
        <f t="shared" si="1"/>
        <v>33</v>
      </c>
      <c r="F18" s="1339">
        <f t="shared" si="3"/>
        <v>11</v>
      </c>
      <c r="G18" s="1343">
        <v>5</v>
      </c>
      <c r="H18" s="1343">
        <v>4</v>
      </c>
      <c r="I18" s="1343">
        <v>2</v>
      </c>
      <c r="J18" s="1339">
        <f t="shared" si="4"/>
        <v>145</v>
      </c>
      <c r="K18" s="1343">
        <v>38</v>
      </c>
      <c r="L18" s="1343">
        <v>81</v>
      </c>
      <c r="M18" s="1343">
        <v>26</v>
      </c>
      <c r="N18" s="1339">
        <f t="shared" si="5"/>
        <v>17</v>
      </c>
      <c r="O18" s="1343">
        <v>11</v>
      </c>
      <c r="P18" s="1343">
        <v>1</v>
      </c>
      <c r="Q18" s="1343">
        <v>5</v>
      </c>
    </row>
    <row r="19" spans="1:17" ht="12.75" customHeight="1" x14ac:dyDescent="0.15">
      <c r="A19" s="1341" t="s">
        <v>17</v>
      </c>
      <c r="B19" s="1339">
        <f t="shared" si="2"/>
        <v>73</v>
      </c>
      <c r="C19" s="1343">
        <f t="shared" si="1"/>
        <v>29</v>
      </c>
      <c r="D19" s="1343">
        <f t="shared" si="1"/>
        <v>33</v>
      </c>
      <c r="E19" s="1343">
        <f t="shared" si="1"/>
        <v>11</v>
      </c>
      <c r="F19" s="1339">
        <f t="shared" si="3"/>
        <v>4</v>
      </c>
      <c r="G19" s="1343">
        <v>3</v>
      </c>
      <c r="H19" s="1343">
        <v>0</v>
      </c>
      <c r="I19" s="1343">
        <v>1</v>
      </c>
      <c r="J19" s="1339">
        <f t="shared" si="4"/>
        <v>66</v>
      </c>
      <c r="K19" s="1343">
        <v>25</v>
      </c>
      <c r="L19" s="1343">
        <v>33</v>
      </c>
      <c r="M19" s="1343">
        <v>8</v>
      </c>
      <c r="N19" s="1339">
        <f t="shared" si="5"/>
        <v>3</v>
      </c>
      <c r="O19" s="1343">
        <v>1</v>
      </c>
      <c r="P19" s="1343">
        <v>0</v>
      </c>
      <c r="Q19" s="1343">
        <v>2</v>
      </c>
    </row>
    <row r="20" spans="1:17" ht="12.75" customHeight="1" x14ac:dyDescent="0.15">
      <c r="A20" s="1341" t="s">
        <v>18</v>
      </c>
      <c r="B20" s="1339">
        <f t="shared" si="2"/>
        <v>180</v>
      </c>
      <c r="C20" s="1343">
        <f t="shared" si="1"/>
        <v>50</v>
      </c>
      <c r="D20" s="1343">
        <f t="shared" si="1"/>
        <v>84</v>
      </c>
      <c r="E20" s="1343">
        <f t="shared" si="1"/>
        <v>46</v>
      </c>
      <c r="F20" s="1339">
        <f t="shared" si="3"/>
        <v>10</v>
      </c>
      <c r="G20" s="1343">
        <v>6</v>
      </c>
      <c r="H20" s="1343">
        <v>4</v>
      </c>
      <c r="I20" s="1343">
        <v>0</v>
      </c>
      <c r="J20" s="1339">
        <f t="shared" si="4"/>
        <v>161</v>
      </c>
      <c r="K20" s="1343">
        <v>38</v>
      </c>
      <c r="L20" s="1343">
        <v>78</v>
      </c>
      <c r="M20" s="1343">
        <v>45</v>
      </c>
      <c r="N20" s="1339">
        <f t="shared" si="5"/>
        <v>9</v>
      </c>
      <c r="O20" s="1343">
        <v>6</v>
      </c>
      <c r="P20" s="1343">
        <v>2</v>
      </c>
      <c r="Q20" s="1343">
        <v>1</v>
      </c>
    </row>
    <row r="21" spans="1:17" ht="12.75" customHeight="1" x14ac:dyDescent="0.15">
      <c r="A21" s="1341" t="s">
        <v>19</v>
      </c>
      <c r="B21" s="1339">
        <f t="shared" si="2"/>
        <v>64</v>
      </c>
      <c r="C21" s="1343">
        <f t="shared" si="1"/>
        <v>13</v>
      </c>
      <c r="D21" s="1343">
        <f t="shared" si="1"/>
        <v>29</v>
      </c>
      <c r="E21" s="1343">
        <f t="shared" si="1"/>
        <v>22</v>
      </c>
      <c r="F21" s="1339">
        <f t="shared" si="3"/>
        <v>1</v>
      </c>
      <c r="G21" s="1343">
        <v>1</v>
      </c>
      <c r="H21" s="1343">
        <v>0</v>
      </c>
      <c r="I21" s="1343">
        <v>0</v>
      </c>
      <c r="J21" s="1339">
        <f t="shared" si="4"/>
        <v>60</v>
      </c>
      <c r="K21" s="1343">
        <v>11</v>
      </c>
      <c r="L21" s="1343">
        <v>28</v>
      </c>
      <c r="M21" s="1343">
        <v>21</v>
      </c>
      <c r="N21" s="1339">
        <f t="shared" si="5"/>
        <v>3</v>
      </c>
      <c r="O21" s="1343">
        <v>1</v>
      </c>
      <c r="P21" s="1343">
        <v>1</v>
      </c>
      <c r="Q21" s="1343">
        <v>1</v>
      </c>
    </row>
    <row r="22" spans="1:17" ht="12.75" customHeight="1" x14ac:dyDescent="0.15">
      <c r="A22" s="1341" t="s">
        <v>20</v>
      </c>
      <c r="B22" s="1339">
        <f t="shared" si="2"/>
        <v>59</v>
      </c>
      <c r="C22" s="1343">
        <f t="shared" si="1"/>
        <v>15</v>
      </c>
      <c r="D22" s="1343">
        <f t="shared" si="1"/>
        <v>33</v>
      </c>
      <c r="E22" s="1343">
        <f t="shared" si="1"/>
        <v>11</v>
      </c>
      <c r="F22" s="1339">
        <f t="shared" si="3"/>
        <v>7</v>
      </c>
      <c r="G22" s="1343">
        <v>3</v>
      </c>
      <c r="H22" s="1343">
        <v>2</v>
      </c>
      <c r="I22" s="1343">
        <v>2</v>
      </c>
      <c r="J22" s="1339">
        <f t="shared" si="4"/>
        <v>51</v>
      </c>
      <c r="K22" s="1343">
        <v>11</v>
      </c>
      <c r="L22" s="1343">
        <v>31</v>
      </c>
      <c r="M22" s="1343">
        <v>9</v>
      </c>
      <c r="N22" s="1339">
        <f t="shared" si="5"/>
        <v>1</v>
      </c>
      <c r="O22" s="1343">
        <v>1</v>
      </c>
      <c r="P22" s="1343">
        <v>0</v>
      </c>
      <c r="Q22" s="1343">
        <v>0</v>
      </c>
    </row>
    <row r="23" spans="1:17" ht="11.25" customHeight="1" x14ac:dyDescent="0.15">
      <c r="A23" s="1344"/>
      <c r="B23" s="1345"/>
      <c r="C23" s="1346"/>
      <c r="D23" s="1346"/>
      <c r="E23" s="1346"/>
      <c r="F23" s="1345"/>
      <c r="G23" s="1346"/>
      <c r="H23" s="1346"/>
      <c r="I23" s="1346"/>
      <c r="J23" s="1345"/>
      <c r="K23" s="1346"/>
      <c r="L23" s="1346"/>
      <c r="M23" s="1346"/>
      <c r="N23" s="1345"/>
      <c r="O23" s="1346"/>
      <c r="P23" s="1346"/>
      <c r="Q23" s="1346"/>
    </row>
    <row r="24" spans="1:17" ht="11.25" customHeight="1" x14ac:dyDescent="0.15">
      <c r="A24" s="3140" t="s">
        <v>2404</v>
      </c>
      <c r="B24" s="3140"/>
      <c r="C24" s="3140"/>
      <c r="D24" s="3140"/>
      <c r="E24" s="3140"/>
      <c r="F24" s="3140"/>
      <c r="G24" s="3140"/>
      <c r="H24" s="3140"/>
      <c r="I24" s="3140"/>
      <c r="J24" s="3140"/>
      <c r="K24" s="3140"/>
      <c r="L24" s="3140"/>
      <c r="M24" s="3140"/>
      <c r="N24" s="3140"/>
      <c r="O24" s="3140"/>
      <c r="P24" s="3140"/>
      <c r="Q24" s="3140"/>
    </row>
    <row r="25" spans="1:17" ht="21" customHeight="1" x14ac:dyDescent="0.15">
      <c r="A25" s="3140" t="s">
        <v>2405</v>
      </c>
      <c r="B25" s="3140"/>
      <c r="C25" s="3140"/>
      <c r="D25" s="3140"/>
      <c r="E25" s="3140"/>
      <c r="F25" s="3140"/>
      <c r="G25" s="3140"/>
      <c r="H25" s="3140"/>
      <c r="I25" s="3140"/>
      <c r="J25" s="3140"/>
      <c r="K25" s="3140"/>
      <c r="L25" s="3140"/>
      <c r="M25" s="3140"/>
      <c r="N25" s="3140"/>
      <c r="O25" s="3140"/>
      <c r="P25" s="3140"/>
      <c r="Q25" s="3140"/>
    </row>
    <row r="26" spans="1:17" ht="10.5" customHeight="1" x14ac:dyDescent="0.15">
      <c r="A26" s="3140" t="s">
        <v>2406</v>
      </c>
      <c r="B26" s="3140"/>
      <c r="C26" s="3140"/>
      <c r="D26" s="3140"/>
      <c r="E26" s="3140"/>
      <c r="F26" s="3140"/>
      <c r="G26" s="3140"/>
      <c r="H26" s="3140"/>
      <c r="I26" s="3140"/>
      <c r="J26" s="3140"/>
      <c r="K26" s="3140"/>
      <c r="L26" s="3140"/>
      <c r="M26" s="3140"/>
      <c r="N26" s="3140"/>
      <c r="O26" s="3140"/>
      <c r="P26" s="3140"/>
      <c r="Q26" s="3140"/>
    </row>
    <row r="27" spans="1:17" ht="11.25" customHeight="1" x14ac:dyDescent="0.15">
      <c r="A27" s="3141" t="s">
        <v>21</v>
      </c>
      <c r="B27" s="3141"/>
      <c r="C27" s="3141"/>
      <c r="D27" s="3141"/>
      <c r="E27" s="3141"/>
      <c r="F27" s="3141"/>
      <c r="G27" s="3141"/>
      <c r="H27" s="3141"/>
      <c r="I27" s="3141"/>
      <c r="J27" s="3141"/>
      <c r="K27" s="3141"/>
      <c r="L27" s="3141"/>
      <c r="M27" s="3141"/>
      <c r="N27" s="3141"/>
      <c r="O27" s="3141"/>
      <c r="P27" s="3141"/>
      <c r="Q27" s="3141"/>
    </row>
    <row r="28" spans="1:17" ht="11.25" customHeight="1" x14ac:dyDescent="0.15">
      <c r="A28" s="3140" t="s">
        <v>2407</v>
      </c>
      <c r="B28" s="3140"/>
      <c r="C28" s="3140"/>
      <c r="D28" s="3140"/>
      <c r="E28" s="3140"/>
      <c r="F28" s="3140"/>
      <c r="G28" s="3140"/>
      <c r="H28" s="3140"/>
      <c r="I28" s="3140"/>
      <c r="J28" s="3140"/>
      <c r="K28" s="3140"/>
      <c r="L28" s="3140"/>
      <c r="M28" s="3140"/>
      <c r="N28" s="3140"/>
      <c r="O28" s="3140"/>
      <c r="P28" s="3140"/>
      <c r="Q28" s="3140"/>
    </row>
  </sheetData>
  <mergeCells count="14">
    <mergeCell ref="A2:Q2"/>
    <mergeCell ref="A3:Q3"/>
    <mergeCell ref="A4:A6"/>
    <mergeCell ref="B4:Q4"/>
    <mergeCell ref="B5:B6"/>
    <mergeCell ref="C5:E5"/>
    <mergeCell ref="F5:I5"/>
    <mergeCell ref="J5:M5"/>
    <mergeCell ref="N5:Q5"/>
    <mergeCell ref="A24:Q24"/>
    <mergeCell ref="A25:Q25"/>
    <mergeCell ref="A26:Q26"/>
    <mergeCell ref="A27:Q27"/>
    <mergeCell ref="A28:Q28"/>
  </mergeCells>
  <conditionalFormatting sqref="B7:Q22">
    <cfRule type="expression" dxfId="21"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9">
    <outlinePr summaryBelow="0" summaryRight="0"/>
  </sheetPr>
  <dimension ref="A1:D15"/>
  <sheetViews>
    <sheetView zoomScaleNormal="100" workbookViewId="0"/>
  </sheetViews>
  <sheetFormatPr baseColWidth="10" defaultColWidth="9.140625" defaultRowHeight="10.5" x14ac:dyDescent="0.15"/>
  <cols>
    <col min="1" max="1" width="39.7109375" style="1348" customWidth="1"/>
    <col min="2" max="3" width="17.28515625" style="1348" customWidth="1"/>
    <col min="4" max="4" width="7.5703125" style="1348" customWidth="1"/>
    <col min="5" max="250" width="9.140625" style="1348"/>
    <col min="251" max="251" width="39.7109375" style="1348" customWidth="1"/>
    <col min="252" max="253" width="17.28515625" style="1348" customWidth="1"/>
    <col min="254" max="254" width="7.5703125" style="1348" customWidth="1"/>
    <col min="255" max="506" width="9.140625" style="1348"/>
    <col min="507" max="507" width="39.7109375" style="1348" customWidth="1"/>
    <col min="508" max="509" width="17.28515625" style="1348" customWidth="1"/>
    <col min="510" max="510" width="7.5703125" style="1348" customWidth="1"/>
    <col min="511" max="762" width="9.140625" style="1348"/>
    <col min="763" max="763" width="39.7109375" style="1348" customWidth="1"/>
    <col min="764" max="765" width="17.28515625" style="1348" customWidth="1"/>
    <col min="766" max="766" width="7.5703125" style="1348" customWidth="1"/>
    <col min="767" max="1018" width="9.140625" style="1348"/>
    <col min="1019" max="1019" width="39.7109375" style="1348" customWidth="1"/>
    <col min="1020" max="1021" width="17.28515625" style="1348" customWidth="1"/>
    <col min="1022" max="1022" width="7.5703125" style="1348" customWidth="1"/>
    <col min="1023" max="1274" width="9.140625" style="1348"/>
    <col min="1275" max="1275" width="39.7109375" style="1348" customWidth="1"/>
    <col min="1276" max="1277" width="17.28515625" style="1348" customWidth="1"/>
    <col min="1278" max="1278" width="7.5703125" style="1348" customWidth="1"/>
    <col min="1279" max="1530" width="9.140625" style="1348"/>
    <col min="1531" max="1531" width="39.7109375" style="1348" customWidth="1"/>
    <col min="1532" max="1533" width="17.28515625" style="1348" customWidth="1"/>
    <col min="1534" max="1534" width="7.5703125" style="1348" customWidth="1"/>
    <col min="1535" max="1786" width="9.140625" style="1348"/>
    <col min="1787" max="1787" width="39.7109375" style="1348" customWidth="1"/>
    <col min="1788" max="1789" width="17.28515625" style="1348" customWidth="1"/>
    <col min="1790" max="1790" width="7.5703125" style="1348" customWidth="1"/>
    <col min="1791" max="2042" width="9.140625" style="1348"/>
    <col min="2043" max="2043" width="39.7109375" style="1348" customWidth="1"/>
    <col min="2044" max="2045" width="17.28515625" style="1348" customWidth="1"/>
    <col min="2046" max="2046" width="7.5703125" style="1348" customWidth="1"/>
    <col min="2047" max="2298" width="9.140625" style="1348"/>
    <col min="2299" max="2299" width="39.7109375" style="1348" customWidth="1"/>
    <col min="2300" max="2301" width="17.28515625" style="1348" customWidth="1"/>
    <col min="2302" max="2302" width="7.5703125" style="1348" customWidth="1"/>
    <col min="2303" max="2554" width="9.140625" style="1348"/>
    <col min="2555" max="2555" width="39.7109375" style="1348" customWidth="1"/>
    <col min="2556" max="2557" width="17.28515625" style="1348" customWidth="1"/>
    <col min="2558" max="2558" width="7.5703125" style="1348" customWidth="1"/>
    <col min="2559" max="2810" width="9.140625" style="1348"/>
    <col min="2811" max="2811" width="39.7109375" style="1348" customWidth="1"/>
    <col min="2812" max="2813" width="17.28515625" style="1348" customWidth="1"/>
    <col min="2814" max="2814" width="7.5703125" style="1348" customWidth="1"/>
    <col min="2815" max="3066" width="9.140625" style="1348"/>
    <col min="3067" max="3067" width="39.7109375" style="1348" customWidth="1"/>
    <col min="3068" max="3069" width="17.28515625" style="1348" customWidth="1"/>
    <col min="3070" max="3070" width="7.5703125" style="1348" customWidth="1"/>
    <col min="3071" max="3322" width="9.140625" style="1348"/>
    <col min="3323" max="3323" width="39.7109375" style="1348" customWidth="1"/>
    <col min="3324" max="3325" width="17.28515625" style="1348" customWidth="1"/>
    <col min="3326" max="3326" width="7.5703125" style="1348" customWidth="1"/>
    <col min="3327" max="3578" width="9.140625" style="1348"/>
    <col min="3579" max="3579" width="39.7109375" style="1348" customWidth="1"/>
    <col min="3580" max="3581" width="17.28515625" style="1348" customWidth="1"/>
    <col min="3582" max="3582" width="7.5703125" style="1348" customWidth="1"/>
    <col min="3583" max="3834" width="9.140625" style="1348"/>
    <col min="3835" max="3835" width="39.7109375" style="1348" customWidth="1"/>
    <col min="3836" max="3837" width="17.28515625" style="1348" customWidth="1"/>
    <col min="3838" max="3838" width="7.5703125" style="1348" customWidth="1"/>
    <col min="3839" max="4090" width="9.140625" style="1348"/>
    <col min="4091" max="4091" width="39.7109375" style="1348" customWidth="1"/>
    <col min="4092" max="4093" width="17.28515625" style="1348" customWidth="1"/>
    <col min="4094" max="4094" width="7.5703125" style="1348" customWidth="1"/>
    <col min="4095" max="4346" width="9.140625" style="1348"/>
    <col min="4347" max="4347" width="39.7109375" style="1348" customWidth="1"/>
    <col min="4348" max="4349" width="17.28515625" style="1348" customWidth="1"/>
    <col min="4350" max="4350" width="7.5703125" style="1348" customWidth="1"/>
    <col min="4351" max="4602" width="9.140625" style="1348"/>
    <col min="4603" max="4603" width="39.7109375" style="1348" customWidth="1"/>
    <col min="4604" max="4605" width="17.28515625" style="1348" customWidth="1"/>
    <col min="4606" max="4606" width="7.5703125" style="1348" customWidth="1"/>
    <col min="4607" max="4858" width="9.140625" style="1348"/>
    <col min="4859" max="4859" width="39.7109375" style="1348" customWidth="1"/>
    <col min="4860" max="4861" width="17.28515625" style="1348" customWidth="1"/>
    <col min="4862" max="4862" width="7.5703125" style="1348" customWidth="1"/>
    <col min="4863" max="5114" width="9.140625" style="1348"/>
    <col min="5115" max="5115" width="39.7109375" style="1348" customWidth="1"/>
    <col min="5116" max="5117" width="17.28515625" style="1348" customWidth="1"/>
    <col min="5118" max="5118" width="7.5703125" style="1348" customWidth="1"/>
    <col min="5119" max="5370" width="9.140625" style="1348"/>
    <col min="5371" max="5371" width="39.7109375" style="1348" customWidth="1"/>
    <col min="5372" max="5373" width="17.28515625" style="1348" customWidth="1"/>
    <col min="5374" max="5374" width="7.5703125" style="1348" customWidth="1"/>
    <col min="5375" max="5626" width="9.140625" style="1348"/>
    <col min="5627" max="5627" width="39.7109375" style="1348" customWidth="1"/>
    <col min="5628" max="5629" width="17.28515625" style="1348" customWidth="1"/>
    <col min="5630" max="5630" width="7.5703125" style="1348" customWidth="1"/>
    <col min="5631" max="5882" width="9.140625" style="1348"/>
    <col min="5883" max="5883" width="39.7109375" style="1348" customWidth="1"/>
    <col min="5884" max="5885" width="17.28515625" style="1348" customWidth="1"/>
    <col min="5886" max="5886" width="7.5703125" style="1348" customWidth="1"/>
    <col min="5887" max="6138" width="9.140625" style="1348"/>
    <col min="6139" max="6139" width="39.7109375" style="1348" customWidth="1"/>
    <col min="6140" max="6141" width="17.28515625" style="1348" customWidth="1"/>
    <col min="6142" max="6142" width="7.5703125" style="1348" customWidth="1"/>
    <col min="6143" max="6394" width="9.140625" style="1348"/>
    <col min="6395" max="6395" width="39.7109375" style="1348" customWidth="1"/>
    <col min="6396" max="6397" width="17.28515625" style="1348" customWidth="1"/>
    <col min="6398" max="6398" width="7.5703125" style="1348" customWidth="1"/>
    <col min="6399" max="6650" width="9.140625" style="1348"/>
    <col min="6651" max="6651" width="39.7109375" style="1348" customWidth="1"/>
    <col min="6652" max="6653" width="17.28515625" style="1348" customWidth="1"/>
    <col min="6654" max="6654" width="7.5703125" style="1348" customWidth="1"/>
    <col min="6655" max="6906" width="9.140625" style="1348"/>
    <col min="6907" max="6907" width="39.7109375" style="1348" customWidth="1"/>
    <col min="6908" max="6909" width="17.28515625" style="1348" customWidth="1"/>
    <col min="6910" max="6910" width="7.5703125" style="1348" customWidth="1"/>
    <col min="6911" max="7162" width="9.140625" style="1348"/>
    <col min="7163" max="7163" width="39.7109375" style="1348" customWidth="1"/>
    <col min="7164" max="7165" width="17.28515625" style="1348" customWidth="1"/>
    <col min="7166" max="7166" width="7.5703125" style="1348" customWidth="1"/>
    <col min="7167" max="7418" width="9.140625" style="1348"/>
    <col min="7419" max="7419" width="39.7109375" style="1348" customWidth="1"/>
    <col min="7420" max="7421" width="17.28515625" style="1348" customWidth="1"/>
    <col min="7422" max="7422" width="7.5703125" style="1348" customWidth="1"/>
    <col min="7423" max="7674" width="9.140625" style="1348"/>
    <col min="7675" max="7675" width="39.7109375" style="1348" customWidth="1"/>
    <col min="7676" max="7677" width="17.28515625" style="1348" customWidth="1"/>
    <col min="7678" max="7678" width="7.5703125" style="1348" customWidth="1"/>
    <col min="7679" max="7930" width="9.140625" style="1348"/>
    <col min="7931" max="7931" width="39.7109375" style="1348" customWidth="1"/>
    <col min="7932" max="7933" width="17.28515625" style="1348" customWidth="1"/>
    <col min="7934" max="7934" width="7.5703125" style="1348" customWidth="1"/>
    <col min="7935" max="8186" width="9.140625" style="1348"/>
    <col min="8187" max="8187" width="39.7109375" style="1348" customWidth="1"/>
    <col min="8188" max="8189" width="17.28515625" style="1348" customWidth="1"/>
    <col min="8190" max="8190" width="7.5703125" style="1348" customWidth="1"/>
    <col min="8191" max="8442" width="9.140625" style="1348"/>
    <col min="8443" max="8443" width="39.7109375" style="1348" customWidth="1"/>
    <col min="8444" max="8445" width="17.28515625" style="1348" customWidth="1"/>
    <col min="8446" max="8446" width="7.5703125" style="1348" customWidth="1"/>
    <col min="8447" max="8698" width="9.140625" style="1348"/>
    <col min="8699" max="8699" width="39.7109375" style="1348" customWidth="1"/>
    <col min="8700" max="8701" width="17.28515625" style="1348" customWidth="1"/>
    <col min="8702" max="8702" width="7.5703125" style="1348" customWidth="1"/>
    <col min="8703" max="8954" width="9.140625" style="1348"/>
    <col min="8955" max="8955" width="39.7109375" style="1348" customWidth="1"/>
    <col min="8956" max="8957" width="17.28515625" style="1348" customWidth="1"/>
    <col min="8958" max="8958" width="7.5703125" style="1348" customWidth="1"/>
    <col min="8959" max="9210" width="9.140625" style="1348"/>
    <col min="9211" max="9211" width="39.7109375" style="1348" customWidth="1"/>
    <col min="9212" max="9213" width="17.28515625" style="1348" customWidth="1"/>
    <col min="9214" max="9214" width="7.5703125" style="1348" customWidth="1"/>
    <col min="9215" max="9466" width="9.140625" style="1348"/>
    <col min="9467" max="9467" width="39.7109375" style="1348" customWidth="1"/>
    <col min="9468" max="9469" width="17.28515625" style="1348" customWidth="1"/>
    <col min="9470" max="9470" width="7.5703125" style="1348" customWidth="1"/>
    <col min="9471" max="9722" width="9.140625" style="1348"/>
    <col min="9723" max="9723" width="39.7109375" style="1348" customWidth="1"/>
    <col min="9724" max="9725" width="17.28515625" style="1348" customWidth="1"/>
    <col min="9726" max="9726" width="7.5703125" style="1348" customWidth="1"/>
    <col min="9727" max="9978" width="9.140625" style="1348"/>
    <col min="9979" max="9979" width="39.7109375" style="1348" customWidth="1"/>
    <col min="9980" max="9981" width="17.28515625" style="1348" customWidth="1"/>
    <col min="9982" max="9982" width="7.5703125" style="1348" customWidth="1"/>
    <col min="9983" max="10234" width="9.140625" style="1348"/>
    <col min="10235" max="10235" width="39.7109375" style="1348" customWidth="1"/>
    <col min="10236" max="10237" width="17.28515625" style="1348" customWidth="1"/>
    <col min="10238" max="10238" width="7.5703125" style="1348" customWidth="1"/>
    <col min="10239" max="10490" width="9.140625" style="1348"/>
    <col min="10491" max="10491" width="39.7109375" style="1348" customWidth="1"/>
    <col min="10492" max="10493" width="17.28515625" style="1348" customWidth="1"/>
    <col min="10494" max="10494" width="7.5703125" style="1348" customWidth="1"/>
    <col min="10495" max="10746" width="9.140625" style="1348"/>
    <col min="10747" max="10747" width="39.7109375" style="1348" customWidth="1"/>
    <col min="10748" max="10749" width="17.28515625" style="1348" customWidth="1"/>
    <col min="10750" max="10750" width="7.5703125" style="1348" customWidth="1"/>
    <col min="10751" max="11002" width="9.140625" style="1348"/>
    <col min="11003" max="11003" width="39.7109375" style="1348" customWidth="1"/>
    <col min="11004" max="11005" width="17.28515625" style="1348" customWidth="1"/>
    <col min="11006" max="11006" width="7.5703125" style="1348" customWidth="1"/>
    <col min="11007" max="11258" width="9.140625" style="1348"/>
    <col min="11259" max="11259" width="39.7109375" style="1348" customWidth="1"/>
    <col min="11260" max="11261" width="17.28515625" style="1348" customWidth="1"/>
    <col min="11262" max="11262" width="7.5703125" style="1348" customWidth="1"/>
    <col min="11263" max="11514" width="9.140625" style="1348"/>
    <col min="11515" max="11515" width="39.7109375" style="1348" customWidth="1"/>
    <col min="11516" max="11517" width="17.28515625" style="1348" customWidth="1"/>
    <col min="11518" max="11518" width="7.5703125" style="1348" customWidth="1"/>
    <col min="11519" max="11770" width="9.140625" style="1348"/>
    <col min="11771" max="11771" width="39.7109375" style="1348" customWidth="1"/>
    <col min="11772" max="11773" width="17.28515625" style="1348" customWidth="1"/>
    <col min="11774" max="11774" width="7.5703125" style="1348" customWidth="1"/>
    <col min="11775" max="12026" width="9.140625" style="1348"/>
    <col min="12027" max="12027" width="39.7109375" style="1348" customWidth="1"/>
    <col min="12028" max="12029" width="17.28515625" style="1348" customWidth="1"/>
    <col min="12030" max="12030" width="7.5703125" style="1348" customWidth="1"/>
    <col min="12031" max="12282" width="9.140625" style="1348"/>
    <col min="12283" max="12283" width="39.7109375" style="1348" customWidth="1"/>
    <col min="12284" max="12285" width="17.28515625" style="1348" customWidth="1"/>
    <col min="12286" max="12286" width="7.5703125" style="1348" customWidth="1"/>
    <col min="12287" max="12538" width="9.140625" style="1348"/>
    <col min="12539" max="12539" width="39.7109375" style="1348" customWidth="1"/>
    <col min="12540" max="12541" width="17.28515625" style="1348" customWidth="1"/>
    <col min="12542" max="12542" width="7.5703125" style="1348" customWidth="1"/>
    <col min="12543" max="12794" width="9.140625" style="1348"/>
    <col min="12795" max="12795" width="39.7109375" style="1348" customWidth="1"/>
    <col min="12796" max="12797" width="17.28515625" style="1348" customWidth="1"/>
    <col min="12798" max="12798" width="7.5703125" style="1348" customWidth="1"/>
    <col min="12799" max="13050" width="9.140625" style="1348"/>
    <col min="13051" max="13051" width="39.7109375" style="1348" customWidth="1"/>
    <col min="13052" max="13053" width="17.28515625" style="1348" customWidth="1"/>
    <col min="13054" max="13054" width="7.5703125" style="1348" customWidth="1"/>
    <col min="13055" max="13306" width="9.140625" style="1348"/>
    <col min="13307" max="13307" width="39.7109375" style="1348" customWidth="1"/>
    <col min="13308" max="13309" width="17.28515625" style="1348" customWidth="1"/>
    <col min="13310" max="13310" width="7.5703125" style="1348" customWidth="1"/>
    <col min="13311" max="13562" width="9.140625" style="1348"/>
    <col min="13563" max="13563" width="39.7109375" style="1348" customWidth="1"/>
    <col min="13564" max="13565" width="17.28515625" style="1348" customWidth="1"/>
    <col min="13566" max="13566" width="7.5703125" style="1348" customWidth="1"/>
    <col min="13567" max="13818" width="9.140625" style="1348"/>
    <col min="13819" max="13819" width="39.7109375" style="1348" customWidth="1"/>
    <col min="13820" max="13821" width="17.28515625" style="1348" customWidth="1"/>
    <col min="13822" max="13822" width="7.5703125" style="1348" customWidth="1"/>
    <col min="13823" max="14074" width="9.140625" style="1348"/>
    <col min="14075" max="14075" width="39.7109375" style="1348" customWidth="1"/>
    <col min="14076" max="14077" width="17.28515625" style="1348" customWidth="1"/>
    <col min="14078" max="14078" width="7.5703125" style="1348" customWidth="1"/>
    <col min="14079" max="14330" width="9.140625" style="1348"/>
    <col min="14331" max="14331" width="39.7109375" style="1348" customWidth="1"/>
    <col min="14332" max="14333" width="17.28515625" style="1348" customWidth="1"/>
    <col min="14334" max="14334" width="7.5703125" style="1348" customWidth="1"/>
    <col min="14335" max="14586" width="9.140625" style="1348"/>
    <col min="14587" max="14587" width="39.7109375" style="1348" customWidth="1"/>
    <col min="14588" max="14589" width="17.28515625" style="1348" customWidth="1"/>
    <col min="14590" max="14590" width="7.5703125" style="1348" customWidth="1"/>
    <col min="14591" max="14842" width="9.140625" style="1348"/>
    <col min="14843" max="14843" width="39.7109375" style="1348" customWidth="1"/>
    <col min="14844" max="14845" width="17.28515625" style="1348" customWidth="1"/>
    <col min="14846" max="14846" width="7.5703125" style="1348" customWidth="1"/>
    <col min="14847" max="15098" width="9.140625" style="1348"/>
    <col min="15099" max="15099" width="39.7109375" style="1348" customWidth="1"/>
    <col min="15100" max="15101" width="17.28515625" style="1348" customWidth="1"/>
    <col min="15102" max="15102" width="7.5703125" style="1348" customWidth="1"/>
    <col min="15103" max="15354" width="9.140625" style="1348"/>
    <col min="15355" max="15355" width="39.7109375" style="1348" customWidth="1"/>
    <col min="15356" max="15357" width="17.28515625" style="1348" customWidth="1"/>
    <col min="15358" max="15358" width="7.5703125" style="1348" customWidth="1"/>
    <col min="15359" max="15610" width="9.140625" style="1348"/>
    <col min="15611" max="15611" width="39.7109375" style="1348" customWidth="1"/>
    <col min="15612" max="15613" width="17.28515625" style="1348" customWidth="1"/>
    <col min="15614" max="15614" width="7.5703125" style="1348" customWidth="1"/>
    <col min="15615" max="15866" width="9.140625" style="1348"/>
    <col min="15867" max="15867" width="39.7109375" style="1348" customWidth="1"/>
    <col min="15868" max="15869" width="17.28515625" style="1348" customWidth="1"/>
    <col min="15870" max="15870" width="7.5703125" style="1348" customWidth="1"/>
    <col min="15871" max="16122" width="9.140625" style="1348"/>
    <col min="16123" max="16123" width="39.7109375" style="1348" customWidth="1"/>
    <col min="16124" max="16125" width="17.28515625" style="1348" customWidth="1"/>
    <col min="16126" max="16126" width="7.5703125" style="1348" customWidth="1"/>
    <col min="16127" max="16384" width="9.140625" style="1348"/>
  </cols>
  <sheetData>
    <row r="1" spans="1:4" x14ac:dyDescent="0.15">
      <c r="A1" s="1347"/>
      <c r="B1" s="1347"/>
      <c r="C1" s="1347"/>
      <c r="D1" s="1347"/>
    </row>
    <row r="2" spans="1:4" ht="22.5" customHeight="1" x14ac:dyDescent="0.15">
      <c r="A2" s="3142" t="s">
        <v>2408</v>
      </c>
      <c r="B2" s="3142"/>
      <c r="C2" s="3142"/>
      <c r="D2" s="1338"/>
    </row>
    <row r="3" spans="1:4" ht="11.25" customHeight="1" x14ac:dyDescent="0.15">
      <c r="A3" s="3156"/>
      <c r="B3" s="3156"/>
      <c r="C3" s="3156"/>
      <c r="D3" s="1347"/>
    </row>
    <row r="4" spans="1:4" x14ac:dyDescent="0.15">
      <c r="A4" s="3150" t="s">
        <v>2409</v>
      </c>
      <c r="B4" s="3157" t="s">
        <v>2410</v>
      </c>
      <c r="C4" s="3157"/>
      <c r="D4" s="1347"/>
    </row>
    <row r="5" spans="1:4" s="1352" customFormat="1" x14ac:dyDescent="0.25">
      <c r="A5" s="3151"/>
      <c r="B5" s="1349" t="s">
        <v>2279</v>
      </c>
      <c r="C5" s="1350" t="s">
        <v>2411</v>
      </c>
      <c r="D5" s="1351"/>
    </row>
    <row r="6" spans="1:4" ht="12.75" customHeight="1" x14ac:dyDescent="0.15">
      <c r="A6" s="1353" t="s">
        <v>2412</v>
      </c>
      <c r="B6" s="1354">
        <f>SUM(B7:B9)</f>
        <v>1757</v>
      </c>
      <c r="C6" s="1355">
        <f>SUM(C7:C9)</f>
        <v>0.99999999999999989</v>
      </c>
      <c r="D6" s="1347"/>
    </row>
    <row r="7" spans="1:4" ht="12.75" customHeight="1" x14ac:dyDescent="0.15">
      <c r="A7" s="1356" t="s">
        <v>2413</v>
      </c>
      <c r="B7" s="1357">
        <v>1275</v>
      </c>
      <c r="C7" s="1358">
        <f>B7/$B$6</f>
        <v>0.72566875355719973</v>
      </c>
    </row>
    <row r="8" spans="1:4" ht="12.75" customHeight="1" x14ac:dyDescent="0.15">
      <c r="A8" s="1356" t="s">
        <v>2414</v>
      </c>
      <c r="B8" s="1357">
        <v>122</v>
      </c>
      <c r="C8" s="1358">
        <f t="shared" ref="C8:C9" si="0">B8/$B$6</f>
        <v>6.9436539556061466E-2</v>
      </c>
      <c r="D8" s="1347"/>
    </row>
    <row r="9" spans="1:4" ht="12.75" customHeight="1" x14ac:dyDescent="0.15">
      <c r="A9" s="1356" t="s">
        <v>2415</v>
      </c>
      <c r="B9" s="1357">
        <v>360</v>
      </c>
      <c r="C9" s="1358">
        <f t="shared" si="0"/>
        <v>0.20489470688673875</v>
      </c>
      <c r="D9" s="1347"/>
    </row>
    <row r="10" spans="1:4" ht="11.25" customHeight="1" x14ac:dyDescent="0.15">
      <c r="A10" s="1356"/>
      <c r="B10" s="1359"/>
      <c r="C10" s="1360"/>
      <c r="D10" s="1347"/>
    </row>
    <row r="11" spans="1:4" ht="22.5" customHeight="1" x14ac:dyDescent="0.15">
      <c r="A11" s="3158" t="s">
        <v>2416</v>
      </c>
      <c r="B11" s="3158"/>
      <c r="C11" s="3158"/>
      <c r="D11" s="1347"/>
    </row>
    <row r="12" spans="1:4" ht="22.5" customHeight="1" x14ac:dyDescent="0.15">
      <c r="A12" s="3140" t="s">
        <v>2417</v>
      </c>
      <c r="B12" s="3140"/>
      <c r="C12" s="3140"/>
      <c r="D12" s="1347"/>
    </row>
    <row r="13" spans="1:4" ht="49.5" customHeight="1" x14ac:dyDescent="0.15">
      <c r="A13" s="3140" t="s">
        <v>2418</v>
      </c>
      <c r="B13" s="3140"/>
      <c r="C13" s="3140"/>
      <c r="D13" s="1347"/>
    </row>
    <row r="14" spans="1:4" x14ac:dyDescent="0.15">
      <c r="A14" s="3140" t="s">
        <v>2407</v>
      </c>
      <c r="B14" s="3140"/>
      <c r="C14" s="3140"/>
      <c r="D14" s="1347"/>
    </row>
    <row r="15" spans="1:4" ht="7.5" customHeight="1" x14ac:dyDescent="0.15">
      <c r="A15" s="1347"/>
      <c r="B15" s="1361"/>
      <c r="C15" s="1361"/>
      <c r="D15" s="1347"/>
    </row>
  </sheetData>
  <mergeCells count="8">
    <mergeCell ref="A13:C13"/>
    <mergeCell ref="A14:C14"/>
    <mergeCell ref="A2:C2"/>
    <mergeCell ref="A3:C3"/>
    <mergeCell ref="A4:A5"/>
    <mergeCell ref="B4:C4"/>
    <mergeCell ref="A11:C11"/>
    <mergeCell ref="A12:C12"/>
  </mergeCells>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0">
    <outlinePr summaryBelow="0" summaryRight="0"/>
  </sheetPr>
  <dimension ref="A1:O77"/>
  <sheetViews>
    <sheetView workbookViewId="0"/>
  </sheetViews>
  <sheetFormatPr baseColWidth="10" defaultColWidth="9.140625" defaultRowHeight="10.5" x14ac:dyDescent="0.15"/>
  <cols>
    <col min="1" max="1" width="49.42578125" style="1348" customWidth="1"/>
    <col min="2" max="9" width="13.7109375" style="1348" customWidth="1"/>
    <col min="10" max="253" width="9.140625" style="1348"/>
    <col min="254" max="254" width="49.42578125" style="1348" customWidth="1"/>
    <col min="255" max="262" width="13.7109375" style="1348" customWidth="1"/>
    <col min="263" max="509" width="9.140625" style="1348"/>
    <col min="510" max="510" width="49.42578125" style="1348" customWidth="1"/>
    <col min="511" max="518" width="13.7109375" style="1348" customWidth="1"/>
    <col min="519" max="765" width="9.140625" style="1348"/>
    <col min="766" max="766" width="49.42578125" style="1348" customWidth="1"/>
    <col min="767" max="774" width="13.7109375" style="1348" customWidth="1"/>
    <col min="775" max="1021" width="9.140625" style="1348"/>
    <col min="1022" max="1022" width="49.42578125" style="1348" customWidth="1"/>
    <col min="1023" max="1030" width="13.7109375" style="1348" customWidth="1"/>
    <col min="1031" max="1277" width="9.140625" style="1348"/>
    <col min="1278" max="1278" width="49.42578125" style="1348" customWidth="1"/>
    <col min="1279" max="1286" width="13.7109375" style="1348" customWidth="1"/>
    <col min="1287" max="1533" width="9.140625" style="1348"/>
    <col min="1534" max="1534" width="49.42578125" style="1348" customWidth="1"/>
    <col min="1535" max="1542" width="13.7109375" style="1348" customWidth="1"/>
    <col min="1543" max="1789" width="9.140625" style="1348"/>
    <col min="1790" max="1790" width="49.42578125" style="1348" customWidth="1"/>
    <col min="1791" max="1798" width="13.7109375" style="1348" customWidth="1"/>
    <col min="1799" max="2045" width="9.140625" style="1348"/>
    <col min="2046" max="2046" width="49.42578125" style="1348" customWidth="1"/>
    <col min="2047" max="2054" width="13.7109375" style="1348" customWidth="1"/>
    <col min="2055" max="2301" width="9.140625" style="1348"/>
    <col min="2302" max="2302" width="49.42578125" style="1348" customWidth="1"/>
    <col min="2303" max="2310" width="13.7109375" style="1348" customWidth="1"/>
    <col min="2311" max="2557" width="9.140625" style="1348"/>
    <col min="2558" max="2558" width="49.42578125" style="1348" customWidth="1"/>
    <col min="2559" max="2566" width="13.7109375" style="1348" customWidth="1"/>
    <col min="2567" max="2813" width="9.140625" style="1348"/>
    <col min="2814" max="2814" width="49.42578125" style="1348" customWidth="1"/>
    <col min="2815" max="2822" width="13.7109375" style="1348" customWidth="1"/>
    <col min="2823" max="3069" width="9.140625" style="1348"/>
    <col min="3070" max="3070" width="49.42578125" style="1348" customWidth="1"/>
    <col min="3071" max="3078" width="13.7109375" style="1348" customWidth="1"/>
    <col min="3079" max="3325" width="9.140625" style="1348"/>
    <col min="3326" max="3326" width="49.42578125" style="1348" customWidth="1"/>
    <col min="3327" max="3334" width="13.7109375" style="1348" customWidth="1"/>
    <col min="3335" max="3581" width="9.140625" style="1348"/>
    <col min="3582" max="3582" width="49.42578125" style="1348" customWidth="1"/>
    <col min="3583" max="3590" width="13.7109375" style="1348" customWidth="1"/>
    <col min="3591" max="3837" width="9.140625" style="1348"/>
    <col min="3838" max="3838" width="49.42578125" style="1348" customWidth="1"/>
    <col min="3839" max="3846" width="13.7109375" style="1348" customWidth="1"/>
    <col min="3847" max="4093" width="9.140625" style="1348"/>
    <col min="4094" max="4094" width="49.42578125" style="1348" customWidth="1"/>
    <col min="4095" max="4102" width="13.7109375" style="1348" customWidth="1"/>
    <col min="4103" max="4349" width="9.140625" style="1348"/>
    <col min="4350" max="4350" width="49.42578125" style="1348" customWidth="1"/>
    <col min="4351" max="4358" width="13.7109375" style="1348" customWidth="1"/>
    <col min="4359" max="4605" width="9.140625" style="1348"/>
    <col min="4606" max="4606" width="49.42578125" style="1348" customWidth="1"/>
    <col min="4607" max="4614" width="13.7109375" style="1348" customWidth="1"/>
    <col min="4615" max="4861" width="9.140625" style="1348"/>
    <col min="4862" max="4862" width="49.42578125" style="1348" customWidth="1"/>
    <col min="4863" max="4870" width="13.7109375" style="1348" customWidth="1"/>
    <col min="4871" max="5117" width="9.140625" style="1348"/>
    <col min="5118" max="5118" width="49.42578125" style="1348" customWidth="1"/>
    <col min="5119" max="5126" width="13.7109375" style="1348" customWidth="1"/>
    <col min="5127" max="5373" width="9.140625" style="1348"/>
    <col min="5374" max="5374" width="49.42578125" style="1348" customWidth="1"/>
    <col min="5375" max="5382" width="13.7109375" style="1348" customWidth="1"/>
    <col min="5383" max="5629" width="9.140625" style="1348"/>
    <col min="5630" max="5630" width="49.42578125" style="1348" customWidth="1"/>
    <col min="5631" max="5638" width="13.7109375" style="1348" customWidth="1"/>
    <col min="5639" max="5885" width="9.140625" style="1348"/>
    <col min="5886" max="5886" width="49.42578125" style="1348" customWidth="1"/>
    <col min="5887" max="5894" width="13.7109375" style="1348" customWidth="1"/>
    <col min="5895" max="6141" width="9.140625" style="1348"/>
    <col min="6142" max="6142" width="49.42578125" style="1348" customWidth="1"/>
    <col min="6143" max="6150" width="13.7109375" style="1348" customWidth="1"/>
    <col min="6151" max="6397" width="9.140625" style="1348"/>
    <col min="6398" max="6398" width="49.42578125" style="1348" customWidth="1"/>
    <col min="6399" max="6406" width="13.7109375" style="1348" customWidth="1"/>
    <col min="6407" max="6653" width="9.140625" style="1348"/>
    <col min="6654" max="6654" width="49.42578125" style="1348" customWidth="1"/>
    <col min="6655" max="6662" width="13.7109375" style="1348" customWidth="1"/>
    <col min="6663" max="6909" width="9.140625" style="1348"/>
    <col min="6910" max="6910" width="49.42578125" style="1348" customWidth="1"/>
    <col min="6911" max="6918" width="13.7109375" style="1348" customWidth="1"/>
    <col min="6919" max="7165" width="9.140625" style="1348"/>
    <col min="7166" max="7166" width="49.42578125" style="1348" customWidth="1"/>
    <col min="7167" max="7174" width="13.7109375" style="1348" customWidth="1"/>
    <col min="7175" max="7421" width="9.140625" style="1348"/>
    <col min="7422" max="7422" width="49.42578125" style="1348" customWidth="1"/>
    <col min="7423" max="7430" width="13.7109375" style="1348" customWidth="1"/>
    <col min="7431" max="7677" width="9.140625" style="1348"/>
    <col min="7678" max="7678" width="49.42578125" style="1348" customWidth="1"/>
    <col min="7679" max="7686" width="13.7109375" style="1348" customWidth="1"/>
    <col min="7687" max="7933" width="9.140625" style="1348"/>
    <col min="7934" max="7934" width="49.42578125" style="1348" customWidth="1"/>
    <col min="7935" max="7942" width="13.7109375" style="1348" customWidth="1"/>
    <col min="7943" max="8189" width="9.140625" style="1348"/>
    <col min="8190" max="8190" width="49.42578125" style="1348" customWidth="1"/>
    <col min="8191" max="8198" width="13.7109375" style="1348" customWidth="1"/>
    <col min="8199" max="8445" width="9.140625" style="1348"/>
    <col min="8446" max="8446" width="49.42578125" style="1348" customWidth="1"/>
    <col min="8447" max="8454" width="13.7109375" style="1348" customWidth="1"/>
    <col min="8455" max="8701" width="9.140625" style="1348"/>
    <col min="8702" max="8702" width="49.42578125" style="1348" customWidth="1"/>
    <col min="8703" max="8710" width="13.7109375" style="1348" customWidth="1"/>
    <col min="8711" max="8957" width="9.140625" style="1348"/>
    <col min="8958" max="8958" width="49.42578125" style="1348" customWidth="1"/>
    <col min="8959" max="8966" width="13.7109375" style="1348" customWidth="1"/>
    <col min="8967" max="9213" width="9.140625" style="1348"/>
    <col min="9214" max="9214" width="49.42578125" style="1348" customWidth="1"/>
    <col min="9215" max="9222" width="13.7109375" style="1348" customWidth="1"/>
    <col min="9223" max="9469" width="9.140625" style="1348"/>
    <col min="9470" max="9470" width="49.42578125" style="1348" customWidth="1"/>
    <col min="9471" max="9478" width="13.7109375" style="1348" customWidth="1"/>
    <col min="9479" max="9725" width="9.140625" style="1348"/>
    <col min="9726" max="9726" width="49.42578125" style="1348" customWidth="1"/>
    <col min="9727" max="9734" width="13.7109375" style="1348" customWidth="1"/>
    <col min="9735" max="9981" width="9.140625" style="1348"/>
    <col min="9982" max="9982" width="49.42578125" style="1348" customWidth="1"/>
    <col min="9983" max="9990" width="13.7109375" style="1348" customWidth="1"/>
    <col min="9991" max="10237" width="9.140625" style="1348"/>
    <col min="10238" max="10238" width="49.42578125" style="1348" customWidth="1"/>
    <col min="10239" max="10246" width="13.7109375" style="1348" customWidth="1"/>
    <col min="10247" max="10493" width="9.140625" style="1348"/>
    <col min="10494" max="10494" width="49.42578125" style="1348" customWidth="1"/>
    <col min="10495" max="10502" width="13.7109375" style="1348" customWidth="1"/>
    <col min="10503" max="10749" width="9.140625" style="1348"/>
    <col min="10750" max="10750" width="49.42578125" style="1348" customWidth="1"/>
    <col min="10751" max="10758" width="13.7109375" style="1348" customWidth="1"/>
    <col min="10759" max="11005" width="9.140625" style="1348"/>
    <col min="11006" max="11006" width="49.42578125" style="1348" customWidth="1"/>
    <col min="11007" max="11014" width="13.7109375" style="1348" customWidth="1"/>
    <col min="11015" max="11261" width="9.140625" style="1348"/>
    <col min="11262" max="11262" width="49.42578125" style="1348" customWidth="1"/>
    <col min="11263" max="11270" width="13.7109375" style="1348" customWidth="1"/>
    <col min="11271" max="11517" width="9.140625" style="1348"/>
    <col min="11518" max="11518" width="49.42578125" style="1348" customWidth="1"/>
    <col min="11519" max="11526" width="13.7109375" style="1348" customWidth="1"/>
    <col min="11527" max="11773" width="9.140625" style="1348"/>
    <col min="11774" max="11774" width="49.42578125" style="1348" customWidth="1"/>
    <col min="11775" max="11782" width="13.7109375" style="1348" customWidth="1"/>
    <col min="11783" max="12029" width="9.140625" style="1348"/>
    <col min="12030" max="12030" width="49.42578125" style="1348" customWidth="1"/>
    <col min="12031" max="12038" width="13.7109375" style="1348" customWidth="1"/>
    <col min="12039" max="12285" width="9.140625" style="1348"/>
    <col min="12286" max="12286" width="49.42578125" style="1348" customWidth="1"/>
    <col min="12287" max="12294" width="13.7109375" style="1348" customWidth="1"/>
    <col min="12295" max="12541" width="9.140625" style="1348"/>
    <col min="12542" max="12542" width="49.42578125" style="1348" customWidth="1"/>
    <col min="12543" max="12550" width="13.7109375" style="1348" customWidth="1"/>
    <col min="12551" max="12797" width="9.140625" style="1348"/>
    <col min="12798" max="12798" width="49.42578125" style="1348" customWidth="1"/>
    <col min="12799" max="12806" width="13.7109375" style="1348" customWidth="1"/>
    <col min="12807" max="13053" width="9.140625" style="1348"/>
    <col min="13054" max="13054" width="49.42578125" style="1348" customWidth="1"/>
    <col min="13055" max="13062" width="13.7109375" style="1348" customWidth="1"/>
    <col min="13063" max="13309" width="9.140625" style="1348"/>
    <col min="13310" max="13310" width="49.42578125" style="1348" customWidth="1"/>
    <col min="13311" max="13318" width="13.7109375" style="1348" customWidth="1"/>
    <col min="13319" max="13565" width="9.140625" style="1348"/>
    <col min="13566" max="13566" width="49.42578125" style="1348" customWidth="1"/>
    <col min="13567" max="13574" width="13.7109375" style="1348" customWidth="1"/>
    <col min="13575" max="13821" width="9.140625" style="1348"/>
    <col min="13822" max="13822" width="49.42578125" style="1348" customWidth="1"/>
    <col min="13823" max="13830" width="13.7109375" style="1348" customWidth="1"/>
    <col min="13831" max="14077" width="9.140625" style="1348"/>
    <col min="14078" max="14078" width="49.42578125" style="1348" customWidth="1"/>
    <col min="14079" max="14086" width="13.7109375" style="1348" customWidth="1"/>
    <col min="14087" max="14333" width="9.140625" style="1348"/>
    <col min="14334" max="14334" width="49.42578125" style="1348" customWidth="1"/>
    <col min="14335" max="14342" width="13.7109375" style="1348" customWidth="1"/>
    <col min="14343" max="14589" width="9.140625" style="1348"/>
    <col min="14590" max="14590" width="49.42578125" style="1348" customWidth="1"/>
    <col min="14591" max="14598" width="13.7109375" style="1348" customWidth="1"/>
    <col min="14599" max="14845" width="9.140625" style="1348"/>
    <col min="14846" max="14846" width="49.42578125" style="1348" customWidth="1"/>
    <col min="14847" max="14854" width="13.7109375" style="1348" customWidth="1"/>
    <col min="14855" max="15101" width="9.140625" style="1348"/>
    <col min="15102" max="15102" width="49.42578125" style="1348" customWidth="1"/>
    <col min="15103" max="15110" width="13.7109375" style="1348" customWidth="1"/>
    <col min="15111" max="15357" width="9.140625" style="1348"/>
    <col min="15358" max="15358" width="49.42578125" style="1348" customWidth="1"/>
    <col min="15359" max="15366" width="13.7109375" style="1348" customWidth="1"/>
    <col min="15367" max="15613" width="9.140625" style="1348"/>
    <col min="15614" max="15614" width="49.42578125" style="1348" customWidth="1"/>
    <col min="15615" max="15622" width="13.7109375" style="1348" customWidth="1"/>
    <col min="15623" max="15869" width="9.140625" style="1348"/>
    <col min="15870" max="15870" width="49.42578125" style="1348" customWidth="1"/>
    <col min="15871" max="15878" width="13.7109375" style="1348" customWidth="1"/>
    <col min="15879" max="16125" width="9.140625" style="1348"/>
    <col min="16126" max="16126" width="49.42578125" style="1348" customWidth="1"/>
    <col min="16127" max="16134" width="13.7109375" style="1348" customWidth="1"/>
    <col min="16135" max="16384" width="9.140625" style="1348"/>
  </cols>
  <sheetData>
    <row r="1" spans="1:9" ht="11.25" customHeight="1" x14ac:dyDescent="0.15">
      <c r="A1" s="1347"/>
      <c r="B1" s="1347"/>
      <c r="C1" s="1347"/>
      <c r="D1" s="1347"/>
      <c r="E1" s="1347"/>
      <c r="F1" s="1347"/>
      <c r="G1" s="1347"/>
      <c r="H1" s="1347"/>
      <c r="I1" s="1347"/>
    </row>
    <row r="2" spans="1:9" ht="15" customHeight="1" x14ac:dyDescent="0.15">
      <c r="A2" s="3142" t="s">
        <v>2419</v>
      </c>
      <c r="B2" s="3142"/>
      <c r="C2" s="3142"/>
      <c r="D2" s="3142"/>
      <c r="E2" s="3142"/>
      <c r="F2" s="3142"/>
      <c r="G2" s="3142"/>
      <c r="H2" s="3142"/>
      <c r="I2" s="3142"/>
    </row>
    <row r="3" spans="1:9" x14ac:dyDescent="0.15">
      <c r="A3" s="3156"/>
      <c r="B3" s="3156"/>
      <c r="C3" s="3156"/>
      <c r="D3" s="3156"/>
      <c r="E3" s="3156"/>
      <c r="F3" s="3156"/>
      <c r="G3" s="3156"/>
      <c r="H3" s="3156"/>
      <c r="I3" s="3156"/>
    </row>
    <row r="4" spans="1:9" x14ac:dyDescent="0.15">
      <c r="A4" s="3144" t="s">
        <v>2420</v>
      </c>
      <c r="B4" s="3152" t="s">
        <v>2393</v>
      </c>
      <c r="C4" s="3152"/>
      <c r="D4" s="3152"/>
      <c r="E4" s="3152"/>
      <c r="F4" s="3152"/>
      <c r="G4" s="3152"/>
      <c r="H4" s="3152"/>
      <c r="I4" s="3152"/>
    </row>
    <row r="5" spans="1:9" x14ac:dyDescent="0.15">
      <c r="A5" s="3145"/>
      <c r="B5" s="1336"/>
      <c r="C5" s="3152" t="s">
        <v>2421</v>
      </c>
      <c r="D5" s="3152"/>
      <c r="E5" s="3152"/>
      <c r="F5" s="3152"/>
      <c r="G5" s="3152"/>
      <c r="H5" s="3152"/>
      <c r="I5" s="3152"/>
    </row>
    <row r="6" spans="1:9" ht="21" customHeight="1" x14ac:dyDescent="0.15">
      <c r="A6" s="3146"/>
      <c r="B6" s="1336" t="s">
        <v>2422</v>
      </c>
      <c r="C6" s="1349" t="s">
        <v>2423</v>
      </c>
      <c r="D6" s="1349" t="s">
        <v>2424</v>
      </c>
      <c r="E6" s="1349" t="s">
        <v>2425</v>
      </c>
      <c r="F6" s="1349" t="s">
        <v>2426</v>
      </c>
      <c r="G6" s="1349" t="s">
        <v>2427</v>
      </c>
      <c r="H6" s="1349" t="s">
        <v>2428</v>
      </c>
      <c r="I6" s="1349" t="s">
        <v>2429</v>
      </c>
    </row>
    <row r="7" spans="1:9" x14ac:dyDescent="0.15">
      <c r="A7" s="1338" t="s">
        <v>71</v>
      </c>
      <c r="B7" s="1339">
        <f>SUM(B8:B22)</f>
        <v>1757</v>
      </c>
      <c r="C7" s="1339">
        <f t="shared" ref="C7:H7" si="0">SUM(C8:C22)</f>
        <v>264</v>
      </c>
      <c r="D7" s="1339">
        <f t="shared" si="0"/>
        <v>824</v>
      </c>
      <c r="E7" s="1339">
        <f t="shared" si="0"/>
        <v>570</v>
      </c>
      <c r="F7" s="1339">
        <f t="shared" si="0"/>
        <v>16</v>
      </c>
      <c r="G7" s="1339">
        <f t="shared" si="0"/>
        <v>77</v>
      </c>
      <c r="H7" s="1339">
        <f t="shared" si="0"/>
        <v>5</v>
      </c>
      <c r="I7" s="1354">
        <f>SUM(I8:I22)</f>
        <v>1</v>
      </c>
    </row>
    <row r="8" spans="1:9" ht="12.75" customHeight="1" x14ac:dyDescent="0.15">
      <c r="A8" s="1341" t="s">
        <v>5</v>
      </c>
      <c r="B8" s="1339">
        <f t="shared" ref="B8:B22" si="1">SUM(C8:I8)</f>
        <v>35</v>
      </c>
      <c r="C8" s="1343">
        <f>SUM(C24,C40,C56)</f>
        <v>0</v>
      </c>
      <c r="D8" s="1343">
        <f t="shared" ref="D8:I8" si="2">SUM(D24,D40,D56)</f>
        <v>5</v>
      </c>
      <c r="E8" s="1343">
        <f t="shared" si="2"/>
        <v>29</v>
      </c>
      <c r="F8" s="1343">
        <f t="shared" si="2"/>
        <v>1</v>
      </c>
      <c r="G8" s="1343">
        <f t="shared" si="2"/>
        <v>0</v>
      </c>
      <c r="H8" s="1343">
        <f t="shared" si="2"/>
        <v>0</v>
      </c>
      <c r="I8" s="1343">
        <f t="shared" si="2"/>
        <v>0</v>
      </c>
    </row>
    <row r="9" spans="1:9" ht="12.75" customHeight="1" x14ac:dyDescent="0.15">
      <c r="A9" s="1341" t="s">
        <v>7</v>
      </c>
      <c r="B9" s="1339">
        <f t="shared" si="1"/>
        <v>40</v>
      </c>
      <c r="C9" s="1343">
        <f t="shared" ref="C9:I22" si="3">SUM(C25,C41,C57)</f>
        <v>2</v>
      </c>
      <c r="D9" s="1343">
        <f t="shared" si="3"/>
        <v>7</v>
      </c>
      <c r="E9" s="1343">
        <f t="shared" si="3"/>
        <v>31</v>
      </c>
      <c r="F9" s="1343">
        <f t="shared" si="3"/>
        <v>0</v>
      </c>
      <c r="G9" s="1343">
        <f t="shared" si="3"/>
        <v>0</v>
      </c>
      <c r="H9" s="1343">
        <f t="shared" si="3"/>
        <v>0</v>
      </c>
      <c r="I9" s="1343">
        <f t="shared" si="3"/>
        <v>0</v>
      </c>
    </row>
    <row r="10" spans="1:9" ht="12.75" customHeight="1" x14ac:dyDescent="0.15">
      <c r="A10" s="1341" t="s">
        <v>8</v>
      </c>
      <c r="B10" s="1339">
        <f t="shared" si="1"/>
        <v>112</v>
      </c>
      <c r="C10" s="1343">
        <f t="shared" si="3"/>
        <v>3</v>
      </c>
      <c r="D10" s="1343">
        <f t="shared" si="3"/>
        <v>45</v>
      </c>
      <c r="E10" s="1343">
        <f t="shared" si="3"/>
        <v>63</v>
      </c>
      <c r="F10" s="1343">
        <f t="shared" si="3"/>
        <v>1</v>
      </c>
      <c r="G10" s="1343">
        <f t="shared" si="3"/>
        <v>0</v>
      </c>
      <c r="H10" s="1343">
        <f t="shared" si="3"/>
        <v>0</v>
      </c>
      <c r="I10" s="1343">
        <f t="shared" si="3"/>
        <v>0</v>
      </c>
    </row>
    <row r="11" spans="1:9" ht="12.75" customHeight="1" x14ac:dyDescent="0.15">
      <c r="A11" s="1341" t="s">
        <v>9</v>
      </c>
      <c r="B11" s="1339">
        <f t="shared" si="1"/>
        <v>121</v>
      </c>
      <c r="C11" s="1343">
        <f t="shared" si="3"/>
        <v>9</v>
      </c>
      <c r="D11" s="1343">
        <f t="shared" si="3"/>
        <v>83</v>
      </c>
      <c r="E11" s="1343">
        <f t="shared" si="3"/>
        <v>29</v>
      </c>
      <c r="F11" s="1343">
        <f t="shared" si="3"/>
        <v>0</v>
      </c>
      <c r="G11" s="1343">
        <f t="shared" si="3"/>
        <v>0</v>
      </c>
      <c r="H11" s="1343">
        <f t="shared" si="3"/>
        <v>0</v>
      </c>
      <c r="I11" s="1343">
        <f t="shared" si="3"/>
        <v>0</v>
      </c>
    </row>
    <row r="12" spans="1:9" ht="12.75" customHeight="1" x14ac:dyDescent="0.15">
      <c r="A12" s="1341" t="s">
        <v>10</v>
      </c>
      <c r="B12" s="1339">
        <f t="shared" si="1"/>
        <v>131</v>
      </c>
      <c r="C12" s="1343">
        <f t="shared" si="3"/>
        <v>15</v>
      </c>
      <c r="D12" s="1343">
        <f t="shared" si="3"/>
        <v>66</v>
      </c>
      <c r="E12" s="1343">
        <f t="shared" si="3"/>
        <v>49</v>
      </c>
      <c r="F12" s="1343">
        <f t="shared" si="3"/>
        <v>0</v>
      </c>
      <c r="G12" s="1343">
        <f t="shared" si="3"/>
        <v>1</v>
      </c>
      <c r="H12" s="1343">
        <f t="shared" si="3"/>
        <v>0</v>
      </c>
      <c r="I12" s="1343">
        <f t="shared" si="3"/>
        <v>0</v>
      </c>
    </row>
    <row r="13" spans="1:9" ht="12.75" customHeight="1" x14ac:dyDescent="0.15">
      <c r="A13" s="1341" t="s">
        <v>11</v>
      </c>
      <c r="B13" s="1339">
        <f t="shared" si="1"/>
        <v>174</v>
      </c>
      <c r="C13" s="1343">
        <f t="shared" si="3"/>
        <v>34</v>
      </c>
      <c r="D13" s="1343">
        <f t="shared" si="3"/>
        <v>72</v>
      </c>
      <c r="E13" s="1343">
        <f t="shared" si="3"/>
        <v>52</v>
      </c>
      <c r="F13" s="1343">
        <f t="shared" si="3"/>
        <v>1</v>
      </c>
      <c r="G13" s="1343">
        <f t="shared" si="3"/>
        <v>15</v>
      </c>
      <c r="H13" s="1343">
        <f t="shared" si="3"/>
        <v>0</v>
      </c>
      <c r="I13" s="1343">
        <f t="shared" si="3"/>
        <v>0</v>
      </c>
    </row>
    <row r="14" spans="1:9" ht="12.75" customHeight="1" x14ac:dyDescent="0.15">
      <c r="A14" s="1341" t="s">
        <v>12</v>
      </c>
      <c r="B14" s="1339">
        <f t="shared" si="1"/>
        <v>110</v>
      </c>
      <c r="C14" s="1343">
        <f t="shared" si="3"/>
        <v>40</v>
      </c>
      <c r="D14" s="1343">
        <f t="shared" si="3"/>
        <v>13</v>
      </c>
      <c r="E14" s="1343">
        <f t="shared" si="3"/>
        <v>15</v>
      </c>
      <c r="F14" s="1343">
        <f t="shared" si="3"/>
        <v>0</v>
      </c>
      <c r="G14" s="1343">
        <f t="shared" si="3"/>
        <v>36</v>
      </c>
      <c r="H14" s="1343">
        <f t="shared" si="3"/>
        <v>5</v>
      </c>
      <c r="I14" s="1343">
        <f t="shared" si="3"/>
        <v>1</v>
      </c>
    </row>
    <row r="15" spans="1:9" ht="12.75" customHeight="1" x14ac:dyDescent="0.15">
      <c r="A15" s="1341" t="s">
        <v>13</v>
      </c>
      <c r="B15" s="1339">
        <f t="shared" si="1"/>
        <v>119</v>
      </c>
      <c r="C15" s="1343">
        <f>SUM(C31,C47,C63)</f>
        <v>34</v>
      </c>
      <c r="D15" s="1343">
        <f t="shared" si="3"/>
        <v>47</v>
      </c>
      <c r="E15" s="1343">
        <f t="shared" si="3"/>
        <v>38</v>
      </c>
      <c r="F15" s="1343">
        <f t="shared" si="3"/>
        <v>0</v>
      </c>
      <c r="G15" s="1343">
        <f t="shared" si="3"/>
        <v>0</v>
      </c>
      <c r="H15" s="1343">
        <f t="shared" si="3"/>
        <v>0</v>
      </c>
      <c r="I15" s="1343">
        <f t="shared" si="3"/>
        <v>0</v>
      </c>
    </row>
    <row r="16" spans="1:9" ht="12.75" customHeight="1" x14ac:dyDescent="0.15">
      <c r="A16" s="1341" t="s">
        <v>14</v>
      </c>
      <c r="B16" s="1339">
        <f t="shared" si="1"/>
        <v>134</v>
      </c>
      <c r="C16" s="1343">
        <f t="shared" si="3"/>
        <v>19</v>
      </c>
      <c r="D16" s="1343">
        <f t="shared" si="3"/>
        <v>67</v>
      </c>
      <c r="E16" s="1343">
        <f t="shared" si="3"/>
        <v>44</v>
      </c>
      <c r="F16" s="1343">
        <f t="shared" si="3"/>
        <v>4</v>
      </c>
      <c r="G16" s="1343">
        <f t="shared" si="3"/>
        <v>0</v>
      </c>
      <c r="H16" s="1343">
        <f t="shared" si="3"/>
        <v>0</v>
      </c>
      <c r="I16" s="1343">
        <f t="shared" si="3"/>
        <v>0</v>
      </c>
    </row>
    <row r="17" spans="1:9" ht="12.75" customHeight="1" x14ac:dyDescent="0.15">
      <c r="A17" s="1341" t="s">
        <v>15</v>
      </c>
      <c r="B17" s="1339">
        <f t="shared" si="1"/>
        <v>232</v>
      </c>
      <c r="C17" s="1343">
        <f t="shared" si="3"/>
        <v>53</v>
      </c>
      <c r="D17" s="1343">
        <f t="shared" si="3"/>
        <v>113</v>
      </c>
      <c r="E17" s="1343">
        <f t="shared" si="3"/>
        <v>52</v>
      </c>
      <c r="F17" s="1343">
        <f t="shared" si="3"/>
        <v>4</v>
      </c>
      <c r="G17" s="1343">
        <f t="shared" si="3"/>
        <v>10</v>
      </c>
      <c r="H17" s="1343">
        <f t="shared" si="3"/>
        <v>0</v>
      </c>
      <c r="I17" s="1343">
        <f t="shared" si="3"/>
        <v>0</v>
      </c>
    </row>
    <row r="18" spans="1:9" ht="12.75" customHeight="1" x14ac:dyDescent="0.15">
      <c r="A18" s="1341" t="s">
        <v>16</v>
      </c>
      <c r="B18" s="1339">
        <f t="shared" si="1"/>
        <v>173</v>
      </c>
      <c r="C18" s="1343">
        <f t="shared" si="3"/>
        <v>29</v>
      </c>
      <c r="D18" s="1343">
        <f t="shared" si="3"/>
        <v>92</v>
      </c>
      <c r="E18" s="1343">
        <f t="shared" si="3"/>
        <v>45</v>
      </c>
      <c r="F18" s="1343">
        <f t="shared" si="3"/>
        <v>1</v>
      </c>
      <c r="G18" s="1343">
        <f t="shared" si="3"/>
        <v>6</v>
      </c>
      <c r="H18" s="1343">
        <f t="shared" si="3"/>
        <v>0</v>
      </c>
      <c r="I18" s="1343">
        <f t="shared" si="3"/>
        <v>0</v>
      </c>
    </row>
    <row r="19" spans="1:9" ht="12.75" customHeight="1" x14ac:dyDescent="0.15">
      <c r="A19" s="1341" t="s">
        <v>17</v>
      </c>
      <c r="B19" s="1339">
        <f t="shared" si="1"/>
        <v>73</v>
      </c>
      <c r="C19" s="1343">
        <f t="shared" si="3"/>
        <v>4</v>
      </c>
      <c r="D19" s="1343">
        <f t="shared" si="3"/>
        <v>42</v>
      </c>
      <c r="E19" s="1343">
        <f t="shared" si="3"/>
        <v>27</v>
      </c>
      <c r="F19" s="1343">
        <f t="shared" si="3"/>
        <v>0</v>
      </c>
      <c r="G19" s="1343">
        <f t="shared" si="3"/>
        <v>0</v>
      </c>
      <c r="H19" s="1343">
        <f t="shared" si="3"/>
        <v>0</v>
      </c>
      <c r="I19" s="1343">
        <f t="shared" si="3"/>
        <v>0</v>
      </c>
    </row>
    <row r="20" spans="1:9" ht="12.75" customHeight="1" x14ac:dyDescent="0.15">
      <c r="A20" s="1341" t="s">
        <v>18</v>
      </c>
      <c r="B20" s="1339">
        <f t="shared" si="1"/>
        <v>180</v>
      </c>
      <c r="C20" s="1343">
        <f t="shared" si="3"/>
        <v>17</v>
      </c>
      <c r="D20" s="1343">
        <f t="shared" si="3"/>
        <v>99</v>
      </c>
      <c r="E20" s="1343">
        <f t="shared" si="3"/>
        <v>57</v>
      </c>
      <c r="F20" s="1343">
        <f t="shared" si="3"/>
        <v>2</v>
      </c>
      <c r="G20" s="1343">
        <f t="shared" si="3"/>
        <v>5</v>
      </c>
      <c r="H20" s="1343">
        <f t="shared" si="3"/>
        <v>0</v>
      </c>
      <c r="I20" s="1343">
        <f t="shared" si="3"/>
        <v>0</v>
      </c>
    </row>
    <row r="21" spans="1:9" ht="12.75" customHeight="1" x14ac:dyDescent="0.15">
      <c r="A21" s="1341" t="s">
        <v>19</v>
      </c>
      <c r="B21" s="1339">
        <f t="shared" si="1"/>
        <v>64</v>
      </c>
      <c r="C21" s="1343">
        <f t="shared" si="3"/>
        <v>3</v>
      </c>
      <c r="D21" s="1343">
        <f t="shared" si="3"/>
        <v>48</v>
      </c>
      <c r="E21" s="1343">
        <f t="shared" si="3"/>
        <v>12</v>
      </c>
      <c r="F21" s="1343">
        <f t="shared" si="3"/>
        <v>0</v>
      </c>
      <c r="G21" s="1343">
        <f t="shared" si="3"/>
        <v>1</v>
      </c>
      <c r="H21" s="1343">
        <f t="shared" si="3"/>
        <v>0</v>
      </c>
      <c r="I21" s="1343">
        <f t="shared" si="3"/>
        <v>0</v>
      </c>
    </row>
    <row r="22" spans="1:9" ht="12.75" customHeight="1" x14ac:dyDescent="0.15">
      <c r="A22" s="1341" t="s">
        <v>20</v>
      </c>
      <c r="B22" s="1339">
        <f t="shared" si="1"/>
        <v>59</v>
      </c>
      <c r="C22" s="1343">
        <f t="shared" si="3"/>
        <v>2</v>
      </c>
      <c r="D22" s="1343">
        <f t="shared" si="3"/>
        <v>25</v>
      </c>
      <c r="E22" s="1343">
        <f t="shared" si="3"/>
        <v>27</v>
      </c>
      <c r="F22" s="1343">
        <f t="shared" si="3"/>
        <v>2</v>
      </c>
      <c r="G22" s="1343">
        <f t="shared" si="3"/>
        <v>3</v>
      </c>
      <c r="H22" s="1343">
        <f t="shared" si="3"/>
        <v>0</v>
      </c>
      <c r="I22" s="1343">
        <f t="shared" si="3"/>
        <v>0</v>
      </c>
    </row>
    <row r="23" spans="1:9" x14ac:dyDescent="0.15">
      <c r="A23" s="1362" t="s">
        <v>2378</v>
      </c>
      <c r="B23" s="1339">
        <f t="shared" ref="B23:H23" si="4">SUM(B24:B38)</f>
        <v>118</v>
      </c>
      <c r="C23" s="1342">
        <f t="shared" si="4"/>
        <v>0</v>
      </c>
      <c r="D23" s="1342">
        <f t="shared" si="4"/>
        <v>9</v>
      </c>
      <c r="E23" s="1342">
        <f t="shared" si="4"/>
        <v>62</v>
      </c>
      <c r="F23" s="1342">
        <f t="shared" si="4"/>
        <v>12</v>
      </c>
      <c r="G23" s="1342">
        <f t="shared" si="4"/>
        <v>29</v>
      </c>
      <c r="H23" s="1342">
        <f t="shared" si="4"/>
        <v>5</v>
      </c>
      <c r="I23" s="1342">
        <f>SUM(I24:I38)</f>
        <v>1</v>
      </c>
    </row>
    <row r="24" spans="1:9" ht="12.75" customHeight="1" x14ac:dyDescent="0.15">
      <c r="A24" s="1341" t="s">
        <v>5</v>
      </c>
      <c r="B24" s="1339">
        <f t="shared" ref="B24:B38" si="5">SUM(C24:I24)</f>
        <v>0</v>
      </c>
      <c r="C24" s="1343">
        <v>0</v>
      </c>
      <c r="D24" s="1343">
        <v>0</v>
      </c>
      <c r="E24" s="1343">
        <v>0</v>
      </c>
      <c r="F24" s="1343">
        <v>0</v>
      </c>
      <c r="G24" s="1343">
        <v>0</v>
      </c>
      <c r="H24" s="1343">
        <v>0</v>
      </c>
      <c r="I24" s="1343">
        <v>0</v>
      </c>
    </row>
    <row r="25" spans="1:9" ht="12.75" customHeight="1" x14ac:dyDescent="0.15">
      <c r="A25" s="1341" t="s">
        <v>7</v>
      </c>
      <c r="B25" s="1339">
        <f t="shared" si="5"/>
        <v>1</v>
      </c>
      <c r="C25" s="1343">
        <v>0</v>
      </c>
      <c r="D25" s="1343">
        <v>0</v>
      </c>
      <c r="E25" s="1343">
        <v>1</v>
      </c>
      <c r="F25" s="1343">
        <v>0</v>
      </c>
      <c r="G25" s="1343">
        <v>0</v>
      </c>
      <c r="H25" s="1343">
        <v>0</v>
      </c>
      <c r="I25" s="1343">
        <v>0</v>
      </c>
    </row>
    <row r="26" spans="1:9" ht="12.75" customHeight="1" x14ac:dyDescent="0.15">
      <c r="A26" s="1341" t="s">
        <v>8</v>
      </c>
      <c r="B26" s="1339">
        <f t="shared" si="5"/>
        <v>1</v>
      </c>
      <c r="C26" s="1343">
        <v>0</v>
      </c>
      <c r="D26" s="1343">
        <v>1</v>
      </c>
      <c r="E26" s="1343">
        <v>0</v>
      </c>
      <c r="F26" s="1343">
        <v>0</v>
      </c>
      <c r="G26" s="1343">
        <v>0</v>
      </c>
      <c r="H26" s="1343">
        <v>0</v>
      </c>
      <c r="I26" s="1343">
        <v>0</v>
      </c>
    </row>
    <row r="27" spans="1:9" ht="12.75" customHeight="1" x14ac:dyDescent="0.15">
      <c r="A27" s="1341" t="s">
        <v>9</v>
      </c>
      <c r="B27" s="1339">
        <f t="shared" si="5"/>
        <v>1</v>
      </c>
      <c r="C27" s="1343">
        <v>0</v>
      </c>
      <c r="D27" s="1343">
        <v>0</v>
      </c>
      <c r="E27" s="1343">
        <v>1</v>
      </c>
      <c r="F27" s="1343">
        <v>0</v>
      </c>
      <c r="G27" s="1343">
        <v>0</v>
      </c>
      <c r="H27" s="1343">
        <v>0</v>
      </c>
      <c r="I27" s="1343">
        <v>0</v>
      </c>
    </row>
    <row r="28" spans="1:9" ht="12.75" customHeight="1" x14ac:dyDescent="0.15">
      <c r="A28" s="1341" t="s">
        <v>10</v>
      </c>
      <c r="B28" s="1339">
        <f t="shared" si="5"/>
        <v>7</v>
      </c>
      <c r="C28" s="1343">
        <v>0</v>
      </c>
      <c r="D28" s="1343">
        <v>0</v>
      </c>
      <c r="E28" s="1343">
        <v>6</v>
      </c>
      <c r="F28" s="1343">
        <v>0</v>
      </c>
      <c r="G28" s="1343">
        <v>1</v>
      </c>
      <c r="H28" s="1343">
        <v>0</v>
      </c>
      <c r="I28" s="1343">
        <v>0</v>
      </c>
    </row>
    <row r="29" spans="1:9" ht="12.75" customHeight="1" x14ac:dyDescent="0.15">
      <c r="A29" s="1341" t="s">
        <v>11</v>
      </c>
      <c r="B29" s="1339">
        <f t="shared" si="5"/>
        <v>19</v>
      </c>
      <c r="C29" s="1343">
        <v>0</v>
      </c>
      <c r="D29" s="1343">
        <v>1</v>
      </c>
      <c r="E29" s="1343">
        <v>10</v>
      </c>
      <c r="F29" s="1343">
        <v>1</v>
      </c>
      <c r="G29" s="1343">
        <v>7</v>
      </c>
      <c r="H29" s="1343">
        <v>0</v>
      </c>
      <c r="I29" s="1343">
        <v>0</v>
      </c>
    </row>
    <row r="30" spans="1:9" ht="12.75" customHeight="1" x14ac:dyDescent="0.15">
      <c r="A30" s="1341" t="s">
        <v>12</v>
      </c>
      <c r="B30" s="1339">
        <f t="shared" si="5"/>
        <v>20</v>
      </c>
      <c r="C30" s="1343">
        <v>0</v>
      </c>
      <c r="D30" s="1343">
        <v>2</v>
      </c>
      <c r="E30" s="1343">
        <v>6</v>
      </c>
      <c r="F30" s="1343">
        <v>0</v>
      </c>
      <c r="G30" s="1343">
        <v>6</v>
      </c>
      <c r="H30" s="1343">
        <v>5</v>
      </c>
      <c r="I30" s="1343">
        <v>1</v>
      </c>
    </row>
    <row r="31" spans="1:9" ht="12.75" customHeight="1" x14ac:dyDescent="0.15">
      <c r="A31" s="1341" t="s">
        <v>13</v>
      </c>
      <c r="B31" s="1339">
        <f t="shared" si="5"/>
        <v>4</v>
      </c>
      <c r="C31" s="1343">
        <v>0</v>
      </c>
      <c r="D31" s="1343">
        <v>1</v>
      </c>
      <c r="E31" s="1343">
        <v>3</v>
      </c>
      <c r="F31" s="1343">
        <v>0</v>
      </c>
      <c r="G31" s="1343">
        <v>0</v>
      </c>
      <c r="H31" s="1343">
        <v>0</v>
      </c>
      <c r="I31" s="1343">
        <v>0</v>
      </c>
    </row>
    <row r="32" spans="1:9" ht="12.75" customHeight="1" x14ac:dyDescent="0.15">
      <c r="A32" s="1341" t="s">
        <v>14</v>
      </c>
      <c r="B32" s="1339">
        <f t="shared" si="5"/>
        <v>9</v>
      </c>
      <c r="C32" s="1343">
        <v>0</v>
      </c>
      <c r="D32" s="1343">
        <v>2</v>
      </c>
      <c r="E32" s="1343">
        <v>4</v>
      </c>
      <c r="F32" s="1343">
        <v>3</v>
      </c>
      <c r="G32" s="1343">
        <v>0</v>
      </c>
      <c r="H32" s="1343">
        <v>0</v>
      </c>
      <c r="I32" s="1343">
        <v>0</v>
      </c>
    </row>
    <row r="33" spans="1:9" ht="12.75" customHeight="1" x14ac:dyDescent="0.15">
      <c r="A33" s="1341" t="s">
        <v>15</v>
      </c>
      <c r="B33" s="1339">
        <f t="shared" si="5"/>
        <v>23</v>
      </c>
      <c r="C33" s="1343">
        <v>0</v>
      </c>
      <c r="D33" s="1343">
        <v>1</v>
      </c>
      <c r="E33" s="1343">
        <v>14</v>
      </c>
      <c r="F33" s="1343">
        <v>3</v>
      </c>
      <c r="G33" s="1343">
        <v>5</v>
      </c>
      <c r="H33" s="1343">
        <v>0</v>
      </c>
      <c r="I33" s="1343">
        <v>0</v>
      </c>
    </row>
    <row r="34" spans="1:9" ht="12.75" customHeight="1" x14ac:dyDescent="0.15">
      <c r="A34" s="1341" t="s">
        <v>16</v>
      </c>
      <c r="B34" s="1339">
        <f t="shared" si="5"/>
        <v>11</v>
      </c>
      <c r="C34" s="1343">
        <v>0</v>
      </c>
      <c r="D34" s="1343">
        <v>0</v>
      </c>
      <c r="E34" s="1343">
        <v>7</v>
      </c>
      <c r="F34" s="1343">
        <v>1</v>
      </c>
      <c r="G34" s="1343">
        <v>3</v>
      </c>
      <c r="H34" s="1343">
        <v>0</v>
      </c>
      <c r="I34" s="1343">
        <v>0</v>
      </c>
    </row>
    <row r="35" spans="1:9" ht="12.75" customHeight="1" x14ac:dyDescent="0.15">
      <c r="A35" s="1341" t="s">
        <v>17</v>
      </c>
      <c r="B35" s="1339">
        <f t="shared" si="5"/>
        <v>4</v>
      </c>
      <c r="C35" s="1343">
        <v>0</v>
      </c>
      <c r="D35" s="1343">
        <v>0</v>
      </c>
      <c r="E35" s="1343">
        <v>4</v>
      </c>
      <c r="F35" s="1343">
        <v>0</v>
      </c>
      <c r="G35" s="1343">
        <v>0</v>
      </c>
      <c r="H35" s="1343">
        <v>0</v>
      </c>
      <c r="I35" s="1343">
        <v>0</v>
      </c>
    </row>
    <row r="36" spans="1:9" ht="12.75" customHeight="1" x14ac:dyDescent="0.15">
      <c r="A36" s="1341" t="s">
        <v>18</v>
      </c>
      <c r="B36" s="1339">
        <f t="shared" si="5"/>
        <v>10</v>
      </c>
      <c r="C36" s="1343">
        <v>0</v>
      </c>
      <c r="D36" s="1343">
        <v>1</v>
      </c>
      <c r="E36" s="1343">
        <v>4</v>
      </c>
      <c r="F36" s="1343">
        <v>2</v>
      </c>
      <c r="G36" s="1343">
        <v>3</v>
      </c>
      <c r="H36" s="1343">
        <v>0</v>
      </c>
      <c r="I36" s="1343">
        <v>0</v>
      </c>
    </row>
    <row r="37" spans="1:9" ht="12.75" customHeight="1" x14ac:dyDescent="0.15">
      <c r="A37" s="1341" t="s">
        <v>19</v>
      </c>
      <c r="B37" s="1339">
        <f t="shared" si="5"/>
        <v>1</v>
      </c>
      <c r="C37" s="1343">
        <v>0</v>
      </c>
      <c r="D37" s="1343">
        <v>0</v>
      </c>
      <c r="E37" s="1343">
        <v>0</v>
      </c>
      <c r="F37" s="1343">
        <v>0</v>
      </c>
      <c r="G37" s="1343">
        <v>1</v>
      </c>
      <c r="H37" s="1343">
        <v>0</v>
      </c>
      <c r="I37" s="1343">
        <v>0</v>
      </c>
    </row>
    <row r="38" spans="1:9" ht="12.75" customHeight="1" x14ac:dyDescent="0.15">
      <c r="A38" s="1341" t="s">
        <v>20</v>
      </c>
      <c r="B38" s="1339">
        <f t="shared" si="5"/>
        <v>7</v>
      </c>
      <c r="C38" s="1343">
        <v>0</v>
      </c>
      <c r="D38" s="1343">
        <v>0</v>
      </c>
      <c r="E38" s="1343">
        <v>2</v>
      </c>
      <c r="F38" s="1343">
        <v>2</v>
      </c>
      <c r="G38" s="1343">
        <v>3</v>
      </c>
      <c r="H38" s="1343">
        <v>0</v>
      </c>
      <c r="I38" s="1343">
        <v>0</v>
      </c>
    </row>
    <row r="39" spans="1:9" x14ac:dyDescent="0.15">
      <c r="A39" s="1362" t="s">
        <v>2379</v>
      </c>
      <c r="B39" s="1339">
        <f t="shared" ref="B39:I39" si="6">SUM(B40:B54)</f>
        <v>1431</v>
      </c>
      <c r="C39" s="1342">
        <f t="shared" si="6"/>
        <v>56</v>
      </c>
      <c r="D39" s="1342">
        <f t="shared" si="6"/>
        <v>815</v>
      </c>
      <c r="E39" s="1342">
        <f t="shared" si="6"/>
        <v>508</v>
      </c>
      <c r="F39" s="1342">
        <f t="shared" si="6"/>
        <v>4</v>
      </c>
      <c r="G39" s="1342">
        <f t="shared" si="6"/>
        <v>48</v>
      </c>
      <c r="H39" s="1342">
        <f t="shared" si="6"/>
        <v>0</v>
      </c>
      <c r="I39" s="1342">
        <f t="shared" si="6"/>
        <v>0</v>
      </c>
    </row>
    <row r="40" spans="1:9" ht="12.75" customHeight="1" x14ac:dyDescent="0.15">
      <c r="A40" s="1341" t="s">
        <v>5</v>
      </c>
      <c r="B40" s="1339">
        <f t="shared" ref="B40:B54" si="7">SUM(C40:I40)</f>
        <v>35</v>
      </c>
      <c r="C40" s="1343">
        <v>0</v>
      </c>
      <c r="D40" s="1343">
        <v>5</v>
      </c>
      <c r="E40" s="1343">
        <v>29</v>
      </c>
      <c r="F40" s="1343">
        <v>1</v>
      </c>
      <c r="G40" s="1343">
        <v>0</v>
      </c>
      <c r="H40" s="1343">
        <v>0</v>
      </c>
      <c r="I40" s="1343">
        <v>0</v>
      </c>
    </row>
    <row r="41" spans="1:9" ht="12.75" customHeight="1" x14ac:dyDescent="0.15">
      <c r="A41" s="1341" t="s">
        <v>7</v>
      </c>
      <c r="B41" s="1339">
        <f t="shared" si="7"/>
        <v>37</v>
      </c>
      <c r="C41" s="1343">
        <v>0</v>
      </c>
      <c r="D41" s="1343">
        <v>7</v>
      </c>
      <c r="E41" s="1343">
        <v>30</v>
      </c>
      <c r="F41" s="1343">
        <v>0</v>
      </c>
      <c r="G41" s="1343">
        <v>0</v>
      </c>
      <c r="H41" s="1343">
        <v>0</v>
      </c>
      <c r="I41" s="1343">
        <v>0</v>
      </c>
    </row>
    <row r="42" spans="1:9" ht="12.75" customHeight="1" x14ac:dyDescent="0.15">
      <c r="A42" s="1341" t="s">
        <v>8</v>
      </c>
      <c r="B42" s="1339">
        <f t="shared" si="7"/>
        <v>108</v>
      </c>
      <c r="C42" s="1343">
        <v>0</v>
      </c>
      <c r="D42" s="1343">
        <v>44</v>
      </c>
      <c r="E42" s="1343">
        <v>63</v>
      </c>
      <c r="F42" s="1343">
        <v>1</v>
      </c>
      <c r="G42" s="1343">
        <v>0</v>
      </c>
      <c r="H42" s="1343">
        <v>0</v>
      </c>
      <c r="I42" s="1343">
        <v>0</v>
      </c>
    </row>
    <row r="43" spans="1:9" ht="12.75" customHeight="1" x14ac:dyDescent="0.15">
      <c r="A43" s="1341" t="s">
        <v>9</v>
      </c>
      <c r="B43" s="1339">
        <f t="shared" si="7"/>
        <v>112</v>
      </c>
      <c r="C43" s="1343">
        <v>1</v>
      </c>
      <c r="D43" s="1343">
        <v>83</v>
      </c>
      <c r="E43" s="1343">
        <v>28</v>
      </c>
      <c r="F43" s="1343">
        <v>0</v>
      </c>
      <c r="G43" s="1343">
        <v>0</v>
      </c>
      <c r="H43" s="1343">
        <v>0</v>
      </c>
      <c r="I43" s="1343">
        <v>0</v>
      </c>
    </row>
    <row r="44" spans="1:9" ht="12.75" customHeight="1" x14ac:dyDescent="0.15">
      <c r="A44" s="1341" t="s">
        <v>10</v>
      </c>
      <c r="B44" s="1339">
        <f t="shared" si="7"/>
        <v>116</v>
      </c>
      <c r="C44" s="1343">
        <v>7</v>
      </c>
      <c r="D44" s="1343">
        <v>66</v>
      </c>
      <c r="E44" s="1343">
        <v>43</v>
      </c>
      <c r="F44" s="1343">
        <v>0</v>
      </c>
      <c r="G44" s="1343">
        <v>0</v>
      </c>
      <c r="H44" s="1343">
        <v>0</v>
      </c>
      <c r="I44" s="1343">
        <v>0</v>
      </c>
    </row>
    <row r="45" spans="1:9" ht="12.75" customHeight="1" x14ac:dyDescent="0.15">
      <c r="A45" s="1341" t="s">
        <v>11</v>
      </c>
      <c r="B45" s="1339">
        <f t="shared" si="7"/>
        <v>125</v>
      </c>
      <c r="C45" s="1343">
        <v>4</v>
      </c>
      <c r="D45" s="1343">
        <v>71</v>
      </c>
      <c r="E45" s="1343">
        <v>42</v>
      </c>
      <c r="F45" s="1343">
        <v>0</v>
      </c>
      <c r="G45" s="1343">
        <v>8</v>
      </c>
      <c r="H45" s="1343">
        <v>0</v>
      </c>
      <c r="I45" s="1343">
        <v>0</v>
      </c>
    </row>
    <row r="46" spans="1:9" ht="12.75" customHeight="1" x14ac:dyDescent="0.15">
      <c r="A46" s="1341" t="s">
        <v>12</v>
      </c>
      <c r="B46" s="1339">
        <f t="shared" si="7"/>
        <v>51</v>
      </c>
      <c r="C46" s="1343">
        <v>1</v>
      </c>
      <c r="D46" s="1343">
        <v>11</v>
      </c>
      <c r="E46" s="1343">
        <v>9</v>
      </c>
      <c r="F46" s="1343">
        <v>0</v>
      </c>
      <c r="G46" s="1343">
        <v>30</v>
      </c>
      <c r="H46" s="1343">
        <v>0</v>
      </c>
      <c r="I46" s="1343">
        <v>0</v>
      </c>
    </row>
    <row r="47" spans="1:9" ht="12.75" customHeight="1" x14ac:dyDescent="0.15">
      <c r="A47" s="1341" t="s">
        <v>13</v>
      </c>
      <c r="B47" s="1339">
        <f t="shared" si="7"/>
        <v>86</v>
      </c>
      <c r="C47" s="1343">
        <v>5</v>
      </c>
      <c r="D47" s="1343">
        <v>46</v>
      </c>
      <c r="E47" s="1343">
        <v>35</v>
      </c>
      <c r="F47" s="1343">
        <v>0</v>
      </c>
      <c r="G47" s="1343">
        <v>0</v>
      </c>
      <c r="H47" s="1343">
        <v>0</v>
      </c>
      <c r="I47" s="1343">
        <v>0</v>
      </c>
    </row>
    <row r="48" spans="1:9" ht="12.75" customHeight="1" x14ac:dyDescent="0.15">
      <c r="A48" s="1341" t="s">
        <v>14</v>
      </c>
      <c r="B48" s="1339">
        <f t="shared" si="7"/>
        <v>109</v>
      </c>
      <c r="C48" s="1343">
        <v>3</v>
      </c>
      <c r="D48" s="1343">
        <v>65</v>
      </c>
      <c r="E48" s="1343">
        <v>40</v>
      </c>
      <c r="F48" s="1343">
        <v>1</v>
      </c>
      <c r="G48" s="1343">
        <v>0</v>
      </c>
      <c r="H48" s="1343">
        <v>0</v>
      </c>
      <c r="I48" s="1343">
        <v>0</v>
      </c>
    </row>
    <row r="49" spans="1:9" ht="12.75" customHeight="1" x14ac:dyDescent="0.15">
      <c r="A49" s="1341" t="s">
        <v>15</v>
      </c>
      <c r="B49" s="1339">
        <f t="shared" si="7"/>
        <v>169</v>
      </c>
      <c r="C49" s="1343">
        <v>13</v>
      </c>
      <c r="D49" s="1343">
        <v>112</v>
      </c>
      <c r="E49" s="1343">
        <v>38</v>
      </c>
      <c r="F49" s="1343">
        <v>1</v>
      </c>
      <c r="G49" s="1343">
        <v>5</v>
      </c>
      <c r="H49" s="1343">
        <v>0</v>
      </c>
      <c r="I49" s="1343">
        <v>0</v>
      </c>
    </row>
    <row r="50" spans="1:9" ht="12.75" customHeight="1" x14ac:dyDescent="0.15">
      <c r="A50" s="1341" t="s">
        <v>16</v>
      </c>
      <c r="B50" s="1339">
        <f t="shared" si="7"/>
        <v>145</v>
      </c>
      <c r="C50" s="1343">
        <v>12</v>
      </c>
      <c r="D50" s="1343">
        <v>92</v>
      </c>
      <c r="E50" s="1343">
        <v>38</v>
      </c>
      <c r="F50" s="1343">
        <v>0</v>
      </c>
      <c r="G50" s="1343">
        <v>3</v>
      </c>
      <c r="H50" s="1343">
        <v>0</v>
      </c>
      <c r="I50" s="1343">
        <v>0</v>
      </c>
    </row>
    <row r="51" spans="1:9" ht="12.75" customHeight="1" x14ac:dyDescent="0.15">
      <c r="A51" s="1341" t="s">
        <v>17</v>
      </c>
      <c r="B51" s="1339">
        <f t="shared" si="7"/>
        <v>66</v>
      </c>
      <c r="C51" s="1343">
        <v>1</v>
      </c>
      <c r="D51" s="1343">
        <v>42</v>
      </c>
      <c r="E51" s="1343">
        <v>23</v>
      </c>
      <c r="F51" s="1343">
        <v>0</v>
      </c>
      <c r="G51" s="1343">
        <v>0</v>
      </c>
      <c r="H51" s="1343">
        <v>0</v>
      </c>
      <c r="I51" s="1343">
        <v>0</v>
      </c>
    </row>
    <row r="52" spans="1:9" ht="12.75" customHeight="1" x14ac:dyDescent="0.15">
      <c r="A52" s="1341" t="s">
        <v>18</v>
      </c>
      <c r="B52" s="1339">
        <f t="shared" si="7"/>
        <v>161</v>
      </c>
      <c r="C52" s="1343">
        <v>8</v>
      </c>
      <c r="D52" s="1343">
        <v>98</v>
      </c>
      <c r="E52" s="1343">
        <v>53</v>
      </c>
      <c r="F52" s="1343">
        <v>0</v>
      </c>
      <c r="G52" s="1343">
        <v>2</v>
      </c>
      <c r="H52" s="1343">
        <v>0</v>
      </c>
      <c r="I52" s="1343">
        <v>0</v>
      </c>
    </row>
    <row r="53" spans="1:9" ht="12.75" customHeight="1" x14ac:dyDescent="0.15">
      <c r="A53" s="1341" t="s">
        <v>19</v>
      </c>
      <c r="B53" s="1339">
        <f t="shared" si="7"/>
        <v>60</v>
      </c>
      <c r="C53" s="1343">
        <v>0</v>
      </c>
      <c r="D53" s="1343">
        <v>48</v>
      </c>
      <c r="E53" s="1343">
        <v>12</v>
      </c>
      <c r="F53" s="1343">
        <v>0</v>
      </c>
      <c r="G53" s="1343">
        <v>0</v>
      </c>
      <c r="H53" s="1343">
        <v>0</v>
      </c>
      <c r="I53" s="1343">
        <v>0</v>
      </c>
    </row>
    <row r="54" spans="1:9" ht="12.75" customHeight="1" x14ac:dyDescent="0.15">
      <c r="A54" s="1341" t="s">
        <v>20</v>
      </c>
      <c r="B54" s="1339">
        <f t="shared" si="7"/>
        <v>51</v>
      </c>
      <c r="C54" s="1343">
        <v>1</v>
      </c>
      <c r="D54" s="1343">
        <v>25</v>
      </c>
      <c r="E54" s="1343">
        <v>25</v>
      </c>
      <c r="F54" s="1343">
        <v>0</v>
      </c>
      <c r="G54" s="1343">
        <v>0</v>
      </c>
      <c r="H54" s="1343">
        <v>0</v>
      </c>
      <c r="I54" s="1343">
        <v>0</v>
      </c>
    </row>
    <row r="55" spans="1:9" ht="12.75" customHeight="1" x14ac:dyDescent="0.15">
      <c r="A55" s="1362" t="s">
        <v>2430</v>
      </c>
      <c r="B55" s="1339">
        <f>SUM(B56:B70)</f>
        <v>208</v>
      </c>
      <c r="C55" s="1342">
        <f t="shared" ref="C55:H55" si="8">SUM(C56:C70)</f>
        <v>208</v>
      </c>
      <c r="D55" s="1342">
        <f t="shared" si="8"/>
        <v>0</v>
      </c>
      <c r="E55" s="1342">
        <f t="shared" si="8"/>
        <v>0</v>
      </c>
      <c r="F55" s="1342">
        <f t="shared" si="8"/>
        <v>0</v>
      </c>
      <c r="G55" s="1342">
        <f t="shared" si="8"/>
        <v>0</v>
      </c>
      <c r="H55" s="1342">
        <f t="shared" si="8"/>
        <v>0</v>
      </c>
      <c r="I55" s="1342">
        <f>SUM(I56:I70)</f>
        <v>0</v>
      </c>
    </row>
    <row r="56" spans="1:9" ht="12.75" customHeight="1" x14ac:dyDescent="0.15">
      <c r="A56" s="1341" t="s">
        <v>5</v>
      </c>
      <c r="B56" s="1339">
        <f>SUM(C56:I56)</f>
        <v>0</v>
      </c>
      <c r="C56" s="1343">
        <v>0</v>
      </c>
      <c r="D56" s="1343">
        <v>0</v>
      </c>
      <c r="E56" s="1343">
        <v>0</v>
      </c>
      <c r="F56" s="1343">
        <v>0</v>
      </c>
      <c r="G56" s="1343">
        <v>0</v>
      </c>
      <c r="H56" s="1343">
        <v>0</v>
      </c>
      <c r="I56" s="1343">
        <v>0</v>
      </c>
    </row>
    <row r="57" spans="1:9" ht="12.75" customHeight="1" x14ac:dyDescent="0.15">
      <c r="A57" s="1341" t="s">
        <v>7</v>
      </c>
      <c r="B57" s="1339">
        <f t="shared" ref="B57:B70" si="9">SUM(C57:I57)</f>
        <v>2</v>
      </c>
      <c r="C57" s="1343">
        <v>2</v>
      </c>
      <c r="D57" s="1343">
        <v>0</v>
      </c>
      <c r="E57" s="1343">
        <v>0</v>
      </c>
      <c r="F57" s="1343">
        <v>0</v>
      </c>
      <c r="G57" s="1343">
        <v>0</v>
      </c>
      <c r="H57" s="1343">
        <v>0</v>
      </c>
      <c r="I57" s="1343">
        <v>0</v>
      </c>
    </row>
    <row r="58" spans="1:9" ht="12.75" customHeight="1" x14ac:dyDescent="0.15">
      <c r="A58" s="1341" t="s">
        <v>8</v>
      </c>
      <c r="B58" s="1339">
        <f t="shared" si="9"/>
        <v>3</v>
      </c>
      <c r="C58" s="1343">
        <v>3</v>
      </c>
      <c r="D58" s="1343">
        <v>0</v>
      </c>
      <c r="E58" s="1343">
        <v>0</v>
      </c>
      <c r="F58" s="1343">
        <v>0</v>
      </c>
      <c r="G58" s="1343">
        <v>0</v>
      </c>
      <c r="H58" s="1343">
        <v>0</v>
      </c>
      <c r="I58" s="1343">
        <v>0</v>
      </c>
    </row>
    <row r="59" spans="1:9" ht="12.75" customHeight="1" x14ac:dyDescent="0.15">
      <c r="A59" s="1341" t="s">
        <v>9</v>
      </c>
      <c r="B59" s="1339">
        <f t="shared" si="9"/>
        <v>8</v>
      </c>
      <c r="C59" s="1343">
        <v>8</v>
      </c>
      <c r="D59" s="1343">
        <v>0</v>
      </c>
      <c r="E59" s="1343">
        <v>0</v>
      </c>
      <c r="F59" s="1343">
        <v>0</v>
      </c>
      <c r="G59" s="1343">
        <v>0</v>
      </c>
      <c r="H59" s="1343">
        <v>0</v>
      </c>
      <c r="I59" s="1343">
        <v>0</v>
      </c>
    </row>
    <row r="60" spans="1:9" ht="12.75" customHeight="1" x14ac:dyDescent="0.15">
      <c r="A60" s="1341" t="s">
        <v>10</v>
      </c>
      <c r="B60" s="1339">
        <f t="shared" si="9"/>
        <v>8</v>
      </c>
      <c r="C60" s="1343">
        <v>8</v>
      </c>
      <c r="D60" s="1343">
        <v>0</v>
      </c>
      <c r="E60" s="1343">
        <v>0</v>
      </c>
      <c r="F60" s="1343">
        <v>0</v>
      </c>
      <c r="G60" s="1343">
        <v>0</v>
      </c>
      <c r="H60" s="1343">
        <v>0</v>
      </c>
      <c r="I60" s="1343">
        <v>0</v>
      </c>
    </row>
    <row r="61" spans="1:9" ht="12.75" customHeight="1" x14ac:dyDescent="0.15">
      <c r="A61" s="1341" t="s">
        <v>11</v>
      </c>
      <c r="B61" s="1339">
        <f t="shared" si="9"/>
        <v>30</v>
      </c>
      <c r="C61" s="1343">
        <v>30</v>
      </c>
      <c r="D61" s="1343">
        <v>0</v>
      </c>
      <c r="E61" s="1343">
        <v>0</v>
      </c>
      <c r="F61" s="1343">
        <v>0</v>
      </c>
      <c r="G61" s="1343">
        <v>0</v>
      </c>
      <c r="H61" s="1343">
        <v>0</v>
      </c>
      <c r="I61" s="1343">
        <v>0</v>
      </c>
    </row>
    <row r="62" spans="1:9" ht="12.75" customHeight="1" x14ac:dyDescent="0.15">
      <c r="A62" s="1341" t="s">
        <v>12</v>
      </c>
      <c r="B62" s="1339">
        <f t="shared" si="9"/>
        <v>39</v>
      </c>
      <c r="C62" s="1343">
        <v>39</v>
      </c>
      <c r="D62" s="1343">
        <v>0</v>
      </c>
      <c r="E62" s="1343">
        <v>0</v>
      </c>
      <c r="F62" s="1343">
        <v>0</v>
      </c>
      <c r="G62" s="1343">
        <v>0</v>
      </c>
      <c r="H62" s="1343">
        <v>0</v>
      </c>
      <c r="I62" s="1343">
        <v>0</v>
      </c>
    </row>
    <row r="63" spans="1:9" ht="12.75" customHeight="1" x14ac:dyDescent="0.15">
      <c r="A63" s="1341" t="s">
        <v>13</v>
      </c>
      <c r="B63" s="1339">
        <f t="shared" si="9"/>
        <v>29</v>
      </c>
      <c r="C63" s="1343">
        <v>29</v>
      </c>
      <c r="D63" s="1343">
        <v>0</v>
      </c>
      <c r="E63" s="1343">
        <v>0</v>
      </c>
      <c r="F63" s="1343">
        <v>0</v>
      </c>
      <c r="G63" s="1343">
        <v>0</v>
      </c>
      <c r="H63" s="1343">
        <v>0</v>
      </c>
      <c r="I63" s="1343">
        <v>0</v>
      </c>
    </row>
    <row r="64" spans="1:9" ht="12.75" customHeight="1" x14ac:dyDescent="0.15">
      <c r="A64" s="1341" t="s">
        <v>14</v>
      </c>
      <c r="B64" s="1339">
        <f t="shared" si="9"/>
        <v>16</v>
      </c>
      <c r="C64" s="1343">
        <v>16</v>
      </c>
      <c r="D64" s="1343">
        <v>0</v>
      </c>
      <c r="E64" s="1343">
        <v>0</v>
      </c>
      <c r="F64" s="1343">
        <v>0</v>
      </c>
      <c r="G64" s="1343">
        <v>0</v>
      </c>
      <c r="H64" s="1343">
        <v>0</v>
      </c>
      <c r="I64" s="1343">
        <v>0</v>
      </c>
    </row>
    <row r="65" spans="1:15" ht="12.75" customHeight="1" x14ac:dyDescent="0.15">
      <c r="A65" s="1341" t="s">
        <v>15</v>
      </c>
      <c r="B65" s="1339">
        <f t="shared" si="9"/>
        <v>40</v>
      </c>
      <c r="C65" s="1343">
        <v>40</v>
      </c>
      <c r="D65" s="1343">
        <v>0</v>
      </c>
      <c r="E65" s="1343">
        <v>0</v>
      </c>
      <c r="F65" s="1343">
        <v>0</v>
      </c>
      <c r="G65" s="1343">
        <v>0</v>
      </c>
      <c r="H65" s="1343">
        <v>0</v>
      </c>
      <c r="I65" s="1343">
        <v>0</v>
      </c>
    </row>
    <row r="66" spans="1:15" ht="12.75" customHeight="1" x14ac:dyDescent="0.15">
      <c r="A66" s="1341" t="s">
        <v>16</v>
      </c>
      <c r="B66" s="1339">
        <f t="shared" si="9"/>
        <v>17</v>
      </c>
      <c r="C66" s="1343">
        <v>17</v>
      </c>
      <c r="D66" s="1343">
        <v>0</v>
      </c>
      <c r="E66" s="1343">
        <v>0</v>
      </c>
      <c r="F66" s="1343">
        <v>0</v>
      </c>
      <c r="G66" s="1343">
        <v>0</v>
      </c>
      <c r="H66" s="1343">
        <v>0</v>
      </c>
      <c r="I66" s="1343">
        <v>0</v>
      </c>
    </row>
    <row r="67" spans="1:15" ht="12.75" customHeight="1" x14ac:dyDescent="0.15">
      <c r="A67" s="1341" t="s">
        <v>17</v>
      </c>
      <c r="B67" s="1339">
        <f t="shared" si="9"/>
        <v>3</v>
      </c>
      <c r="C67" s="1343">
        <v>3</v>
      </c>
      <c r="D67" s="1343">
        <v>0</v>
      </c>
      <c r="E67" s="1343">
        <v>0</v>
      </c>
      <c r="F67" s="1343">
        <v>0</v>
      </c>
      <c r="G67" s="1343">
        <v>0</v>
      </c>
      <c r="H67" s="1343">
        <v>0</v>
      </c>
      <c r="I67" s="1343">
        <v>0</v>
      </c>
    </row>
    <row r="68" spans="1:15" ht="12.75" customHeight="1" x14ac:dyDescent="0.15">
      <c r="A68" s="1341" t="s">
        <v>18</v>
      </c>
      <c r="B68" s="1339">
        <f t="shared" si="9"/>
        <v>9</v>
      </c>
      <c r="C68" s="1343">
        <v>9</v>
      </c>
      <c r="D68" s="1343">
        <v>0</v>
      </c>
      <c r="E68" s="1343">
        <v>0</v>
      </c>
      <c r="F68" s="1343">
        <v>0</v>
      </c>
      <c r="G68" s="1343">
        <v>0</v>
      </c>
      <c r="H68" s="1343">
        <v>0</v>
      </c>
      <c r="I68" s="1343">
        <v>0</v>
      </c>
    </row>
    <row r="69" spans="1:15" ht="12.75" customHeight="1" x14ac:dyDescent="0.15">
      <c r="A69" s="1341" t="s">
        <v>19</v>
      </c>
      <c r="B69" s="1339">
        <f t="shared" si="9"/>
        <v>3</v>
      </c>
      <c r="C69" s="1343">
        <v>3</v>
      </c>
      <c r="D69" s="1343">
        <v>0</v>
      </c>
      <c r="E69" s="1343">
        <v>0</v>
      </c>
      <c r="F69" s="1343">
        <v>0</v>
      </c>
      <c r="G69" s="1343">
        <v>0</v>
      </c>
      <c r="H69" s="1343">
        <v>0</v>
      </c>
      <c r="I69" s="1343">
        <v>0</v>
      </c>
    </row>
    <row r="70" spans="1:15" ht="12.75" customHeight="1" x14ac:dyDescent="0.15">
      <c r="A70" s="1341" t="s">
        <v>20</v>
      </c>
      <c r="B70" s="1339">
        <f t="shared" si="9"/>
        <v>1</v>
      </c>
      <c r="C70" s="1343">
        <v>1</v>
      </c>
      <c r="D70" s="1343">
        <v>0</v>
      </c>
      <c r="E70" s="1343">
        <v>0</v>
      </c>
      <c r="F70" s="1343">
        <v>0</v>
      </c>
      <c r="G70" s="1343">
        <v>0</v>
      </c>
      <c r="H70" s="1343">
        <v>0</v>
      </c>
      <c r="I70" s="1343">
        <v>0</v>
      </c>
    </row>
    <row r="71" spans="1:15" ht="6.75" customHeight="1" x14ac:dyDescent="0.15">
      <c r="A71" s="1347"/>
      <c r="B71" s="1347"/>
      <c r="C71" s="1347"/>
      <c r="D71" s="1347"/>
      <c r="E71" s="1347"/>
      <c r="F71" s="1347"/>
      <c r="G71" s="1347"/>
      <c r="H71" s="1347"/>
      <c r="I71" s="1347"/>
    </row>
    <row r="72" spans="1:15" ht="11.25" customHeight="1" x14ac:dyDescent="0.15">
      <c r="A72" s="3140" t="s">
        <v>2404</v>
      </c>
      <c r="B72" s="3140"/>
      <c r="C72" s="3140"/>
      <c r="D72" s="3140"/>
      <c r="E72" s="3140"/>
      <c r="F72" s="3140"/>
      <c r="G72" s="3140"/>
      <c r="H72" s="3140"/>
      <c r="I72" s="3140"/>
      <c r="J72" s="1347"/>
      <c r="K72" s="1347"/>
      <c r="L72" s="1347"/>
      <c r="M72" s="1347"/>
      <c r="N72" s="1347"/>
      <c r="O72" s="1347"/>
    </row>
    <row r="73" spans="1:15" ht="22.5" customHeight="1" x14ac:dyDescent="0.15">
      <c r="A73" s="3140" t="s">
        <v>2405</v>
      </c>
      <c r="B73" s="3140"/>
      <c r="C73" s="3140"/>
      <c r="D73" s="3140"/>
      <c r="E73" s="3140"/>
      <c r="F73" s="3140"/>
      <c r="G73" s="3140"/>
      <c r="H73" s="3140"/>
      <c r="I73" s="3140"/>
      <c r="J73" s="1347"/>
      <c r="K73" s="1347"/>
      <c r="L73" s="1347"/>
      <c r="M73" s="1347"/>
      <c r="N73" s="1347"/>
      <c r="O73" s="1347"/>
    </row>
    <row r="74" spans="1:15" ht="11.25" customHeight="1" x14ac:dyDescent="0.15">
      <c r="A74" s="3140" t="s">
        <v>2431</v>
      </c>
      <c r="B74" s="3140"/>
      <c r="C74" s="3140"/>
      <c r="D74" s="3140"/>
      <c r="E74" s="3140"/>
      <c r="F74" s="3140"/>
      <c r="G74" s="3140"/>
      <c r="H74" s="3140"/>
      <c r="I74" s="3140"/>
      <c r="J74" s="1347"/>
      <c r="K74" s="1347"/>
      <c r="L74" s="1347"/>
      <c r="M74" s="1347"/>
      <c r="N74" s="1347"/>
      <c r="O74" s="1347"/>
    </row>
    <row r="75" spans="1:15" ht="11.25" customHeight="1" x14ac:dyDescent="0.15">
      <c r="A75" s="3141" t="s">
        <v>21</v>
      </c>
      <c r="B75" s="3141"/>
      <c r="C75" s="3141"/>
      <c r="D75" s="3141"/>
      <c r="E75" s="3141"/>
      <c r="F75" s="3141"/>
      <c r="G75" s="3141"/>
      <c r="H75" s="3141"/>
      <c r="I75" s="3141"/>
    </row>
    <row r="76" spans="1:15" ht="11.25" customHeight="1" x14ac:dyDescent="0.15">
      <c r="A76" s="2960" t="s">
        <v>2407</v>
      </c>
      <c r="B76" s="2960"/>
      <c r="C76" s="2960"/>
      <c r="D76" s="2960"/>
      <c r="E76" s="2960"/>
      <c r="F76" s="2960"/>
      <c r="G76" s="2960"/>
      <c r="H76" s="2960"/>
      <c r="I76" s="2960"/>
    </row>
    <row r="77" spans="1:15" ht="7.15" customHeight="1" x14ac:dyDescent="0.15">
      <c r="A77" s="1347"/>
      <c r="B77" s="1347"/>
      <c r="C77" s="1347"/>
      <c r="D77" s="1347"/>
      <c r="E77" s="1347"/>
      <c r="F77" s="1347"/>
      <c r="G77" s="1347"/>
      <c r="H77" s="1347"/>
      <c r="I77" s="1347"/>
    </row>
  </sheetData>
  <mergeCells count="10">
    <mergeCell ref="A73:I73"/>
    <mergeCell ref="A74:I74"/>
    <mergeCell ref="A75:I75"/>
    <mergeCell ref="A76:I76"/>
    <mergeCell ref="A2:I2"/>
    <mergeCell ref="A3:I3"/>
    <mergeCell ref="A4:A6"/>
    <mergeCell ref="B4:I4"/>
    <mergeCell ref="C5:I5"/>
    <mergeCell ref="A72:I72"/>
  </mergeCells>
  <conditionalFormatting sqref="B7:I70">
    <cfRule type="expression" dxfId="20"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16"/>
  <sheetViews>
    <sheetView workbookViewId="0"/>
  </sheetViews>
  <sheetFormatPr baseColWidth="10" defaultColWidth="9.140625" defaultRowHeight="10.5" x14ac:dyDescent="0.15"/>
  <cols>
    <col min="1" max="1" width="31.5703125" style="118" customWidth="1"/>
    <col min="2" max="7" width="13.42578125" style="118" customWidth="1"/>
    <col min="8" max="16384" width="9.140625" style="118"/>
  </cols>
  <sheetData>
    <row r="1" spans="1:7" ht="15" customHeight="1" x14ac:dyDescent="0.15"/>
    <row r="2" spans="1:7" ht="15" customHeight="1" x14ac:dyDescent="0.15">
      <c r="A2" s="2403" t="s">
        <v>200</v>
      </c>
      <c r="B2" s="2404"/>
      <c r="C2" s="2404"/>
      <c r="D2" s="2404"/>
      <c r="E2" s="2404"/>
      <c r="F2" s="2404"/>
      <c r="G2" s="2404"/>
    </row>
    <row r="3" spans="1:7" ht="11.25" customHeight="1" x14ac:dyDescent="0.15">
      <c r="A3" s="2384"/>
      <c r="B3" s="2385"/>
      <c r="C3" s="2385"/>
      <c r="D3" s="2385"/>
      <c r="E3" s="2385"/>
      <c r="F3" s="2385"/>
      <c r="G3" s="2385"/>
    </row>
    <row r="4" spans="1:7" ht="12.75" customHeight="1" x14ac:dyDescent="0.15">
      <c r="A4" s="2405" t="s">
        <v>201</v>
      </c>
      <c r="B4" s="2405" t="s">
        <v>71</v>
      </c>
      <c r="C4" s="2407" t="s">
        <v>187</v>
      </c>
      <c r="D4" s="2408"/>
      <c r="E4" s="2408"/>
      <c r="F4" s="2408"/>
      <c r="G4" s="2409"/>
    </row>
    <row r="5" spans="1:7" ht="11.25" x14ac:dyDescent="0.15">
      <c r="A5" s="2406"/>
      <c r="B5" s="2406"/>
      <c r="C5" s="140" t="s">
        <v>202</v>
      </c>
      <c r="D5" s="140" t="s">
        <v>203</v>
      </c>
      <c r="E5" s="140" t="s">
        <v>204</v>
      </c>
      <c r="F5" s="140" t="s">
        <v>205</v>
      </c>
      <c r="G5" s="140" t="s">
        <v>206</v>
      </c>
    </row>
    <row r="6" spans="1:7" x14ac:dyDescent="0.15">
      <c r="A6" s="141" t="s">
        <v>71</v>
      </c>
      <c r="B6" s="142">
        <f t="shared" ref="B6:G6" si="0">SUM(B7:B8)</f>
        <v>3</v>
      </c>
      <c r="C6" s="142">
        <f t="shared" si="0"/>
        <v>0</v>
      </c>
      <c r="D6" s="142">
        <f t="shared" si="0"/>
        <v>0</v>
      </c>
      <c r="E6" s="142">
        <f t="shared" si="0"/>
        <v>0</v>
      </c>
      <c r="F6" s="142">
        <f t="shared" si="0"/>
        <v>0</v>
      </c>
      <c r="G6" s="142">
        <f t="shared" si="0"/>
        <v>3</v>
      </c>
    </row>
    <row r="7" spans="1:7" ht="21" x14ac:dyDescent="0.15">
      <c r="A7" s="143" t="s">
        <v>181</v>
      </c>
      <c r="B7" s="142">
        <f>SUM(C7:G7)</f>
        <v>3</v>
      </c>
      <c r="C7" s="144">
        <v>0</v>
      </c>
      <c r="D7" s="144">
        <v>0</v>
      </c>
      <c r="E7" s="144">
        <v>0</v>
      </c>
      <c r="F7" s="144">
        <v>0</v>
      </c>
      <c r="G7" s="144">
        <v>3</v>
      </c>
    </row>
    <row r="8" spans="1:7" ht="21" x14ac:dyDescent="0.15">
      <c r="A8" s="143" t="s">
        <v>207</v>
      </c>
      <c r="B8" s="142">
        <f>SUM(C8:G8)</f>
        <v>0</v>
      </c>
      <c r="C8" s="144">
        <v>0</v>
      </c>
      <c r="D8" s="144">
        <v>0</v>
      </c>
      <c r="E8" s="144">
        <v>0</v>
      </c>
      <c r="F8" s="144">
        <v>0</v>
      </c>
      <c r="G8" s="144">
        <v>0</v>
      </c>
    </row>
    <row r="9" spans="1:7" ht="11.25" customHeight="1" x14ac:dyDescent="0.15">
      <c r="A9" s="2401"/>
      <c r="B9" s="2402"/>
      <c r="C9" s="2402"/>
      <c r="D9" s="2402"/>
      <c r="E9" s="2402"/>
      <c r="F9" s="2402"/>
      <c r="G9" s="2402"/>
    </row>
    <row r="10" spans="1:7" ht="11.25" customHeight="1" x14ac:dyDescent="0.15">
      <c r="A10" s="2396" t="s">
        <v>208</v>
      </c>
      <c r="B10" s="2395"/>
      <c r="C10" s="2395"/>
      <c r="D10" s="2395"/>
      <c r="E10" s="2395"/>
      <c r="F10" s="2395"/>
      <c r="G10" s="2395"/>
    </row>
    <row r="11" spans="1:7" ht="11.25" customHeight="1" x14ac:dyDescent="0.15">
      <c r="A11" s="2396" t="s">
        <v>209</v>
      </c>
      <c r="B11" s="2395"/>
      <c r="C11" s="2395"/>
      <c r="D11" s="2395"/>
      <c r="E11" s="2395"/>
      <c r="F11" s="2395"/>
      <c r="G11" s="2395"/>
    </row>
    <row r="12" spans="1:7" ht="11.25" customHeight="1" x14ac:dyDescent="0.15">
      <c r="A12" s="2397" t="s">
        <v>210</v>
      </c>
      <c r="B12" s="2398"/>
      <c r="C12" s="2398"/>
      <c r="D12" s="2398"/>
      <c r="E12" s="2398"/>
      <c r="F12" s="2398"/>
      <c r="G12" s="2398"/>
    </row>
    <row r="13" spans="1:7" ht="11.25" customHeight="1" x14ac:dyDescent="0.15">
      <c r="A13" s="2399" t="s">
        <v>211</v>
      </c>
      <c r="B13" s="2399"/>
      <c r="C13" s="2399"/>
      <c r="D13" s="2399"/>
      <c r="E13" s="2399"/>
      <c r="F13" s="2399"/>
      <c r="G13" s="2399"/>
    </row>
    <row r="14" spans="1:7" ht="11.25" customHeight="1" x14ac:dyDescent="0.15">
      <c r="A14" s="2400" t="s">
        <v>212</v>
      </c>
      <c r="B14" s="2400"/>
      <c r="C14" s="2400"/>
      <c r="D14" s="2400"/>
      <c r="E14" s="2400"/>
      <c r="F14" s="2400"/>
      <c r="G14" s="2400"/>
    </row>
    <row r="15" spans="1:7" ht="11.25" customHeight="1" x14ac:dyDescent="0.15">
      <c r="A15" s="2382" t="s">
        <v>21</v>
      </c>
      <c r="B15" s="2382"/>
      <c r="C15" s="2382"/>
      <c r="D15" s="2382"/>
      <c r="E15" s="2382"/>
      <c r="F15" s="2382"/>
      <c r="G15" s="2382"/>
    </row>
    <row r="16" spans="1:7" ht="11.25" customHeight="1" x14ac:dyDescent="0.15">
      <c r="A16" s="2394" t="s">
        <v>199</v>
      </c>
      <c r="B16" s="2395"/>
      <c r="C16" s="2395"/>
      <c r="D16" s="2395"/>
      <c r="E16" s="2395"/>
      <c r="F16" s="2395"/>
      <c r="G16" s="2395"/>
    </row>
  </sheetData>
  <mergeCells count="13">
    <mergeCell ref="A9:G9"/>
    <mergeCell ref="A2:G2"/>
    <mergeCell ref="A3:G3"/>
    <mergeCell ref="A4:A5"/>
    <mergeCell ref="B4:B5"/>
    <mergeCell ref="C4:G4"/>
    <mergeCell ref="A16:G16"/>
    <mergeCell ref="A10:G10"/>
    <mergeCell ref="A11:G11"/>
    <mergeCell ref="A12:G12"/>
    <mergeCell ref="A13:G13"/>
    <mergeCell ref="A14:G14"/>
    <mergeCell ref="A15:G15"/>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1">
    <outlinePr summaryBelow="0" summaryRight="0"/>
  </sheetPr>
  <dimension ref="A1:P59"/>
  <sheetViews>
    <sheetView workbookViewId="0"/>
  </sheetViews>
  <sheetFormatPr baseColWidth="10" defaultColWidth="9.140625" defaultRowHeight="10.5" x14ac:dyDescent="0.15"/>
  <cols>
    <col min="1" max="1" width="31.42578125" style="1348" customWidth="1"/>
    <col min="2" max="2" width="10.85546875" style="1348" customWidth="1"/>
    <col min="3" max="7" width="15.140625" style="1348" customWidth="1"/>
    <col min="8" max="8" width="9" style="1348" customWidth="1"/>
    <col min="9" max="11" width="11.42578125" style="1348" customWidth="1"/>
    <col min="12" max="254" width="9.140625" style="1348"/>
    <col min="255" max="255" width="31.42578125" style="1348" customWidth="1"/>
    <col min="256" max="256" width="10.85546875" style="1348" customWidth="1"/>
    <col min="257" max="261" width="15.140625" style="1348" customWidth="1"/>
    <col min="262" max="262" width="14.85546875" style="1348" customWidth="1"/>
    <col min="263" max="510" width="9.140625" style="1348"/>
    <col min="511" max="511" width="31.42578125" style="1348" customWidth="1"/>
    <col min="512" max="512" width="10.85546875" style="1348" customWidth="1"/>
    <col min="513" max="517" width="15.140625" style="1348" customWidth="1"/>
    <col min="518" max="518" width="14.85546875" style="1348" customWidth="1"/>
    <col min="519" max="766" width="9.140625" style="1348"/>
    <col min="767" max="767" width="31.42578125" style="1348" customWidth="1"/>
    <col min="768" max="768" width="10.85546875" style="1348" customWidth="1"/>
    <col min="769" max="773" width="15.140625" style="1348" customWidth="1"/>
    <col min="774" max="774" width="14.85546875" style="1348" customWidth="1"/>
    <col min="775" max="1022" width="9.140625" style="1348"/>
    <col min="1023" max="1023" width="31.42578125" style="1348" customWidth="1"/>
    <col min="1024" max="1024" width="10.85546875" style="1348" customWidth="1"/>
    <col min="1025" max="1029" width="15.140625" style="1348" customWidth="1"/>
    <col min="1030" max="1030" width="14.85546875" style="1348" customWidth="1"/>
    <col min="1031" max="1278" width="9.140625" style="1348"/>
    <col min="1279" max="1279" width="31.42578125" style="1348" customWidth="1"/>
    <col min="1280" max="1280" width="10.85546875" style="1348" customWidth="1"/>
    <col min="1281" max="1285" width="15.140625" style="1348" customWidth="1"/>
    <col min="1286" max="1286" width="14.85546875" style="1348" customWidth="1"/>
    <col min="1287" max="1534" width="9.140625" style="1348"/>
    <col min="1535" max="1535" width="31.42578125" style="1348" customWidth="1"/>
    <col min="1536" max="1536" width="10.85546875" style="1348" customWidth="1"/>
    <col min="1537" max="1541" width="15.140625" style="1348" customWidth="1"/>
    <col min="1542" max="1542" width="14.85546875" style="1348" customWidth="1"/>
    <col min="1543" max="1790" width="9.140625" style="1348"/>
    <col min="1791" max="1791" width="31.42578125" style="1348" customWidth="1"/>
    <col min="1792" max="1792" width="10.85546875" style="1348" customWidth="1"/>
    <col min="1793" max="1797" width="15.140625" style="1348" customWidth="1"/>
    <col min="1798" max="1798" width="14.85546875" style="1348" customWidth="1"/>
    <col min="1799" max="2046" width="9.140625" style="1348"/>
    <col min="2047" max="2047" width="31.42578125" style="1348" customWidth="1"/>
    <col min="2048" max="2048" width="10.85546875" style="1348" customWidth="1"/>
    <col min="2049" max="2053" width="15.140625" style="1348" customWidth="1"/>
    <col min="2054" max="2054" width="14.85546875" style="1348" customWidth="1"/>
    <col min="2055" max="2302" width="9.140625" style="1348"/>
    <col min="2303" max="2303" width="31.42578125" style="1348" customWidth="1"/>
    <col min="2304" max="2304" width="10.85546875" style="1348" customWidth="1"/>
    <col min="2305" max="2309" width="15.140625" style="1348" customWidth="1"/>
    <col min="2310" max="2310" width="14.85546875" style="1348" customWidth="1"/>
    <col min="2311" max="2558" width="9.140625" style="1348"/>
    <col min="2559" max="2559" width="31.42578125" style="1348" customWidth="1"/>
    <col min="2560" max="2560" width="10.85546875" style="1348" customWidth="1"/>
    <col min="2561" max="2565" width="15.140625" style="1348" customWidth="1"/>
    <col min="2566" max="2566" width="14.85546875" style="1348" customWidth="1"/>
    <col min="2567" max="2814" width="9.140625" style="1348"/>
    <col min="2815" max="2815" width="31.42578125" style="1348" customWidth="1"/>
    <col min="2816" max="2816" width="10.85546875" style="1348" customWidth="1"/>
    <col min="2817" max="2821" width="15.140625" style="1348" customWidth="1"/>
    <col min="2822" max="2822" width="14.85546875" style="1348" customWidth="1"/>
    <col min="2823" max="3070" width="9.140625" style="1348"/>
    <col min="3071" max="3071" width="31.42578125" style="1348" customWidth="1"/>
    <col min="3072" max="3072" width="10.85546875" style="1348" customWidth="1"/>
    <col min="3073" max="3077" width="15.140625" style="1348" customWidth="1"/>
    <col min="3078" max="3078" width="14.85546875" style="1348" customWidth="1"/>
    <col min="3079" max="3326" width="9.140625" style="1348"/>
    <col min="3327" max="3327" width="31.42578125" style="1348" customWidth="1"/>
    <col min="3328" max="3328" width="10.85546875" style="1348" customWidth="1"/>
    <col min="3329" max="3333" width="15.140625" style="1348" customWidth="1"/>
    <col min="3334" max="3334" width="14.85546875" style="1348" customWidth="1"/>
    <col min="3335" max="3582" width="9.140625" style="1348"/>
    <col min="3583" max="3583" width="31.42578125" style="1348" customWidth="1"/>
    <col min="3584" max="3584" width="10.85546875" style="1348" customWidth="1"/>
    <col min="3585" max="3589" width="15.140625" style="1348" customWidth="1"/>
    <col min="3590" max="3590" width="14.85546875" style="1348" customWidth="1"/>
    <col min="3591" max="3838" width="9.140625" style="1348"/>
    <col min="3839" max="3839" width="31.42578125" style="1348" customWidth="1"/>
    <col min="3840" max="3840" width="10.85546875" style="1348" customWidth="1"/>
    <col min="3841" max="3845" width="15.140625" style="1348" customWidth="1"/>
    <col min="3846" max="3846" width="14.85546875" style="1348" customWidth="1"/>
    <col min="3847" max="4094" width="9.140625" style="1348"/>
    <col min="4095" max="4095" width="31.42578125" style="1348" customWidth="1"/>
    <col min="4096" max="4096" width="10.85546875" style="1348" customWidth="1"/>
    <col min="4097" max="4101" width="15.140625" style="1348" customWidth="1"/>
    <col min="4102" max="4102" width="14.85546875" style="1348" customWidth="1"/>
    <col min="4103" max="4350" width="9.140625" style="1348"/>
    <col min="4351" max="4351" width="31.42578125" style="1348" customWidth="1"/>
    <col min="4352" max="4352" width="10.85546875" style="1348" customWidth="1"/>
    <col min="4353" max="4357" width="15.140625" style="1348" customWidth="1"/>
    <col min="4358" max="4358" width="14.85546875" style="1348" customWidth="1"/>
    <col min="4359" max="4606" width="9.140625" style="1348"/>
    <col min="4607" max="4607" width="31.42578125" style="1348" customWidth="1"/>
    <col min="4608" max="4608" width="10.85546875" style="1348" customWidth="1"/>
    <col min="4609" max="4613" width="15.140625" style="1348" customWidth="1"/>
    <col min="4614" max="4614" width="14.85546875" style="1348" customWidth="1"/>
    <col min="4615" max="4862" width="9.140625" style="1348"/>
    <col min="4863" max="4863" width="31.42578125" style="1348" customWidth="1"/>
    <col min="4864" max="4864" width="10.85546875" style="1348" customWidth="1"/>
    <col min="4865" max="4869" width="15.140625" style="1348" customWidth="1"/>
    <col min="4870" max="4870" width="14.85546875" style="1348" customWidth="1"/>
    <col min="4871" max="5118" width="9.140625" style="1348"/>
    <col min="5119" max="5119" width="31.42578125" style="1348" customWidth="1"/>
    <col min="5120" max="5120" width="10.85546875" style="1348" customWidth="1"/>
    <col min="5121" max="5125" width="15.140625" style="1348" customWidth="1"/>
    <col min="5126" max="5126" width="14.85546875" style="1348" customWidth="1"/>
    <col min="5127" max="5374" width="9.140625" style="1348"/>
    <col min="5375" max="5375" width="31.42578125" style="1348" customWidth="1"/>
    <col min="5376" max="5376" width="10.85546875" style="1348" customWidth="1"/>
    <col min="5377" max="5381" width="15.140625" style="1348" customWidth="1"/>
    <col min="5382" max="5382" width="14.85546875" style="1348" customWidth="1"/>
    <col min="5383" max="5630" width="9.140625" style="1348"/>
    <col min="5631" max="5631" width="31.42578125" style="1348" customWidth="1"/>
    <col min="5632" max="5632" width="10.85546875" style="1348" customWidth="1"/>
    <col min="5633" max="5637" width="15.140625" style="1348" customWidth="1"/>
    <col min="5638" max="5638" width="14.85546875" style="1348" customWidth="1"/>
    <col min="5639" max="5886" width="9.140625" style="1348"/>
    <col min="5887" max="5887" width="31.42578125" style="1348" customWidth="1"/>
    <col min="5888" max="5888" width="10.85546875" style="1348" customWidth="1"/>
    <col min="5889" max="5893" width="15.140625" style="1348" customWidth="1"/>
    <col min="5894" max="5894" width="14.85546875" style="1348" customWidth="1"/>
    <col min="5895" max="6142" width="9.140625" style="1348"/>
    <col min="6143" max="6143" width="31.42578125" style="1348" customWidth="1"/>
    <col min="6144" max="6144" width="10.85546875" style="1348" customWidth="1"/>
    <col min="6145" max="6149" width="15.140625" style="1348" customWidth="1"/>
    <col min="6150" max="6150" width="14.85546875" style="1348" customWidth="1"/>
    <col min="6151" max="6398" width="9.140625" style="1348"/>
    <col min="6399" max="6399" width="31.42578125" style="1348" customWidth="1"/>
    <col min="6400" max="6400" width="10.85546875" style="1348" customWidth="1"/>
    <col min="6401" max="6405" width="15.140625" style="1348" customWidth="1"/>
    <col min="6406" max="6406" width="14.85546875" style="1348" customWidth="1"/>
    <col min="6407" max="6654" width="9.140625" style="1348"/>
    <col min="6655" max="6655" width="31.42578125" style="1348" customWidth="1"/>
    <col min="6656" max="6656" width="10.85546875" style="1348" customWidth="1"/>
    <col min="6657" max="6661" width="15.140625" style="1348" customWidth="1"/>
    <col min="6662" max="6662" width="14.85546875" style="1348" customWidth="1"/>
    <col min="6663" max="6910" width="9.140625" style="1348"/>
    <col min="6911" max="6911" width="31.42578125" style="1348" customWidth="1"/>
    <col min="6912" max="6912" width="10.85546875" style="1348" customWidth="1"/>
    <col min="6913" max="6917" width="15.140625" style="1348" customWidth="1"/>
    <col min="6918" max="6918" width="14.85546875" style="1348" customWidth="1"/>
    <col min="6919" max="7166" width="9.140625" style="1348"/>
    <col min="7167" max="7167" width="31.42578125" style="1348" customWidth="1"/>
    <col min="7168" max="7168" width="10.85546875" style="1348" customWidth="1"/>
    <col min="7169" max="7173" width="15.140625" style="1348" customWidth="1"/>
    <col min="7174" max="7174" width="14.85546875" style="1348" customWidth="1"/>
    <col min="7175" max="7422" width="9.140625" style="1348"/>
    <col min="7423" max="7423" width="31.42578125" style="1348" customWidth="1"/>
    <col min="7424" max="7424" width="10.85546875" style="1348" customWidth="1"/>
    <col min="7425" max="7429" width="15.140625" style="1348" customWidth="1"/>
    <col min="7430" max="7430" width="14.85546875" style="1348" customWidth="1"/>
    <col min="7431" max="7678" width="9.140625" style="1348"/>
    <col min="7679" max="7679" width="31.42578125" style="1348" customWidth="1"/>
    <col min="7680" max="7680" width="10.85546875" style="1348" customWidth="1"/>
    <col min="7681" max="7685" width="15.140625" style="1348" customWidth="1"/>
    <col min="7686" max="7686" width="14.85546875" style="1348" customWidth="1"/>
    <col min="7687" max="7934" width="9.140625" style="1348"/>
    <col min="7935" max="7935" width="31.42578125" style="1348" customWidth="1"/>
    <col min="7936" max="7936" width="10.85546875" style="1348" customWidth="1"/>
    <col min="7937" max="7941" width="15.140625" style="1348" customWidth="1"/>
    <col min="7942" max="7942" width="14.85546875" style="1348" customWidth="1"/>
    <col min="7943" max="8190" width="9.140625" style="1348"/>
    <col min="8191" max="8191" width="31.42578125" style="1348" customWidth="1"/>
    <col min="8192" max="8192" width="10.85546875" style="1348" customWidth="1"/>
    <col min="8193" max="8197" width="15.140625" style="1348" customWidth="1"/>
    <col min="8198" max="8198" width="14.85546875" style="1348" customWidth="1"/>
    <col min="8199" max="8446" width="9.140625" style="1348"/>
    <col min="8447" max="8447" width="31.42578125" style="1348" customWidth="1"/>
    <col min="8448" max="8448" width="10.85546875" style="1348" customWidth="1"/>
    <col min="8449" max="8453" width="15.140625" style="1348" customWidth="1"/>
    <col min="8454" max="8454" width="14.85546875" style="1348" customWidth="1"/>
    <col min="8455" max="8702" width="9.140625" style="1348"/>
    <col min="8703" max="8703" width="31.42578125" style="1348" customWidth="1"/>
    <col min="8704" max="8704" width="10.85546875" style="1348" customWidth="1"/>
    <col min="8705" max="8709" width="15.140625" style="1348" customWidth="1"/>
    <col min="8710" max="8710" width="14.85546875" style="1348" customWidth="1"/>
    <col min="8711" max="8958" width="9.140625" style="1348"/>
    <col min="8959" max="8959" width="31.42578125" style="1348" customWidth="1"/>
    <col min="8960" max="8960" width="10.85546875" style="1348" customWidth="1"/>
    <col min="8961" max="8965" width="15.140625" style="1348" customWidth="1"/>
    <col min="8966" max="8966" width="14.85546875" style="1348" customWidth="1"/>
    <col min="8967" max="9214" width="9.140625" style="1348"/>
    <col min="9215" max="9215" width="31.42578125" style="1348" customWidth="1"/>
    <col min="9216" max="9216" width="10.85546875" style="1348" customWidth="1"/>
    <col min="9217" max="9221" width="15.140625" style="1348" customWidth="1"/>
    <col min="9222" max="9222" width="14.85546875" style="1348" customWidth="1"/>
    <col min="9223" max="9470" width="9.140625" style="1348"/>
    <col min="9471" max="9471" width="31.42578125" style="1348" customWidth="1"/>
    <col min="9472" max="9472" width="10.85546875" style="1348" customWidth="1"/>
    <col min="9473" max="9477" width="15.140625" style="1348" customWidth="1"/>
    <col min="9478" max="9478" width="14.85546875" style="1348" customWidth="1"/>
    <col min="9479" max="9726" width="9.140625" style="1348"/>
    <col min="9727" max="9727" width="31.42578125" style="1348" customWidth="1"/>
    <col min="9728" max="9728" width="10.85546875" style="1348" customWidth="1"/>
    <col min="9729" max="9733" width="15.140625" style="1348" customWidth="1"/>
    <col min="9734" max="9734" width="14.85546875" style="1348" customWidth="1"/>
    <col min="9735" max="9982" width="9.140625" style="1348"/>
    <col min="9983" max="9983" width="31.42578125" style="1348" customWidth="1"/>
    <col min="9984" max="9984" width="10.85546875" style="1348" customWidth="1"/>
    <col min="9985" max="9989" width="15.140625" style="1348" customWidth="1"/>
    <col min="9990" max="9990" width="14.85546875" style="1348" customWidth="1"/>
    <col min="9991" max="10238" width="9.140625" style="1348"/>
    <col min="10239" max="10239" width="31.42578125" style="1348" customWidth="1"/>
    <col min="10240" max="10240" width="10.85546875" style="1348" customWidth="1"/>
    <col min="10241" max="10245" width="15.140625" style="1348" customWidth="1"/>
    <col min="10246" max="10246" width="14.85546875" style="1348" customWidth="1"/>
    <col min="10247" max="10494" width="9.140625" style="1348"/>
    <col min="10495" max="10495" width="31.42578125" style="1348" customWidth="1"/>
    <col min="10496" max="10496" width="10.85546875" style="1348" customWidth="1"/>
    <col min="10497" max="10501" width="15.140625" style="1348" customWidth="1"/>
    <col min="10502" max="10502" width="14.85546875" style="1348" customWidth="1"/>
    <col min="10503" max="10750" width="9.140625" style="1348"/>
    <col min="10751" max="10751" width="31.42578125" style="1348" customWidth="1"/>
    <col min="10752" max="10752" width="10.85546875" style="1348" customWidth="1"/>
    <col min="10753" max="10757" width="15.140625" style="1348" customWidth="1"/>
    <col min="10758" max="10758" width="14.85546875" style="1348" customWidth="1"/>
    <col min="10759" max="11006" width="9.140625" style="1348"/>
    <col min="11007" max="11007" width="31.42578125" style="1348" customWidth="1"/>
    <col min="11008" max="11008" width="10.85546875" style="1348" customWidth="1"/>
    <col min="11009" max="11013" width="15.140625" style="1348" customWidth="1"/>
    <col min="11014" max="11014" width="14.85546875" style="1348" customWidth="1"/>
    <col min="11015" max="11262" width="9.140625" style="1348"/>
    <col min="11263" max="11263" width="31.42578125" style="1348" customWidth="1"/>
    <col min="11264" max="11264" width="10.85546875" style="1348" customWidth="1"/>
    <col min="11265" max="11269" width="15.140625" style="1348" customWidth="1"/>
    <col min="11270" max="11270" width="14.85546875" style="1348" customWidth="1"/>
    <col min="11271" max="11518" width="9.140625" style="1348"/>
    <col min="11519" max="11519" width="31.42578125" style="1348" customWidth="1"/>
    <col min="11520" max="11520" width="10.85546875" style="1348" customWidth="1"/>
    <col min="11521" max="11525" width="15.140625" style="1348" customWidth="1"/>
    <col min="11526" max="11526" width="14.85546875" style="1348" customWidth="1"/>
    <col min="11527" max="11774" width="9.140625" style="1348"/>
    <col min="11775" max="11775" width="31.42578125" style="1348" customWidth="1"/>
    <col min="11776" max="11776" width="10.85546875" style="1348" customWidth="1"/>
    <col min="11777" max="11781" width="15.140625" style="1348" customWidth="1"/>
    <col min="11782" max="11782" width="14.85546875" style="1348" customWidth="1"/>
    <col min="11783" max="12030" width="9.140625" style="1348"/>
    <col min="12031" max="12031" width="31.42578125" style="1348" customWidth="1"/>
    <col min="12032" max="12032" width="10.85546875" style="1348" customWidth="1"/>
    <col min="12033" max="12037" width="15.140625" style="1348" customWidth="1"/>
    <col min="12038" max="12038" width="14.85546875" style="1348" customWidth="1"/>
    <col min="12039" max="12286" width="9.140625" style="1348"/>
    <col min="12287" max="12287" width="31.42578125" style="1348" customWidth="1"/>
    <col min="12288" max="12288" width="10.85546875" style="1348" customWidth="1"/>
    <col min="12289" max="12293" width="15.140625" style="1348" customWidth="1"/>
    <col min="12294" max="12294" width="14.85546875" style="1348" customWidth="1"/>
    <col min="12295" max="12542" width="9.140625" style="1348"/>
    <col min="12543" max="12543" width="31.42578125" style="1348" customWidth="1"/>
    <col min="12544" max="12544" width="10.85546875" style="1348" customWidth="1"/>
    <col min="12545" max="12549" width="15.140625" style="1348" customWidth="1"/>
    <col min="12550" max="12550" width="14.85546875" style="1348" customWidth="1"/>
    <col min="12551" max="12798" width="9.140625" style="1348"/>
    <col min="12799" max="12799" width="31.42578125" style="1348" customWidth="1"/>
    <col min="12800" max="12800" width="10.85546875" style="1348" customWidth="1"/>
    <col min="12801" max="12805" width="15.140625" style="1348" customWidth="1"/>
    <col min="12806" max="12806" width="14.85546875" style="1348" customWidth="1"/>
    <col min="12807" max="13054" width="9.140625" style="1348"/>
    <col min="13055" max="13055" width="31.42578125" style="1348" customWidth="1"/>
    <col min="13056" max="13056" width="10.85546875" style="1348" customWidth="1"/>
    <col min="13057" max="13061" width="15.140625" style="1348" customWidth="1"/>
    <col min="13062" max="13062" width="14.85546875" style="1348" customWidth="1"/>
    <col min="13063" max="13310" width="9.140625" style="1348"/>
    <col min="13311" max="13311" width="31.42578125" style="1348" customWidth="1"/>
    <col min="13312" max="13312" width="10.85546875" style="1348" customWidth="1"/>
    <col min="13313" max="13317" width="15.140625" style="1348" customWidth="1"/>
    <col min="13318" max="13318" width="14.85546875" style="1348" customWidth="1"/>
    <col min="13319" max="13566" width="9.140625" style="1348"/>
    <col min="13567" max="13567" width="31.42578125" style="1348" customWidth="1"/>
    <col min="13568" max="13568" width="10.85546875" style="1348" customWidth="1"/>
    <col min="13569" max="13573" width="15.140625" style="1348" customWidth="1"/>
    <col min="13574" max="13574" width="14.85546875" style="1348" customWidth="1"/>
    <col min="13575" max="13822" width="9.140625" style="1348"/>
    <col min="13823" max="13823" width="31.42578125" style="1348" customWidth="1"/>
    <col min="13824" max="13824" width="10.85546875" style="1348" customWidth="1"/>
    <col min="13825" max="13829" width="15.140625" style="1348" customWidth="1"/>
    <col min="13830" max="13830" width="14.85546875" style="1348" customWidth="1"/>
    <col min="13831" max="14078" width="9.140625" style="1348"/>
    <col min="14079" max="14079" width="31.42578125" style="1348" customWidth="1"/>
    <col min="14080" max="14080" width="10.85546875" style="1348" customWidth="1"/>
    <col min="14081" max="14085" width="15.140625" style="1348" customWidth="1"/>
    <col min="14086" max="14086" width="14.85546875" style="1348" customWidth="1"/>
    <col min="14087" max="14334" width="9.140625" style="1348"/>
    <col min="14335" max="14335" width="31.42578125" style="1348" customWidth="1"/>
    <col min="14336" max="14336" width="10.85546875" style="1348" customWidth="1"/>
    <col min="14337" max="14341" width="15.140625" style="1348" customWidth="1"/>
    <col min="14342" max="14342" width="14.85546875" style="1348" customWidth="1"/>
    <col min="14343" max="14590" width="9.140625" style="1348"/>
    <col min="14591" max="14591" width="31.42578125" style="1348" customWidth="1"/>
    <col min="14592" max="14592" width="10.85546875" style="1348" customWidth="1"/>
    <col min="14593" max="14597" width="15.140625" style="1348" customWidth="1"/>
    <col min="14598" max="14598" width="14.85546875" style="1348" customWidth="1"/>
    <col min="14599" max="14846" width="9.140625" style="1348"/>
    <col min="14847" max="14847" width="31.42578125" style="1348" customWidth="1"/>
    <col min="14848" max="14848" width="10.85546875" style="1348" customWidth="1"/>
    <col min="14849" max="14853" width="15.140625" style="1348" customWidth="1"/>
    <col min="14854" max="14854" width="14.85546875" style="1348" customWidth="1"/>
    <col min="14855" max="15102" width="9.140625" style="1348"/>
    <col min="15103" max="15103" width="31.42578125" style="1348" customWidth="1"/>
    <col min="15104" max="15104" width="10.85546875" style="1348" customWidth="1"/>
    <col min="15105" max="15109" width="15.140625" style="1348" customWidth="1"/>
    <col min="15110" max="15110" width="14.85546875" style="1348" customWidth="1"/>
    <col min="15111" max="15358" width="9.140625" style="1348"/>
    <col min="15359" max="15359" width="31.42578125" style="1348" customWidth="1"/>
    <col min="15360" max="15360" width="10.85546875" style="1348" customWidth="1"/>
    <col min="15361" max="15365" width="15.140625" style="1348" customWidth="1"/>
    <col min="15366" max="15366" width="14.85546875" style="1348" customWidth="1"/>
    <col min="15367" max="15614" width="9.140625" style="1348"/>
    <col min="15615" max="15615" width="31.42578125" style="1348" customWidth="1"/>
    <col min="15616" max="15616" width="10.85546875" style="1348" customWidth="1"/>
    <col min="15617" max="15621" width="15.140625" style="1348" customWidth="1"/>
    <col min="15622" max="15622" width="14.85546875" style="1348" customWidth="1"/>
    <col min="15623" max="15870" width="9.140625" style="1348"/>
    <col min="15871" max="15871" width="31.42578125" style="1348" customWidth="1"/>
    <col min="15872" max="15872" width="10.85546875" style="1348" customWidth="1"/>
    <col min="15873" max="15877" width="15.140625" style="1348" customWidth="1"/>
    <col min="15878" max="15878" width="14.85546875" style="1348" customWidth="1"/>
    <col min="15879" max="16126" width="9.140625" style="1348"/>
    <col min="16127" max="16127" width="31.42578125" style="1348" customWidth="1"/>
    <col min="16128" max="16128" width="10.85546875" style="1348" customWidth="1"/>
    <col min="16129" max="16133" width="15.140625" style="1348" customWidth="1"/>
    <col min="16134" max="16134" width="14.85546875" style="1348" customWidth="1"/>
    <col min="16135" max="16384" width="9.140625" style="1348"/>
  </cols>
  <sheetData>
    <row r="1" spans="1:8" x14ac:dyDescent="0.15">
      <c r="A1" s="1347"/>
      <c r="B1" s="1347"/>
      <c r="C1" s="1347"/>
      <c r="D1" s="1347"/>
      <c r="E1" s="1347"/>
      <c r="F1" s="1347"/>
      <c r="G1" s="1347"/>
      <c r="H1" s="1347"/>
    </row>
    <row r="2" spans="1:8" ht="24.75" customHeight="1" x14ac:dyDescent="0.15">
      <c r="A2" s="3142" t="s">
        <v>2432</v>
      </c>
      <c r="B2" s="3142"/>
      <c r="C2" s="3142"/>
      <c r="D2" s="3142"/>
      <c r="E2" s="3142"/>
      <c r="F2" s="3142"/>
      <c r="G2" s="3142"/>
      <c r="H2" s="1363"/>
    </row>
    <row r="3" spans="1:8" ht="11.25" customHeight="1" x14ac:dyDescent="0.15">
      <c r="A3" s="3143"/>
      <c r="B3" s="3143"/>
      <c r="C3" s="3143"/>
      <c r="D3" s="3143"/>
      <c r="E3" s="3143"/>
      <c r="F3" s="3143"/>
      <c r="G3" s="3143"/>
      <c r="H3" s="1338"/>
    </row>
    <row r="4" spans="1:8" s="1365" customFormat="1" x14ac:dyDescent="0.15">
      <c r="A4" s="3144" t="s">
        <v>2433</v>
      </c>
      <c r="B4" s="3159" t="s">
        <v>2393</v>
      </c>
      <c r="C4" s="3159"/>
      <c r="D4" s="3159"/>
      <c r="E4" s="3159"/>
      <c r="F4" s="3159"/>
      <c r="G4" s="3150" t="s">
        <v>2434</v>
      </c>
      <c r="H4" s="1364"/>
    </row>
    <row r="5" spans="1:8" x14ac:dyDescent="0.15">
      <c r="A5" s="3145"/>
      <c r="B5" s="3150" t="s">
        <v>2422</v>
      </c>
      <c r="C5" s="3152" t="s">
        <v>2435</v>
      </c>
      <c r="D5" s="3152"/>
      <c r="E5" s="3152"/>
      <c r="F5" s="3152"/>
      <c r="G5" s="3160"/>
      <c r="H5" s="1364"/>
    </row>
    <row r="6" spans="1:8" s="1352" customFormat="1" ht="20.25" customHeight="1" x14ac:dyDescent="0.25">
      <c r="A6" s="3146"/>
      <c r="B6" s="3151"/>
      <c r="C6" s="1349" t="s">
        <v>2436</v>
      </c>
      <c r="D6" s="1349" t="s">
        <v>2437</v>
      </c>
      <c r="E6" s="1349" t="s">
        <v>2438</v>
      </c>
      <c r="F6" s="1349">
        <v>24</v>
      </c>
      <c r="G6" s="3151"/>
      <c r="H6" s="1364"/>
    </row>
    <row r="7" spans="1:8" ht="12.75" customHeight="1" x14ac:dyDescent="0.15">
      <c r="A7" s="1338" t="s">
        <v>2439</v>
      </c>
      <c r="B7" s="1366">
        <f t="shared" ref="B7:G7" si="0">SUM(B8:B22)</f>
        <v>1757</v>
      </c>
      <c r="C7" s="1366">
        <f t="shared" si="0"/>
        <v>42</v>
      </c>
      <c r="D7" s="1366">
        <f t="shared" si="0"/>
        <v>170</v>
      </c>
      <c r="E7" s="1366">
        <f t="shared" si="0"/>
        <v>115</v>
      </c>
      <c r="F7" s="1366">
        <f t="shared" si="0"/>
        <v>1430</v>
      </c>
      <c r="G7" s="1366">
        <f t="shared" si="0"/>
        <v>0</v>
      </c>
      <c r="H7" s="1366"/>
    </row>
    <row r="8" spans="1:8" ht="12.75" customHeight="1" x14ac:dyDescent="0.15">
      <c r="A8" s="1341" t="s">
        <v>5</v>
      </c>
      <c r="B8" s="1366">
        <f>SUM(C8:G8)</f>
        <v>35</v>
      </c>
      <c r="C8" s="1367">
        <v>0</v>
      </c>
      <c r="D8" s="1367">
        <v>3</v>
      </c>
      <c r="E8" s="1367">
        <v>3</v>
      </c>
      <c r="F8" s="1367">
        <v>29</v>
      </c>
      <c r="G8" s="1367">
        <v>0</v>
      </c>
      <c r="H8" s="1367"/>
    </row>
    <row r="9" spans="1:8" ht="12.75" customHeight="1" x14ac:dyDescent="0.15">
      <c r="A9" s="1341" t="s">
        <v>7</v>
      </c>
      <c r="B9" s="1366">
        <f t="shared" ref="B9:B22" si="1">SUM(C9:G9)</f>
        <v>40</v>
      </c>
      <c r="C9" s="1367">
        <v>0</v>
      </c>
      <c r="D9" s="1367">
        <v>0</v>
      </c>
      <c r="E9" s="1367">
        <v>2</v>
      </c>
      <c r="F9" s="1367">
        <v>38</v>
      </c>
      <c r="G9" s="1367">
        <v>0</v>
      </c>
      <c r="H9" s="1367"/>
    </row>
    <row r="10" spans="1:8" ht="12.75" customHeight="1" x14ac:dyDescent="0.15">
      <c r="A10" s="1341" t="s">
        <v>8</v>
      </c>
      <c r="B10" s="1366">
        <f t="shared" si="1"/>
        <v>112</v>
      </c>
      <c r="C10" s="1367">
        <v>0</v>
      </c>
      <c r="D10" s="1367">
        <v>6</v>
      </c>
      <c r="E10" s="1367">
        <v>5</v>
      </c>
      <c r="F10" s="1367">
        <v>101</v>
      </c>
      <c r="G10" s="1367">
        <v>0</v>
      </c>
      <c r="H10" s="1367"/>
    </row>
    <row r="11" spans="1:8" ht="12.75" customHeight="1" x14ac:dyDescent="0.15">
      <c r="A11" s="1341" t="s">
        <v>9</v>
      </c>
      <c r="B11" s="1366">
        <f t="shared" si="1"/>
        <v>121</v>
      </c>
      <c r="C11" s="1367">
        <v>0</v>
      </c>
      <c r="D11" s="1367">
        <v>4</v>
      </c>
      <c r="E11" s="1367">
        <v>4</v>
      </c>
      <c r="F11" s="1367">
        <v>113</v>
      </c>
      <c r="G11" s="1367">
        <v>0</v>
      </c>
      <c r="H11" s="1367"/>
    </row>
    <row r="12" spans="1:8" ht="12.75" customHeight="1" x14ac:dyDescent="0.15">
      <c r="A12" s="1341" t="s">
        <v>10</v>
      </c>
      <c r="B12" s="1366">
        <f t="shared" si="1"/>
        <v>131</v>
      </c>
      <c r="C12" s="1367">
        <v>1</v>
      </c>
      <c r="D12" s="1367">
        <v>5</v>
      </c>
      <c r="E12" s="1367">
        <v>11</v>
      </c>
      <c r="F12" s="1367">
        <v>114</v>
      </c>
      <c r="G12" s="1367">
        <v>0</v>
      </c>
      <c r="H12" s="1367"/>
    </row>
    <row r="13" spans="1:8" ht="12.75" customHeight="1" x14ac:dyDescent="0.15">
      <c r="A13" s="1341" t="s">
        <v>11</v>
      </c>
      <c r="B13" s="1366">
        <f t="shared" si="1"/>
        <v>174</v>
      </c>
      <c r="C13" s="1367">
        <v>8</v>
      </c>
      <c r="D13" s="1367">
        <v>11</v>
      </c>
      <c r="E13" s="1367">
        <v>8</v>
      </c>
      <c r="F13" s="1367">
        <v>147</v>
      </c>
      <c r="G13" s="1367">
        <v>0</v>
      </c>
      <c r="H13" s="1367"/>
    </row>
    <row r="14" spans="1:8" x14ac:dyDescent="0.15">
      <c r="A14" s="1341" t="s">
        <v>12</v>
      </c>
      <c r="B14" s="1366">
        <f t="shared" si="1"/>
        <v>110</v>
      </c>
      <c r="C14" s="1367">
        <v>6</v>
      </c>
      <c r="D14" s="1367">
        <v>8</v>
      </c>
      <c r="E14" s="1367">
        <v>6</v>
      </c>
      <c r="F14" s="1367">
        <v>90</v>
      </c>
      <c r="G14" s="1367">
        <v>0</v>
      </c>
      <c r="H14" s="1367"/>
    </row>
    <row r="15" spans="1:8" ht="12.75" customHeight="1" x14ac:dyDescent="0.15">
      <c r="A15" s="1341" t="s">
        <v>13</v>
      </c>
      <c r="B15" s="1366">
        <f t="shared" si="1"/>
        <v>119</v>
      </c>
      <c r="C15" s="1367">
        <v>6</v>
      </c>
      <c r="D15" s="1367">
        <v>16</v>
      </c>
      <c r="E15" s="1367">
        <v>12</v>
      </c>
      <c r="F15" s="1367">
        <v>85</v>
      </c>
      <c r="G15" s="1367">
        <v>0</v>
      </c>
      <c r="H15" s="1367"/>
    </row>
    <row r="16" spans="1:8" ht="12.75" customHeight="1" x14ac:dyDescent="0.15">
      <c r="A16" s="1341" t="s">
        <v>14</v>
      </c>
      <c r="B16" s="1366">
        <f t="shared" si="1"/>
        <v>134</v>
      </c>
      <c r="C16" s="1367">
        <v>2</v>
      </c>
      <c r="D16" s="1367">
        <v>16</v>
      </c>
      <c r="E16" s="1367">
        <v>11</v>
      </c>
      <c r="F16" s="1367">
        <v>105</v>
      </c>
      <c r="G16" s="1367">
        <v>0</v>
      </c>
      <c r="H16" s="1367"/>
    </row>
    <row r="17" spans="1:8" ht="12.75" customHeight="1" x14ac:dyDescent="0.15">
      <c r="A17" s="1341" t="s">
        <v>15</v>
      </c>
      <c r="B17" s="1366">
        <f t="shared" si="1"/>
        <v>232</v>
      </c>
      <c r="C17" s="1367">
        <v>7</v>
      </c>
      <c r="D17" s="1367">
        <v>51</v>
      </c>
      <c r="E17" s="1367">
        <v>15</v>
      </c>
      <c r="F17" s="1367">
        <v>159</v>
      </c>
      <c r="G17" s="1367">
        <v>0</v>
      </c>
      <c r="H17" s="1367"/>
    </row>
    <row r="18" spans="1:8" ht="12.75" customHeight="1" x14ac:dyDescent="0.15">
      <c r="A18" s="1341" t="s">
        <v>16</v>
      </c>
      <c r="B18" s="1366">
        <f t="shared" si="1"/>
        <v>173</v>
      </c>
      <c r="C18" s="1367">
        <v>3</v>
      </c>
      <c r="D18" s="1367">
        <v>26</v>
      </c>
      <c r="E18" s="1367">
        <v>9</v>
      </c>
      <c r="F18" s="1367">
        <v>135</v>
      </c>
      <c r="G18" s="1367">
        <v>0</v>
      </c>
      <c r="H18" s="1367"/>
    </row>
    <row r="19" spans="1:8" ht="12.75" customHeight="1" x14ac:dyDescent="0.15">
      <c r="A19" s="1341" t="s">
        <v>17</v>
      </c>
      <c r="B19" s="1366">
        <f t="shared" si="1"/>
        <v>73</v>
      </c>
      <c r="C19" s="1367">
        <v>2</v>
      </c>
      <c r="D19" s="1367">
        <v>10</v>
      </c>
      <c r="E19" s="1367">
        <v>10</v>
      </c>
      <c r="F19" s="1367">
        <v>51</v>
      </c>
      <c r="G19" s="1367">
        <v>0</v>
      </c>
      <c r="H19" s="1367"/>
    </row>
    <row r="20" spans="1:8" ht="12.75" customHeight="1" x14ac:dyDescent="0.15">
      <c r="A20" s="1341" t="s">
        <v>18</v>
      </c>
      <c r="B20" s="1366">
        <f t="shared" si="1"/>
        <v>180</v>
      </c>
      <c r="C20" s="1367">
        <v>6</v>
      </c>
      <c r="D20" s="1367">
        <v>12</v>
      </c>
      <c r="E20" s="1367">
        <v>15</v>
      </c>
      <c r="F20" s="1367">
        <v>147</v>
      </c>
      <c r="G20" s="1367">
        <v>0</v>
      </c>
      <c r="H20" s="1367"/>
    </row>
    <row r="21" spans="1:8" ht="12.75" customHeight="1" x14ac:dyDescent="0.15">
      <c r="A21" s="1341" t="s">
        <v>19</v>
      </c>
      <c r="B21" s="1366">
        <f t="shared" si="1"/>
        <v>64</v>
      </c>
      <c r="C21" s="1367">
        <v>0</v>
      </c>
      <c r="D21" s="1367">
        <v>2</v>
      </c>
      <c r="E21" s="1367">
        <v>2</v>
      </c>
      <c r="F21" s="1367">
        <v>60</v>
      </c>
      <c r="G21" s="1367">
        <v>0</v>
      </c>
      <c r="H21" s="1367"/>
    </row>
    <row r="22" spans="1:8" ht="12.75" customHeight="1" x14ac:dyDescent="0.15">
      <c r="A22" s="1341" t="s">
        <v>20</v>
      </c>
      <c r="B22" s="1366">
        <f t="shared" si="1"/>
        <v>59</v>
      </c>
      <c r="C22" s="1367">
        <v>1</v>
      </c>
      <c r="D22" s="1367">
        <v>0</v>
      </c>
      <c r="E22" s="1367">
        <v>2</v>
      </c>
      <c r="F22" s="1367">
        <v>56</v>
      </c>
      <c r="G22" s="1367">
        <v>0</v>
      </c>
      <c r="H22" s="1367"/>
    </row>
    <row r="23" spans="1:8" x14ac:dyDescent="0.15">
      <c r="A23" s="1362" t="s">
        <v>2440</v>
      </c>
      <c r="B23" s="1366">
        <f t="shared" ref="B23:G23" si="2">SUM(B24:B38)</f>
        <v>1757</v>
      </c>
      <c r="C23" s="1368">
        <f t="shared" si="2"/>
        <v>40</v>
      </c>
      <c r="D23" s="1368">
        <f t="shared" si="2"/>
        <v>194</v>
      </c>
      <c r="E23" s="1368">
        <f t="shared" si="2"/>
        <v>88</v>
      </c>
      <c r="F23" s="1368">
        <f t="shared" si="2"/>
        <v>1432</v>
      </c>
      <c r="G23" s="1368">
        <f t="shared" si="2"/>
        <v>3</v>
      </c>
      <c r="H23" s="1368"/>
    </row>
    <row r="24" spans="1:8" ht="12.75" customHeight="1" x14ac:dyDescent="0.15">
      <c r="A24" s="1341" t="s">
        <v>5</v>
      </c>
      <c r="B24" s="1366">
        <f>SUM(C24:G24)</f>
        <v>35</v>
      </c>
      <c r="C24" s="1367">
        <v>0</v>
      </c>
      <c r="D24" s="1367">
        <v>1</v>
      </c>
      <c r="E24" s="1367">
        <v>2</v>
      </c>
      <c r="F24" s="1367">
        <v>31</v>
      </c>
      <c r="G24" s="1367">
        <v>1</v>
      </c>
      <c r="H24" s="1367"/>
    </row>
    <row r="25" spans="1:8" ht="12.75" customHeight="1" x14ac:dyDescent="0.15">
      <c r="A25" s="1341" t="s">
        <v>7</v>
      </c>
      <c r="B25" s="1366">
        <f t="shared" ref="B25:B38" si="3">SUM(C25:G25)</f>
        <v>40</v>
      </c>
      <c r="C25" s="1367">
        <v>0</v>
      </c>
      <c r="D25" s="1367">
        <v>1</v>
      </c>
      <c r="E25" s="1367">
        <v>1</v>
      </c>
      <c r="F25" s="1367">
        <v>38</v>
      </c>
      <c r="G25" s="1367">
        <v>0</v>
      </c>
      <c r="H25" s="1367"/>
    </row>
    <row r="26" spans="1:8" ht="12.75" customHeight="1" x14ac:dyDescent="0.15">
      <c r="A26" s="1341" t="s">
        <v>8</v>
      </c>
      <c r="B26" s="1366">
        <f t="shared" si="3"/>
        <v>112</v>
      </c>
      <c r="C26" s="1367">
        <v>0</v>
      </c>
      <c r="D26" s="1367">
        <v>8</v>
      </c>
      <c r="E26" s="1367">
        <v>2</v>
      </c>
      <c r="F26" s="1367">
        <v>102</v>
      </c>
      <c r="G26" s="1367">
        <v>0</v>
      </c>
      <c r="H26" s="1367"/>
    </row>
    <row r="27" spans="1:8" ht="12.75" customHeight="1" x14ac:dyDescent="0.15">
      <c r="A27" s="1341" t="s">
        <v>9</v>
      </c>
      <c r="B27" s="1366">
        <f t="shared" si="3"/>
        <v>121</v>
      </c>
      <c r="C27" s="1367">
        <v>0</v>
      </c>
      <c r="D27" s="1367">
        <v>7</v>
      </c>
      <c r="E27" s="1367">
        <v>1</v>
      </c>
      <c r="F27" s="1367">
        <v>113</v>
      </c>
      <c r="G27" s="1367">
        <v>0</v>
      </c>
      <c r="H27" s="1367"/>
    </row>
    <row r="28" spans="1:8" ht="12.75" customHeight="1" x14ac:dyDescent="0.15">
      <c r="A28" s="1341" t="s">
        <v>10</v>
      </c>
      <c r="B28" s="1366">
        <f t="shared" si="3"/>
        <v>131</v>
      </c>
      <c r="C28" s="1367">
        <v>1</v>
      </c>
      <c r="D28" s="1367">
        <v>8</v>
      </c>
      <c r="E28" s="1367">
        <v>8</v>
      </c>
      <c r="F28" s="1367">
        <v>114</v>
      </c>
      <c r="G28" s="1367">
        <v>0</v>
      </c>
      <c r="H28" s="1367"/>
    </row>
    <row r="29" spans="1:8" ht="12.75" customHeight="1" x14ac:dyDescent="0.15">
      <c r="A29" s="1341" t="s">
        <v>11</v>
      </c>
      <c r="B29" s="1366">
        <f t="shared" si="3"/>
        <v>174</v>
      </c>
      <c r="C29" s="1367">
        <v>8</v>
      </c>
      <c r="D29" s="1367">
        <v>13</v>
      </c>
      <c r="E29" s="1367">
        <v>7</v>
      </c>
      <c r="F29" s="1367">
        <v>146</v>
      </c>
      <c r="G29" s="1367">
        <v>0</v>
      </c>
      <c r="H29" s="1367"/>
    </row>
    <row r="30" spans="1:8" x14ac:dyDescent="0.15">
      <c r="A30" s="1341" t="s">
        <v>12</v>
      </c>
      <c r="B30" s="1366">
        <f t="shared" si="3"/>
        <v>110</v>
      </c>
      <c r="C30" s="1367">
        <v>4</v>
      </c>
      <c r="D30" s="1367">
        <v>9</v>
      </c>
      <c r="E30" s="1367">
        <v>6</v>
      </c>
      <c r="F30" s="1367">
        <v>90</v>
      </c>
      <c r="G30" s="1367">
        <v>1</v>
      </c>
      <c r="H30" s="1367"/>
    </row>
    <row r="31" spans="1:8" ht="12.75" customHeight="1" x14ac:dyDescent="0.15">
      <c r="A31" s="1341" t="s">
        <v>13</v>
      </c>
      <c r="B31" s="1366">
        <f t="shared" si="3"/>
        <v>119</v>
      </c>
      <c r="C31" s="1367">
        <v>6</v>
      </c>
      <c r="D31" s="1367">
        <v>18</v>
      </c>
      <c r="E31" s="1367">
        <v>10</v>
      </c>
      <c r="F31" s="1367">
        <v>85</v>
      </c>
      <c r="G31" s="1367">
        <v>0</v>
      </c>
      <c r="H31" s="1367"/>
    </row>
    <row r="32" spans="1:8" ht="12.75" customHeight="1" x14ac:dyDescent="0.15">
      <c r="A32" s="1341" t="s">
        <v>14</v>
      </c>
      <c r="B32" s="1366">
        <f t="shared" si="3"/>
        <v>134</v>
      </c>
      <c r="C32" s="1367">
        <v>2</v>
      </c>
      <c r="D32" s="1367">
        <v>18</v>
      </c>
      <c r="E32" s="1367">
        <v>9</v>
      </c>
      <c r="F32" s="1367">
        <v>105</v>
      </c>
      <c r="G32" s="1367">
        <v>0</v>
      </c>
      <c r="H32" s="1367"/>
    </row>
    <row r="33" spans="1:8" ht="12.75" customHeight="1" x14ac:dyDescent="0.15">
      <c r="A33" s="1341" t="s">
        <v>15</v>
      </c>
      <c r="B33" s="1366">
        <f t="shared" si="3"/>
        <v>232</v>
      </c>
      <c r="C33" s="1367">
        <v>7</v>
      </c>
      <c r="D33" s="1367">
        <v>54</v>
      </c>
      <c r="E33" s="1367">
        <v>12</v>
      </c>
      <c r="F33" s="1367">
        <v>159</v>
      </c>
      <c r="G33" s="1367">
        <v>0</v>
      </c>
      <c r="H33" s="1367"/>
    </row>
    <row r="34" spans="1:8" ht="12.75" customHeight="1" x14ac:dyDescent="0.15">
      <c r="A34" s="1341" t="s">
        <v>16</v>
      </c>
      <c r="B34" s="1366">
        <f t="shared" si="3"/>
        <v>173</v>
      </c>
      <c r="C34" s="1367">
        <v>4</v>
      </c>
      <c r="D34" s="1367">
        <v>25</v>
      </c>
      <c r="E34" s="1367">
        <v>8</v>
      </c>
      <c r="F34" s="1367">
        <v>135</v>
      </c>
      <c r="G34" s="1367">
        <v>1</v>
      </c>
      <c r="H34" s="1367"/>
    </row>
    <row r="35" spans="1:8" ht="12.75" customHeight="1" x14ac:dyDescent="0.15">
      <c r="A35" s="1341" t="s">
        <v>17</v>
      </c>
      <c r="B35" s="1366">
        <f t="shared" si="3"/>
        <v>73</v>
      </c>
      <c r="C35" s="1367">
        <v>2</v>
      </c>
      <c r="D35" s="1367">
        <v>12</v>
      </c>
      <c r="E35" s="1367">
        <v>8</v>
      </c>
      <c r="F35" s="1367">
        <v>51</v>
      </c>
      <c r="G35" s="1367">
        <v>0</v>
      </c>
      <c r="H35" s="1367"/>
    </row>
    <row r="36" spans="1:8" ht="12.75" customHeight="1" x14ac:dyDescent="0.15">
      <c r="A36" s="1341" t="s">
        <v>18</v>
      </c>
      <c r="B36" s="1366">
        <f t="shared" si="3"/>
        <v>180</v>
      </c>
      <c r="C36" s="1367">
        <v>5</v>
      </c>
      <c r="D36" s="1367">
        <v>17</v>
      </c>
      <c r="E36" s="1367">
        <v>11</v>
      </c>
      <c r="F36" s="1367">
        <v>147</v>
      </c>
      <c r="G36" s="1367">
        <v>0</v>
      </c>
      <c r="H36" s="1367"/>
    </row>
    <row r="37" spans="1:8" ht="12.75" customHeight="1" x14ac:dyDescent="0.15">
      <c r="A37" s="1341" t="s">
        <v>19</v>
      </c>
      <c r="B37" s="1366">
        <f t="shared" si="3"/>
        <v>64</v>
      </c>
      <c r="C37" s="1367">
        <v>0</v>
      </c>
      <c r="D37" s="1367">
        <v>2</v>
      </c>
      <c r="E37" s="1367">
        <v>2</v>
      </c>
      <c r="F37" s="1367">
        <v>60</v>
      </c>
      <c r="G37" s="1367">
        <v>0</v>
      </c>
      <c r="H37" s="1367"/>
    </row>
    <row r="38" spans="1:8" ht="12.75" customHeight="1" x14ac:dyDescent="0.15">
      <c r="A38" s="1341" t="s">
        <v>20</v>
      </c>
      <c r="B38" s="1366">
        <f t="shared" si="3"/>
        <v>59</v>
      </c>
      <c r="C38" s="1367">
        <v>1</v>
      </c>
      <c r="D38" s="1367">
        <v>1</v>
      </c>
      <c r="E38" s="1367">
        <v>1</v>
      </c>
      <c r="F38" s="1367">
        <v>56</v>
      </c>
      <c r="G38" s="1367">
        <v>0</v>
      </c>
      <c r="H38" s="1367"/>
    </row>
    <row r="39" spans="1:8" x14ac:dyDescent="0.15">
      <c r="A39" s="1362" t="s">
        <v>2441</v>
      </c>
      <c r="B39" s="1366">
        <f t="shared" ref="B39:G39" si="4">SUM(B40:B54)</f>
        <v>1757</v>
      </c>
      <c r="C39" s="1368">
        <f t="shared" si="4"/>
        <v>59</v>
      </c>
      <c r="D39" s="1368">
        <f t="shared" si="4"/>
        <v>178</v>
      </c>
      <c r="E39" s="1368">
        <f t="shared" si="4"/>
        <v>83</v>
      </c>
      <c r="F39" s="1368">
        <f t="shared" si="4"/>
        <v>1428</v>
      </c>
      <c r="G39" s="1368">
        <f t="shared" si="4"/>
        <v>9</v>
      </c>
      <c r="H39" s="1368"/>
    </row>
    <row r="40" spans="1:8" ht="12.75" customHeight="1" x14ac:dyDescent="0.15">
      <c r="A40" s="1341" t="s">
        <v>5</v>
      </c>
      <c r="B40" s="1366">
        <f>SUM(C40:G40)</f>
        <v>35</v>
      </c>
      <c r="C40" s="1367">
        <v>0</v>
      </c>
      <c r="D40" s="1367">
        <v>1</v>
      </c>
      <c r="E40" s="1367">
        <v>3</v>
      </c>
      <c r="F40" s="1367">
        <v>30</v>
      </c>
      <c r="G40" s="1367">
        <v>1</v>
      </c>
      <c r="H40" s="1367"/>
    </row>
    <row r="41" spans="1:8" ht="12.75" customHeight="1" x14ac:dyDescent="0.15">
      <c r="A41" s="1341" t="s">
        <v>7</v>
      </c>
      <c r="B41" s="1366">
        <f t="shared" ref="B41:B54" si="5">SUM(C41:G41)</f>
        <v>40</v>
      </c>
      <c r="C41" s="1367">
        <v>0</v>
      </c>
      <c r="D41" s="1367">
        <v>1</v>
      </c>
      <c r="E41" s="1367">
        <v>1</v>
      </c>
      <c r="F41" s="1367">
        <v>38</v>
      </c>
      <c r="G41" s="1367">
        <v>0</v>
      </c>
      <c r="H41" s="1367"/>
    </row>
    <row r="42" spans="1:8" ht="12.75" customHeight="1" x14ac:dyDescent="0.15">
      <c r="A42" s="1341" t="s">
        <v>8</v>
      </c>
      <c r="B42" s="1366">
        <f t="shared" si="5"/>
        <v>112</v>
      </c>
      <c r="C42" s="1367">
        <v>1</v>
      </c>
      <c r="D42" s="1367">
        <v>8</v>
      </c>
      <c r="E42" s="1367">
        <v>2</v>
      </c>
      <c r="F42" s="1367">
        <v>101</v>
      </c>
      <c r="G42" s="1367">
        <v>0</v>
      </c>
      <c r="H42" s="1367"/>
    </row>
    <row r="43" spans="1:8" ht="12.75" customHeight="1" x14ac:dyDescent="0.15">
      <c r="A43" s="1341" t="s">
        <v>9</v>
      </c>
      <c r="B43" s="1366">
        <f t="shared" si="5"/>
        <v>121</v>
      </c>
      <c r="C43" s="1367">
        <v>0</v>
      </c>
      <c r="D43" s="1367">
        <v>7</v>
      </c>
      <c r="E43" s="1367">
        <v>1</v>
      </c>
      <c r="F43" s="1367">
        <v>113</v>
      </c>
      <c r="G43" s="1367">
        <v>0</v>
      </c>
      <c r="H43" s="1367"/>
    </row>
    <row r="44" spans="1:8" ht="12.75" customHeight="1" x14ac:dyDescent="0.15">
      <c r="A44" s="1341" t="s">
        <v>10</v>
      </c>
      <c r="B44" s="1366">
        <f t="shared" si="5"/>
        <v>131</v>
      </c>
      <c r="C44" s="1367">
        <v>2</v>
      </c>
      <c r="D44" s="1367">
        <v>9</v>
      </c>
      <c r="E44" s="1367">
        <v>6</v>
      </c>
      <c r="F44" s="1367">
        <v>114</v>
      </c>
      <c r="G44" s="1367">
        <v>0</v>
      </c>
      <c r="H44" s="1367"/>
    </row>
    <row r="45" spans="1:8" ht="12.75" customHeight="1" x14ac:dyDescent="0.15">
      <c r="A45" s="1341" t="s">
        <v>11</v>
      </c>
      <c r="B45" s="1366">
        <f t="shared" si="5"/>
        <v>174</v>
      </c>
      <c r="C45" s="1367">
        <v>16</v>
      </c>
      <c r="D45" s="1367">
        <v>6</v>
      </c>
      <c r="E45" s="1367">
        <v>7</v>
      </c>
      <c r="F45" s="1367">
        <v>145</v>
      </c>
      <c r="G45" s="1367">
        <v>0</v>
      </c>
      <c r="H45" s="1367"/>
    </row>
    <row r="46" spans="1:8" x14ac:dyDescent="0.15">
      <c r="A46" s="1341" t="s">
        <v>12</v>
      </c>
      <c r="B46" s="1366">
        <f t="shared" si="5"/>
        <v>110</v>
      </c>
      <c r="C46" s="1367">
        <v>4</v>
      </c>
      <c r="D46" s="1367">
        <v>8</v>
      </c>
      <c r="E46" s="1367">
        <v>6</v>
      </c>
      <c r="F46" s="1367">
        <v>90</v>
      </c>
      <c r="G46" s="1367">
        <v>2</v>
      </c>
      <c r="H46" s="1367"/>
    </row>
    <row r="47" spans="1:8" ht="12.75" customHeight="1" x14ac:dyDescent="0.15">
      <c r="A47" s="1341" t="s">
        <v>13</v>
      </c>
      <c r="B47" s="1366">
        <f t="shared" si="5"/>
        <v>119</v>
      </c>
      <c r="C47" s="1367">
        <v>10</v>
      </c>
      <c r="D47" s="1367">
        <v>17</v>
      </c>
      <c r="E47" s="1367">
        <v>8</v>
      </c>
      <c r="F47" s="1367">
        <v>84</v>
      </c>
      <c r="G47" s="1367">
        <v>0</v>
      </c>
      <c r="H47" s="1367"/>
    </row>
    <row r="48" spans="1:8" ht="12.75" customHeight="1" x14ac:dyDescent="0.15">
      <c r="A48" s="1341" t="s">
        <v>14</v>
      </c>
      <c r="B48" s="1366">
        <f t="shared" si="5"/>
        <v>134</v>
      </c>
      <c r="C48" s="1367">
        <v>2</v>
      </c>
      <c r="D48" s="1367">
        <v>16</v>
      </c>
      <c r="E48" s="1367">
        <v>10</v>
      </c>
      <c r="F48" s="1367">
        <v>105</v>
      </c>
      <c r="G48" s="1367">
        <v>1</v>
      </c>
      <c r="H48" s="1367"/>
    </row>
    <row r="49" spans="1:16" ht="12.75" customHeight="1" x14ac:dyDescent="0.15">
      <c r="A49" s="1341" t="s">
        <v>15</v>
      </c>
      <c r="B49" s="1366">
        <f t="shared" si="5"/>
        <v>232</v>
      </c>
      <c r="C49" s="1367">
        <v>8</v>
      </c>
      <c r="D49" s="1367">
        <v>50</v>
      </c>
      <c r="E49" s="1367">
        <v>11</v>
      </c>
      <c r="F49" s="1367">
        <v>160</v>
      </c>
      <c r="G49" s="1367">
        <v>3</v>
      </c>
      <c r="H49" s="1367"/>
    </row>
    <row r="50" spans="1:16" ht="12.75" customHeight="1" x14ac:dyDescent="0.15">
      <c r="A50" s="1341" t="s">
        <v>16</v>
      </c>
      <c r="B50" s="1366">
        <f t="shared" si="5"/>
        <v>173</v>
      </c>
      <c r="C50" s="1367">
        <v>7</v>
      </c>
      <c r="D50" s="1367">
        <v>22</v>
      </c>
      <c r="E50" s="1367">
        <v>8</v>
      </c>
      <c r="F50" s="1367">
        <v>135</v>
      </c>
      <c r="G50" s="1367">
        <v>1</v>
      </c>
      <c r="H50" s="1367"/>
    </row>
    <row r="51" spans="1:16" ht="12.75" customHeight="1" x14ac:dyDescent="0.15">
      <c r="A51" s="1341" t="s">
        <v>17</v>
      </c>
      <c r="B51" s="1366">
        <f t="shared" si="5"/>
        <v>73</v>
      </c>
      <c r="C51" s="1367">
        <v>2</v>
      </c>
      <c r="D51" s="1367">
        <v>15</v>
      </c>
      <c r="E51" s="1367">
        <v>5</v>
      </c>
      <c r="F51" s="1367">
        <v>51</v>
      </c>
      <c r="G51" s="1367">
        <v>0</v>
      </c>
      <c r="H51" s="1367"/>
    </row>
    <row r="52" spans="1:16" ht="12.75" customHeight="1" x14ac:dyDescent="0.15">
      <c r="A52" s="1341" t="s">
        <v>18</v>
      </c>
      <c r="B52" s="1366">
        <f t="shared" si="5"/>
        <v>180</v>
      </c>
      <c r="C52" s="1367">
        <v>6</v>
      </c>
      <c r="D52" s="1367">
        <v>15</v>
      </c>
      <c r="E52" s="1367">
        <v>12</v>
      </c>
      <c r="F52" s="1367">
        <v>146</v>
      </c>
      <c r="G52" s="1367">
        <v>1</v>
      </c>
      <c r="H52" s="1367"/>
    </row>
    <row r="53" spans="1:16" ht="12.75" customHeight="1" x14ac:dyDescent="0.15">
      <c r="A53" s="1341" t="s">
        <v>19</v>
      </c>
      <c r="B53" s="1366">
        <f t="shared" si="5"/>
        <v>64</v>
      </c>
      <c r="C53" s="1367">
        <v>0</v>
      </c>
      <c r="D53" s="1367">
        <v>2</v>
      </c>
      <c r="E53" s="1367">
        <v>2</v>
      </c>
      <c r="F53" s="1367">
        <v>60</v>
      </c>
      <c r="G53" s="1367">
        <v>0</v>
      </c>
      <c r="H53" s="1367"/>
    </row>
    <row r="54" spans="1:16" ht="12.75" customHeight="1" x14ac:dyDescent="0.15">
      <c r="A54" s="1341" t="s">
        <v>20</v>
      </c>
      <c r="B54" s="1366">
        <f t="shared" si="5"/>
        <v>59</v>
      </c>
      <c r="C54" s="1367">
        <v>1</v>
      </c>
      <c r="D54" s="1367">
        <v>1</v>
      </c>
      <c r="E54" s="1367">
        <v>1</v>
      </c>
      <c r="F54" s="1367">
        <v>56</v>
      </c>
      <c r="G54" s="1367">
        <v>0</v>
      </c>
      <c r="H54" s="1367"/>
    </row>
    <row r="55" spans="1:16" ht="8.25" customHeight="1" x14ac:dyDescent="0.15">
      <c r="A55" s="1344"/>
      <c r="B55" s="1345"/>
      <c r="C55" s="1346"/>
      <c r="D55" s="1346"/>
      <c r="E55" s="1346"/>
      <c r="F55" s="1346"/>
      <c r="G55" s="1346"/>
      <c r="H55" s="1346"/>
    </row>
    <row r="56" spans="1:16" ht="12.75" customHeight="1" x14ac:dyDescent="0.15">
      <c r="A56" s="3140" t="s">
        <v>2404</v>
      </c>
      <c r="B56" s="3140"/>
      <c r="C56" s="3140"/>
      <c r="D56" s="3140"/>
      <c r="E56" s="3140"/>
      <c r="F56" s="3140"/>
      <c r="G56" s="3140"/>
      <c r="H56" s="1369"/>
      <c r="I56" s="1347"/>
      <c r="J56" s="1347"/>
      <c r="K56" s="1347"/>
      <c r="L56" s="1347"/>
      <c r="M56" s="1347"/>
      <c r="N56" s="1347"/>
      <c r="O56" s="1347"/>
      <c r="P56" s="1347"/>
    </row>
    <row r="57" spans="1:16" ht="33.75" customHeight="1" x14ac:dyDescent="0.15">
      <c r="A57" s="3140" t="s">
        <v>2405</v>
      </c>
      <c r="B57" s="3140"/>
      <c r="C57" s="3140"/>
      <c r="D57" s="3140"/>
      <c r="E57" s="3140"/>
      <c r="F57" s="3140"/>
      <c r="G57" s="3140"/>
      <c r="H57" s="1369"/>
      <c r="I57" s="1347"/>
      <c r="J57" s="1347"/>
      <c r="K57" s="1347"/>
      <c r="L57" s="1347"/>
      <c r="M57" s="1347"/>
      <c r="N57" s="1347"/>
      <c r="O57" s="1347"/>
      <c r="P57" s="1347"/>
    </row>
    <row r="58" spans="1:16" x14ac:dyDescent="0.15">
      <c r="A58" s="3140" t="s">
        <v>21</v>
      </c>
      <c r="B58" s="3140"/>
      <c r="C58" s="3140"/>
      <c r="D58" s="3140"/>
      <c r="E58" s="3140"/>
      <c r="F58" s="3140"/>
      <c r="G58" s="3140"/>
      <c r="H58" s="1369"/>
    </row>
    <row r="59" spans="1:16" x14ac:dyDescent="0.15">
      <c r="A59" s="3140" t="s">
        <v>2407</v>
      </c>
      <c r="B59" s="3140"/>
      <c r="C59" s="3140"/>
      <c r="D59" s="3140"/>
      <c r="E59" s="3140"/>
      <c r="F59" s="3140"/>
      <c r="G59" s="3140"/>
      <c r="H59" s="1369"/>
    </row>
  </sheetData>
  <mergeCells count="11">
    <mergeCell ref="A56:G56"/>
    <mergeCell ref="A57:G57"/>
    <mergeCell ref="A58:G58"/>
    <mergeCell ref="A59:G59"/>
    <mergeCell ref="A2:G2"/>
    <mergeCell ref="A3:G3"/>
    <mergeCell ref="A4:A6"/>
    <mergeCell ref="B4:F4"/>
    <mergeCell ref="G4:G6"/>
    <mergeCell ref="B5:B6"/>
    <mergeCell ref="C5:F5"/>
  </mergeCells>
  <conditionalFormatting sqref="B7:G54">
    <cfRule type="expression" dxfId="19"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2">
    <outlinePr summaryBelow="0" summaryRight="0"/>
  </sheetPr>
  <dimension ref="A1:K28"/>
  <sheetViews>
    <sheetView zoomScaleNormal="100" workbookViewId="0"/>
  </sheetViews>
  <sheetFormatPr baseColWidth="10" defaultColWidth="9.140625" defaultRowHeight="10.5" x14ac:dyDescent="0.15"/>
  <cols>
    <col min="1" max="1" width="38.5703125" style="1348" customWidth="1"/>
    <col min="2" max="7" width="10.85546875" style="1365" customWidth="1"/>
    <col min="8" max="8" width="10.7109375" style="1348" customWidth="1"/>
    <col min="9" max="249" width="9.140625" style="1348"/>
    <col min="250" max="250" width="30" style="1348" customWidth="1"/>
    <col min="251" max="256" width="10.85546875" style="1348" customWidth="1"/>
    <col min="257" max="257" width="14.42578125" style="1348" customWidth="1"/>
    <col min="258" max="505" width="9.140625" style="1348"/>
    <col min="506" max="506" width="30" style="1348" customWidth="1"/>
    <col min="507" max="512" width="10.85546875" style="1348" customWidth="1"/>
    <col min="513" max="513" width="14.42578125" style="1348" customWidth="1"/>
    <col min="514" max="761" width="9.140625" style="1348"/>
    <col min="762" max="762" width="30" style="1348" customWidth="1"/>
    <col min="763" max="768" width="10.85546875" style="1348" customWidth="1"/>
    <col min="769" max="769" width="14.42578125" style="1348" customWidth="1"/>
    <col min="770" max="1017" width="9.140625" style="1348"/>
    <col min="1018" max="1018" width="30" style="1348" customWidth="1"/>
    <col min="1019" max="1024" width="10.85546875" style="1348" customWidth="1"/>
    <col min="1025" max="1025" width="14.42578125" style="1348" customWidth="1"/>
    <col min="1026" max="1273" width="9.140625" style="1348"/>
    <col min="1274" max="1274" width="30" style="1348" customWidth="1"/>
    <col min="1275" max="1280" width="10.85546875" style="1348" customWidth="1"/>
    <col min="1281" max="1281" width="14.42578125" style="1348" customWidth="1"/>
    <col min="1282" max="1529" width="9.140625" style="1348"/>
    <col min="1530" max="1530" width="30" style="1348" customWidth="1"/>
    <col min="1531" max="1536" width="10.85546875" style="1348" customWidth="1"/>
    <col min="1537" max="1537" width="14.42578125" style="1348" customWidth="1"/>
    <col min="1538" max="1785" width="9.140625" style="1348"/>
    <col min="1786" max="1786" width="30" style="1348" customWidth="1"/>
    <col min="1787" max="1792" width="10.85546875" style="1348" customWidth="1"/>
    <col min="1793" max="1793" width="14.42578125" style="1348" customWidth="1"/>
    <col min="1794" max="2041" width="9.140625" style="1348"/>
    <col min="2042" max="2042" width="30" style="1348" customWidth="1"/>
    <col min="2043" max="2048" width="10.85546875" style="1348" customWidth="1"/>
    <col min="2049" max="2049" width="14.42578125" style="1348" customWidth="1"/>
    <col min="2050" max="2297" width="9.140625" style="1348"/>
    <col min="2298" max="2298" width="30" style="1348" customWidth="1"/>
    <col min="2299" max="2304" width="10.85546875" style="1348" customWidth="1"/>
    <col min="2305" max="2305" width="14.42578125" style="1348" customWidth="1"/>
    <col min="2306" max="2553" width="9.140625" style="1348"/>
    <col min="2554" max="2554" width="30" style="1348" customWidth="1"/>
    <col min="2555" max="2560" width="10.85546875" style="1348" customWidth="1"/>
    <col min="2561" max="2561" width="14.42578125" style="1348" customWidth="1"/>
    <col min="2562" max="2809" width="9.140625" style="1348"/>
    <col min="2810" max="2810" width="30" style="1348" customWidth="1"/>
    <col min="2811" max="2816" width="10.85546875" style="1348" customWidth="1"/>
    <col min="2817" max="2817" width="14.42578125" style="1348" customWidth="1"/>
    <col min="2818" max="3065" width="9.140625" style="1348"/>
    <col min="3066" max="3066" width="30" style="1348" customWidth="1"/>
    <col min="3067" max="3072" width="10.85546875" style="1348" customWidth="1"/>
    <col min="3073" max="3073" width="14.42578125" style="1348" customWidth="1"/>
    <col min="3074" max="3321" width="9.140625" style="1348"/>
    <col min="3322" max="3322" width="30" style="1348" customWidth="1"/>
    <col min="3323" max="3328" width="10.85546875" style="1348" customWidth="1"/>
    <col min="3329" max="3329" width="14.42578125" style="1348" customWidth="1"/>
    <col min="3330" max="3577" width="9.140625" style="1348"/>
    <col min="3578" max="3578" width="30" style="1348" customWidth="1"/>
    <col min="3579" max="3584" width="10.85546875" style="1348" customWidth="1"/>
    <col min="3585" max="3585" width="14.42578125" style="1348" customWidth="1"/>
    <col min="3586" max="3833" width="9.140625" style="1348"/>
    <col min="3834" max="3834" width="30" style="1348" customWidth="1"/>
    <col min="3835" max="3840" width="10.85546875" style="1348" customWidth="1"/>
    <col min="3841" max="3841" width="14.42578125" style="1348" customWidth="1"/>
    <col min="3842" max="4089" width="9.140625" style="1348"/>
    <col min="4090" max="4090" width="30" style="1348" customWidth="1"/>
    <col min="4091" max="4096" width="10.85546875" style="1348" customWidth="1"/>
    <col min="4097" max="4097" width="14.42578125" style="1348" customWidth="1"/>
    <col min="4098" max="4345" width="9.140625" style="1348"/>
    <col min="4346" max="4346" width="30" style="1348" customWidth="1"/>
    <col min="4347" max="4352" width="10.85546875" style="1348" customWidth="1"/>
    <col min="4353" max="4353" width="14.42578125" style="1348" customWidth="1"/>
    <col min="4354" max="4601" width="9.140625" style="1348"/>
    <col min="4602" max="4602" width="30" style="1348" customWidth="1"/>
    <col min="4603" max="4608" width="10.85546875" style="1348" customWidth="1"/>
    <col min="4609" max="4609" width="14.42578125" style="1348" customWidth="1"/>
    <col min="4610" max="4857" width="9.140625" style="1348"/>
    <col min="4858" max="4858" width="30" style="1348" customWidth="1"/>
    <col min="4859" max="4864" width="10.85546875" style="1348" customWidth="1"/>
    <col min="4865" max="4865" width="14.42578125" style="1348" customWidth="1"/>
    <col min="4866" max="5113" width="9.140625" style="1348"/>
    <col min="5114" max="5114" width="30" style="1348" customWidth="1"/>
    <col min="5115" max="5120" width="10.85546875" style="1348" customWidth="1"/>
    <col min="5121" max="5121" width="14.42578125" style="1348" customWidth="1"/>
    <col min="5122" max="5369" width="9.140625" style="1348"/>
    <col min="5370" max="5370" width="30" style="1348" customWidth="1"/>
    <col min="5371" max="5376" width="10.85546875" style="1348" customWidth="1"/>
    <col min="5377" max="5377" width="14.42578125" style="1348" customWidth="1"/>
    <col min="5378" max="5625" width="9.140625" style="1348"/>
    <col min="5626" max="5626" width="30" style="1348" customWidth="1"/>
    <col min="5627" max="5632" width="10.85546875" style="1348" customWidth="1"/>
    <col min="5633" max="5633" width="14.42578125" style="1348" customWidth="1"/>
    <col min="5634" max="5881" width="9.140625" style="1348"/>
    <col min="5882" max="5882" width="30" style="1348" customWidth="1"/>
    <col min="5883" max="5888" width="10.85546875" style="1348" customWidth="1"/>
    <col min="5889" max="5889" width="14.42578125" style="1348" customWidth="1"/>
    <col min="5890" max="6137" width="9.140625" style="1348"/>
    <col min="6138" max="6138" width="30" style="1348" customWidth="1"/>
    <col min="6139" max="6144" width="10.85546875" style="1348" customWidth="1"/>
    <col min="6145" max="6145" width="14.42578125" style="1348" customWidth="1"/>
    <col min="6146" max="6393" width="9.140625" style="1348"/>
    <col min="6394" max="6394" width="30" style="1348" customWidth="1"/>
    <col min="6395" max="6400" width="10.85546875" style="1348" customWidth="1"/>
    <col min="6401" max="6401" width="14.42578125" style="1348" customWidth="1"/>
    <col min="6402" max="6649" width="9.140625" style="1348"/>
    <col min="6650" max="6650" width="30" style="1348" customWidth="1"/>
    <col min="6651" max="6656" width="10.85546875" style="1348" customWidth="1"/>
    <col min="6657" max="6657" width="14.42578125" style="1348" customWidth="1"/>
    <col min="6658" max="6905" width="9.140625" style="1348"/>
    <col min="6906" max="6906" width="30" style="1348" customWidth="1"/>
    <col min="6907" max="6912" width="10.85546875" style="1348" customWidth="1"/>
    <col min="6913" max="6913" width="14.42578125" style="1348" customWidth="1"/>
    <col min="6914" max="7161" width="9.140625" style="1348"/>
    <col min="7162" max="7162" width="30" style="1348" customWidth="1"/>
    <col min="7163" max="7168" width="10.85546875" style="1348" customWidth="1"/>
    <col min="7169" max="7169" width="14.42578125" style="1348" customWidth="1"/>
    <col min="7170" max="7417" width="9.140625" style="1348"/>
    <col min="7418" max="7418" width="30" style="1348" customWidth="1"/>
    <col min="7419" max="7424" width="10.85546875" style="1348" customWidth="1"/>
    <col min="7425" max="7425" width="14.42578125" style="1348" customWidth="1"/>
    <col min="7426" max="7673" width="9.140625" style="1348"/>
    <col min="7674" max="7674" width="30" style="1348" customWidth="1"/>
    <col min="7675" max="7680" width="10.85546875" style="1348" customWidth="1"/>
    <col min="7681" max="7681" width="14.42578125" style="1348" customWidth="1"/>
    <col min="7682" max="7929" width="9.140625" style="1348"/>
    <col min="7930" max="7930" width="30" style="1348" customWidth="1"/>
    <col min="7931" max="7936" width="10.85546875" style="1348" customWidth="1"/>
    <col min="7937" max="7937" width="14.42578125" style="1348" customWidth="1"/>
    <col min="7938" max="8185" width="9.140625" style="1348"/>
    <col min="8186" max="8186" width="30" style="1348" customWidth="1"/>
    <col min="8187" max="8192" width="10.85546875" style="1348" customWidth="1"/>
    <col min="8193" max="8193" width="14.42578125" style="1348" customWidth="1"/>
    <col min="8194" max="8441" width="9.140625" style="1348"/>
    <col min="8442" max="8442" width="30" style="1348" customWidth="1"/>
    <col min="8443" max="8448" width="10.85546875" style="1348" customWidth="1"/>
    <col min="8449" max="8449" width="14.42578125" style="1348" customWidth="1"/>
    <col min="8450" max="8697" width="9.140625" style="1348"/>
    <col min="8698" max="8698" width="30" style="1348" customWidth="1"/>
    <col min="8699" max="8704" width="10.85546875" style="1348" customWidth="1"/>
    <col min="8705" max="8705" width="14.42578125" style="1348" customWidth="1"/>
    <col min="8706" max="8953" width="9.140625" style="1348"/>
    <col min="8954" max="8954" width="30" style="1348" customWidth="1"/>
    <col min="8955" max="8960" width="10.85546875" style="1348" customWidth="1"/>
    <col min="8961" max="8961" width="14.42578125" style="1348" customWidth="1"/>
    <col min="8962" max="9209" width="9.140625" style="1348"/>
    <col min="9210" max="9210" width="30" style="1348" customWidth="1"/>
    <col min="9211" max="9216" width="10.85546875" style="1348" customWidth="1"/>
    <col min="9217" max="9217" width="14.42578125" style="1348" customWidth="1"/>
    <col min="9218" max="9465" width="9.140625" style="1348"/>
    <col min="9466" max="9466" width="30" style="1348" customWidth="1"/>
    <col min="9467" max="9472" width="10.85546875" style="1348" customWidth="1"/>
    <col min="9473" max="9473" width="14.42578125" style="1348" customWidth="1"/>
    <col min="9474" max="9721" width="9.140625" style="1348"/>
    <col min="9722" max="9722" width="30" style="1348" customWidth="1"/>
    <col min="9723" max="9728" width="10.85546875" style="1348" customWidth="1"/>
    <col min="9729" max="9729" width="14.42578125" style="1348" customWidth="1"/>
    <col min="9730" max="9977" width="9.140625" style="1348"/>
    <col min="9978" max="9978" width="30" style="1348" customWidth="1"/>
    <col min="9979" max="9984" width="10.85546875" style="1348" customWidth="1"/>
    <col min="9985" max="9985" width="14.42578125" style="1348" customWidth="1"/>
    <col min="9986" max="10233" width="9.140625" style="1348"/>
    <col min="10234" max="10234" width="30" style="1348" customWidth="1"/>
    <col min="10235" max="10240" width="10.85546875" style="1348" customWidth="1"/>
    <col min="10241" max="10241" width="14.42578125" style="1348" customWidth="1"/>
    <col min="10242" max="10489" width="9.140625" style="1348"/>
    <col min="10490" max="10490" width="30" style="1348" customWidth="1"/>
    <col min="10491" max="10496" width="10.85546875" style="1348" customWidth="1"/>
    <col min="10497" max="10497" width="14.42578125" style="1348" customWidth="1"/>
    <col min="10498" max="10745" width="9.140625" style="1348"/>
    <col min="10746" max="10746" width="30" style="1348" customWidth="1"/>
    <col min="10747" max="10752" width="10.85546875" style="1348" customWidth="1"/>
    <col min="10753" max="10753" width="14.42578125" style="1348" customWidth="1"/>
    <col min="10754" max="11001" width="9.140625" style="1348"/>
    <col min="11002" max="11002" width="30" style="1348" customWidth="1"/>
    <col min="11003" max="11008" width="10.85546875" style="1348" customWidth="1"/>
    <col min="11009" max="11009" width="14.42578125" style="1348" customWidth="1"/>
    <col min="11010" max="11257" width="9.140625" style="1348"/>
    <col min="11258" max="11258" width="30" style="1348" customWidth="1"/>
    <col min="11259" max="11264" width="10.85546875" style="1348" customWidth="1"/>
    <col min="11265" max="11265" width="14.42578125" style="1348" customWidth="1"/>
    <col min="11266" max="11513" width="9.140625" style="1348"/>
    <col min="11514" max="11514" width="30" style="1348" customWidth="1"/>
    <col min="11515" max="11520" width="10.85546875" style="1348" customWidth="1"/>
    <col min="11521" max="11521" width="14.42578125" style="1348" customWidth="1"/>
    <col min="11522" max="11769" width="9.140625" style="1348"/>
    <col min="11770" max="11770" width="30" style="1348" customWidth="1"/>
    <col min="11771" max="11776" width="10.85546875" style="1348" customWidth="1"/>
    <col min="11777" max="11777" width="14.42578125" style="1348" customWidth="1"/>
    <col min="11778" max="12025" width="9.140625" style="1348"/>
    <col min="12026" max="12026" width="30" style="1348" customWidth="1"/>
    <col min="12027" max="12032" width="10.85546875" style="1348" customWidth="1"/>
    <col min="12033" max="12033" width="14.42578125" style="1348" customWidth="1"/>
    <col min="12034" max="12281" width="9.140625" style="1348"/>
    <col min="12282" max="12282" width="30" style="1348" customWidth="1"/>
    <col min="12283" max="12288" width="10.85546875" style="1348" customWidth="1"/>
    <col min="12289" max="12289" width="14.42578125" style="1348" customWidth="1"/>
    <col min="12290" max="12537" width="9.140625" style="1348"/>
    <col min="12538" max="12538" width="30" style="1348" customWidth="1"/>
    <col min="12539" max="12544" width="10.85546875" style="1348" customWidth="1"/>
    <col min="12545" max="12545" width="14.42578125" style="1348" customWidth="1"/>
    <col min="12546" max="12793" width="9.140625" style="1348"/>
    <col min="12794" max="12794" width="30" style="1348" customWidth="1"/>
    <col min="12795" max="12800" width="10.85546875" style="1348" customWidth="1"/>
    <col min="12801" max="12801" width="14.42578125" style="1348" customWidth="1"/>
    <col min="12802" max="13049" width="9.140625" style="1348"/>
    <col min="13050" max="13050" width="30" style="1348" customWidth="1"/>
    <col min="13051" max="13056" width="10.85546875" style="1348" customWidth="1"/>
    <col min="13057" max="13057" width="14.42578125" style="1348" customWidth="1"/>
    <col min="13058" max="13305" width="9.140625" style="1348"/>
    <col min="13306" max="13306" width="30" style="1348" customWidth="1"/>
    <col min="13307" max="13312" width="10.85546875" style="1348" customWidth="1"/>
    <col min="13313" max="13313" width="14.42578125" style="1348" customWidth="1"/>
    <col min="13314" max="13561" width="9.140625" style="1348"/>
    <col min="13562" max="13562" width="30" style="1348" customWidth="1"/>
    <col min="13563" max="13568" width="10.85546875" style="1348" customWidth="1"/>
    <col min="13569" max="13569" width="14.42578125" style="1348" customWidth="1"/>
    <col min="13570" max="13817" width="9.140625" style="1348"/>
    <col min="13818" max="13818" width="30" style="1348" customWidth="1"/>
    <col min="13819" max="13824" width="10.85546875" style="1348" customWidth="1"/>
    <col min="13825" max="13825" width="14.42578125" style="1348" customWidth="1"/>
    <col min="13826" max="14073" width="9.140625" style="1348"/>
    <col min="14074" max="14074" width="30" style="1348" customWidth="1"/>
    <col min="14075" max="14080" width="10.85546875" style="1348" customWidth="1"/>
    <col min="14081" max="14081" width="14.42578125" style="1348" customWidth="1"/>
    <col min="14082" max="14329" width="9.140625" style="1348"/>
    <col min="14330" max="14330" width="30" style="1348" customWidth="1"/>
    <col min="14331" max="14336" width="10.85546875" style="1348" customWidth="1"/>
    <col min="14337" max="14337" width="14.42578125" style="1348" customWidth="1"/>
    <col min="14338" max="14585" width="9.140625" style="1348"/>
    <col min="14586" max="14586" width="30" style="1348" customWidth="1"/>
    <col min="14587" max="14592" width="10.85546875" style="1348" customWidth="1"/>
    <col min="14593" max="14593" width="14.42578125" style="1348" customWidth="1"/>
    <col min="14594" max="14841" width="9.140625" style="1348"/>
    <col min="14842" max="14842" width="30" style="1348" customWidth="1"/>
    <col min="14843" max="14848" width="10.85546875" style="1348" customWidth="1"/>
    <col min="14849" max="14849" width="14.42578125" style="1348" customWidth="1"/>
    <col min="14850" max="15097" width="9.140625" style="1348"/>
    <col min="15098" max="15098" width="30" style="1348" customWidth="1"/>
    <col min="15099" max="15104" width="10.85546875" style="1348" customWidth="1"/>
    <col min="15105" max="15105" width="14.42578125" style="1348" customWidth="1"/>
    <col min="15106" max="15353" width="9.140625" style="1348"/>
    <col min="15354" max="15354" width="30" style="1348" customWidth="1"/>
    <col min="15355" max="15360" width="10.85546875" style="1348" customWidth="1"/>
    <col min="15361" max="15361" width="14.42578125" style="1348" customWidth="1"/>
    <col min="15362" max="15609" width="9.140625" style="1348"/>
    <col min="15610" max="15610" width="30" style="1348" customWidth="1"/>
    <col min="15611" max="15616" width="10.85546875" style="1348" customWidth="1"/>
    <col min="15617" max="15617" width="14.42578125" style="1348" customWidth="1"/>
    <col min="15618" max="15865" width="9.140625" style="1348"/>
    <col min="15866" max="15866" width="30" style="1348" customWidth="1"/>
    <col min="15867" max="15872" width="10.85546875" style="1348" customWidth="1"/>
    <col min="15873" max="15873" width="14.42578125" style="1348" customWidth="1"/>
    <col min="15874" max="16121" width="9.140625" style="1348"/>
    <col min="16122" max="16122" width="30" style="1348" customWidth="1"/>
    <col min="16123" max="16128" width="10.85546875" style="1348" customWidth="1"/>
    <col min="16129" max="16129" width="14.42578125" style="1348" customWidth="1"/>
    <col min="16130" max="16384" width="9.140625" style="1348"/>
  </cols>
  <sheetData>
    <row r="1" spans="1:8" x14ac:dyDescent="0.15">
      <c r="A1" s="1347"/>
      <c r="B1" s="1347"/>
      <c r="C1" s="1347"/>
      <c r="D1" s="1369"/>
      <c r="E1" s="1347"/>
      <c r="F1" s="1347"/>
      <c r="G1" s="1347"/>
      <c r="H1" s="1347"/>
    </row>
    <row r="2" spans="1:8" ht="22.5" customHeight="1" x14ac:dyDescent="0.15">
      <c r="A2" s="3142" t="s">
        <v>2442</v>
      </c>
      <c r="B2" s="3142"/>
      <c r="C2" s="3142"/>
      <c r="D2" s="3142"/>
      <c r="E2" s="3142"/>
      <c r="F2" s="3142"/>
      <c r="G2" s="3142"/>
      <c r="H2" s="1338"/>
    </row>
    <row r="3" spans="1:8" x14ac:dyDescent="0.15">
      <c r="A3" s="3156"/>
      <c r="B3" s="3156"/>
      <c r="C3" s="3156"/>
      <c r="D3" s="3156"/>
      <c r="E3" s="3156"/>
      <c r="F3" s="3156"/>
      <c r="G3" s="3156"/>
      <c r="H3" s="1347"/>
    </row>
    <row r="4" spans="1:8" x14ac:dyDescent="0.15">
      <c r="A4" s="3144" t="s">
        <v>2443</v>
      </c>
      <c r="B4" s="3152" t="s">
        <v>2444</v>
      </c>
      <c r="C4" s="3152"/>
      <c r="D4" s="3152"/>
      <c r="E4" s="3152"/>
      <c r="F4" s="3152"/>
      <c r="G4" s="3152"/>
      <c r="H4" s="1347"/>
    </row>
    <row r="5" spans="1:8" x14ac:dyDescent="0.15">
      <c r="A5" s="3145"/>
      <c r="B5" s="3150" t="s">
        <v>2422</v>
      </c>
      <c r="C5" s="3152" t="s">
        <v>2445</v>
      </c>
      <c r="D5" s="3152"/>
      <c r="E5" s="3152"/>
      <c r="F5" s="3152"/>
      <c r="G5" s="3152"/>
      <c r="H5" s="1347"/>
    </row>
    <row r="6" spans="1:8" s="1352" customFormat="1" ht="24.75" customHeight="1" x14ac:dyDescent="0.25">
      <c r="A6" s="3146"/>
      <c r="B6" s="3151"/>
      <c r="C6" s="1349" t="s">
        <v>2436</v>
      </c>
      <c r="D6" s="1349" t="s">
        <v>2437</v>
      </c>
      <c r="E6" s="1349" t="s">
        <v>2438</v>
      </c>
      <c r="F6" s="1349" t="s">
        <v>2446</v>
      </c>
      <c r="G6" s="1349" t="s">
        <v>2434</v>
      </c>
      <c r="H6" s="1351"/>
    </row>
    <row r="7" spans="1:8" ht="12.75" customHeight="1" x14ac:dyDescent="0.15">
      <c r="A7" s="1370" t="s">
        <v>2447</v>
      </c>
      <c r="B7" s="1371"/>
      <c r="C7" s="1371"/>
      <c r="D7" s="1371"/>
      <c r="E7" s="1371"/>
      <c r="F7" s="1371"/>
      <c r="G7" s="1371"/>
      <c r="H7" s="1347"/>
    </row>
    <row r="8" spans="1:8" ht="12.75" customHeight="1" x14ac:dyDescent="0.15">
      <c r="A8" s="1344" t="s">
        <v>2448</v>
      </c>
      <c r="B8" s="1372">
        <f>SUM(C8:G8)</f>
        <v>1757</v>
      </c>
      <c r="C8" s="1373">
        <f>SUM(C12,C16,C20)</f>
        <v>42</v>
      </c>
      <c r="D8" s="1373">
        <f t="shared" ref="D8:G8" si="0">SUM(D12,D16,D20)</f>
        <v>170</v>
      </c>
      <c r="E8" s="1373">
        <f t="shared" si="0"/>
        <v>115</v>
      </c>
      <c r="F8" s="1373">
        <f t="shared" si="0"/>
        <v>1430</v>
      </c>
      <c r="G8" s="1373">
        <f t="shared" si="0"/>
        <v>0</v>
      </c>
      <c r="H8" s="1347"/>
    </row>
    <row r="9" spans="1:8" ht="12.75" customHeight="1" x14ac:dyDescent="0.15">
      <c r="A9" s="1344" t="s">
        <v>2449</v>
      </c>
      <c r="B9" s="1372">
        <f>SUM(C9:G9)</f>
        <v>1757</v>
      </c>
      <c r="C9" s="1373">
        <f t="shared" ref="C9:G10" si="1">SUM(C13,C17,C21)</f>
        <v>40</v>
      </c>
      <c r="D9" s="1373">
        <f t="shared" si="1"/>
        <v>194</v>
      </c>
      <c r="E9" s="1373">
        <f t="shared" si="1"/>
        <v>88</v>
      </c>
      <c r="F9" s="1373">
        <f t="shared" si="1"/>
        <v>1432</v>
      </c>
      <c r="G9" s="1373">
        <f t="shared" si="1"/>
        <v>3</v>
      </c>
      <c r="H9" s="1347"/>
    </row>
    <row r="10" spans="1:8" ht="12.75" customHeight="1" x14ac:dyDescent="0.15">
      <c r="A10" s="1344" t="s">
        <v>2450</v>
      </c>
      <c r="B10" s="1372">
        <f>SUM(C10:G10)</f>
        <v>1757</v>
      </c>
      <c r="C10" s="1373">
        <f t="shared" si="1"/>
        <v>59</v>
      </c>
      <c r="D10" s="1373">
        <f t="shared" si="1"/>
        <v>178</v>
      </c>
      <c r="E10" s="1373">
        <f t="shared" si="1"/>
        <v>83</v>
      </c>
      <c r="F10" s="1373">
        <f t="shared" si="1"/>
        <v>1428</v>
      </c>
      <c r="G10" s="1373">
        <f t="shared" si="1"/>
        <v>9</v>
      </c>
      <c r="H10" s="1347"/>
    </row>
    <row r="11" spans="1:8" x14ac:dyDescent="0.15">
      <c r="A11" s="1362" t="s">
        <v>2378</v>
      </c>
      <c r="B11" s="1373"/>
      <c r="C11" s="1373"/>
      <c r="D11" s="1373"/>
      <c r="E11" s="1373"/>
      <c r="F11" s="1373"/>
      <c r="G11" s="1373"/>
      <c r="H11" s="1347"/>
    </row>
    <row r="12" spans="1:8" ht="12.75" customHeight="1" x14ac:dyDescent="0.15">
      <c r="A12" s="1344" t="s">
        <v>2451</v>
      </c>
      <c r="B12" s="1372">
        <f>SUM(C12:G12)</f>
        <v>118</v>
      </c>
      <c r="C12" s="1373">
        <v>6</v>
      </c>
      <c r="D12" s="1373">
        <v>26</v>
      </c>
      <c r="E12" s="1373">
        <v>15</v>
      </c>
      <c r="F12" s="1373">
        <v>71</v>
      </c>
      <c r="G12" s="1373">
        <v>0</v>
      </c>
      <c r="H12" s="1347"/>
    </row>
    <row r="13" spans="1:8" ht="12.75" customHeight="1" x14ac:dyDescent="0.15">
      <c r="A13" s="1344" t="s">
        <v>2452</v>
      </c>
      <c r="B13" s="1372">
        <f>SUM(C13:G13)</f>
        <v>118</v>
      </c>
      <c r="C13" s="1373">
        <v>9</v>
      </c>
      <c r="D13" s="1373">
        <v>26</v>
      </c>
      <c r="E13" s="1373">
        <v>12</v>
      </c>
      <c r="F13" s="1373">
        <v>71</v>
      </c>
      <c r="G13" s="1373">
        <v>0</v>
      </c>
      <c r="H13" s="1347"/>
    </row>
    <row r="14" spans="1:8" ht="12.75" customHeight="1" x14ac:dyDescent="0.15">
      <c r="A14" s="1344" t="s">
        <v>2453</v>
      </c>
      <c r="B14" s="1372">
        <f>SUM(C14:G14)</f>
        <v>118</v>
      </c>
      <c r="C14" s="1373">
        <v>10</v>
      </c>
      <c r="D14" s="1373">
        <v>28</v>
      </c>
      <c r="E14" s="1373">
        <v>8</v>
      </c>
      <c r="F14" s="1373">
        <v>72</v>
      </c>
      <c r="G14" s="1373">
        <v>0</v>
      </c>
      <c r="H14" s="1347"/>
    </row>
    <row r="15" spans="1:8" x14ac:dyDescent="0.15">
      <c r="A15" s="1362" t="s">
        <v>2379</v>
      </c>
      <c r="B15" s="1373"/>
      <c r="C15" s="1373"/>
      <c r="D15" s="1373"/>
      <c r="E15" s="1373"/>
      <c r="F15" s="1373"/>
      <c r="G15" s="1373">
        <v>0</v>
      </c>
      <c r="H15" s="1347"/>
    </row>
    <row r="16" spans="1:8" ht="12.75" customHeight="1" x14ac:dyDescent="0.15">
      <c r="A16" s="1344" t="s">
        <v>2451</v>
      </c>
      <c r="B16" s="1372">
        <f>SUM(C16:G16)</f>
        <v>1431</v>
      </c>
      <c r="C16" s="1373">
        <v>9</v>
      </c>
      <c r="D16" s="1373">
        <v>108</v>
      </c>
      <c r="E16" s="1373">
        <v>91</v>
      </c>
      <c r="F16" s="1373">
        <v>1223</v>
      </c>
      <c r="G16" s="1373">
        <v>0</v>
      </c>
      <c r="H16" s="1347"/>
    </row>
    <row r="17" spans="1:11" ht="12.75" customHeight="1" x14ac:dyDescent="0.15">
      <c r="A17" s="1344" t="s">
        <v>2452</v>
      </c>
      <c r="B17" s="1372">
        <f>SUM(C17:G17)</f>
        <v>1431</v>
      </c>
      <c r="C17" s="1373">
        <v>10</v>
      </c>
      <c r="D17" s="1373">
        <v>124</v>
      </c>
      <c r="E17" s="1373">
        <v>69</v>
      </c>
      <c r="F17" s="1373">
        <v>1227</v>
      </c>
      <c r="G17" s="1373">
        <v>1</v>
      </c>
      <c r="H17" s="1347"/>
    </row>
    <row r="18" spans="1:11" ht="12.75" customHeight="1" x14ac:dyDescent="0.15">
      <c r="A18" s="1344" t="s">
        <v>2453</v>
      </c>
      <c r="B18" s="1372">
        <f>SUM(C18:G18)</f>
        <v>1431</v>
      </c>
      <c r="C18" s="1373">
        <v>20</v>
      </c>
      <c r="D18" s="1373">
        <v>117</v>
      </c>
      <c r="E18" s="1373">
        <v>68</v>
      </c>
      <c r="F18" s="1373">
        <v>1222</v>
      </c>
      <c r="G18" s="1373">
        <v>4</v>
      </c>
      <c r="H18" s="1347"/>
    </row>
    <row r="19" spans="1:11" ht="12.75" customHeight="1" x14ac:dyDescent="0.15">
      <c r="A19" s="1362" t="s">
        <v>2430</v>
      </c>
      <c r="B19" s="1373"/>
      <c r="C19" s="1373"/>
      <c r="D19" s="1373"/>
      <c r="E19" s="1373"/>
      <c r="F19" s="1373"/>
      <c r="G19" s="1373"/>
      <c r="H19" s="1347"/>
    </row>
    <row r="20" spans="1:11" ht="12.75" customHeight="1" x14ac:dyDescent="0.15">
      <c r="A20" s="1344" t="s">
        <v>2451</v>
      </c>
      <c r="B20" s="1372">
        <f>SUM(C20:G20)</f>
        <v>208</v>
      </c>
      <c r="C20" s="1373">
        <v>27</v>
      </c>
      <c r="D20" s="1373">
        <v>36</v>
      </c>
      <c r="E20" s="1373">
        <v>9</v>
      </c>
      <c r="F20" s="1373">
        <v>136</v>
      </c>
      <c r="G20" s="1373">
        <v>0</v>
      </c>
      <c r="H20" s="1347"/>
    </row>
    <row r="21" spans="1:11" ht="12.75" customHeight="1" x14ac:dyDescent="0.15">
      <c r="A21" s="1344" t="s">
        <v>2452</v>
      </c>
      <c r="B21" s="1372">
        <f>SUM(C21:G21)</f>
        <v>208</v>
      </c>
      <c r="C21" s="1373">
        <v>21</v>
      </c>
      <c r="D21" s="1373">
        <v>44</v>
      </c>
      <c r="E21" s="1373">
        <v>7</v>
      </c>
      <c r="F21" s="1373">
        <v>134</v>
      </c>
      <c r="G21" s="1373">
        <v>2</v>
      </c>
      <c r="H21" s="1347"/>
    </row>
    <row r="22" spans="1:11" ht="12.75" customHeight="1" x14ac:dyDescent="0.15">
      <c r="A22" s="1344" t="s">
        <v>2453</v>
      </c>
      <c r="B22" s="1372">
        <f>SUM(C22:G22)</f>
        <v>208</v>
      </c>
      <c r="C22" s="1373">
        <v>29</v>
      </c>
      <c r="D22" s="1373">
        <v>33</v>
      </c>
      <c r="E22" s="1373">
        <v>7</v>
      </c>
      <c r="F22" s="1373">
        <v>134</v>
      </c>
      <c r="G22" s="1373">
        <v>5</v>
      </c>
      <c r="H22" s="1347"/>
    </row>
    <row r="23" spans="1:11" ht="6.75" customHeight="1" x14ac:dyDescent="0.15">
      <c r="A23" s="1347"/>
      <c r="B23" s="1347"/>
      <c r="C23" s="1347"/>
      <c r="D23" s="1347"/>
      <c r="E23" s="1347"/>
      <c r="F23" s="1347"/>
      <c r="G23" s="1347"/>
      <c r="H23" s="1347"/>
    </row>
    <row r="24" spans="1:11" ht="22.5" customHeight="1" x14ac:dyDescent="0.15">
      <c r="A24" s="3140" t="s">
        <v>2404</v>
      </c>
      <c r="B24" s="3140"/>
      <c r="C24" s="3140"/>
      <c r="D24" s="3140"/>
      <c r="E24" s="3140"/>
      <c r="F24" s="3140"/>
      <c r="G24" s="3140"/>
      <c r="H24" s="1347"/>
      <c r="I24" s="1347"/>
      <c r="J24" s="1347"/>
      <c r="K24" s="1347"/>
    </row>
    <row r="25" spans="1:11" ht="30.75" customHeight="1" x14ac:dyDescent="0.15">
      <c r="A25" s="3140" t="s">
        <v>2405</v>
      </c>
      <c r="B25" s="3140"/>
      <c r="C25" s="3140"/>
      <c r="D25" s="3140"/>
      <c r="E25" s="3140"/>
      <c r="F25" s="3140"/>
      <c r="G25" s="3140"/>
      <c r="H25" s="1347"/>
      <c r="I25" s="1347"/>
      <c r="J25" s="1347"/>
      <c r="K25" s="1347"/>
    </row>
    <row r="26" spans="1:11" ht="24" customHeight="1" x14ac:dyDescent="0.15">
      <c r="A26" s="3140" t="s">
        <v>2431</v>
      </c>
      <c r="B26" s="3140"/>
      <c r="C26" s="3140"/>
      <c r="D26" s="3140"/>
      <c r="E26" s="3140"/>
      <c r="F26" s="3140"/>
      <c r="G26" s="3140"/>
      <c r="H26" s="1347"/>
      <c r="I26" s="1347"/>
      <c r="J26" s="1347"/>
      <c r="K26" s="1347"/>
    </row>
    <row r="27" spans="1:11" x14ac:dyDescent="0.15">
      <c r="A27" s="3141" t="s">
        <v>21</v>
      </c>
      <c r="B27" s="3141"/>
      <c r="C27" s="3141"/>
      <c r="D27" s="3141"/>
      <c r="E27" s="3141"/>
      <c r="F27" s="3141"/>
      <c r="G27" s="3141"/>
      <c r="H27" s="1347"/>
    </row>
    <row r="28" spans="1:11" x14ac:dyDescent="0.15">
      <c r="A28" s="2960" t="s">
        <v>2407</v>
      </c>
      <c r="B28" s="2960"/>
      <c r="C28" s="2960"/>
      <c r="D28" s="2960"/>
      <c r="E28" s="2960"/>
      <c r="F28" s="2960"/>
      <c r="G28" s="2960"/>
      <c r="H28" s="1347"/>
    </row>
  </sheetData>
  <mergeCells count="11">
    <mergeCell ref="A2:G2"/>
    <mergeCell ref="A3:G3"/>
    <mergeCell ref="A4:A6"/>
    <mergeCell ref="B4:G4"/>
    <mergeCell ref="B5:B6"/>
    <mergeCell ref="C5:G5"/>
    <mergeCell ref="A24:G24"/>
    <mergeCell ref="A25:G25"/>
    <mergeCell ref="A26:G26"/>
    <mergeCell ref="A27:G27"/>
    <mergeCell ref="A28:G28"/>
  </mergeCells>
  <conditionalFormatting sqref="B8:G22">
    <cfRule type="expression" dxfId="18" priority="1">
      <formula>IF(AND(#REF!="2",#REF!="2"),1)</formula>
    </cfRule>
  </conditionalFormatting>
  <pageMargins left="0.98425196850393704" right="0.98425196850393704" top="0.98425196850393704" bottom="0.98425196850393704" header="0.98425196850393704" footer="0.98425196850393704"/>
  <pageSetup paperSize="9" orientation="portrait" horizontalDpi="0" verticalDpi="0"/>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3">
    <outlinePr summaryBelow="0" summaryRight="0"/>
  </sheetPr>
  <dimension ref="A1:N29"/>
  <sheetViews>
    <sheetView zoomScaleNormal="100" workbookViewId="0"/>
  </sheetViews>
  <sheetFormatPr baseColWidth="10" defaultColWidth="9.140625" defaultRowHeight="10.5" x14ac:dyDescent="0.15"/>
  <cols>
    <col min="1" max="1" width="26.5703125" style="1348" customWidth="1"/>
    <col min="2" max="7" width="13.7109375" style="1348" customWidth="1"/>
    <col min="8" max="8" width="10" style="1348" customWidth="1"/>
    <col min="9" max="9" width="14.85546875" style="1348" bestFit="1" customWidth="1"/>
    <col min="10" max="10" width="14.28515625" style="1348" customWidth="1"/>
    <col min="11" max="252" width="9.140625" style="1348"/>
    <col min="253" max="253" width="26.5703125" style="1348" customWidth="1"/>
    <col min="254" max="259" width="13.7109375" style="1348" customWidth="1"/>
    <col min="260" max="260" width="10" style="1348" customWidth="1"/>
    <col min="261" max="508" width="9.140625" style="1348"/>
    <col min="509" max="509" width="26.5703125" style="1348" customWidth="1"/>
    <col min="510" max="515" width="13.7109375" style="1348" customWidth="1"/>
    <col min="516" max="516" width="10" style="1348" customWidth="1"/>
    <col min="517" max="764" width="9.140625" style="1348"/>
    <col min="765" max="765" width="26.5703125" style="1348" customWidth="1"/>
    <col min="766" max="771" width="13.7109375" style="1348" customWidth="1"/>
    <col min="772" max="772" width="10" style="1348" customWidth="1"/>
    <col min="773" max="1020" width="9.140625" style="1348"/>
    <col min="1021" max="1021" width="26.5703125" style="1348" customWidth="1"/>
    <col min="1022" max="1027" width="13.7109375" style="1348" customWidth="1"/>
    <col min="1028" max="1028" width="10" style="1348" customWidth="1"/>
    <col min="1029" max="1276" width="9.140625" style="1348"/>
    <col min="1277" max="1277" width="26.5703125" style="1348" customWidth="1"/>
    <col min="1278" max="1283" width="13.7109375" style="1348" customWidth="1"/>
    <col min="1284" max="1284" width="10" style="1348" customWidth="1"/>
    <col min="1285" max="1532" width="9.140625" style="1348"/>
    <col min="1533" max="1533" width="26.5703125" style="1348" customWidth="1"/>
    <col min="1534" max="1539" width="13.7109375" style="1348" customWidth="1"/>
    <col min="1540" max="1540" width="10" style="1348" customWidth="1"/>
    <col min="1541" max="1788" width="9.140625" style="1348"/>
    <col min="1789" max="1789" width="26.5703125" style="1348" customWidth="1"/>
    <col min="1790" max="1795" width="13.7109375" style="1348" customWidth="1"/>
    <col min="1796" max="1796" width="10" style="1348" customWidth="1"/>
    <col min="1797" max="2044" width="9.140625" style="1348"/>
    <col min="2045" max="2045" width="26.5703125" style="1348" customWidth="1"/>
    <col min="2046" max="2051" width="13.7109375" style="1348" customWidth="1"/>
    <col min="2052" max="2052" width="10" style="1348" customWidth="1"/>
    <col min="2053" max="2300" width="9.140625" style="1348"/>
    <col min="2301" max="2301" width="26.5703125" style="1348" customWidth="1"/>
    <col min="2302" max="2307" width="13.7109375" style="1348" customWidth="1"/>
    <col min="2308" max="2308" width="10" style="1348" customWidth="1"/>
    <col min="2309" max="2556" width="9.140625" style="1348"/>
    <col min="2557" max="2557" width="26.5703125" style="1348" customWidth="1"/>
    <col min="2558" max="2563" width="13.7109375" style="1348" customWidth="1"/>
    <col min="2564" max="2564" width="10" style="1348" customWidth="1"/>
    <col min="2565" max="2812" width="9.140625" style="1348"/>
    <col min="2813" max="2813" width="26.5703125" style="1348" customWidth="1"/>
    <col min="2814" max="2819" width="13.7109375" style="1348" customWidth="1"/>
    <col min="2820" max="2820" width="10" style="1348" customWidth="1"/>
    <col min="2821" max="3068" width="9.140625" style="1348"/>
    <col min="3069" max="3069" width="26.5703125" style="1348" customWidth="1"/>
    <col min="3070" max="3075" width="13.7109375" style="1348" customWidth="1"/>
    <col min="3076" max="3076" width="10" style="1348" customWidth="1"/>
    <col min="3077" max="3324" width="9.140625" style="1348"/>
    <col min="3325" max="3325" width="26.5703125" style="1348" customWidth="1"/>
    <col min="3326" max="3331" width="13.7109375" style="1348" customWidth="1"/>
    <col min="3332" max="3332" width="10" style="1348" customWidth="1"/>
    <col min="3333" max="3580" width="9.140625" style="1348"/>
    <col min="3581" max="3581" width="26.5703125" style="1348" customWidth="1"/>
    <col min="3582" max="3587" width="13.7109375" style="1348" customWidth="1"/>
    <col min="3588" max="3588" width="10" style="1348" customWidth="1"/>
    <col min="3589" max="3836" width="9.140625" style="1348"/>
    <col min="3837" max="3837" width="26.5703125" style="1348" customWidth="1"/>
    <col min="3838" max="3843" width="13.7109375" style="1348" customWidth="1"/>
    <col min="3844" max="3844" width="10" style="1348" customWidth="1"/>
    <col min="3845" max="4092" width="9.140625" style="1348"/>
    <col min="4093" max="4093" width="26.5703125" style="1348" customWidth="1"/>
    <col min="4094" max="4099" width="13.7109375" style="1348" customWidth="1"/>
    <col min="4100" max="4100" width="10" style="1348" customWidth="1"/>
    <col min="4101" max="4348" width="9.140625" style="1348"/>
    <col min="4349" max="4349" width="26.5703125" style="1348" customWidth="1"/>
    <col min="4350" max="4355" width="13.7109375" style="1348" customWidth="1"/>
    <col min="4356" max="4356" width="10" style="1348" customWidth="1"/>
    <col min="4357" max="4604" width="9.140625" style="1348"/>
    <col min="4605" max="4605" width="26.5703125" style="1348" customWidth="1"/>
    <col min="4606" max="4611" width="13.7109375" style="1348" customWidth="1"/>
    <col min="4612" max="4612" width="10" style="1348" customWidth="1"/>
    <col min="4613" max="4860" width="9.140625" style="1348"/>
    <col min="4861" max="4861" width="26.5703125" style="1348" customWidth="1"/>
    <col min="4862" max="4867" width="13.7109375" style="1348" customWidth="1"/>
    <col min="4868" max="4868" width="10" style="1348" customWidth="1"/>
    <col min="4869" max="5116" width="9.140625" style="1348"/>
    <col min="5117" max="5117" width="26.5703125" style="1348" customWidth="1"/>
    <col min="5118" max="5123" width="13.7109375" style="1348" customWidth="1"/>
    <col min="5124" max="5124" width="10" style="1348" customWidth="1"/>
    <col min="5125" max="5372" width="9.140625" style="1348"/>
    <col min="5373" max="5373" width="26.5703125" style="1348" customWidth="1"/>
    <col min="5374" max="5379" width="13.7109375" style="1348" customWidth="1"/>
    <col min="5380" max="5380" width="10" style="1348" customWidth="1"/>
    <col min="5381" max="5628" width="9.140625" style="1348"/>
    <col min="5629" max="5629" width="26.5703125" style="1348" customWidth="1"/>
    <col min="5630" max="5635" width="13.7109375" style="1348" customWidth="1"/>
    <col min="5636" max="5636" width="10" style="1348" customWidth="1"/>
    <col min="5637" max="5884" width="9.140625" style="1348"/>
    <col min="5885" max="5885" width="26.5703125" style="1348" customWidth="1"/>
    <col min="5886" max="5891" width="13.7109375" style="1348" customWidth="1"/>
    <col min="5892" max="5892" width="10" style="1348" customWidth="1"/>
    <col min="5893" max="6140" width="9.140625" style="1348"/>
    <col min="6141" max="6141" width="26.5703125" style="1348" customWidth="1"/>
    <col min="6142" max="6147" width="13.7109375" style="1348" customWidth="1"/>
    <col min="6148" max="6148" width="10" style="1348" customWidth="1"/>
    <col min="6149" max="6396" width="9.140625" style="1348"/>
    <col min="6397" max="6397" width="26.5703125" style="1348" customWidth="1"/>
    <col min="6398" max="6403" width="13.7109375" style="1348" customWidth="1"/>
    <col min="6404" max="6404" width="10" style="1348" customWidth="1"/>
    <col min="6405" max="6652" width="9.140625" style="1348"/>
    <col min="6653" max="6653" width="26.5703125" style="1348" customWidth="1"/>
    <col min="6654" max="6659" width="13.7109375" style="1348" customWidth="1"/>
    <col min="6660" max="6660" width="10" style="1348" customWidth="1"/>
    <col min="6661" max="6908" width="9.140625" style="1348"/>
    <col min="6909" max="6909" width="26.5703125" style="1348" customWidth="1"/>
    <col min="6910" max="6915" width="13.7109375" style="1348" customWidth="1"/>
    <col min="6916" max="6916" width="10" style="1348" customWidth="1"/>
    <col min="6917" max="7164" width="9.140625" style="1348"/>
    <col min="7165" max="7165" width="26.5703125" style="1348" customWidth="1"/>
    <col min="7166" max="7171" width="13.7109375" style="1348" customWidth="1"/>
    <col min="7172" max="7172" width="10" style="1348" customWidth="1"/>
    <col min="7173" max="7420" width="9.140625" style="1348"/>
    <col min="7421" max="7421" width="26.5703125" style="1348" customWidth="1"/>
    <col min="7422" max="7427" width="13.7109375" style="1348" customWidth="1"/>
    <col min="7428" max="7428" width="10" style="1348" customWidth="1"/>
    <col min="7429" max="7676" width="9.140625" style="1348"/>
    <col min="7677" max="7677" width="26.5703125" style="1348" customWidth="1"/>
    <col min="7678" max="7683" width="13.7109375" style="1348" customWidth="1"/>
    <col min="7684" max="7684" width="10" style="1348" customWidth="1"/>
    <col min="7685" max="7932" width="9.140625" style="1348"/>
    <col min="7933" max="7933" width="26.5703125" style="1348" customWidth="1"/>
    <col min="7934" max="7939" width="13.7109375" style="1348" customWidth="1"/>
    <col min="7940" max="7940" width="10" style="1348" customWidth="1"/>
    <col min="7941" max="8188" width="9.140625" style="1348"/>
    <col min="8189" max="8189" width="26.5703125" style="1348" customWidth="1"/>
    <col min="8190" max="8195" width="13.7109375" style="1348" customWidth="1"/>
    <col min="8196" max="8196" width="10" style="1348" customWidth="1"/>
    <col min="8197" max="8444" width="9.140625" style="1348"/>
    <col min="8445" max="8445" width="26.5703125" style="1348" customWidth="1"/>
    <col min="8446" max="8451" width="13.7109375" style="1348" customWidth="1"/>
    <col min="8452" max="8452" width="10" style="1348" customWidth="1"/>
    <col min="8453" max="8700" width="9.140625" style="1348"/>
    <col min="8701" max="8701" width="26.5703125" style="1348" customWidth="1"/>
    <col min="8702" max="8707" width="13.7109375" style="1348" customWidth="1"/>
    <col min="8708" max="8708" width="10" style="1348" customWidth="1"/>
    <col min="8709" max="8956" width="9.140625" style="1348"/>
    <col min="8957" max="8957" width="26.5703125" style="1348" customWidth="1"/>
    <col min="8958" max="8963" width="13.7109375" style="1348" customWidth="1"/>
    <col min="8964" max="8964" width="10" style="1348" customWidth="1"/>
    <col min="8965" max="9212" width="9.140625" style="1348"/>
    <col min="9213" max="9213" width="26.5703125" style="1348" customWidth="1"/>
    <col min="9214" max="9219" width="13.7109375" style="1348" customWidth="1"/>
    <col min="9220" max="9220" width="10" style="1348" customWidth="1"/>
    <col min="9221" max="9468" width="9.140625" style="1348"/>
    <col min="9469" max="9469" width="26.5703125" style="1348" customWidth="1"/>
    <col min="9470" max="9475" width="13.7109375" style="1348" customWidth="1"/>
    <col min="9476" max="9476" width="10" style="1348" customWidth="1"/>
    <col min="9477" max="9724" width="9.140625" style="1348"/>
    <col min="9725" max="9725" width="26.5703125" style="1348" customWidth="1"/>
    <col min="9726" max="9731" width="13.7109375" style="1348" customWidth="1"/>
    <col min="9732" max="9732" width="10" style="1348" customWidth="1"/>
    <col min="9733" max="9980" width="9.140625" style="1348"/>
    <col min="9981" max="9981" width="26.5703125" style="1348" customWidth="1"/>
    <col min="9982" max="9987" width="13.7109375" style="1348" customWidth="1"/>
    <col min="9988" max="9988" width="10" style="1348" customWidth="1"/>
    <col min="9989" max="10236" width="9.140625" style="1348"/>
    <col min="10237" max="10237" width="26.5703125" style="1348" customWidth="1"/>
    <col min="10238" max="10243" width="13.7109375" style="1348" customWidth="1"/>
    <col min="10244" max="10244" width="10" style="1348" customWidth="1"/>
    <col min="10245" max="10492" width="9.140625" style="1348"/>
    <col min="10493" max="10493" width="26.5703125" style="1348" customWidth="1"/>
    <col min="10494" max="10499" width="13.7109375" style="1348" customWidth="1"/>
    <col min="10500" max="10500" width="10" style="1348" customWidth="1"/>
    <col min="10501" max="10748" width="9.140625" style="1348"/>
    <col min="10749" max="10749" width="26.5703125" style="1348" customWidth="1"/>
    <col min="10750" max="10755" width="13.7109375" style="1348" customWidth="1"/>
    <col min="10756" max="10756" width="10" style="1348" customWidth="1"/>
    <col min="10757" max="11004" width="9.140625" style="1348"/>
    <col min="11005" max="11005" width="26.5703125" style="1348" customWidth="1"/>
    <col min="11006" max="11011" width="13.7109375" style="1348" customWidth="1"/>
    <col min="11012" max="11012" width="10" style="1348" customWidth="1"/>
    <col min="11013" max="11260" width="9.140625" style="1348"/>
    <col min="11261" max="11261" width="26.5703125" style="1348" customWidth="1"/>
    <col min="11262" max="11267" width="13.7109375" style="1348" customWidth="1"/>
    <col min="11268" max="11268" width="10" style="1348" customWidth="1"/>
    <col min="11269" max="11516" width="9.140625" style="1348"/>
    <col min="11517" max="11517" width="26.5703125" style="1348" customWidth="1"/>
    <col min="11518" max="11523" width="13.7109375" style="1348" customWidth="1"/>
    <col min="11524" max="11524" width="10" style="1348" customWidth="1"/>
    <col min="11525" max="11772" width="9.140625" style="1348"/>
    <col min="11773" max="11773" width="26.5703125" style="1348" customWidth="1"/>
    <col min="11774" max="11779" width="13.7109375" style="1348" customWidth="1"/>
    <col min="11780" max="11780" width="10" style="1348" customWidth="1"/>
    <col min="11781" max="12028" width="9.140625" style="1348"/>
    <col min="12029" max="12029" width="26.5703125" style="1348" customWidth="1"/>
    <col min="12030" max="12035" width="13.7109375" style="1348" customWidth="1"/>
    <col min="12036" max="12036" width="10" style="1348" customWidth="1"/>
    <col min="12037" max="12284" width="9.140625" style="1348"/>
    <col min="12285" max="12285" width="26.5703125" style="1348" customWidth="1"/>
    <col min="12286" max="12291" width="13.7109375" style="1348" customWidth="1"/>
    <col min="12292" max="12292" width="10" style="1348" customWidth="1"/>
    <col min="12293" max="12540" width="9.140625" style="1348"/>
    <col min="12541" max="12541" width="26.5703125" style="1348" customWidth="1"/>
    <col min="12542" max="12547" width="13.7109375" style="1348" customWidth="1"/>
    <col min="12548" max="12548" width="10" style="1348" customWidth="1"/>
    <col min="12549" max="12796" width="9.140625" style="1348"/>
    <col min="12797" max="12797" width="26.5703125" style="1348" customWidth="1"/>
    <col min="12798" max="12803" width="13.7109375" style="1348" customWidth="1"/>
    <col min="12804" max="12804" width="10" style="1348" customWidth="1"/>
    <col min="12805" max="13052" width="9.140625" style="1348"/>
    <col min="13053" max="13053" width="26.5703125" style="1348" customWidth="1"/>
    <col min="13054" max="13059" width="13.7109375" style="1348" customWidth="1"/>
    <col min="13060" max="13060" width="10" style="1348" customWidth="1"/>
    <col min="13061" max="13308" width="9.140625" style="1348"/>
    <col min="13309" max="13309" width="26.5703125" style="1348" customWidth="1"/>
    <col min="13310" max="13315" width="13.7109375" style="1348" customWidth="1"/>
    <col min="13316" max="13316" width="10" style="1348" customWidth="1"/>
    <col min="13317" max="13564" width="9.140625" style="1348"/>
    <col min="13565" max="13565" width="26.5703125" style="1348" customWidth="1"/>
    <col min="13566" max="13571" width="13.7109375" style="1348" customWidth="1"/>
    <col min="13572" max="13572" width="10" style="1348" customWidth="1"/>
    <col min="13573" max="13820" width="9.140625" style="1348"/>
    <col min="13821" max="13821" width="26.5703125" style="1348" customWidth="1"/>
    <col min="13822" max="13827" width="13.7109375" style="1348" customWidth="1"/>
    <col min="13828" max="13828" width="10" style="1348" customWidth="1"/>
    <col min="13829" max="14076" width="9.140625" style="1348"/>
    <col min="14077" max="14077" width="26.5703125" style="1348" customWidth="1"/>
    <col min="14078" max="14083" width="13.7109375" style="1348" customWidth="1"/>
    <col min="14084" max="14084" width="10" style="1348" customWidth="1"/>
    <col min="14085" max="14332" width="9.140625" style="1348"/>
    <col min="14333" max="14333" width="26.5703125" style="1348" customWidth="1"/>
    <col min="14334" max="14339" width="13.7109375" style="1348" customWidth="1"/>
    <col min="14340" max="14340" width="10" style="1348" customWidth="1"/>
    <col min="14341" max="14588" width="9.140625" style="1348"/>
    <col min="14589" max="14589" width="26.5703125" style="1348" customWidth="1"/>
    <col min="14590" max="14595" width="13.7109375" style="1348" customWidth="1"/>
    <col min="14596" max="14596" width="10" style="1348" customWidth="1"/>
    <col min="14597" max="14844" width="9.140625" style="1348"/>
    <col min="14845" max="14845" width="26.5703125" style="1348" customWidth="1"/>
    <col min="14846" max="14851" width="13.7109375" style="1348" customWidth="1"/>
    <col min="14852" max="14852" width="10" style="1348" customWidth="1"/>
    <col min="14853" max="15100" width="9.140625" style="1348"/>
    <col min="15101" max="15101" width="26.5703125" style="1348" customWidth="1"/>
    <col min="15102" max="15107" width="13.7109375" style="1348" customWidth="1"/>
    <col min="15108" max="15108" width="10" style="1348" customWidth="1"/>
    <col min="15109" max="15356" width="9.140625" style="1348"/>
    <col min="15357" max="15357" width="26.5703125" style="1348" customWidth="1"/>
    <col min="15358" max="15363" width="13.7109375" style="1348" customWidth="1"/>
    <col min="15364" max="15364" width="10" style="1348" customWidth="1"/>
    <col min="15365" max="15612" width="9.140625" style="1348"/>
    <col min="15613" max="15613" width="26.5703125" style="1348" customWidth="1"/>
    <col min="15614" max="15619" width="13.7109375" style="1348" customWidth="1"/>
    <col min="15620" max="15620" width="10" style="1348" customWidth="1"/>
    <col min="15621" max="15868" width="9.140625" style="1348"/>
    <col min="15869" max="15869" width="26.5703125" style="1348" customWidth="1"/>
    <col min="15870" max="15875" width="13.7109375" style="1348" customWidth="1"/>
    <col min="15876" max="15876" width="10" style="1348" customWidth="1"/>
    <col min="15877" max="16124" width="9.140625" style="1348"/>
    <col min="16125" max="16125" width="26.5703125" style="1348" customWidth="1"/>
    <col min="16126" max="16131" width="13.7109375" style="1348" customWidth="1"/>
    <col min="16132" max="16132" width="10" style="1348" customWidth="1"/>
    <col min="16133" max="16384" width="9.140625" style="1348"/>
  </cols>
  <sheetData>
    <row r="1" spans="1:9" x14ac:dyDescent="0.15">
      <c r="A1" s="1347"/>
      <c r="B1" s="1347"/>
      <c r="C1" s="1347"/>
      <c r="D1" s="1347"/>
      <c r="E1" s="1347"/>
      <c r="F1" s="1347"/>
      <c r="G1" s="1347"/>
      <c r="H1" s="1347"/>
    </row>
    <row r="2" spans="1:9" ht="22.5" customHeight="1" x14ac:dyDescent="0.15">
      <c r="A2" s="3142" t="s">
        <v>2454</v>
      </c>
      <c r="B2" s="3142"/>
      <c r="C2" s="3142"/>
      <c r="D2" s="3142"/>
      <c r="E2" s="3142"/>
      <c r="F2" s="3142"/>
      <c r="G2" s="3142"/>
      <c r="H2" s="1338"/>
    </row>
    <row r="3" spans="1:9" x14ac:dyDescent="0.15">
      <c r="A3" s="3156"/>
      <c r="B3" s="3156"/>
      <c r="C3" s="3156"/>
      <c r="D3" s="3156"/>
      <c r="E3" s="3156"/>
      <c r="F3" s="3156"/>
      <c r="G3" s="3156"/>
      <c r="H3" s="1347"/>
    </row>
    <row r="4" spans="1:9" x14ac:dyDescent="0.15">
      <c r="A4" s="3144" t="s">
        <v>2443</v>
      </c>
      <c r="B4" s="3152" t="s">
        <v>2455</v>
      </c>
      <c r="C4" s="3152"/>
      <c r="D4" s="3152"/>
      <c r="E4" s="3152"/>
      <c r="F4" s="3152"/>
      <c r="G4" s="3152"/>
      <c r="H4" s="1347"/>
    </row>
    <row r="5" spans="1:9" x14ac:dyDescent="0.15">
      <c r="A5" s="3145"/>
      <c r="B5" s="3150" t="s">
        <v>2412</v>
      </c>
      <c r="C5" s="3157" t="s">
        <v>2445</v>
      </c>
      <c r="D5" s="3157"/>
      <c r="E5" s="3157"/>
      <c r="F5" s="3157"/>
      <c r="G5" s="3157"/>
      <c r="H5" s="1347"/>
    </row>
    <row r="6" spans="1:9" ht="25.5" customHeight="1" x14ac:dyDescent="0.15">
      <c r="A6" s="3146"/>
      <c r="B6" s="3151"/>
      <c r="C6" s="1349" t="s">
        <v>2436</v>
      </c>
      <c r="D6" s="1349" t="s">
        <v>2456</v>
      </c>
      <c r="E6" s="1349" t="s">
        <v>2438</v>
      </c>
      <c r="F6" s="1349" t="s">
        <v>2446</v>
      </c>
      <c r="G6" s="1349" t="s">
        <v>2434</v>
      </c>
      <c r="H6" s="1347"/>
    </row>
    <row r="7" spans="1:9" ht="12.75" customHeight="1" x14ac:dyDescent="0.15">
      <c r="A7" s="1370" t="s">
        <v>2447</v>
      </c>
      <c r="B7" s="1374"/>
      <c r="C7" s="1374"/>
      <c r="D7" s="1374"/>
      <c r="E7" s="1374"/>
      <c r="F7" s="1374"/>
      <c r="G7" s="1374"/>
      <c r="H7" s="1347"/>
    </row>
    <row r="8" spans="1:9" ht="12.75" customHeight="1" x14ac:dyDescent="0.15">
      <c r="A8" s="1344" t="s">
        <v>2448</v>
      </c>
      <c r="B8" s="1374">
        <f>SUM(C8:G8)</f>
        <v>100.01</v>
      </c>
      <c r="C8" s="1375">
        <v>2.39</v>
      </c>
      <c r="D8" s="1375">
        <v>9.68</v>
      </c>
      <c r="E8" s="1375">
        <v>6.55</v>
      </c>
      <c r="F8" s="1375">
        <v>81.39</v>
      </c>
      <c r="G8" s="1375">
        <v>0</v>
      </c>
      <c r="H8" s="1347"/>
      <c r="I8" s="1376"/>
    </row>
    <row r="9" spans="1:9" ht="12.75" customHeight="1" x14ac:dyDescent="0.15">
      <c r="A9" s="1344" t="s">
        <v>2449</v>
      </c>
      <c r="B9" s="1374">
        <f t="shared" ref="B9:B20" si="0">SUM(C9:G9)</f>
        <v>100</v>
      </c>
      <c r="C9" s="1375">
        <v>2.2799999999999998</v>
      </c>
      <c r="D9" s="1375">
        <v>11.04</v>
      </c>
      <c r="E9" s="1375">
        <v>5.01</v>
      </c>
      <c r="F9" s="1375">
        <v>81.5</v>
      </c>
      <c r="G9" s="1375">
        <v>0.17</v>
      </c>
      <c r="H9" s="1347"/>
      <c r="I9" s="1376"/>
    </row>
    <row r="10" spans="1:9" ht="12.75" customHeight="1" x14ac:dyDescent="0.15">
      <c r="A10" s="1344" t="s">
        <v>2450</v>
      </c>
      <c r="B10" s="1374">
        <f t="shared" si="0"/>
        <v>99.99</v>
      </c>
      <c r="C10" s="1375">
        <v>3.36</v>
      </c>
      <c r="D10" s="1375">
        <v>10.130000000000001</v>
      </c>
      <c r="E10" s="1375">
        <v>4.72</v>
      </c>
      <c r="F10" s="1375">
        <v>81.27</v>
      </c>
      <c r="G10" s="1375">
        <v>0.51</v>
      </c>
      <c r="H10" s="1347"/>
      <c r="I10" s="1376"/>
    </row>
    <row r="11" spans="1:9" x14ac:dyDescent="0.15">
      <c r="A11" s="1362" t="s">
        <v>2378</v>
      </c>
      <c r="B11" s="1374"/>
      <c r="C11" s="1375"/>
      <c r="D11" s="1375"/>
      <c r="E11" s="1375"/>
      <c r="F11" s="1377"/>
      <c r="G11" s="1377"/>
      <c r="H11" s="1347"/>
      <c r="I11" s="1376"/>
    </row>
    <row r="12" spans="1:9" ht="12.75" customHeight="1" x14ac:dyDescent="0.15">
      <c r="A12" s="1344" t="s">
        <v>2451</v>
      </c>
      <c r="B12" s="1374">
        <f t="shared" si="0"/>
        <v>99.990000000000009</v>
      </c>
      <c r="C12" s="1375">
        <v>5.08</v>
      </c>
      <c r="D12" s="1375">
        <v>22.03</v>
      </c>
      <c r="E12" s="1375">
        <v>12.71</v>
      </c>
      <c r="F12" s="1375">
        <v>60.17</v>
      </c>
      <c r="G12" s="1375">
        <v>0</v>
      </c>
      <c r="H12" s="1347"/>
      <c r="I12" s="1376"/>
    </row>
    <row r="13" spans="1:9" ht="12.75" customHeight="1" x14ac:dyDescent="0.15">
      <c r="A13" s="1344" t="s">
        <v>2452</v>
      </c>
      <c r="B13" s="1374">
        <f t="shared" si="0"/>
        <v>100</v>
      </c>
      <c r="C13" s="1375">
        <v>7.63</v>
      </c>
      <c r="D13" s="1375">
        <v>22.03</v>
      </c>
      <c r="E13" s="1375">
        <v>10.17</v>
      </c>
      <c r="F13" s="1375">
        <v>60.17</v>
      </c>
      <c r="G13" s="1375">
        <v>0</v>
      </c>
      <c r="H13" s="1347"/>
      <c r="I13" s="1376"/>
    </row>
    <row r="14" spans="1:9" ht="12.75" customHeight="1" x14ac:dyDescent="0.15">
      <c r="A14" s="1344" t="s">
        <v>2453</v>
      </c>
      <c r="B14" s="1374">
        <f t="shared" si="0"/>
        <v>100</v>
      </c>
      <c r="C14" s="1375">
        <v>8.4700000000000006</v>
      </c>
      <c r="D14" s="1375">
        <v>23.73</v>
      </c>
      <c r="E14" s="1375">
        <v>6.78</v>
      </c>
      <c r="F14" s="1375">
        <v>61.02</v>
      </c>
      <c r="G14" s="1375">
        <v>0</v>
      </c>
      <c r="H14" s="1347"/>
      <c r="I14" s="1376"/>
    </row>
    <row r="15" spans="1:9" x14ac:dyDescent="0.15">
      <c r="A15" s="1362" t="s">
        <v>2379</v>
      </c>
      <c r="B15" s="1374"/>
      <c r="C15" s="1375"/>
      <c r="D15" s="1375"/>
      <c r="E15" s="1375"/>
      <c r="F15" s="1377"/>
      <c r="G15" s="1377"/>
      <c r="H15" s="1347"/>
      <c r="I15" s="1376"/>
    </row>
    <row r="16" spans="1:9" ht="12.75" customHeight="1" x14ac:dyDescent="0.15">
      <c r="A16" s="1344" t="s">
        <v>2451</v>
      </c>
      <c r="B16" s="1374">
        <f t="shared" si="0"/>
        <v>100</v>
      </c>
      <c r="C16" s="1375">
        <v>0.63</v>
      </c>
      <c r="D16" s="1375">
        <v>7.55</v>
      </c>
      <c r="E16" s="1375">
        <v>6.36</v>
      </c>
      <c r="F16" s="1375">
        <v>85.46</v>
      </c>
      <c r="G16" s="1375">
        <v>0</v>
      </c>
      <c r="H16" s="1347"/>
      <c r="I16" s="1376"/>
    </row>
    <row r="17" spans="1:14" ht="12.75" customHeight="1" x14ac:dyDescent="0.15">
      <c r="A17" s="1344" t="s">
        <v>2452</v>
      </c>
      <c r="B17" s="1374">
        <f t="shared" si="0"/>
        <v>99.999999999999986</v>
      </c>
      <c r="C17" s="1375">
        <v>0.7</v>
      </c>
      <c r="D17" s="1375">
        <v>8.67</v>
      </c>
      <c r="E17" s="1375">
        <v>4.82</v>
      </c>
      <c r="F17" s="1375">
        <v>85.74</v>
      </c>
      <c r="G17" s="1375">
        <v>7.0000000000000007E-2</v>
      </c>
      <c r="H17" s="1347"/>
      <c r="I17" s="1376"/>
    </row>
    <row r="18" spans="1:14" ht="12.75" customHeight="1" x14ac:dyDescent="0.15">
      <c r="A18" s="1344" t="s">
        <v>2453</v>
      </c>
      <c r="B18" s="1374">
        <f t="shared" si="0"/>
        <v>100</v>
      </c>
      <c r="C18" s="1375">
        <v>1.4</v>
      </c>
      <c r="D18" s="1375">
        <v>8.18</v>
      </c>
      <c r="E18" s="1375">
        <v>4.75</v>
      </c>
      <c r="F18" s="1375">
        <v>85.39</v>
      </c>
      <c r="G18" s="1375">
        <v>0.28000000000000003</v>
      </c>
      <c r="H18" s="1347"/>
      <c r="I18" s="1376"/>
    </row>
    <row r="19" spans="1:14" ht="12.75" customHeight="1" x14ac:dyDescent="0.15">
      <c r="A19" s="1362" t="s">
        <v>2457</v>
      </c>
      <c r="B19" s="1374"/>
      <c r="C19" s="1375"/>
      <c r="D19" s="1375"/>
      <c r="E19" s="1375"/>
      <c r="F19" s="1377"/>
      <c r="G19" s="1377"/>
      <c r="H19" s="1347"/>
      <c r="I19" s="1376"/>
    </row>
    <row r="20" spans="1:14" ht="12.75" customHeight="1" x14ac:dyDescent="0.15">
      <c r="A20" s="1344" t="s">
        <v>2451</v>
      </c>
      <c r="B20" s="1374">
        <f t="shared" si="0"/>
        <v>100</v>
      </c>
      <c r="C20" s="1375">
        <v>12.98</v>
      </c>
      <c r="D20" s="1375">
        <v>17.309999999999999</v>
      </c>
      <c r="E20" s="1375">
        <v>4.33</v>
      </c>
      <c r="F20" s="1375">
        <v>65.38</v>
      </c>
      <c r="G20" s="1375">
        <v>0</v>
      </c>
      <c r="H20" s="1347"/>
      <c r="I20" s="1376"/>
    </row>
    <row r="21" spans="1:14" ht="12.75" customHeight="1" x14ac:dyDescent="0.15">
      <c r="A21" s="1344" t="s">
        <v>2452</v>
      </c>
      <c r="B21" s="1374">
        <f>SUM(C21:G21)</f>
        <v>99.999999999999986</v>
      </c>
      <c r="C21" s="1375">
        <v>10.1</v>
      </c>
      <c r="D21" s="1375">
        <v>21.15</v>
      </c>
      <c r="E21" s="1375">
        <v>3.37</v>
      </c>
      <c r="F21" s="1375">
        <v>64.42</v>
      </c>
      <c r="G21" s="1375">
        <v>0.96</v>
      </c>
      <c r="H21" s="1347"/>
      <c r="I21" s="1376"/>
    </row>
    <row r="22" spans="1:14" ht="12.75" customHeight="1" x14ac:dyDescent="0.15">
      <c r="A22" s="1344" t="s">
        <v>2453</v>
      </c>
      <c r="B22" s="1374">
        <f>SUM(C22:G22)</f>
        <v>100</v>
      </c>
      <c r="C22" s="1375">
        <v>13.94</v>
      </c>
      <c r="D22" s="1375">
        <v>15.87</v>
      </c>
      <c r="E22" s="1375">
        <v>3.37</v>
      </c>
      <c r="F22" s="1375">
        <v>64.42</v>
      </c>
      <c r="G22" s="1375">
        <v>2.4</v>
      </c>
      <c r="H22" s="1347"/>
      <c r="I22" s="1376"/>
    </row>
    <row r="23" spans="1:14" ht="7.5" customHeight="1" x14ac:dyDescent="0.15">
      <c r="A23" s="1347"/>
      <c r="B23" s="1347"/>
      <c r="C23" s="1347"/>
      <c r="D23" s="1347"/>
      <c r="E23" s="1347"/>
      <c r="F23" s="1347"/>
      <c r="G23" s="1347"/>
      <c r="H23" s="1347"/>
    </row>
    <row r="24" spans="1:14" s="1365" customFormat="1" x14ac:dyDescent="0.15">
      <c r="A24" s="3140" t="s">
        <v>2404</v>
      </c>
      <c r="B24" s="3140"/>
      <c r="C24" s="3140"/>
      <c r="D24" s="3140"/>
      <c r="E24" s="3140"/>
      <c r="F24" s="3140"/>
      <c r="G24" s="3140"/>
      <c r="H24" s="1378"/>
    </row>
    <row r="25" spans="1:14" s="1365" customFormat="1" x14ac:dyDescent="0.15">
      <c r="A25" s="3158" t="s">
        <v>2458</v>
      </c>
      <c r="B25" s="3158"/>
      <c r="C25" s="3158"/>
      <c r="D25" s="3158"/>
      <c r="E25" s="3158"/>
      <c r="F25" s="3158"/>
      <c r="G25" s="3158"/>
      <c r="H25" s="1378"/>
    </row>
    <row r="26" spans="1:14" s="1365" customFormat="1" ht="31.5" customHeight="1" x14ac:dyDescent="0.15">
      <c r="A26" s="3158" t="s">
        <v>2418</v>
      </c>
      <c r="B26" s="3158"/>
      <c r="C26" s="3158"/>
      <c r="D26" s="3158"/>
      <c r="E26" s="3158"/>
      <c r="F26" s="3158"/>
      <c r="G26" s="3158"/>
      <c r="H26" s="1378"/>
    </row>
    <row r="27" spans="1:14" s="1365" customFormat="1" ht="22.5" customHeight="1" x14ac:dyDescent="0.15">
      <c r="A27" s="3140" t="s">
        <v>2459</v>
      </c>
      <c r="B27" s="3140"/>
      <c r="C27" s="3140"/>
      <c r="D27" s="3140"/>
      <c r="E27" s="3140"/>
      <c r="F27" s="3140"/>
      <c r="G27" s="3140"/>
      <c r="H27" s="1347"/>
      <c r="I27" s="1347"/>
      <c r="J27" s="1347"/>
      <c r="K27" s="1347"/>
      <c r="L27" s="1347"/>
      <c r="M27" s="1347"/>
      <c r="N27" s="1347"/>
    </row>
    <row r="28" spans="1:14" s="1365" customFormat="1" ht="11.25" customHeight="1" x14ac:dyDescent="0.15">
      <c r="A28" s="3141" t="s">
        <v>21</v>
      </c>
      <c r="B28" s="3141"/>
      <c r="C28" s="3141"/>
      <c r="D28" s="3141"/>
      <c r="E28" s="3141"/>
      <c r="F28" s="3141"/>
      <c r="G28" s="3141"/>
      <c r="H28" s="1378"/>
    </row>
    <row r="29" spans="1:14" ht="11.25" customHeight="1" x14ac:dyDescent="0.15">
      <c r="A29" s="2960" t="s">
        <v>2407</v>
      </c>
      <c r="B29" s="2960"/>
      <c r="C29" s="2960"/>
      <c r="D29" s="2960"/>
      <c r="E29" s="2960"/>
      <c r="F29" s="2960"/>
      <c r="G29" s="2960"/>
      <c r="H29" s="1347"/>
    </row>
  </sheetData>
  <mergeCells count="12">
    <mergeCell ref="A29:G29"/>
    <mergeCell ref="A2:G2"/>
    <mergeCell ref="A3:G3"/>
    <mergeCell ref="A4:A6"/>
    <mergeCell ref="B4:G4"/>
    <mergeCell ref="B5:B6"/>
    <mergeCell ref="C5:G5"/>
    <mergeCell ref="A24:G24"/>
    <mergeCell ref="A25:G25"/>
    <mergeCell ref="A26:G26"/>
    <mergeCell ref="A27:G27"/>
    <mergeCell ref="A28:G28"/>
  </mergeCells>
  <conditionalFormatting sqref="B8:G22">
    <cfRule type="expression" dxfId="17"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4">
    <outlinePr summaryBelow="0" summaryRight="0"/>
  </sheetPr>
  <dimension ref="A1:F24"/>
  <sheetViews>
    <sheetView zoomScaleNormal="100" workbookViewId="0"/>
  </sheetViews>
  <sheetFormatPr baseColWidth="10" defaultColWidth="9.140625" defaultRowHeight="10.5" x14ac:dyDescent="0.15"/>
  <cols>
    <col min="1" max="1" width="29.42578125" style="1348" customWidth="1"/>
    <col min="2" max="2" width="13.7109375" style="1348" customWidth="1"/>
    <col min="3" max="3" width="13.5703125" style="1348" customWidth="1"/>
    <col min="4" max="4" width="13.7109375" style="1348" customWidth="1"/>
    <col min="5" max="5" width="21.42578125" style="1348" customWidth="1"/>
    <col min="6" max="6" width="9.140625" style="1348"/>
    <col min="7" max="7" width="22.42578125" style="1348" customWidth="1"/>
    <col min="8" max="253" width="9.140625" style="1348"/>
    <col min="254" max="254" width="29.42578125" style="1348" customWidth="1"/>
    <col min="255" max="255" width="13.7109375" style="1348" customWidth="1"/>
    <col min="256" max="256" width="13.5703125" style="1348" customWidth="1"/>
    <col min="257" max="257" width="13.7109375" style="1348" customWidth="1"/>
    <col min="258" max="258" width="19.85546875" style="1348" customWidth="1"/>
    <col min="259" max="509" width="9.140625" style="1348"/>
    <col min="510" max="510" width="29.42578125" style="1348" customWidth="1"/>
    <col min="511" max="511" width="13.7109375" style="1348" customWidth="1"/>
    <col min="512" max="512" width="13.5703125" style="1348" customWidth="1"/>
    <col min="513" max="513" width="13.7109375" style="1348" customWidth="1"/>
    <col min="514" max="514" width="19.85546875" style="1348" customWidth="1"/>
    <col min="515" max="765" width="9.140625" style="1348"/>
    <col min="766" max="766" width="29.42578125" style="1348" customWidth="1"/>
    <col min="767" max="767" width="13.7109375" style="1348" customWidth="1"/>
    <col min="768" max="768" width="13.5703125" style="1348" customWidth="1"/>
    <col min="769" max="769" width="13.7109375" style="1348" customWidth="1"/>
    <col min="770" max="770" width="19.85546875" style="1348" customWidth="1"/>
    <col min="771" max="1021" width="9.140625" style="1348"/>
    <col min="1022" max="1022" width="29.42578125" style="1348" customWidth="1"/>
    <col min="1023" max="1023" width="13.7109375" style="1348" customWidth="1"/>
    <col min="1024" max="1024" width="13.5703125" style="1348" customWidth="1"/>
    <col min="1025" max="1025" width="13.7109375" style="1348" customWidth="1"/>
    <col min="1026" max="1026" width="19.85546875" style="1348" customWidth="1"/>
    <col min="1027" max="1277" width="9.140625" style="1348"/>
    <col min="1278" max="1278" width="29.42578125" style="1348" customWidth="1"/>
    <col min="1279" max="1279" width="13.7109375" style="1348" customWidth="1"/>
    <col min="1280" max="1280" width="13.5703125" style="1348" customWidth="1"/>
    <col min="1281" max="1281" width="13.7109375" style="1348" customWidth="1"/>
    <col min="1282" max="1282" width="19.85546875" style="1348" customWidth="1"/>
    <col min="1283" max="1533" width="9.140625" style="1348"/>
    <col min="1534" max="1534" width="29.42578125" style="1348" customWidth="1"/>
    <col min="1535" max="1535" width="13.7109375" style="1348" customWidth="1"/>
    <col min="1536" max="1536" width="13.5703125" style="1348" customWidth="1"/>
    <col min="1537" max="1537" width="13.7109375" style="1348" customWidth="1"/>
    <col min="1538" max="1538" width="19.85546875" style="1348" customWidth="1"/>
    <col min="1539" max="1789" width="9.140625" style="1348"/>
    <col min="1790" max="1790" width="29.42578125" style="1348" customWidth="1"/>
    <col min="1791" max="1791" width="13.7109375" style="1348" customWidth="1"/>
    <col min="1792" max="1792" width="13.5703125" style="1348" customWidth="1"/>
    <col min="1793" max="1793" width="13.7109375" style="1348" customWidth="1"/>
    <col min="1794" max="1794" width="19.85546875" style="1348" customWidth="1"/>
    <col min="1795" max="2045" width="9.140625" style="1348"/>
    <col min="2046" max="2046" width="29.42578125" style="1348" customWidth="1"/>
    <col min="2047" max="2047" width="13.7109375" style="1348" customWidth="1"/>
    <col min="2048" max="2048" width="13.5703125" style="1348" customWidth="1"/>
    <col min="2049" max="2049" width="13.7109375" style="1348" customWidth="1"/>
    <col min="2050" max="2050" width="19.85546875" style="1348" customWidth="1"/>
    <col min="2051" max="2301" width="9.140625" style="1348"/>
    <col min="2302" max="2302" width="29.42578125" style="1348" customWidth="1"/>
    <col min="2303" max="2303" width="13.7109375" style="1348" customWidth="1"/>
    <col min="2304" max="2304" width="13.5703125" style="1348" customWidth="1"/>
    <col min="2305" max="2305" width="13.7109375" style="1348" customWidth="1"/>
    <col min="2306" max="2306" width="19.85546875" style="1348" customWidth="1"/>
    <col min="2307" max="2557" width="9.140625" style="1348"/>
    <col min="2558" max="2558" width="29.42578125" style="1348" customWidth="1"/>
    <col min="2559" max="2559" width="13.7109375" style="1348" customWidth="1"/>
    <col min="2560" max="2560" width="13.5703125" style="1348" customWidth="1"/>
    <col min="2561" max="2561" width="13.7109375" style="1348" customWidth="1"/>
    <col min="2562" max="2562" width="19.85546875" style="1348" customWidth="1"/>
    <col min="2563" max="2813" width="9.140625" style="1348"/>
    <col min="2814" max="2814" width="29.42578125" style="1348" customWidth="1"/>
    <col min="2815" max="2815" width="13.7109375" style="1348" customWidth="1"/>
    <col min="2816" max="2816" width="13.5703125" style="1348" customWidth="1"/>
    <col min="2817" max="2817" width="13.7109375" style="1348" customWidth="1"/>
    <col min="2818" max="2818" width="19.85546875" style="1348" customWidth="1"/>
    <col min="2819" max="3069" width="9.140625" style="1348"/>
    <col min="3070" max="3070" width="29.42578125" style="1348" customWidth="1"/>
    <col min="3071" max="3071" width="13.7109375" style="1348" customWidth="1"/>
    <col min="3072" max="3072" width="13.5703125" style="1348" customWidth="1"/>
    <col min="3073" max="3073" width="13.7109375" style="1348" customWidth="1"/>
    <col min="3074" max="3074" width="19.85546875" style="1348" customWidth="1"/>
    <col min="3075" max="3325" width="9.140625" style="1348"/>
    <col min="3326" max="3326" width="29.42578125" style="1348" customWidth="1"/>
    <col min="3327" max="3327" width="13.7109375" style="1348" customWidth="1"/>
    <col min="3328" max="3328" width="13.5703125" style="1348" customWidth="1"/>
    <col min="3329" max="3329" width="13.7109375" style="1348" customWidth="1"/>
    <col min="3330" max="3330" width="19.85546875" style="1348" customWidth="1"/>
    <col min="3331" max="3581" width="9.140625" style="1348"/>
    <col min="3582" max="3582" width="29.42578125" style="1348" customWidth="1"/>
    <col min="3583" max="3583" width="13.7109375" style="1348" customWidth="1"/>
    <col min="3584" max="3584" width="13.5703125" style="1348" customWidth="1"/>
    <col min="3585" max="3585" width="13.7109375" style="1348" customWidth="1"/>
    <col min="3586" max="3586" width="19.85546875" style="1348" customWidth="1"/>
    <col min="3587" max="3837" width="9.140625" style="1348"/>
    <col min="3838" max="3838" width="29.42578125" style="1348" customWidth="1"/>
    <col min="3839" max="3839" width="13.7109375" style="1348" customWidth="1"/>
    <col min="3840" max="3840" width="13.5703125" style="1348" customWidth="1"/>
    <col min="3841" max="3841" width="13.7109375" style="1348" customWidth="1"/>
    <col min="3842" max="3842" width="19.85546875" style="1348" customWidth="1"/>
    <col min="3843" max="4093" width="9.140625" style="1348"/>
    <col min="4094" max="4094" width="29.42578125" style="1348" customWidth="1"/>
    <col min="4095" max="4095" width="13.7109375" style="1348" customWidth="1"/>
    <col min="4096" max="4096" width="13.5703125" style="1348" customWidth="1"/>
    <col min="4097" max="4097" width="13.7109375" style="1348" customWidth="1"/>
    <col min="4098" max="4098" width="19.85546875" style="1348" customWidth="1"/>
    <col min="4099" max="4349" width="9.140625" style="1348"/>
    <col min="4350" max="4350" width="29.42578125" style="1348" customWidth="1"/>
    <col min="4351" max="4351" width="13.7109375" style="1348" customWidth="1"/>
    <col min="4352" max="4352" width="13.5703125" style="1348" customWidth="1"/>
    <col min="4353" max="4353" width="13.7109375" style="1348" customWidth="1"/>
    <col min="4354" max="4354" width="19.85546875" style="1348" customWidth="1"/>
    <col min="4355" max="4605" width="9.140625" style="1348"/>
    <col min="4606" max="4606" width="29.42578125" style="1348" customWidth="1"/>
    <col min="4607" max="4607" width="13.7109375" style="1348" customWidth="1"/>
    <col min="4608" max="4608" width="13.5703125" style="1348" customWidth="1"/>
    <col min="4609" max="4609" width="13.7109375" style="1348" customWidth="1"/>
    <col min="4610" max="4610" width="19.85546875" style="1348" customWidth="1"/>
    <col min="4611" max="4861" width="9.140625" style="1348"/>
    <col min="4862" max="4862" width="29.42578125" style="1348" customWidth="1"/>
    <col min="4863" max="4863" width="13.7109375" style="1348" customWidth="1"/>
    <col min="4864" max="4864" width="13.5703125" style="1348" customWidth="1"/>
    <col min="4865" max="4865" width="13.7109375" style="1348" customWidth="1"/>
    <col min="4866" max="4866" width="19.85546875" style="1348" customWidth="1"/>
    <col min="4867" max="5117" width="9.140625" style="1348"/>
    <col min="5118" max="5118" width="29.42578125" style="1348" customWidth="1"/>
    <col min="5119" max="5119" width="13.7109375" style="1348" customWidth="1"/>
    <col min="5120" max="5120" width="13.5703125" style="1348" customWidth="1"/>
    <col min="5121" max="5121" width="13.7109375" style="1348" customWidth="1"/>
    <col min="5122" max="5122" width="19.85546875" style="1348" customWidth="1"/>
    <col min="5123" max="5373" width="9.140625" style="1348"/>
    <col min="5374" max="5374" width="29.42578125" style="1348" customWidth="1"/>
    <col min="5375" max="5375" width="13.7109375" style="1348" customWidth="1"/>
    <col min="5376" max="5376" width="13.5703125" style="1348" customWidth="1"/>
    <col min="5377" max="5377" width="13.7109375" style="1348" customWidth="1"/>
    <col min="5378" max="5378" width="19.85546875" style="1348" customWidth="1"/>
    <col min="5379" max="5629" width="9.140625" style="1348"/>
    <col min="5630" max="5630" width="29.42578125" style="1348" customWidth="1"/>
    <col min="5631" max="5631" width="13.7109375" style="1348" customWidth="1"/>
    <col min="5632" max="5632" width="13.5703125" style="1348" customWidth="1"/>
    <col min="5633" max="5633" width="13.7109375" style="1348" customWidth="1"/>
    <col min="5634" max="5634" width="19.85546875" style="1348" customWidth="1"/>
    <col min="5635" max="5885" width="9.140625" style="1348"/>
    <col min="5886" max="5886" width="29.42578125" style="1348" customWidth="1"/>
    <col min="5887" max="5887" width="13.7109375" style="1348" customWidth="1"/>
    <col min="5888" max="5888" width="13.5703125" style="1348" customWidth="1"/>
    <col min="5889" max="5889" width="13.7109375" style="1348" customWidth="1"/>
    <col min="5890" max="5890" width="19.85546875" style="1348" customWidth="1"/>
    <col min="5891" max="6141" width="9.140625" style="1348"/>
    <col min="6142" max="6142" width="29.42578125" style="1348" customWidth="1"/>
    <col min="6143" max="6143" width="13.7109375" style="1348" customWidth="1"/>
    <col min="6144" max="6144" width="13.5703125" style="1348" customWidth="1"/>
    <col min="6145" max="6145" width="13.7109375" style="1348" customWidth="1"/>
    <col min="6146" max="6146" width="19.85546875" style="1348" customWidth="1"/>
    <col min="6147" max="6397" width="9.140625" style="1348"/>
    <col min="6398" max="6398" width="29.42578125" style="1348" customWidth="1"/>
    <col min="6399" max="6399" width="13.7109375" style="1348" customWidth="1"/>
    <col min="6400" max="6400" width="13.5703125" style="1348" customWidth="1"/>
    <col min="6401" max="6401" width="13.7109375" style="1348" customWidth="1"/>
    <col min="6402" max="6402" width="19.85546875" style="1348" customWidth="1"/>
    <col min="6403" max="6653" width="9.140625" style="1348"/>
    <col min="6654" max="6654" width="29.42578125" style="1348" customWidth="1"/>
    <col min="6655" max="6655" width="13.7109375" style="1348" customWidth="1"/>
    <col min="6656" max="6656" width="13.5703125" style="1348" customWidth="1"/>
    <col min="6657" max="6657" width="13.7109375" style="1348" customWidth="1"/>
    <col min="6658" max="6658" width="19.85546875" style="1348" customWidth="1"/>
    <col min="6659" max="6909" width="9.140625" style="1348"/>
    <col min="6910" max="6910" width="29.42578125" style="1348" customWidth="1"/>
    <col min="6911" max="6911" width="13.7109375" style="1348" customWidth="1"/>
    <col min="6912" max="6912" width="13.5703125" style="1348" customWidth="1"/>
    <col min="6913" max="6913" width="13.7109375" style="1348" customWidth="1"/>
    <col min="6914" max="6914" width="19.85546875" style="1348" customWidth="1"/>
    <col min="6915" max="7165" width="9.140625" style="1348"/>
    <col min="7166" max="7166" width="29.42578125" style="1348" customWidth="1"/>
    <col min="7167" max="7167" width="13.7109375" style="1348" customWidth="1"/>
    <col min="7168" max="7168" width="13.5703125" style="1348" customWidth="1"/>
    <col min="7169" max="7169" width="13.7109375" style="1348" customWidth="1"/>
    <col min="7170" max="7170" width="19.85546875" style="1348" customWidth="1"/>
    <col min="7171" max="7421" width="9.140625" style="1348"/>
    <col min="7422" max="7422" width="29.42578125" style="1348" customWidth="1"/>
    <col min="7423" max="7423" width="13.7109375" style="1348" customWidth="1"/>
    <col min="7424" max="7424" width="13.5703125" style="1348" customWidth="1"/>
    <col min="7425" max="7425" width="13.7109375" style="1348" customWidth="1"/>
    <col min="7426" max="7426" width="19.85546875" style="1348" customWidth="1"/>
    <col min="7427" max="7677" width="9.140625" style="1348"/>
    <col min="7678" max="7678" width="29.42578125" style="1348" customWidth="1"/>
    <col min="7679" max="7679" width="13.7109375" style="1348" customWidth="1"/>
    <col min="7680" max="7680" width="13.5703125" style="1348" customWidth="1"/>
    <col min="7681" max="7681" width="13.7109375" style="1348" customWidth="1"/>
    <col min="7682" max="7682" width="19.85546875" style="1348" customWidth="1"/>
    <col min="7683" max="7933" width="9.140625" style="1348"/>
    <col min="7934" max="7934" width="29.42578125" style="1348" customWidth="1"/>
    <col min="7935" max="7935" width="13.7109375" style="1348" customWidth="1"/>
    <col min="7936" max="7936" width="13.5703125" style="1348" customWidth="1"/>
    <col min="7937" max="7937" width="13.7109375" style="1348" customWidth="1"/>
    <col min="7938" max="7938" width="19.85546875" style="1348" customWidth="1"/>
    <col min="7939" max="8189" width="9.140625" style="1348"/>
    <col min="8190" max="8190" width="29.42578125" style="1348" customWidth="1"/>
    <col min="8191" max="8191" width="13.7109375" style="1348" customWidth="1"/>
    <col min="8192" max="8192" width="13.5703125" style="1348" customWidth="1"/>
    <col min="8193" max="8193" width="13.7109375" style="1348" customWidth="1"/>
    <col min="8194" max="8194" width="19.85546875" style="1348" customWidth="1"/>
    <col min="8195" max="8445" width="9.140625" style="1348"/>
    <col min="8446" max="8446" width="29.42578125" style="1348" customWidth="1"/>
    <col min="8447" max="8447" width="13.7109375" style="1348" customWidth="1"/>
    <col min="8448" max="8448" width="13.5703125" style="1348" customWidth="1"/>
    <col min="8449" max="8449" width="13.7109375" style="1348" customWidth="1"/>
    <col min="8450" max="8450" width="19.85546875" style="1348" customWidth="1"/>
    <col min="8451" max="8701" width="9.140625" style="1348"/>
    <col min="8702" max="8702" width="29.42578125" style="1348" customWidth="1"/>
    <col min="8703" max="8703" width="13.7109375" style="1348" customWidth="1"/>
    <col min="8704" max="8704" width="13.5703125" style="1348" customWidth="1"/>
    <col min="8705" max="8705" width="13.7109375" style="1348" customWidth="1"/>
    <col min="8706" max="8706" width="19.85546875" style="1348" customWidth="1"/>
    <col min="8707" max="8957" width="9.140625" style="1348"/>
    <col min="8958" max="8958" width="29.42578125" style="1348" customWidth="1"/>
    <col min="8959" max="8959" width="13.7109375" style="1348" customWidth="1"/>
    <col min="8960" max="8960" width="13.5703125" style="1348" customWidth="1"/>
    <col min="8961" max="8961" width="13.7109375" style="1348" customWidth="1"/>
    <col min="8962" max="8962" width="19.85546875" style="1348" customWidth="1"/>
    <col min="8963" max="9213" width="9.140625" style="1348"/>
    <col min="9214" max="9214" width="29.42578125" style="1348" customWidth="1"/>
    <col min="9215" max="9215" width="13.7109375" style="1348" customWidth="1"/>
    <col min="9216" max="9216" width="13.5703125" style="1348" customWidth="1"/>
    <col min="9217" max="9217" width="13.7109375" style="1348" customWidth="1"/>
    <col min="9218" max="9218" width="19.85546875" style="1348" customWidth="1"/>
    <col min="9219" max="9469" width="9.140625" style="1348"/>
    <col min="9470" max="9470" width="29.42578125" style="1348" customWidth="1"/>
    <col min="9471" max="9471" width="13.7109375" style="1348" customWidth="1"/>
    <col min="9472" max="9472" width="13.5703125" style="1348" customWidth="1"/>
    <col min="9473" max="9473" width="13.7109375" style="1348" customWidth="1"/>
    <col min="9474" max="9474" width="19.85546875" style="1348" customWidth="1"/>
    <col min="9475" max="9725" width="9.140625" style="1348"/>
    <col min="9726" max="9726" width="29.42578125" style="1348" customWidth="1"/>
    <col min="9727" max="9727" width="13.7109375" style="1348" customWidth="1"/>
    <col min="9728" max="9728" width="13.5703125" style="1348" customWidth="1"/>
    <col min="9729" max="9729" width="13.7109375" style="1348" customWidth="1"/>
    <col min="9730" max="9730" width="19.85546875" style="1348" customWidth="1"/>
    <col min="9731" max="9981" width="9.140625" style="1348"/>
    <col min="9982" max="9982" width="29.42578125" style="1348" customWidth="1"/>
    <col min="9983" max="9983" width="13.7109375" style="1348" customWidth="1"/>
    <col min="9984" max="9984" width="13.5703125" style="1348" customWidth="1"/>
    <col min="9985" max="9985" width="13.7109375" style="1348" customWidth="1"/>
    <col min="9986" max="9986" width="19.85546875" style="1348" customWidth="1"/>
    <col min="9987" max="10237" width="9.140625" style="1348"/>
    <col min="10238" max="10238" width="29.42578125" style="1348" customWidth="1"/>
    <col min="10239" max="10239" width="13.7109375" style="1348" customWidth="1"/>
    <col min="10240" max="10240" width="13.5703125" style="1348" customWidth="1"/>
    <col min="10241" max="10241" width="13.7109375" style="1348" customWidth="1"/>
    <col min="10242" max="10242" width="19.85546875" style="1348" customWidth="1"/>
    <col min="10243" max="10493" width="9.140625" style="1348"/>
    <col min="10494" max="10494" width="29.42578125" style="1348" customWidth="1"/>
    <col min="10495" max="10495" width="13.7109375" style="1348" customWidth="1"/>
    <col min="10496" max="10496" width="13.5703125" style="1348" customWidth="1"/>
    <col min="10497" max="10497" width="13.7109375" style="1348" customWidth="1"/>
    <col min="10498" max="10498" width="19.85546875" style="1348" customWidth="1"/>
    <col min="10499" max="10749" width="9.140625" style="1348"/>
    <col min="10750" max="10750" width="29.42578125" style="1348" customWidth="1"/>
    <col min="10751" max="10751" width="13.7109375" style="1348" customWidth="1"/>
    <col min="10752" max="10752" width="13.5703125" style="1348" customWidth="1"/>
    <col min="10753" max="10753" width="13.7109375" style="1348" customWidth="1"/>
    <col min="10754" max="10754" width="19.85546875" style="1348" customWidth="1"/>
    <col min="10755" max="11005" width="9.140625" style="1348"/>
    <col min="11006" max="11006" width="29.42578125" style="1348" customWidth="1"/>
    <col min="11007" max="11007" width="13.7109375" style="1348" customWidth="1"/>
    <col min="11008" max="11008" width="13.5703125" style="1348" customWidth="1"/>
    <col min="11009" max="11009" width="13.7109375" style="1348" customWidth="1"/>
    <col min="11010" max="11010" width="19.85546875" style="1348" customWidth="1"/>
    <col min="11011" max="11261" width="9.140625" style="1348"/>
    <col min="11262" max="11262" width="29.42578125" style="1348" customWidth="1"/>
    <col min="11263" max="11263" width="13.7109375" style="1348" customWidth="1"/>
    <col min="11264" max="11264" width="13.5703125" style="1348" customWidth="1"/>
    <col min="11265" max="11265" width="13.7109375" style="1348" customWidth="1"/>
    <col min="11266" max="11266" width="19.85546875" style="1348" customWidth="1"/>
    <col min="11267" max="11517" width="9.140625" style="1348"/>
    <col min="11518" max="11518" width="29.42578125" style="1348" customWidth="1"/>
    <col min="11519" max="11519" width="13.7109375" style="1348" customWidth="1"/>
    <col min="11520" max="11520" width="13.5703125" style="1348" customWidth="1"/>
    <col min="11521" max="11521" width="13.7109375" style="1348" customWidth="1"/>
    <col min="11522" max="11522" width="19.85546875" style="1348" customWidth="1"/>
    <col min="11523" max="11773" width="9.140625" style="1348"/>
    <col min="11774" max="11774" width="29.42578125" style="1348" customWidth="1"/>
    <col min="11775" max="11775" width="13.7109375" style="1348" customWidth="1"/>
    <col min="11776" max="11776" width="13.5703125" style="1348" customWidth="1"/>
    <col min="11777" max="11777" width="13.7109375" style="1348" customWidth="1"/>
    <col min="11778" max="11778" width="19.85546875" style="1348" customWidth="1"/>
    <col min="11779" max="12029" width="9.140625" style="1348"/>
    <col min="12030" max="12030" width="29.42578125" style="1348" customWidth="1"/>
    <col min="12031" max="12031" width="13.7109375" style="1348" customWidth="1"/>
    <col min="12032" max="12032" width="13.5703125" style="1348" customWidth="1"/>
    <col min="12033" max="12033" width="13.7109375" style="1348" customWidth="1"/>
    <col min="12034" max="12034" width="19.85546875" style="1348" customWidth="1"/>
    <col min="12035" max="12285" width="9.140625" style="1348"/>
    <col min="12286" max="12286" width="29.42578125" style="1348" customWidth="1"/>
    <col min="12287" max="12287" width="13.7109375" style="1348" customWidth="1"/>
    <col min="12288" max="12288" width="13.5703125" style="1348" customWidth="1"/>
    <col min="12289" max="12289" width="13.7109375" style="1348" customWidth="1"/>
    <col min="12290" max="12290" width="19.85546875" style="1348" customWidth="1"/>
    <col min="12291" max="12541" width="9.140625" style="1348"/>
    <col min="12542" max="12542" width="29.42578125" style="1348" customWidth="1"/>
    <col min="12543" max="12543" width="13.7109375" style="1348" customWidth="1"/>
    <col min="12544" max="12544" width="13.5703125" style="1348" customWidth="1"/>
    <col min="12545" max="12545" width="13.7109375" style="1348" customWidth="1"/>
    <col min="12546" max="12546" width="19.85546875" style="1348" customWidth="1"/>
    <col min="12547" max="12797" width="9.140625" style="1348"/>
    <col min="12798" max="12798" width="29.42578125" style="1348" customWidth="1"/>
    <col min="12799" max="12799" width="13.7109375" style="1348" customWidth="1"/>
    <col min="12800" max="12800" width="13.5703125" style="1348" customWidth="1"/>
    <col min="12801" max="12801" width="13.7109375" style="1348" customWidth="1"/>
    <col min="12802" max="12802" width="19.85546875" style="1348" customWidth="1"/>
    <col min="12803" max="13053" width="9.140625" style="1348"/>
    <col min="13054" max="13054" width="29.42578125" style="1348" customWidth="1"/>
    <col min="13055" max="13055" width="13.7109375" style="1348" customWidth="1"/>
    <col min="13056" max="13056" width="13.5703125" style="1348" customWidth="1"/>
    <col min="13057" max="13057" width="13.7109375" style="1348" customWidth="1"/>
    <col min="13058" max="13058" width="19.85546875" style="1348" customWidth="1"/>
    <col min="13059" max="13309" width="9.140625" style="1348"/>
    <col min="13310" max="13310" width="29.42578125" style="1348" customWidth="1"/>
    <col min="13311" max="13311" width="13.7109375" style="1348" customWidth="1"/>
    <col min="13312" max="13312" width="13.5703125" style="1348" customWidth="1"/>
    <col min="13313" max="13313" width="13.7109375" style="1348" customWidth="1"/>
    <col min="13314" max="13314" width="19.85546875" style="1348" customWidth="1"/>
    <col min="13315" max="13565" width="9.140625" style="1348"/>
    <col min="13566" max="13566" width="29.42578125" style="1348" customWidth="1"/>
    <col min="13567" max="13567" width="13.7109375" style="1348" customWidth="1"/>
    <col min="13568" max="13568" width="13.5703125" style="1348" customWidth="1"/>
    <col min="13569" max="13569" width="13.7109375" style="1348" customWidth="1"/>
    <col min="13570" max="13570" width="19.85546875" style="1348" customWidth="1"/>
    <col min="13571" max="13821" width="9.140625" style="1348"/>
    <col min="13822" max="13822" width="29.42578125" style="1348" customWidth="1"/>
    <col min="13823" max="13823" width="13.7109375" style="1348" customWidth="1"/>
    <col min="13824" max="13824" width="13.5703125" style="1348" customWidth="1"/>
    <col min="13825" max="13825" width="13.7109375" style="1348" customWidth="1"/>
    <col min="13826" max="13826" width="19.85546875" style="1348" customWidth="1"/>
    <col min="13827" max="14077" width="9.140625" style="1348"/>
    <col min="14078" max="14078" width="29.42578125" style="1348" customWidth="1"/>
    <col min="14079" max="14079" width="13.7109375" style="1348" customWidth="1"/>
    <col min="14080" max="14080" width="13.5703125" style="1348" customWidth="1"/>
    <col min="14081" max="14081" width="13.7109375" style="1348" customWidth="1"/>
    <col min="14082" max="14082" width="19.85546875" style="1348" customWidth="1"/>
    <col min="14083" max="14333" width="9.140625" style="1348"/>
    <col min="14334" max="14334" width="29.42578125" style="1348" customWidth="1"/>
    <col min="14335" max="14335" width="13.7109375" style="1348" customWidth="1"/>
    <col min="14336" max="14336" width="13.5703125" style="1348" customWidth="1"/>
    <col min="14337" max="14337" width="13.7109375" style="1348" customWidth="1"/>
    <col min="14338" max="14338" width="19.85546875" style="1348" customWidth="1"/>
    <col min="14339" max="14589" width="9.140625" style="1348"/>
    <col min="14590" max="14590" width="29.42578125" style="1348" customWidth="1"/>
    <col min="14591" max="14591" width="13.7109375" style="1348" customWidth="1"/>
    <col min="14592" max="14592" width="13.5703125" style="1348" customWidth="1"/>
    <col min="14593" max="14593" width="13.7109375" style="1348" customWidth="1"/>
    <col min="14594" max="14594" width="19.85546875" style="1348" customWidth="1"/>
    <col min="14595" max="14845" width="9.140625" style="1348"/>
    <col min="14846" max="14846" width="29.42578125" style="1348" customWidth="1"/>
    <col min="14847" max="14847" width="13.7109375" style="1348" customWidth="1"/>
    <col min="14848" max="14848" width="13.5703125" style="1348" customWidth="1"/>
    <col min="14849" max="14849" width="13.7109375" style="1348" customWidth="1"/>
    <col min="14850" max="14850" width="19.85546875" style="1348" customWidth="1"/>
    <col min="14851" max="15101" width="9.140625" style="1348"/>
    <col min="15102" max="15102" width="29.42578125" style="1348" customWidth="1"/>
    <col min="15103" max="15103" width="13.7109375" style="1348" customWidth="1"/>
    <col min="15104" max="15104" width="13.5703125" style="1348" customWidth="1"/>
    <col min="15105" max="15105" width="13.7109375" style="1348" customWidth="1"/>
    <col min="15106" max="15106" width="19.85546875" style="1348" customWidth="1"/>
    <col min="15107" max="15357" width="9.140625" style="1348"/>
    <col min="15358" max="15358" width="29.42578125" style="1348" customWidth="1"/>
    <col min="15359" max="15359" width="13.7109375" style="1348" customWidth="1"/>
    <col min="15360" max="15360" width="13.5703125" style="1348" customWidth="1"/>
    <col min="15361" max="15361" width="13.7109375" style="1348" customWidth="1"/>
    <col min="15362" max="15362" width="19.85546875" style="1348" customWidth="1"/>
    <col min="15363" max="15613" width="9.140625" style="1348"/>
    <col min="15614" max="15614" width="29.42578125" style="1348" customWidth="1"/>
    <col min="15615" max="15615" width="13.7109375" style="1348" customWidth="1"/>
    <col min="15616" max="15616" width="13.5703125" style="1348" customWidth="1"/>
    <col min="15617" max="15617" width="13.7109375" style="1348" customWidth="1"/>
    <col min="15618" max="15618" width="19.85546875" style="1348" customWidth="1"/>
    <col min="15619" max="15869" width="9.140625" style="1348"/>
    <col min="15870" max="15870" width="29.42578125" style="1348" customWidth="1"/>
    <col min="15871" max="15871" width="13.7109375" style="1348" customWidth="1"/>
    <col min="15872" max="15872" width="13.5703125" style="1348" customWidth="1"/>
    <col min="15873" max="15873" width="13.7109375" style="1348" customWidth="1"/>
    <col min="15874" max="15874" width="19.85546875" style="1348" customWidth="1"/>
    <col min="15875" max="16125" width="9.140625" style="1348"/>
    <col min="16126" max="16126" width="29.42578125" style="1348" customWidth="1"/>
    <col min="16127" max="16127" width="13.7109375" style="1348" customWidth="1"/>
    <col min="16128" max="16128" width="13.5703125" style="1348" customWidth="1"/>
    <col min="16129" max="16129" width="13.7109375" style="1348" customWidth="1"/>
    <col min="16130" max="16130" width="19.85546875" style="1348" customWidth="1"/>
    <col min="16131" max="16384" width="9.140625" style="1348"/>
  </cols>
  <sheetData>
    <row r="1" spans="1:6" x14ac:dyDescent="0.15">
      <c r="A1" s="1347"/>
      <c r="B1" s="1347"/>
      <c r="C1" s="1347"/>
      <c r="D1" s="1347"/>
      <c r="E1" s="1347"/>
    </row>
    <row r="2" spans="1:6" ht="22.5" customHeight="1" x14ac:dyDescent="0.15">
      <c r="A2" s="3142" t="s">
        <v>2460</v>
      </c>
      <c r="B2" s="3142"/>
      <c r="C2" s="3142"/>
      <c r="D2" s="3142"/>
      <c r="E2" s="3142"/>
    </row>
    <row r="3" spans="1:6" x14ac:dyDescent="0.15">
      <c r="A3" s="3156"/>
      <c r="B3" s="3156"/>
      <c r="C3" s="3156"/>
      <c r="D3" s="3156"/>
      <c r="E3" s="3156"/>
    </row>
    <row r="4" spans="1:6" ht="12.75" customHeight="1" x14ac:dyDescent="0.15">
      <c r="A4" s="3144" t="s">
        <v>2461</v>
      </c>
      <c r="B4" s="3153" t="s">
        <v>2462</v>
      </c>
      <c r="C4" s="3154"/>
      <c r="D4" s="3154"/>
      <c r="E4" s="3155"/>
    </row>
    <row r="5" spans="1:6" ht="12.75" customHeight="1" x14ac:dyDescent="0.15">
      <c r="A5" s="3145"/>
      <c r="B5" s="3150" t="s">
        <v>2463</v>
      </c>
      <c r="C5" s="3153" t="s">
        <v>2464</v>
      </c>
      <c r="D5" s="3154"/>
      <c r="E5" s="3155"/>
    </row>
    <row r="6" spans="1:6" s="1352" customFormat="1" ht="26.25" customHeight="1" x14ac:dyDescent="0.25">
      <c r="A6" s="3146"/>
      <c r="B6" s="3151"/>
      <c r="C6" s="1349" t="s">
        <v>2378</v>
      </c>
      <c r="D6" s="1349" t="s">
        <v>2379</v>
      </c>
      <c r="E6" s="1349" t="s">
        <v>2465</v>
      </c>
    </row>
    <row r="7" spans="1:6" ht="12.75" customHeight="1" x14ac:dyDescent="0.15">
      <c r="A7" s="1370" t="s">
        <v>71</v>
      </c>
      <c r="B7" s="1379">
        <f>SUM(B8:B18)</f>
        <v>761</v>
      </c>
      <c r="C7" s="1379">
        <f>SUM(C8:C18)</f>
        <v>64</v>
      </c>
      <c r="D7" s="1379">
        <f>SUM(D8:D18)</f>
        <v>530</v>
      </c>
      <c r="E7" s="1379">
        <f>SUM(E8:E18)</f>
        <v>167</v>
      </c>
    </row>
    <row r="8" spans="1:6" ht="12.75" customHeight="1" x14ac:dyDescent="0.15">
      <c r="A8" s="1344" t="s">
        <v>2466</v>
      </c>
      <c r="B8" s="1379">
        <f>SUM(C8:E8)</f>
        <v>119</v>
      </c>
      <c r="C8" s="1380">
        <v>18</v>
      </c>
      <c r="D8" s="1380">
        <v>86</v>
      </c>
      <c r="E8" s="1380">
        <v>15</v>
      </c>
      <c r="F8" s="1381"/>
    </row>
    <row r="9" spans="1:6" ht="12.75" customHeight="1" x14ac:dyDescent="0.15">
      <c r="A9" s="1344" t="s">
        <v>2467</v>
      </c>
      <c r="B9" s="1379">
        <f t="shared" ref="B9:B18" si="0">SUM(C9:E9)</f>
        <v>16</v>
      </c>
      <c r="C9" s="1380">
        <v>1</v>
      </c>
      <c r="D9" s="1380">
        <v>6</v>
      </c>
      <c r="E9" s="1380">
        <v>9</v>
      </c>
      <c r="F9" s="1381"/>
    </row>
    <row r="10" spans="1:6" ht="12.75" customHeight="1" x14ac:dyDescent="0.15">
      <c r="A10" s="1344" t="s">
        <v>2468</v>
      </c>
      <c r="B10" s="1379">
        <f t="shared" si="0"/>
        <v>1</v>
      </c>
      <c r="C10" s="1380">
        <v>0</v>
      </c>
      <c r="D10" s="1380">
        <v>0</v>
      </c>
      <c r="E10" s="1380">
        <v>1</v>
      </c>
      <c r="F10" s="1381"/>
    </row>
    <row r="11" spans="1:6" ht="12.75" customHeight="1" x14ac:dyDescent="0.15">
      <c r="A11" s="1344" t="s">
        <v>2469</v>
      </c>
      <c r="B11" s="1379">
        <f t="shared" si="0"/>
        <v>15</v>
      </c>
      <c r="C11" s="1380">
        <v>1</v>
      </c>
      <c r="D11" s="1380">
        <v>7</v>
      </c>
      <c r="E11" s="1380">
        <v>7</v>
      </c>
      <c r="F11" s="1381"/>
    </row>
    <row r="12" spans="1:6" ht="12.75" customHeight="1" x14ac:dyDescent="0.15">
      <c r="A12" s="1344" t="s">
        <v>2470</v>
      </c>
      <c r="B12" s="1379">
        <f t="shared" si="0"/>
        <v>461</v>
      </c>
      <c r="C12" s="1380">
        <v>25</v>
      </c>
      <c r="D12" s="1380">
        <v>365</v>
      </c>
      <c r="E12" s="1380">
        <v>71</v>
      </c>
      <c r="F12" s="1381"/>
    </row>
    <row r="13" spans="1:6" ht="12.75" customHeight="1" x14ac:dyDescent="0.15">
      <c r="A13" s="1344" t="s">
        <v>2471</v>
      </c>
      <c r="B13" s="1379">
        <f t="shared" si="0"/>
        <v>2</v>
      </c>
      <c r="C13" s="1380">
        <v>2</v>
      </c>
      <c r="D13" s="1380">
        <v>0</v>
      </c>
      <c r="E13" s="1380">
        <v>0</v>
      </c>
      <c r="F13" s="1381"/>
    </row>
    <row r="14" spans="1:6" ht="12.75" customHeight="1" x14ac:dyDescent="0.15">
      <c r="A14" s="1344" t="s">
        <v>2472</v>
      </c>
      <c r="B14" s="1379">
        <f t="shared" si="0"/>
        <v>69</v>
      </c>
      <c r="C14" s="1380">
        <v>11</v>
      </c>
      <c r="D14" s="1380">
        <v>18</v>
      </c>
      <c r="E14" s="1380">
        <v>40</v>
      </c>
      <c r="F14" s="1381"/>
    </row>
    <row r="15" spans="1:6" ht="12.75" customHeight="1" x14ac:dyDescent="0.15">
      <c r="A15" s="1344" t="s">
        <v>2473</v>
      </c>
      <c r="B15" s="1379">
        <f t="shared" si="0"/>
        <v>19</v>
      </c>
      <c r="C15" s="1380">
        <v>1</v>
      </c>
      <c r="D15" s="1380">
        <v>17</v>
      </c>
      <c r="E15" s="1380">
        <v>1</v>
      </c>
      <c r="F15" s="1381"/>
    </row>
    <row r="16" spans="1:6" ht="12.75" customHeight="1" x14ac:dyDescent="0.15">
      <c r="A16" s="1344" t="s">
        <v>2474</v>
      </c>
      <c r="B16" s="1379">
        <f t="shared" si="0"/>
        <v>17</v>
      </c>
      <c r="C16" s="1380">
        <v>0</v>
      </c>
      <c r="D16" s="1380">
        <v>15</v>
      </c>
      <c r="E16" s="1380">
        <v>2</v>
      </c>
      <c r="F16" s="1381"/>
    </row>
    <row r="17" spans="1:6" ht="12.75" customHeight="1" x14ac:dyDescent="0.15">
      <c r="A17" s="1344" t="s">
        <v>2475</v>
      </c>
      <c r="B17" s="1379">
        <f t="shared" si="0"/>
        <v>38</v>
      </c>
      <c r="C17" s="1380">
        <v>4</v>
      </c>
      <c r="D17" s="1380">
        <v>14</v>
      </c>
      <c r="E17" s="1380">
        <v>20</v>
      </c>
      <c r="F17" s="1381"/>
    </row>
    <row r="18" spans="1:6" ht="12.75" customHeight="1" x14ac:dyDescent="0.15">
      <c r="A18" s="1344" t="s">
        <v>2476</v>
      </c>
      <c r="B18" s="1379">
        <f t="shared" si="0"/>
        <v>4</v>
      </c>
      <c r="C18" s="1380">
        <v>1</v>
      </c>
      <c r="D18" s="1380">
        <v>2</v>
      </c>
      <c r="E18" s="1380">
        <v>1</v>
      </c>
      <c r="F18" s="1381"/>
    </row>
    <row r="19" spans="1:6" x14ac:dyDescent="0.15">
      <c r="A19" s="1347"/>
      <c r="B19" s="1382"/>
      <c r="C19" s="1382"/>
      <c r="D19" s="1382"/>
      <c r="E19" s="1382"/>
      <c r="F19" s="1381"/>
    </row>
    <row r="20" spans="1:6" ht="33.75" customHeight="1" x14ac:dyDescent="0.15">
      <c r="A20" s="3140" t="s">
        <v>2477</v>
      </c>
      <c r="B20" s="3140"/>
      <c r="C20" s="3140"/>
      <c r="D20" s="3140"/>
      <c r="E20" s="3140"/>
      <c r="F20" s="1347"/>
    </row>
    <row r="21" spans="1:6" ht="22.5" customHeight="1" x14ac:dyDescent="0.15">
      <c r="A21" s="3140" t="s">
        <v>2478</v>
      </c>
      <c r="B21" s="3140"/>
      <c r="C21" s="3140"/>
      <c r="D21" s="3140"/>
      <c r="E21" s="3140"/>
      <c r="F21" s="1347"/>
    </row>
    <row r="22" spans="1:6" ht="11.25" customHeight="1" x14ac:dyDescent="0.15">
      <c r="A22" s="3140" t="s">
        <v>21</v>
      </c>
      <c r="B22" s="3140"/>
      <c r="C22" s="3140"/>
      <c r="D22" s="3140"/>
      <c r="E22" s="3140"/>
    </row>
    <row r="23" spans="1:6" ht="11.25" customHeight="1" x14ac:dyDescent="0.15">
      <c r="A23" s="3140" t="s">
        <v>2407</v>
      </c>
      <c r="B23" s="3140"/>
      <c r="C23" s="3140"/>
      <c r="D23" s="3140"/>
      <c r="E23" s="3140"/>
    </row>
    <row r="24" spans="1:6" x14ac:dyDescent="0.15">
      <c r="A24" s="1347"/>
      <c r="B24" s="1361"/>
      <c r="C24" s="1361"/>
      <c r="D24" s="1361"/>
      <c r="E24" s="1361"/>
    </row>
  </sheetData>
  <mergeCells count="10">
    <mergeCell ref="A20:E20"/>
    <mergeCell ref="A21:E21"/>
    <mergeCell ref="A22:E22"/>
    <mergeCell ref="A23:E23"/>
    <mergeCell ref="A2:E2"/>
    <mergeCell ref="A3:E3"/>
    <mergeCell ref="A4:A6"/>
    <mergeCell ref="B4:E4"/>
    <mergeCell ref="B5:B6"/>
    <mergeCell ref="C5:E5"/>
  </mergeCells>
  <conditionalFormatting sqref="B7:E18">
    <cfRule type="expression" dxfId="16"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5">
    <outlinePr summaryBelow="0" summaryRight="0"/>
  </sheetPr>
  <dimension ref="A1:E19"/>
  <sheetViews>
    <sheetView zoomScaleNormal="100" workbookViewId="0"/>
  </sheetViews>
  <sheetFormatPr baseColWidth="10" defaultColWidth="9.140625" defaultRowHeight="10.5" x14ac:dyDescent="0.15"/>
  <cols>
    <col min="1" max="1" width="25.42578125" style="1348" customWidth="1"/>
    <col min="2" max="4" width="12.85546875" style="1348" customWidth="1"/>
    <col min="5" max="5" width="20" style="1348" customWidth="1"/>
    <col min="6" max="252" width="9.140625" style="1348"/>
    <col min="253" max="253" width="25.42578125" style="1348" customWidth="1"/>
    <col min="254" max="254" width="11.42578125" style="1348" customWidth="1"/>
    <col min="255" max="256" width="11.5703125" style="1348" customWidth="1"/>
    <col min="257" max="257" width="16.28515625" style="1348" customWidth="1"/>
    <col min="258" max="508" width="9.140625" style="1348"/>
    <col min="509" max="509" width="25.42578125" style="1348" customWidth="1"/>
    <col min="510" max="510" width="11.42578125" style="1348" customWidth="1"/>
    <col min="511" max="512" width="11.5703125" style="1348" customWidth="1"/>
    <col min="513" max="513" width="16.28515625" style="1348" customWidth="1"/>
    <col min="514" max="764" width="9.140625" style="1348"/>
    <col min="765" max="765" width="25.42578125" style="1348" customWidth="1"/>
    <col min="766" max="766" width="11.42578125" style="1348" customWidth="1"/>
    <col min="767" max="768" width="11.5703125" style="1348" customWidth="1"/>
    <col min="769" max="769" width="16.28515625" style="1348" customWidth="1"/>
    <col min="770" max="1020" width="9.140625" style="1348"/>
    <col min="1021" max="1021" width="25.42578125" style="1348" customWidth="1"/>
    <col min="1022" max="1022" width="11.42578125" style="1348" customWidth="1"/>
    <col min="1023" max="1024" width="11.5703125" style="1348" customWidth="1"/>
    <col min="1025" max="1025" width="16.28515625" style="1348" customWidth="1"/>
    <col min="1026" max="1276" width="9.140625" style="1348"/>
    <col min="1277" max="1277" width="25.42578125" style="1348" customWidth="1"/>
    <col min="1278" max="1278" width="11.42578125" style="1348" customWidth="1"/>
    <col min="1279" max="1280" width="11.5703125" style="1348" customWidth="1"/>
    <col min="1281" max="1281" width="16.28515625" style="1348" customWidth="1"/>
    <col min="1282" max="1532" width="9.140625" style="1348"/>
    <col min="1533" max="1533" width="25.42578125" style="1348" customWidth="1"/>
    <col min="1534" max="1534" width="11.42578125" style="1348" customWidth="1"/>
    <col min="1535" max="1536" width="11.5703125" style="1348" customWidth="1"/>
    <col min="1537" max="1537" width="16.28515625" style="1348" customWidth="1"/>
    <col min="1538" max="1788" width="9.140625" style="1348"/>
    <col min="1789" max="1789" width="25.42578125" style="1348" customWidth="1"/>
    <col min="1790" max="1790" width="11.42578125" style="1348" customWidth="1"/>
    <col min="1791" max="1792" width="11.5703125" style="1348" customWidth="1"/>
    <col min="1793" max="1793" width="16.28515625" style="1348" customWidth="1"/>
    <col min="1794" max="2044" width="9.140625" style="1348"/>
    <col min="2045" max="2045" width="25.42578125" style="1348" customWidth="1"/>
    <col min="2046" max="2046" width="11.42578125" style="1348" customWidth="1"/>
    <col min="2047" max="2048" width="11.5703125" style="1348" customWidth="1"/>
    <col min="2049" max="2049" width="16.28515625" style="1348" customWidth="1"/>
    <col min="2050" max="2300" width="9.140625" style="1348"/>
    <col min="2301" max="2301" width="25.42578125" style="1348" customWidth="1"/>
    <col min="2302" max="2302" width="11.42578125" style="1348" customWidth="1"/>
    <col min="2303" max="2304" width="11.5703125" style="1348" customWidth="1"/>
    <col min="2305" max="2305" width="16.28515625" style="1348" customWidth="1"/>
    <col min="2306" max="2556" width="9.140625" style="1348"/>
    <col min="2557" max="2557" width="25.42578125" style="1348" customWidth="1"/>
    <col min="2558" max="2558" width="11.42578125" style="1348" customWidth="1"/>
    <col min="2559" max="2560" width="11.5703125" style="1348" customWidth="1"/>
    <col min="2561" max="2561" width="16.28515625" style="1348" customWidth="1"/>
    <col min="2562" max="2812" width="9.140625" style="1348"/>
    <col min="2813" max="2813" width="25.42578125" style="1348" customWidth="1"/>
    <col min="2814" max="2814" width="11.42578125" style="1348" customWidth="1"/>
    <col min="2815" max="2816" width="11.5703125" style="1348" customWidth="1"/>
    <col min="2817" max="2817" width="16.28515625" style="1348" customWidth="1"/>
    <col min="2818" max="3068" width="9.140625" style="1348"/>
    <col min="3069" max="3069" width="25.42578125" style="1348" customWidth="1"/>
    <col min="3070" max="3070" width="11.42578125" style="1348" customWidth="1"/>
    <col min="3071" max="3072" width="11.5703125" style="1348" customWidth="1"/>
    <col min="3073" max="3073" width="16.28515625" style="1348" customWidth="1"/>
    <col min="3074" max="3324" width="9.140625" style="1348"/>
    <col min="3325" max="3325" width="25.42578125" style="1348" customWidth="1"/>
    <col min="3326" max="3326" width="11.42578125" style="1348" customWidth="1"/>
    <col min="3327" max="3328" width="11.5703125" style="1348" customWidth="1"/>
    <col min="3329" max="3329" width="16.28515625" style="1348" customWidth="1"/>
    <col min="3330" max="3580" width="9.140625" style="1348"/>
    <col min="3581" max="3581" width="25.42578125" style="1348" customWidth="1"/>
    <col min="3582" max="3582" width="11.42578125" style="1348" customWidth="1"/>
    <col min="3583" max="3584" width="11.5703125" style="1348" customWidth="1"/>
    <col min="3585" max="3585" width="16.28515625" style="1348" customWidth="1"/>
    <col min="3586" max="3836" width="9.140625" style="1348"/>
    <col min="3837" max="3837" width="25.42578125" style="1348" customWidth="1"/>
    <col min="3838" max="3838" width="11.42578125" style="1348" customWidth="1"/>
    <col min="3839" max="3840" width="11.5703125" style="1348" customWidth="1"/>
    <col min="3841" max="3841" width="16.28515625" style="1348" customWidth="1"/>
    <col min="3842" max="4092" width="9.140625" style="1348"/>
    <col min="4093" max="4093" width="25.42578125" style="1348" customWidth="1"/>
    <col min="4094" max="4094" width="11.42578125" style="1348" customWidth="1"/>
    <col min="4095" max="4096" width="11.5703125" style="1348" customWidth="1"/>
    <col min="4097" max="4097" width="16.28515625" style="1348" customWidth="1"/>
    <col min="4098" max="4348" width="9.140625" style="1348"/>
    <col min="4349" max="4349" width="25.42578125" style="1348" customWidth="1"/>
    <col min="4350" max="4350" width="11.42578125" style="1348" customWidth="1"/>
    <col min="4351" max="4352" width="11.5703125" style="1348" customWidth="1"/>
    <col min="4353" max="4353" width="16.28515625" style="1348" customWidth="1"/>
    <col min="4354" max="4604" width="9.140625" style="1348"/>
    <col min="4605" max="4605" width="25.42578125" style="1348" customWidth="1"/>
    <col min="4606" max="4606" width="11.42578125" style="1348" customWidth="1"/>
    <col min="4607" max="4608" width="11.5703125" style="1348" customWidth="1"/>
    <col min="4609" max="4609" width="16.28515625" style="1348" customWidth="1"/>
    <col min="4610" max="4860" width="9.140625" style="1348"/>
    <col min="4861" max="4861" width="25.42578125" style="1348" customWidth="1"/>
    <col min="4862" max="4862" width="11.42578125" style="1348" customWidth="1"/>
    <col min="4863" max="4864" width="11.5703125" style="1348" customWidth="1"/>
    <col min="4865" max="4865" width="16.28515625" style="1348" customWidth="1"/>
    <col min="4866" max="5116" width="9.140625" style="1348"/>
    <col min="5117" max="5117" width="25.42578125" style="1348" customWidth="1"/>
    <col min="5118" max="5118" width="11.42578125" style="1348" customWidth="1"/>
    <col min="5119" max="5120" width="11.5703125" style="1348" customWidth="1"/>
    <col min="5121" max="5121" width="16.28515625" style="1348" customWidth="1"/>
    <col min="5122" max="5372" width="9.140625" style="1348"/>
    <col min="5373" max="5373" width="25.42578125" style="1348" customWidth="1"/>
    <col min="5374" max="5374" width="11.42578125" style="1348" customWidth="1"/>
    <col min="5375" max="5376" width="11.5703125" style="1348" customWidth="1"/>
    <col min="5377" max="5377" width="16.28515625" style="1348" customWidth="1"/>
    <col min="5378" max="5628" width="9.140625" style="1348"/>
    <col min="5629" max="5629" width="25.42578125" style="1348" customWidth="1"/>
    <col min="5630" max="5630" width="11.42578125" style="1348" customWidth="1"/>
    <col min="5631" max="5632" width="11.5703125" style="1348" customWidth="1"/>
    <col min="5633" max="5633" width="16.28515625" style="1348" customWidth="1"/>
    <col min="5634" max="5884" width="9.140625" style="1348"/>
    <col min="5885" max="5885" width="25.42578125" style="1348" customWidth="1"/>
    <col min="5886" max="5886" width="11.42578125" style="1348" customWidth="1"/>
    <col min="5887" max="5888" width="11.5703125" style="1348" customWidth="1"/>
    <col min="5889" max="5889" width="16.28515625" style="1348" customWidth="1"/>
    <col min="5890" max="6140" width="9.140625" style="1348"/>
    <col min="6141" max="6141" width="25.42578125" style="1348" customWidth="1"/>
    <col min="6142" max="6142" width="11.42578125" style="1348" customWidth="1"/>
    <col min="6143" max="6144" width="11.5703125" style="1348" customWidth="1"/>
    <col min="6145" max="6145" width="16.28515625" style="1348" customWidth="1"/>
    <col min="6146" max="6396" width="9.140625" style="1348"/>
    <col min="6397" max="6397" width="25.42578125" style="1348" customWidth="1"/>
    <col min="6398" max="6398" width="11.42578125" style="1348" customWidth="1"/>
    <col min="6399" max="6400" width="11.5703125" style="1348" customWidth="1"/>
    <col min="6401" max="6401" width="16.28515625" style="1348" customWidth="1"/>
    <col min="6402" max="6652" width="9.140625" style="1348"/>
    <col min="6653" max="6653" width="25.42578125" style="1348" customWidth="1"/>
    <col min="6654" max="6654" width="11.42578125" style="1348" customWidth="1"/>
    <col min="6655" max="6656" width="11.5703125" style="1348" customWidth="1"/>
    <col min="6657" max="6657" width="16.28515625" style="1348" customWidth="1"/>
    <col min="6658" max="6908" width="9.140625" style="1348"/>
    <col min="6909" max="6909" width="25.42578125" style="1348" customWidth="1"/>
    <col min="6910" max="6910" width="11.42578125" style="1348" customWidth="1"/>
    <col min="6911" max="6912" width="11.5703125" style="1348" customWidth="1"/>
    <col min="6913" max="6913" width="16.28515625" style="1348" customWidth="1"/>
    <col min="6914" max="7164" width="9.140625" style="1348"/>
    <col min="7165" max="7165" width="25.42578125" style="1348" customWidth="1"/>
    <col min="7166" max="7166" width="11.42578125" style="1348" customWidth="1"/>
    <col min="7167" max="7168" width="11.5703125" style="1348" customWidth="1"/>
    <col min="7169" max="7169" width="16.28515625" style="1348" customWidth="1"/>
    <col min="7170" max="7420" width="9.140625" style="1348"/>
    <col min="7421" max="7421" width="25.42578125" style="1348" customWidth="1"/>
    <col min="7422" max="7422" width="11.42578125" style="1348" customWidth="1"/>
    <col min="7423" max="7424" width="11.5703125" style="1348" customWidth="1"/>
    <col min="7425" max="7425" width="16.28515625" style="1348" customWidth="1"/>
    <col min="7426" max="7676" width="9.140625" style="1348"/>
    <col min="7677" max="7677" width="25.42578125" style="1348" customWidth="1"/>
    <col min="7678" max="7678" width="11.42578125" style="1348" customWidth="1"/>
    <col min="7679" max="7680" width="11.5703125" style="1348" customWidth="1"/>
    <col min="7681" max="7681" width="16.28515625" style="1348" customWidth="1"/>
    <col min="7682" max="7932" width="9.140625" style="1348"/>
    <col min="7933" max="7933" width="25.42578125" style="1348" customWidth="1"/>
    <col min="7934" max="7934" width="11.42578125" style="1348" customWidth="1"/>
    <col min="7935" max="7936" width="11.5703125" style="1348" customWidth="1"/>
    <col min="7937" max="7937" width="16.28515625" style="1348" customWidth="1"/>
    <col min="7938" max="8188" width="9.140625" style="1348"/>
    <col min="8189" max="8189" width="25.42578125" style="1348" customWidth="1"/>
    <col min="8190" max="8190" width="11.42578125" style="1348" customWidth="1"/>
    <col min="8191" max="8192" width="11.5703125" style="1348" customWidth="1"/>
    <col min="8193" max="8193" width="16.28515625" style="1348" customWidth="1"/>
    <col min="8194" max="8444" width="9.140625" style="1348"/>
    <col min="8445" max="8445" width="25.42578125" style="1348" customWidth="1"/>
    <col min="8446" max="8446" width="11.42578125" style="1348" customWidth="1"/>
    <col min="8447" max="8448" width="11.5703125" style="1348" customWidth="1"/>
    <col min="8449" max="8449" width="16.28515625" style="1348" customWidth="1"/>
    <col min="8450" max="8700" width="9.140625" style="1348"/>
    <col min="8701" max="8701" width="25.42578125" style="1348" customWidth="1"/>
    <col min="8702" max="8702" width="11.42578125" style="1348" customWidth="1"/>
    <col min="8703" max="8704" width="11.5703125" style="1348" customWidth="1"/>
    <col min="8705" max="8705" width="16.28515625" style="1348" customWidth="1"/>
    <col min="8706" max="8956" width="9.140625" style="1348"/>
    <col min="8957" max="8957" width="25.42578125" style="1348" customWidth="1"/>
    <col min="8958" max="8958" width="11.42578125" style="1348" customWidth="1"/>
    <col min="8959" max="8960" width="11.5703125" style="1348" customWidth="1"/>
    <col min="8961" max="8961" width="16.28515625" style="1348" customWidth="1"/>
    <col min="8962" max="9212" width="9.140625" style="1348"/>
    <col min="9213" max="9213" width="25.42578125" style="1348" customWidth="1"/>
    <col min="9214" max="9214" width="11.42578125" style="1348" customWidth="1"/>
    <col min="9215" max="9216" width="11.5703125" style="1348" customWidth="1"/>
    <col min="9217" max="9217" width="16.28515625" style="1348" customWidth="1"/>
    <col min="9218" max="9468" width="9.140625" style="1348"/>
    <col min="9469" max="9469" width="25.42578125" style="1348" customWidth="1"/>
    <col min="9470" max="9470" width="11.42578125" style="1348" customWidth="1"/>
    <col min="9471" max="9472" width="11.5703125" style="1348" customWidth="1"/>
    <col min="9473" max="9473" width="16.28515625" style="1348" customWidth="1"/>
    <col min="9474" max="9724" width="9.140625" style="1348"/>
    <col min="9725" max="9725" width="25.42578125" style="1348" customWidth="1"/>
    <col min="9726" max="9726" width="11.42578125" style="1348" customWidth="1"/>
    <col min="9727" max="9728" width="11.5703125" style="1348" customWidth="1"/>
    <col min="9729" max="9729" width="16.28515625" style="1348" customWidth="1"/>
    <col min="9730" max="9980" width="9.140625" style="1348"/>
    <col min="9981" max="9981" width="25.42578125" style="1348" customWidth="1"/>
    <col min="9982" max="9982" width="11.42578125" style="1348" customWidth="1"/>
    <col min="9983" max="9984" width="11.5703125" style="1348" customWidth="1"/>
    <col min="9985" max="9985" width="16.28515625" style="1348" customWidth="1"/>
    <col min="9986" max="10236" width="9.140625" style="1348"/>
    <col min="10237" max="10237" width="25.42578125" style="1348" customWidth="1"/>
    <col min="10238" max="10238" width="11.42578125" style="1348" customWidth="1"/>
    <col min="10239" max="10240" width="11.5703125" style="1348" customWidth="1"/>
    <col min="10241" max="10241" width="16.28515625" style="1348" customWidth="1"/>
    <col min="10242" max="10492" width="9.140625" style="1348"/>
    <col min="10493" max="10493" width="25.42578125" style="1348" customWidth="1"/>
    <col min="10494" max="10494" width="11.42578125" style="1348" customWidth="1"/>
    <col min="10495" max="10496" width="11.5703125" style="1348" customWidth="1"/>
    <col min="10497" max="10497" width="16.28515625" style="1348" customWidth="1"/>
    <col min="10498" max="10748" width="9.140625" style="1348"/>
    <col min="10749" max="10749" width="25.42578125" style="1348" customWidth="1"/>
    <col min="10750" max="10750" width="11.42578125" style="1348" customWidth="1"/>
    <col min="10751" max="10752" width="11.5703125" style="1348" customWidth="1"/>
    <col min="10753" max="10753" width="16.28515625" style="1348" customWidth="1"/>
    <col min="10754" max="11004" width="9.140625" style="1348"/>
    <col min="11005" max="11005" width="25.42578125" style="1348" customWidth="1"/>
    <col min="11006" max="11006" width="11.42578125" style="1348" customWidth="1"/>
    <col min="11007" max="11008" width="11.5703125" style="1348" customWidth="1"/>
    <col min="11009" max="11009" width="16.28515625" style="1348" customWidth="1"/>
    <col min="11010" max="11260" width="9.140625" style="1348"/>
    <col min="11261" max="11261" width="25.42578125" style="1348" customWidth="1"/>
    <col min="11262" max="11262" width="11.42578125" style="1348" customWidth="1"/>
    <col min="11263" max="11264" width="11.5703125" style="1348" customWidth="1"/>
    <col min="11265" max="11265" width="16.28515625" style="1348" customWidth="1"/>
    <col min="11266" max="11516" width="9.140625" style="1348"/>
    <col min="11517" max="11517" width="25.42578125" style="1348" customWidth="1"/>
    <col min="11518" max="11518" width="11.42578125" style="1348" customWidth="1"/>
    <col min="11519" max="11520" width="11.5703125" style="1348" customWidth="1"/>
    <col min="11521" max="11521" width="16.28515625" style="1348" customWidth="1"/>
    <col min="11522" max="11772" width="9.140625" style="1348"/>
    <col min="11773" max="11773" width="25.42578125" style="1348" customWidth="1"/>
    <col min="11774" max="11774" width="11.42578125" style="1348" customWidth="1"/>
    <col min="11775" max="11776" width="11.5703125" style="1348" customWidth="1"/>
    <col min="11777" max="11777" width="16.28515625" style="1348" customWidth="1"/>
    <col min="11778" max="12028" width="9.140625" style="1348"/>
    <col min="12029" max="12029" width="25.42578125" style="1348" customWidth="1"/>
    <col min="12030" max="12030" width="11.42578125" style="1348" customWidth="1"/>
    <col min="12031" max="12032" width="11.5703125" style="1348" customWidth="1"/>
    <col min="12033" max="12033" width="16.28515625" style="1348" customWidth="1"/>
    <col min="12034" max="12284" width="9.140625" style="1348"/>
    <col min="12285" max="12285" width="25.42578125" style="1348" customWidth="1"/>
    <col min="12286" max="12286" width="11.42578125" style="1348" customWidth="1"/>
    <col min="12287" max="12288" width="11.5703125" style="1348" customWidth="1"/>
    <col min="12289" max="12289" width="16.28515625" style="1348" customWidth="1"/>
    <col min="12290" max="12540" width="9.140625" style="1348"/>
    <col min="12541" max="12541" width="25.42578125" style="1348" customWidth="1"/>
    <col min="12542" max="12542" width="11.42578125" style="1348" customWidth="1"/>
    <col min="12543" max="12544" width="11.5703125" style="1348" customWidth="1"/>
    <col min="12545" max="12545" width="16.28515625" style="1348" customWidth="1"/>
    <col min="12546" max="12796" width="9.140625" style="1348"/>
    <col min="12797" max="12797" width="25.42578125" style="1348" customWidth="1"/>
    <col min="12798" max="12798" width="11.42578125" style="1348" customWidth="1"/>
    <col min="12799" max="12800" width="11.5703125" style="1348" customWidth="1"/>
    <col min="12801" max="12801" width="16.28515625" style="1348" customWidth="1"/>
    <col min="12802" max="13052" width="9.140625" style="1348"/>
    <col min="13053" max="13053" width="25.42578125" style="1348" customWidth="1"/>
    <col min="13054" max="13054" width="11.42578125" style="1348" customWidth="1"/>
    <col min="13055" max="13056" width="11.5703125" style="1348" customWidth="1"/>
    <col min="13057" max="13057" width="16.28515625" style="1348" customWidth="1"/>
    <col min="13058" max="13308" width="9.140625" style="1348"/>
    <col min="13309" max="13309" width="25.42578125" style="1348" customWidth="1"/>
    <col min="13310" max="13310" width="11.42578125" style="1348" customWidth="1"/>
    <col min="13311" max="13312" width="11.5703125" style="1348" customWidth="1"/>
    <col min="13313" max="13313" width="16.28515625" style="1348" customWidth="1"/>
    <col min="13314" max="13564" width="9.140625" style="1348"/>
    <col min="13565" max="13565" width="25.42578125" style="1348" customWidth="1"/>
    <col min="13566" max="13566" width="11.42578125" style="1348" customWidth="1"/>
    <col min="13567" max="13568" width="11.5703125" style="1348" customWidth="1"/>
    <col min="13569" max="13569" width="16.28515625" style="1348" customWidth="1"/>
    <col min="13570" max="13820" width="9.140625" style="1348"/>
    <col min="13821" max="13821" width="25.42578125" style="1348" customWidth="1"/>
    <col min="13822" max="13822" width="11.42578125" style="1348" customWidth="1"/>
    <col min="13823" max="13824" width="11.5703125" style="1348" customWidth="1"/>
    <col min="13825" max="13825" width="16.28515625" style="1348" customWidth="1"/>
    <col min="13826" max="14076" width="9.140625" style="1348"/>
    <col min="14077" max="14077" width="25.42578125" style="1348" customWidth="1"/>
    <col min="14078" max="14078" width="11.42578125" style="1348" customWidth="1"/>
    <col min="14079" max="14080" width="11.5703125" style="1348" customWidth="1"/>
    <col min="14081" max="14081" width="16.28515625" style="1348" customWidth="1"/>
    <col min="14082" max="14332" width="9.140625" style="1348"/>
    <col min="14333" max="14333" width="25.42578125" style="1348" customWidth="1"/>
    <col min="14334" max="14334" width="11.42578125" style="1348" customWidth="1"/>
    <col min="14335" max="14336" width="11.5703125" style="1348" customWidth="1"/>
    <col min="14337" max="14337" width="16.28515625" style="1348" customWidth="1"/>
    <col min="14338" max="14588" width="9.140625" style="1348"/>
    <col min="14589" max="14589" width="25.42578125" style="1348" customWidth="1"/>
    <col min="14590" max="14590" width="11.42578125" style="1348" customWidth="1"/>
    <col min="14591" max="14592" width="11.5703125" style="1348" customWidth="1"/>
    <col min="14593" max="14593" width="16.28515625" style="1348" customWidth="1"/>
    <col min="14594" max="14844" width="9.140625" style="1348"/>
    <col min="14845" max="14845" width="25.42578125" style="1348" customWidth="1"/>
    <col min="14846" max="14846" width="11.42578125" style="1348" customWidth="1"/>
    <col min="14847" max="14848" width="11.5703125" style="1348" customWidth="1"/>
    <col min="14849" max="14849" width="16.28515625" style="1348" customWidth="1"/>
    <col min="14850" max="15100" width="9.140625" style="1348"/>
    <col min="15101" max="15101" width="25.42578125" style="1348" customWidth="1"/>
    <col min="15102" max="15102" width="11.42578125" style="1348" customWidth="1"/>
    <col min="15103" max="15104" width="11.5703125" style="1348" customWidth="1"/>
    <col min="15105" max="15105" width="16.28515625" style="1348" customWidth="1"/>
    <col min="15106" max="15356" width="9.140625" style="1348"/>
    <col min="15357" max="15357" width="25.42578125" style="1348" customWidth="1"/>
    <col min="15358" max="15358" width="11.42578125" style="1348" customWidth="1"/>
    <col min="15359" max="15360" width="11.5703125" style="1348" customWidth="1"/>
    <col min="15361" max="15361" width="16.28515625" style="1348" customWidth="1"/>
    <col min="15362" max="15612" width="9.140625" style="1348"/>
    <col min="15613" max="15613" width="25.42578125" style="1348" customWidth="1"/>
    <col min="15614" max="15614" width="11.42578125" style="1348" customWidth="1"/>
    <col min="15615" max="15616" width="11.5703125" style="1348" customWidth="1"/>
    <col min="15617" max="15617" width="16.28515625" style="1348" customWidth="1"/>
    <col min="15618" max="15868" width="9.140625" style="1348"/>
    <col min="15869" max="15869" width="25.42578125" style="1348" customWidth="1"/>
    <col min="15870" max="15870" width="11.42578125" style="1348" customWidth="1"/>
    <col min="15871" max="15872" width="11.5703125" style="1348" customWidth="1"/>
    <col min="15873" max="15873" width="16.28515625" style="1348" customWidth="1"/>
    <col min="15874" max="16124" width="9.140625" style="1348"/>
    <col min="16125" max="16125" width="25.42578125" style="1348" customWidth="1"/>
    <col min="16126" max="16126" width="11.42578125" style="1348" customWidth="1"/>
    <col min="16127" max="16128" width="11.5703125" style="1348" customWidth="1"/>
    <col min="16129" max="16129" width="16.28515625" style="1348" customWidth="1"/>
    <col min="16130" max="16384" width="9.140625" style="1348"/>
  </cols>
  <sheetData>
    <row r="1" spans="1:5" x14ac:dyDescent="0.15">
      <c r="A1" s="1347"/>
      <c r="B1" s="1347"/>
      <c r="C1" s="1347"/>
      <c r="D1" s="1347"/>
      <c r="E1" s="1347"/>
    </row>
    <row r="2" spans="1:5" ht="22.5" customHeight="1" x14ac:dyDescent="0.15">
      <c r="A2" s="3142" t="s">
        <v>3926</v>
      </c>
      <c r="B2" s="3142"/>
      <c r="C2" s="3142"/>
      <c r="D2" s="3142"/>
      <c r="E2" s="3142"/>
    </row>
    <row r="3" spans="1:5" x14ac:dyDescent="0.15">
      <c r="A3" s="3156"/>
      <c r="B3" s="3156"/>
      <c r="C3" s="3156"/>
      <c r="D3" s="3156"/>
      <c r="E3" s="3156"/>
    </row>
    <row r="4" spans="1:5" x14ac:dyDescent="0.15">
      <c r="A4" s="3150" t="s">
        <v>2479</v>
      </c>
      <c r="B4" s="3152" t="s">
        <v>2480</v>
      </c>
      <c r="C4" s="3152"/>
      <c r="D4" s="3152"/>
      <c r="E4" s="3152"/>
    </row>
    <row r="5" spans="1:5" x14ac:dyDescent="0.15">
      <c r="A5" s="3160"/>
      <c r="B5" s="3150" t="s">
        <v>89</v>
      </c>
      <c r="C5" s="3157" t="s">
        <v>2464</v>
      </c>
      <c r="D5" s="3157"/>
      <c r="E5" s="3157"/>
    </row>
    <row r="6" spans="1:5" ht="32.25" x14ac:dyDescent="0.15">
      <c r="A6" s="3151"/>
      <c r="B6" s="3151"/>
      <c r="C6" s="1349" t="s">
        <v>2378</v>
      </c>
      <c r="D6" s="1349" t="s">
        <v>2379</v>
      </c>
      <c r="E6" s="1349" t="s">
        <v>2465</v>
      </c>
    </row>
    <row r="7" spans="1:5" ht="12.75" customHeight="1" x14ac:dyDescent="0.15">
      <c r="A7" s="1383" t="s">
        <v>71</v>
      </c>
      <c r="B7" s="1384">
        <f>SUM(B8:B14)</f>
        <v>761</v>
      </c>
      <c r="C7" s="1384">
        <f>SUM(C8:C14)</f>
        <v>64</v>
      </c>
      <c r="D7" s="1384">
        <f>SUM(D8:D14)</f>
        <v>530</v>
      </c>
      <c r="E7" s="1384">
        <f>SUM(E8:E14)</f>
        <v>167</v>
      </c>
    </row>
    <row r="8" spans="1:5" ht="12.75" customHeight="1" x14ac:dyDescent="0.15">
      <c r="A8" s="1356" t="s">
        <v>2481</v>
      </c>
      <c r="B8" s="1385">
        <f>SUM(C8:E8)</f>
        <v>15</v>
      </c>
      <c r="C8" s="1359">
        <v>2</v>
      </c>
      <c r="D8" s="1381">
        <v>7</v>
      </c>
      <c r="E8" s="1381">
        <v>6</v>
      </c>
    </row>
    <row r="9" spans="1:5" ht="12.75" customHeight="1" x14ac:dyDescent="0.15">
      <c r="A9" s="1356" t="s">
        <v>2482</v>
      </c>
      <c r="B9" s="1385">
        <f t="shared" ref="B9:B14" si="0">SUM(C9:E9)</f>
        <v>20</v>
      </c>
      <c r="C9" s="1359">
        <v>0</v>
      </c>
      <c r="D9" s="1381">
        <v>11</v>
      </c>
      <c r="E9" s="1381">
        <v>9</v>
      </c>
    </row>
    <row r="10" spans="1:5" ht="12.75" customHeight="1" x14ac:dyDescent="0.15">
      <c r="A10" s="1356" t="s">
        <v>2483</v>
      </c>
      <c r="B10" s="1385">
        <f t="shared" si="0"/>
        <v>36</v>
      </c>
      <c r="C10" s="1359">
        <v>0</v>
      </c>
      <c r="D10" s="1381">
        <v>25</v>
      </c>
      <c r="E10" s="1381">
        <v>11</v>
      </c>
    </row>
    <row r="11" spans="1:5" ht="12.75" customHeight="1" x14ac:dyDescent="0.15">
      <c r="A11" s="1356" t="s">
        <v>2484</v>
      </c>
      <c r="B11" s="1385">
        <f t="shared" si="0"/>
        <v>195</v>
      </c>
      <c r="C11" s="1359">
        <v>9</v>
      </c>
      <c r="D11" s="1381">
        <v>150</v>
      </c>
      <c r="E11" s="1381">
        <v>36</v>
      </c>
    </row>
    <row r="12" spans="1:5" ht="12.75" customHeight="1" x14ac:dyDescent="0.15">
      <c r="A12" s="1356" t="s">
        <v>2485</v>
      </c>
      <c r="B12" s="1385">
        <f t="shared" si="0"/>
        <v>307</v>
      </c>
      <c r="C12" s="1359">
        <v>23</v>
      </c>
      <c r="D12" s="1381">
        <v>227</v>
      </c>
      <c r="E12" s="1381">
        <v>57</v>
      </c>
    </row>
    <row r="13" spans="1:5" ht="12.75" customHeight="1" x14ac:dyDescent="0.15">
      <c r="A13" s="1356" t="s">
        <v>2486</v>
      </c>
      <c r="B13" s="1385">
        <f t="shared" si="0"/>
        <v>153</v>
      </c>
      <c r="C13" s="1359">
        <v>24</v>
      </c>
      <c r="D13" s="1381">
        <v>95</v>
      </c>
      <c r="E13" s="1381">
        <v>34</v>
      </c>
    </row>
    <row r="14" spans="1:5" ht="12.75" customHeight="1" x14ac:dyDescent="0.15">
      <c r="A14" s="1356" t="s">
        <v>2487</v>
      </c>
      <c r="B14" s="1385">
        <f t="shared" si="0"/>
        <v>35</v>
      </c>
      <c r="C14" s="1359">
        <v>6</v>
      </c>
      <c r="D14" s="1381">
        <v>15</v>
      </c>
      <c r="E14" s="1381">
        <v>14</v>
      </c>
    </row>
    <row r="15" spans="1:5" ht="10.5" customHeight="1" x14ac:dyDescent="0.15">
      <c r="A15" s="1356"/>
      <c r="B15" s="1359"/>
      <c r="C15" s="1359"/>
      <c r="D15" s="1381"/>
      <c r="E15" s="1381"/>
    </row>
    <row r="16" spans="1:5" ht="44.25" customHeight="1" x14ac:dyDescent="0.15">
      <c r="A16" s="3140" t="s">
        <v>2477</v>
      </c>
      <c r="B16" s="3140"/>
      <c r="C16" s="3140"/>
      <c r="D16" s="3140"/>
      <c r="E16" s="3140"/>
    </row>
    <row r="17" spans="1:5" ht="22.5" customHeight="1" x14ac:dyDescent="0.15">
      <c r="A17" s="3140" t="s">
        <v>2488</v>
      </c>
      <c r="B17" s="3140"/>
      <c r="C17" s="3140"/>
      <c r="D17" s="3140"/>
      <c r="E17" s="3140"/>
    </row>
    <row r="18" spans="1:5" x14ac:dyDescent="0.15">
      <c r="A18" s="3140" t="s">
        <v>2407</v>
      </c>
      <c r="B18" s="3140"/>
      <c r="C18" s="3140"/>
      <c r="D18" s="3140"/>
      <c r="E18" s="3140"/>
    </row>
    <row r="19" spans="1:5" x14ac:dyDescent="0.15">
      <c r="A19" s="1347"/>
      <c r="B19" s="1361"/>
      <c r="C19" s="1361"/>
      <c r="D19" s="1361"/>
      <c r="E19" s="1347"/>
    </row>
  </sheetData>
  <mergeCells count="9">
    <mergeCell ref="A16:E16"/>
    <mergeCell ref="A17:E17"/>
    <mergeCell ref="A18:E18"/>
    <mergeCell ref="A2:E2"/>
    <mergeCell ref="A3:E3"/>
    <mergeCell ref="A4:A6"/>
    <mergeCell ref="B4:E4"/>
    <mergeCell ref="B5:B6"/>
    <mergeCell ref="C5:E5"/>
  </mergeCells>
  <conditionalFormatting sqref="B7:E14">
    <cfRule type="expression" dxfId="15"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6">
    <outlinePr summaryBelow="0" summaryRight="0"/>
  </sheetPr>
  <dimension ref="A1:D21"/>
  <sheetViews>
    <sheetView workbookViewId="0"/>
  </sheetViews>
  <sheetFormatPr baseColWidth="10" defaultColWidth="9.140625" defaultRowHeight="10.5" x14ac:dyDescent="0.15"/>
  <cols>
    <col min="1" max="1" width="32.42578125" style="1348" customWidth="1"/>
    <col min="2" max="3" width="16.7109375" style="1348" customWidth="1"/>
    <col min="4" max="4" width="9.140625" style="1348"/>
    <col min="5" max="5" width="12.85546875" style="1348" customWidth="1"/>
    <col min="6" max="16384" width="9.140625" style="1348"/>
  </cols>
  <sheetData>
    <row r="1" spans="1:3" x14ac:dyDescent="0.15">
      <c r="A1" s="1347"/>
      <c r="B1" s="1347"/>
      <c r="C1" s="1347"/>
    </row>
    <row r="2" spans="1:3" ht="22.5" customHeight="1" x14ac:dyDescent="0.15">
      <c r="A2" s="3142" t="s">
        <v>2489</v>
      </c>
      <c r="B2" s="3142"/>
      <c r="C2" s="3142"/>
    </row>
    <row r="3" spans="1:3" x14ac:dyDescent="0.15">
      <c r="A3" s="3156"/>
      <c r="B3" s="3156"/>
      <c r="C3" s="3156"/>
    </row>
    <row r="4" spans="1:3" ht="16.5" customHeight="1" x14ac:dyDescent="0.15">
      <c r="A4" s="3150" t="s">
        <v>2490</v>
      </c>
      <c r="B4" s="3157" t="s">
        <v>2491</v>
      </c>
      <c r="C4" s="3157"/>
    </row>
    <row r="5" spans="1:3" ht="16.5" customHeight="1" x14ac:dyDescent="0.15">
      <c r="A5" s="3151"/>
      <c r="B5" s="1349" t="s">
        <v>2279</v>
      </c>
      <c r="C5" s="1349" t="s">
        <v>781</v>
      </c>
    </row>
    <row r="6" spans="1:3" ht="11.25" x14ac:dyDescent="0.15">
      <c r="A6" s="1338" t="s">
        <v>2492</v>
      </c>
      <c r="B6" s="1386">
        <f>SUM(B7:B17)</f>
        <v>5936333</v>
      </c>
      <c r="C6" s="1355">
        <f>SUM(C7:C17)</f>
        <v>1.0000000000000002</v>
      </c>
    </row>
    <row r="7" spans="1:3" x14ac:dyDescent="0.15">
      <c r="A7" s="1344" t="s">
        <v>2466</v>
      </c>
      <c r="B7" s="1387">
        <v>540258</v>
      </c>
      <c r="C7" s="1388">
        <f>+B7/$B$6</f>
        <v>9.100870857480535E-2</v>
      </c>
    </row>
    <row r="8" spans="1:3" x14ac:dyDescent="0.15">
      <c r="A8" s="1344" t="s">
        <v>2467</v>
      </c>
      <c r="B8" s="1387">
        <v>194472</v>
      </c>
      <c r="C8" s="1388">
        <f t="shared" ref="C8:C17" si="0">+B8/$B$6</f>
        <v>3.275961776403042E-2</v>
      </c>
    </row>
    <row r="9" spans="1:3" x14ac:dyDescent="0.15">
      <c r="A9" s="1344" t="s">
        <v>2468</v>
      </c>
      <c r="B9" s="1387">
        <v>73042</v>
      </c>
      <c r="C9" s="1388">
        <f t="shared" si="0"/>
        <v>1.2304228890124594E-2</v>
      </c>
    </row>
    <row r="10" spans="1:3" x14ac:dyDescent="0.15">
      <c r="A10" s="1344" t="s">
        <v>2469</v>
      </c>
      <c r="B10" s="1387">
        <v>246460</v>
      </c>
      <c r="C10" s="1388">
        <f t="shared" si="0"/>
        <v>4.1517212730485302E-2</v>
      </c>
    </row>
    <row r="11" spans="1:3" x14ac:dyDescent="0.15">
      <c r="A11" s="1344" t="s">
        <v>2470</v>
      </c>
      <c r="B11" s="1387">
        <v>3137908</v>
      </c>
      <c r="C11" s="1388">
        <f t="shared" si="0"/>
        <v>0.52859366211430525</v>
      </c>
    </row>
    <row r="12" spans="1:3" x14ac:dyDescent="0.15">
      <c r="A12" s="1344" t="s">
        <v>2471</v>
      </c>
      <c r="B12" s="1387">
        <v>180891</v>
      </c>
      <c r="C12" s="1388">
        <f t="shared" si="0"/>
        <v>3.0471841791894088E-2</v>
      </c>
    </row>
    <row r="13" spans="1:3" x14ac:dyDescent="0.15">
      <c r="A13" s="1344" t="s">
        <v>2472</v>
      </c>
      <c r="B13" s="1387">
        <v>413257</v>
      </c>
      <c r="C13" s="1388">
        <f t="shared" si="0"/>
        <v>6.9614861565212058E-2</v>
      </c>
    </row>
    <row r="14" spans="1:3" x14ac:dyDescent="0.15">
      <c r="A14" s="1344" t="s">
        <v>2473</v>
      </c>
      <c r="B14" s="1387">
        <v>516139</v>
      </c>
      <c r="C14" s="1388">
        <f t="shared" si="0"/>
        <v>8.694576264505377E-2</v>
      </c>
    </row>
    <row r="15" spans="1:3" x14ac:dyDescent="0.15">
      <c r="A15" s="1344" t="s">
        <v>2474</v>
      </c>
      <c r="B15" s="1387">
        <v>205676</v>
      </c>
      <c r="C15" s="1388">
        <f t="shared" si="0"/>
        <v>3.4646978193440293E-2</v>
      </c>
    </row>
    <row r="16" spans="1:3" x14ac:dyDescent="0.15">
      <c r="A16" s="1344" t="s">
        <v>2475</v>
      </c>
      <c r="B16" s="1387">
        <v>302795</v>
      </c>
      <c r="C16" s="1388">
        <f t="shared" si="0"/>
        <v>5.1007077938518608E-2</v>
      </c>
    </row>
    <row r="17" spans="1:4" x14ac:dyDescent="0.15">
      <c r="A17" s="1344" t="s">
        <v>2476</v>
      </c>
      <c r="B17" s="1387">
        <v>125435</v>
      </c>
      <c r="C17" s="1388">
        <f t="shared" si="0"/>
        <v>2.113004779213026E-2</v>
      </c>
    </row>
    <row r="18" spans="1:4" ht="11.25" customHeight="1" x14ac:dyDescent="0.15">
      <c r="A18" s="1347"/>
      <c r="B18" s="1347"/>
      <c r="C18" s="1347"/>
    </row>
    <row r="19" spans="1:4" ht="22.5" customHeight="1" x14ac:dyDescent="0.15">
      <c r="A19" s="3140" t="s">
        <v>2493</v>
      </c>
      <c r="B19" s="3140"/>
      <c r="C19" s="3140"/>
    </row>
    <row r="20" spans="1:4" ht="45" customHeight="1" x14ac:dyDescent="0.15">
      <c r="A20" s="3140" t="s">
        <v>2405</v>
      </c>
      <c r="B20" s="3140"/>
      <c r="C20" s="3140"/>
      <c r="D20" s="1347"/>
    </row>
    <row r="21" spans="1:4" ht="22.5" customHeight="1" x14ac:dyDescent="0.15">
      <c r="A21" s="3140" t="s">
        <v>2407</v>
      </c>
      <c r="B21" s="3140"/>
      <c r="C21" s="3140"/>
    </row>
  </sheetData>
  <mergeCells count="7">
    <mergeCell ref="A21:C21"/>
    <mergeCell ref="A2:C2"/>
    <mergeCell ref="A3:C3"/>
    <mergeCell ref="A4:A5"/>
    <mergeCell ref="B4:C4"/>
    <mergeCell ref="A19:C19"/>
    <mergeCell ref="A20:C20"/>
  </mergeCells>
  <conditionalFormatting sqref="B6:C17">
    <cfRule type="expression" dxfId="14"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7">
    <outlinePr summaryBelow="0" summaryRight="0"/>
  </sheetPr>
  <dimension ref="A1:E30"/>
  <sheetViews>
    <sheetView workbookViewId="0"/>
  </sheetViews>
  <sheetFormatPr baseColWidth="10" defaultColWidth="9.140625" defaultRowHeight="10.5" x14ac:dyDescent="0.15"/>
  <cols>
    <col min="1" max="1" width="33.85546875" style="1348" customWidth="1"/>
    <col min="2" max="2" width="13.42578125" style="1348" customWidth="1"/>
    <col min="3" max="4" width="16.140625" style="1348" customWidth="1"/>
    <col min="5" max="16384" width="9.140625" style="1348"/>
  </cols>
  <sheetData>
    <row r="1" spans="1:4" ht="15" customHeight="1" x14ac:dyDescent="0.15">
      <c r="A1" s="1347"/>
      <c r="B1" s="1347"/>
      <c r="C1" s="1347"/>
      <c r="D1" s="1347"/>
    </row>
    <row r="2" spans="1:4" ht="21.75" customHeight="1" x14ac:dyDescent="0.15">
      <c r="A2" s="3142" t="s">
        <v>2494</v>
      </c>
      <c r="B2" s="3142"/>
      <c r="C2" s="3142"/>
      <c r="D2" s="3142"/>
    </row>
    <row r="3" spans="1:4" x14ac:dyDescent="0.15">
      <c r="A3" s="3156"/>
      <c r="B3" s="3156"/>
      <c r="C3" s="3156"/>
      <c r="D3" s="3156"/>
    </row>
    <row r="4" spans="1:4" x14ac:dyDescent="0.15">
      <c r="A4" s="3144" t="s">
        <v>2495</v>
      </c>
      <c r="B4" s="3157" t="s">
        <v>2496</v>
      </c>
      <c r="C4" s="3157"/>
      <c r="D4" s="3157"/>
    </row>
    <row r="5" spans="1:4" ht="12.75" customHeight="1" x14ac:dyDescent="0.15">
      <c r="A5" s="3145"/>
      <c r="B5" s="3150" t="s">
        <v>2394</v>
      </c>
      <c r="C5" s="3147" t="s">
        <v>2497</v>
      </c>
      <c r="D5" s="3149"/>
    </row>
    <row r="6" spans="1:4" x14ac:dyDescent="0.15">
      <c r="A6" s="3146"/>
      <c r="B6" s="3151"/>
      <c r="C6" s="1349" t="s">
        <v>2498</v>
      </c>
      <c r="D6" s="1349" t="s">
        <v>2499</v>
      </c>
    </row>
    <row r="7" spans="1:4" ht="12.75" customHeight="1" x14ac:dyDescent="0.15">
      <c r="A7" s="1370" t="s">
        <v>71</v>
      </c>
      <c r="B7" s="1386">
        <f>SUM(B8:B12)</f>
        <v>5290</v>
      </c>
      <c r="C7" s="1386">
        <f>SUM(C8:C12)</f>
        <v>3162</v>
      </c>
      <c r="D7" s="1386">
        <f>SUM(D8:D12)</f>
        <v>2128</v>
      </c>
    </row>
    <row r="8" spans="1:4" x14ac:dyDescent="0.15">
      <c r="A8" s="1362" t="s">
        <v>2500</v>
      </c>
      <c r="B8" s="1389">
        <f t="shared" ref="B8:D12" si="0">SUM(B14,B20)</f>
        <v>896</v>
      </c>
      <c r="C8" s="1389">
        <f t="shared" si="0"/>
        <v>575</v>
      </c>
      <c r="D8" s="1389">
        <f t="shared" si="0"/>
        <v>321</v>
      </c>
    </row>
    <row r="9" spans="1:4" x14ac:dyDescent="0.15">
      <c r="A9" s="1362" t="s">
        <v>94</v>
      </c>
      <c r="B9" s="1389">
        <f t="shared" si="0"/>
        <v>1047</v>
      </c>
      <c r="C9" s="1389">
        <f t="shared" si="0"/>
        <v>738</v>
      </c>
      <c r="D9" s="1389">
        <f t="shared" si="0"/>
        <v>309</v>
      </c>
    </row>
    <row r="10" spans="1:4" x14ac:dyDescent="0.15">
      <c r="A10" s="1362" t="s">
        <v>96</v>
      </c>
      <c r="B10" s="1389">
        <f t="shared" si="0"/>
        <v>1150</v>
      </c>
      <c r="C10" s="1389">
        <f t="shared" si="0"/>
        <v>765</v>
      </c>
      <c r="D10" s="1389">
        <f t="shared" si="0"/>
        <v>385</v>
      </c>
    </row>
    <row r="11" spans="1:4" x14ac:dyDescent="0.15">
      <c r="A11" s="1362" t="s">
        <v>95</v>
      </c>
      <c r="B11" s="1389">
        <f t="shared" si="0"/>
        <v>652</v>
      </c>
      <c r="C11" s="1389">
        <f t="shared" si="0"/>
        <v>442</v>
      </c>
      <c r="D11" s="1389">
        <f t="shared" si="0"/>
        <v>210</v>
      </c>
    </row>
    <row r="12" spans="1:4" x14ac:dyDescent="0.15">
      <c r="A12" s="1362" t="s">
        <v>2501</v>
      </c>
      <c r="B12" s="1389">
        <f t="shared" si="0"/>
        <v>1545</v>
      </c>
      <c r="C12" s="1389">
        <f t="shared" si="0"/>
        <v>642</v>
      </c>
      <c r="D12" s="1389">
        <f t="shared" si="0"/>
        <v>903</v>
      </c>
    </row>
    <row r="13" spans="1:4" x14ac:dyDescent="0.15">
      <c r="A13" s="1362" t="s">
        <v>1028</v>
      </c>
      <c r="B13" s="1386">
        <f>SUM(B14:B18)</f>
        <v>3866</v>
      </c>
      <c r="C13" s="1389">
        <f>SUM(C14:C18)</f>
        <v>2317</v>
      </c>
      <c r="D13" s="1389">
        <f>SUM(D14:D18)</f>
        <v>1549</v>
      </c>
    </row>
    <row r="14" spans="1:4" x14ac:dyDescent="0.15">
      <c r="A14" s="1344" t="s">
        <v>2500</v>
      </c>
      <c r="B14" s="1390">
        <f>SUM(C14:D14)</f>
        <v>666</v>
      </c>
      <c r="C14" s="1391">
        <v>433</v>
      </c>
      <c r="D14" s="1387">
        <v>233</v>
      </c>
    </row>
    <row r="15" spans="1:4" x14ac:dyDescent="0.15">
      <c r="A15" s="1344" t="s">
        <v>94</v>
      </c>
      <c r="B15" s="1390">
        <f t="shared" ref="B15:B24" si="1">SUM(C15:D15)</f>
        <v>692</v>
      </c>
      <c r="C15" s="1391">
        <v>488</v>
      </c>
      <c r="D15" s="1387">
        <v>204</v>
      </c>
    </row>
    <row r="16" spans="1:4" x14ac:dyDescent="0.15">
      <c r="A16" s="1344" t="s">
        <v>96</v>
      </c>
      <c r="B16" s="1390">
        <f t="shared" si="1"/>
        <v>984</v>
      </c>
      <c r="C16" s="1391">
        <v>666</v>
      </c>
      <c r="D16" s="1387">
        <v>318</v>
      </c>
    </row>
    <row r="17" spans="1:5" x14ac:dyDescent="0.15">
      <c r="A17" s="1344" t="s">
        <v>95</v>
      </c>
      <c r="B17" s="1390">
        <f t="shared" si="1"/>
        <v>323</v>
      </c>
      <c r="C17" s="1391">
        <v>207</v>
      </c>
      <c r="D17" s="1387">
        <v>116</v>
      </c>
    </row>
    <row r="18" spans="1:5" x14ac:dyDescent="0.15">
      <c r="A18" s="1344" t="s">
        <v>2501</v>
      </c>
      <c r="B18" s="1390">
        <f t="shared" si="1"/>
        <v>1201</v>
      </c>
      <c r="C18" s="1391">
        <v>523</v>
      </c>
      <c r="D18" s="1387">
        <v>678</v>
      </c>
    </row>
    <row r="19" spans="1:5" x14ac:dyDescent="0.15">
      <c r="A19" s="1362" t="s">
        <v>1029</v>
      </c>
      <c r="B19" s="1386">
        <f>SUM(B20:B24)</f>
        <v>1424</v>
      </c>
      <c r="C19" s="1387">
        <f>SUM(C20:C24)</f>
        <v>845</v>
      </c>
      <c r="D19" s="1387">
        <f>SUM(D20:D24)</f>
        <v>579</v>
      </c>
    </row>
    <row r="20" spans="1:5" x14ac:dyDescent="0.15">
      <c r="A20" s="1344" t="s">
        <v>2500</v>
      </c>
      <c r="B20" s="1390">
        <f t="shared" si="1"/>
        <v>230</v>
      </c>
      <c r="C20" s="1387">
        <v>142</v>
      </c>
      <c r="D20" s="1387">
        <v>88</v>
      </c>
    </row>
    <row r="21" spans="1:5" x14ac:dyDescent="0.15">
      <c r="A21" s="1344" t="s">
        <v>94</v>
      </c>
      <c r="B21" s="1390">
        <f t="shared" si="1"/>
        <v>355</v>
      </c>
      <c r="C21" s="1387">
        <v>250</v>
      </c>
      <c r="D21" s="1387">
        <v>105</v>
      </c>
    </row>
    <row r="22" spans="1:5" x14ac:dyDescent="0.15">
      <c r="A22" s="1344" t="s">
        <v>96</v>
      </c>
      <c r="B22" s="1390">
        <f t="shared" si="1"/>
        <v>166</v>
      </c>
      <c r="C22" s="1387">
        <v>99</v>
      </c>
      <c r="D22" s="1387">
        <v>67</v>
      </c>
    </row>
    <row r="23" spans="1:5" x14ac:dyDescent="0.15">
      <c r="A23" s="1344" t="s">
        <v>95</v>
      </c>
      <c r="B23" s="1390">
        <f t="shared" si="1"/>
        <v>329</v>
      </c>
      <c r="C23" s="1387">
        <v>235</v>
      </c>
      <c r="D23" s="1387">
        <v>94</v>
      </c>
    </row>
    <row r="24" spans="1:5" x14ac:dyDescent="0.15">
      <c r="A24" s="1344" t="s">
        <v>2501</v>
      </c>
      <c r="B24" s="1390">
        <f t="shared" si="1"/>
        <v>344</v>
      </c>
      <c r="C24" s="1387">
        <v>119</v>
      </c>
      <c r="D24" s="1387">
        <v>225</v>
      </c>
    </row>
    <row r="25" spans="1:5" x14ac:dyDescent="0.15">
      <c r="A25" s="1347"/>
      <c r="B25" s="1347"/>
      <c r="C25" s="1347"/>
      <c r="D25" s="1347"/>
    </row>
    <row r="26" spans="1:5" ht="22.5" customHeight="1" x14ac:dyDescent="0.15">
      <c r="A26" s="3140" t="s">
        <v>2404</v>
      </c>
      <c r="B26" s="3140"/>
      <c r="C26" s="3140"/>
      <c r="D26" s="3140"/>
      <c r="E26" s="1347"/>
    </row>
    <row r="27" spans="1:5" ht="42" customHeight="1" x14ac:dyDescent="0.15">
      <c r="A27" s="3140" t="s">
        <v>2405</v>
      </c>
      <c r="B27" s="3140"/>
      <c r="C27" s="3140"/>
      <c r="D27" s="3140"/>
    </row>
    <row r="28" spans="1:5" ht="11.25" customHeight="1" x14ac:dyDescent="0.15">
      <c r="A28" s="3140" t="s">
        <v>2407</v>
      </c>
      <c r="B28" s="3140"/>
      <c r="C28" s="3140"/>
      <c r="D28" s="3140"/>
    </row>
    <row r="29" spans="1:5" x14ac:dyDescent="0.15">
      <c r="A29" s="1347"/>
      <c r="B29" s="1361"/>
      <c r="C29" s="1361"/>
      <c r="D29" s="1347"/>
    </row>
    <row r="30" spans="1:5" x14ac:dyDescent="0.15">
      <c r="A30" s="1347"/>
      <c r="B30" s="1347"/>
      <c r="C30" s="1347"/>
      <c r="D30" s="1347"/>
    </row>
  </sheetData>
  <mergeCells count="9">
    <mergeCell ref="A26:D26"/>
    <mergeCell ref="A27:D27"/>
    <mergeCell ref="A28:D28"/>
    <mergeCell ref="A2:D2"/>
    <mergeCell ref="A3:D3"/>
    <mergeCell ref="A4:A6"/>
    <mergeCell ref="B4:D4"/>
    <mergeCell ref="B5:B6"/>
    <mergeCell ref="C5:D5"/>
  </mergeCells>
  <conditionalFormatting sqref="B7:D24">
    <cfRule type="expression" dxfId="13" priority="2">
      <formula>IF(AND(#REF!="2",#REF!="2"),1)</formula>
    </cfRule>
  </conditionalFormatting>
  <conditionalFormatting sqref="C14:D18">
    <cfRule type="expression" dxfId="12"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8">
    <outlinePr summaryBelow="0" summaryRight="0"/>
  </sheetPr>
  <dimension ref="A1:C12"/>
  <sheetViews>
    <sheetView zoomScaleNormal="100" workbookViewId="0"/>
  </sheetViews>
  <sheetFormatPr baseColWidth="10" defaultColWidth="9.140625" defaultRowHeight="10.5" x14ac:dyDescent="0.15"/>
  <cols>
    <col min="1" max="1" width="28.5703125" style="1348" customWidth="1"/>
    <col min="2" max="2" width="46.42578125" style="1348" customWidth="1"/>
    <col min="3" max="248" width="9.140625" style="1348"/>
    <col min="249" max="249" width="28.5703125" style="1348" customWidth="1"/>
    <col min="250" max="250" width="27.85546875" style="1348" customWidth="1"/>
    <col min="251" max="504" width="9.140625" style="1348"/>
    <col min="505" max="505" width="28.5703125" style="1348" customWidth="1"/>
    <col min="506" max="506" width="27.85546875" style="1348" customWidth="1"/>
    <col min="507" max="760" width="9.140625" style="1348"/>
    <col min="761" max="761" width="28.5703125" style="1348" customWidth="1"/>
    <col min="762" max="762" width="27.85546875" style="1348" customWidth="1"/>
    <col min="763" max="1016" width="9.140625" style="1348"/>
    <col min="1017" max="1017" width="28.5703125" style="1348" customWidth="1"/>
    <col min="1018" max="1018" width="27.85546875" style="1348" customWidth="1"/>
    <col min="1019" max="1272" width="9.140625" style="1348"/>
    <col min="1273" max="1273" width="28.5703125" style="1348" customWidth="1"/>
    <col min="1274" max="1274" width="27.85546875" style="1348" customWidth="1"/>
    <col min="1275" max="1528" width="9.140625" style="1348"/>
    <col min="1529" max="1529" width="28.5703125" style="1348" customWidth="1"/>
    <col min="1530" max="1530" width="27.85546875" style="1348" customWidth="1"/>
    <col min="1531" max="1784" width="9.140625" style="1348"/>
    <col min="1785" max="1785" width="28.5703125" style="1348" customWidth="1"/>
    <col min="1786" max="1786" width="27.85546875" style="1348" customWidth="1"/>
    <col min="1787" max="2040" width="9.140625" style="1348"/>
    <col min="2041" max="2041" width="28.5703125" style="1348" customWidth="1"/>
    <col min="2042" max="2042" width="27.85546875" style="1348" customWidth="1"/>
    <col min="2043" max="2296" width="9.140625" style="1348"/>
    <col min="2297" max="2297" width="28.5703125" style="1348" customWidth="1"/>
    <col min="2298" max="2298" width="27.85546875" style="1348" customWidth="1"/>
    <col min="2299" max="2552" width="9.140625" style="1348"/>
    <col min="2553" max="2553" width="28.5703125" style="1348" customWidth="1"/>
    <col min="2554" max="2554" width="27.85546875" style="1348" customWidth="1"/>
    <col min="2555" max="2808" width="9.140625" style="1348"/>
    <col min="2809" max="2809" width="28.5703125" style="1348" customWidth="1"/>
    <col min="2810" max="2810" width="27.85546875" style="1348" customWidth="1"/>
    <col min="2811" max="3064" width="9.140625" style="1348"/>
    <col min="3065" max="3065" width="28.5703125" style="1348" customWidth="1"/>
    <col min="3066" max="3066" width="27.85546875" style="1348" customWidth="1"/>
    <col min="3067" max="3320" width="9.140625" style="1348"/>
    <col min="3321" max="3321" width="28.5703125" style="1348" customWidth="1"/>
    <col min="3322" max="3322" width="27.85546875" style="1348" customWidth="1"/>
    <col min="3323" max="3576" width="9.140625" style="1348"/>
    <col min="3577" max="3577" width="28.5703125" style="1348" customWidth="1"/>
    <col min="3578" max="3578" width="27.85546875" style="1348" customWidth="1"/>
    <col min="3579" max="3832" width="9.140625" style="1348"/>
    <col min="3833" max="3833" width="28.5703125" style="1348" customWidth="1"/>
    <col min="3834" max="3834" width="27.85546875" style="1348" customWidth="1"/>
    <col min="3835" max="4088" width="9.140625" style="1348"/>
    <col min="4089" max="4089" width="28.5703125" style="1348" customWidth="1"/>
    <col min="4090" max="4090" width="27.85546875" style="1348" customWidth="1"/>
    <col min="4091" max="4344" width="9.140625" style="1348"/>
    <col min="4345" max="4345" width="28.5703125" style="1348" customWidth="1"/>
    <col min="4346" max="4346" width="27.85546875" style="1348" customWidth="1"/>
    <col min="4347" max="4600" width="9.140625" style="1348"/>
    <col min="4601" max="4601" width="28.5703125" style="1348" customWidth="1"/>
    <col min="4602" max="4602" width="27.85546875" style="1348" customWidth="1"/>
    <col min="4603" max="4856" width="9.140625" style="1348"/>
    <col min="4857" max="4857" width="28.5703125" style="1348" customWidth="1"/>
    <col min="4858" max="4858" width="27.85546875" style="1348" customWidth="1"/>
    <col min="4859" max="5112" width="9.140625" style="1348"/>
    <col min="5113" max="5113" width="28.5703125" style="1348" customWidth="1"/>
    <col min="5114" max="5114" width="27.85546875" style="1348" customWidth="1"/>
    <col min="5115" max="5368" width="9.140625" style="1348"/>
    <col min="5369" max="5369" width="28.5703125" style="1348" customWidth="1"/>
    <col min="5370" max="5370" width="27.85546875" style="1348" customWidth="1"/>
    <col min="5371" max="5624" width="9.140625" style="1348"/>
    <col min="5625" max="5625" width="28.5703125" style="1348" customWidth="1"/>
    <col min="5626" max="5626" width="27.85546875" style="1348" customWidth="1"/>
    <col min="5627" max="5880" width="9.140625" style="1348"/>
    <col min="5881" max="5881" width="28.5703125" style="1348" customWidth="1"/>
    <col min="5882" max="5882" width="27.85546875" style="1348" customWidth="1"/>
    <col min="5883" max="6136" width="9.140625" style="1348"/>
    <col min="6137" max="6137" width="28.5703125" style="1348" customWidth="1"/>
    <col min="6138" max="6138" width="27.85546875" style="1348" customWidth="1"/>
    <col min="6139" max="6392" width="9.140625" style="1348"/>
    <col min="6393" max="6393" width="28.5703125" style="1348" customWidth="1"/>
    <col min="6394" max="6394" width="27.85546875" style="1348" customWidth="1"/>
    <col min="6395" max="6648" width="9.140625" style="1348"/>
    <col min="6649" max="6649" width="28.5703125" style="1348" customWidth="1"/>
    <col min="6650" max="6650" width="27.85546875" style="1348" customWidth="1"/>
    <col min="6651" max="6904" width="9.140625" style="1348"/>
    <col min="6905" max="6905" width="28.5703125" style="1348" customWidth="1"/>
    <col min="6906" max="6906" width="27.85546875" style="1348" customWidth="1"/>
    <col min="6907" max="7160" width="9.140625" style="1348"/>
    <col min="7161" max="7161" width="28.5703125" style="1348" customWidth="1"/>
    <col min="7162" max="7162" width="27.85546875" style="1348" customWidth="1"/>
    <col min="7163" max="7416" width="9.140625" style="1348"/>
    <col min="7417" max="7417" width="28.5703125" style="1348" customWidth="1"/>
    <col min="7418" max="7418" width="27.85546875" style="1348" customWidth="1"/>
    <col min="7419" max="7672" width="9.140625" style="1348"/>
    <col min="7673" max="7673" width="28.5703125" style="1348" customWidth="1"/>
    <col min="7674" max="7674" width="27.85546875" style="1348" customWidth="1"/>
    <col min="7675" max="7928" width="9.140625" style="1348"/>
    <col min="7929" max="7929" width="28.5703125" style="1348" customWidth="1"/>
    <col min="7930" max="7930" width="27.85546875" style="1348" customWidth="1"/>
    <col min="7931" max="8184" width="9.140625" style="1348"/>
    <col min="8185" max="8185" width="28.5703125" style="1348" customWidth="1"/>
    <col min="8186" max="8186" width="27.85546875" style="1348" customWidth="1"/>
    <col min="8187" max="8440" width="9.140625" style="1348"/>
    <col min="8441" max="8441" width="28.5703125" style="1348" customWidth="1"/>
    <col min="8442" max="8442" width="27.85546875" style="1348" customWidth="1"/>
    <col min="8443" max="8696" width="9.140625" style="1348"/>
    <col min="8697" max="8697" width="28.5703125" style="1348" customWidth="1"/>
    <col min="8698" max="8698" width="27.85546875" style="1348" customWidth="1"/>
    <col min="8699" max="8952" width="9.140625" style="1348"/>
    <col min="8953" max="8953" width="28.5703125" style="1348" customWidth="1"/>
    <col min="8954" max="8954" width="27.85546875" style="1348" customWidth="1"/>
    <col min="8955" max="9208" width="9.140625" style="1348"/>
    <col min="9209" max="9209" width="28.5703125" style="1348" customWidth="1"/>
    <col min="9210" max="9210" width="27.85546875" style="1348" customWidth="1"/>
    <col min="9211" max="9464" width="9.140625" style="1348"/>
    <col min="9465" max="9465" width="28.5703125" style="1348" customWidth="1"/>
    <col min="9466" max="9466" width="27.85546875" style="1348" customWidth="1"/>
    <col min="9467" max="9720" width="9.140625" style="1348"/>
    <col min="9721" max="9721" width="28.5703125" style="1348" customWidth="1"/>
    <col min="9722" max="9722" width="27.85546875" style="1348" customWidth="1"/>
    <col min="9723" max="9976" width="9.140625" style="1348"/>
    <col min="9977" max="9977" width="28.5703125" style="1348" customWidth="1"/>
    <col min="9978" max="9978" width="27.85546875" style="1348" customWidth="1"/>
    <col min="9979" max="10232" width="9.140625" style="1348"/>
    <col min="10233" max="10233" width="28.5703125" style="1348" customWidth="1"/>
    <col min="10234" max="10234" width="27.85546875" style="1348" customWidth="1"/>
    <col min="10235" max="10488" width="9.140625" style="1348"/>
    <col min="10489" max="10489" width="28.5703125" style="1348" customWidth="1"/>
    <col min="10490" max="10490" width="27.85546875" style="1348" customWidth="1"/>
    <col min="10491" max="10744" width="9.140625" style="1348"/>
    <col min="10745" max="10745" width="28.5703125" style="1348" customWidth="1"/>
    <col min="10746" max="10746" width="27.85546875" style="1348" customWidth="1"/>
    <col min="10747" max="11000" width="9.140625" style="1348"/>
    <col min="11001" max="11001" width="28.5703125" style="1348" customWidth="1"/>
    <col min="11002" max="11002" width="27.85546875" style="1348" customWidth="1"/>
    <col min="11003" max="11256" width="9.140625" style="1348"/>
    <col min="11257" max="11257" width="28.5703125" style="1348" customWidth="1"/>
    <col min="11258" max="11258" width="27.85546875" style="1348" customWidth="1"/>
    <col min="11259" max="11512" width="9.140625" style="1348"/>
    <col min="11513" max="11513" width="28.5703125" style="1348" customWidth="1"/>
    <col min="11514" max="11514" width="27.85546875" style="1348" customWidth="1"/>
    <col min="11515" max="11768" width="9.140625" style="1348"/>
    <col min="11769" max="11769" width="28.5703125" style="1348" customWidth="1"/>
    <col min="11770" max="11770" width="27.85546875" style="1348" customWidth="1"/>
    <col min="11771" max="12024" width="9.140625" style="1348"/>
    <col min="12025" max="12025" width="28.5703125" style="1348" customWidth="1"/>
    <col min="12026" max="12026" width="27.85546875" style="1348" customWidth="1"/>
    <col min="12027" max="12280" width="9.140625" style="1348"/>
    <col min="12281" max="12281" width="28.5703125" style="1348" customWidth="1"/>
    <col min="12282" max="12282" width="27.85546875" style="1348" customWidth="1"/>
    <col min="12283" max="12536" width="9.140625" style="1348"/>
    <col min="12537" max="12537" width="28.5703125" style="1348" customWidth="1"/>
    <col min="12538" max="12538" width="27.85546875" style="1348" customWidth="1"/>
    <col min="12539" max="12792" width="9.140625" style="1348"/>
    <col min="12793" max="12793" width="28.5703125" style="1348" customWidth="1"/>
    <col min="12794" max="12794" width="27.85546875" style="1348" customWidth="1"/>
    <col min="12795" max="13048" width="9.140625" style="1348"/>
    <col min="13049" max="13049" width="28.5703125" style="1348" customWidth="1"/>
    <col min="13050" max="13050" width="27.85546875" style="1348" customWidth="1"/>
    <col min="13051" max="13304" width="9.140625" style="1348"/>
    <col min="13305" max="13305" width="28.5703125" style="1348" customWidth="1"/>
    <col min="13306" max="13306" width="27.85546875" style="1348" customWidth="1"/>
    <col min="13307" max="13560" width="9.140625" style="1348"/>
    <col min="13561" max="13561" width="28.5703125" style="1348" customWidth="1"/>
    <col min="13562" max="13562" width="27.85546875" style="1348" customWidth="1"/>
    <col min="13563" max="13816" width="9.140625" style="1348"/>
    <col min="13817" max="13817" width="28.5703125" style="1348" customWidth="1"/>
    <col min="13818" max="13818" width="27.85546875" style="1348" customWidth="1"/>
    <col min="13819" max="14072" width="9.140625" style="1348"/>
    <col min="14073" max="14073" width="28.5703125" style="1348" customWidth="1"/>
    <col min="14074" max="14074" width="27.85546875" style="1348" customWidth="1"/>
    <col min="14075" max="14328" width="9.140625" style="1348"/>
    <col min="14329" max="14329" width="28.5703125" style="1348" customWidth="1"/>
    <col min="14330" max="14330" width="27.85546875" style="1348" customWidth="1"/>
    <col min="14331" max="14584" width="9.140625" style="1348"/>
    <col min="14585" max="14585" width="28.5703125" style="1348" customWidth="1"/>
    <col min="14586" max="14586" width="27.85546875" style="1348" customWidth="1"/>
    <col min="14587" max="14840" width="9.140625" style="1348"/>
    <col min="14841" max="14841" width="28.5703125" style="1348" customWidth="1"/>
    <col min="14842" max="14842" width="27.85546875" style="1348" customWidth="1"/>
    <col min="14843" max="15096" width="9.140625" style="1348"/>
    <col min="15097" max="15097" width="28.5703125" style="1348" customWidth="1"/>
    <col min="15098" max="15098" width="27.85546875" style="1348" customWidth="1"/>
    <col min="15099" max="15352" width="9.140625" style="1348"/>
    <col min="15353" max="15353" width="28.5703125" style="1348" customWidth="1"/>
    <col min="15354" max="15354" width="27.85546875" style="1348" customWidth="1"/>
    <col min="15355" max="15608" width="9.140625" style="1348"/>
    <col min="15609" max="15609" width="28.5703125" style="1348" customWidth="1"/>
    <col min="15610" max="15610" width="27.85546875" style="1348" customWidth="1"/>
    <col min="15611" max="15864" width="9.140625" style="1348"/>
    <col min="15865" max="15865" width="28.5703125" style="1348" customWidth="1"/>
    <col min="15866" max="15866" width="27.85546875" style="1348" customWidth="1"/>
    <col min="15867" max="16120" width="9.140625" style="1348"/>
    <col min="16121" max="16121" width="28.5703125" style="1348" customWidth="1"/>
    <col min="16122" max="16122" width="27.85546875" style="1348" customWidth="1"/>
    <col min="16123" max="16384" width="9.140625" style="1348"/>
  </cols>
  <sheetData>
    <row r="1" spans="1:3" ht="15.75" customHeight="1" x14ac:dyDescent="0.15">
      <c r="A1" s="1347"/>
      <c r="B1" s="1347"/>
    </row>
    <row r="2" spans="1:3" ht="15" customHeight="1" x14ac:dyDescent="0.15">
      <c r="A2" s="3162" t="s">
        <v>2502</v>
      </c>
      <c r="B2" s="3162"/>
    </row>
    <row r="3" spans="1:3" x14ac:dyDescent="0.15">
      <c r="A3" s="3163"/>
      <c r="B3" s="3163"/>
    </row>
    <row r="4" spans="1:3" ht="31.5" customHeight="1" x14ac:dyDescent="0.15">
      <c r="A4" s="1349" t="s">
        <v>2503</v>
      </c>
      <c r="B4" s="1349" t="s">
        <v>2504</v>
      </c>
    </row>
    <row r="5" spans="1:3" ht="11.25" x14ac:dyDescent="0.15">
      <c r="A5" s="1383" t="s">
        <v>2492</v>
      </c>
      <c r="B5" s="1392">
        <f>SUM(B6:B8)</f>
        <v>77900258089</v>
      </c>
    </row>
    <row r="6" spans="1:3" ht="12.75" customHeight="1" x14ac:dyDescent="0.15">
      <c r="A6" s="1356" t="s">
        <v>2473</v>
      </c>
      <c r="B6" s="1393">
        <v>68133156405</v>
      </c>
    </row>
    <row r="7" spans="1:3" ht="12.75" customHeight="1" x14ac:dyDescent="0.15">
      <c r="A7" s="1356" t="s">
        <v>2505</v>
      </c>
      <c r="B7" s="1393">
        <v>3123500909</v>
      </c>
    </row>
    <row r="8" spans="1:3" ht="12.75" customHeight="1" x14ac:dyDescent="0.15">
      <c r="A8" s="1356" t="s">
        <v>2506</v>
      </c>
      <c r="B8" s="1393">
        <v>6643600775</v>
      </c>
    </row>
    <row r="9" spans="1:3" ht="11.25" customHeight="1" x14ac:dyDescent="0.15">
      <c r="A9" s="3140"/>
      <c r="B9" s="3140"/>
    </row>
    <row r="10" spans="1:3" ht="22.5" customHeight="1" x14ac:dyDescent="0.15">
      <c r="A10" s="3161" t="s">
        <v>2404</v>
      </c>
      <c r="B10" s="3161"/>
      <c r="C10" s="1347"/>
    </row>
    <row r="11" spans="1:3" ht="45" customHeight="1" x14ac:dyDescent="0.15">
      <c r="A11" s="3161" t="s">
        <v>2405</v>
      </c>
      <c r="B11" s="3161"/>
      <c r="C11" s="1347"/>
    </row>
    <row r="12" spans="1:3" ht="12" customHeight="1" x14ac:dyDescent="0.15">
      <c r="A12" s="3161" t="s">
        <v>2407</v>
      </c>
      <c r="B12" s="3161"/>
    </row>
  </sheetData>
  <mergeCells count="6">
    <mergeCell ref="A12:B12"/>
    <mergeCell ref="A2:B2"/>
    <mergeCell ref="A3:B3"/>
    <mergeCell ref="A9:B9"/>
    <mergeCell ref="A10:B10"/>
    <mergeCell ref="A11:B11"/>
  </mergeCells>
  <conditionalFormatting sqref="B5:B8">
    <cfRule type="expression" dxfId="11"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9">
    <outlinePr summaryBelow="0" summaryRight="0"/>
  </sheetPr>
  <dimension ref="A1:B16"/>
  <sheetViews>
    <sheetView zoomScaleNormal="100" workbookViewId="0"/>
  </sheetViews>
  <sheetFormatPr baseColWidth="10" defaultColWidth="9.140625" defaultRowHeight="10.5" x14ac:dyDescent="0.15"/>
  <cols>
    <col min="1" max="1" width="27.7109375" style="1348" customWidth="1"/>
    <col min="2" max="2" width="38.85546875" style="1348" customWidth="1"/>
    <col min="3" max="247" width="9.140625" style="1348"/>
    <col min="248" max="248" width="25.7109375" style="1348" customWidth="1"/>
    <col min="249" max="249" width="27.85546875" style="1348" customWidth="1"/>
    <col min="250" max="503" width="9.140625" style="1348"/>
    <col min="504" max="504" width="25.7109375" style="1348" customWidth="1"/>
    <col min="505" max="505" width="27.85546875" style="1348" customWidth="1"/>
    <col min="506" max="759" width="9.140625" style="1348"/>
    <col min="760" max="760" width="25.7109375" style="1348" customWidth="1"/>
    <col min="761" max="761" width="27.85546875" style="1348" customWidth="1"/>
    <col min="762" max="1015" width="9.140625" style="1348"/>
    <col min="1016" max="1016" width="25.7109375" style="1348" customWidth="1"/>
    <col min="1017" max="1017" width="27.85546875" style="1348" customWidth="1"/>
    <col min="1018" max="1271" width="9.140625" style="1348"/>
    <col min="1272" max="1272" width="25.7109375" style="1348" customWidth="1"/>
    <col min="1273" max="1273" width="27.85546875" style="1348" customWidth="1"/>
    <col min="1274" max="1527" width="9.140625" style="1348"/>
    <col min="1528" max="1528" width="25.7109375" style="1348" customWidth="1"/>
    <col min="1529" max="1529" width="27.85546875" style="1348" customWidth="1"/>
    <col min="1530" max="1783" width="9.140625" style="1348"/>
    <col min="1784" max="1784" width="25.7109375" style="1348" customWidth="1"/>
    <col min="1785" max="1785" width="27.85546875" style="1348" customWidth="1"/>
    <col min="1786" max="2039" width="9.140625" style="1348"/>
    <col min="2040" max="2040" width="25.7109375" style="1348" customWidth="1"/>
    <col min="2041" max="2041" width="27.85546875" style="1348" customWidth="1"/>
    <col min="2042" max="2295" width="9.140625" style="1348"/>
    <col min="2296" max="2296" width="25.7109375" style="1348" customWidth="1"/>
    <col min="2297" max="2297" width="27.85546875" style="1348" customWidth="1"/>
    <col min="2298" max="2551" width="9.140625" style="1348"/>
    <col min="2552" max="2552" width="25.7109375" style="1348" customWidth="1"/>
    <col min="2553" max="2553" width="27.85546875" style="1348" customWidth="1"/>
    <col min="2554" max="2807" width="9.140625" style="1348"/>
    <col min="2808" max="2808" width="25.7109375" style="1348" customWidth="1"/>
    <col min="2809" max="2809" width="27.85546875" style="1348" customWidth="1"/>
    <col min="2810" max="3063" width="9.140625" style="1348"/>
    <col min="3064" max="3064" width="25.7109375" style="1348" customWidth="1"/>
    <col min="3065" max="3065" width="27.85546875" style="1348" customWidth="1"/>
    <col min="3066" max="3319" width="9.140625" style="1348"/>
    <col min="3320" max="3320" width="25.7109375" style="1348" customWidth="1"/>
    <col min="3321" max="3321" width="27.85546875" style="1348" customWidth="1"/>
    <col min="3322" max="3575" width="9.140625" style="1348"/>
    <col min="3576" max="3576" width="25.7109375" style="1348" customWidth="1"/>
    <col min="3577" max="3577" width="27.85546875" style="1348" customWidth="1"/>
    <col min="3578" max="3831" width="9.140625" style="1348"/>
    <col min="3832" max="3832" width="25.7109375" style="1348" customWidth="1"/>
    <col min="3833" max="3833" width="27.85546875" style="1348" customWidth="1"/>
    <col min="3834" max="4087" width="9.140625" style="1348"/>
    <col min="4088" max="4088" width="25.7109375" style="1348" customWidth="1"/>
    <col min="4089" max="4089" width="27.85546875" style="1348" customWidth="1"/>
    <col min="4090" max="4343" width="9.140625" style="1348"/>
    <col min="4344" max="4344" width="25.7109375" style="1348" customWidth="1"/>
    <col min="4345" max="4345" width="27.85546875" style="1348" customWidth="1"/>
    <col min="4346" max="4599" width="9.140625" style="1348"/>
    <col min="4600" max="4600" width="25.7109375" style="1348" customWidth="1"/>
    <col min="4601" max="4601" width="27.85546875" style="1348" customWidth="1"/>
    <col min="4602" max="4855" width="9.140625" style="1348"/>
    <col min="4856" max="4856" width="25.7109375" style="1348" customWidth="1"/>
    <col min="4857" max="4857" width="27.85546875" style="1348" customWidth="1"/>
    <col min="4858" max="5111" width="9.140625" style="1348"/>
    <col min="5112" max="5112" width="25.7109375" style="1348" customWidth="1"/>
    <col min="5113" max="5113" width="27.85546875" style="1348" customWidth="1"/>
    <col min="5114" max="5367" width="9.140625" style="1348"/>
    <col min="5368" max="5368" width="25.7109375" style="1348" customWidth="1"/>
    <col min="5369" max="5369" width="27.85546875" style="1348" customWidth="1"/>
    <col min="5370" max="5623" width="9.140625" style="1348"/>
    <col min="5624" max="5624" width="25.7109375" style="1348" customWidth="1"/>
    <col min="5625" max="5625" width="27.85546875" style="1348" customWidth="1"/>
    <col min="5626" max="5879" width="9.140625" style="1348"/>
    <col min="5880" max="5880" width="25.7109375" style="1348" customWidth="1"/>
    <col min="5881" max="5881" width="27.85546875" style="1348" customWidth="1"/>
    <col min="5882" max="6135" width="9.140625" style="1348"/>
    <col min="6136" max="6136" width="25.7109375" style="1348" customWidth="1"/>
    <col min="6137" max="6137" width="27.85546875" style="1348" customWidth="1"/>
    <col min="6138" max="6391" width="9.140625" style="1348"/>
    <col min="6392" max="6392" width="25.7109375" style="1348" customWidth="1"/>
    <col min="6393" max="6393" width="27.85546875" style="1348" customWidth="1"/>
    <col min="6394" max="6647" width="9.140625" style="1348"/>
    <col min="6648" max="6648" width="25.7109375" style="1348" customWidth="1"/>
    <col min="6649" max="6649" width="27.85546875" style="1348" customWidth="1"/>
    <col min="6650" max="6903" width="9.140625" style="1348"/>
    <col min="6904" max="6904" width="25.7109375" style="1348" customWidth="1"/>
    <col min="6905" max="6905" width="27.85546875" style="1348" customWidth="1"/>
    <col min="6906" max="7159" width="9.140625" style="1348"/>
    <col min="7160" max="7160" width="25.7109375" style="1348" customWidth="1"/>
    <col min="7161" max="7161" width="27.85546875" style="1348" customWidth="1"/>
    <col min="7162" max="7415" width="9.140625" style="1348"/>
    <col min="7416" max="7416" width="25.7109375" style="1348" customWidth="1"/>
    <col min="7417" max="7417" width="27.85546875" style="1348" customWidth="1"/>
    <col min="7418" max="7671" width="9.140625" style="1348"/>
    <col min="7672" max="7672" width="25.7109375" style="1348" customWidth="1"/>
    <col min="7673" max="7673" width="27.85546875" style="1348" customWidth="1"/>
    <col min="7674" max="7927" width="9.140625" style="1348"/>
    <col min="7928" max="7928" width="25.7109375" style="1348" customWidth="1"/>
    <col min="7929" max="7929" width="27.85546875" style="1348" customWidth="1"/>
    <col min="7930" max="8183" width="9.140625" style="1348"/>
    <col min="8184" max="8184" width="25.7109375" style="1348" customWidth="1"/>
    <col min="8185" max="8185" width="27.85546875" style="1348" customWidth="1"/>
    <col min="8186" max="8439" width="9.140625" style="1348"/>
    <col min="8440" max="8440" width="25.7109375" style="1348" customWidth="1"/>
    <col min="8441" max="8441" width="27.85546875" style="1348" customWidth="1"/>
    <col min="8442" max="8695" width="9.140625" style="1348"/>
    <col min="8696" max="8696" width="25.7109375" style="1348" customWidth="1"/>
    <col min="8697" max="8697" width="27.85546875" style="1348" customWidth="1"/>
    <col min="8698" max="8951" width="9.140625" style="1348"/>
    <col min="8952" max="8952" width="25.7109375" style="1348" customWidth="1"/>
    <col min="8953" max="8953" width="27.85546875" style="1348" customWidth="1"/>
    <col min="8954" max="9207" width="9.140625" style="1348"/>
    <col min="9208" max="9208" width="25.7109375" style="1348" customWidth="1"/>
    <col min="9209" max="9209" width="27.85546875" style="1348" customWidth="1"/>
    <col min="9210" max="9463" width="9.140625" style="1348"/>
    <col min="9464" max="9464" width="25.7109375" style="1348" customWidth="1"/>
    <col min="9465" max="9465" width="27.85546875" style="1348" customWidth="1"/>
    <col min="9466" max="9719" width="9.140625" style="1348"/>
    <col min="9720" max="9720" width="25.7109375" style="1348" customWidth="1"/>
    <col min="9721" max="9721" width="27.85546875" style="1348" customWidth="1"/>
    <col min="9722" max="9975" width="9.140625" style="1348"/>
    <col min="9976" max="9976" width="25.7109375" style="1348" customWidth="1"/>
    <col min="9977" max="9977" width="27.85546875" style="1348" customWidth="1"/>
    <col min="9978" max="10231" width="9.140625" style="1348"/>
    <col min="10232" max="10232" width="25.7109375" style="1348" customWidth="1"/>
    <col min="10233" max="10233" width="27.85546875" style="1348" customWidth="1"/>
    <col min="10234" max="10487" width="9.140625" style="1348"/>
    <col min="10488" max="10488" width="25.7109375" style="1348" customWidth="1"/>
    <col min="10489" max="10489" width="27.85546875" style="1348" customWidth="1"/>
    <col min="10490" max="10743" width="9.140625" style="1348"/>
    <col min="10744" max="10744" width="25.7109375" style="1348" customWidth="1"/>
    <col min="10745" max="10745" width="27.85546875" style="1348" customWidth="1"/>
    <col min="10746" max="10999" width="9.140625" style="1348"/>
    <col min="11000" max="11000" width="25.7109375" style="1348" customWidth="1"/>
    <col min="11001" max="11001" width="27.85546875" style="1348" customWidth="1"/>
    <col min="11002" max="11255" width="9.140625" style="1348"/>
    <col min="11256" max="11256" width="25.7109375" style="1348" customWidth="1"/>
    <col min="11257" max="11257" width="27.85546875" style="1348" customWidth="1"/>
    <col min="11258" max="11511" width="9.140625" style="1348"/>
    <col min="11512" max="11512" width="25.7109375" style="1348" customWidth="1"/>
    <col min="11513" max="11513" width="27.85546875" style="1348" customWidth="1"/>
    <col min="11514" max="11767" width="9.140625" style="1348"/>
    <col min="11768" max="11768" width="25.7109375" style="1348" customWidth="1"/>
    <col min="11769" max="11769" width="27.85546875" style="1348" customWidth="1"/>
    <col min="11770" max="12023" width="9.140625" style="1348"/>
    <col min="12024" max="12024" width="25.7109375" style="1348" customWidth="1"/>
    <col min="12025" max="12025" width="27.85546875" style="1348" customWidth="1"/>
    <col min="12026" max="12279" width="9.140625" style="1348"/>
    <col min="12280" max="12280" width="25.7109375" style="1348" customWidth="1"/>
    <col min="12281" max="12281" width="27.85546875" style="1348" customWidth="1"/>
    <col min="12282" max="12535" width="9.140625" style="1348"/>
    <col min="12536" max="12536" width="25.7109375" style="1348" customWidth="1"/>
    <col min="12537" max="12537" width="27.85546875" style="1348" customWidth="1"/>
    <col min="12538" max="12791" width="9.140625" style="1348"/>
    <col min="12792" max="12792" width="25.7109375" style="1348" customWidth="1"/>
    <col min="12793" max="12793" width="27.85546875" style="1348" customWidth="1"/>
    <col min="12794" max="13047" width="9.140625" style="1348"/>
    <col min="13048" max="13048" width="25.7109375" style="1348" customWidth="1"/>
    <col min="13049" max="13049" width="27.85546875" style="1348" customWidth="1"/>
    <col min="13050" max="13303" width="9.140625" style="1348"/>
    <col min="13304" max="13304" width="25.7109375" style="1348" customWidth="1"/>
    <col min="13305" max="13305" width="27.85546875" style="1348" customWidth="1"/>
    <col min="13306" max="13559" width="9.140625" style="1348"/>
    <col min="13560" max="13560" width="25.7109375" style="1348" customWidth="1"/>
    <col min="13561" max="13561" width="27.85546875" style="1348" customWidth="1"/>
    <col min="13562" max="13815" width="9.140625" style="1348"/>
    <col min="13816" max="13816" width="25.7109375" style="1348" customWidth="1"/>
    <col min="13817" max="13817" width="27.85546875" style="1348" customWidth="1"/>
    <col min="13818" max="14071" width="9.140625" style="1348"/>
    <col min="14072" max="14072" width="25.7109375" style="1348" customWidth="1"/>
    <col min="14073" max="14073" width="27.85546875" style="1348" customWidth="1"/>
    <col min="14074" max="14327" width="9.140625" style="1348"/>
    <col min="14328" max="14328" width="25.7109375" style="1348" customWidth="1"/>
    <col min="14329" max="14329" width="27.85546875" style="1348" customWidth="1"/>
    <col min="14330" max="14583" width="9.140625" style="1348"/>
    <col min="14584" max="14584" width="25.7109375" style="1348" customWidth="1"/>
    <col min="14585" max="14585" width="27.85546875" style="1348" customWidth="1"/>
    <col min="14586" max="14839" width="9.140625" style="1348"/>
    <col min="14840" max="14840" width="25.7109375" style="1348" customWidth="1"/>
    <col min="14841" max="14841" width="27.85546875" style="1348" customWidth="1"/>
    <col min="14842" max="15095" width="9.140625" style="1348"/>
    <col min="15096" max="15096" width="25.7109375" style="1348" customWidth="1"/>
    <col min="15097" max="15097" width="27.85546875" style="1348" customWidth="1"/>
    <col min="15098" max="15351" width="9.140625" style="1348"/>
    <col min="15352" max="15352" width="25.7109375" style="1348" customWidth="1"/>
    <col min="15353" max="15353" width="27.85546875" style="1348" customWidth="1"/>
    <col min="15354" max="15607" width="9.140625" style="1348"/>
    <col min="15608" max="15608" width="25.7109375" style="1348" customWidth="1"/>
    <col min="15609" max="15609" width="27.85546875" style="1348" customWidth="1"/>
    <col min="15610" max="15863" width="9.140625" style="1348"/>
    <col min="15864" max="15864" width="25.7109375" style="1348" customWidth="1"/>
    <col min="15865" max="15865" width="27.85546875" style="1348" customWidth="1"/>
    <col min="15866" max="16119" width="9.140625" style="1348"/>
    <col min="16120" max="16120" width="25.7109375" style="1348" customWidth="1"/>
    <col min="16121" max="16121" width="27.85546875" style="1348" customWidth="1"/>
    <col min="16122" max="16384" width="9.140625" style="1348"/>
  </cols>
  <sheetData>
    <row r="1" spans="1:2" ht="16.5" customHeight="1" x14ac:dyDescent="0.15">
      <c r="A1" s="1347"/>
      <c r="B1" s="1347"/>
    </row>
    <row r="2" spans="1:2" ht="15.75" customHeight="1" x14ac:dyDescent="0.15">
      <c r="A2" s="3142" t="s">
        <v>2507</v>
      </c>
      <c r="B2" s="3142"/>
    </row>
    <row r="3" spans="1:2" ht="11.25" customHeight="1" x14ac:dyDescent="0.15">
      <c r="A3" s="3156"/>
      <c r="B3" s="3156"/>
    </row>
    <row r="4" spans="1:2" ht="32.25" customHeight="1" x14ac:dyDescent="0.15">
      <c r="A4" s="1349" t="s">
        <v>2508</v>
      </c>
      <c r="B4" s="1349" t="s">
        <v>2509</v>
      </c>
    </row>
    <row r="5" spans="1:2" ht="11.25" x14ac:dyDescent="0.15">
      <c r="A5" s="1383" t="s">
        <v>2492</v>
      </c>
      <c r="B5" s="1394">
        <f>SUM(B6:B11)</f>
        <v>53590056041</v>
      </c>
    </row>
    <row r="6" spans="1:2" x14ac:dyDescent="0.15">
      <c r="A6" s="1356" t="s">
        <v>2510</v>
      </c>
      <c r="B6" s="1395">
        <v>28444825051</v>
      </c>
    </row>
    <row r="7" spans="1:2" x14ac:dyDescent="0.15">
      <c r="A7" s="1356" t="s">
        <v>2511</v>
      </c>
      <c r="B7" s="1395">
        <v>7346855653</v>
      </c>
    </row>
    <row r="8" spans="1:2" x14ac:dyDescent="0.15">
      <c r="A8" s="1356" t="s">
        <v>2512</v>
      </c>
      <c r="B8" s="1395">
        <v>2336774419</v>
      </c>
    </row>
    <row r="9" spans="1:2" x14ac:dyDescent="0.15">
      <c r="A9" s="1356" t="s">
        <v>2513</v>
      </c>
      <c r="B9" s="1395">
        <v>5461056415</v>
      </c>
    </row>
    <row r="10" spans="1:2" x14ac:dyDescent="0.15">
      <c r="A10" s="1356" t="s">
        <v>2514</v>
      </c>
      <c r="B10" s="1395">
        <v>4373031215</v>
      </c>
    </row>
    <row r="11" spans="1:2" x14ac:dyDescent="0.15">
      <c r="A11" s="1356" t="s">
        <v>2515</v>
      </c>
      <c r="B11" s="1395">
        <v>5627513288</v>
      </c>
    </row>
    <row r="12" spans="1:2" ht="8.25" customHeight="1" x14ac:dyDescent="0.15">
      <c r="A12" s="3164"/>
      <c r="B12" s="3164"/>
    </row>
    <row r="13" spans="1:2" ht="22.5" customHeight="1" x14ac:dyDescent="0.15">
      <c r="A13" s="3140" t="s">
        <v>2404</v>
      </c>
      <c r="B13" s="3140"/>
    </row>
    <row r="14" spans="1:2" ht="43.5" customHeight="1" x14ac:dyDescent="0.15">
      <c r="A14" s="3140" t="s">
        <v>2405</v>
      </c>
      <c r="B14" s="3140"/>
    </row>
    <row r="15" spans="1:2" ht="22.5" customHeight="1" x14ac:dyDescent="0.15">
      <c r="A15" s="3140" t="s">
        <v>2407</v>
      </c>
      <c r="B15" s="3140"/>
    </row>
    <row r="16" spans="1:2" x14ac:dyDescent="0.15">
      <c r="A16" s="1347"/>
      <c r="B16" s="1361"/>
    </row>
  </sheetData>
  <mergeCells count="6">
    <mergeCell ref="A15:B15"/>
    <mergeCell ref="A2:B2"/>
    <mergeCell ref="A3:B3"/>
    <mergeCell ref="A12:B12"/>
    <mergeCell ref="A13:B13"/>
    <mergeCell ref="A14:B14"/>
  </mergeCells>
  <conditionalFormatting sqref="B5:B11">
    <cfRule type="expression" dxfId="10" priority="1">
      <formula>IF(AND(#REF!="2",#REF!="2"),1)</formula>
    </cfRule>
  </conditionalFormatting>
  <pageMargins left="0.98425196850393704" right="0.98425196850393704" top="0.98425196850393704" bottom="0.98425196850393704" header="0.98425196850393704" footer="0.98425196850393704"/>
  <pageSetup paperSize="9" orientation="portrait" verticalDpi="0"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0">
    <outlinePr summaryBelow="0" summaryRight="0"/>
  </sheetPr>
  <dimension ref="A1:D13"/>
  <sheetViews>
    <sheetView zoomScaleNormal="100" workbookViewId="0"/>
  </sheetViews>
  <sheetFormatPr baseColWidth="10" defaultColWidth="9.140625" defaultRowHeight="10.5" x14ac:dyDescent="0.15"/>
  <cols>
    <col min="1" max="1" width="27.42578125" style="1398" customWidth="1"/>
    <col min="2" max="4" width="21.42578125" style="1398" customWidth="1"/>
    <col min="5" max="5" width="7.140625" style="1398" customWidth="1"/>
    <col min="6" max="7" width="9.140625" style="1398"/>
    <col min="8" max="8" width="11" style="1398" bestFit="1" customWidth="1"/>
    <col min="9" max="16384" width="9.140625" style="1398"/>
  </cols>
  <sheetData>
    <row r="1" spans="1:4" ht="16.5" customHeight="1" x14ac:dyDescent="0.15">
      <c r="A1" s="1396"/>
      <c r="B1" s="1397"/>
      <c r="C1" s="1397"/>
      <c r="D1" s="1397"/>
    </row>
    <row r="2" spans="1:4" ht="15" customHeight="1" x14ac:dyDescent="0.15">
      <c r="A2" s="3166" t="s">
        <v>2516</v>
      </c>
      <c r="B2" s="3166"/>
      <c r="C2" s="3166"/>
      <c r="D2" s="3166"/>
    </row>
    <row r="3" spans="1:4" x14ac:dyDescent="0.15">
      <c r="A3" s="3167"/>
      <c r="B3" s="3167"/>
      <c r="C3" s="3167"/>
      <c r="D3" s="3167"/>
    </row>
    <row r="4" spans="1:4" s="1400" customFormat="1" ht="33" customHeight="1" x14ac:dyDescent="0.25">
      <c r="A4" s="1399" t="s">
        <v>2517</v>
      </c>
      <c r="B4" s="1399" t="s">
        <v>2518</v>
      </c>
      <c r="C4" s="1399" t="s">
        <v>2519</v>
      </c>
      <c r="D4" s="1399" t="s">
        <v>2520</v>
      </c>
    </row>
    <row r="5" spans="1:4" ht="11.25" x14ac:dyDescent="0.15">
      <c r="A5" s="1401" t="s">
        <v>2422</v>
      </c>
      <c r="B5" s="1402">
        <f>SUM(B6:B9)</f>
        <v>761</v>
      </c>
      <c r="C5" s="1402">
        <f t="shared" ref="C5:D5" si="0">SUM(C6:C9)</f>
        <v>77900258089</v>
      </c>
      <c r="D5" s="1402">
        <f t="shared" si="0"/>
        <v>53590056041</v>
      </c>
    </row>
    <row r="6" spans="1:4" x14ac:dyDescent="0.15">
      <c r="A6" s="1403" t="s">
        <v>2521</v>
      </c>
      <c r="B6" s="1404">
        <v>392</v>
      </c>
      <c r="C6" s="1404">
        <v>5595112127</v>
      </c>
      <c r="D6" s="1405">
        <v>4279221489</v>
      </c>
    </row>
    <row r="7" spans="1:4" x14ac:dyDescent="0.15">
      <c r="A7" s="1403" t="s">
        <v>2522</v>
      </c>
      <c r="B7" s="1404">
        <v>224</v>
      </c>
      <c r="C7" s="1404">
        <v>8277685514</v>
      </c>
      <c r="D7" s="1405">
        <v>6246861668</v>
      </c>
    </row>
    <row r="8" spans="1:4" x14ac:dyDescent="0.15">
      <c r="A8" s="1403" t="s">
        <v>2523</v>
      </c>
      <c r="B8" s="1404">
        <v>130</v>
      </c>
      <c r="C8" s="1404">
        <v>26112628999</v>
      </c>
      <c r="D8" s="1405">
        <v>18569397909</v>
      </c>
    </row>
    <row r="9" spans="1:4" x14ac:dyDescent="0.15">
      <c r="A9" s="1403" t="s">
        <v>2524</v>
      </c>
      <c r="B9" s="1404">
        <v>15</v>
      </c>
      <c r="C9" s="1404">
        <v>37914831449</v>
      </c>
      <c r="D9" s="1405">
        <v>24494574975</v>
      </c>
    </row>
    <row r="10" spans="1:4" x14ac:dyDescent="0.15">
      <c r="A10" s="3168"/>
      <c r="B10" s="3168"/>
      <c r="C10" s="3168"/>
      <c r="D10" s="3168"/>
    </row>
    <row r="11" spans="1:4" ht="11.25" customHeight="1" x14ac:dyDescent="0.15">
      <c r="A11" s="3165" t="s">
        <v>2525</v>
      </c>
      <c r="B11" s="3165"/>
      <c r="C11" s="3165"/>
      <c r="D11" s="3165"/>
    </row>
    <row r="12" spans="1:4" ht="33.75" customHeight="1" x14ac:dyDescent="0.15">
      <c r="A12" s="3165" t="s">
        <v>2405</v>
      </c>
      <c r="B12" s="3165"/>
      <c r="C12" s="3165"/>
      <c r="D12" s="3165"/>
    </row>
    <row r="13" spans="1:4" x14ac:dyDescent="0.15">
      <c r="A13" s="3165" t="s">
        <v>2407</v>
      </c>
      <c r="B13" s="3165"/>
      <c r="C13" s="3165"/>
      <c r="D13" s="3165"/>
    </row>
  </sheetData>
  <mergeCells count="6">
    <mergeCell ref="A13:D13"/>
    <mergeCell ref="A2:D2"/>
    <mergeCell ref="A3:D3"/>
    <mergeCell ref="A10:D10"/>
    <mergeCell ref="A11:D11"/>
    <mergeCell ref="A12:D12"/>
  </mergeCells>
  <conditionalFormatting sqref="B5:D9">
    <cfRule type="expression" dxfId="9" priority="1">
      <formula>IF(AND(#REF!="2",#REF!="2"),1)</formula>
    </cfRule>
  </conditionalFormatting>
  <pageMargins left="0.98425196850393704" right="0.98425196850393704" top="0.98425196850393704" bottom="0.98425196850393704" header="0.98425196850393704" footer="0.98425196850393704"/>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H27"/>
  <sheetViews>
    <sheetView workbookViewId="0"/>
  </sheetViews>
  <sheetFormatPr baseColWidth="10" defaultColWidth="9.140625" defaultRowHeight="10.5" x14ac:dyDescent="0.15"/>
  <cols>
    <col min="1" max="1" width="19.5703125" style="2064" customWidth="1"/>
    <col min="2" max="6" width="13.42578125" style="2064" customWidth="1"/>
    <col min="7" max="7" width="9.140625" style="2064" customWidth="1"/>
    <col min="8" max="16384" width="9.140625" style="2064"/>
  </cols>
  <sheetData>
    <row r="1" spans="1:8" ht="15" customHeight="1" x14ac:dyDescent="0.15"/>
    <row r="2" spans="1:8" ht="22.5" customHeight="1" x14ac:dyDescent="0.15">
      <c r="A2" s="2412" t="s">
        <v>213</v>
      </c>
      <c r="B2" s="2413"/>
      <c r="C2" s="2413"/>
      <c r="D2" s="2413"/>
      <c r="E2" s="2413"/>
      <c r="F2" s="2413"/>
    </row>
    <row r="3" spans="1:8" ht="11.25" customHeight="1" x14ac:dyDescent="0.15">
      <c r="A3" s="2401"/>
      <c r="B3" s="2414"/>
      <c r="C3" s="2414"/>
      <c r="D3" s="2414"/>
      <c r="E3" s="2414"/>
      <c r="F3" s="2414"/>
    </row>
    <row r="4" spans="1:8" ht="15" customHeight="1" x14ac:dyDescent="0.15">
      <c r="A4" s="2388" t="s">
        <v>1</v>
      </c>
      <c r="B4" s="2415" t="s">
        <v>214</v>
      </c>
      <c r="C4" s="2416"/>
      <c r="D4" s="2416"/>
      <c r="E4" s="2416"/>
      <c r="F4" s="2416"/>
    </row>
    <row r="5" spans="1:8" ht="32.25" x14ac:dyDescent="0.15">
      <c r="A5" s="2388"/>
      <c r="B5" s="2065" t="s">
        <v>215</v>
      </c>
      <c r="C5" s="2069" t="s">
        <v>216</v>
      </c>
      <c r="D5" s="2069" t="s">
        <v>217</v>
      </c>
      <c r="E5" s="2069" t="s">
        <v>218</v>
      </c>
      <c r="F5" s="2069" t="s">
        <v>219</v>
      </c>
    </row>
    <row r="6" spans="1:8" x14ac:dyDescent="0.15">
      <c r="A6" s="2072" t="s">
        <v>71</v>
      </c>
      <c r="B6" s="142">
        <f>SUM(C6:F6)</f>
        <v>54</v>
      </c>
      <c r="C6" s="142">
        <f>SUM(C7:C21)</f>
        <v>7</v>
      </c>
      <c r="D6" s="142">
        <f>SUM(D7:D21)</f>
        <v>39</v>
      </c>
      <c r="E6" s="142">
        <f>SUM(E7:E21)</f>
        <v>4</v>
      </c>
      <c r="F6" s="142">
        <f>SUM(F7:F21)</f>
        <v>4</v>
      </c>
      <c r="G6" s="2068"/>
      <c r="H6" s="2068"/>
    </row>
    <row r="7" spans="1:8" x14ac:dyDescent="0.15">
      <c r="A7" s="2067" t="s">
        <v>5</v>
      </c>
      <c r="B7" s="142">
        <f>SUM(C7:F7)</f>
        <v>1</v>
      </c>
      <c r="C7" s="144">
        <v>1</v>
      </c>
      <c r="D7" s="144">
        <v>0</v>
      </c>
      <c r="E7" s="144">
        <v>0</v>
      </c>
      <c r="F7" s="144">
        <v>0</v>
      </c>
      <c r="G7" s="2068"/>
      <c r="H7" s="2068"/>
    </row>
    <row r="8" spans="1:8" x14ac:dyDescent="0.15">
      <c r="A8" s="2067" t="s">
        <v>7</v>
      </c>
      <c r="B8" s="142">
        <f t="shared" ref="B8:B21" si="0">SUM(C8:F8)</f>
        <v>0</v>
      </c>
      <c r="C8" s="144">
        <v>0</v>
      </c>
      <c r="D8" s="144">
        <v>0</v>
      </c>
      <c r="E8" s="144">
        <v>0</v>
      </c>
      <c r="F8" s="144">
        <v>0</v>
      </c>
      <c r="G8" s="2068"/>
      <c r="H8" s="2068"/>
    </row>
    <row r="9" spans="1:8" x14ac:dyDescent="0.15">
      <c r="A9" s="2067" t="s">
        <v>8</v>
      </c>
      <c r="B9" s="142">
        <f t="shared" si="0"/>
        <v>4</v>
      </c>
      <c r="C9" s="144">
        <v>0</v>
      </c>
      <c r="D9" s="144">
        <v>3</v>
      </c>
      <c r="E9" s="144">
        <v>0</v>
      </c>
      <c r="F9" s="144">
        <v>1</v>
      </c>
      <c r="G9" s="2068"/>
      <c r="H9" s="2068"/>
    </row>
    <row r="10" spans="1:8" x14ac:dyDescent="0.15">
      <c r="A10" s="2067" t="s">
        <v>9</v>
      </c>
      <c r="B10" s="142">
        <f t="shared" si="0"/>
        <v>0</v>
      </c>
      <c r="C10" s="144">
        <v>0</v>
      </c>
      <c r="D10" s="144">
        <v>0</v>
      </c>
      <c r="E10" s="144">
        <v>0</v>
      </c>
      <c r="F10" s="144">
        <v>0</v>
      </c>
      <c r="G10" s="2068"/>
      <c r="H10" s="2068"/>
    </row>
    <row r="11" spans="1:8" x14ac:dyDescent="0.15">
      <c r="A11" s="2067" t="s">
        <v>10</v>
      </c>
      <c r="B11" s="142">
        <f t="shared" si="0"/>
        <v>5</v>
      </c>
      <c r="C11" s="144">
        <v>0</v>
      </c>
      <c r="D11" s="144">
        <v>4</v>
      </c>
      <c r="E11" s="144">
        <v>0</v>
      </c>
      <c r="F11" s="144">
        <v>1</v>
      </c>
      <c r="G11" s="2068"/>
      <c r="H11" s="2068"/>
    </row>
    <row r="12" spans="1:8" x14ac:dyDescent="0.15">
      <c r="A12" s="2067" t="s">
        <v>11</v>
      </c>
      <c r="B12" s="142">
        <f t="shared" si="0"/>
        <v>4</v>
      </c>
      <c r="C12" s="144">
        <v>0</v>
      </c>
      <c r="D12" s="144">
        <v>3</v>
      </c>
      <c r="E12" s="144">
        <v>0</v>
      </c>
      <c r="F12" s="144">
        <v>1</v>
      </c>
      <c r="G12" s="2068"/>
      <c r="H12" s="2068"/>
    </row>
    <row r="13" spans="1:8" x14ac:dyDescent="0.15">
      <c r="A13" s="2067" t="s">
        <v>12</v>
      </c>
      <c r="B13" s="142">
        <f t="shared" si="0"/>
        <v>11</v>
      </c>
      <c r="C13" s="144">
        <v>3</v>
      </c>
      <c r="D13" s="144">
        <v>6</v>
      </c>
      <c r="E13" s="144">
        <v>1</v>
      </c>
      <c r="F13" s="144">
        <v>1</v>
      </c>
      <c r="G13" s="2068"/>
      <c r="H13" s="2068"/>
    </row>
    <row r="14" spans="1:8" x14ac:dyDescent="0.15">
      <c r="A14" s="2067" t="s">
        <v>13</v>
      </c>
      <c r="B14" s="142">
        <f t="shared" si="0"/>
        <v>2</v>
      </c>
      <c r="C14" s="144">
        <v>1</v>
      </c>
      <c r="D14" s="144">
        <v>1</v>
      </c>
      <c r="E14" s="144">
        <v>0</v>
      </c>
      <c r="F14" s="144">
        <v>0</v>
      </c>
      <c r="G14" s="2068"/>
      <c r="H14" s="2068"/>
    </row>
    <row r="15" spans="1:8" x14ac:dyDescent="0.15">
      <c r="A15" s="2067" t="s">
        <v>14</v>
      </c>
      <c r="B15" s="142">
        <f t="shared" si="0"/>
        <v>1</v>
      </c>
      <c r="C15" s="144">
        <v>0</v>
      </c>
      <c r="D15" s="144">
        <v>1</v>
      </c>
      <c r="E15" s="144">
        <v>0</v>
      </c>
      <c r="F15" s="144">
        <v>0</v>
      </c>
      <c r="G15" s="2068"/>
      <c r="H15" s="2068"/>
    </row>
    <row r="16" spans="1:8" x14ac:dyDescent="0.15">
      <c r="A16" s="2067" t="s">
        <v>15</v>
      </c>
      <c r="B16" s="142">
        <f t="shared" si="0"/>
        <v>5</v>
      </c>
      <c r="C16" s="144">
        <v>0</v>
      </c>
      <c r="D16" s="144">
        <v>5</v>
      </c>
      <c r="E16" s="144">
        <v>0</v>
      </c>
      <c r="F16" s="144">
        <v>0</v>
      </c>
      <c r="G16" s="2068"/>
      <c r="H16" s="2068"/>
    </row>
    <row r="17" spans="1:8" x14ac:dyDescent="0.15">
      <c r="A17" s="2067" t="s">
        <v>16</v>
      </c>
      <c r="B17" s="142">
        <f t="shared" si="0"/>
        <v>3</v>
      </c>
      <c r="C17" s="144">
        <v>1</v>
      </c>
      <c r="D17" s="144">
        <v>2</v>
      </c>
      <c r="E17" s="144">
        <v>0</v>
      </c>
      <c r="F17" s="144">
        <v>0</v>
      </c>
      <c r="G17" s="2068"/>
      <c r="H17" s="2068"/>
    </row>
    <row r="18" spans="1:8" x14ac:dyDescent="0.15">
      <c r="A18" s="2067" t="s">
        <v>17</v>
      </c>
      <c r="B18" s="142">
        <f t="shared" si="0"/>
        <v>5</v>
      </c>
      <c r="C18" s="144">
        <v>0</v>
      </c>
      <c r="D18" s="144">
        <v>5</v>
      </c>
      <c r="E18" s="144">
        <v>0</v>
      </c>
      <c r="F18" s="144">
        <v>0</v>
      </c>
      <c r="G18" s="2068"/>
      <c r="H18" s="2068"/>
    </row>
    <row r="19" spans="1:8" x14ac:dyDescent="0.15">
      <c r="A19" s="2067" t="s">
        <v>18</v>
      </c>
      <c r="B19" s="142">
        <f t="shared" si="0"/>
        <v>5</v>
      </c>
      <c r="C19" s="144">
        <v>1</v>
      </c>
      <c r="D19" s="144">
        <v>3</v>
      </c>
      <c r="E19" s="144">
        <v>1</v>
      </c>
      <c r="F19" s="144">
        <v>0</v>
      </c>
      <c r="G19" s="2068"/>
      <c r="H19" s="2068"/>
    </row>
    <row r="20" spans="1:8" x14ac:dyDescent="0.15">
      <c r="A20" s="2067" t="s">
        <v>19</v>
      </c>
      <c r="B20" s="142">
        <f t="shared" si="0"/>
        <v>0</v>
      </c>
      <c r="C20" s="144">
        <v>0</v>
      </c>
      <c r="D20" s="144">
        <v>0</v>
      </c>
      <c r="E20" s="144">
        <v>0</v>
      </c>
      <c r="F20" s="144">
        <v>0</v>
      </c>
      <c r="G20" s="2068"/>
      <c r="H20" s="2068"/>
    </row>
    <row r="21" spans="1:8" x14ac:dyDescent="0.15">
      <c r="A21" s="2067" t="s">
        <v>20</v>
      </c>
      <c r="B21" s="142">
        <f t="shared" si="0"/>
        <v>8</v>
      </c>
      <c r="C21" s="144">
        <v>0</v>
      </c>
      <c r="D21" s="144">
        <v>6</v>
      </c>
      <c r="E21" s="144">
        <v>2</v>
      </c>
      <c r="F21" s="144">
        <v>0</v>
      </c>
      <c r="G21" s="2068"/>
      <c r="H21" s="2068"/>
    </row>
    <row r="22" spans="1:8" ht="10.5" customHeight="1" x14ac:dyDescent="0.15">
      <c r="A22" s="2401"/>
      <c r="B22" s="2402"/>
      <c r="C22" s="2402"/>
      <c r="D22" s="2402"/>
      <c r="E22" s="2402"/>
      <c r="F22" s="2402"/>
      <c r="G22" s="2068"/>
      <c r="H22" s="2068"/>
    </row>
    <row r="23" spans="1:8" ht="42" customHeight="1" x14ac:dyDescent="0.15">
      <c r="A23" s="2417" t="s">
        <v>220</v>
      </c>
      <c r="B23" s="2417"/>
      <c r="C23" s="2417"/>
      <c r="D23" s="2417"/>
      <c r="E23" s="2417"/>
      <c r="F23" s="2417"/>
      <c r="G23" s="2068"/>
      <c r="H23" s="2068"/>
    </row>
    <row r="24" spans="1:8" ht="37.5" customHeight="1" x14ac:dyDescent="0.15">
      <c r="A24" s="2410" t="s">
        <v>221</v>
      </c>
      <c r="B24" s="2411"/>
      <c r="C24" s="2411"/>
      <c r="D24" s="2411"/>
      <c r="E24" s="2411"/>
      <c r="F24" s="2411"/>
      <c r="G24" s="2068"/>
      <c r="H24" s="2068"/>
    </row>
    <row r="25" spans="1:8" ht="15" customHeight="1" x14ac:dyDescent="0.15">
      <c r="A25" s="2410" t="s">
        <v>21</v>
      </c>
      <c r="B25" s="2411"/>
      <c r="C25" s="2411"/>
      <c r="D25" s="2411"/>
      <c r="E25" s="2411"/>
      <c r="F25" s="2411"/>
      <c r="G25" s="2068"/>
      <c r="H25" s="2068"/>
    </row>
    <row r="26" spans="1:8" ht="15" customHeight="1" x14ac:dyDescent="0.15">
      <c r="A26" s="2410" t="s">
        <v>199</v>
      </c>
      <c r="B26" s="2410"/>
      <c r="C26" s="2410"/>
      <c r="D26" s="2410"/>
      <c r="E26" s="2410"/>
      <c r="F26" s="2410"/>
      <c r="G26" s="2066"/>
      <c r="H26" s="2068"/>
    </row>
    <row r="27" spans="1:8" x14ac:dyDescent="0.15">
      <c r="A27" s="2063"/>
      <c r="B27" s="2063"/>
      <c r="C27" s="2063"/>
      <c r="D27" s="2063"/>
      <c r="E27" s="2063"/>
      <c r="F27" s="2063"/>
      <c r="G27" s="2066"/>
      <c r="H27" s="2068"/>
    </row>
  </sheetData>
  <mergeCells count="9">
    <mergeCell ref="A24:F24"/>
    <mergeCell ref="A25:F25"/>
    <mergeCell ref="A26:F26"/>
    <mergeCell ref="A2:F2"/>
    <mergeCell ref="A3:F3"/>
    <mergeCell ref="A4:A5"/>
    <mergeCell ref="B4:F4"/>
    <mergeCell ref="A22:F22"/>
    <mergeCell ref="A23:F2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1"/>
  <dimension ref="A1:C15"/>
  <sheetViews>
    <sheetView zoomScaleNormal="100" workbookViewId="0"/>
  </sheetViews>
  <sheetFormatPr baseColWidth="10" defaultColWidth="11.42578125" defaultRowHeight="10.5" x14ac:dyDescent="0.15"/>
  <cols>
    <col min="1" max="1" width="20.140625" style="118" customWidth="1"/>
    <col min="2" max="2" width="13.42578125" style="118" customWidth="1"/>
    <col min="3" max="3" width="25.42578125" style="118" customWidth="1"/>
    <col min="4" max="16384" width="11.42578125" style="118"/>
  </cols>
  <sheetData>
    <row r="1" spans="1:3" x14ac:dyDescent="0.15">
      <c r="A1" s="1406"/>
    </row>
    <row r="2" spans="1:3" s="120" customFormat="1" ht="22.5" customHeight="1" x14ac:dyDescent="0.15">
      <c r="A2" s="3170" t="s">
        <v>2526</v>
      </c>
      <c r="B2" s="3170"/>
      <c r="C2" s="3170"/>
    </row>
    <row r="3" spans="1:3" s="120" customFormat="1" x14ac:dyDescent="0.15">
      <c r="A3" s="3171"/>
      <c r="B3" s="3171"/>
      <c r="C3" s="3171"/>
    </row>
    <row r="4" spans="1:3" s="120" customFormat="1" ht="15" customHeight="1" x14ac:dyDescent="0.15">
      <c r="A4" s="2980" t="s">
        <v>2527</v>
      </c>
      <c r="B4" s="2980" t="s">
        <v>2528</v>
      </c>
      <c r="C4" s="1019" t="s">
        <v>2529</v>
      </c>
    </row>
    <row r="5" spans="1:3" s="120" customFormat="1" ht="15" customHeight="1" x14ac:dyDescent="0.15">
      <c r="A5" s="2980"/>
      <c r="B5" s="2980"/>
      <c r="C5" s="1019">
        <v>2016</v>
      </c>
    </row>
    <row r="6" spans="1:3" s="120" customFormat="1" ht="11.25" customHeight="1" x14ac:dyDescent="0.15">
      <c r="A6" s="1407" t="s">
        <v>2530</v>
      </c>
      <c r="B6" s="1408"/>
      <c r="C6" s="1409">
        <f>SUM(C7:C9)</f>
        <v>862</v>
      </c>
    </row>
    <row r="7" spans="1:3" s="120" customFormat="1" ht="11.25" customHeight="1" x14ac:dyDescent="0.15">
      <c r="A7" s="1410" t="s">
        <v>2531</v>
      </c>
      <c r="B7" s="1411" t="s">
        <v>2532</v>
      </c>
      <c r="C7" s="131">
        <v>107</v>
      </c>
    </row>
    <row r="8" spans="1:3" s="120" customFormat="1" ht="11.25" customHeight="1" x14ac:dyDescent="0.15">
      <c r="A8" s="1410" t="s">
        <v>142</v>
      </c>
      <c r="B8" s="1411" t="s">
        <v>2532</v>
      </c>
      <c r="C8" s="131">
        <v>736</v>
      </c>
    </row>
    <row r="9" spans="1:3" s="120" customFormat="1" ht="11.25" customHeight="1" x14ac:dyDescent="0.15">
      <c r="A9" s="1410" t="s">
        <v>2533</v>
      </c>
      <c r="B9" s="1411" t="s">
        <v>2534</v>
      </c>
      <c r="C9" s="131">
        <v>19</v>
      </c>
    </row>
    <row r="10" spans="1:3" s="120" customFormat="1" x14ac:dyDescent="0.15"/>
    <row r="11" spans="1:3" s="120" customFormat="1" ht="9" customHeight="1" x14ac:dyDescent="0.15">
      <c r="C11" s="1001"/>
    </row>
    <row r="12" spans="1:3" s="120" customFormat="1" ht="45" customHeight="1" x14ac:dyDescent="0.15">
      <c r="A12" s="2612" t="s">
        <v>2535</v>
      </c>
      <c r="B12" s="2612"/>
      <c r="C12" s="2612"/>
    </row>
    <row r="13" spans="1:3" s="120" customFormat="1" ht="13.5" customHeight="1" x14ac:dyDescent="0.15">
      <c r="A13" s="2777" t="s">
        <v>2536</v>
      </c>
      <c r="B13" s="2777"/>
      <c r="C13" s="2777"/>
    </row>
    <row r="14" spans="1:3" s="120" customFormat="1" ht="13.5" customHeight="1" x14ac:dyDescent="0.15">
      <c r="A14" s="3046"/>
      <c r="B14" s="3046"/>
      <c r="C14" s="3046"/>
    </row>
    <row r="15" spans="1:3" ht="14.25" customHeight="1" x14ac:dyDescent="0.15">
      <c r="A15" s="3169" t="s">
        <v>2537</v>
      </c>
      <c r="B15" s="3169"/>
      <c r="C15" s="3169"/>
    </row>
  </sheetData>
  <mergeCells count="8">
    <mergeCell ref="A14:C14"/>
    <mergeCell ref="A15:C15"/>
    <mergeCell ref="A2:C2"/>
    <mergeCell ref="A3:C3"/>
    <mergeCell ref="A4:A5"/>
    <mergeCell ref="B4:B5"/>
    <mergeCell ref="A12:C12"/>
    <mergeCell ref="A13:C13"/>
  </mergeCells>
  <pageMargins left="0.7" right="0.7" top="0.75" bottom="0.75" header="0.3" footer="0.3"/>
  <pageSetup paperSize="14" scale="90" orientation="landscape"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2"/>
  <dimension ref="A1:C15"/>
  <sheetViews>
    <sheetView zoomScaleNormal="100" workbookViewId="0"/>
  </sheetViews>
  <sheetFormatPr baseColWidth="10" defaultColWidth="11.42578125" defaultRowHeight="10.5" x14ac:dyDescent="0.15"/>
  <cols>
    <col min="1" max="1" width="20.140625" style="118" customWidth="1"/>
    <col min="2" max="2" width="13.42578125" style="118" customWidth="1"/>
    <col min="3" max="3" width="25.42578125" style="118" customWidth="1"/>
    <col min="4" max="16384" width="11.42578125" style="118"/>
  </cols>
  <sheetData>
    <row r="1" spans="1:3" x14ac:dyDescent="0.15">
      <c r="C1" s="876"/>
    </row>
    <row r="2" spans="1:3" ht="22.5" customHeight="1" x14ac:dyDescent="0.15">
      <c r="A2" s="3172" t="s">
        <v>2538</v>
      </c>
      <c r="B2" s="3172"/>
      <c r="C2" s="3172"/>
    </row>
    <row r="3" spans="1:3" ht="11.25" customHeight="1" x14ac:dyDescent="0.15">
      <c r="A3" s="378"/>
      <c r="B3" s="378"/>
      <c r="C3" s="378"/>
    </row>
    <row r="4" spans="1:3" ht="22.5" customHeight="1" x14ac:dyDescent="0.15">
      <c r="A4" s="177" t="s">
        <v>2527</v>
      </c>
      <c r="B4" s="177" t="s">
        <v>2528</v>
      </c>
      <c r="C4" s="177" t="s">
        <v>2529</v>
      </c>
    </row>
    <row r="5" spans="1:3" x14ac:dyDescent="0.15">
      <c r="A5" s="379" t="s">
        <v>142</v>
      </c>
      <c r="B5" s="1412" t="s">
        <v>2532</v>
      </c>
      <c r="C5" s="879">
        <v>6</v>
      </c>
    </row>
    <row r="6" spans="1:3" x14ac:dyDescent="0.15">
      <c r="A6" s="379" t="s">
        <v>2539</v>
      </c>
      <c r="B6" s="1412" t="s">
        <v>2532</v>
      </c>
      <c r="C6" s="879">
        <v>66</v>
      </c>
    </row>
    <row r="7" spans="1:3" ht="11.25" x14ac:dyDescent="0.15">
      <c r="A7" s="379" t="s">
        <v>2539</v>
      </c>
      <c r="B7" s="1412" t="s">
        <v>2540</v>
      </c>
      <c r="C7" s="879">
        <v>13</v>
      </c>
    </row>
    <row r="8" spans="1:3" x14ac:dyDescent="0.15">
      <c r="A8" s="379"/>
      <c r="B8" s="879"/>
      <c r="C8" s="879"/>
    </row>
    <row r="9" spans="1:3" ht="45" customHeight="1" x14ac:dyDescent="0.15">
      <c r="A9" s="2612" t="s">
        <v>2541</v>
      </c>
      <c r="B9" s="2612"/>
      <c r="C9" s="2612"/>
    </row>
    <row r="10" spans="1:3" ht="45" customHeight="1" x14ac:dyDescent="0.15">
      <c r="A10" s="2612" t="s">
        <v>2542</v>
      </c>
      <c r="B10" s="2612"/>
      <c r="C10" s="2612"/>
    </row>
    <row r="11" spans="1:3" ht="11.25" customHeight="1" x14ac:dyDescent="0.15">
      <c r="A11" s="2612" t="s">
        <v>2537</v>
      </c>
      <c r="B11" s="2612"/>
      <c r="C11" s="2612"/>
    </row>
    <row r="12" spans="1:3" x14ac:dyDescent="0.15">
      <c r="A12" s="147"/>
      <c r="B12" s="147"/>
      <c r="C12" s="147"/>
    </row>
    <row r="13" spans="1:3" x14ac:dyDescent="0.15">
      <c r="A13" s="147"/>
      <c r="B13" s="147"/>
      <c r="C13" s="147"/>
    </row>
    <row r="14" spans="1:3" x14ac:dyDescent="0.15">
      <c r="A14" s="147"/>
      <c r="B14" s="147"/>
      <c r="C14" s="147"/>
    </row>
    <row r="15" spans="1:3" x14ac:dyDescent="0.15">
      <c r="A15" s="147"/>
      <c r="B15" s="147"/>
      <c r="C15" s="147"/>
    </row>
  </sheetData>
  <mergeCells count="4">
    <mergeCell ref="A2:C2"/>
    <mergeCell ref="A9:C9"/>
    <mergeCell ref="A10:C10"/>
    <mergeCell ref="A11:C11"/>
  </mergeCells>
  <pageMargins left="0.7" right="0.7" top="0.75" bottom="0.75" header="0.3" footer="0.3"/>
  <pageSetup paperSize="14" scale="90" orientation="landscape"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3"/>
  <dimension ref="A1:K25"/>
  <sheetViews>
    <sheetView zoomScaleNormal="100" workbookViewId="0"/>
  </sheetViews>
  <sheetFormatPr baseColWidth="10" defaultColWidth="11.42578125" defaultRowHeight="10.5" x14ac:dyDescent="0.15"/>
  <cols>
    <col min="1" max="1" width="19.42578125" style="118" customWidth="1"/>
    <col min="2" max="3" width="10.85546875" style="118" customWidth="1"/>
    <col min="4" max="4" width="11.85546875" style="118" bestFit="1" customWidth="1"/>
    <col min="5" max="5" width="12" style="118" bestFit="1" customWidth="1"/>
    <col min="6" max="6" width="11.5703125" style="118" bestFit="1" customWidth="1"/>
    <col min="7" max="7" width="12" style="118" bestFit="1" customWidth="1"/>
    <col min="8" max="11" width="11.7109375" style="118" customWidth="1"/>
    <col min="12" max="12" width="15.5703125" style="118" customWidth="1"/>
    <col min="13" max="16384" width="11.42578125" style="118"/>
  </cols>
  <sheetData>
    <row r="1" spans="1:11" x14ac:dyDescent="0.15">
      <c r="A1" s="1413"/>
    </row>
    <row r="2" spans="1:11" ht="15" customHeight="1" x14ac:dyDescent="0.15">
      <c r="A2" s="3176" t="s">
        <v>2543</v>
      </c>
      <c r="B2" s="3176"/>
      <c r="C2" s="3176"/>
      <c r="D2" s="3176"/>
      <c r="E2" s="3176"/>
      <c r="F2" s="3176"/>
      <c r="G2" s="3176"/>
      <c r="H2" s="3176"/>
      <c r="I2" s="3176"/>
      <c r="J2" s="3176"/>
      <c r="K2" s="3176"/>
    </row>
    <row r="3" spans="1:11" ht="11.25" customHeight="1" x14ac:dyDescent="0.15">
      <c r="A3" s="1413"/>
    </row>
    <row r="4" spans="1:11" ht="15" customHeight="1" x14ac:dyDescent="0.15">
      <c r="A4" s="3177" t="s">
        <v>1</v>
      </c>
      <c r="B4" s="3177">
        <v>2012</v>
      </c>
      <c r="C4" s="3177"/>
      <c r="D4" s="3177">
        <v>2013</v>
      </c>
      <c r="E4" s="3177"/>
      <c r="F4" s="3177">
        <v>2014</v>
      </c>
      <c r="G4" s="3177"/>
      <c r="H4" s="3177" t="s">
        <v>2544</v>
      </c>
      <c r="I4" s="3177"/>
      <c r="J4" s="3177">
        <v>2016</v>
      </c>
      <c r="K4" s="3177"/>
    </row>
    <row r="5" spans="1:11" ht="18.75" customHeight="1" x14ac:dyDescent="0.15">
      <c r="A5" s="3177"/>
      <c r="B5" s="1228" t="s">
        <v>2545</v>
      </c>
      <c r="C5" s="1228" t="s">
        <v>89</v>
      </c>
      <c r="D5" s="1228" t="s">
        <v>2546</v>
      </c>
      <c r="E5" s="1228" t="s">
        <v>89</v>
      </c>
      <c r="F5" s="1228" t="s">
        <v>2545</v>
      </c>
      <c r="G5" s="1228" t="s">
        <v>89</v>
      </c>
      <c r="H5" s="1228" t="s">
        <v>2545</v>
      </c>
      <c r="I5" s="1228" t="s">
        <v>89</v>
      </c>
      <c r="J5" s="1228" t="s">
        <v>2545</v>
      </c>
      <c r="K5" s="1228" t="s">
        <v>89</v>
      </c>
    </row>
    <row r="6" spans="1:11" ht="11.25" customHeight="1" x14ac:dyDescent="0.15">
      <c r="A6" s="1414" t="s">
        <v>71</v>
      </c>
      <c r="B6" s="1415">
        <f t="shared" ref="B6:I6" si="0">SUM(B7:B21)</f>
        <v>21</v>
      </c>
      <c r="C6" s="1415">
        <f t="shared" si="0"/>
        <v>634</v>
      </c>
      <c r="D6" s="1415">
        <f t="shared" si="0"/>
        <v>27</v>
      </c>
      <c r="E6" s="1415">
        <f t="shared" si="0"/>
        <v>661</v>
      </c>
      <c r="F6" s="1415">
        <f t="shared" si="0"/>
        <v>26</v>
      </c>
      <c r="G6" s="1415">
        <f t="shared" si="0"/>
        <v>687</v>
      </c>
      <c r="H6" s="1415">
        <f t="shared" si="0"/>
        <v>43</v>
      </c>
      <c r="I6" s="1415">
        <f t="shared" si="0"/>
        <v>730</v>
      </c>
      <c r="J6" s="1415">
        <f>SUM(J7:J21)</f>
        <v>33</v>
      </c>
      <c r="K6" s="1415">
        <f>SUM(K7:K21)</f>
        <v>763</v>
      </c>
    </row>
    <row r="7" spans="1:11" ht="11.25" customHeight="1" x14ac:dyDescent="0.15">
      <c r="A7" s="174" t="s">
        <v>5</v>
      </c>
      <c r="B7" s="1416">
        <v>0</v>
      </c>
      <c r="C7" s="1416">
        <v>5</v>
      </c>
      <c r="D7" s="1416">
        <v>0</v>
      </c>
      <c r="E7" s="1416">
        <v>5</v>
      </c>
      <c r="F7" s="1416">
        <v>1</v>
      </c>
      <c r="G7" s="1416">
        <v>6</v>
      </c>
      <c r="H7" s="1416">
        <v>0</v>
      </c>
      <c r="I7" s="1416">
        <v>6</v>
      </c>
      <c r="J7" s="1416">
        <v>1</v>
      </c>
      <c r="K7" s="1416">
        <v>7</v>
      </c>
    </row>
    <row r="8" spans="1:11" ht="11.25" customHeight="1" x14ac:dyDescent="0.15">
      <c r="A8" s="174" t="s">
        <v>7</v>
      </c>
      <c r="B8" s="1416">
        <v>0</v>
      </c>
      <c r="C8" s="1416">
        <v>13</v>
      </c>
      <c r="D8" s="1416">
        <v>0</v>
      </c>
      <c r="E8" s="1416">
        <v>13</v>
      </c>
      <c r="F8" s="1416">
        <v>0</v>
      </c>
      <c r="G8" s="1416">
        <v>13</v>
      </c>
      <c r="H8" s="1416">
        <v>1</v>
      </c>
      <c r="I8" s="1416">
        <v>14</v>
      </c>
      <c r="J8" s="1416">
        <v>1</v>
      </c>
      <c r="K8" s="1416">
        <v>15</v>
      </c>
    </row>
    <row r="9" spans="1:11" ht="11.25" customHeight="1" x14ac:dyDescent="0.15">
      <c r="A9" s="174" t="s">
        <v>8</v>
      </c>
      <c r="B9" s="1416">
        <v>0</v>
      </c>
      <c r="C9" s="1416">
        <v>14</v>
      </c>
      <c r="D9" s="1416">
        <v>0</v>
      </c>
      <c r="E9" s="1416">
        <v>14</v>
      </c>
      <c r="F9" s="1416">
        <v>0</v>
      </c>
      <c r="G9" s="1416">
        <v>14</v>
      </c>
      <c r="H9" s="1416">
        <v>0</v>
      </c>
      <c r="I9" s="1416">
        <v>14</v>
      </c>
      <c r="J9" s="1416">
        <v>0</v>
      </c>
      <c r="K9" s="1416">
        <v>14</v>
      </c>
    </row>
    <row r="10" spans="1:11" ht="11.25" customHeight="1" x14ac:dyDescent="0.15">
      <c r="A10" s="174" t="s">
        <v>9</v>
      </c>
      <c r="B10" s="1416">
        <v>0</v>
      </c>
      <c r="C10" s="1416">
        <v>12</v>
      </c>
      <c r="D10" s="1416">
        <v>8</v>
      </c>
      <c r="E10" s="1416">
        <v>20</v>
      </c>
      <c r="F10" s="1416">
        <v>0</v>
      </c>
      <c r="G10" s="1416">
        <v>20</v>
      </c>
      <c r="H10" s="1416">
        <v>0</v>
      </c>
      <c r="I10" s="1416">
        <v>20</v>
      </c>
      <c r="J10" s="1416">
        <v>0</v>
      </c>
      <c r="K10" s="1416">
        <v>20</v>
      </c>
    </row>
    <row r="11" spans="1:11" ht="11.25" customHeight="1" x14ac:dyDescent="0.15">
      <c r="A11" s="174" t="s">
        <v>10</v>
      </c>
      <c r="B11" s="1416">
        <v>1</v>
      </c>
      <c r="C11" s="1416">
        <v>48</v>
      </c>
      <c r="D11" s="1416">
        <v>0</v>
      </c>
      <c r="E11" s="1416">
        <v>48</v>
      </c>
      <c r="F11" s="1416">
        <v>1</v>
      </c>
      <c r="G11" s="1416">
        <v>49</v>
      </c>
      <c r="H11" s="1416">
        <v>2</v>
      </c>
      <c r="I11" s="1416">
        <v>51</v>
      </c>
      <c r="J11" s="1416">
        <v>0</v>
      </c>
      <c r="K11" s="1416">
        <v>51</v>
      </c>
    </row>
    <row r="12" spans="1:11" ht="11.25" customHeight="1" x14ac:dyDescent="0.15">
      <c r="A12" s="174" t="s">
        <v>11</v>
      </c>
      <c r="B12" s="1416">
        <v>1</v>
      </c>
      <c r="C12" s="1416">
        <v>99</v>
      </c>
      <c r="D12" s="1416">
        <v>2</v>
      </c>
      <c r="E12" s="1416">
        <v>101</v>
      </c>
      <c r="F12" s="1416">
        <v>1</v>
      </c>
      <c r="G12" s="1416">
        <v>102</v>
      </c>
      <c r="H12" s="1416">
        <v>2</v>
      </c>
      <c r="I12" s="1416">
        <v>104</v>
      </c>
      <c r="J12" s="1416">
        <v>1</v>
      </c>
      <c r="K12" s="1416">
        <v>105</v>
      </c>
    </row>
    <row r="13" spans="1:11" ht="11.25" customHeight="1" x14ac:dyDescent="0.15">
      <c r="A13" s="174" t="s">
        <v>12</v>
      </c>
      <c r="B13" s="1416">
        <v>1</v>
      </c>
      <c r="C13" s="1416">
        <v>72</v>
      </c>
      <c r="D13" s="1416">
        <v>6</v>
      </c>
      <c r="E13" s="1416">
        <v>78</v>
      </c>
      <c r="F13" s="1416">
        <v>5</v>
      </c>
      <c r="G13" s="1416">
        <v>83</v>
      </c>
      <c r="H13" s="1416">
        <v>13</v>
      </c>
      <c r="I13" s="1416">
        <v>96</v>
      </c>
      <c r="J13" s="1416">
        <v>10</v>
      </c>
      <c r="K13" s="1416">
        <v>106</v>
      </c>
    </row>
    <row r="14" spans="1:11" ht="11.25" customHeight="1" x14ac:dyDescent="0.15">
      <c r="A14" s="174" t="s">
        <v>13</v>
      </c>
      <c r="B14" s="1416">
        <v>1</v>
      </c>
      <c r="C14" s="1416">
        <v>50</v>
      </c>
      <c r="D14" s="1416">
        <v>0</v>
      </c>
      <c r="E14" s="1416">
        <v>50</v>
      </c>
      <c r="F14" s="1416">
        <v>1</v>
      </c>
      <c r="G14" s="1416">
        <v>51</v>
      </c>
      <c r="H14" s="1416">
        <v>1</v>
      </c>
      <c r="I14" s="1416">
        <v>52</v>
      </c>
      <c r="J14" s="1416">
        <v>3</v>
      </c>
      <c r="K14" s="1416">
        <v>55</v>
      </c>
    </row>
    <row r="15" spans="1:11" ht="11.25" customHeight="1" x14ac:dyDescent="0.15">
      <c r="A15" s="174" t="s">
        <v>14</v>
      </c>
      <c r="B15" s="1416">
        <v>4</v>
      </c>
      <c r="C15" s="1416">
        <v>46</v>
      </c>
      <c r="D15" s="1416">
        <v>2</v>
      </c>
      <c r="E15" s="1416">
        <v>48</v>
      </c>
      <c r="F15" s="1416">
        <v>6</v>
      </c>
      <c r="G15" s="1416">
        <v>54</v>
      </c>
      <c r="H15" s="1416">
        <v>4</v>
      </c>
      <c r="I15" s="1416">
        <v>58</v>
      </c>
      <c r="J15" s="1416">
        <v>3</v>
      </c>
      <c r="K15" s="1416">
        <v>61</v>
      </c>
    </row>
    <row r="16" spans="1:11" ht="11.25" customHeight="1" x14ac:dyDescent="0.15">
      <c r="A16" s="174" t="s">
        <v>15</v>
      </c>
      <c r="B16" s="1416">
        <v>6</v>
      </c>
      <c r="C16" s="1416">
        <v>96</v>
      </c>
      <c r="D16" s="1416">
        <v>7</v>
      </c>
      <c r="E16" s="1416">
        <v>103</v>
      </c>
      <c r="F16" s="1416">
        <v>4</v>
      </c>
      <c r="G16" s="1416">
        <v>107</v>
      </c>
      <c r="H16" s="1416">
        <v>11</v>
      </c>
      <c r="I16" s="1416">
        <v>118</v>
      </c>
      <c r="J16" s="1416">
        <v>4</v>
      </c>
      <c r="K16" s="1416">
        <v>122</v>
      </c>
    </row>
    <row r="17" spans="1:11" ht="11.25" customHeight="1" x14ac:dyDescent="0.15">
      <c r="A17" s="174" t="s">
        <v>16</v>
      </c>
      <c r="B17" s="1416">
        <v>2</v>
      </c>
      <c r="C17" s="1416">
        <v>54</v>
      </c>
      <c r="D17" s="1416">
        <v>0</v>
      </c>
      <c r="E17" s="1416">
        <v>54</v>
      </c>
      <c r="F17" s="1416">
        <v>3</v>
      </c>
      <c r="G17" s="1416">
        <v>57</v>
      </c>
      <c r="H17" s="1416">
        <v>9</v>
      </c>
      <c r="I17" s="1416">
        <v>66</v>
      </c>
      <c r="J17" s="1416">
        <v>3</v>
      </c>
      <c r="K17" s="1416">
        <v>69</v>
      </c>
    </row>
    <row r="18" spans="1:11" ht="11.25" customHeight="1" x14ac:dyDescent="0.15">
      <c r="A18" s="174" t="s">
        <v>418</v>
      </c>
      <c r="B18" s="1416">
        <v>1</v>
      </c>
      <c r="C18" s="1416">
        <v>36</v>
      </c>
      <c r="D18" s="1416">
        <v>0</v>
      </c>
      <c r="E18" s="1416">
        <v>36</v>
      </c>
      <c r="F18" s="1416">
        <v>0</v>
      </c>
      <c r="G18" s="1416">
        <v>36</v>
      </c>
      <c r="H18" s="1416">
        <v>0</v>
      </c>
      <c r="I18" s="1416">
        <v>36</v>
      </c>
      <c r="J18" s="1416">
        <v>1</v>
      </c>
      <c r="K18" s="1416">
        <v>37</v>
      </c>
    </row>
    <row r="19" spans="1:11" ht="11.25" customHeight="1" x14ac:dyDescent="0.15">
      <c r="A19" s="174" t="s">
        <v>314</v>
      </c>
      <c r="B19" s="1416">
        <v>2</v>
      </c>
      <c r="C19" s="1416">
        <v>60</v>
      </c>
      <c r="D19" s="1416">
        <v>2</v>
      </c>
      <c r="E19" s="1416">
        <v>62</v>
      </c>
      <c r="F19" s="1416">
        <v>4</v>
      </c>
      <c r="G19" s="1416">
        <v>66</v>
      </c>
      <c r="H19" s="1416">
        <v>0</v>
      </c>
      <c r="I19" s="1416">
        <v>66</v>
      </c>
      <c r="J19" s="1416">
        <v>3</v>
      </c>
      <c r="K19" s="1416">
        <v>69</v>
      </c>
    </row>
    <row r="20" spans="1:11" ht="11.25" customHeight="1" x14ac:dyDescent="0.15">
      <c r="A20" s="174" t="s">
        <v>19</v>
      </c>
      <c r="B20" s="1416">
        <v>2</v>
      </c>
      <c r="C20" s="1416">
        <v>17</v>
      </c>
      <c r="D20" s="1416">
        <v>0</v>
      </c>
      <c r="E20" s="1416">
        <v>17</v>
      </c>
      <c r="F20" s="1416">
        <v>0</v>
      </c>
      <c r="G20" s="1416">
        <v>17</v>
      </c>
      <c r="H20" s="1416">
        <v>0</v>
      </c>
      <c r="I20" s="1416">
        <v>17</v>
      </c>
      <c r="J20" s="1416">
        <v>3</v>
      </c>
      <c r="K20" s="1416">
        <v>20</v>
      </c>
    </row>
    <row r="21" spans="1:11" ht="11.25" customHeight="1" x14ac:dyDescent="0.15">
      <c r="A21" s="174" t="s">
        <v>20</v>
      </c>
      <c r="B21" s="1416">
        <v>0</v>
      </c>
      <c r="C21" s="1416">
        <v>12</v>
      </c>
      <c r="D21" s="1416">
        <v>0</v>
      </c>
      <c r="E21" s="1416">
        <v>12</v>
      </c>
      <c r="F21" s="1416">
        <v>0</v>
      </c>
      <c r="G21" s="1416">
        <v>12</v>
      </c>
      <c r="H21" s="1416">
        <v>0</v>
      </c>
      <c r="I21" s="1416">
        <v>12</v>
      </c>
      <c r="J21" s="1416">
        <v>0</v>
      </c>
      <c r="K21" s="1416">
        <v>12</v>
      </c>
    </row>
    <row r="22" spans="1:11" ht="11.25" customHeight="1" x14ac:dyDescent="0.15">
      <c r="B22" s="1417"/>
      <c r="C22" s="1417"/>
      <c r="D22" s="1417"/>
      <c r="E22" s="1417"/>
      <c r="F22" s="1417"/>
      <c r="G22" s="1417"/>
      <c r="H22" s="1417"/>
      <c r="I22" s="1417"/>
    </row>
    <row r="23" spans="1:11" x14ac:dyDescent="0.15">
      <c r="A23" s="3173" t="s">
        <v>1054</v>
      </c>
      <c r="B23" s="3173"/>
      <c r="C23" s="3173"/>
      <c r="D23" s="3173"/>
      <c r="E23" s="3173"/>
      <c r="F23" s="3173"/>
      <c r="G23" s="3173"/>
      <c r="H23" s="3173"/>
      <c r="I23" s="3173"/>
      <c r="J23" s="3173"/>
      <c r="K23" s="3173"/>
    </row>
    <row r="24" spans="1:11" ht="12.75" customHeight="1" x14ac:dyDescent="0.15">
      <c r="A24" s="3174" t="s">
        <v>510</v>
      </c>
      <c r="B24" s="3174"/>
      <c r="C24" s="3174"/>
      <c r="D24" s="3174"/>
      <c r="E24" s="3174"/>
      <c r="F24" s="3174"/>
      <c r="G24" s="3174"/>
      <c r="H24" s="3174"/>
      <c r="I24" s="3174"/>
      <c r="J24" s="3174"/>
      <c r="K24" s="3174"/>
    </row>
    <row r="25" spans="1:11" ht="11.25" customHeight="1" x14ac:dyDescent="0.15">
      <c r="A25" s="3175" t="s">
        <v>2383</v>
      </c>
      <c r="B25" s="3175"/>
      <c r="C25" s="3175"/>
      <c r="D25" s="3175"/>
      <c r="E25" s="3175"/>
      <c r="F25" s="3175"/>
      <c r="G25" s="3175"/>
      <c r="H25" s="3175"/>
      <c r="I25" s="3175"/>
      <c r="J25" s="3175"/>
      <c r="K25" s="3175"/>
    </row>
  </sheetData>
  <mergeCells count="10">
    <mergeCell ref="A23:K23"/>
    <mergeCell ref="A24:K24"/>
    <mergeCell ref="A25:K25"/>
    <mergeCell ref="A2:K2"/>
    <mergeCell ref="A4:A5"/>
    <mergeCell ref="B4:C4"/>
    <mergeCell ref="D4:E4"/>
    <mergeCell ref="F4:G4"/>
    <mergeCell ref="H4:I4"/>
    <mergeCell ref="J4:K4"/>
  </mergeCells>
  <pageMargins left="0.7" right="0.7" top="0.75" bottom="0.75" header="0.3" footer="0.3"/>
  <pageSetup paperSize="14" scale="90" orientation="landscape"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4"/>
  <dimension ref="A1:G17"/>
  <sheetViews>
    <sheetView zoomScaleNormal="100" workbookViewId="0"/>
  </sheetViews>
  <sheetFormatPr baseColWidth="10" defaultColWidth="11.42578125" defaultRowHeight="10.5" x14ac:dyDescent="0.15"/>
  <cols>
    <col min="1" max="1" width="25" style="1419" customWidth="1"/>
    <col min="2" max="3" width="21.42578125" style="1419" customWidth="1"/>
    <col min="4" max="4" width="9.42578125" style="1419" bestFit="1" customWidth="1"/>
    <col min="5" max="16384" width="11.42578125" style="1419"/>
  </cols>
  <sheetData>
    <row r="1" spans="1:5" x14ac:dyDescent="0.15">
      <c r="A1" s="1418"/>
      <c r="D1" s="1420"/>
    </row>
    <row r="2" spans="1:5" s="1422" customFormat="1" ht="21" customHeight="1" x14ac:dyDescent="0.15">
      <c r="A2" s="2739" t="s">
        <v>2547</v>
      </c>
      <c r="B2" s="2739"/>
      <c r="C2" s="2739"/>
      <c r="D2" s="1421"/>
    </row>
    <row r="3" spans="1:5" s="1422" customFormat="1" ht="10.5" customHeight="1" x14ac:dyDescent="0.15">
      <c r="A3" s="3180"/>
      <c r="B3" s="3181"/>
      <c r="C3" s="3181"/>
      <c r="D3" s="1423"/>
    </row>
    <row r="4" spans="1:5" s="1422" customFormat="1" ht="12.75" customHeight="1" x14ac:dyDescent="0.15">
      <c r="A4" s="3182" t="s">
        <v>2548</v>
      </c>
      <c r="B4" s="3183" t="s">
        <v>2549</v>
      </c>
      <c r="C4" s="3184"/>
      <c r="D4" s="38"/>
    </row>
    <row r="5" spans="1:5" s="1422" customFormat="1" ht="12.75" customHeight="1" x14ac:dyDescent="0.15">
      <c r="A5" s="3182"/>
      <c r="B5" s="3183">
        <v>2016</v>
      </c>
      <c r="C5" s="3184"/>
      <c r="D5" s="38"/>
    </row>
    <row r="6" spans="1:5" s="1422" customFormat="1" ht="12.75" customHeight="1" x14ac:dyDescent="0.15">
      <c r="A6" s="3182"/>
      <c r="B6" s="1424" t="s">
        <v>2491</v>
      </c>
      <c r="C6" s="1424" t="s">
        <v>781</v>
      </c>
      <c r="D6" s="38"/>
    </row>
    <row r="7" spans="1:5" s="1422" customFormat="1" x14ac:dyDescent="0.15">
      <c r="A7" s="522" t="s">
        <v>71</v>
      </c>
      <c r="B7" s="1425">
        <f>SUM(B8:B11)</f>
        <v>12114.466666666665</v>
      </c>
      <c r="C7" s="1426">
        <f t="shared" ref="C7" si="0">SUM(C8:C11)</f>
        <v>1</v>
      </c>
      <c r="D7" s="38"/>
    </row>
    <row r="8" spans="1:5" s="1422" customFormat="1" x14ac:dyDescent="0.15">
      <c r="A8" s="614" t="s">
        <v>2550</v>
      </c>
      <c r="B8" s="1427">
        <v>107.25</v>
      </c>
      <c r="C8" s="1428">
        <f>+B8/$B$7</f>
        <v>8.853051723284008E-3</v>
      </c>
      <c r="D8" s="38"/>
      <c r="E8" s="1429"/>
    </row>
    <row r="9" spans="1:5" s="1422" customFormat="1" x14ac:dyDescent="0.15">
      <c r="A9" s="614" t="s">
        <v>2551</v>
      </c>
      <c r="B9" s="1427">
        <v>260.96666666666664</v>
      </c>
      <c r="C9" s="1428">
        <f t="shared" ref="C9:C11" si="1">+B9/$B$7</f>
        <v>2.1541737977184304E-2</v>
      </c>
      <c r="D9" s="38"/>
    </row>
    <row r="10" spans="1:5" s="1422" customFormat="1" x14ac:dyDescent="0.15">
      <c r="A10" s="614" t="s">
        <v>2552</v>
      </c>
      <c r="B10" s="1427">
        <v>86.566666666666663</v>
      </c>
      <c r="C10" s="1428">
        <f t="shared" si="1"/>
        <v>7.1457265968511482E-3</v>
      </c>
      <c r="D10" s="38"/>
    </row>
    <row r="11" spans="1:5" s="1422" customFormat="1" x14ac:dyDescent="0.15">
      <c r="A11" s="614" t="s">
        <v>2553</v>
      </c>
      <c r="B11" s="1427">
        <v>11659.683333333332</v>
      </c>
      <c r="C11" s="1428">
        <f t="shared" si="1"/>
        <v>0.96245948370268053</v>
      </c>
      <c r="D11" s="38"/>
    </row>
    <row r="12" spans="1:5" s="1430" customFormat="1" ht="10.5" customHeight="1" x14ac:dyDescent="0.15">
      <c r="A12" s="3185"/>
      <c r="B12" s="3185"/>
      <c r="C12" s="3185"/>
    </row>
    <row r="13" spans="1:5" s="1430" customFormat="1" ht="45" customHeight="1" x14ac:dyDescent="0.15">
      <c r="A13" s="3178" t="s">
        <v>2554</v>
      </c>
      <c r="B13" s="3178"/>
      <c r="C13" s="3178"/>
    </row>
    <row r="14" spans="1:5" s="1430" customFormat="1" ht="33.75" customHeight="1" x14ac:dyDescent="0.15">
      <c r="A14" s="3178" t="s">
        <v>2555</v>
      </c>
      <c r="B14" s="3178"/>
      <c r="C14" s="3178"/>
      <c r="D14" s="1431"/>
    </row>
    <row r="15" spans="1:5" s="1430" customFormat="1" ht="15" customHeight="1" x14ac:dyDescent="0.15">
      <c r="A15" s="3179" t="s">
        <v>2537</v>
      </c>
      <c r="B15" s="3179"/>
      <c r="C15" s="3179"/>
      <c r="D15" s="1432"/>
    </row>
    <row r="16" spans="1:5" ht="15" customHeight="1" x14ac:dyDescent="0.15">
      <c r="E16" s="1412"/>
    </row>
    <row r="17" spans="7:7" x14ac:dyDescent="0.15">
      <c r="G17" s="333"/>
    </row>
  </sheetData>
  <mergeCells count="9">
    <mergeCell ref="A13:C13"/>
    <mergeCell ref="A14:C14"/>
    <mergeCell ref="A15:C15"/>
    <mergeCell ref="A2:C2"/>
    <mergeCell ref="A3:C3"/>
    <mergeCell ref="A4:A6"/>
    <mergeCell ref="B4:C4"/>
    <mergeCell ref="B5:C5"/>
    <mergeCell ref="A12:C12"/>
  </mergeCells>
  <pageMargins left="0.7" right="0.7" top="0.75" bottom="0.75" header="0.3" footer="0.3"/>
  <pageSetup paperSize="14" scale="90" orientation="landscape"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5"/>
  <dimension ref="A1:J30"/>
  <sheetViews>
    <sheetView zoomScaleNormal="100" workbookViewId="0"/>
  </sheetViews>
  <sheetFormatPr baseColWidth="10" defaultColWidth="11.42578125" defaultRowHeight="10.5" x14ac:dyDescent="0.15"/>
  <cols>
    <col min="1" max="1" width="28.5703125" style="1434" customWidth="1"/>
    <col min="2" max="2" width="14.28515625" style="1434" customWidth="1"/>
    <col min="3" max="3" width="14.42578125" style="1434" customWidth="1"/>
    <col min="4" max="4" width="14.28515625" style="1434" customWidth="1"/>
    <col min="5" max="5" width="14.42578125" style="1434" customWidth="1"/>
    <col min="6" max="6" width="7.28515625" style="1434" bestFit="1" customWidth="1"/>
    <col min="7" max="7" width="7.7109375" style="1434" bestFit="1" customWidth="1"/>
    <col min="8" max="8" width="11.28515625" style="1434" bestFit="1" customWidth="1"/>
    <col min="9" max="9" width="7.7109375" style="1434" bestFit="1" customWidth="1"/>
    <col min="10" max="10" width="11.28515625" style="1434" bestFit="1" customWidth="1"/>
    <col min="11" max="16384" width="11.42578125" style="1434"/>
  </cols>
  <sheetData>
    <row r="1" spans="1:10" x14ac:dyDescent="0.15">
      <c r="A1" s="1433"/>
    </row>
    <row r="2" spans="1:10" s="614" customFormat="1" ht="21.75" customHeight="1" x14ac:dyDescent="0.15">
      <c r="A2" s="2739" t="s">
        <v>2556</v>
      </c>
      <c r="B2" s="2739"/>
      <c r="C2" s="2739"/>
      <c r="D2" s="2739"/>
      <c r="E2" s="2739"/>
      <c r="F2" s="1435"/>
      <c r="G2" s="1435"/>
      <c r="H2" s="1435"/>
      <c r="I2" s="1435"/>
      <c r="J2" s="1435"/>
    </row>
    <row r="3" spans="1:10" s="614" customFormat="1" x14ac:dyDescent="0.15">
      <c r="A3" s="1436"/>
      <c r="B3" s="1436"/>
      <c r="C3" s="1436"/>
      <c r="D3" s="1436"/>
      <c r="E3" s="1436"/>
    </row>
    <row r="4" spans="1:10" s="614" customFormat="1" ht="11.25" customHeight="1" x14ac:dyDescent="0.15">
      <c r="A4" s="3187" t="s">
        <v>2557</v>
      </c>
      <c r="B4" s="3190">
        <v>2016</v>
      </c>
      <c r="C4" s="3190"/>
      <c r="D4" s="3190"/>
      <c r="E4" s="3190"/>
      <c r="F4" s="1130"/>
      <c r="G4" s="1435"/>
      <c r="H4" s="1435"/>
      <c r="I4" s="1435"/>
      <c r="J4" s="1435"/>
    </row>
    <row r="5" spans="1:10" s="614" customFormat="1" ht="12.75" customHeight="1" x14ac:dyDescent="0.15">
      <c r="A5" s="3188"/>
      <c r="B5" s="3191" t="s">
        <v>2549</v>
      </c>
      <c r="C5" s="3191"/>
      <c r="D5" s="3191" t="s">
        <v>2558</v>
      </c>
      <c r="E5" s="3191"/>
      <c r="F5" s="1437"/>
      <c r="G5" s="1437"/>
      <c r="H5" s="1437"/>
      <c r="I5" s="1437"/>
      <c r="J5" s="1437"/>
    </row>
    <row r="6" spans="1:10" s="614" customFormat="1" ht="12.75" customHeight="1" x14ac:dyDescent="0.15">
      <c r="A6" s="3189"/>
      <c r="B6" s="1438" t="s">
        <v>2491</v>
      </c>
      <c r="C6" s="1438" t="s">
        <v>781</v>
      </c>
      <c r="D6" s="1438" t="s">
        <v>2491</v>
      </c>
      <c r="E6" s="1438" t="s">
        <v>781</v>
      </c>
      <c r="F6" s="1439"/>
      <c r="G6" s="1439"/>
      <c r="H6" s="1439"/>
      <c r="I6" s="1439"/>
      <c r="J6" s="1439"/>
    </row>
    <row r="7" spans="1:10" s="614" customFormat="1" ht="12.75" customHeight="1" x14ac:dyDescent="0.15">
      <c r="A7" s="522" t="s">
        <v>71</v>
      </c>
      <c r="B7" s="1440">
        <f>SUM(B8:B21)</f>
        <v>12114.466666666671</v>
      </c>
      <c r="C7" s="1441">
        <f>SUM(C8:C21)</f>
        <v>0.99999999999999989</v>
      </c>
      <c r="D7" s="1440">
        <f>SUM(D8:D21)</f>
        <v>188.12019444444445</v>
      </c>
      <c r="E7" s="1441">
        <f>SUM(E8:E21)</f>
        <v>1</v>
      </c>
      <c r="F7" s="1440"/>
      <c r="G7" s="1440"/>
      <c r="H7" s="1441"/>
      <c r="I7" s="1440"/>
      <c r="J7" s="1441"/>
    </row>
    <row r="8" spans="1:10" s="614" customFormat="1" ht="12.75" customHeight="1" x14ac:dyDescent="0.15">
      <c r="A8" s="1442" t="s">
        <v>2559</v>
      </c>
      <c r="B8" s="1443">
        <v>1823.1666666666699</v>
      </c>
      <c r="C8" s="1444">
        <f>+B8/$B$7</f>
        <v>0.15049500046776051</v>
      </c>
      <c r="D8" s="1445">
        <v>19.989777777777782</v>
      </c>
      <c r="E8" s="1444">
        <f>D8/$D$7</f>
        <v>0.10626066933861879</v>
      </c>
      <c r="F8" s="1445"/>
      <c r="G8" s="1445"/>
      <c r="H8" s="1444"/>
      <c r="I8" s="1445"/>
      <c r="J8" s="1444"/>
    </row>
    <row r="9" spans="1:10" s="614" customFormat="1" ht="12.75" customHeight="1" x14ac:dyDescent="0.15">
      <c r="A9" s="1442" t="s">
        <v>374</v>
      </c>
      <c r="B9" s="1446">
        <v>82.033333333333331</v>
      </c>
      <c r="C9" s="1444">
        <f t="shared" ref="C9:C20" si="0">+B9/$B$7</f>
        <v>6.7715183499617512E-3</v>
      </c>
      <c r="D9" s="1445">
        <v>0.73813888888888901</v>
      </c>
      <c r="E9" s="1444">
        <f t="shared" ref="E9:E20" si="1">D9/$D$7</f>
        <v>3.9237620983156906E-3</v>
      </c>
      <c r="F9" s="1445"/>
      <c r="G9" s="1445"/>
      <c r="H9" s="1444"/>
      <c r="I9" s="1445"/>
      <c r="J9" s="1444"/>
    </row>
    <row r="10" spans="1:10" s="614" customFormat="1" ht="12.75" customHeight="1" x14ac:dyDescent="0.15">
      <c r="A10" s="1442" t="s">
        <v>1667</v>
      </c>
      <c r="B10" s="1446">
        <v>325.28333333333336</v>
      </c>
      <c r="C10" s="1444">
        <f t="shared" si="0"/>
        <v>2.6850817479927572E-2</v>
      </c>
      <c r="D10" s="1445">
        <v>9.4532222222222142</v>
      </c>
      <c r="E10" s="1444">
        <f t="shared" si="1"/>
        <v>5.025096986604452E-2</v>
      </c>
      <c r="F10" s="1445"/>
      <c r="G10" s="1445"/>
      <c r="H10" s="1444"/>
      <c r="I10" s="1445"/>
      <c r="J10" s="1444"/>
    </row>
    <row r="11" spans="1:10" s="614" customFormat="1" ht="12.75" customHeight="1" x14ac:dyDescent="0.15">
      <c r="A11" s="1442" t="s">
        <v>2560</v>
      </c>
      <c r="B11" s="1446">
        <v>2076.8333333333335</v>
      </c>
      <c r="C11" s="1444">
        <f t="shared" si="0"/>
        <v>0.17143415310620355</v>
      </c>
      <c r="D11" s="1445">
        <v>50.376750000000072</v>
      </c>
      <c r="E11" s="1444">
        <f t="shared" si="1"/>
        <v>0.26779022926683876</v>
      </c>
      <c r="F11" s="1445"/>
      <c r="G11" s="1445"/>
      <c r="H11" s="1444"/>
      <c r="I11" s="1445"/>
      <c r="J11" s="1444"/>
    </row>
    <row r="12" spans="1:10" s="614" customFormat="1" ht="12.75" customHeight="1" x14ac:dyDescent="0.15">
      <c r="A12" s="1442" t="s">
        <v>2561</v>
      </c>
      <c r="B12" s="1446">
        <v>110.78333333333333</v>
      </c>
      <c r="C12" s="1444">
        <f t="shared" si="0"/>
        <v>9.1447140333595616E-3</v>
      </c>
      <c r="D12" s="1445">
        <v>0.19250000000000006</v>
      </c>
      <c r="E12" s="1444">
        <f t="shared" si="1"/>
        <v>1.0232819531602656E-3</v>
      </c>
      <c r="F12" s="1445"/>
      <c r="G12" s="1445"/>
      <c r="H12" s="1444"/>
      <c r="I12" s="1445"/>
      <c r="J12" s="1444"/>
    </row>
    <row r="13" spans="1:10" s="614" customFormat="1" ht="12.75" customHeight="1" x14ac:dyDescent="0.15">
      <c r="A13" s="1442" t="s">
        <v>102</v>
      </c>
      <c r="B13" s="1446">
        <v>1574.2666666666667</v>
      </c>
      <c r="C13" s="1444">
        <f t="shared" si="0"/>
        <v>0.12994931679479627</v>
      </c>
      <c r="D13" s="1445">
        <v>29.367111111111097</v>
      </c>
      <c r="E13" s="1444">
        <f t="shared" si="1"/>
        <v>0.15610823281273917</v>
      </c>
      <c r="F13" s="1445"/>
      <c r="G13" s="1445"/>
      <c r="H13" s="1444"/>
      <c r="I13" s="1445"/>
      <c r="J13" s="1444"/>
    </row>
    <row r="14" spans="1:10" s="614" customFormat="1" ht="12.75" customHeight="1" x14ac:dyDescent="0.15">
      <c r="A14" s="1442" t="s">
        <v>2562</v>
      </c>
      <c r="B14" s="1446">
        <v>591.1</v>
      </c>
      <c r="C14" s="1444">
        <f t="shared" si="0"/>
        <v>4.8792903250658978E-2</v>
      </c>
      <c r="D14" s="1445">
        <v>7.2414444444444444</v>
      </c>
      <c r="E14" s="1444">
        <f t="shared" si="1"/>
        <v>3.849371124578007E-2</v>
      </c>
      <c r="F14" s="1445"/>
      <c r="G14" s="1445"/>
      <c r="H14" s="1444"/>
      <c r="I14" s="1445"/>
      <c r="J14" s="1444"/>
    </row>
    <row r="15" spans="1:10" s="614" customFormat="1" ht="12.75" customHeight="1" x14ac:dyDescent="0.15">
      <c r="A15" s="614" t="s">
        <v>2563</v>
      </c>
      <c r="B15" s="1446">
        <v>1295.5999999999999</v>
      </c>
      <c r="C15" s="1444">
        <f t="shared" si="0"/>
        <v>0.10694651573600704</v>
      </c>
      <c r="D15" s="1445">
        <v>0.96608333333333407</v>
      </c>
      <c r="E15" s="1444">
        <f t="shared" si="1"/>
        <v>5.1354578714229281E-3</v>
      </c>
      <c r="F15" s="1445"/>
      <c r="G15" s="1445"/>
      <c r="H15" s="1444"/>
      <c r="I15" s="1445"/>
      <c r="J15" s="1444"/>
    </row>
    <row r="16" spans="1:10" s="614" customFormat="1" ht="12.75" customHeight="1" x14ac:dyDescent="0.15">
      <c r="A16" s="614" t="s">
        <v>2564</v>
      </c>
      <c r="B16" s="1446">
        <v>359.83333333333331</v>
      </c>
      <c r="C16" s="1444">
        <f t="shared" si="0"/>
        <v>2.9702779596845634E-2</v>
      </c>
      <c r="D16" s="1445">
        <v>6.8689999999999491</v>
      </c>
      <c r="E16" s="1444">
        <f t="shared" si="1"/>
        <v>3.6513889539001608E-2</v>
      </c>
      <c r="F16" s="1445"/>
      <c r="G16" s="1445"/>
      <c r="H16" s="1444"/>
      <c r="I16" s="1445"/>
      <c r="J16" s="1444"/>
    </row>
    <row r="17" spans="1:10" s="614" customFormat="1" ht="12.75" customHeight="1" x14ac:dyDescent="0.15">
      <c r="A17" s="1442" t="s">
        <v>2565</v>
      </c>
      <c r="B17" s="1446">
        <v>351.75</v>
      </c>
      <c r="C17" s="1444">
        <f t="shared" si="0"/>
        <v>2.9035533274267118E-2</v>
      </c>
      <c r="D17" s="1445">
        <v>40.992555555555583</v>
      </c>
      <c r="E17" s="1444">
        <f t="shared" si="1"/>
        <v>0.21790619383854337</v>
      </c>
      <c r="F17" s="1445"/>
      <c r="G17" s="1445"/>
      <c r="H17" s="1444"/>
      <c r="I17" s="1445"/>
      <c r="J17" s="1444"/>
    </row>
    <row r="18" spans="1:10" s="614" customFormat="1" ht="12.75" customHeight="1" x14ac:dyDescent="0.15">
      <c r="A18" s="1442" t="s">
        <v>2566</v>
      </c>
      <c r="B18" s="1446">
        <v>1724.65</v>
      </c>
      <c r="C18" s="1444">
        <f t="shared" si="0"/>
        <v>0.14236284992598378</v>
      </c>
      <c r="D18" s="1445">
        <v>8.5940000000000047</v>
      </c>
      <c r="E18" s="1444">
        <f t="shared" si="1"/>
        <v>4.568355898939909E-2</v>
      </c>
      <c r="F18" s="1445"/>
      <c r="G18" s="1445"/>
      <c r="H18" s="1444"/>
      <c r="I18" s="1445"/>
      <c r="J18" s="1444"/>
    </row>
    <row r="19" spans="1:10" s="614" customFormat="1" ht="12.75" customHeight="1" x14ac:dyDescent="0.15">
      <c r="A19" s="1442" t="s">
        <v>2567</v>
      </c>
      <c r="B19" s="1446">
        <v>1745.8</v>
      </c>
      <c r="C19" s="1444">
        <f t="shared" si="0"/>
        <v>0.1441086964895964</v>
      </c>
      <c r="D19" s="1445">
        <v>13.272027777777772</v>
      </c>
      <c r="E19" s="1444">
        <f t="shared" si="1"/>
        <v>7.055078704852849E-2</v>
      </c>
      <c r="F19" s="1445"/>
      <c r="G19" s="1445"/>
      <c r="H19" s="1444"/>
      <c r="I19" s="1445"/>
      <c r="J19" s="1444"/>
    </row>
    <row r="20" spans="1:10" s="614" customFormat="1" ht="12.75" customHeight="1" x14ac:dyDescent="0.15">
      <c r="A20" s="1442" t="s">
        <v>2568</v>
      </c>
      <c r="B20" s="1446">
        <v>53.366666666666667</v>
      </c>
      <c r="C20" s="1444">
        <f t="shared" si="0"/>
        <v>4.405201494631761E-3</v>
      </c>
      <c r="D20" s="1445">
        <v>6.7583333333333315E-2</v>
      </c>
      <c r="E20" s="1444">
        <f t="shared" si="1"/>
        <v>3.5925613160734846E-4</v>
      </c>
      <c r="F20" s="1445"/>
      <c r="G20" s="1445"/>
      <c r="H20" s="1444"/>
      <c r="I20" s="1445"/>
      <c r="J20" s="1444"/>
    </row>
    <row r="21" spans="1:10" s="614" customFormat="1" ht="12.75" customHeight="1" x14ac:dyDescent="0.15">
      <c r="A21" s="614" t="s">
        <v>2569</v>
      </c>
      <c r="B21" s="1447" t="s">
        <v>80</v>
      </c>
      <c r="C21" s="1445" t="s">
        <v>80</v>
      </c>
      <c r="D21" s="1445" t="s">
        <v>80</v>
      </c>
      <c r="E21" s="1445" t="s">
        <v>80</v>
      </c>
      <c r="F21" s="816"/>
      <c r="G21" s="816"/>
      <c r="H21" s="816"/>
      <c r="I21" s="816"/>
      <c r="J21" s="816"/>
    </row>
    <row r="22" spans="1:10" s="614" customFormat="1" x14ac:dyDescent="0.15">
      <c r="B22" s="1448"/>
      <c r="C22" s="1445"/>
      <c r="D22" s="1445"/>
      <c r="E22" s="1445"/>
      <c r="F22" s="816"/>
      <c r="G22" s="816"/>
      <c r="H22" s="816"/>
      <c r="I22" s="816"/>
      <c r="J22" s="816"/>
    </row>
    <row r="23" spans="1:10" s="614" customFormat="1" ht="33.75" customHeight="1" x14ac:dyDescent="0.15">
      <c r="A23" s="3046" t="s">
        <v>2570</v>
      </c>
      <c r="B23" s="3046"/>
      <c r="C23" s="3046"/>
      <c r="D23" s="3046"/>
      <c r="E23" s="3046"/>
    </row>
    <row r="24" spans="1:10" s="614" customFormat="1" ht="22.5" customHeight="1" x14ac:dyDescent="0.15">
      <c r="A24" s="3192" t="s">
        <v>2571</v>
      </c>
      <c r="B24" s="3192"/>
      <c r="C24" s="3192"/>
      <c r="D24" s="3192"/>
      <c r="E24" s="3192"/>
      <c r="F24" s="665"/>
    </row>
    <row r="25" spans="1:10" s="614" customFormat="1" ht="21.75" customHeight="1" x14ac:dyDescent="0.15">
      <c r="A25" s="3192" t="s">
        <v>2572</v>
      </c>
      <c r="B25" s="3192"/>
      <c r="C25" s="3192"/>
      <c r="D25" s="3192"/>
      <c r="E25" s="3192"/>
      <c r="F25" s="665"/>
    </row>
    <row r="26" spans="1:10" s="614" customFormat="1" ht="21.75" customHeight="1" x14ac:dyDescent="0.15">
      <c r="A26" s="3192" t="s">
        <v>2573</v>
      </c>
      <c r="B26" s="3192"/>
      <c r="C26" s="3192"/>
      <c r="D26" s="3192"/>
      <c r="E26" s="3192"/>
      <c r="F26" s="665"/>
    </row>
    <row r="27" spans="1:10" s="614" customFormat="1" x14ac:dyDescent="0.15">
      <c r="A27" s="3193" t="s">
        <v>2574</v>
      </c>
      <c r="B27" s="3193"/>
      <c r="C27" s="3193"/>
      <c r="D27" s="3193"/>
      <c r="E27" s="3193"/>
      <c r="F27" s="664"/>
    </row>
    <row r="28" spans="1:10" s="614" customFormat="1" ht="10.5" customHeight="1" x14ac:dyDescent="0.15">
      <c r="A28" s="3193" t="s">
        <v>505</v>
      </c>
      <c r="B28" s="3193"/>
      <c r="C28" s="3193"/>
      <c r="D28" s="3193"/>
      <c r="E28" s="3193"/>
    </row>
    <row r="29" spans="1:10" s="614" customFormat="1" x14ac:dyDescent="0.15">
      <c r="A29" s="3186" t="s">
        <v>2537</v>
      </c>
      <c r="B29" s="3186"/>
      <c r="C29" s="3186"/>
      <c r="D29" s="3186"/>
      <c r="E29" s="3186"/>
    </row>
    <row r="30" spans="1:10" s="614" customFormat="1" x14ac:dyDescent="0.15">
      <c r="B30" s="1449"/>
    </row>
  </sheetData>
  <mergeCells count="12">
    <mergeCell ref="A29:E29"/>
    <mergeCell ref="A2:E2"/>
    <mergeCell ref="A4:A6"/>
    <mergeCell ref="B4:E4"/>
    <mergeCell ref="B5:C5"/>
    <mergeCell ref="D5:E5"/>
    <mergeCell ref="A23:E23"/>
    <mergeCell ref="A24:E24"/>
    <mergeCell ref="A25:E25"/>
    <mergeCell ref="A26:E26"/>
    <mergeCell ref="A27:E27"/>
    <mergeCell ref="A28:E28"/>
  </mergeCells>
  <pageMargins left="0.7" right="0.7" top="0.75" bottom="0.75" header="0.3" footer="0.3"/>
  <pageSetup paperSize="14" scale="90" orientation="landscape"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6"/>
  <dimension ref="A1:E14"/>
  <sheetViews>
    <sheetView zoomScaleNormal="100" workbookViewId="0"/>
  </sheetViews>
  <sheetFormatPr baseColWidth="10" defaultColWidth="11.42578125" defaultRowHeight="10.5" x14ac:dyDescent="0.15"/>
  <cols>
    <col min="1" max="1" width="50" style="1419" customWidth="1"/>
    <col min="2" max="5" width="12.28515625" style="1419" customWidth="1"/>
    <col min="6" max="16384" width="11.42578125" style="1419"/>
  </cols>
  <sheetData>
    <row r="1" spans="1:5" x14ac:dyDescent="0.15">
      <c r="A1" s="1418"/>
    </row>
    <row r="2" spans="1:5" s="614" customFormat="1" ht="22.5" customHeight="1" x14ac:dyDescent="0.15">
      <c r="A2" s="2739" t="s">
        <v>2575</v>
      </c>
      <c r="B2" s="2739"/>
      <c r="C2" s="2739"/>
      <c r="D2" s="2739"/>
      <c r="E2" s="2739"/>
    </row>
    <row r="3" spans="1:5" s="614" customFormat="1" ht="11.25" customHeight="1" x14ac:dyDescent="0.15">
      <c r="A3" s="1450"/>
      <c r="B3" s="1450"/>
      <c r="C3" s="1450"/>
      <c r="D3" s="1450"/>
      <c r="E3" s="1450"/>
    </row>
    <row r="4" spans="1:5" s="614" customFormat="1" x14ac:dyDescent="0.15">
      <c r="A4" s="1451"/>
      <c r="B4" s="3195">
        <v>2016</v>
      </c>
      <c r="C4" s="3195"/>
      <c r="D4" s="3195"/>
      <c r="E4" s="3195"/>
    </row>
    <row r="5" spans="1:5" s="614" customFormat="1" ht="12.75" customHeight="1" x14ac:dyDescent="0.15">
      <c r="A5" s="3187" t="s">
        <v>2576</v>
      </c>
      <c r="B5" s="3191" t="s">
        <v>2549</v>
      </c>
      <c r="C5" s="3191"/>
      <c r="D5" s="3191" t="s">
        <v>2558</v>
      </c>
      <c r="E5" s="3191"/>
    </row>
    <row r="6" spans="1:5" s="614" customFormat="1" x14ac:dyDescent="0.15">
      <c r="A6" s="3189"/>
      <c r="B6" s="1438" t="s">
        <v>2491</v>
      </c>
      <c r="C6" s="1438" t="s">
        <v>781</v>
      </c>
      <c r="D6" s="1438" t="s">
        <v>2491</v>
      </c>
      <c r="E6" s="1438" t="s">
        <v>781</v>
      </c>
    </row>
    <row r="7" spans="1:5" s="614" customFormat="1" x14ac:dyDescent="0.15">
      <c r="A7" s="522" t="s">
        <v>71</v>
      </c>
      <c r="B7" s="1452">
        <f t="shared" ref="B7:E7" si="0">SUM(B8:B9)</f>
        <v>12123.98333333333</v>
      </c>
      <c r="C7" s="1426">
        <f t="shared" si="0"/>
        <v>1</v>
      </c>
      <c r="D7" s="1452">
        <f t="shared" si="0"/>
        <v>188.14833333333129</v>
      </c>
      <c r="E7" s="1426">
        <f t="shared" si="0"/>
        <v>0.99999999999999989</v>
      </c>
    </row>
    <row r="8" spans="1:5" s="614" customFormat="1" x14ac:dyDescent="0.15">
      <c r="A8" s="614" t="s">
        <v>142</v>
      </c>
      <c r="B8" s="1453">
        <v>7657.9</v>
      </c>
      <c r="C8" s="1428">
        <f>+B8/$B$7</f>
        <v>0.63163234305556903</v>
      </c>
      <c r="D8" s="1453">
        <v>144.70999999999799</v>
      </c>
      <c r="E8" s="1428">
        <f>+D8/$D$7</f>
        <v>0.76912719574094668</v>
      </c>
    </row>
    <row r="9" spans="1:5" s="1422" customFormat="1" x14ac:dyDescent="0.15">
      <c r="A9" s="614" t="s">
        <v>2577</v>
      </c>
      <c r="B9" s="1453">
        <v>4466.0833333333303</v>
      </c>
      <c r="C9" s="1428">
        <f>+B9/$B$7</f>
        <v>0.36836765694443091</v>
      </c>
      <c r="D9" s="1453">
        <v>43.438333333333297</v>
      </c>
      <c r="E9" s="1428">
        <f>+D9/$D$7</f>
        <v>0.23087280425905324</v>
      </c>
    </row>
    <row r="10" spans="1:5" s="1430" customFormat="1" ht="10.5" customHeight="1" x14ac:dyDescent="0.15">
      <c r="A10" s="1454"/>
      <c r="B10" s="627"/>
      <c r="C10" s="627"/>
      <c r="D10" s="627"/>
      <c r="E10" s="627"/>
    </row>
    <row r="11" spans="1:5" s="1430" customFormat="1" ht="33.75" customHeight="1" x14ac:dyDescent="0.15">
      <c r="A11" s="3178" t="s">
        <v>2554</v>
      </c>
      <c r="B11" s="3178"/>
      <c r="C11" s="3178"/>
      <c r="D11" s="3178"/>
      <c r="E11" s="3178"/>
    </row>
    <row r="12" spans="1:5" s="1430" customFormat="1" ht="12.75" customHeight="1" x14ac:dyDescent="0.15">
      <c r="A12" s="3178" t="s">
        <v>2578</v>
      </c>
      <c r="B12" s="3178"/>
      <c r="C12" s="3178"/>
      <c r="D12" s="3178"/>
      <c r="E12" s="3178"/>
    </row>
    <row r="13" spans="1:5" s="1430" customFormat="1" ht="22.5" customHeight="1" x14ac:dyDescent="0.15">
      <c r="A13" s="3192" t="s">
        <v>2572</v>
      </c>
      <c r="B13" s="3192"/>
      <c r="C13" s="3192"/>
      <c r="D13" s="3192"/>
      <c r="E13" s="3192"/>
    </row>
    <row r="14" spans="1:5" s="1430" customFormat="1" ht="15" customHeight="1" x14ac:dyDescent="0.15">
      <c r="A14" s="3194" t="s">
        <v>2579</v>
      </c>
      <c r="B14" s="3194"/>
      <c r="C14" s="3194"/>
      <c r="D14" s="3194"/>
      <c r="E14" s="3194"/>
    </row>
  </sheetData>
  <mergeCells count="9">
    <mergeCell ref="A12:E12"/>
    <mergeCell ref="A13:E13"/>
    <mergeCell ref="A14:E14"/>
    <mergeCell ref="A2:E2"/>
    <mergeCell ref="B4:E4"/>
    <mergeCell ref="A5:A6"/>
    <mergeCell ref="B5:C5"/>
    <mergeCell ref="D5:E5"/>
    <mergeCell ref="A11:E11"/>
  </mergeCells>
  <pageMargins left="0.7" right="0.7" top="0.75" bottom="0.75" header="0.3" footer="0.3"/>
  <pageSetup paperSize="14" scale="90" orientation="landscape"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7"/>
  <dimension ref="A1:E30"/>
  <sheetViews>
    <sheetView zoomScaleNormal="100" workbookViewId="0"/>
  </sheetViews>
  <sheetFormatPr baseColWidth="10" defaultColWidth="11.42578125" defaultRowHeight="10.5" x14ac:dyDescent="0.15"/>
  <cols>
    <col min="1" max="1" width="42.85546875" style="1419" customWidth="1"/>
    <col min="2" max="5" width="14.28515625" style="1419" customWidth="1"/>
    <col min="6" max="16384" width="11.42578125" style="1419"/>
  </cols>
  <sheetData>
    <row r="1" spans="1:5" x14ac:dyDescent="0.15">
      <c r="A1" s="1418"/>
    </row>
    <row r="2" spans="1:5" s="614" customFormat="1" ht="22.5" customHeight="1" x14ac:dyDescent="0.15">
      <c r="A2" s="2739" t="s">
        <v>2580</v>
      </c>
      <c r="B2" s="2739"/>
      <c r="C2" s="2739"/>
      <c r="D2" s="2739"/>
      <c r="E2" s="2739"/>
    </row>
    <row r="3" spans="1:5" s="614" customFormat="1" x14ac:dyDescent="0.15">
      <c r="A3" s="3180"/>
      <c r="B3" s="3180"/>
      <c r="C3" s="3180"/>
      <c r="D3" s="3180"/>
      <c r="E3" s="3180"/>
    </row>
    <row r="4" spans="1:5" s="614" customFormat="1" ht="15" customHeight="1" x14ac:dyDescent="0.15">
      <c r="A4" s="3198" t="s">
        <v>2557</v>
      </c>
      <c r="B4" s="3201">
        <v>2016</v>
      </c>
      <c r="C4" s="3202"/>
      <c r="D4" s="3202"/>
      <c r="E4" s="3203"/>
    </row>
    <row r="5" spans="1:5" s="614" customFormat="1" ht="12.75" customHeight="1" x14ac:dyDescent="0.15">
      <c r="A5" s="3199"/>
      <c r="B5" s="3204" t="s">
        <v>2549</v>
      </c>
      <c r="C5" s="3204"/>
      <c r="D5" s="3204" t="s">
        <v>2558</v>
      </c>
      <c r="E5" s="3204"/>
    </row>
    <row r="6" spans="1:5" s="614" customFormat="1" x14ac:dyDescent="0.15">
      <c r="A6" s="3200"/>
      <c r="B6" s="1424" t="s">
        <v>2491</v>
      </c>
      <c r="C6" s="1424" t="s">
        <v>781</v>
      </c>
      <c r="D6" s="1424" t="s">
        <v>2491</v>
      </c>
      <c r="E6" s="1424" t="s">
        <v>781</v>
      </c>
    </row>
    <row r="7" spans="1:5" s="614" customFormat="1" x14ac:dyDescent="0.15">
      <c r="A7" s="522" t="s">
        <v>71</v>
      </c>
      <c r="B7" s="1455">
        <f t="shared" ref="B7:E7" si="0">SUM(B8:B21)</f>
        <v>7648.3833333333341</v>
      </c>
      <c r="C7" s="1456">
        <f t="shared" si="0"/>
        <v>0.99999999999999978</v>
      </c>
      <c r="D7" s="1455">
        <f t="shared" si="0"/>
        <v>144.68186111111109</v>
      </c>
      <c r="E7" s="1456">
        <f t="shared" si="0"/>
        <v>0.99999999999999989</v>
      </c>
    </row>
    <row r="8" spans="1:5" s="614" customFormat="1" x14ac:dyDescent="0.15">
      <c r="A8" s="614" t="s">
        <v>2559</v>
      </c>
      <c r="B8" s="448">
        <v>1694.1666666666667</v>
      </c>
      <c r="C8" s="1428">
        <f>+B8/$B$7</f>
        <v>0.22150650573214817</v>
      </c>
      <c r="D8" s="448">
        <v>16.563194444444424</v>
      </c>
      <c r="E8" s="1428">
        <f>+D8/$D$7</f>
        <v>0.11448010356823109</v>
      </c>
    </row>
    <row r="9" spans="1:5" s="614" customFormat="1" x14ac:dyDescent="0.15">
      <c r="A9" s="614" t="s">
        <v>374</v>
      </c>
      <c r="B9" s="448">
        <v>46.05</v>
      </c>
      <c r="C9" s="1428">
        <f t="shared" ref="C9:C20" si="1">+B9/$B$7</f>
        <v>6.0208802295910017E-3</v>
      </c>
      <c r="D9" s="448">
        <v>0.55638888888888893</v>
      </c>
      <c r="E9" s="1428">
        <f t="shared" ref="E9:E20" si="2">+D9/$D$7</f>
        <v>3.8456022380137884E-3</v>
      </c>
    </row>
    <row r="10" spans="1:5" s="614" customFormat="1" x14ac:dyDescent="0.15">
      <c r="A10" s="614" t="s">
        <v>1667</v>
      </c>
      <c r="B10" s="448">
        <v>261.8</v>
      </c>
      <c r="C10" s="1428">
        <f t="shared" si="1"/>
        <v>3.4229455898087395E-2</v>
      </c>
      <c r="D10" s="448">
        <v>9.2463333333333253</v>
      </c>
      <c r="E10" s="1428">
        <f t="shared" si="2"/>
        <v>6.3908034236803427E-2</v>
      </c>
    </row>
    <row r="11" spans="1:5" s="614" customFormat="1" x14ac:dyDescent="0.15">
      <c r="A11" s="614" t="s">
        <v>2560</v>
      </c>
      <c r="B11" s="448">
        <v>2072.6666666666665</v>
      </c>
      <c r="C11" s="1428">
        <f t="shared" si="1"/>
        <v>0.27099408807525771</v>
      </c>
      <c r="D11" s="448">
        <v>50.37175000000007</v>
      </c>
      <c r="E11" s="1428">
        <f t="shared" si="2"/>
        <v>0.34815525327889002</v>
      </c>
    </row>
    <row r="12" spans="1:5" s="614" customFormat="1" x14ac:dyDescent="0.15">
      <c r="A12" s="614" t="s">
        <v>2561</v>
      </c>
      <c r="B12" s="448">
        <v>36.666666666666664</v>
      </c>
      <c r="C12" s="1428">
        <f t="shared" si="1"/>
        <v>4.7940414423091578E-3</v>
      </c>
      <c r="D12" s="1457">
        <v>8.3861111111111108E-2</v>
      </c>
      <c r="E12" s="1458">
        <f t="shared" si="2"/>
        <v>5.7962422149593741E-4</v>
      </c>
    </row>
    <row r="13" spans="1:5" s="614" customFormat="1" x14ac:dyDescent="0.15">
      <c r="A13" s="614" t="s">
        <v>102</v>
      </c>
      <c r="B13" s="448">
        <v>1498.9333333333334</v>
      </c>
      <c r="C13" s="1428">
        <f t="shared" si="1"/>
        <v>0.19598041416159842</v>
      </c>
      <c r="D13" s="448">
        <v>29.239027777777761</v>
      </c>
      <c r="E13" s="1428">
        <f t="shared" si="2"/>
        <v>0.20209186938315032</v>
      </c>
    </row>
    <row r="14" spans="1:5" s="614" customFormat="1" x14ac:dyDescent="0.15">
      <c r="A14" s="614" t="s">
        <v>2562</v>
      </c>
      <c r="B14" s="448">
        <v>10.716666666666667</v>
      </c>
      <c r="C14" s="1428">
        <f t="shared" si="1"/>
        <v>1.4011675670021768E-3</v>
      </c>
      <c r="D14" s="448">
        <v>0.17294444444444446</v>
      </c>
      <c r="E14" s="1428">
        <f t="shared" si="2"/>
        <v>1.1953429622503168E-3</v>
      </c>
    </row>
    <row r="15" spans="1:5" s="614" customFormat="1" ht="11.25" x14ac:dyDescent="0.15">
      <c r="A15" s="1459" t="s">
        <v>2563</v>
      </c>
      <c r="B15" s="448">
        <v>650.83333333333337</v>
      </c>
      <c r="C15" s="1428">
        <f t="shared" si="1"/>
        <v>8.5094235600987569E-2</v>
      </c>
      <c r="D15" s="448">
        <v>0.5233333333333331</v>
      </c>
      <c r="E15" s="1428">
        <f t="shared" si="2"/>
        <v>3.6171316107927978E-3</v>
      </c>
    </row>
    <row r="16" spans="1:5" s="614" customFormat="1" x14ac:dyDescent="0.15">
      <c r="A16" s="614" t="s">
        <v>2564</v>
      </c>
      <c r="B16" s="448">
        <v>348.16666666666669</v>
      </c>
      <c r="C16" s="1428">
        <f t="shared" si="1"/>
        <v>4.5521602604471967E-2</v>
      </c>
      <c r="D16" s="448">
        <v>6.7348611111110595</v>
      </c>
      <c r="E16" s="1428">
        <f t="shared" si="2"/>
        <v>4.6549450355348271E-2</v>
      </c>
    </row>
    <row r="17" spans="1:5" s="614" customFormat="1" x14ac:dyDescent="0.15">
      <c r="A17" s="614" t="s">
        <v>2565</v>
      </c>
      <c r="B17" s="448">
        <v>180.85</v>
      </c>
      <c r="C17" s="1428">
        <f t="shared" si="1"/>
        <v>2.364551985931667E-2</v>
      </c>
      <c r="D17" s="448">
        <v>8.1244444444444479</v>
      </c>
      <c r="E17" s="1428">
        <f t="shared" si="2"/>
        <v>5.6153856344197367E-2</v>
      </c>
    </row>
    <row r="18" spans="1:5" s="614" customFormat="1" x14ac:dyDescent="0.15">
      <c r="A18" s="614" t="s">
        <v>2566</v>
      </c>
      <c r="B18" s="448">
        <v>276</v>
      </c>
      <c r="C18" s="1428">
        <f t="shared" si="1"/>
        <v>3.6086057402108941E-2</v>
      </c>
      <c r="D18" s="448">
        <v>5.0443055555555523</v>
      </c>
      <c r="E18" s="1428">
        <f t="shared" si="2"/>
        <v>3.48648097060466E-2</v>
      </c>
    </row>
    <row r="19" spans="1:5" s="614" customFormat="1" x14ac:dyDescent="0.15">
      <c r="A19" s="614" t="s">
        <v>2567</v>
      </c>
      <c r="B19" s="448">
        <v>518.16666666666663</v>
      </c>
      <c r="C19" s="1428">
        <f t="shared" si="1"/>
        <v>6.7748522018814428E-2</v>
      </c>
      <c r="D19" s="448">
        <v>17.953833333333325</v>
      </c>
      <c r="E19" s="1428">
        <f t="shared" si="2"/>
        <v>0.12409180525778106</v>
      </c>
    </row>
    <row r="20" spans="1:5" s="614" customFormat="1" x14ac:dyDescent="0.15">
      <c r="A20" s="614" t="s">
        <v>2568</v>
      </c>
      <c r="B20" s="448">
        <v>53.366666666666667</v>
      </c>
      <c r="C20" s="1428">
        <f t="shared" si="1"/>
        <v>6.9775094083063295E-3</v>
      </c>
      <c r="D20" s="1457">
        <v>6.7583333333333315E-2</v>
      </c>
      <c r="E20" s="1428">
        <f t="shared" si="2"/>
        <v>4.671168369988789E-4</v>
      </c>
    </row>
    <row r="21" spans="1:5" s="1460" customFormat="1" ht="11.25" x14ac:dyDescent="0.15">
      <c r="A21" s="1459" t="s">
        <v>2569</v>
      </c>
      <c r="B21" s="448" t="s">
        <v>80</v>
      </c>
      <c r="C21" s="448" t="s">
        <v>80</v>
      </c>
      <c r="D21" s="448" t="s">
        <v>80</v>
      </c>
      <c r="E21" s="448" t="s">
        <v>80</v>
      </c>
    </row>
    <row r="22" spans="1:5" s="1460" customFormat="1" ht="11.25" customHeight="1" x14ac:dyDescent="0.15">
      <c r="A22" s="3197"/>
      <c r="B22" s="3197"/>
      <c r="C22" s="3197"/>
      <c r="D22" s="3197"/>
      <c r="E22" s="3197"/>
    </row>
    <row r="23" spans="1:5" s="1460" customFormat="1" ht="33.75" customHeight="1" x14ac:dyDescent="0.15">
      <c r="A23" s="3046" t="s">
        <v>2554</v>
      </c>
      <c r="B23" s="3046"/>
      <c r="C23" s="3046"/>
      <c r="D23" s="3046"/>
      <c r="E23" s="3046"/>
    </row>
    <row r="24" spans="1:5" s="1430" customFormat="1" ht="22.5" customHeight="1" x14ac:dyDescent="0.15">
      <c r="A24" s="3046" t="s">
        <v>2555</v>
      </c>
      <c r="B24" s="3046"/>
      <c r="C24" s="3046"/>
      <c r="D24" s="3046"/>
      <c r="E24" s="3046"/>
    </row>
    <row r="25" spans="1:5" s="1430" customFormat="1" ht="22.5" customHeight="1" x14ac:dyDescent="0.15">
      <c r="A25" s="3192" t="s">
        <v>2572</v>
      </c>
      <c r="B25" s="3192"/>
      <c r="C25" s="3192"/>
      <c r="D25" s="3192"/>
      <c r="E25" s="3192"/>
    </row>
    <row r="26" spans="1:5" s="1430" customFormat="1" ht="22.5" customHeight="1" x14ac:dyDescent="0.15">
      <c r="A26" s="3192" t="s">
        <v>2573</v>
      </c>
      <c r="B26" s="3192"/>
      <c r="C26" s="3192"/>
      <c r="D26" s="3192"/>
      <c r="E26" s="3192"/>
    </row>
    <row r="27" spans="1:5" s="1430" customFormat="1" ht="15" customHeight="1" x14ac:dyDescent="0.15">
      <c r="A27" s="3193" t="s">
        <v>2581</v>
      </c>
      <c r="B27" s="3193"/>
      <c r="C27" s="3193"/>
      <c r="D27" s="3193"/>
      <c r="E27" s="3193"/>
    </row>
    <row r="28" spans="1:5" s="1430" customFormat="1" ht="15" customHeight="1" x14ac:dyDescent="0.15">
      <c r="A28" s="3179" t="s">
        <v>505</v>
      </c>
      <c r="B28" s="3179"/>
      <c r="C28" s="3179"/>
      <c r="D28" s="3179"/>
      <c r="E28" s="3179"/>
    </row>
    <row r="29" spans="1:5" s="1430" customFormat="1" ht="15" customHeight="1" x14ac:dyDescent="0.15">
      <c r="A29" s="3196" t="s">
        <v>2537</v>
      </c>
      <c r="B29" s="3196"/>
      <c r="C29" s="3196"/>
      <c r="D29" s="3196"/>
      <c r="E29" s="3196"/>
    </row>
    <row r="30" spans="1:5" s="1430" customFormat="1" x14ac:dyDescent="0.15">
      <c r="A30" s="1461"/>
      <c r="B30" s="1462"/>
      <c r="D30" s="1422"/>
    </row>
  </sheetData>
  <mergeCells count="14">
    <mergeCell ref="A2:E2"/>
    <mergeCell ref="A3:E3"/>
    <mergeCell ref="A4:A6"/>
    <mergeCell ref="B4:E4"/>
    <mergeCell ref="B5:C5"/>
    <mergeCell ref="D5:E5"/>
    <mergeCell ref="A28:E28"/>
    <mergeCell ref="A29:E29"/>
    <mergeCell ref="A22:E22"/>
    <mergeCell ref="A23:E23"/>
    <mergeCell ref="A24:E24"/>
    <mergeCell ref="A25:E25"/>
    <mergeCell ref="A26:E26"/>
    <mergeCell ref="A27:E27"/>
  </mergeCells>
  <pageMargins left="0.7" right="0.7" top="0.75" bottom="0.75" header="0.3" footer="0.3"/>
  <pageSetup paperSize="14" scale="90" orientation="landscape"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8"/>
  <dimension ref="A1:E32"/>
  <sheetViews>
    <sheetView zoomScaleNormal="100" workbookViewId="0"/>
  </sheetViews>
  <sheetFormatPr baseColWidth="10" defaultColWidth="11.42578125" defaultRowHeight="10.5" x14ac:dyDescent="0.15"/>
  <cols>
    <col min="1" max="1" width="35.7109375" style="1460" customWidth="1"/>
    <col min="2" max="3" width="14.28515625" style="614" customWidth="1"/>
    <col min="4" max="5" width="14.28515625" style="1430" customWidth="1"/>
    <col min="6" max="16384" width="11.42578125" style="1430"/>
  </cols>
  <sheetData>
    <row r="1" spans="1:5" x14ac:dyDescent="0.15">
      <c r="A1" s="1418"/>
      <c r="D1" s="1422"/>
      <c r="E1" s="1460"/>
    </row>
    <row r="2" spans="1:5" s="614" customFormat="1" ht="22.5" customHeight="1" x14ac:dyDescent="0.15">
      <c r="A2" s="2739" t="s">
        <v>2582</v>
      </c>
      <c r="B2" s="2739"/>
      <c r="C2" s="2739"/>
      <c r="D2" s="2739"/>
      <c r="E2" s="2739"/>
    </row>
    <row r="3" spans="1:5" s="614" customFormat="1" ht="10.5" customHeight="1" x14ac:dyDescent="0.15">
      <c r="A3" s="3180"/>
      <c r="B3" s="3180"/>
      <c r="C3" s="3180"/>
      <c r="D3" s="3180"/>
      <c r="E3" s="3180"/>
    </row>
    <row r="4" spans="1:5" s="614" customFormat="1" ht="14.25" customHeight="1" x14ac:dyDescent="0.15">
      <c r="A4" s="3198" t="s">
        <v>2557</v>
      </c>
      <c r="B4" s="3201">
        <v>2016</v>
      </c>
      <c r="C4" s="3202"/>
      <c r="D4" s="3202"/>
      <c r="E4" s="3203"/>
    </row>
    <row r="5" spans="1:5" s="614" customFormat="1" ht="16.5" customHeight="1" x14ac:dyDescent="0.15">
      <c r="A5" s="3199"/>
      <c r="B5" s="3204" t="s">
        <v>2549</v>
      </c>
      <c r="C5" s="3204"/>
      <c r="D5" s="3204" t="s">
        <v>2558</v>
      </c>
      <c r="E5" s="3204"/>
    </row>
    <row r="6" spans="1:5" s="614" customFormat="1" ht="15" customHeight="1" x14ac:dyDescent="0.15">
      <c r="A6" s="3200"/>
      <c r="B6" s="1424" t="s">
        <v>2491</v>
      </c>
      <c r="C6" s="1424" t="s">
        <v>781</v>
      </c>
      <c r="D6" s="1424" t="s">
        <v>2491</v>
      </c>
      <c r="E6" s="1424" t="s">
        <v>781</v>
      </c>
    </row>
    <row r="7" spans="1:5" s="614" customFormat="1" x14ac:dyDescent="0.15">
      <c r="A7" s="522" t="s">
        <v>71</v>
      </c>
      <c r="B7" s="1455">
        <f t="shared" ref="B7:E7" si="0">SUM(B8:B21)</f>
        <v>4466.0833333333339</v>
      </c>
      <c r="C7" s="1426">
        <f t="shared" si="0"/>
        <v>1</v>
      </c>
      <c r="D7" s="1455">
        <f t="shared" si="0"/>
        <v>43.438333333333325</v>
      </c>
      <c r="E7" s="1426">
        <f t="shared" si="0"/>
        <v>1</v>
      </c>
    </row>
    <row r="8" spans="1:5" s="614" customFormat="1" x14ac:dyDescent="0.15">
      <c r="A8" s="614" t="s">
        <v>2559</v>
      </c>
      <c r="B8" s="448">
        <v>129</v>
      </c>
      <c r="C8" s="1444">
        <f>B8/$B$7</f>
        <v>2.8884369227324461E-2</v>
      </c>
      <c r="D8" s="448">
        <v>3.4265833333333346</v>
      </c>
      <c r="E8" s="1444">
        <f>D8/$D$7</f>
        <v>7.8883858343245253E-2</v>
      </c>
    </row>
    <row r="9" spans="1:5" s="614" customFormat="1" x14ac:dyDescent="0.15">
      <c r="A9" s="614" t="s">
        <v>374</v>
      </c>
      <c r="B9" s="448">
        <v>35.983333333333334</v>
      </c>
      <c r="C9" s="1444">
        <f t="shared" ref="C9:C19" si="1">B9/$B$7</f>
        <v>8.0570223723247427E-3</v>
      </c>
      <c r="D9" s="448">
        <v>0.18174999999999997</v>
      </c>
      <c r="E9" s="1444">
        <f t="shared" ref="E9:E19" si="2">D9/$D$7</f>
        <v>4.1840923915128728E-3</v>
      </c>
    </row>
    <row r="10" spans="1:5" s="614" customFormat="1" x14ac:dyDescent="0.15">
      <c r="A10" s="614" t="s">
        <v>1667</v>
      </c>
      <c r="B10" s="448">
        <v>63.483333333333334</v>
      </c>
      <c r="C10" s="1444">
        <f t="shared" si="1"/>
        <v>1.4214542944041198E-2</v>
      </c>
      <c r="D10" s="448">
        <v>0.2068888888888889</v>
      </c>
      <c r="E10" s="1444">
        <f t="shared" si="2"/>
        <v>4.7628182992492558E-3</v>
      </c>
    </row>
    <row r="11" spans="1:5" s="1460" customFormat="1" x14ac:dyDescent="0.15">
      <c r="A11" s="1460" t="s">
        <v>2560</v>
      </c>
      <c r="B11" s="365">
        <v>4.166666666666667</v>
      </c>
      <c r="C11" s="1444">
        <f t="shared" si="1"/>
        <v>9.3295766238128111E-4</v>
      </c>
      <c r="D11" s="365">
        <v>5.000000000000001E-3</v>
      </c>
      <c r="E11" s="1444">
        <f t="shared" si="2"/>
        <v>1.1510570540613134E-4</v>
      </c>
    </row>
    <row r="12" spans="1:5" s="1460" customFormat="1" x14ac:dyDescent="0.15">
      <c r="A12" s="1460" t="s">
        <v>2561</v>
      </c>
      <c r="B12" s="365">
        <v>74.11666666666666</v>
      </c>
      <c r="C12" s="1444">
        <f t="shared" si="1"/>
        <v>1.6595450898438224E-2</v>
      </c>
      <c r="D12" s="365">
        <v>0.10863888888888888</v>
      </c>
      <c r="E12" s="1444">
        <f t="shared" si="2"/>
        <v>2.5009911880187752E-3</v>
      </c>
    </row>
    <row r="13" spans="1:5" s="1460" customFormat="1" x14ac:dyDescent="0.15">
      <c r="A13" s="1460" t="s">
        <v>102</v>
      </c>
      <c r="B13" s="365">
        <v>75.333333333333329</v>
      </c>
      <c r="C13" s="1444">
        <f t="shared" si="1"/>
        <v>1.6867874535853561E-2</v>
      </c>
      <c r="D13" s="365">
        <v>0.12808333333333341</v>
      </c>
      <c r="E13" s="1444">
        <f t="shared" si="2"/>
        <v>2.948624486820399E-3</v>
      </c>
    </row>
    <row r="14" spans="1:5" s="1460" customFormat="1" x14ac:dyDescent="0.15">
      <c r="A14" s="1460" t="s">
        <v>2562</v>
      </c>
      <c r="B14" s="365">
        <v>580.38333333333333</v>
      </c>
      <c r="C14" s="1444">
        <f t="shared" si="1"/>
        <v>0.12995353870841339</v>
      </c>
      <c r="D14" s="365">
        <v>7.0685000000000002</v>
      </c>
      <c r="E14" s="1444">
        <f t="shared" si="2"/>
        <v>0.16272493573264785</v>
      </c>
    </row>
    <row r="15" spans="1:5" s="1460" customFormat="1" ht="11.25" x14ac:dyDescent="0.15">
      <c r="A15" s="1463" t="s">
        <v>2563</v>
      </c>
      <c r="B15" s="365">
        <v>644.76666666666665</v>
      </c>
      <c r="C15" s="1444">
        <f t="shared" si="1"/>
        <v>0.14436960050752895</v>
      </c>
      <c r="D15" s="1464">
        <v>0.44275000000000014</v>
      </c>
      <c r="E15" s="1444">
        <f t="shared" si="2"/>
        <v>1.0192610213712932E-2</v>
      </c>
    </row>
    <row r="16" spans="1:5" s="1460" customFormat="1" x14ac:dyDescent="0.15">
      <c r="A16" s="1460" t="s">
        <v>2564</v>
      </c>
      <c r="B16" s="365">
        <v>11.666666666666666</v>
      </c>
      <c r="C16" s="1444">
        <f t="shared" si="1"/>
        <v>2.6122814546675867E-3</v>
      </c>
      <c r="D16" s="365">
        <v>0.13413888888888889</v>
      </c>
      <c r="E16" s="1444">
        <f t="shared" si="2"/>
        <v>3.0880302855900454E-3</v>
      </c>
    </row>
    <row r="17" spans="1:5" s="1460" customFormat="1" x14ac:dyDescent="0.15">
      <c r="A17" s="1460" t="s">
        <v>2565</v>
      </c>
      <c r="B17" s="365">
        <v>170.9</v>
      </c>
      <c r="C17" s="1444">
        <f t="shared" si="1"/>
        <v>3.8266191480230624E-2</v>
      </c>
      <c r="D17" s="365">
        <v>0.46955555555555584</v>
      </c>
      <c r="E17" s="1444">
        <f t="shared" si="2"/>
        <v>1.0809704689918027E-2</v>
      </c>
    </row>
    <row r="18" spans="1:5" s="1460" customFormat="1" x14ac:dyDescent="0.15">
      <c r="A18" s="1460" t="s">
        <v>2566</v>
      </c>
      <c r="B18" s="365">
        <v>1448.65</v>
      </c>
      <c r="C18" s="1444">
        <f t="shared" si="1"/>
        <v>0.32436698822607429</v>
      </c>
      <c r="D18" s="365">
        <v>8.2277222222222086</v>
      </c>
      <c r="E18" s="1444">
        <f t="shared" si="2"/>
        <v>0.18941155405491794</v>
      </c>
    </row>
    <row r="19" spans="1:5" s="1460" customFormat="1" x14ac:dyDescent="0.15">
      <c r="A19" s="614" t="s">
        <v>2567</v>
      </c>
      <c r="B19" s="448">
        <v>1227.6333333333334</v>
      </c>
      <c r="C19" s="1444">
        <f t="shared" si="1"/>
        <v>0.2748791819827216</v>
      </c>
      <c r="D19" s="448">
        <v>23.038722222222226</v>
      </c>
      <c r="E19" s="1444">
        <f t="shared" si="2"/>
        <v>0.53037767460896057</v>
      </c>
    </row>
    <row r="20" spans="1:5" s="1460" customFormat="1" ht="11.25" x14ac:dyDescent="0.15">
      <c r="A20" s="614" t="s">
        <v>2583</v>
      </c>
      <c r="B20" s="448" t="s">
        <v>80</v>
      </c>
      <c r="C20" s="1444" t="s">
        <v>80</v>
      </c>
      <c r="D20" s="1465" t="s">
        <v>80</v>
      </c>
      <c r="E20" s="1465" t="s">
        <v>80</v>
      </c>
    </row>
    <row r="21" spans="1:5" ht="11.25" x14ac:dyDescent="0.15">
      <c r="A21" s="1459" t="s">
        <v>2569</v>
      </c>
      <c r="B21" s="448" t="s">
        <v>80</v>
      </c>
      <c r="C21" s="1465" t="s">
        <v>80</v>
      </c>
      <c r="D21" s="1465" t="s">
        <v>80</v>
      </c>
      <c r="E21" s="1465" t="s">
        <v>80</v>
      </c>
    </row>
    <row r="22" spans="1:5" x14ac:dyDescent="0.15">
      <c r="A22" s="1459"/>
      <c r="B22" s="1448"/>
      <c r="C22" s="1465"/>
      <c r="D22" s="1465"/>
      <c r="E22" s="1465"/>
    </row>
    <row r="23" spans="1:5" ht="33.75" customHeight="1" x14ac:dyDescent="0.15">
      <c r="A23" s="3046" t="s">
        <v>2554</v>
      </c>
      <c r="B23" s="3046"/>
      <c r="C23" s="3046"/>
      <c r="D23" s="3046"/>
      <c r="E23" s="3046"/>
    </row>
    <row r="24" spans="1:5" s="1422" customFormat="1" ht="22.5" customHeight="1" x14ac:dyDescent="0.15">
      <c r="A24" s="3046" t="s">
        <v>2555</v>
      </c>
      <c r="B24" s="3046"/>
      <c r="C24" s="3046"/>
      <c r="D24" s="3046"/>
      <c r="E24" s="3046"/>
    </row>
    <row r="25" spans="1:5" ht="22.5" customHeight="1" x14ac:dyDescent="0.15">
      <c r="A25" s="3192" t="s">
        <v>2572</v>
      </c>
      <c r="B25" s="3192"/>
      <c r="C25" s="3192"/>
      <c r="D25" s="3192"/>
      <c r="E25" s="3192"/>
    </row>
    <row r="26" spans="1:5" ht="22.5" customHeight="1" x14ac:dyDescent="0.15">
      <c r="A26" s="3192" t="s">
        <v>2573</v>
      </c>
      <c r="B26" s="3192"/>
      <c r="C26" s="3192"/>
      <c r="D26" s="3192"/>
      <c r="E26" s="3192"/>
    </row>
    <row r="27" spans="1:5" ht="11.25" customHeight="1" x14ac:dyDescent="0.15">
      <c r="A27" s="3193" t="s">
        <v>2584</v>
      </c>
      <c r="B27" s="3193"/>
      <c r="C27" s="3193"/>
      <c r="D27" s="3193"/>
      <c r="E27" s="3193"/>
    </row>
    <row r="28" spans="1:5" ht="11.25" customHeight="1" x14ac:dyDescent="0.15">
      <c r="A28" s="3205" t="s">
        <v>505</v>
      </c>
      <c r="B28" s="3205"/>
      <c r="C28" s="3205"/>
      <c r="D28" s="3205"/>
      <c r="E28" s="3205"/>
    </row>
    <row r="29" spans="1:5" ht="11.25" customHeight="1" x14ac:dyDescent="0.15">
      <c r="A29" s="3196" t="s">
        <v>2537</v>
      </c>
      <c r="B29" s="3196"/>
      <c r="C29" s="3196"/>
      <c r="D29" s="3196"/>
      <c r="E29" s="3196"/>
    </row>
    <row r="30" spans="1:5" x14ac:dyDescent="0.15">
      <c r="A30" s="614"/>
      <c r="D30" s="1422"/>
      <c r="E30" s="1422"/>
    </row>
    <row r="31" spans="1:5" x14ac:dyDescent="0.15">
      <c r="A31" s="614"/>
      <c r="D31" s="1422"/>
      <c r="E31" s="1422"/>
    </row>
    <row r="32" spans="1:5" x14ac:dyDescent="0.15">
      <c r="A32" s="614"/>
      <c r="D32" s="1422"/>
      <c r="E32" s="1422"/>
    </row>
  </sheetData>
  <mergeCells count="13">
    <mergeCell ref="A2:E2"/>
    <mergeCell ref="A3:E3"/>
    <mergeCell ref="A4:A6"/>
    <mergeCell ref="B4:E4"/>
    <mergeCell ref="B5:C5"/>
    <mergeCell ref="D5:E5"/>
    <mergeCell ref="A29:E29"/>
    <mergeCell ref="A23:E23"/>
    <mergeCell ref="A24:E24"/>
    <mergeCell ref="A25:E25"/>
    <mergeCell ref="A26:E26"/>
    <mergeCell ref="A27:E27"/>
    <mergeCell ref="A28:E28"/>
  </mergeCells>
  <pageMargins left="0.7" right="0.7" top="0.75" bottom="0.75" header="0.3" footer="0.3"/>
  <pageSetup paperSize="14" scale="90" orientation="landscape"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9"/>
  <dimension ref="A1:E16"/>
  <sheetViews>
    <sheetView zoomScaleNormal="100" workbookViewId="0"/>
  </sheetViews>
  <sheetFormatPr baseColWidth="10" defaultColWidth="11.42578125" defaultRowHeight="10.5" x14ac:dyDescent="0.15"/>
  <cols>
    <col min="1" max="1" width="35.7109375" style="1419" customWidth="1"/>
    <col min="2" max="5" width="14.28515625" style="1419" customWidth="1"/>
    <col min="6" max="6" width="9" style="1419" bestFit="1" customWidth="1"/>
    <col min="7" max="16384" width="11.42578125" style="1419"/>
  </cols>
  <sheetData>
    <row r="1" spans="1:5" x14ac:dyDescent="0.15">
      <c r="A1" s="1418"/>
    </row>
    <row r="2" spans="1:5" s="1420" customFormat="1" ht="22.5" customHeight="1" x14ac:dyDescent="0.15">
      <c r="A2" s="3207" t="s">
        <v>2585</v>
      </c>
      <c r="B2" s="3207"/>
      <c r="C2" s="3207"/>
      <c r="D2" s="3207"/>
      <c r="E2" s="3207"/>
    </row>
    <row r="3" spans="1:5" s="1420" customFormat="1" x14ac:dyDescent="0.15">
      <c r="A3" s="3208"/>
      <c r="B3" s="3208"/>
      <c r="C3" s="3208"/>
      <c r="D3" s="3208"/>
      <c r="E3" s="3208"/>
    </row>
    <row r="4" spans="1:5" s="1420" customFormat="1" ht="15" customHeight="1" x14ac:dyDescent="0.15">
      <c r="A4" s="3209" t="s">
        <v>2586</v>
      </c>
      <c r="B4" s="3212">
        <v>2016</v>
      </c>
      <c r="C4" s="3213"/>
      <c r="D4" s="3213"/>
      <c r="E4" s="3214"/>
    </row>
    <row r="5" spans="1:5" s="1420" customFormat="1" ht="15.75" customHeight="1" x14ac:dyDescent="0.15">
      <c r="A5" s="3210"/>
      <c r="B5" s="3215" t="s">
        <v>2587</v>
      </c>
      <c r="C5" s="3215"/>
      <c r="D5" s="3215"/>
      <c r="E5" s="3215"/>
    </row>
    <row r="6" spans="1:5" s="1420" customFormat="1" ht="11.25" x14ac:dyDescent="0.15">
      <c r="A6" s="3210"/>
      <c r="B6" s="3204" t="s">
        <v>2549</v>
      </c>
      <c r="C6" s="3204"/>
      <c r="D6" s="3204" t="s">
        <v>2558</v>
      </c>
      <c r="E6" s="3204"/>
    </row>
    <row r="7" spans="1:5" s="1420" customFormat="1" ht="11.25" x14ac:dyDescent="0.15">
      <c r="A7" s="3211"/>
      <c r="B7" s="1424" t="s">
        <v>2588</v>
      </c>
      <c r="C7" s="1424" t="s">
        <v>781</v>
      </c>
      <c r="D7" s="1424" t="s">
        <v>2491</v>
      </c>
      <c r="E7" s="1424" t="s">
        <v>781</v>
      </c>
    </row>
    <row r="8" spans="1:5" s="1420" customFormat="1" ht="11.25" customHeight="1" x14ac:dyDescent="0.15">
      <c r="A8" s="1466" t="s">
        <v>71</v>
      </c>
      <c r="B8" s="854">
        <f>SUM(B9,B10)</f>
        <v>12114.466666666667</v>
      </c>
      <c r="C8" s="1467">
        <f t="shared" ref="C8:E8" si="0">SUM(C9,C10)</f>
        <v>0.99999999999999989</v>
      </c>
      <c r="D8" s="854">
        <f t="shared" si="0"/>
        <v>93.870305555555603</v>
      </c>
      <c r="E8" s="1467">
        <f t="shared" si="0"/>
        <v>1</v>
      </c>
    </row>
    <row r="9" spans="1:5" s="1420" customFormat="1" ht="11.25" customHeight="1" x14ac:dyDescent="0.15">
      <c r="A9" s="1434" t="s">
        <v>2589</v>
      </c>
      <c r="B9" s="1323">
        <v>368.21666666666664</v>
      </c>
      <c r="C9" s="1468">
        <f>+B9/$B$8</f>
        <v>3.0394789700468307E-2</v>
      </c>
      <c r="D9" s="1323">
        <v>1.5907499999999994</v>
      </c>
      <c r="E9" s="1468">
        <f>+D9/$D$8</f>
        <v>1.6946253563205248E-2</v>
      </c>
    </row>
    <row r="10" spans="1:5" s="1420" customFormat="1" ht="11.25" customHeight="1" x14ac:dyDescent="0.15">
      <c r="A10" s="1434" t="s">
        <v>2590</v>
      </c>
      <c r="B10" s="1323">
        <v>11746.25</v>
      </c>
      <c r="C10" s="1468">
        <f>+B10/$B$8</f>
        <v>0.96960521029953162</v>
      </c>
      <c r="D10" s="1323">
        <v>92.279555555555604</v>
      </c>
      <c r="E10" s="1468">
        <f>+D10/$D$8</f>
        <v>0.98305374643679477</v>
      </c>
    </row>
    <row r="11" spans="1:5" s="1420" customFormat="1" x14ac:dyDescent="0.15">
      <c r="A11" s="3216"/>
      <c r="B11" s="3216"/>
      <c r="C11" s="3216"/>
      <c r="D11" s="3216"/>
      <c r="E11" s="3216"/>
    </row>
    <row r="12" spans="1:5" s="1420" customFormat="1" ht="33.75" customHeight="1" x14ac:dyDescent="0.15">
      <c r="A12" s="3046" t="s">
        <v>2554</v>
      </c>
      <c r="B12" s="3046"/>
      <c r="C12" s="3046"/>
      <c r="D12" s="3046"/>
      <c r="E12" s="3046"/>
    </row>
    <row r="13" spans="1:5" s="1420" customFormat="1" ht="12.75" customHeight="1" x14ac:dyDescent="0.15">
      <c r="A13" s="3046" t="s">
        <v>2578</v>
      </c>
      <c r="B13" s="3046"/>
      <c r="C13" s="3046"/>
      <c r="D13" s="3046"/>
      <c r="E13" s="3046"/>
    </row>
    <row r="14" spans="1:5" s="1420" customFormat="1" ht="33.75" customHeight="1" x14ac:dyDescent="0.15">
      <c r="A14" s="3192" t="s">
        <v>2591</v>
      </c>
      <c r="B14" s="3192"/>
      <c r="C14" s="3192"/>
      <c r="D14" s="3192"/>
      <c r="E14" s="3192"/>
    </row>
    <row r="15" spans="1:5" s="1420" customFormat="1" ht="22.5" customHeight="1" x14ac:dyDescent="0.15">
      <c r="A15" s="3217" t="s">
        <v>2592</v>
      </c>
      <c r="B15" s="3217"/>
      <c r="C15" s="3217"/>
      <c r="D15" s="3217"/>
      <c r="E15" s="3217"/>
    </row>
    <row r="16" spans="1:5" s="1420" customFormat="1" ht="11.25" customHeight="1" x14ac:dyDescent="0.15">
      <c r="A16" s="3206" t="s">
        <v>2579</v>
      </c>
      <c r="B16" s="3206"/>
      <c r="C16" s="3206"/>
      <c r="D16" s="3206"/>
      <c r="E16" s="3206"/>
    </row>
  </sheetData>
  <mergeCells count="13">
    <mergeCell ref="A16:E16"/>
    <mergeCell ref="A2:E2"/>
    <mergeCell ref="A3:E3"/>
    <mergeCell ref="A4:A7"/>
    <mergeCell ref="B4:E4"/>
    <mergeCell ref="B5:E5"/>
    <mergeCell ref="B6:C6"/>
    <mergeCell ref="D6:E6"/>
    <mergeCell ref="A11:E11"/>
    <mergeCell ref="A12:E12"/>
    <mergeCell ref="A13:E13"/>
    <mergeCell ref="A14:E14"/>
    <mergeCell ref="A15:E15"/>
  </mergeCells>
  <pageMargins left="0.7" right="0.7" top="0.75" bottom="0.75" header="0.3" footer="0.3"/>
  <pageSetup paperSize="14" scale="90" orientation="landscape"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0"/>
  <dimension ref="A2:E18"/>
  <sheetViews>
    <sheetView zoomScaleNormal="100" workbookViewId="0"/>
  </sheetViews>
  <sheetFormatPr baseColWidth="10" defaultColWidth="11.42578125" defaultRowHeight="10.5" x14ac:dyDescent="0.15"/>
  <cols>
    <col min="1" max="1" width="46.42578125" style="1419" customWidth="1"/>
    <col min="2" max="3" width="28.5703125" style="1419" customWidth="1"/>
    <col min="4" max="16384" width="11.42578125" style="1419"/>
  </cols>
  <sheetData>
    <row r="2" spans="1:5" ht="22.5" customHeight="1" x14ac:dyDescent="0.15">
      <c r="A2" s="3218" t="s">
        <v>2593</v>
      </c>
      <c r="B2" s="3218"/>
      <c r="C2" s="3218"/>
    </row>
    <row r="3" spans="1:5" x14ac:dyDescent="0.15">
      <c r="A3" s="1469"/>
      <c r="B3" s="1469"/>
      <c r="C3" s="1469"/>
    </row>
    <row r="4" spans="1:5" ht="15.75" customHeight="1" x14ac:dyDescent="0.15">
      <c r="A4" s="3219" t="s">
        <v>2557</v>
      </c>
      <c r="B4" s="3221">
        <v>2016</v>
      </c>
      <c r="C4" s="3222"/>
    </row>
    <row r="5" spans="1:5" ht="15.75" customHeight="1" x14ac:dyDescent="0.15">
      <c r="A5" s="3220"/>
      <c r="B5" s="1470" t="s">
        <v>2491</v>
      </c>
      <c r="C5" s="1471" t="s">
        <v>781</v>
      </c>
    </row>
    <row r="6" spans="1:5" ht="11.25" x14ac:dyDescent="0.15">
      <c r="A6" s="1472" t="s">
        <v>2594</v>
      </c>
      <c r="B6" s="854">
        <f t="shared" ref="B6" si="0">SUM(B7:B8)</f>
        <v>12114.466666666665</v>
      </c>
      <c r="C6" s="1473">
        <f>SUM(C7:C8)</f>
        <v>1</v>
      </c>
    </row>
    <row r="7" spans="1:5" x14ac:dyDescent="0.15">
      <c r="A7" s="1474" t="s">
        <v>2595</v>
      </c>
      <c r="B7" s="485">
        <v>734.16666666666663</v>
      </c>
      <c r="C7" s="1475">
        <f>+B7/B6</f>
        <v>6.0602475277491928E-2</v>
      </c>
    </row>
    <row r="8" spans="1:5" x14ac:dyDescent="0.15">
      <c r="A8" s="1474" t="s">
        <v>2596</v>
      </c>
      <c r="B8" s="485">
        <v>11380.3</v>
      </c>
      <c r="C8" s="1475">
        <f>+B8/B6</f>
        <v>0.93939752472250815</v>
      </c>
    </row>
    <row r="9" spans="1:5" ht="11.25" x14ac:dyDescent="0.15">
      <c r="A9" s="1472" t="s">
        <v>2597</v>
      </c>
      <c r="B9" s="854">
        <f t="shared" ref="B9" si="1">SUM(B10:B11)</f>
        <v>188.12019444444391</v>
      </c>
      <c r="C9" s="1473">
        <f>SUM(C10:C11)</f>
        <v>1</v>
      </c>
    </row>
    <row r="10" spans="1:5" x14ac:dyDescent="0.15">
      <c r="A10" s="1474" t="s">
        <v>2595</v>
      </c>
      <c r="B10" s="1476">
        <v>11.621583333333229</v>
      </c>
      <c r="C10" s="1475">
        <f>+B10/B9</f>
        <v>6.1777436322846997E-2</v>
      </c>
    </row>
    <row r="11" spans="1:5" x14ac:dyDescent="0.15">
      <c r="A11" s="1474" t="s">
        <v>2596</v>
      </c>
      <c r="B11" s="1476">
        <v>176.49861111111068</v>
      </c>
      <c r="C11" s="1475">
        <f>+B11/B9</f>
        <v>0.93822256367715295</v>
      </c>
    </row>
    <row r="12" spans="1:5" ht="9.75" customHeight="1" x14ac:dyDescent="0.15">
      <c r="A12" s="1477"/>
      <c r="B12" s="1477"/>
      <c r="C12" s="1477"/>
    </row>
    <row r="13" spans="1:5" ht="33.75" customHeight="1" x14ac:dyDescent="0.15">
      <c r="A13" s="3178" t="s">
        <v>2554</v>
      </c>
      <c r="B13" s="3178"/>
      <c r="C13" s="3178"/>
      <c r="D13" s="1478"/>
      <c r="E13" s="1478"/>
    </row>
    <row r="14" spans="1:5" ht="182.25" customHeight="1" x14ac:dyDescent="0.15">
      <c r="A14" s="3217" t="s">
        <v>2598</v>
      </c>
      <c r="B14" s="3217"/>
      <c r="C14" s="3217"/>
    </row>
    <row r="15" spans="1:5" ht="108.75" customHeight="1" x14ac:dyDescent="0.15">
      <c r="A15" s="3217" t="s">
        <v>2599</v>
      </c>
      <c r="B15" s="3217"/>
      <c r="C15" s="3217"/>
    </row>
    <row r="16" spans="1:5" ht="15" customHeight="1" x14ac:dyDescent="0.15">
      <c r="A16" s="3178" t="s">
        <v>2600</v>
      </c>
      <c r="B16" s="3178"/>
      <c r="C16" s="3178"/>
      <c r="D16" s="1478"/>
      <c r="E16" s="1478"/>
    </row>
    <row r="17" spans="1:5" ht="22.5" customHeight="1" x14ac:dyDescent="0.15">
      <c r="A17" s="3192" t="s">
        <v>2601</v>
      </c>
      <c r="B17" s="3192"/>
      <c r="C17" s="3192"/>
      <c r="D17" s="396"/>
      <c r="E17" s="396"/>
    </row>
    <row r="18" spans="1:5" ht="15" customHeight="1" x14ac:dyDescent="0.15">
      <c r="A18" s="3179" t="s">
        <v>2537</v>
      </c>
      <c r="B18" s="3179"/>
      <c r="C18" s="3179"/>
    </row>
  </sheetData>
  <mergeCells count="9">
    <mergeCell ref="A16:C16"/>
    <mergeCell ref="A17:C17"/>
    <mergeCell ref="A18:C18"/>
    <mergeCell ref="A2:C2"/>
    <mergeCell ref="A4:A5"/>
    <mergeCell ref="B4:C4"/>
    <mergeCell ref="A13:C13"/>
    <mergeCell ref="A14:C14"/>
    <mergeCell ref="A15:C15"/>
  </mergeCells>
  <pageMargins left="0.7" right="0.7" top="0.75" bottom="0.75" header="0.3" footer="0.3"/>
  <pageSetup paperSize="14" scale="9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F26"/>
  <sheetViews>
    <sheetView workbookViewId="0"/>
  </sheetViews>
  <sheetFormatPr baseColWidth="10" defaultColWidth="9.140625" defaultRowHeight="10.5" x14ac:dyDescent="0.15"/>
  <cols>
    <col min="1" max="1" width="23.5703125" style="118" customWidth="1"/>
    <col min="2" max="5" width="13.42578125" style="118" customWidth="1"/>
    <col min="6" max="6" width="13.28515625" style="118" bestFit="1" customWidth="1"/>
    <col min="7" max="16384" width="9.140625" style="118"/>
  </cols>
  <sheetData>
    <row r="1" spans="1:6" ht="15" customHeight="1" x14ac:dyDescent="0.15"/>
    <row r="2" spans="1:6" ht="22.5" customHeight="1" x14ac:dyDescent="0.15">
      <c r="A2" s="2422" t="s">
        <v>222</v>
      </c>
      <c r="B2" s="2423"/>
      <c r="C2" s="2423"/>
      <c r="D2" s="2423"/>
      <c r="E2" s="2423"/>
      <c r="F2" s="2423"/>
    </row>
    <row r="3" spans="1:6" ht="11.25" customHeight="1" x14ac:dyDescent="0.15">
      <c r="A3" s="2384"/>
      <c r="B3" s="2385"/>
      <c r="C3" s="2385"/>
      <c r="D3" s="2385"/>
      <c r="E3" s="2385"/>
      <c r="F3" s="2385"/>
    </row>
    <row r="4" spans="1:6" ht="15" customHeight="1" x14ac:dyDescent="0.15">
      <c r="A4" s="2405" t="s">
        <v>1</v>
      </c>
      <c r="B4" s="2405" t="s">
        <v>223</v>
      </c>
      <c r="C4" s="2425"/>
      <c r="D4" s="2425"/>
      <c r="E4" s="2425"/>
      <c r="F4" s="2426"/>
    </row>
    <row r="5" spans="1:6" ht="31.5" x14ac:dyDescent="0.15">
      <c r="A5" s="2424"/>
      <c r="B5" s="145" t="s">
        <v>224</v>
      </c>
      <c r="C5" s="145" t="s">
        <v>225</v>
      </c>
      <c r="D5" s="145" t="s">
        <v>217</v>
      </c>
      <c r="E5" s="145" t="s">
        <v>218</v>
      </c>
      <c r="F5" s="145" t="s">
        <v>226</v>
      </c>
    </row>
    <row r="6" spans="1:6" x14ac:dyDescent="0.15">
      <c r="A6" s="141" t="s">
        <v>71</v>
      </c>
      <c r="B6" s="149">
        <f>SUM(B7:B21)</f>
        <v>45</v>
      </c>
      <c r="C6" s="149">
        <f>SUM(C7:C21)</f>
        <v>14</v>
      </c>
      <c r="D6" s="149">
        <f>SUM(D7:D21)</f>
        <v>23</v>
      </c>
      <c r="E6" s="149">
        <f>SUM(E7:E21)</f>
        <v>3</v>
      </c>
      <c r="F6" s="149">
        <f>SUM(F7:F21)</f>
        <v>5</v>
      </c>
    </row>
    <row r="7" spans="1:6" x14ac:dyDescent="0.15">
      <c r="A7" s="143" t="s">
        <v>5</v>
      </c>
      <c r="B7" s="149">
        <f>SUM(C7:F7)</f>
        <v>7</v>
      </c>
      <c r="C7" s="150">
        <v>0</v>
      </c>
      <c r="D7" s="150">
        <v>7</v>
      </c>
      <c r="E7" s="150">
        <v>0</v>
      </c>
      <c r="F7" s="150">
        <v>0</v>
      </c>
    </row>
    <row r="8" spans="1:6" x14ac:dyDescent="0.15">
      <c r="A8" s="143" t="s">
        <v>7</v>
      </c>
      <c r="B8" s="149">
        <f t="shared" ref="B8:B21" si="0">SUM(C8:F8)</f>
        <v>0</v>
      </c>
      <c r="C8" s="150">
        <v>0</v>
      </c>
      <c r="D8" s="150">
        <v>0</v>
      </c>
      <c r="E8" s="150">
        <v>0</v>
      </c>
      <c r="F8" s="150">
        <v>0</v>
      </c>
    </row>
    <row r="9" spans="1:6" x14ac:dyDescent="0.15">
      <c r="A9" s="143" t="s">
        <v>8</v>
      </c>
      <c r="B9" s="149">
        <f t="shared" si="0"/>
        <v>17</v>
      </c>
      <c r="C9" s="150">
        <v>11</v>
      </c>
      <c r="D9" s="150">
        <v>5</v>
      </c>
      <c r="E9" s="150">
        <v>0</v>
      </c>
      <c r="F9" s="150">
        <v>1</v>
      </c>
    </row>
    <row r="10" spans="1:6" x14ac:dyDescent="0.15">
      <c r="A10" s="143" t="s">
        <v>9</v>
      </c>
      <c r="B10" s="149">
        <f t="shared" si="0"/>
        <v>0</v>
      </c>
      <c r="C10" s="150">
        <v>0</v>
      </c>
      <c r="D10" s="150">
        <v>0</v>
      </c>
      <c r="E10" s="150">
        <v>0</v>
      </c>
      <c r="F10" s="150">
        <v>0</v>
      </c>
    </row>
    <row r="11" spans="1:6" x14ac:dyDescent="0.15">
      <c r="A11" s="143" t="s">
        <v>10</v>
      </c>
      <c r="B11" s="149">
        <f t="shared" si="0"/>
        <v>2</v>
      </c>
      <c r="C11" s="150">
        <v>0</v>
      </c>
      <c r="D11" s="150">
        <v>1</v>
      </c>
      <c r="E11" s="150">
        <v>1</v>
      </c>
      <c r="F11" s="150">
        <v>0</v>
      </c>
    </row>
    <row r="12" spans="1:6" x14ac:dyDescent="0.15">
      <c r="A12" s="143" t="s">
        <v>11</v>
      </c>
      <c r="B12" s="149">
        <f t="shared" si="0"/>
        <v>5</v>
      </c>
      <c r="C12" s="150">
        <v>0</v>
      </c>
      <c r="D12" s="150">
        <v>3</v>
      </c>
      <c r="E12" s="150">
        <v>1</v>
      </c>
      <c r="F12" s="150">
        <v>1</v>
      </c>
    </row>
    <row r="13" spans="1:6" x14ac:dyDescent="0.15">
      <c r="A13" s="143" t="s">
        <v>12</v>
      </c>
      <c r="B13" s="149">
        <f t="shared" si="0"/>
        <v>6</v>
      </c>
      <c r="C13" s="150">
        <v>2</v>
      </c>
      <c r="D13" s="150">
        <v>3</v>
      </c>
      <c r="E13" s="150">
        <v>0</v>
      </c>
      <c r="F13" s="150">
        <v>1</v>
      </c>
    </row>
    <row r="14" spans="1:6" x14ac:dyDescent="0.15">
      <c r="A14" s="143" t="s">
        <v>13</v>
      </c>
      <c r="B14" s="149">
        <f t="shared" si="0"/>
        <v>0</v>
      </c>
      <c r="C14" s="150">
        <v>0</v>
      </c>
      <c r="D14" s="150">
        <v>0</v>
      </c>
      <c r="E14" s="150">
        <v>0</v>
      </c>
      <c r="F14" s="150">
        <v>0</v>
      </c>
    </row>
    <row r="15" spans="1:6" x14ac:dyDescent="0.15">
      <c r="A15" s="143" t="s">
        <v>14</v>
      </c>
      <c r="B15" s="149">
        <f t="shared" si="0"/>
        <v>1</v>
      </c>
      <c r="C15" s="150">
        <v>0</v>
      </c>
      <c r="D15" s="150">
        <v>0</v>
      </c>
      <c r="E15" s="150">
        <v>1</v>
      </c>
      <c r="F15" s="150">
        <v>0</v>
      </c>
    </row>
    <row r="16" spans="1:6" x14ac:dyDescent="0.15">
      <c r="A16" s="143" t="s">
        <v>15</v>
      </c>
      <c r="B16" s="142">
        <f t="shared" si="0"/>
        <v>3</v>
      </c>
      <c r="C16" s="144">
        <v>1</v>
      </c>
      <c r="D16" s="144">
        <v>2</v>
      </c>
      <c r="E16" s="144">
        <v>0</v>
      </c>
      <c r="F16" s="144">
        <v>0</v>
      </c>
    </row>
    <row r="17" spans="1:6" x14ac:dyDescent="0.15">
      <c r="A17" s="143" t="s">
        <v>16</v>
      </c>
      <c r="B17" s="142">
        <f t="shared" si="0"/>
        <v>0</v>
      </c>
      <c r="C17" s="144">
        <v>0</v>
      </c>
      <c r="D17" s="144">
        <v>0</v>
      </c>
      <c r="E17" s="144">
        <v>0</v>
      </c>
      <c r="F17" s="144">
        <v>0</v>
      </c>
    </row>
    <row r="18" spans="1:6" x14ac:dyDescent="0.15">
      <c r="A18" s="143" t="s">
        <v>17</v>
      </c>
      <c r="B18" s="142">
        <f t="shared" si="0"/>
        <v>2</v>
      </c>
      <c r="C18" s="144">
        <v>0</v>
      </c>
      <c r="D18" s="144">
        <v>2</v>
      </c>
      <c r="E18" s="144">
        <v>0</v>
      </c>
      <c r="F18" s="144">
        <v>0</v>
      </c>
    </row>
    <row r="19" spans="1:6" x14ac:dyDescent="0.15">
      <c r="A19" s="143" t="s">
        <v>18</v>
      </c>
      <c r="B19" s="142">
        <f t="shared" si="0"/>
        <v>2</v>
      </c>
      <c r="C19" s="144">
        <v>0</v>
      </c>
      <c r="D19" s="144">
        <v>0</v>
      </c>
      <c r="E19" s="144">
        <v>0</v>
      </c>
      <c r="F19" s="144">
        <v>2</v>
      </c>
    </row>
    <row r="20" spans="1:6" x14ac:dyDescent="0.15">
      <c r="A20" s="143" t="s">
        <v>19</v>
      </c>
      <c r="B20" s="142">
        <f t="shared" si="0"/>
        <v>0</v>
      </c>
      <c r="C20" s="144">
        <v>0</v>
      </c>
      <c r="D20" s="144">
        <v>0</v>
      </c>
      <c r="E20" s="144">
        <v>0</v>
      </c>
      <c r="F20" s="144">
        <v>0</v>
      </c>
    </row>
    <row r="21" spans="1:6" x14ac:dyDescent="0.15">
      <c r="A21" s="143" t="s">
        <v>20</v>
      </c>
      <c r="B21" s="142">
        <f t="shared" si="0"/>
        <v>0</v>
      </c>
      <c r="C21" s="144">
        <v>0</v>
      </c>
      <c r="D21" s="144">
        <v>0</v>
      </c>
      <c r="E21" s="144">
        <v>0</v>
      </c>
      <c r="F21" s="144">
        <v>0</v>
      </c>
    </row>
    <row r="22" spans="1:6" ht="11.25" customHeight="1" x14ac:dyDescent="0.15">
      <c r="A22" s="2401"/>
      <c r="B22" s="2402"/>
      <c r="C22" s="2402"/>
      <c r="D22" s="2402"/>
      <c r="E22" s="2402"/>
      <c r="F22" s="2402"/>
    </row>
    <row r="23" spans="1:6" ht="11.25" customHeight="1" x14ac:dyDescent="0.15">
      <c r="A23" s="2427" t="s">
        <v>227</v>
      </c>
      <c r="B23" s="2427"/>
      <c r="C23" s="2427"/>
      <c r="D23" s="2427"/>
      <c r="E23" s="2427"/>
      <c r="F23" s="2427"/>
    </row>
    <row r="24" spans="1:6" s="124" customFormat="1" ht="33" customHeight="1" x14ac:dyDescent="0.25">
      <c r="A24" s="2418" t="s">
        <v>228</v>
      </c>
      <c r="B24" s="2419"/>
      <c r="C24" s="2419"/>
      <c r="D24" s="2419"/>
      <c r="E24" s="2419"/>
      <c r="F24" s="2419"/>
    </row>
    <row r="25" spans="1:6" s="124" customFormat="1" x14ac:dyDescent="0.25">
      <c r="A25" s="2420" t="s">
        <v>21</v>
      </c>
      <c r="B25" s="2420"/>
      <c r="C25" s="2420"/>
      <c r="D25" s="2420"/>
      <c r="E25" s="2420"/>
      <c r="F25" s="2420"/>
    </row>
    <row r="26" spans="1:6" ht="11.25" customHeight="1" x14ac:dyDescent="0.15">
      <c r="A26" s="2421" t="s">
        <v>199</v>
      </c>
      <c r="B26" s="2421"/>
      <c r="C26" s="2421"/>
      <c r="D26" s="2421"/>
      <c r="E26" s="2421"/>
      <c r="F26" s="2421"/>
    </row>
  </sheetData>
  <mergeCells count="9">
    <mergeCell ref="A24:F24"/>
    <mergeCell ref="A25:F25"/>
    <mergeCell ref="A26:F26"/>
    <mergeCell ref="A2:F2"/>
    <mergeCell ref="A3:F3"/>
    <mergeCell ref="A4:A5"/>
    <mergeCell ref="B4:F4"/>
    <mergeCell ref="A22:F22"/>
    <mergeCell ref="A23:F23"/>
  </mergeCells>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1"/>
  <dimension ref="A1:R20"/>
  <sheetViews>
    <sheetView zoomScaleNormal="100" workbookViewId="0"/>
  </sheetViews>
  <sheetFormatPr baseColWidth="10" defaultColWidth="8" defaultRowHeight="10.5" x14ac:dyDescent="0.15"/>
  <cols>
    <col min="1" max="1" width="20" style="1" customWidth="1"/>
    <col min="2" max="2" width="10.7109375" style="1" customWidth="1"/>
    <col min="3" max="3" width="11.28515625" style="1" customWidth="1"/>
    <col min="4" max="4" width="12.140625" style="1" customWidth="1"/>
    <col min="5" max="5" width="10.7109375" style="1" customWidth="1"/>
    <col min="6" max="6" width="11.28515625" style="1" customWidth="1"/>
    <col min="7" max="7" width="12.140625" style="1" customWidth="1"/>
    <col min="8" max="8" width="10.7109375" style="1" customWidth="1"/>
    <col min="9" max="9" width="11.28515625" style="1" customWidth="1"/>
    <col min="10" max="10" width="12.140625" style="1" customWidth="1"/>
    <col min="11" max="11" width="10.7109375" style="1" customWidth="1"/>
    <col min="12" max="12" width="11.28515625" style="1" customWidth="1"/>
    <col min="13" max="13" width="12.140625" style="1" customWidth="1"/>
    <col min="14" max="14" width="10.7109375" style="1" customWidth="1"/>
    <col min="15" max="16" width="12.140625" style="1" customWidth="1"/>
    <col min="17" max="16384" width="8" style="1"/>
  </cols>
  <sheetData>
    <row r="1" spans="1:18" ht="15" customHeight="1" x14ac:dyDescent="0.15"/>
    <row r="2" spans="1:18" ht="15" customHeight="1" x14ac:dyDescent="0.15">
      <c r="A2" s="3226" t="s">
        <v>2602</v>
      </c>
      <c r="B2" s="3226"/>
      <c r="C2" s="3226"/>
      <c r="D2" s="3226"/>
      <c r="E2" s="3226"/>
      <c r="F2" s="3226"/>
      <c r="G2" s="3226"/>
      <c r="H2" s="3226"/>
      <c r="I2" s="3226"/>
      <c r="J2" s="3226"/>
      <c r="K2" s="3226"/>
      <c r="L2" s="3226"/>
      <c r="M2" s="3226"/>
      <c r="N2" s="3226"/>
      <c r="O2" s="3226"/>
      <c r="P2" s="3226"/>
      <c r="Q2" s="17"/>
    </row>
    <row r="3" spans="1:18" ht="15" customHeight="1" x14ac:dyDescent="0.15">
      <c r="A3" s="1479"/>
      <c r="B3" s="1479"/>
      <c r="C3" s="1479"/>
      <c r="D3" s="1479"/>
      <c r="E3" s="1479"/>
      <c r="F3" s="1479"/>
      <c r="G3" s="1479"/>
      <c r="H3" s="1479"/>
      <c r="I3" s="1479"/>
      <c r="J3" s="1479"/>
      <c r="K3" s="1479"/>
      <c r="L3" s="15"/>
      <c r="M3" s="15"/>
      <c r="Q3" s="17"/>
    </row>
    <row r="4" spans="1:18" ht="15" customHeight="1" x14ac:dyDescent="0.15">
      <c r="A4" s="3227" t="s">
        <v>2603</v>
      </c>
      <c r="B4" s="3229">
        <v>2012</v>
      </c>
      <c r="C4" s="3230"/>
      <c r="D4" s="3231"/>
      <c r="E4" s="3232">
        <v>2013</v>
      </c>
      <c r="F4" s="3233"/>
      <c r="G4" s="3234"/>
      <c r="H4" s="3232">
        <v>2014</v>
      </c>
      <c r="I4" s="3233"/>
      <c r="J4" s="3233"/>
      <c r="K4" s="3235">
        <v>2015</v>
      </c>
      <c r="L4" s="3235"/>
      <c r="M4" s="3235"/>
      <c r="N4" s="3235">
        <v>2016</v>
      </c>
      <c r="O4" s="3235"/>
      <c r="P4" s="3235"/>
      <c r="Q4" s="17"/>
    </row>
    <row r="5" spans="1:18" ht="15" customHeight="1" x14ac:dyDescent="0.15">
      <c r="A5" s="3228"/>
      <c r="B5" s="745" t="s">
        <v>89</v>
      </c>
      <c r="C5" s="745" t="s">
        <v>133</v>
      </c>
      <c r="D5" s="745" t="s">
        <v>2604</v>
      </c>
      <c r="E5" s="824" t="s">
        <v>89</v>
      </c>
      <c r="F5" s="824" t="s">
        <v>133</v>
      </c>
      <c r="G5" s="824" t="s">
        <v>2604</v>
      </c>
      <c r="H5" s="824" t="s">
        <v>89</v>
      </c>
      <c r="I5" s="824" t="s">
        <v>133</v>
      </c>
      <c r="J5" s="824" t="s">
        <v>2604</v>
      </c>
      <c r="K5" s="1480" t="s">
        <v>89</v>
      </c>
      <c r="L5" s="1480" t="s">
        <v>133</v>
      </c>
      <c r="M5" s="1480" t="s">
        <v>2604</v>
      </c>
      <c r="N5" s="1480" t="s">
        <v>89</v>
      </c>
      <c r="O5" s="1480" t="s">
        <v>133</v>
      </c>
      <c r="P5" s="1480" t="s">
        <v>2604</v>
      </c>
      <c r="Q5" s="17"/>
    </row>
    <row r="6" spans="1:18" ht="12" customHeight="1" x14ac:dyDescent="0.15">
      <c r="A6" s="1481" t="s">
        <v>71</v>
      </c>
      <c r="B6" s="1482">
        <f>SUM(C6:D6)</f>
        <v>3201</v>
      </c>
      <c r="C6" s="1482">
        <f t="shared" ref="C6:D6" si="0">SUM(C7:C16)</f>
        <v>412</v>
      </c>
      <c r="D6" s="1482">
        <f t="shared" si="0"/>
        <v>2789</v>
      </c>
      <c r="E6" s="1482">
        <f>SUM(F6:G6)</f>
        <v>3083</v>
      </c>
      <c r="F6" s="1482">
        <f t="shared" ref="F6:G6" si="1">SUM(F7:F16)</f>
        <v>510</v>
      </c>
      <c r="G6" s="1482">
        <f t="shared" si="1"/>
        <v>2573</v>
      </c>
      <c r="H6" s="1482">
        <f>SUM(I6:J6)</f>
        <v>3715</v>
      </c>
      <c r="I6" s="1482">
        <f t="shared" ref="I6:J6" si="2">SUM(I7:I16)</f>
        <v>1621</v>
      </c>
      <c r="J6" s="1483">
        <f t="shared" si="2"/>
        <v>2094</v>
      </c>
      <c r="K6" s="1483">
        <f>SUM(L6:M6)</f>
        <v>4138</v>
      </c>
      <c r="L6" s="1483">
        <f t="shared" ref="L6:M6" si="3">SUM(L7:L16)</f>
        <v>2083</v>
      </c>
      <c r="M6" s="1483">
        <f t="shared" si="3"/>
        <v>2055</v>
      </c>
      <c r="N6" s="1483">
        <f>SUM(N7:N16)</f>
        <v>5051</v>
      </c>
      <c r="O6" s="1483">
        <f t="shared" ref="O6" si="4">SUM(O7:O16)</f>
        <v>3010</v>
      </c>
      <c r="P6" s="1483">
        <f>SUM(P7:P16)</f>
        <v>2041</v>
      </c>
      <c r="Q6" s="17"/>
      <c r="R6" s="17"/>
    </row>
    <row r="7" spans="1:18" ht="12" customHeight="1" x14ac:dyDescent="0.15">
      <c r="A7" s="1484" t="s">
        <v>2605</v>
      </c>
      <c r="B7" s="1482">
        <f t="shared" ref="B7:B16" si="5">SUM(C7:D7)</f>
        <v>70</v>
      </c>
      <c r="C7" s="1485">
        <v>20</v>
      </c>
      <c r="D7" s="314">
        <f>70-C7</f>
        <v>50</v>
      </c>
      <c r="E7" s="1482">
        <f t="shared" ref="E7:E16" si="6">SUM(F7:G7)</f>
        <v>65</v>
      </c>
      <c r="F7" s="1485">
        <v>17</v>
      </c>
      <c r="G7" s="314">
        <f>65-F7</f>
        <v>48</v>
      </c>
      <c r="H7" s="1482">
        <f t="shared" ref="H7:H16" si="7">SUM(I7:J7)</f>
        <v>104</v>
      </c>
      <c r="I7" s="314">
        <v>40</v>
      </c>
      <c r="J7" s="322">
        <v>64</v>
      </c>
      <c r="K7" s="1483">
        <f t="shared" ref="K7:K16" si="8">SUM(L7:M7)</f>
        <v>99</v>
      </c>
      <c r="L7" s="150">
        <v>44</v>
      </c>
      <c r="M7" s="150">
        <v>55</v>
      </c>
      <c r="N7" s="1483">
        <f t="shared" ref="N7:N16" si="9">SUM(O7:P7)</f>
        <v>472</v>
      </c>
      <c r="O7" s="150">
        <v>417</v>
      </c>
      <c r="P7" s="322">
        <v>55</v>
      </c>
      <c r="Q7" s="17"/>
      <c r="R7" s="17"/>
    </row>
    <row r="8" spans="1:18" ht="12" customHeight="1" x14ac:dyDescent="0.15">
      <c r="A8" s="1486" t="s">
        <v>2606</v>
      </c>
      <c r="B8" s="1482">
        <f t="shared" si="5"/>
        <v>382</v>
      </c>
      <c r="C8" s="1485">
        <v>209</v>
      </c>
      <c r="D8" s="314">
        <f>382-C8</f>
        <v>173</v>
      </c>
      <c r="E8" s="1482">
        <f t="shared" si="6"/>
        <v>557</v>
      </c>
      <c r="F8" s="1485">
        <v>350</v>
      </c>
      <c r="G8" s="314">
        <f>557-F8</f>
        <v>207</v>
      </c>
      <c r="H8" s="1482">
        <f t="shared" si="7"/>
        <v>1646</v>
      </c>
      <c r="I8" s="314">
        <v>1464</v>
      </c>
      <c r="J8" s="322">
        <v>182</v>
      </c>
      <c r="K8" s="1483">
        <f t="shared" si="8"/>
        <v>1954</v>
      </c>
      <c r="L8" s="150">
        <v>1806</v>
      </c>
      <c r="M8" s="150">
        <v>148</v>
      </c>
      <c r="N8" s="1483">
        <f t="shared" si="9"/>
        <v>2625</v>
      </c>
      <c r="O8" s="150">
        <v>2221</v>
      </c>
      <c r="P8" s="322">
        <v>404</v>
      </c>
      <c r="Q8" s="17"/>
      <c r="R8" s="17"/>
    </row>
    <row r="9" spans="1:18" ht="12" customHeight="1" x14ac:dyDescent="0.15">
      <c r="A9" s="1484" t="s">
        <v>2607</v>
      </c>
      <c r="B9" s="1482">
        <f t="shared" si="5"/>
        <v>40</v>
      </c>
      <c r="C9" s="1485">
        <v>40</v>
      </c>
      <c r="D9" s="314">
        <f>40-C9</f>
        <v>0</v>
      </c>
      <c r="E9" s="1482">
        <f t="shared" si="6"/>
        <v>40</v>
      </c>
      <c r="F9" s="1485">
        <v>40</v>
      </c>
      <c r="G9" s="314">
        <f>40-F9</f>
        <v>0</v>
      </c>
      <c r="H9" s="1482">
        <f t="shared" si="7"/>
        <v>14</v>
      </c>
      <c r="I9" s="314">
        <v>14</v>
      </c>
      <c r="J9" s="322">
        <v>0</v>
      </c>
      <c r="K9" s="1483">
        <f t="shared" si="8"/>
        <v>14</v>
      </c>
      <c r="L9" s="150">
        <v>14</v>
      </c>
      <c r="M9" s="150">
        <v>0</v>
      </c>
      <c r="N9" s="1483">
        <f t="shared" si="9"/>
        <v>13</v>
      </c>
      <c r="O9" s="150">
        <v>13</v>
      </c>
      <c r="P9" s="322">
        <v>0</v>
      </c>
      <c r="Q9" s="17"/>
      <c r="R9" s="17"/>
    </row>
    <row r="10" spans="1:18" ht="12" customHeight="1" x14ac:dyDescent="0.15">
      <c r="A10" s="1484" t="s">
        <v>1593</v>
      </c>
      <c r="B10" s="1482">
        <f t="shared" si="5"/>
        <v>2063</v>
      </c>
      <c r="C10" s="314">
        <v>28</v>
      </c>
      <c r="D10" s="1485">
        <f>2063-C10</f>
        <v>2035</v>
      </c>
      <c r="E10" s="1482">
        <f t="shared" si="6"/>
        <v>1985</v>
      </c>
      <c r="F10" s="314">
        <v>28</v>
      </c>
      <c r="G10" s="1485">
        <f>1985-F10</f>
        <v>1957</v>
      </c>
      <c r="H10" s="1482">
        <f t="shared" si="7"/>
        <v>1579</v>
      </c>
      <c r="I10" s="314">
        <v>33</v>
      </c>
      <c r="J10" s="322">
        <v>1546</v>
      </c>
      <c r="K10" s="1483">
        <f t="shared" si="8"/>
        <v>1692</v>
      </c>
      <c r="L10" s="150">
        <v>144</v>
      </c>
      <c r="M10" s="150">
        <v>1548</v>
      </c>
      <c r="N10" s="1483">
        <f t="shared" si="9"/>
        <v>1470</v>
      </c>
      <c r="O10" s="150">
        <v>61</v>
      </c>
      <c r="P10" s="322">
        <v>1409</v>
      </c>
      <c r="Q10" s="17"/>
      <c r="R10" s="17"/>
    </row>
    <row r="11" spans="1:18" ht="12" customHeight="1" x14ac:dyDescent="0.15">
      <c r="A11" s="1484" t="s">
        <v>2608</v>
      </c>
      <c r="B11" s="1482">
        <f t="shared" si="5"/>
        <v>13</v>
      </c>
      <c r="C11" s="314">
        <v>12</v>
      </c>
      <c r="D11" s="1485">
        <f>13-C11</f>
        <v>1</v>
      </c>
      <c r="E11" s="1482">
        <f t="shared" si="6"/>
        <v>8</v>
      </c>
      <c r="F11" s="314">
        <v>8</v>
      </c>
      <c r="G11" s="1485">
        <f>8-F11</f>
        <v>0</v>
      </c>
      <c r="H11" s="1482">
        <f t="shared" si="7"/>
        <v>0</v>
      </c>
      <c r="I11" s="314">
        <v>0</v>
      </c>
      <c r="J11" s="322">
        <v>0</v>
      </c>
      <c r="K11" s="1483">
        <f t="shared" si="8"/>
        <v>8</v>
      </c>
      <c r="L11" s="150">
        <v>8</v>
      </c>
      <c r="M11" s="150">
        <v>0</v>
      </c>
      <c r="N11" s="1483">
        <f t="shared" si="9"/>
        <v>34</v>
      </c>
      <c r="O11" s="150">
        <v>33</v>
      </c>
      <c r="P11" s="322">
        <v>1</v>
      </c>
      <c r="Q11" s="17"/>
      <c r="R11" s="17"/>
    </row>
    <row r="12" spans="1:18" ht="12" customHeight="1" x14ac:dyDescent="0.15">
      <c r="A12" s="1484" t="s">
        <v>2609</v>
      </c>
      <c r="B12" s="1482">
        <f t="shared" si="5"/>
        <v>506</v>
      </c>
      <c r="C12" s="314">
        <v>16</v>
      </c>
      <c r="D12" s="1485">
        <f>506-C12</f>
        <v>490</v>
      </c>
      <c r="E12" s="1482">
        <f t="shared" si="6"/>
        <v>315</v>
      </c>
      <c r="F12" s="314">
        <v>7</v>
      </c>
      <c r="G12" s="1485">
        <f>315-F12</f>
        <v>308</v>
      </c>
      <c r="H12" s="1482">
        <f t="shared" si="7"/>
        <v>243</v>
      </c>
      <c r="I12" s="314">
        <v>14</v>
      </c>
      <c r="J12" s="322">
        <v>229</v>
      </c>
      <c r="K12" s="1483">
        <f t="shared" si="8"/>
        <v>245</v>
      </c>
      <c r="L12" s="150">
        <v>16</v>
      </c>
      <c r="M12" s="150">
        <v>229</v>
      </c>
      <c r="N12" s="1483">
        <f t="shared" si="9"/>
        <v>184</v>
      </c>
      <c r="O12" s="150">
        <v>16</v>
      </c>
      <c r="P12" s="322">
        <v>168</v>
      </c>
      <c r="Q12" s="17"/>
      <c r="R12" s="17"/>
    </row>
    <row r="13" spans="1:18" ht="12" customHeight="1" x14ac:dyDescent="0.15">
      <c r="A13" s="1484" t="s">
        <v>2610</v>
      </c>
      <c r="B13" s="1482">
        <f t="shared" si="5"/>
        <v>34</v>
      </c>
      <c r="C13" s="314">
        <v>8</v>
      </c>
      <c r="D13" s="1485">
        <f>34-C13</f>
        <v>26</v>
      </c>
      <c r="E13" s="1482">
        <f t="shared" si="6"/>
        <v>61</v>
      </c>
      <c r="F13" s="314">
        <v>21</v>
      </c>
      <c r="G13" s="1485">
        <f>61-F13</f>
        <v>40</v>
      </c>
      <c r="H13" s="1482">
        <f t="shared" si="7"/>
        <v>77</v>
      </c>
      <c r="I13" s="314">
        <v>11</v>
      </c>
      <c r="J13" s="322">
        <v>66</v>
      </c>
      <c r="K13" s="1483">
        <f t="shared" si="8"/>
        <v>69</v>
      </c>
      <c r="L13" s="150">
        <v>1</v>
      </c>
      <c r="M13" s="150">
        <v>68</v>
      </c>
      <c r="N13" s="1483">
        <f t="shared" si="9"/>
        <v>5</v>
      </c>
      <c r="O13" s="150">
        <v>2</v>
      </c>
      <c r="P13" s="322">
        <v>3</v>
      </c>
      <c r="Q13" s="17"/>
      <c r="R13" s="17"/>
    </row>
    <row r="14" spans="1:18" ht="12" customHeight="1" x14ac:dyDescent="0.15">
      <c r="A14" s="1484" t="s">
        <v>2611</v>
      </c>
      <c r="B14" s="1482">
        <f t="shared" si="5"/>
        <v>14</v>
      </c>
      <c r="C14" s="314">
        <v>8</v>
      </c>
      <c r="D14" s="1485">
        <f>14-C14</f>
        <v>6</v>
      </c>
      <c r="E14" s="1482">
        <f t="shared" si="6"/>
        <v>13</v>
      </c>
      <c r="F14" s="314">
        <v>11</v>
      </c>
      <c r="G14" s="1485">
        <f>13-F14</f>
        <v>2</v>
      </c>
      <c r="H14" s="1482">
        <f t="shared" si="7"/>
        <v>15</v>
      </c>
      <c r="I14" s="314">
        <v>15</v>
      </c>
      <c r="J14" s="322">
        <v>0</v>
      </c>
      <c r="K14" s="1483">
        <f t="shared" si="8"/>
        <v>12</v>
      </c>
      <c r="L14" s="150">
        <v>12</v>
      </c>
      <c r="M14" s="150">
        <v>0</v>
      </c>
      <c r="N14" s="1483">
        <f t="shared" si="9"/>
        <v>23</v>
      </c>
      <c r="O14" s="150">
        <v>23</v>
      </c>
      <c r="P14" s="322">
        <v>0</v>
      </c>
      <c r="Q14" s="17"/>
      <c r="R14" s="17"/>
    </row>
    <row r="15" spans="1:18" ht="12" customHeight="1" x14ac:dyDescent="0.15">
      <c r="A15" s="1484" t="s">
        <v>2612</v>
      </c>
      <c r="B15" s="1482">
        <f t="shared" si="5"/>
        <v>79</v>
      </c>
      <c r="C15" s="314">
        <v>71</v>
      </c>
      <c r="D15" s="1485">
        <f>79-C15</f>
        <v>8</v>
      </c>
      <c r="E15" s="1482">
        <f t="shared" si="6"/>
        <v>33</v>
      </c>
      <c r="F15" s="314">
        <v>24</v>
      </c>
      <c r="G15" s="1485">
        <f>33-F15</f>
        <v>9</v>
      </c>
      <c r="H15" s="1482">
        <f t="shared" si="7"/>
        <v>23</v>
      </c>
      <c r="I15" s="314">
        <v>16</v>
      </c>
      <c r="J15" s="322">
        <v>7</v>
      </c>
      <c r="K15" s="1483">
        <f t="shared" si="8"/>
        <v>25</v>
      </c>
      <c r="L15" s="150">
        <v>18</v>
      </c>
      <c r="M15" s="150">
        <v>7</v>
      </c>
      <c r="N15" s="1483">
        <f t="shared" si="9"/>
        <v>202</v>
      </c>
      <c r="O15" s="150">
        <v>201</v>
      </c>
      <c r="P15" s="322">
        <v>1</v>
      </c>
      <c r="Q15" s="17"/>
      <c r="R15" s="17"/>
    </row>
    <row r="16" spans="1:18" ht="12" customHeight="1" x14ac:dyDescent="0.15">
      <c r="A16" s="1484" t="s">
        <v>2613</v>
      </c>
      <c r="B16" s="1482">
        <f t="shared" si="5"/>
        <v>0</v>
      </c>
      <c r="C16" s="314">
        <v>0</v>
      </c>
      <c r="D16" s="1485">
        <v>0</v>
      </c>
      <c r="E16" s="1482">
        <f t="shared" si="6"/>
        <v>6</v>
      </c>
      <c r="F16" s="314">
        <v>4</v>
      </c>
      <c r="G16" s="1485">
        <f>6-F16</f>
        <v>2</v>
      </c>
      <c r="H16" s="1482">
        <f t="shared" si="7"/>
        <v>14</v>
      </c>
      <c r="I16" s="314">
        <v>14</v>
      </c>
      <c r="J16" s="322">
        <v>0</v>
      </c>
      <c r="K16" s="1483">
        <f t="shared" si="8"/>
        <v>20</v>
      </c>
      <c r="L16" s="150">
        <v>20</v>
      </c>
      <c r="M16" s="150">
        <v>0</v>
      </c>
      <c r="N16" s="1483">
        <f t="shared" si="9"/>
        <v>23</v>
      </c>
      <c r="O16" s="150">
        <v>23</v>
      </c>
      <c r="P16" s="322">
        <v>0</v>
      </c>
      <c r="Q16" s="17"/>
      <c r="R16" s="17"/>
    </row>
    <row r="17" spans="1:17" ht="15" customHeight="1" x14ac:dyDescent="0.15">
      <c r="A17" s="1484"/>
      <c r="B17" s="1484"/>
      <c r="C17" s="1484"/>
      <c r="D17" s="1484"/>
      <c r="E17" s="1484"/>
      <c r="F17" s="1484"/>
      <c r="G17" s="1484"/>
      <c r="H17" s="1484"/>
      <c r="I17" s="1484"/>
      <c r="J17" s="1484"/>
      <c r="K17" s="1484"/>
      <c r="L17" s="43"/>
      <c r="M17" s="43"/>
      <c r="N17" s="9"/>
      <c r="O17" s="9"/>
      <c r="P17" s="9"/>
      <c r="Q17" s="17"/>
    </row>
    <row r="18" spans="1:17" ht="22.5" customHeight="1" x14ac:dyDescent="0.15">
      <c r="A18" s="3223" t="s">
        <v>2614</v>
      </c>
      <c r="B18" s="3223"/>
      <c r="C18" s="3223"/>
      <c r="D18" s="3223"/>
      <c r="E18" s="3223"/>
      <c r="F18" s="3223"/>
      <c r="G18" s="3223"/>
      <c r="H18" s="3223"/>
      <c r="I18" s="3223"/>
      <c r="J18" s="3223"/>
      <c r="K18" s="3223"/>
      <c r="L18" s="3223"/>
      <c r="M18" s="3223"/>
      <c r="N18" s="3223"/>
      <c r="O18" s="3223"/>
      <c r="P18" s="3223"/>
      <c r="Q18" s="17"/>
    </row>
    <row r="19" spans="1:17" ht="15" customHeight="1" x14ac:dyDescent="0.15">
      <c r="A19" s="3224" t="s">
        <v>21</v>
      </c>
      <c r="B19" s="3224"/>
      <c r="C19" s="3224"/>
      <c r="D19" s="3224"/>
      <c r="E19" s="3224"/>
      <c r="F19" s="3224"/>
      <c r="G19" s="3224"/>
      <c r="H19" s="3224"/>
      <c r="I19" s="3224"/>
      <c r="J19" s="3224"/>
      <c r="K19" s="3224"/>
      <c r="L19" s="1487"/>
      <c r="M19" s="1487"/>
      <c r="N19" s="9"/>
      <c r="O19" s="9"/>
      <c r="P19" s="9"/>
      <c r="Q19" s="17"/>
    </row>
    <row r="20" spans="1:17" ht="15" customHeight="1" x14ac:dyDescent="0.15">
      <c r="A20" s="3225" t="s">
        <v>1417</v>
      </c>
      <c r="B20" s="3225"/>
      <c r="C20" s="3225"/>
      <c r="D20" s="3225"/>
      <c r="E20" s="3225"/>
      <c r="F20" s="3225"/>
      <c r="G20" s="3225"/>
      <c r="H20" s="3225"/>
      <c r="I20" s="3225"/>
      <c r="J20" s="3225"/>
      <c r="K20" s="3225"/>
      <c r="L20" s="1484"/>
      <c r="M20" s="1484"/>
      <c r="N20" s="9"/>
      <c r="O20" s="9"/>
      <c r="P20" s="9"/>
      <c r="Q20" s="17"/>
    </row>
  </sheetData>
  <mergeCells count="10">
    <mergeCell ref="A18:P18"/>
    <mergeCell ref="A19:K19"/>
    <mergeCell ref="A20:K20"/>
    <mergeCell ref="A2:P2"/>
    <mergeCell ref="A4:A5"/>
    <mergeCell ref="B4:D4"/>
    <mergeCell ref="E4:G4"/>
    <mergeCell ref="H4:J4"/>
    <mergeCell ref="K4:M4"/>
    <mergeCell ref="N4:P4"/>
  </mergeCells>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2"/>
  <dimension ref="A2:H34"/>
  <sheetViews>
    <sheetView zoomScaleNormal="100" zoomScalePageLayoutView="90" workbookViewId="0"/>
  </sheetViews>
  <sheetFormatPr baseColWidth="10" defaultColWidth="11" defaultRowHeight="10.5" x14ac:dyDescent="0.15"/>
  <cols>
    <col min="1" max="1" width="37.42578125" style="1" customWidth="1"/>
    <col min="2" max="6" width="17.140625" style="1" customWidth="1"/>
    <col min="7" max="7" width="17.28515625" style="1" customWidth="1"/>
    <col min="8" max="8" width="20.42578125" style="17" bestFit="1" customWidth="1"/>
    <col min="9" max="9" width="20.7109375" style="1" bestFit="1" customWidth="1"/>
    <col min="10" max="10" width="16.7109375" style="1" customWidth="1"/>
    <col min="11" max="11" width="39.42578125" style="1" customWidth="1"/>
    <col min="12" max="12" width="17.42578125" style="1" bestFit="1" customWidth="1"/>
    <col min="13" max="13" width="11" style="1"/>
    <col min="14" max="14" width="33.42578125" style="1" customWidth="1"/>
    <col min="15" max="16" width="17.42578125" style="1" bestFit="1" customWidth="1"/>
    <col min="17" max="17" width="12.85546875" style="1" bestFit="1" customWidth="1"/>
    <col min="18" max="16384" width="11" style="1"/>
  </cols>
  <sheetData>
    <row r="2" spans="1:8" ht="22.5" customHeight="1" x14ac:dyDescent="0.15">
      <c r="A2" s="2968" t="s">
        <v>3927</v>
      </c>
      <c r="B2" s="2968"/>
      <c r="C2" s="2968"/>
      <c r="D2" s="2968"/>
      <c r="E2" s="2968"/>
      <c r="F2" s="2968"/>
    </row>
    <row r="3" spans="1:8" x14ac:dyDescent="0.15">
      <c r="A3" s="3241"/>
      <c r="B3" s="3241"/>
      <c r="C3" s="3241"/>
      <c r="D3" s="3241"/>
      <c r="E3" s="3241"/>
      <c r="F3" s="3241"/>
    </row>
    <row r="4" spans="1:8" x14ac:dyDescent="0.15">
      <c r="A4" s="3242" t="s">
        <v>2615</v>
      </c>
      <c r="B4" s="2755" t="s">
        <v>2616</v>
      </c>
      <c r="C4" s="2755"/>
      <c r="D4" s="2755"/>
      <c r="E4" s="2755"/>
      <c r="F4" s="2755"/>
    </row>
    <row r="5" spans="1:8" ht="11.25" x14ac:dyDescent="0.15">
      <c r="A5" s="3243"/>
      <c r="B5" s="1488" t="s">
        <v>2617</v>
      </c>
      <c r="C5" s="1488" t="s">
        <v>2618</v>
      </c>
      <c r="D5" s="1488">
        <v>2014</v>
      </c>
      <c r="E5" s="1488">
        <v>2015</v>
      </c>
      <c r="F5" s="1488">
        <v>2016</v>
      </c>
    </row>
    <row r="6" spans="1:8" ht="11.25" x14ac:dyDescent="0.15">
      <c r="A6" s="1489" t="s">
        <v>2619</v>
      </c>
      <c r="B6" s="1490">
        <f>+B7</f>
        <v>2537679279</v>
      </c>
      <c r="C6" s="1490">
        <f>+C7</f>
        <v>2223896987</v>
      </c>
      <c r="D6" s="1490">
        <f>SUM(D7,D12)</f>
        <v>2946905584</v>
      </c>
      <c r="E6" s="1490">
        <f>SUM(E7,E12)</f>
        <v>3337889916</v>
      </c>
      <c r="F6" s="460">
        <f>SUM(F7,F12)</f>
        <v>4049138751</v>
      </c>
      <c r="H6" s="1490"/>
    </row>
    <row r="7" spans="1:8" x14ac:dyDescent="0.15">
      <c r="A7" s="1491" t="s">
        <v>2620</v>
      </c>
      <c r="B7" s="1490">
        <f>SUM(B8:B11)</f>
        <v>2537679279</v>
      </c>
      <c r="C7" s="1490">
        <f>SUM(C8:C11)</f>
        <v>2223896987</v>
      </c>
      <c r="D7" s="1490">
        <f>SUM(D8:D11)</f>
        <v>2933163401</v>
      </c>
      <c r="E7" s="1490">
        <f>SUM(E8:E11)</f>
        <v>3335173818</v>
      </c>
      <c r="F7" s="460">
        <f>SUM(F8:F11)</f>
        <v>4046640866</v>
      </c>
      <c r="H7" s="1490"/>
    </row>
    <row r="8" spans="1:8" x14ac:dyDescent="0.15">
      <c r="A8" s="1492" t="s">
        <v>2621</v>
      </c>
      <c r="B8" s="1493">
        <v>961607277</v>
      </c>
      <c r="C8" s="1493">
        <v>1310333477</v>
      </c>
      <c r="D8" s="1493">
        <v>1651522749</v>
      </c>
      <c r="E8" s="1493">
        <v>1617754459</v>
      </c>
      <c r="F8" s="461">
        <v>1669130045</v>
      </c>
      <c r="H8" s="1493"/>
    </row>
    <row r="9" spans="1:8" x14ac:dyDescent="0.15">
      <c r="A9" s="1492" t="s">
        <v>2622</v>
      </c>
      <c r="B9" s="1493">
        <v>1518195389</v>
      </c>
      <c r="C9" s="1493">
        <v>806300068</v>
      </c>
      <c r="D9" s="1493">
        <v>1053111905</v>
      </c>
      <c r="E9" s="1493">
        <v>1417085747</v>
      </c>
      <c r="F9" s="461">
        <v>1478470957</v>
      </c>
      <c r="H9" s="1493"/>
    </row>
    <row r="10" spans="1:8" x14ac:dyDescent="0.15">
      <c r="A10" s="1492" t="s">
        <v>2623</v>
      </c>
      <c r="B10" s="1493">
        <v>0</v>
      </c>
      <c r="C10" s="1493">
        <v>0</v>
      </c>
      <c r="D10" s="1493">
        <v>210178504</v>
      </c>
      <c r="E10" s="1493">
        <v>149126913</v>
      </c>
      <c r="F10" s="1494">
        <v>559975861</v>
      </c>
      <c r="H10" s="1493"/>
    </row>
    <row r="11" spans="1:8" x14ac:dyDescent="0.15">
      <c r="A11" s="1492" t="s">
        <v>2624</v>
      </c>
      <c r="B11" s="1493">
        <v>57876613</v>
      </c>
      <c r="C11" s="1493">
        <v>107263442</v>
      </c>
      <c r="D11" s="1493">
        <v>18350243</v>
      </c>
      <c r="E11" s="1493">
        <v>151206699</v>
      </c>
      <c r="F11" s="1494">
        <v>339064003</v>
      </c>
      <c r="H11" s="1490"/>
    </row>
    <row r="12" spans="1:8" x14ac:dyDescent="0.15">
      <c r="A12" s="1491" t="s">
        <v>2625</v>
      </c>
      <c r="B12" s="1490" t="s">
        <v>80</v>
      </c>
      <c r="C12" s="1490" t="s">
        <v>80</v>
      </c>
      <c r="D12" s="1490">
        <f>SUM(D13)</f>
        <v>13742183</v>
      </c>
      <c r="E12" s="1490">
        <f>SUM(E13)</f>
        <v>2716098</v>
      </c>
      <c r="F12" s="460">
        <f>SUM(F13)</f>
        <v>2497885</v>
      </c>
      <c r="H12" s="1493"/>
    </row>
    <row r="13" spans="1:8" x14ac:dyDescent="0.15">
      <c r="A13" s="543" t="s">
        <v>2626</v>
      </c>
      <c r="B13" s="1493" t="s">
        <v>80</v>
      </c>
      <c r="C13" s="1493" t="s">
        <v>80</v>
      </c>
      <c r="D13" s="1495">
        <v>13742183</v>
      </c>
      <c r="E13" s="1493">
        <v>2716098</v>
      </c>
      <c r="F13" s="1494">
        <v>2497885</v>
      </c>
      <c r="H13" s="1493"/>
    </row>
    <row r="14" spans="1:8" x14ac:dyDescent="0.15">
      <c r="A14" s="543"/>
      <c r="B14" s="1493"/>
      <c r="C14" s="1493"/>
      <c r="D14" s="1495"/>
      <c r="E14" s="1493"/>
      <c r="F14" s="461"/>
      <c r="H14" s="1490"/>
    </row>
    <row r="15" spans="1:8" ht="11.25" x14ac:dyDescent="0.15">
      <c r="A15" s="1489" t="s">
        <v>2627</v>
      </c>
      <c r="B15" s="1490" t="s">
        <v>80</v>
      </c>
      <c r="C15" s="1490">
        <f>SUM(C16:C17)</f>
        <v>2097439498.9838219</v>
      </c>
      <c r="D15" s="1490">
        <f>SUM(D16:D17)</f>
        <v>1301763491.6499953</v>
      </c>
      <c r="E15" s="1490">
        <f>SUM(E16:E17)</f>
        <v>2117419612.5503552</v>
      </c>
      <c r="F15" s="460">
        <f>SUM(F16:F17)</f>
        <v>2575197225</v>
      </c>
      <c r="H15" s="1493"/>
    </row>
    <row r="16" spans="1:8" x14ac:dyDescent="0.15">
      <c r="A16" s="1496" t="s">
        <v>2628</v>
      </c>
      <c r="B16" s="1493" t="s">
        <v>80</v>
      </c>
      <c r="C16" s="1493">
        <v>1288960496.8714395</v>
      </c>
      <c r="D16" s="1493">
        <v>751293970.68901718</v>
      </c>
      <c r="E16" s="1493">
        <v>1316161542.8872795</v>
      </c>
      <c r="F16" s="461">
        <v>1211400487</v>
      </c>
      <c r="H16" s="1493"/>
    </row>
    <row r="17" spans="1:8" x14ac:dyDescent="0.15">
      <c r="A17" s="1497" t="s">
        <v>2629</v>
      </c>
      <c r="B17" s="1495" t="s">
        <v>80</v>
      </c>
      <c r="C17" s="1495">
        <v>808479002.11238241</v>
      </c>
      <c r="D17" s="1495">
        <v>550469520.96097827</v>
      </c>
      <c r="E17" s="1495">
        <v>801258069.66307569</v>
      </c>
      <c r="F17" s="589">
        <v>1363796738</v>
      </c>
      <c r="H17" s="1490"/>
    </row>
    <row r="18" spans="1:8" ht="11.25" x14ac:dyDescent="0.15">
      <c r="A18" s="1498" t="s">
        <v>2630</v>
      </c>
      <c r="B18" s="1499" t="s">
        <v>80</v>
      </c>
      <c r="C18" s="1499">
        <f>SUM(C19:C22)</f>
        <v>2097439498.9838219</v>
      </c>
      <c r="D18" s="1499">
        <f>SUM(D19:D22)</f>
        <v>1301763491.6499953</v>
      </c>
      <c r="E18" s="1499">
        <f>SUM(E19:E22)</f>
        <v>2117419612.5503554</v>
      </c>
      <c r="F18" s="580">
        <f>SUM(F19:F22)</f>
        <v>2575197225</v>
      </c>
      <c r="H18" s="868"/>
    </row>
    <row r="19" spans="1:8" x14ac:dyDescent="0.15">
      <c r="A19" s="1500" t="s">
        <v>2631</v>
      </c>
      <c r="B19" s="1495" t="s">
        <v>80</v>
      </c>
      <c r="C19" s="1495">
        <v>1221249766.8714395</v>
      </c>
      <c r="D19" s="1495">
        <v>751293970.68901718</v>
      </c>
      <c r="E19" s="868">
        <v>1230838244.9050066</v>
      </c>
      <c r="F19" s="589">
        <v>1205288136</v>
      </c>
      <c r="H19" s="868"/>
    </row>
    <row r="20" spans="1:8" x14ac:dyDescent="0.15">
      <c r="A20" s="1500" t="s">
        <v>2632</v>
      </c>
      <c r="B20" s="1495" t="s">
        <v>80</v>
      </c>
      <c r="C20" s="1495">
        <v>67710730</v>
      </c>
      <c r="D20" s="1495" t="s">
        <v>80</v>
      </c>
      <c r="E20" s="868">
        <v>85323297.982272968</v>
      </c>
      <c r="F20" s="589">
        <v>6112351</v>
      </c>
      <c r="H20" s="868"/>
    </row>
    <row r="21" spans="1:8" x14ac:dyDescent="0.15">
      <c r="A21" s="1500" t="s">
        <v>2633</v>
      </c>
      <c r="B21" s="1495" t="s">
        <v>80</v>
      </c>
      <c r="C21" s="1495">
        <v>0</v>
      </c>
      <c r="D21" s="1495">
        <v>127124.24308287271</v>
      </c>
      <c r="E21" s="868">
        <v>90038673.783417389</v>
      </c>
      <c r="F21" s="589">
        <v>66133096</v>
      </c>
      <c r="H21" s="711"/>
    </row>
    <row r="22" spans="1:8" x14ac:dyDescent="0.15">
      <c r="A22" s="1500" t="s">
        <v>2634</v>
      </c>
      <c r="B22" s="1495" t="s">
        <v>80</v>
      </c>
      <c r="C22" s="1495">
        <v>808479002.11238241</v>
      </c>
      <c r="D22" s="1495">
        <v>550342396.71789539</v>
      </c>
      <c r="E22" s="868">
        <v>711219395.87965834</v>
      </c>
      <c r="F22" s="589">
        <v>1297663642</v>
      </c>
    </row>
    <row r="23" spans="1:8" x14ac:dyDescent="0.15">
      <c r="A23" s="3244"/>
      <c r="B23" s="3244"/>
      <c r="C23" s="3244"/>
      <c r="D23" s="3244"/>
      <c r="E23" s="3244"/>
      <c r="F23" s="3244"/>
    </row>
    <row r="24" spans="1:8" x14ac:dyDescent="0.15">
      <c r="A24" s="3240" t="s">
        <v>2635</v>
      </c>
      <c r="B24" s="3240"/>
      <c r="C24" s="3240"/>
      <c r="D24" s="3240"/>
      <c r="E24" s="3240"/>
      <c r="F24" s="3240"/>
    </row>
    <row r="25" spans="1:8" ht="12.75" customHeight="1" x14ac:dyDescent="0.15">
      <c r="A25" s="3238" t="s">
        <v>2636</v>
      </c>
      <c r="B25" s="3238"/>
      <c r="C25" s="3238"/>
      <c r="D25" s="3238"/>
      <c r="E25" s="3238"/>
      <c r="F25" s="3238"/>
    </row>
    <row r="26" spans="1:8" ht="63.75" customHeight="1" x14ac:dyDescent="0.15">
      <c r="A26" s="3239" t="s">
        <v>2637</v>
      </c>
      <c r="B26" s="3239"/>
      <c r="C26" s="3239"/>
      <c r="D26" s="3239"/>
      <c r="E26" s="3239"/>
      <c r="F26" s="3239"/>
    </row>
    <row r="27" spans="1:8" x14ac:dyDescent="0.15">
      <c r="A27" s="2951" t="s">
        <v>2638</v>
      </c>
      <c r="B27" s="2951"/>
      <c r="C27" s="2951"/>
      <c r="D27" s="2951"/>
      <c r="E27" s="2951"/>
      <c r="F27" s="2951"/>
    </row>
    <row r="28" spans="1:8" ht="22.5" customHeight="1" x14ac:dyDescent="0.15">
      <c r="A28" s="3158" t="s">
        <v>2639</v>
      </c>
      <c r="B28" s="3158"/>
      <c r="C28" s="3158"/>
      <c r="D28" s="3158"/>
      <c r="E28" s="3158"/>
      <c r="F28" s="3158"/>
    </row>
    <row r="29" spans="1:8" ht="11.25" customHeight="1" x14ac:dyDescent="0.15">
      <c r="A29" s="3158" t="s">
        <v>2640</v>
      </c>
      <c r="B29" s="3158"/>
      <c r="C29" s="3158"/>
      <c r="D29" s="3158"/>
      <c r="E29" s="3158"/>
      <c r="F29" s="3158"/>
    </row>
    <row r="30" spans="1:8" x14ac:dyDescent="0.15">
      <c r="A30" s="2876" t="s">
        <v>2641</v>
      </c>
      <c r="B30" s="2876"/>
      <c r="C30" s="2876"/>
      <c r="D30" s="2876"/>
      <c r="E30" s="2876"/>
      <c r="F30" s="2876"/>
    </row>
    <row r="31" spans="1:8" ht="75" customHeight="1" x14ac:dyDescent="0.15">
      <c r="A31" s="3236" t="s">
        <v>2642</v>
      </c>
      <c r="B31" s="3236"/>
      <c r="C31" s="3236"/>
      <c r="D31" s="3236"/>
      <c r="E31" s="3236"/>
      <c r="F31" s="3236"/>
    </row>
    <row r="32" spans="1:8" x14ac:dyDescent="0.15">
      <c r="A32" s="3237" t="s">
        <v>21</v>
      </c>
      <c r="B32" s="3237"/>
      <c r="C32" s="3237"/>
      <c r="D32" s="3237"/>
      <c r="E32" s="3237"/>
      <c r="F32" s="3237"/>
    </row>
    <row r="33" spans="1:6" x14ac:dyDescent="0.15">
      <c r="A33" s="1501" t="s">
        <v>184</v>
      </c>
      <c r="B33" s="1501"/>
      <c r="C33" s="1501"/>
      <c r="D33" s="1501"/>
      <c r="E33" s="1501"/>
      <c r="F33" s="1501"/>
    </row>
    <row r="34" spans="1:6" x14ac:dyDescent="0.15">
      <c r="A34" s="1" t="s">
        <v>1417</v>
      </c>
    </row>
  </sheetData>
  <mergeCells count="14">
    <mergeCell ref="A24:F24"/>
    <mergeCell ref="A2:F2"/>
    <mergeCell ref="A3:F3"/>
    <mergeCell ref="A4:A5"/>
    <mergeCell ref="B4:F4"/>
    <mergeCell ref="A23:F23"/>
    <mergeCell ref="A31:F31"/>
    <mergeCell ref="A32:F32"/>
    <mergeCell ref="A25:F25"/>
    <mergeCell ref="A26:F26"/>
    <mergeCell ref="A27:F27"/>
    <mergeCell ref="A28:F28"/>
    <mergeCell ref="A29:F29"/>
    <mergeCell ref="A30:F30"/>
  </mergeCells>
  <pageMargins left="0.7" right="0.7" top="0.75" bottom="0.75" header="0.3" footer="0.3"/>
  <pageSetup paperSize="9" orientation="portrait" verticalDpi="599"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3"/>
  <dimension ref="A1:Q20"/>
  <sheetViews>
    <sheetView workbookViewId="0"/>
  </sheetViews>
  <sheetFormatPr baseColWidth="10" defaultColWidth="8" defaultRowHeight="10.5" x14ac:dyDescent="0.15"/>
  <cols>
    <col min="1" max="1" width="12.42578125" style="1" customWidth="1"/>
    <col min="2" max="16" width="11.28515625" style="1" customWidth="1"/>
    <col min="17" max="16384" width="8" style="1"/>
  </cols>
  <sheetData>
    <row r="1" spans="1:17" ht="15" customHeight="1" x14ac:dyDescent="0.15"/>
    <row r="2" spans="1:17" ht="22.5" customHeight="1" x14ac:dyDescent="0.15">
      <c r="A2" s="3245" t="s">
        <v>2643</v>
      </c>
      <c r="B2" s="3245"/>
      <c r="C2" s="3245"/>
      <c r="D2" s="3245"/>
      <c r="E2" s="3245"/>
      <c r="F2" s="3245"/>
      <c r="G2" s="3245"/>
      <c r="H2" s="3245"/>
      <c r="I2" s="3245"/>
      <c r="J2" s="3245"/>
      <c r="K2" s="3245"/>
      <c r="L2" s="3245"/>
      <c r="M2" s="3245"/>
      <c r="N2" s="3245"/>
      <c r="O2" s="3245"/>
      <c r="P2" s="3245"/>
      <c r="Q2" s="17"/>
    </row>
    <row r="3" spans="1:17" ht="11.25" customHeight="1" x14ac:dyDescent="0.15">
      <c r="A3" s="3246"/>
      <c r="B3" s="3246"/>
      <c r="C3" s="3246"/>
      <c r="D3" s="3246"/>
      <c r="E3" s="3246"/>
      <c r="F3" s="3246"/>
      <c r="G3" s="3246"/>
      <c r="H3" s="3246"/>
      <c r="I3" s="3246"/>
      <c r="J3" s="3246"/>
      <c r="K3" s="3246"/>
      <c r="L3" s="3246"/>
      <c r="M3" s="3246"/>
    </row>
    <row r="4" spans="1:17" ht="15" customHeight="1" x14ac:dyDescent="0.15">
      <c r="A4" s="3247" t="s">
        <v>2644</v>
      </c>
      <c r="B4" s="3248" t="s">
        <v>1379</v>
      </c>
      <c r="C4" s="3248"/>
      <c r="D4" s="3248"/>
      <c r="E4" s="3248"/>
      <c r="F4" s="3248"/>
      <c r="G4" s="3248"/>
      <c r="H4" s="3248">
        <v>2014</v>
      </c>
      <c r="I4" s="3248"/>
      <c r="J4" s="3248"/>
      <c r="K4" s="3249">
        <v>2015</v>
      </c>
      <c r="L4" s="3249"/>
      <c r="M4" s="3249"/>
      <c r="N4" s="3250">
        <v>2016</v>
      </c>
      <c r="O4" s="3250"/>
      <c r="P4" s="3250"/>
    </row>
    <row r="5" spans="1:17" ht="12.75" customHeight="1" x14ac:dyDescent="0.15">
      <c r="A5" s="3247"/>
      <c r="B5" s="3251" t="s">
        <v>2645</v>
      </c>
      <c r="C5" s="3251"/>
      <c r="D5" s="3251"/>
      <c r="E5" s="3251" t="s">
        <v>2646</v>
      </c>
      <c r="F5" s="3251"/>
      <c r="G5" s="3251"/>
      <c r="H5" s="3251" t="s">
        <v>2647</v>
      </c>
      <c r="I5" s="3251"/>
      <c r="J5" s="3251"/>
      <c r="K5" s="3252" t="s">
        <v>2648</v>
      </c>
      <c r="L5" s="3253"/>
      <c r="M5" s="3253"/>
      <c r="N5" s="3252" t="s">
        <v>2649</v>
      </c>
      <c r="O5" s="3253"/>
      <c r="P5" s="3253"/>
    </row>
    <row r="6" spans="1:17" x14ac:dyDescent="0.15">
      <c r="A6" s="3247"/>
      <c r="B6" s="1502" t="s">
        <v>89</v>
      </c>
      <c r="C6" s="1503" t="s">
        <v>1028</v>
      </c>
      <c r="D6" s="1504" t="s">
        <v>1029</v>
      </c>
      <c r="E6" s="1504" t="s">
        <v>89</v>
      </c>
      <c r="F6" s="1503" t="s">
        <v>1028</v>
      </c>
      <c r="G6" s="1504" t="s">
        <v>1029</v>
      </c>
      <c r="H6" s="1504" t="s">
        <v>89</v>
      </c>
      <c r="I6" s="1503" t="s">
        <v>1028</v>
      </c>
      <c r="J6" s="1504" t="s">
        <v>1029</v>
      </c>
      <c r="K6" s="1505" t="s">
        <v>89</v>
      </c>
      <c r="L6" s="1505" t="s">
        <v>1028</v>
      </c>
      <c r="M6" s="1505" t="s">
        <v>1029</v>
      </c>
      <c r="N6" s="1505" t="s">
        <v>89</v>
      </c>
      <c r="O6" s="1505" t="s">
        <v>1028</v>
      </c>
      <c r="P6" s="1505" t="s">
        <v>1029</v>
      </c>
    </row>
    <row r="7" spans="1:17" s="9" customFormat="1" ht="12" customHeight="1" x14ac:dyDescent="0.15">
      <c r="A7" s="1498" t="s">
        <v>71</v>
      </c>
      <c r="B7" s="1506">
        <f>SUM(C7:D7)</f>
        <v>3186</v>
      </c>
      <c r="C7" s="1499">
        <f>SUM(C8:C9)</f>
        <v>1790</v>
      </c>
      <c r="D7" s="1499">
        <f>SUM(D8:D9)</f>
        <v>1396</v>
      </c>
      <c r="E7" s="1506">
        <f>SUM(F7:G7)</f>
        <v>4247</v>
      </c>
      <c r="F7" s="1499">
        <f>SUM(F8:F9)</f>
        <v>2376</v>
      </c>
      <c r="G7" s="1499">
        <f>SUM(G8:G9)</f>
        <v>1871</v>
      </c>
      <c r="H7" s="1506">
        <f>SUM(I7:J7)</f>
        <v>2089</v>
      </c>
      <c r="I7" s="1499">
        <f>SUM(I8:I9)</f>
        <v>879</v>
      </c>
      <c r="J7" s="1499">
        <f>SUM(J8:J9)</f>
        <v>1210</v>
      </c>
      <c r="K7" s="866">
        <f>SUM(L7:M7)</f>
        <v>4496</v>
      </c>
      <c r="L7" s="866">
        <f>SUM(L8:L9)</f>
        <v>2631</v>
      </c>
      <c r="M7" s="866">
        <f>SUM(M8:M9)</f>
        <v>1865</v>
      </c>
      <c r="N7" s="866">
        <f>SUM(O7:P7)</f>
        <v>5665</v>
      </c>
      <c r="O7" s="866">
        <f>SUM(O8:O9)</f>
        <v>3160</v>
      </c>
      <c r="P7" s="866">
        <f>SUM(P8:P9)</f>
        <v>2505</v>
      </c>
    </row>
    <row r="8" spans="1:17" s="9" customFormat="1" ht="12" customHeight="1" x14ac:dyDescent="0.15">
      <c r="A8" s="1500" t="s">
        <v>1927</v>
      </c>
      <c r="B8" s="1506">
        <f>SUM(C8:D8)</f>
        <v>1123</v>
      </c>
      <c r="C8" s="1495">
        <v>620</v>
      </c>
      <c r="D8" s="1495">
        <v>503</v>
      </c>
      <c r="E8" s="1506">
        <f>SUM(F8:G8)</f>
        <v>1069</v>
      </c>
      <c r="F8" s="1495">
        <v>563</v>
      </c>
      <c r="G8" s="1495">
        <v>506</v>
      </c>
      <c r="H8" s="1506">
        <f>SUM(I8:J8)</f>
        <v>879</v>
      </c>
      <c r="I8" s="1495">
        <v>466</v>
      </c>
      <c r="J8" s="1495">
        <v>413</v>
      </c>
      <c r="K8" s="866">
        <f>SUM(L8:M8)</f>
        <v>1182</v>
      </c>
      <c r="L8" s="868">
        <v>647</v>
      </c>
      <c r="M8" s="868">
        <v>535</v>
      </c>
      <c r="N8" s="866">
        <f>SUM(O8:P8)</f>
        <v>1459</v>
      </c>
      <c r="O8" s="868">
        <v>789</v>
      </c>
      <c r="P8" s="868">
        <v>670</v>
      </c>
    </row>
    <row r="9" spans="1:17" s="9" customFormat="1" ht="12" customHeight="1" x14ac:dyDescent="0.15">
      <c r="A9" s="1486" t="s">
        <v>2650</v>
      </c>
      <c r="B9" s="1506">
        <f>SUM(C9:D9)</f>
        <v>2063</v>
      </c>
      <c r="C9" s="1495">
        <v>1170</v>
      </c>
      <c r="D9" s="1495">
        <v>893</v>
      </c>
      <c r="E9" s="1506">
        <f>SUM(F9:G9)</f>
        <v>3178</v>
      </c>
      <c r="F9" s="1495">
        <v>1813</v>
      </c>
      <c r="G9" s="1495">
        <v>1365</v>
      </c>
      <c r="H9" s="1506">
        <f>SUM(I9:J9)</f>
        <v>1210</v>
      </c>
      <c r="I9" s="1495">
        <v>413</v>
      </c>
      <c r="J9" s="1495">
        <v>797</v>
      </c>
      <c r="K9" s="866">
        <f>SUM(L9:M9)</f>
        <v>3314</v>
      </c>
      <c r="L9" s="868">
        <v>1984</v>
      </c>
      <c r="M9" s="868">
        <v>1330</v>
      </c>
      <c r="N9" s="866">
        <f>SUM(O9:P9)</f>
        <v>4206</v>
      </c>
      <c r="O9" s="868">
        <v>2371</v>
      </c>
      <c r="P9" s="868">
        <v>1835</v>
      </c>
    </row>
    <row r="10" spans="1:17" s="9" customFormat="1" x14ac:dyDescent="0.15">
      <c r="A10" s="3254"/>
      <c r="B10" s="3254"/>
      <c r="C10" s="3254"/>
      <c r="D10" s="3254"/>
      <c r="E10" s="3254"/>
      <c r="F10" s="3254"/>
      <c r="G10" s="3254"/>
      <c r="H10" s="3254"/>
      <c r="I10" s="3254"/>
      <c r="J10" s="3254"/>
      <c r="K10" s="3255"/>
      <c r="L10" s="3255"/>
      <c r="M10" s="3255"/>
    </row>
    <row r="11" spans="1:17" s="9" customFormat="1" ht="32.25" customHeight="1" x14ac:dyDescent="0.15">
      <c r="A11" s="3256" t="s">
        <v>2651</v>
      </c>
      <c r="B11" s="3256"/>
      <c r="C11" s="3256"/>
      <c r="D11" s="3256"/>
      <c r="E11" s="3256"/>
      <c r="F11" s="3256"/>
      <c r="G11" s="3256"/>
      <c r="H11" s="3256"/>
      <c r="I11" s="3256"/>
      <c r="J11" s="3256"/>
      <c r="K11" s="3256"/>
      <c r="L11" s="3256"/>
      <c r="M11" s="3256"/>
      <c r="N11" s="3256"/>
      <c r="O11" s="3256"/>
      <c r="P11" s="3256"/>
    </row>
    <row r="12" spans="1:17" s="9" customFormat="1" ht="10.5" customHeight="1" x14ac:dyDescent="0.15">
      <c r="A12" s="3257" t="s">
        <v>2652</v>
      </c>
      <c r="B12" s="3257"/>
      <c r="C12" s="3257"/>
      <c r="D12" s="3257"/>
      <c r="E12" s="3257"/>
      <c r="F12" s="3257"/>
      <c r="G12" s="3257"/>
      <c r="H12" s="3257"/>
      <c r="I12" s="3257"/>
      <c r="J12" s="3257"/>
      <c r="K12" s="3257"/>
      <c r="L12" s="3257"/>
      <c r="M12" s="3257"/>
      <c r="N12" s="3257"/>
      <c r="O12" s="3257"/>
      <c r="P12" s="3257"/>
    </row>
    <row r="13" spans="1:17" s="9" customFormat="1" ht="10.5" customHeight="1" x14ac:dyDescent="0.15">
      <c r="A13" s="3225" t="s">
        <v>1417</v>
      </c>
      <c r="B13" s="3225"/>
      <c r="C13" s="3225"/>
      <c r="D13" s="3225"/>
      <c r="E13" s="3225"/>
      <c r="F13" s="3225"/>
      <c r="G13" s="3225"/>
      <c r="H13" s="3225"/>
      <c r="I13" s="3225"/>
      <c r="J13" s="3225"/>
      <c r="K13" s="3225"/>
      <c r="L13" s="3225"/>
      <c r="M13" s="3225"/>
      <c r="N13" s="3225"/>
      <c r="O13" s="3225"/>
      <c r="P13" s="3225"/>
    </row>
    <row r="15" spans="1:17" x14ac:dyDescent="0.15">
      <c r="N15" s="45"/>
    </row>
    <row r="16" spans="1:17" x14ac:dyDescent="0.15">
      <c r="N16" s="45"/>
    </row>
    <row r="18" spans="14:16" x14ac:dyDescent="0.15">
      <c r="N18" s="1507"/>
      <c r="O18" s="1507"/>
      <c r="P18" s="1507"/>
    </row>
    <row r="19" spans="14:16" x14ac:dyDescent="0.15">
      <c r="N19" s="1507"/>
      <c r="O19" s="1508"/>
      <c r="P19" s="1508"/>
    </row>
    <row r="20" spans="14:16" x14ac:dyDescent="0.15">
      <c r="N20" s="1507"/>
      <c r="O20" s="1508"/>
      <c r="P20" s="1508"/>
    </row>
  </sheetData>
  <mergeCells count="16">
    <mergeCell ref="A13:P13"/>
    <mergeCell ref="A2:P2"/>
    <mergeCell ref="A3:M3"/>
    <mergeCell ref="A4:A6"/>
    <mergeCell ref="B4:G4"/>
    <mergeCell ref="H4:J4"/>
    <mergeCell ref="K4:M4"/>
    <mergeCell ref="N4:P4"/>
    <mergeCell ref="B5:D5"/>
    <mergeCell ref="E5:G5"/>
    <mergeCell ref="H5:J5"/>
    <mergeCell ref="K5:M5"/>
    <mergeCell ref="N5:P5"/>
    <mergeCell ref="A10:M10"/>
    <mergeCell ref="A11:P11"/>
    <mergeCell ref="A12:P1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4"/>
  <dimension ref="A1:E17"/>
  <sheetViews>
    <sheetView zoomScaleNormal="100" workbookViewId="0"/>
  </sheetViews>
  <sheetFormatPr baseColWidth="10" defaultColWidth="11.42578125" defaultRowHeight="10.5" x14ac:dyDescent="0.15"/>
  <cols>
    <col min="1" max="1" width="42.85546875" style="1419" customWidth="1"/>
    <col min="2" max="2" width="35.85546875" style="1419" customWidth="1"/>
    <col min="3" max="16384" width="11.42578125" style="1419"/>
  </cols>
  <sheetData>
    <row r="1" spans="1:5" x14ac:dyDescent="0.15">
      <c r="A1" s="1418"/>
    </row>
    <row r="2" spans="1:5" s="1420" customFormat="1" ht="22.5" customHeight="1" x14ac:dyDescent="0.15">
      <c r="A2" s="3258" t="s">
        <v>2653</v>
      </c>
      <c r="B2" s="3258"/>
    </row>
    <row r="3" spans="1:5" s="1420" customFormat="1" x14ac:dyDescent="0.15">
      <c r="A3" s="1434"/>
      <c r="B3" s="1434"/>
    </row>
    <row r="4" spans="1:5" s="1420" customFormat="1" ht="15" customHeight="1" x14ac:dyDescent="0.15">
      <c r="A4" s="3259" t="s">
        <v>2654</v>
      </c>
      <c r="B4" s="1509">
        <v>2016</v>
      </c>
    </row>
    <row r="5" spans="1:5" s="1510" customFormat="1" ht="18" customHeight="1" x14ac:dyDescent="0.25">
      <c r="A5" s="3260"/>
      <c r="B5" s="1509" t="s">
        <v>2655</v>
      </c>
    </row>
    <row r="6" spans="1:5" s="1420" customFormat="1" x14ac:dyDescent="0.15">
      <c r="A6" s="1511" t="s">
        <v>2656</v>
      </c>
      <c r="B6" s="1448">
        <v>94</v>
      </c>
    </row>
    <row r="7" spans="1:5" s="1420" customFormat="1" x14ac:dyDescent="0.15">
      <c r="A7" s="1511" t="s">
        <v>2657</v>
      </c>
      <c r="B7" s="1448">
        <v>111</v>
      </c>
    </row>
    <row r="8" spans="1:5" s="1420" customFormat="1" x14ac:dyDescent="0.15">
      <c r="A8" s="1511" t="s">
        <v>2658</v>
      </c>
      <c r="B8" s="1448">
        <v>119</v>
      </c>
    </row>
    <row r="9" spans="1:5" s="1420" customFormat="1" x14ac:dyDescent="0.15">
      <c r="A9" s="1511" t="s">
        <v>2659</v>
      </c>
      <c r="B9" s="1448">
        <v>155</v>
      </c>
    </row>
    <row r="10" spans="1:5" s="1420" customFormat="1" x14ac:dyDescent="0.15">
      <c r="A10" s="1511" t="s">
        <v>2660</v>
      </c>
      <c r="B10" s="1448">
        <v>188</v>
      </c>
    </row>
    <row r="11" spans="1:5" s="1420" customFormat="1" x14ac:dyDescent="0.15">
      <c r="A11" s="1511" t="s">
        <v>2661</v>
      </c>
      <c r="B11" s="1448">
        <v>249</v>
      </c>
    </row>
    <row r="12" spans="1:5" s="1420" customFormat="1" x14ac:dyDescent="0.15">
      <c r="A12" s="1511" t="s">
        <v>2662</v>
      </c>
      <c r="B12" s="1448">
        <v>362</v>
      </c>
    </row>
    <row r="13" spans="1:5" s="1420" customFormat="1" ht="9" customHeight="1" x14ac:dyDescent="0.15">
      <c r="A13" s="1512"/>
      <c r="B13" s="485"/>
    </row>
    <row r="14" spans="1:5" s="1420" customFormat="1" ht="33.75" customHeight="1" x14ac:dyDescent="0.15">
      <c r="A14" s="3178" t="s">
        <v>2554</v>
      </c>
      <c r="B14" s="3178"/>
      <c r="C14" s="1478"/>
    </row>
    <row r="15" spans="1:5" s="1420" customFormat="1" ht="33.75" customHeight="1" x14ac:dyDescent="0.15">
      <c r="A15" s="3192" t="s">
        <v>2663</v>
      </c>
      <c r="B15" s="3192"/>
      <c r="C15" s="396"/>
      <c r="D15" s="396"/>
      <c r="E15" s="396"/>
    </row>
    <row r="16" spans="1:5" s="1430" customFormat="1" ht="11.25" customHeight="1" x14ac:dyDescent="0.15">
      <c r="A16" s="3179" t="s">
        <v>184</v>
      </c>
      <c r="B16" s="3179"/>
    </row>
    <row r="17" spans="1:2" ht="12" customHeight="1" x14ac:dyDescent="0.15">
      <c r="A17" s="3169" t="s">
        <v>2537</v>
      </c>
      <c r="B17" s="3169"/>
    </row>
  </sheetData>
  <mergeCells count="6">
    <mergeCell ref="A17:B17"/>
    <mergeCell ref="A2:B2"/>
    <mergeCell ref="A4:A5"/>
    <mergeCell ref="A14:B14"/>
    <mergeCell ref="A15:B15"/>
    <mergeCell ref="A16:B16"/>
  </mergeCells>
  <pageMargins left="0.7" right="0.7" top="0.75" bottom="0.75" header="0.3" footer="0.3"/>
  <pageSetup paperSize="14" scale="90" orientation="landscape"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5"/>
  <dimension ref="A1:E27"/>
  <sheetViews>
    <sheetView zoomScaleNormal="100" workbookViewId="0"/>
  </sheetViews>
  <sheetFormatPr baseColWidth="10" defaultColWidth="11.42578125" defaultRowHeight="10.5" x14ac:dyDescent="0.15"/>
  <cols>
    <col min="1" max="1" width="42.85546875" style="1419" customWidth="1"/>
    <col min="2" max="3" width="21.42578125" style="1419" customWidth="1"/>
    <col min="4" max="4" width="9.7109375" style="1419" customWidth="1"/>
    <col min="5" max="16384" width="11.42578125" style="1419"/>
  </cols>
  <sheetData>
    <row r="1" spans="1:5" x14ac:dyDescent="0.15">
      <c r="A1" s="1420"/>
    </row>
    <row r="2" spans="1:5" ht="22.5" customHeight="1" x14ac:dyDescent="0.15">
      <c r="A2" s="3258" t="s">
        <v>2664</v>
      </c>
      <c r="B2" s="3258"/>
      <c r="C2" s="3258"/>
    </row>
    <row r="3" spans="1:5" s="1420" customFormat="1" ht="11.25" customHeight="1" x14ac:dyDescent="0.15">
      <c r="A3" s="3262"/>
      <c r="B3" s="3262"/>
      <c r="C3" s="3262"/>
    </row>
    <row r="4" spans="1:5" s="1420" customFormat="1" ht="15" customHeight="1" x14ac:dyDescent="0.15">
      <c r="A4" s="3263" t="s">
        <v>2557</v>
      </c>
      <c r="B4" s="3266">
        <v>2016</v>
      </c>
      <c r="C4" s="3267"/>
    </row>
    <row r="5" spans="1:5" s="1420" customFormat="1" ht="12.75" customHeight="1" x14ac:dyDescent="0.15">
      <c r="A5" s="3264"/>
      <c r="B5" s="3266" t="s">
        <v>2665</v>
      </c>
      <c r="C5" s="3267"/>
    </row>
    <row r="6" spans="1:5" s="1420" customFormat="1" ht="11.25" x14ac:dyDescent="0.15">
      <c r="A6" s="3265"/>
      <c r="B6" s="1513" t="s">
        <v>2666</v>
      </c>
      <c r="C6" s="1514" t="s">
        <v>781</v>
      </c>
    </row>
    <row r="7" spans="1:5" s="1420" customFormat="1" x14ac:dyDescent="0.15">
      <c r="A7" s="1515" t="s">
        <v>71</v>
      </c>
      <c r="B7" s="1516">
        <f t="shared" ref="B7:C7" si="0">SUM(B8:B20)</f>
        <v>93.870305555555504</v>
      </c>
      <c r="C7" s="1467">
        <f t="shared" si="0"/>
        <v>1</v>
      </c>
    </row>
    <row r="8" spans="1:5" s="1420" customFormat="1" x14ac:dyDescent="0.15">
      <c r="A8" s="1434" t="s">
        <v>2568</v>
      </c>
      <c r="B8" s="1517">
        <v>2.1083333333333339E-2</v>
      </c>
      <c r="C8" s="1518">
        <f>+B8/$B$7</f>
        <v>2.2460066800203965E-4</v>
      </c>
    </row>
    <row r="9" spans="1:5" s="1420" customFormat="1" x14ac:dyDescent="0.15">
      <c r="A9" s="1434" t="s">
        <v>2561</v>
      </c>
      <c r="B9" s="1519">
        <v>0.17099999999999982</v>
      </c>
      <c r="C9" s="1520">
        <f t="shared" ref="C9:C20" si="1">+B9/$B$7</f>
        <v>1.8216623349414417E-3</v>
      </c>
    </row>
    <row r="10" spans="1:5" ht="11.25" x14ac:dyDescent="0.15">
      <c r="A10" s="1521" t="s">
        <v>2563</v>
      </c>
      <c r="B10" s="1519">
        <v>0.98322222222222144</v>
      </c>
      <c r="C10" s="1520">
        <f t="shared" si="1"/>
        <v>1.0474262509354659E-2</v>
      </c>
      <c r="E10" s="1420"/>
    </row>
    <row r="11" spans="1:5" x14ac:dyDescent="0.15">
      <c r="A11" s="1521" t="s">
        <v>374</v>
      </c>
      <c r="B11" s="1519">
        <v>0.31436111111111104</v>
      </c>
      <c r="C11" s="1520">
        <f t="shared" si="1"/>
        <v>3.3488876940435852E-3</v>
      </c>
      <c r="E11" s="1420"/>
    </row>
    <row r="12" spans="1:5" x14ac:dyDescent="0.15">
      <c r="A12" s="1521" t="s">
        <v>2564</v>
      </c>
      <c r="B12" s="1519">
        <v>2.7913611111111054</v>
      </c>
      <c r="C12" s="1520">
        <f t="shared" si="1"/>
        <v>2.9736359060417536E-2</v>
      </c>
      <c r="E12" s="1420"/>
    </row>
    <row r="13" spans="1:5" x14ac:dyDescent="0.15">
      <c r="A13" s="1521" t="s">
        <v>1667</v>
      </c>
      <c r="B13" s="1519">
        <v>4.9347500000000002</v>
      </c>
      <c r="C13" s="1520">
        <f t="shared" si="1"/>
        <v>5.2569872557615728E-2</v>
      </c>
      <c r="E13" s="1420"/>
    </row>
    <row r="14" spans="1:5" x14ac:dyDescent="0.15">
      <c r="A14" s="1521" t="s">
        <v>2565</v>
      </c>
      <c r="B14" s="1519">
        <v>4.6711111111111112</v>
      </c>
      <c r="C14" s="1520">
        <f t="shared" si="1"/>
        <v>4.9761328499635014E-2</v>
      </c>
      <c r="E14" s="1420"/>
    </row>
    <row r="15" spans="1:5" x14ac:dyDescent="0.15">
      <c r="A15" s="1521" t="s">
        <v>2559</v>
      </c>
      <c r="B15" s="1519">
        <v>6.2956666666666754</v>
      </c>
      <c r="C15" s="1520">
        <f t="shared" si="1"/>
        <v>6.7067712514696093E-2</v>
      </c>
      <c r="E15" s="1420"/>
    </row>
    <row r="16" spans="1:5" x14ac:dyDescent="0.15">
      <c r="A16" s="1521" t="s">
        <v>2562</v>
      </c>
      <c r="B16" s="1519">
        <v>6.0371388888888884</v>
      </c>
      <c r="C16" s="1520">
        <f t="shared" si="1"/>
        <v>6.4313617103503654E-2</v>
      </c>
      <c r="E16" s="1420"/>
    </row>
    <row r="17" spans="1:5" x14ac:dyDescent="0.15">
      <c r="A17" s="1521" t="s">
        <v>102</v>
      </c>
      <c r="B17" s="1519">
        <v>11.882861111111115</v>
      </c>
      <c r="C17" s="1520">
        <f t="shared" si="1"/>
        <v>0.12658807320147106</v>
      </c>
      <c r="E17" s="1420"/>
    </row>
    <row r="18" spans="1:5" x14ac:dyDescent="0.15">
      <c r="A18" s="1521" t="s">
        <v>2567</v>
      </c>
      <c r="B18" s="1519">
        <v>24.995499999999954</v>
      </c>
      <c r="C18" s="1520">
        <f t="shared" si="1"/>
        <v>0.26627696428671793</v>
      </c>
      <c r="E18" s="1420"/>
    </row>
    <row r="19" spans="1:5" x14ac:dyDescent="0.15">
      <c r="A19" s="1521" t="s">
        <v>2566</v>
      </c>
      <c r="B19" s="1519">
        <v>10.401388888888897</v>
      </c>
      <c r="C19" s="1520">
        <f t="shared" si="1"/>
        <v>0.11080595537992594</v>
      </c>
      <c r="E19" s="1420"/>
    </row>
    <row r="20" spans="1:5" x14ac:dyDescent="0.15">
      <c r="A20" s="1521" t="s">
        <v>2560</v>
      </c>
      <c r="B20" s="1519">
        <v>20.370861111111097</v>
      </c>
      <c r="C20" s="1520">
        <f t="shared" si="1"/>
        <v>0.21701070418967539</v>
      </c>
      <c r="E20" s="1420"/>
    </row>
    <row r="21" spans="1:5" ht="10.5" customHeight="1" x14ac:dyDescent="0.15">
      <c r="A21" s="3261"/>
      <c r="B21" s="3261"/>
      <c r="C21" s="3261"/>
    </row>
    <row r="22" spans="1:5" ht="34.5" customHeight="1" x14ac:dyDescent="0.15">
      <c r="A22" s="3178" t="s">
        <v>2554</v>
      </c>
      <c r="B22" s="3178"/>
      <c r="C22" s="3178"/>
      <c r="D22" s="1478"/>
    </row>
    <row r="23" spans="1:5" ht="32.25" customHeight="1" x14ac:dyDescent="0.15">
      <c r="A23" s="3192" t="s">
        <v>2667</v>
      </c>
      <c r="B23" s="3192"/>
      <c r="C23" s="3192"/>
      <c r="D23" s="396"/>
    </row>
    <row r="24" spans="1:5" ht="22.5" customHeight="1" x14ac:dyDescent="0.15">
      <c r="A24" s="3217" t="s">
        <v>2668</v>
      </c>
      <c r="B24" s="3217"/>
      <c r="C24" s="3217"/>
      <c r="D24" s="396"/>
    </row>
    <row r="25" spans="1:5" ht="22.5" customHeight="1" x14ac:dyDescent="0.15">
      <c r="A25" s="3217" t="s">
        <v>2669</v>
      </c>
      <c r="B25" s="3217"/>
      <c r="C25" s="3217"/>
    </row>
    <row r="26" spans="1:5" ht="15" customHeight="1" x14ac:dyDescent="0.15">
      <c r="A26" s="3179" t="s">
        <v>2537</v>
      </c>
      <c r="B26" s="3179"/>
      <c r="C26" s="3179"/>
    </row>
    <row r="27" spans="1:5" x14ac:dyDescent="0.15">
      <c r="C27" s="1522"/>
    </row>
  </sheetData>
  <mergeCells count="11">
    <mergeCell ref="A21:C21"/>
    <mergeCell ref="A2:C2"/>
    <mergeCell ref="A3:C3"/>
    <mergeCell ref="A4:A6"/>
    <mergeCell ref="B4:C4"/>
    <mergeCell ref="B5:C5"/>
    <mergeCell ref="A22:C22"/>
    <mergeCell ref="A23:C23"/>
    <mergeCell ref="A24:C24"/>
    <mergeCell ref="A25:C25"/>
    <mergeCell ref="A26:C26"/>
  </mergeCells>
  <pageMargins left="0.7" right="0.7" top="0.75" bottom="0.75" header="0.3" footer="0.3"/>
  <pageSetup paperSize="14" scale="90" orientation="landscape"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6"/>
  <dimension ref="A1:E15"/>
  <sheetViews>
    <sheetView zoomScaleNormal="100" workbookViewId="0"/>
  </sheetViews>
  <sheetFormatPr baseColWidth="10" defaultColWidth="11.42578125" defaultRowHeight="10.5" x14ac:dyDescent="0.15"/>
  <cols>
    <col min="1" max="1" width="42.85546875" style="1419" customWidth="1"/>
    <col min="2" max="5" width="14.28515625" style="1419" customWidth="1"/>
    <col min="6" max="16384" width="11.42578125" style="1419"/>
  </cols>
  <sheetData>
    <row r="1" spans="1:5" x14ac:dyDescent="0.15">
      <c r="A1" s="1420"/>
    </row>
    <row r="2" spans="1:5" s="1420" customFormat="1" ht="22.5" customHeight="1" x14ac:dyDescent="0.15">
      <c r="A2" s="2739" t="s">
        <v>2670</v>
      </c>
      <c r="B2" s="2739"/>
      <c r="C2" s="2739"/>
      <c r="D2" s="2739"/>
      <c r="E2" s="2739"/>
    </row>
    <row r="3" spans="1:5" s="1420" customFormat="1" x14ac:dyDescent="0.15">
      <c r="A3" s="3269"/>
      <c r="B3" s="3269"/>
      <c r="C3" s="3269"/>
      <c r="D3" s="3269"/>
      <c r="E3" s="3269"/>
    </row>
    <row r="4" spans="1:5" s="1420" customFormat="1" ht="15" customHeight="1" x14ac:dyDescent="0.15">
      <c r="A4" s="3270" t="s">
        <v>2576</v>
      </c>
      <c r="B4" s="3273">
        <v>2016</v>
      </c>
      <c r="C4" s="3274"/>
      <c r="D4" s="3274"/>
      <c r="E4" s="3275"/>
    </row>
    <row r="5" spans="1:5" s="1420" customFormat="1" ht="13.5" customHeight="1" x14ac:dyDescent="0.15">
      <c r="A5" s="3271"/>
      <c r="B5" s="3276" t="s">
        <v>2671</v>
      </c>
      <c r="C5" s="3276"/>
      <c r="D5" s="3276"/>
      <c r="E5" s="3276"/>
    </row>
    <row r="6" spans="1:5" s="1420" customFormat="1" ht="12.75" customHeight="1" x14ac:dyDescent="0.15">
      <c r="A6" s="3271"/>
      <c r="B6" s="3277" t="s">
        <v>2549</v>
      </c>
      <c r="C6" s="3277"/>
      <c r="D6" s="3277" t="s">
        <v>2558</v>
      </c>
      <c r="E6" s="3277"/>
    </row>
    <row r="7" spans="1:5" s="1420" customFormat="1" x14ac:dyDescent="0.15">
      <c r="A7" s="3272"/>
      <c r="B7" s="1523" t="s">
        <v>2672</v>
      </c>
      <c r="C7" s="1523" t="s">
        <v>781</v>
      </c>
      <c r="D7" s="1523" t="s">
        <v>2672</v>
      </c>
      <c r="E7" s="1523" t="s">
        <v>781</v>
      </c>
    </row>
    <row r="8" spans="1:5" s="1420" customFormat="1" x14ac:dyDescent="0.15">
      <c r="A8" s="1524" t="s">
        <v>71</v>
      </c>
      <c r="B8" s="854">
        <f t="shared" ref="B8:E8" si="0">SUM(B9:B10)</f>
        <v>368.2166666666667</v>
      </c>
      <c r="C8" s="747">
        <f t="shared" si="0"/>
        <v>0.99999999999999989</v>
      </c>
      <c r="D8" s="1525">
        <f t="shared" si="0"/>
        <v>1.5907499999999983</v>
      </c>
      <c r="E8" s="747">
        <f t="shared" si="0"/>
        <v>1</v>
      </c>
    </row>
    <row r="9" spans="1:5" s="1420" customFormat="1" x14ac:dyDescent="0.15">
      <c r="A9" s="1526" t="s">
        <v>142</v>
      </c>
      <c r="B9" s="485">
        <v>51.366666666666667</v>
      </c>
      <c r="C9" s="1468">
        <f>B9/$B$8</f>
        <v>0.1395011994749468</v>
      </c>
      <c r="D9" s="1527">
        <v>0.28733333333333338</v>
      </c>
      <c r="E9" s="1468">
        <f>D9/$D$8</f>
        <v>0.18062758656818084</v>
      </c>
    </row>
    <row r="10" spans="1:5" s="1420" customFormat="1" x14ac:dyDescent="0.15">
      <c r="A10" s="1526" t="s">
        <v>2577</v>
      </c>
      <c r="B10" s="485">
        <v>316.85000000000002</v>
      </c>
      <c r="C10" s="1468">
        <f>B10/$B$8</f>
        <v>0.86049880052505312</v>
      </c>
      <c r="D10" s="1527">
        <v>1.3034166666666649</v>
      </c>
      <c r="E10" s="1468">
        <f>D10/$D$8</f>
        <v>0.8193724134318191</v>
      </c>
    </row>
    <row r="11" spans="1:5" s="1420" customFormat="1" ht="10.5" customHeight="1" x14ac:dyDescent="0.15">
      <c r="A11" s="3268"/>
      <c r="B11" s="3268"/>
      <c r="C11" s="3268"/>
      <c r="D11" s="3268"/>
      <c r="E11" s="3268"/>
    </row>
    <row r="12" spans="1:5" s="1420" customFormat="1" ht="33" customHeight="1" x14ac:dyDescent="0.15">
      <c r="A12" s="3178" t="s">
        <v>2554</v>
      </c>
      <c r="B12" s="3178"/>
      <c r="C12" s="3178"/>
      <c r="D12" s="3178"/>
      <c r="E12" s="3178"/>
    </row>
    <row r="13" spans="1:5" s="1420" customFormat="1" ht="15" customHeight="1" x14ac:dyDescent="0.15">
      <c r="A13" s="3178" t="s">
        <v>2578</v>
      </c>
      <c r="B13" s="3178"/>
      <c r="C13" s="3178"/>
      <c r="D13" s="3178"/>
      <c r="E13" s="3178"/>
    </row>
    <row r="14" spans="1:5" s="1420" customFormat="1" ht="33.75" customHeight="1" x14ac:dyDescent="0.15">
      <c r="A14" s="3192" t="s">
        <v>2591</v>
      </c>
      <c r="B14" s="3192"/>
      <c r="C14" s="3192"/>
      <c r="D14" s="3192"/>
      <c r="E14" s="3192"/>
    </row>
    <row r="15" spans="1:5" s="1420" customFormat="1" ht="10.5" customHeight="1" x14ac:dyDescent="0.15">
      <c r="A15" s="3196" t="s">
        <v>2537</v>
      </c>
      <c r="B15" s="3196"/>
      <c r="C15" s="3196"/>
      <c r="D15" s="3196"/>
      <c r="E15" s="3196"/>
    </row>
  </sheetData>
  <mergeCells count="12">
    <mergeCell ref="A2:E2"/>
    <mergeCell ref="A3:E3"/>
    <mergeCell ref="A4:A7"/>
    <mergeCell ref="B4:E4"/>
    <mergeCell ref="B5:E5"/>
    <mergeCell ref="B6:C6"/>
    <mergeCell ref="D6:E6"/>
    <mergeCell ref="A11:E11"/>
    <mergeCell ref="A12:E12"/>
    <mergeCell ref="A13:E13"/>
    <mergeCell ref="A14:E14"/>
    <mergeCell ref="A15:E15"/>
  </mergeCells>
  <pageMargins left="0.7" right="0.7" top="0.75" bottom="0.75" header="0.3" footer="0.3"/>
  <pageSetup paperSize="14" scale="90" orientation="landscape"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7"/>
  <dimension ref="A1:E15"/>
  <sheetViews>
    <sheetView zoomScaleNormal="100" workbookViewId="0"/>
  </sheetViews>
  <sheetFormatPr baseColWidth="10" defaultColWidth="11.42578125" defaultRowHeight="10.5" x14ac:dyDescent="0.15"/>
  <cols>
    <col min="1" max="1" width="50.140625" style="1419" customWidth="1"/>
    <col min="2" max="5" width="14.42578125" style="1419" customWidth="1"/>
    <col min="6" max="16384" width="11.42578125" style="1419"/>
  </cols>
  <sheetData>
    <row r="1" spans="1:5" s="1521" customFormat="1" x14ac:dyDescent="0.15">
      <c r="A1" s="1528"/>
      <c r="B1" s="1434"/>
    </row>
    <row r="2" spans="1:5" s="1521" customFormat="1" ht="22.5" customHeight="1" x14ac:dyDescent="0.15">
      <c r="A2" s="3258" t="s">
        <v>2673</v>
      </c>
      <c r="B2" s="3258"/>
      <c r="C2" s="3258"/>
      <c r="D2" s="3258"/>
      <c r="E2" s="3258"/>
    </row>
    <row r="3" spans="1:5" s="1521" customFormat="1" x14ac:dyDescent="0.15">
      <c r="A3" s="3279"/>
      <c r="B3" s="3279"/>
      <c r="C3" s="3279"/>
      <c r="D3" s="3279"/>
      <c r="E3" s="3279"/>
    </row>
    <row r="4" spans="1:5" s="1434" customFormat="1" ht="15" customHeight="1" x14ac:dyDescent="0.15">
      <c r="A4" s="3280" t="s">
        <v>2490</v>
      </c>
      <c r="B4" s="3281">
        <v>2016</v>
      </c>
      <c r="C4" s="3282"/>
      <c r="D4" s="3282"/>
      <c r="E4" s="3283"/>
    </row>
    <row r="5" spans="1:5" s="1433" customFormat="1" ht="13.5" customHeight="1" x14ac:dyDescent="0.25">
      <c r="A5" s="3264"/>
      <c r="B5" s="3215" t="s">
        <v>2549</v>
      </c>
      <c r="C5" s="3215"/>
      <c r="D5" s="3215" t="s">
        <v>2558</v>
      </c>
      <c r="E5" s="3215"/>
    </row>
    <row r="6" spans="1:5" s="1433" customFormat="1" ht="13.5" customHeight="1" x14ac:dyDescent="0.25">
      <c r="A6" s="3265"/>
      <c r="B6" s="1529" t="s">
        <v>2491</v>
      </c>
      <c r="C6" s="1529" t="s">
        <v>781</v>
      </c>
      <c r="D6" s="1529" t="s">
        <v>2491</v>
      </c>
      <c r="E6" s="1529" t="s">
        <v>781</v>
      </c>
    </row>
    <row r="7" spans="1:5" s="1434" customFormat="1" x14ac:dyDescent="0.15">
      <c r="A7" s="1530" t="s">
        <v>71</v>
      </c>
      <c r="B7" s="1531">
        <f t="shared" ref="B7:E7" si="0">SUM(B8:B9)</f>
        <v>12114.466666666667</v>
      </c>
      <c r="C7" s="1532">
        <f t="shared" si="0"/>
        <v>1</v>
      </c>
      <c r="D7" s="1533">
        <f t="shared" si="0"/>
        <v>188.1201944444424</v>
      </c>
      <c r="E7" s="1532">
        <f t="shared" si="0"/>
        <v>1</v>
      </c>
    </row>
    <row r="8" spans="1:5" s="1434" customFormat="1" ht="12" customHeight="1" x14ac:dyDescent="0.15">
      <c r="A8" s="1534" t="s">
        <v>2674</v>
      </c>
      <c r="B8" s="1443">
        <v>12030.45</v>
      </c>
      <c r="C8" s="1535">
        <f>B8/$B$7</f>
        <v>0.99306476554202416</v>
      </c>
      <c r="D8" s="1536">
        <v>187.31822222222019</v>
      </c>
      <c r="E8" s="1535">
        <f>D8/$D$7</f>
        <v>0.99573691583409951</v>
      </c>
    </row>
    <row r="9" spans="1:5" s="1434" customFormat="1" x14ac:dyDescent="0.15">
      <c r="A9" s="1534" t="s">
        <v>2675</v>
      </c>
      <c r="B9" s="1443">
        <v>84.016666666666666</v>
      </c>
      <c r="C9" s="1535">
        <f>B9/$B$7</f>
        <v>6.9352344579758632E-3</v>
      </c>
      <c r="D9" s="1536">
        <v>0.80197222222222209</v>
      </c>
      <c r="E9" s="1535">
        <f>D9/$D$7</f>
        <v>4.2630841659004812E-3</v>
      </c>
    </row>
    <row r="10" spans="1:5" s="1434" customFormat="1" ht="11.25" customHeight="1" x14ac:dyDescent="0.15">
      <c r="A10" s="3284"/>
      <c r="B10" s="3284"/>
      <c r="C10" s="3284"/>
      <c r="D10" s="3284"/>
      <c r="E10" s="3284"/>
    </row>
    <row r="11" spans="1:5" s="1420" customFormat="1" ht="33.75" customHeight="1" x14ac:dyDescent="0.15">
      <c r="A11" s="3178" t="s">
        <v>2554</v>
      </c>
      <c r="B11" s="3178"/>
      <c r="C11" s="3178"/>
      <c r="D11" s="3178"/>
      <c r="E11" s="3178"/>
    </row>
    <row r="12" spans="1:5" s="1420" customFormat="1" ht="10.5" customHeight="1" x14ac:dyDescent="0.15">
      <c r="A12" s="3178" t="s">
        <v>2578</v>
      </c>
      <c r="B12" s="3178"/>
      <c r="C12" s="3178"/>
      <c r="D12" s="3178"/>
      <c r="E12" s="3178"/>
    </row>
    <row r="13" spans="1:5" ht="22.5" customHeight="1" x14ac:dyDescent="0.15">
      <c r="A13" s="3285" t="s">
        <v>2676</v>
      </c>
      <c r="B13" s="3217"/>
      <c r="C13" s="3217"/>
      <c r="D13" s="3217"/>
      <c r="E13" s="3217"/>
    </row>
    <row r="14" spans="1:5" ht="15" customHeight="1" x14ac:dyDescent="0.15">
      <c r="A14" s="3217" t="s">
        <v>2677</v>
      </c>
      <c r="B14" s="3217"/>
      <c r="C14" s="3217"/>
      <c r="D14" s="3217"/>
      <c r="E14" s="3217"/>
    </row>
    <row r="15" spans="1:5" s="1521" customFormat="1" ht="15" customHeight="1" x14ac:dyDescent="0.15">
      <c r="A15" s="3278" t="s">
        <v>2537</v>
      </c>
      <c r="B15" s="3278"/>
      <c r="C15" s="3278"/>
      <c r="D15" s="3278"/>
      <c r="E15" s="3278"/>
    </row>
  </sheetData>
  <mergeCells count="12">
    <mergeCell ref="A15:E15"/>
    <mergeCell ref="A2:E2"/>
    <mergeCell ref="A3:E3"/>
    <mergeCell ref="A4:A6"/>
    <mergeCell ref="B4:E4"/>
    <mergeCell ref="B5:C5"/>
    <mergeCell ref="D5:E5"/>
    <mergeCell ref="A10:E10"/>
    <mergeCell ref="A11:E11"/>
    <mergeCell ref="A12:E12"/>
    <mergeCell ref="A13:E13"/>
    <mergeCell ref="A14:E14"/>
  </mergeCells>
  <pageMargins left="0.7" right="0.7" top="0.75" bottom="0.75" header="0.3" footer="0.3"/>
  <pageSetup paperSize="14" scale="90" orientation="landscape"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8"/>
  <dimension ref="A2:C17"/>
  <sheetViews>
    <sheetView workbookViewId="0"/>
  </sheetViews>
  <sheetFormatPr baseColWidth="10" defaultRowHeight="15" x14ac:dyDescent="0.25"/>
  <cols>
    <col min="1" max="1" width="32.140625" customWidth="1"/>
    <col min="2" max="2" width="22.42578125" bestFit="1" customWidth="1"/>
  </cols>
  <sheetData>
    <row r="2" spans="1:3" ht="22.5" customHeight="1" x14ac:dyDescent="0.25">
      <c r="A2" s="3286" t="s">
        <v>2678</v>
      </c>
      <c r="B2" s="3286"/>
    </row>
    <row r="3" spans="1:3" x14ac:dyDescent="0.25">
      <c r="A3" s="472"/>
      <c r="B3" s="38"/>
    </row>
    <row r="4" spans="1:3" ht="26.25" customHeight="1" x14ac:dyDescent="0.25">
      <c r="A4" s="905" t="s">
        <v>2679</v>
      </c>
      <c r="B4" s="893" t="s">
        <v>2680</v>
      </c>
    </row>
    <row r="5" spans="1:3" x14ac:dyDescent="0.25">
      <c r="A5" s="894" t="s">
        <v>2373</v>
      </c>
      <c r="B5" s="894">
        <f>SUM(B6:B12)</f>
        <v>204</v>
      </c>
    </row>
    <row r="6" spans="1:3" x14ac:dyDescent="0.25">
      <c r="A6" s="70" t="s">
        <v>2681</v>
      </c>
      <c r="B6" s="70">
        <v>8</v>
      </c>
    </row>
    <row r="7" spans="1:3" x14ac:dyDescent="0.25">
      <c r="A7" s="70" t="s">
        <v>1800</v>
      </c>
      <c r="B7" s="70">
        <v>15</v>
      </c>
    </row>
    <row r="8" spans="1:3" x14ac:dyDescent="0.25">
      <c r="A8" s="70" t="s">
        <v>2682</v>
      </c>
      <c r="B8" s="70">
        <v>3</v>
      </c>
    </row>
    <row r="9" spans="1:3" x14ac:dyDescent="0.25">
      <c r="A9" s="70" t="s">
        <v>2683</v>
      </c>
      <c r="B9" s="70">
        <v>123</v>
      </c>
    </row>
    <row r="10" spans="1:3" x14ac:dyDescent="0.25">
      <c r="A10" s="70" t="s">
        <v>2684</v>
      </c>
      <c r="B10" s="70">
        <v>43</v>
      </c>
    </row>
    <row r="11" spans="1:3" x14ac:dyDescent="0.25">
      <c r="A11" s="70" t="s">
        <v>2685</v>
      </c>
      <c r="B11" s="70">
        <v>9</v>
      </c>
    </row>
    <row r="12" spans="1:3" x14ac:dyDescent="0.25">
      <c r="A12" s="70" t="s">
        <v>2686</v>
      </c>
      <c r="B12" s="70">
        <v>3</v>
      </c>
    </row>
    <row r="14" spans="1:3" ht="35.25" customHeight="1" x14ac:dyDescent="0.25">
      <c r="A14" s="2673" t="s">
        <v>2687</v>
      </c>
      <c r="B14" s="2673"/>
    </row>
    <row r="15" spans="1:3" ht="22.5" customHeight="1" x14ac:dyDescent="0.25">
      <c r="A15" s="2673" t="s">
        <v>2688</v>
      </c>
      <c r="B15" s="2673"/>
      <c r="C15" s="914"/>
    </row>
    <row r="16" spans="1:3" ht="33.75" customHeight="1" x14ac:dyDescent="0.25">
      <c r="A16" s="2673" t="s">
        <v>2689</v>
      </c>
      <c r="B16" s="2673"/>
      <c r="C16" s="914"/>
    </row>
    <row r="17" spans="1:3" ht="11.25" customHeight="1" x14ac:dyDescent="0.25">
      <c r="A17" s="2673" t="s">
        <v>2690</v>
      </c>
      <c r="B17" s="2673"/>
      <c r="C17" s="914"/>
    </row>
  </sheetData>
  <mergeCells count="5">
    <mergeCell ref="A2:B2"/>
    <mergeCell ref="A14:B14"/>
    <mergeCell ref="A15:B15"/>
    <mergeCell ref="A16:B16"/>
    <mergeCell ref="A17:B17"/>
  </mergeCells>
  <pageMargins left="0.7" right="0.7" top="0.75" bottom="0.75" header="0.3" footer="0.3"/>
  <pageSetup orientation="portrait" verticalDpi="0"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9"/>
  <dimension ref="A1:S24"/>
  <sheetViews>
    <sheetView zoomScaleNormal="100" workbookViewId="0">
      <selection sqref="A1:XFD1048576"/>
    </sheetView>
  </sheetViews>
  <sheetFormatPr baseColWidth="10" defaultColWidth="11.42578125" defaultRowHeight="10.5" x14ac:dyDescent="0.15"/>
  <cols>
    <col min="1" max="1" width="29.140625" style="1434" customWidth="1"/>
    <col min="2" max="2" width="9.28515625" style="1434" customWidth="1"/>
    <col min="3" max="4" width="14.28515625" style="1434" customWidth="1"/>
    <col min="5" max="5" width="3.7109375" style="1434" customWidth="1"/>
    <col min="6" max="16384" width="11.42578125" style="1434"/>
  </cols>
  <sheetData>
    <row r="1" spans="1:4" s="1466" customFormat="1" x14ac:dyDescent="0.15">
      <c r="A1" s="1418"/>
    </row>
    <row r="2" spans="1:4" ht="26.25" customHeight="1" x14ac:dyDescent="0.15">
      <c r="A2" s="3288" t="s">
        <v>2691</v>
      </c>
      <c r="B2" s="3288"/>
      <c r="C2" s="3288"/>
      <c r="D2" s="3288"/>
    </row>
    <row r="4" spans="1:4" ht="15.75" customHeight="1" x14ac:dyDescent="0.15">
      <c r="A4" s="3215" t="s">
        <v>1</v>
      </c>
      <c r="B4" s="3289" t="s">
        <v>89</v>
      </c>
      <c r="C4" s="3215" t="s">
        <v>2692</v>
      </c>
      <c r="D4" s="3215"/>
    </row>
    <row r="5" spans="1:4" ht="15.75" customHeight="1" x14ac:dyDescent="0.15">
      <c r="A5" s="3215"/>
      <c r="B5" s="3260"/>
      <c r="C5" s="2334" t="s">
        <v>142</v>
      </c>
      <c r="D5" s="2334" t="s">
        <v>2693</v>
      </c>
    </row>
    <row r="6" spans="1:4" x14ac:dyDescent="0.15">
      <c r="A6" s="1466" t="s">
        <v>71</v>
      </c>
      <c r="B6" s="1537">
        <f>SUM(C6:D6)</f>
        <v>4</v>
      </c>
      <c r="C6" s="1538">
        <f>SUM(C7:C21)</f>
        <v>3</v>
      </c>
      <c r="D6" s="1538">
        <f>SUM(D7:D21)</f>
        <v>1</v>
      </c>
    </row>
    <row r="7" spans="1:4" x14ac:dyDescent="0.15">
      <c r="A7" s="1539" t="s">
        <v>5</v>
      </c>
      <c r="B7" s="1537">
        <f t="shared" ref="B7:B21" si="0">SUM(C7:D7)</f>
        <v>0</v>
      </c>
      <c r="C7" s="1540" t="s">
        <v>6</v>
      </c>
      <c r="D7" s="1540" t="s">
        <v>6</v>
      </c>
    </row>
    <row r="8" spans="1:4" x14ac:dyDescent="0.15">
      <c r="A8" s="1539" t="s">
        <v>7</v>
      </c>
      <c r="B8" s="1537">
        <f t="shared" si="0"/>
        <v>0</v>
      </c>
      <c r="C8" s="1540" t="s">
        <v>6</v>
      </c>
      <c r="D8" s="1540" t="s">
        <v>6</v>
      </c>
    </row>
    <row r="9" spans="1:4" x14ac:dyDescent="0.15">
      <c r="A9" s="1539" t="s">
        <v>8</v>
      </c>
      <c r="B9" s="1537">
        <f t="shared" si="0"/>
        <v>0</v>
      </c>
      <c r="C9" s="1540" t="s">
        <v>6</v>
      </c>
      <c r="D9" s="1540" t="s">
        <v>6</v>
      </c>
    </row>
    <row r="10" spans="1:4" x14ac:dyDescent="0.15">
      <c r="A10" s="1539" t="s">
        <v>9</v>
      </c>
      <c r="B10" s="1537">
        <f t="shared" si="0"/>
        <v>0</v>
      </c>
      <c r="C10" s="1540" t="s">
        <v>6</v>
      </c>
      <c r="D10" s="1540" t="s">
        <v>6</v>
      </c>
    </row>
    <row r="11" spans="1:4" x14ac:dyDescent="0.15">
      <c r="A11" s="1539" t="s">
        <v>10</v>
      </c>
      <c r="B11" s="1537">
        <f t="shared" si="0"/>
        <v>0</v>
      </c>
      <c r="C11" s="1540" t="s">
        <v>6</v>
      </c>
      <c r="D11" s="1540" t="s">
        <v>6</v>
      </c>
    </row>
    <row r="12" spans="1:4" x14ac:dyDescent="0.15">
      <c r="A12" s="1539" t="s">
        <v>11</v>
      </c>
      <c r="B12" s="1537">
        <f t="shared" si="0"/>
        <v>0</v>
      </c>
      <c r="C12" s="1540" t="s">
        <v>6</v>
      </c>
      <c r="D12" s="1540" t="s">
        <v>6</v>
      </c>
    </row>
    <row r="13" spans="1:4" x14ac:dyDescent="0.15">
      <c r="A13" s="1539" t="s">
        <v>12</v>
      </c>
      <c r="B13" s="1537">
        <f t="shared" si="0"/>
        <v>4</v>
      </c>
      <c r="C13" s="1540">
        <v>3</v>
      </c>
      <c r="D13" s="1540">
        <v>1</v>
      </c>
    </row>
    <row r="14" spans="1:4" x14ac:dyDescent="0.15">
      <c r="A14" s="1539" t="s">
        <v>13</v>
      </c>
      <c r="B14" s="1537">
        <f t="shared" si="0"/>
        <v>0</v>
      </c>
      <c r="C14" s="1540" t="s">
        <v>6</v>
      </c>
      <c r="D14" s="1540" t="s">
        <v>6</v>
      </c>
    </row>
    <row r="15" spans="1:4" x14ac:dyDescent="0.15">
      <c r="A15" s="1539" t="s">
        <v>14</v>
      </c>
      <c r="B15" s="1537">
        <f t="shared" si="0"/>
        <v>0</v>
      </c>
      <c r="C15" s="1540" t="s">
        <v>6</v>
      </c>
      <c r="D15" s="1540" t="s">
        <v>6</v>
      </c>
    </row>
    <row r="16" spans="1:4" x14ac:dyDescent="0.15">
      <c r="A16" s="1539" t="s">
        <v>15</v>
      </c>
      <c r="B16" s="1537">
        <f t="shared" si="0"/>
        <v>0</v>
      </c>
      <c r="C16" s="1540" t="s">
        <v>6</v>
      </c>
      <c r="D16" s="1540" t="s">
        <v>6</v>
      </c>
    </row>
    <row r="17" spans="1:19" x14ac:dyDescent="0.15">
      <c r="A17" s="1539" t="s">
        <v>16</v>
      </c>
      <c r="B17" s="1537">
        <f t="shared" si="0"/>
        <v>0</v>
      </c>
      <c r="C17" s="1540" t="s">
        <v>6</v>
      </c>
      <c r="D17" s="1540" t="s">
        <v>6</v>
      </c>
    </row>
    <row r="18" spans="1:19" x14ac:dyDescent="0.15">
      <c r="A18" s="1539" t="s">
        <v>17</v>
      </c>
      <c r="B18" s="1537">
        <f t="shared" si="0"/>
        <v>0</v>
      </c>
      <c r="C18" s="1540" t="s">
        <v>6</v>
      </c>
      <c r="D18" s="1540" t="s">
        <v>6</v>
      </c>
    </row>
    <row r="19" spans="1:19" x14ac:dyDescent="0.15">
      <c r="A19" s="1539" t="s">
        <v>18</v>
      </c>
      <c r="B19" s="1537">
        <f t="shared" si="0"/>
        <v>0</v>
      </c>
      <c r="C19" s="1540" t="s">
        <v>6</v>
      </c>
      <c r="D19" s="1540" t="s">
        <v>6</v>
      </c>
    </row>
    <row r="20" spans="1:19" x14ac:dyDescent="0.15">
      <c r="A20" s="1539" t="s">
        <v>19</v>
      </c>
      <c r="B20" s="1537">
        <f t="shared" si="0"/>
        <v>0</v>
      </c>
      <c r="C20" s="1540" t="s">
        <v>6</v>
      </c>
      <c r="D20" s="1540" t="s">
        <v>6</v>
      </c>
    </row>
    <row r="21" spans="1:19" x14ac:dyDescent="0.15">
      <c r="A21" s="1539" t="s">
        <v>20</v>
      </c>
      <c r="B21" s="1537">
        <f t="shared" si="0"/>
        <v>0</v>
      </c>
      <c r="C21" s="1540" t="s">
        <v>6</v>
      </c>
      <c r="D21" s="1540" t="s">
        <v>6</v>
      </c>
    </row>
    <row r="22" spans="1:19" ht="8.25" customHeight="1" x14ac:dyDescent="0.15">
      <c r="A22" s="1541"/>
      <c r="B22" s="1541"/>
      <c r="C22" s="1537"/>
      <c r="D22" s="1537"/>
    </row>
    <row r="23" spans="1:19" s="528" customFormat="1" ht="11.25" customHeight="1" x14ac:dyDescent="0.15">
      <c r="A23" s="3290" t="s">
        <v>21</v>
      </c>
      <c r="B23" s="3290"/>
      <c r="C23" s="3290"/>
      <c r="D23" s="3290"/>
      <c r="E23" s="1542"/>
      <c r="F23" s="1542"/>
      <c r="G23" s="1542"/>
      <c r="I23" s="1543"/>
      <c r="J23" s="1544"/>
      <c r="K23" s="527"/>
      <c r="L23" s="527"/>
      <c r="M23" s="527"/>
      <c r="N23" s="527"/>
      <c r="O23" s="527"/>
      <c r="P23" s="527"/>
      <c r="Q23" s="527"/>
      <c r="R23" s="527"/>
      <c r="S23" s="527"/>
    </row>
    <row r="24" spans="1:19" x14ac:dyDescent="0.15">
      <c r="A24" s="3287" t="s">
        <v>2694</v>
      </c>
      <c r="B24" s="3287"/>
      <c r="C24" s="3287"/>
      <c r="D24" s="3287"/>
    </row>
  </sheetData>
  <mergeCells count="6">
    <mergeCell ref="A24:D24"/>
    <mergeCell ref="A2:D2"/>
    <mergeCell ref="A4:A5"/>
    <mergeCell ref="B4:B5"/>
    <mergeCell ref="C4:D4"/>
    <mergeCell ref="A23:D23"/>
  </mergeCells>
  <pageMargins left="0.7" right="0.7" top="0.75" bottom="0.75" header="0.3" footer="0.3"/>
  <pageSetup paperSize="14" scale="90" orientation="landscape"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0"/>
  <dimension ref="A1:Q25"/>
  <sheetViews>
    <sheetView zoomScaleNormal="100" workbookViewId="0"/>
  </sheetViews>
  <sheetFormatPr baseColWidth="10" defaultColWidth="11.42578125" defaultRowHeight="10.5" x14ac:dyDescent="0.15"/>
  <cols>
    <col min="1" max="1" width="28.7109375" style="1419" customWidth="1"/>
    <col min="2" max="2" width="10.7109375" style="1419" customWidth="1"/>
    <col min="3" max="4" width="12.85546875" style="1419" customWidth="1"/>
    <col min="5" max="5" width="8.5703125" style="1419" customWidth="1"/>
    <col min="6" max="16384" width="11.42578125" style="1419"/>
  </cols>
  <sheetData>
    <row r="1" spans="1:5" x14ac:dyDescent="0.15">
      <c r="A1" s="1545"/>
    </row>
    <row r="2" spans="1:5" ht="25.5" customHeight="1" x14ac:dyDescent="0.15">
      <c r="A2" s="3291" t="s">
        <v>2695</v>
      </c>
      <c r="B2" s="3291"/>
      <c r="C2" s="3291"/>
      <c r="D2" s="3291"/>
      <c r="E2" s="1546"/>
    </row>
    <row r="3" spans="1:5" ht="9.75" customHeight="1" x14ac:dyDescent="0.15"/>
    <row r="4" spans="1:5" ht="12.75" customHeight="1" x14ac:dyDescent="0.15">
      <c r="A4" s="3292" t="s">
        <v>1</v>
      </c>
      <c r="B4" s="3219" t="s">
        <v>89</v>
      </c>
      <c r="C4" s="3297" t="s">
        <v>2696</v>
      </c>
      <c r="D4" s="3297"/>
    </row>
    <row r="5" spans="1:5" x14ac:dyDescent="0.15">
      <c r="A5" s="3293"/>
      <c r="B5" s="3295"/>
      <c r="C5" s="3298" t="s">
        <v>1357</v>
      </c>
      <c r="D5" s="3299"/>
    </row>
    <row r="6" spans="1:5" x14ac:dyDescent="0.15">
      <c r="A6" s="3294"/>
      <c r="B6" s="3296"/>
      <c r="C6" s="1547" t="s">
        <v>2697</v>
      </c>
      <c r="D6" s="1547" t="s">
        <v>2698</v>
      </c>
    </row>
    <row r="7" spans="1:5" x14ac:dyDescent="0.15">
      <c r="A7" s="1548" t="s">
        <v>71</v>
      </c>
      <c r="B7" s="1549">
        <f>SUM(C7:D7)</f>
        <v>79</v>
      </c>
      <c r="C7" s="1549">
        <f>SUM(C8:C22)</f>
        <v>32</v>
      </c>
      <c r="D7" s="1549">
        <f>SUM(D8:D22)</f>
        <v>47</v>
      </c>
    </row>
    <row r="8" spans="1:5" x14ac:dyDescent="0.15">
      <c r="A8" s="1550" t="s">
        <v>5</v>
      </c>
      <c r="B8" s="1549">
        <f t="shared" ref="B8:B22" si="0">SUM(C8:D8)</f>
        <v>0</v>
      </c>
      <c r="C8" s="1549">
        <v>0</v>
      </c>
      <c r="D8" s="1549">
        <v>0</v>
      </c>
    </row>
    <row r="9" spans="1:5" x14ac:dyDescent="0.15">
      <c r="A9" s="1550" t="s">
        <v>7</v>
      </c>
      <c r="B9" s="1549">
        <f t="shared" si="0"/>
        <v>0</v>
      </c>
      <c r="C9" s="1549">
        <v>0</v>
      </c>
      <c r="D9" s="1549">
        <v>0</v>
      </c>
    </row>
    <row r="10" spans="1:5" x14ac:dyDescent="0.15">
      <c r="A10" s="1550" t="s">
        <v>8</v>
      </c>
      <c r="B10" s="1549">
        <f>SUM(C10:D10)</f>
        <v>0</v>
      </c>
      <c r="C10" s="1549">
        <v>0</v>
      </c>
      <c r="D10" s="1549">
        <v>0</v>
      </c>
    </row>
    <row r="11" spans="1:5" x14ac:dyDescent="0.15">
      <c r="A11" s="1550" t="s">
        <v>9</v>
      </c>
      <c r="B11" s="1549">
        <f t="shared" si="0"/>
        <v>0</v>
      </c>
      <c r="C11" s="1549">
        <v>0</v>
      </c>
      <c r="D11" s="1549">
        <v>0</v>
      </c>
    </row>
    <row r="12" spans="1:5" x14ac:dyDescent="0.15">
      <c r="A12" s="1550" t="s">
        <v>10</v>
      </c>
      <c r="B12" s="1549">
        <f t="shared" si="0"/>
        <v>1</v>
      </c>
      <c r="C12" s="1419">
        <v>0</v>
      </c>
      <c r="D12" s="1419">
        <v>1</v>
      </c>
    </row>
    <row r="13" spans="1:5" x14ac:dyDescent="0.15">
      <c r="A13" s="1550" t="s">
        <v>11</v>
      </c>
      <c r="B13" s="1549">
        <f t="shared" si="0"/>
        <v>1</v>
      </c>
      <c r="C13" s="1419">
        <v>0</v>
      </c>
      <c r="D13" s="1419">
        <v>1</v>
      </c>
    </row>
    <row r="14" spans="1:5" x14ac:dyDescent="0.15">
      <c r="A14" s="1550" t="s">
        <v>12</v>
      </c>
      <c r="B14" s="1549">
        <f>SUM(C14:D14)</f>
        <v>75</v>
      </c>
      <c r="C14" s="1419">
        <v>32</v>
      </c>
      <c r="D14" s="1419">
        <v>43</v>
      </c>
    </row>
    <row r="15" spans="1:5" x14ac:dyDescent="0.15">
      <c r="A15" s="1550" t="s">
        <v>13</v>
      </c>
      <c r="B15" s="1549">
        <f t="shared" si="0"/>
        <v>1</v>
      </c>
      <c r="C15" s="1419">
        <v>0</v>
      </c>
      <c r="D15" s="1419">
        <v>1</v>
      </c>
    </row>
    <row r="16" spans="1:5" x14ac:dyDescent="0.15">
      <c r="A16" s="1550" t="s">
        <v>14</v>
      </c>
      <c r="B16" s="1549">
        <f t="shared" si="0"/>
        <v>1</v>
      </c>
      <c r="C16" s="1419">
        <v>0</v>
      </c>
      <c r="D16" s="1419">
        <v>1</v>
      </c>
    </row>
    <row r="17" spans="1:17" x14ac:dyDescent="0.15">
      <c r="A17" s="1550" t="s">
        <v>15</v>
      </c>
      <c r="B17" s="1549">
        <f t="shared" si="0"/>
        <v>0</v>
      </c>
      <c r="C17" s="1549">
        <v>0</v>
      </c>
      <c r="D17" s="1549">
        <v>0</v>
      </c>
    </row>
    <row r="18" spans="1:17" x14ac:dyDescent="0.15">
      <c r="A18" s="1550" t="s">
        <v>16</v>
      </c>
      <c r="B18" s="1549">
        <f t="shared" si="0"/>
        <v>0</v>
      </c>
      <c r="C18" s="1549">
        <v>0</v>
      </c>
      <c r="D18" s="1549">
        <v>0</v>
      </c>
    </row>
    <row r="19" spans="1:17" x14ac:dyDescent="0.15">
      <c r="A19" s="1550" t="s">
        <v>17</v>
      </c>
      <c r="B19" s="1549">
        <f t="shared" si="0"/>
        <v>0</v>
      </c>
      <c r="C19" s="1549">
        <v>0</v>
      </c>
      <c r="D19" s="1549">
        <v>0</v>
      </c>
      <c r="E19" s="1551"/>
    </row>
    <row r="20" spans="1:17" x14ac:dyDescent="0.15">
      <c r="A20" s="1550" t="s">
        <v>18</v>
      </c>
      <c r="B20" s="1549">
        <f t="shared" si="0"/>
        <v>0</v>
      </c>
      <c r="C20" s="1549">
        <v>0</v>
      </c>
      <c r="D20" s="1549">
        <v>0</v>
      </c>
    </row>
    <row r="21" spans="1:17" x14ac:dyDescent="0.15">
      <c r="A21" s="1550" t="s">
        <v>19</v>
      </c>
      <c r="B21" s="1549">
        <f t="shared" si="0"/>
        <v>0</v>
      </c>
      <c r="C21" s="1549">
        <v>0</v>
      </c>
      <c r="D21" s="1549">
        <v>0</v>
      </c>
    </row>
    <row r="22" spans="1:17" x14ac:dyDescent="0.15">
      <c r="A22" s="1550" t="s">
        <v>20</v>
      </c>
      <c r="B22" s="1549">
        <f t="shared" si="0"/>
        <v>0</v>
      </c>
      <c r="C22" s="1549">
        <v>0</v>
      </c>
      <c r="D22" s="1549">
        <v>0</v>
      </c>
    </row>
    <row r="23" spans="1:17" ht="6.75" customHeight="1" x14ac:dyDescent="0.15">
      <c r="A23" s="1552"/>
      <c r="B23" s="1552"/>
      <c r="C23" s="1549"/>
      <c r="D23" s="1549"/>
    </row>
    <row r="24" spans="1:17" s="528" customFormat="1" ht="12" customHeight="1" x14ac:dyDescent="0.15">
      <c r="A24" s="3290" t="s">
        <v>21</v>
      </c>
      <c r="B24" s="3290"/>
      <c r="C24" s="3290"/>
      <c r="D24" s="3290"/>
      <c r="E24" s="3290"/>
      <c r="F24" s="1542"/>
      <c r="G24" s="1542"/>
      <c r="H24" s="1544"/>
      <c r="I24" s="527"/>
      <c r="J24" s="527"/>
      <c r="K24" s="527"/>
      <c r="L24" s="527"/>
      <c r="M24" s="527"/>
      <c r="N24" s="527"/>
      <c r="O24" s="527"/>
      <c r="P24" s="527"/>
      <c r="Q24" s="527"/>
    </row>
    <row r="25" spans="1:17" x14ac:dyDescent="0.15">
      <c r="A25" s="3287" t="s">
        <v>2694</v>
      </c>
      <c r="B25" s="3287"/>
      <c r="C25" s="3287"/>
      <c r="D25" s="3287"/>
    </row>
  </sheetData>
  <mergeCells count="7">
    <mergeCell ref="A25:D25"/>
    <mergeCell ref="A2:D2"/>
    <mergeCell ref="A4:A6"/>
    <mergeCell ref="B4:B6"/>
    <mergeCell ref="C4:D4"/>
    <mergeCell ref="C5:D5"/>
    <mergeCell ref="A24:E24"/>
  </mergeCells>
  <pageMargins left="0.7" right="0.7" top="0.75" bottom="0.75" header="0.3" footer="0.3"/>
  <pageSetup paperSize="14" scale="9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F26"/>
  <sheetViews>
    <sheetView workbookViewId="0"/>
  </sheetViews>
  <sheetFormatPr baseColWidth="10" defaultColWidth="9.140625" defaultRowHeight="10.5" x14ac:dyDescent="0.15"/>
  <cols>
    <col min="1" max="1" width="23.5703125" style="118" customWidth="1"/>
    <col min="2" max="5" width="13.42578125" style="118" customWidth="1"/>
    <col min="6" max="6" width="13.140625" style="118" customWidth="1"/>
    <col min="7" max="16384" width="9.140625" style="118"/>
  </cols>
  <sheetData>
    <row r="1" spans="1:6" ht="15" customHeight="1" x14ac:dyDescent="0.15"/>
    <row r="2" spans="1:6" ht="22.5" customHeight="1" x14ac:dyDescent="0.15">
      <c r="A2" s="2429" t="s">
        <v>229</v>
      </c>
      <c r="B2" s="2430"/>
      <c r="C2" s="2430"/>
      <c r="D2" s="2430"/>
      <c r="E2" s="2430"/>
      <c r="F2" s="2430"/>
    </row>
    <row r="3" spans="1:6" ht="11.25" customHeight="1" x14ac:dyDescent="0.15">
      <c r="A3" s="2384"/>
      <c r="B3" s="2385"/>
      <c r="C3" s="2385"/>
      <c r="D3" s="2385"/>
      <c r="E3" s="2385"/>
      <c r="F3" s="2385"/>
    </row>
    <row r="4" spans="1:6" ht="15" customHeight="1" x14ac:dyDescent="0.15">
      <c r="A4" s="2405" t="s">
        <v>1</v>
      </c>
      <c r="B4" s="2405" t="s">
        <v>223</v>
      </c>
      <c r="C4" s="2431"/>
      <c r="D4" s="2431"/>
      <c r="E4" s="2431"/>
      <c r="F4" s="2432"/>
    </row>
    <row r="5" spans="1:6" ht="31.5" x14ac:dyDescent="0.15">
      <c r="A5" s="2424"/>
      <c r="B5" s="145" t="s">
        <v>224</v>
      </c>
      <c r="C5" s="145" t="s">
        <v>225</v>
      </c>
      <c r="D5" s="145" t="s">
        <v>217</v>
      </c>
      <c r="E5" s="145" t="s">
        <v>218</v>
      </c>
      <c r="F5" s="145" t="s">
        <v>226</v>
      </c>
    </row>
    <row r="6" spans="1:6" x14ac:dyDescent="0.15">
      <c r="A6" s="141" t="s">
        <v>71</v>
      </c>
      <c r="B6" s="151">
        <f>SUM(B7:B21)</f>
        <v>68</v>
      </c>
      <c r="C6" s="151">
        <f>SUM(C7:C21)</f>
        <v>3</v>
      </c>
      <c r="D6" s="151">
        <f>SUM(D7:D21)</f>
        <v>54</v>
      </c>
      <c r="E6" s="151">
        <f>SUM(E7:E21)</f>
        <v>1</v>
      </c>
      <c r="F6" s="151">
        <f>SUM(F7:F21)</f>
        <v>10</v>
      </c>
    </row>
    <row r="7" spans="1:6" x14ac:dyDescent="0.15">
      <c r="A7" s="143" t="s">
        <v>5</v>
      </c>
      <c r="B7" s="151">
        <f>SUM(C7:F7)</f>
        <v>12</v>
      </c>
      <c r="C7" s="152" t="s">
        <v>230</v>
      </c>
      <c r="D7" s="152">
        <v>11</v>
      </c>
      <c r="E7" s="152" t="s">
        <v>230</v>
      </c>
      <c r="F7" s="152">
        <v>1</v>
      </c>
    </row>
    <row r="8" spans="1:6" x14ac:dyDescent="0.15">
      <c r="A8" s="143" t="s">
        <v>7</v>
      </c>
      <c r="B8" s="151">
        <f t="shared" ref="B8:B21" si="0">SUM(C8:F8)</f>
        <v>0</v>
      </c>
      <c r="C8" s="152" t="s">
        <v>230</v>
      </c>
      <c r="D8" s="152" t="s">
        <v>230</v>
      </c>
      <c r="E8" s="152" t="s">
        <v>230</v>
      </c>
      <c r="F8" s="152" t="s">
        <v>230</v>
      </c>
    </row>
    <row r="9" spans="1:6" x14ac:dyDescent="0.15">
      <c r="A9" s="143" t="s">
        <v>8</v>
      </c>
      <c r="B9" s="151">
        <f t="shared" si="0"/>
        <v>3</v>
      </c>
      <c r="C9" s="152" t="s">
        <v>230</v>
      </c>
      <c r="D9" s="152">
        <v>3</v>
      </c>
      <c r="E9" s="152" t="s">
        <v>230</v>
      </c>
      <c r="F9" s="152" t="s">
        <v>230</v>
      </c>
    </row>
    <row r="10" spans="1:6" x14ac:dyDescent="0.15">
      <c r="A10" s="143" t="s">
        <v>9</v>
      </c>
      <c r="B10" s="151">
        <f t="shared" si="0"/>
        <v>0</v>
      </c>
      <c r="C10" s="152" t="s">
        <v>230</v>
      </c>
      <c r="D10" s="152" t="s">
        <v>230</v>
      </c>
      <c r="E10" s="152" t="s">
        <v>230</v>
      </c>
      <c r="F10" s="152" t="s">
        <v>230</v>
      </c>
    </row>
    <row r="11" spans="1:6" x14ac:dyDescent="0.15">
      <c r="A11" s="143" t="s">
        <v>10</v>
      </c>
      <c r="B11" s="151">
        <f t="shared" si="0"/>
        <v>0</v>
      </c>
      <c r="C11" s="152" t="s">
        <v>230</v>
      </c>
      <c r="D11" s="152" t="s">
        <v>230</v>
      </c>
      <c r="E11" s="152" t="s">
        <v>230</v>
      </c>
      <c r="F11" s="152" t="s">
        <v>230</v>
      </c>
    </row>
    <row r="12" spans="1:6" x14ac:dyDescent="0.15">
      <c r="A12" s="143" t="s">
        <v>11</v>
      </c>
      <c r="B12" s="151">
        <f t="shared" si="0"/>
        <v>2</v>
      </c>
      <c r="C12" s="152" t="s">
        <v>230</v>
      </c>
      <c r="D12" s="152">
        <v>2</v>
      </c>
      <c r="E12" s="152" t="s">
        <v>230</v>
      </c>
      <c r="F12" s="152" t="s">
        <v>230</v>
      </c>
    </row>
    <row r="13" spans="1:6" x14ac:dyDescent="0.15">
      <c r="A13" s="143" t="s">
        <v>12</v>
      </c>
      <c r="B13" s="151">
        <f t="shared" si="0"/>
        <v>28</v>
      </c>
      <c r="C13" s="152">
        <v>2</v>
      </c>
      <c r="D13" s="152">
        <v>21</v>
      </c>
      <c r="E13" s="152">
        <v>1</v>
      </c>
      <c r="F13" s="152">
        <v>4</v>
      </c>
    </row>
    <row r="14" spans="1:6" x14ac:dyDescent="0.15">
      <c r="A14" s="143" t="s">
        <v>13</v>
      </c>
      <c r="B14" s="151">
        <f t="shared" si="0"/>
        <v>0</v>
      </c>
      <c r="C14" s="152" t="s">
        <v>230</v>
      </c>
      <c r="D14" s="152" t="s">
        <v>230</v>
      </c>
      <c r="E14" s="152" t="s">
        <v>230</v>
      </c>
      <c r="F14" s="152" t="s">
        <v>230</v>
      </c>
    </row>
    <row r="15" spans="1:6" x14ac:dyDescent="0.15">
      <c r="A15" s="143" t="s">
        <v>14</v>
      </c>
      <c r="B15" s="151">
        <f t="shared" si="0"/>
        <v>12</v>
      </c>
      <c r="C15" s="152" t="s">
        <v>230</v>
      </c>
      <c r="D15" s="152">
        <v>12</v>
      </c>
      <c r="E15" s="152" t="s">
        <v>230</v>
      </c>
      <c r="F15" s="152" t="s">
        <v>230</v>
      </c>
    </row>
    <row r="16" spans="1:6" x14ac:dyDescent="0.15">
      <c r="A16" s="143" t="s">
        <v>15</v>
      </c>
      <c r="B16" s="151">
        <f t="shared" si="0"/>
        <v>3</v>
      </c>
      <c r="C16" s="152" t="s">
        <v>230</v>
      </c>
      <c r="D16" s="152">
        <v>2</v>
      </c>
      <c r="E16" s="152" t="s">
        <v>230</v>
      </c>
      <c r="F16" s="152">
        <v>1</v>
      </c>
    </row>
    <row r="17" spans="1:6" x14ac:dyDescent="0.15">
      <c r="A17" s="143" t="s">
        <v>16</v>
      </c>
      <c r="B17" s="151">
        <f t="shared" si="0"/>
        <v>2</v>
      </c>
      <c r="C17" s="152" t="s">
        <v>230</v>
      </c>
      <c r="D17" s="152">
        <v>1</v>
      </c>
      <c r="E17" s="152" t="s">
        <v>230</v>
      </c>
      <c r="F17" s="152">
        <v>1</v>
      </c>
    </row>
    <row r="18" spans="1:6" x14ac:dyDescent="0.15">
      <c r="A18" s="143" t="s">
        <v>17</v>
      </c>
      <c r="B18" s="151">
        <f t="shared" si="0"/>
        <v>0</v>
      </c>
      <c r="C18" s="152" t="s">
        <v>230</v>
      </c>
      <c r="D18" s="152" t="s">
        <v>230</v>
      </c>
      <c r="E18" s="152" t="s">
        <v>230</v>
      </c>
      <c r="F18" s="152" t="s">
        <v>230</v>
      </c>
    </row>
    <row r="19" spans="1:6" x14ac:dyDescent="0.15">
      <c r="A19" s="143" t="s">
        <v>18</v>
      </c>
      <c r="B19" s="151">
        <f t="shared" si="0"/>
        <v>4</v>
      </c>
      <c r="C19" s="152" t="s">
        <v>230</v>
      </c>
      <c r="D19" s="152">
        <v>1</v>
      </c>
      <c r="E19" s="152" t="s">
        <v>230</v>
      </c>
      <c r="F19" s="152">
        <v>3</v>
      </c>
    </row>
    <row r="20" spans="1:6" x14ac:dyDescent="0.15">
      <c r="A20" s="143" t="s">
        <v>19</v>
      </c>
      <c r="B20" s="151">
        <f t="shared" si="0"/>
        <v>0</v>
      </c>
      <c r="C20" s="152" t="s">
        <v>230</v>
      </c>
      <c r="D20" s="152" t="s">
        <v>230</v>
      </c>
      <c r="E20" s="152" t="s">
        <v>230</v>
      </c>
      <c r="F20" s="152" t="s">
        <v>230</v>
      </c>
    </row>
    <row r="21" spans="1:6" x14ac:dyDescent="0.15">
      <c r="A21" s="143" t="s">
        <v>20</v>
      </c>
      <c r="B21" s="151">
        <f t="shared" si="0"/>
        <v>2</v>
      </c>
      <c r="C21" s="152">
        <v>1</v>
      </c>
      <c r="D21" s="152">
        <v>1</v>
      </c>
      <c r="E21" s="152" t="s">
        <v>230</v>
      </c>
      <c r="F21" s="152" t="s">
        <v>230</v>
      </c>
    </row>
    <row r="22" spans="1:6" ht="11.25" customHeight="1" x14ac:dyDescent="0.15">
      <c r="A22" s="2401"/>
      <c r="B22" s="2402"/>
      <c r="C22" s="2402"/>
      <c r="D22" s="2402"/>
      <c r="E22" s="2402"/>
      <c r="F22" s="2402"/>
    </row>
    <row r="23" spans="1:6" s="124" customFormat="1" ht="36.75" customHeight="1" x14ac:dyDescent="0.25">
      <c r="A23" s="2418" t="s">
        <v>228</v>
      </c>
      <c r="B23" s="2419"/>
      <c r="C23" s="2419"/>
      <c r="D23" s="2419"/>
      <c r="E23" s="2419"/>
      <c r="F23" s="2419"/>
    </row>
    <row r="24" spans="1:6" ht="11.25" customHeight="1" x14ac:dyDescent="0.15">
      <c r="A24" s="2394" t="s">
        <v>21</v>
      </c>
      <c r="B24" s="2395"/>
      <c r="C24" s="2395"/>
      <c r="D24" s="2395"/>
      <c r="E24" s="2395"/>
      <c r="F24" s="2395"/>
    </row>
    <row r="25" spans="1:6" ht="15" customHeight="1" x14ac:dyDescent="0.15">
      <c r="A25" s="2428" t="s">
        <v>199</v>
      </c>
      <c r="B25" s="2428"/>
      <c r="C25" s="2428"/>
      <c r="D25" s="2428"/>
      <c r="E25" s="2428"/>
      <c r="F25" s="2428"/>
    </row>
    <row r="26" spans="1:6" x14ac:dyDescent="0.15">
      <c r="A26" s="153"/>
      <c r="B26" s="148"/>
      <c r="C26" s="148"/>
      <c r="D26" s="148"/>
      <c r="E26" s="148"/>
      <c r="F26" s="148"/>
    </row>
  </sheetData>
  <mergeCells count="8">
    <mergeCell ref="A24:F24"/>
    <mergeCell ref="A25:F25"/>
    <mergeCell ref="A2:F2"/>
    <mergeCell ref="A3:F3"/>
    <mergeCell ref="A4:A5"/>
    <mergeCell ref="B4:F4"/>
    <mergeCell ref="A22:F22"/>
    <mergeCell ref="A23:F23"/>
  </mergeCells>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1"/>
  <dimension ref="A2:B17"/>
  <sheetViews>
    <sheetView workbookViewId="0"/>
  </sheetViews>
  <sheetFormatPr baseColWidth="10" defaultRowHeight="10.5" x14ac:dyDescent="0.15"/>
  <cols>
    <col min="1" max="1" width="35.7109375" style="38" customWidth="1"/>
    <col min="2" max="2" width="28.5703125" style="38" customWidth="1"/>
    <col min="3" max="16384" width="11.42578125" style="38"/>
  </cols>
  <sheetData>
    <row r="2" spans="1:2" ht="22.5" customHeight="1" x14ac:dyDescent="0.15">
      <c r="A2" s="3300" t="s">
        <v>2699</v>
      </c>
      <c r="B2" s="3300"/>
    </row>
    <row r="3" spans="1:2" ht="10.5" customHeight="1" x14ac:dyDescent="0.15">
      <c r="A3" s="472"/>
    </row>
    <row r="4" spans="1:2" ht="11.25" x14ac:dyDescent="0.15">
      <c r="A4" s="1553" t="s">
        <v>2700</v>
      </c>
      <c r="B4" s="887" t="s">
        <v>2701</v>
      </c>
    </row>
    <row r="5" spans="1:2" x14ac:dyDescent="0.15">
      <c r="A5" s="894" t="s">
        <v>2373</v>
      </c>
      <c r="B5" s="895">
        <f>SUM(B6:B12)</f>
        <v>90249034729</v>
      </c>
    </row>
    <row r="6" spans="1:2" x14ac:dyDescent="0.15">
      <c r="A6" s="70" t="s">
        <v>116</v>
      </c>
      <c r="B6" s="897">
        <v>472227493</v>
      </c>
    </row>
    <row r="7" spans="1:2" ht="11.25" x14ac:dyDescent="0.15">
      <c r="A7" s="70" t="s">
        <v>2682</v>
      </c>
      <c r="B7" s="897">
        <v>361116994</v>
      </c>
    </row>
    <row r="8" spans="1:2" x14ac:dyDescent="0.15">
      <c r="A8" s="70" t="s">
        <v>1800</v>
      </c>
      <c r="B8" s="897">
        <v>4777571726</v>
      </c>
    </row>
    <row r="9" spans="1:2" x14ac:dyDescent="0.15">
      <c r="A9" s="70" t="s">
        <v>2702</v>
      </c>
      <c r="B9" s="897">
        <v>82042627290</v>
      </c>
    </row>
    <row r="10" spans="1:2" x14ac:dyDescent="0.15">
      <c r="A10" s="70" t="s">
        <v>117</v>
      </c>
      <c r="B10" s="897">
        <v>1846511970</v>
      </c>
    </row>
    <row r="11" spans="1:2" x14ac:dyDescent="0.15">
      <c r="A11" s="70" t="s">
        <v>2703</v>
      </c>
      <c r="B11" s="897">
        <v>573728520</v>
      </c>
    </row>
    <row r="12" spans="1:2" x14ac:dyDescent="0.15">
      <c r="A12" s="70" t="s">
        <v>2686</v>
      </c>
      <c r="B12" s="897">
        <v>175250736</v>
      </c>
    </row>
    <row r="14" spans="1:2" ht="33.75" customHeight="1" x14ac:dyDescent="0.15">
      <c r="A14" s="2673" t="s">
        <v>2687</v>
      </c>
      <c r="B14" s="2673"/>
    </row>
    <row r="15" spans="1:2" ht="26.25" customHeight="1" x14ac:dyDescent="0.15">
      <c r="A15" s="2673" t="s">
        <v>2688</v>
      </c>
      <c r="B15" s="2673"/>
    </row>
    <row r="16" spans="1:2" ht="24.75" customHeight="1" x14ac:dyDescent="0.15">
      <c r="A16" s="2352" t="s">
        <v>2704</v>
      </c>
      <c r="B16" s="2673"/>
    </row>
    <row r="17" spans="1:2" x14ac:dyDescent="0.15">
      <c r="A17" s="2673" t="s">
        <v>2690</v>
      </c>
      <c r="B17" s="2673"/>
    </row>
  </sheetData>
  <mergeCells count="5">
    <mergeCell ref="A2:B2"/>
    <mergeCell ref="A14:B14"/>
    <mergeCell ref="A15:B15"/>
    <mergeCell ref="A16:B16"/>
    <mergeCell ref="A17:B17"/>
  </mergeCells>
  <pageMargins left="0.7" right="0.7" top="0.75" bottom="0.75" header="0.3" footer="0.3"/>
  <pageSetup orientation="portrait" verticalDpi="0"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2"/>
  <dimension ref="A2:E32"/>
  <sheetViews>
    <sheetView workbookViewId="0"/>
  </sheetViews>
  <sheetFormatPr baseColWidth="10" defaultRowHeight="10.5" x14ac:dyDescent="0.15"/>
  <cols>
    <col min="1" max="1" width="29.85546875" style="38" customWidth="1"/>
    <col min="2" max="2" width="15.5703125" style="38" customWidth="1"/>
    <col min="3" max="3" width="18.5703125" style="38" customWidth="1"/>
    <col min="4" max="5" width="19.28515625" style="38" customWidth="1"/>
    <col min="6" max="16384" width="11.42578125" style="38"/>
  </cols>
  <sheetData>
    <row r="2" spans="1:5" ht="15" customHeight="1" x14ac:dyDescent="0.15">
      <c r="A2" s="3301" t="s">
        <v>2705</v>
      </c>
      <c r="B2" s="2885"/>
      <c r="C2" s="2885"/>
      <c r="D2" s="2885"/>
      <c r="E2" s="2885"/>
    </row>
    <row r="3" spans="1:5" x14ac:dyDescent="0.15">
      <c r="A3" s="2786"/>
      <c r="B3" s="2787"/>
      <c r="C3" s="2787"/>
      <c r="D3" s="2787"/>
      <c r="E3" s="2787"/>
    </row>
    <row r="4" spans="1:5" ht="12" customHeight="1" x14ac:dyDescent="0.15">
      <c r="A4" s="3302" t="s">
        <v>1</v>
      </c>
      <c r="B4" s="3302" t="s">
        <v>1444</v>
      </c>
      <c r="C4" s="3302" t="s">
        <v>2225</v>
      </c>
      <c r="D4" s="3303"/>
      <c r="E4" s="3303"/>
    </row>
    <row r="5" spans="1:5" ht="21" customHeight="1" x14ac:dyDescent="0.15">
      <c r="A5" s="3302"/>
      <c r="B5" s="3302"/>
      <c r="C5" s="1554" t="s">
        <v>215</v>
      </c>
      <c r="D5" s="1554" t="s">
        <v>2226</v>
      </c>
      <c r="E5" s="1554" t="s">
        <v>2227</v>
      </c>
    </row>
    <row r="6" spans="1:5" s="70" customFormat="1" x14ac:dyDescent="0.15">
      <c r="A6" s="708" t="s">
        <v>71</v>
      </c>
      <c r="B6" s="642">
        <f>SUM(B7:B21)</f>
        <v>2533</v>
      </c>
      <c r="C6" s="642">
        <f>SUM(C7:C21)</f>
        <v>265272</v>
      </c>
      <c r="D6" s="642">
        <f>SUM(D7:D21)</f>
        <v>58398</v>
      </c>
      <c r="E6" s="642">
        <f>SUM(E7:E21)</f>
        <v>206874</v>
      </c>
    </row>
    <row r="7" spans="1:5" s="70" customFormat="1" x14ac:dyDescent="0.15">
      <c r="A7" s="143" t="s">
        <v>5</v>
      </c>
      <c r="B7" s="706">
        <v>0</v>
      </c>
      <c r="C7" s="642">
        <f>SUM(D7:E7)</f>
        <v>0</v>
      </c>
      <c r="D7" s="706">
        <v>0</v>
      </c>
      <c r="E7" s="706">
        <v>0</v>
      </c>
    </row>
    <row r="8" spans="1:5" s="70" customFormat="1" x14ac:dyDescent="0.15">
      <c r="A8" s="143" t="s">
        <v>7</v>
      </c>
      <c r="B8" s="706">
        <v>7</v>
      </c>
      <c r="C8" s="642">
        <f t="shared" ref="C8:C21" si="0">SUM(D8:E8)</f>
        <v>805</v>
      </c>
      <c r="D8" s="706">
        <v>25</v>
      </c>
      <c r="E8" s="706">
        <v>780</v>
      </c>
    </row>
    <row r="9" spans="1:5" s="70" customFormat="1" x14ac:dyDescent="0.15">
      <c r="A9" s="143" t="s">
        <v>8</v>
      </c>
      <c r="B9" s="706">
        <v>43</v>
      </c>
      <c r="C9" s="642">
        <f t="shared" si="0"/>
        <v>10707</v>
      </c>
      <c r="D9" s="706">
        <v>0</v>
      </c>
      <c r="E9" s="706">
        <v>10707</v>
      </c>
    </row>
    <row r="10" spans="1:5" s="70" customFormat="1" x14ac:dyDescent="0.15">
      <c r="A10" s="143" t="s">
        <v>9</v>
      </c>
      <c r="B10" s="706">
        <v>124</v>
      </c>
      <c r="C10" s="642">
        <f t="shared" si="0"/>
        <v>11035</v>
      </c>
      <c r="D10" s="706">
        <v>0</v>
      </c>
      <c r="E10" s="706">
        <v>11035</v>
      </c>
    </row>
    <row r="11" spans="1:5" s="70" customFormat="1" x14ac:dyDescent="0.15">
      <c r="A11" s="143" t="s">
        <v>10</v>
      </c>
      <c r="B11" s="706">
        <v>67</v>
      </c>
      <c r="C11" s="642">
        <f t="shared" si="0"/>
        <v>4014</v>
      </c>
      <c r="D11" s="706">
        <v>0</v>
      </c>
      <c r="E11" s="706">
        <v>4014</v>
      </c>
    </row>
    <row r="12" spans="1:5" s="70" customFormat="1" x14ac:dyDescent="0.15">
      <c r="A12" s="143" t="s">
        <v>11</v>
      </c>
      <c r="B12" s="706">
        <v>209</v>
      </c>
      <c r="C12" s="642">
        <f t="shared" si="0"/>
        <v>20223</v>
      </c>
      <c r="D12" s="706">
        <v>0</v>
      </c>
      <c r="E12" s="706">
        <v>20223</v>
      </c>
    </row>
    <row r="13" spans="1:5" s="70" customFormat="1" x14ac:dyDescent="0.15">
      <c r="A13" s="143" t="s">
        <v>12</v>
      </c>
      <c r="B13" s="706">
        <v>993</v>
      </c>
      <c r="C13" s="642">
        <f t="shared" si="0"/>
        <v>63358</v>
      </c>
      <c r="D13" s="706">
        <v>4582</v>
      </c>
      <c r="E13" s="706">
        <v>58776</v>
      </c>
    </row>
    <row r="14" spans="1:5" s="70" customFormat="1" x14ac:dyDescent="0.15">
      <c r="A14" s="143" t="s">
        <v>13</v>
      </c>
      <c r="B14" s="706">
        <v>49</v>
      </c>
      <c r="C14" s="642">
        <f t="shared" si="0"/>
        <v>7948</v>
      </c>
      <c r="D14" s="706">
        <v>1430</v>
      </c>
      <c r="E14" s="706">
        <v>6518</v>
      </c>
    </row>
    <row r="15" spans="1:5" s="70" customFormat="1" x14ac:dyDescent="0.15">
      <c r="A15" s="143" t="s">
        <v>14</v>
      </c>
      <c r="B15" s="706">
        <v>220</v>
      </c>
      <c r="C15" s="642">
        <f t="shared" si="0"/>
        <v>22944</v>
      </c>
      <c r="D15" s="706">
        <v>965</v>
      </c>
      <c r="E15" s="706">
        <v>21979</v>
      </c>
    </row>
    <row r="16" spans="1:5" s="70" customFormat="1" x14ac:dyDescent="0.15">
      <c r="A16" s="143" t="s">
        <v>15</v>
      </c>
      <c r="B16" s="706">
        <v>348</v>
      </c>
      <c r="C16" s="642">
        <f t="shared" si="0"/>
        <v>62943</v>
      </c>
      <c r="D16" s="706">
        <v>38144</v>
      </c>
      <c r="E16" s="706">
        <v>24799</v>
      </c>
    </row>
    <row r="17" spans="1:5" s="70" customFormat="1" x14ac:dyDescent="0.15">
      <c r="A17" s="143" t="s">
        <v>16</v>
      </c>
      <c r="B17" s="706">
        <v>197</v>
      </c>
      <c r="C17" s="642">
        <f t="shared" si="0"/>
        <v>18333</v>
      </c>
      <c r="D17" s="706">
        <v>129</v>
      </c>
      <c r="E17" s="706">
        <v>18204</v>
      </c>
    </row>
    <row r="18" spans="1:5" s="70" customFormat="1" x14ac:dyDescent="0.15">
      <c r="A18" s="143" t="s">
        <v>17</v>
      </c>
      <c r="B18" s="706">
        <v>87</v>
      </c>
      <c r="C18" s="642">
        <f t="shared" si="0"/>
        <v>20614</v>
      </c>
      <c r="D18" s="706">
        <v>10112</v>
      </c>
      <c r="E18" s="706">
        <v>10502</v>
      </c>
    </row>
    <row r="19" spans="1:5" s="70" customFormat="1" x14ac:dyDescent="0.15">
      <c r="A19" s="143" t="s">
        <v>18</v>
      </c>
      <c r="B19" s="706">
        <v>95</v>
      </c>
      <c r="C19" s="642">
        <f t="shared" si="0"/>
        <v>10298</v>
      </c>
      <c r="D19" s="706">
        <v>211</v>
      </c>
      <c r="E19" s="706">
        <v>10087</v>
      </c>
    </row>
    <row r="20" spans="1:5" s="70" customFormat="1" x14ac:dyDescent="0.15">
      <c r="A20" s="143" t="s">
        <v>19</v>
      </c>
      <c r="B20" s="706">
        <v>94</v>
      </c>
      <c r="C20" s="642">
        <f t="shared" si="0"/>
        <v>12050</v>
      </c>
      <c r="D20" s="706">
        <v>2800</v>
      </c>
      <c r="E20" s="706">
        <v>9250</v>
      </c>
    </row>
    <row r="21" spans="1:5" s="70" customFormat="1" x14ac:dyDescent="0.15">
      <c r="A21" s="143" t="s">
        <v>20</v>
      </c>
      <c r="B21" s="706">
        <v>0</v>
      </c>
      <c r="C21" s="642">
        <f t="shared" si="0"/>
        <v>0</v>
      </c>
      <c r="D21" s="706">
        <v>0</v>
      </c>
      <c r="E21" s="706">
        <v>0</v>
      </c>
    </row>
    <row r="22" spans="1:5" s="70" customFormat="1" x14ac:dyDescent="0.15">
      <c r="A22" s="2780"/>
      <c r="B22" s="2780"/>
      <c r="C22" s="2780"/>
      <c r="D22" s="2780"/>
      <c r="E22" s="2780"/>
    </row>
    <row r="23" spans="1:5" s="70" customFormat="1" ht="32.25" customHeight="1" x14ac:dyDescent="0.15">
      <c r="A23" s="2782" t="s">
        <v>2706</v>
      </c>
      <c r="B23" s="2782"/>
      <c r="C23" s="2782"/>
      <c r="D23" s="2782"/>
      <c r="E23" s="2782"/>
    </row>
    <row r="24" spans="1:5" s="70" customFormat="1" x14ac:dyDescent="0.15">
      <c r="A24" s="2784" t="s">
        <v>1674</v>
      </c>
      <c r="B24" s="2784"/>
      <c r="C24" s="2784"/>
      <c r="D24" s="2784"/>
      <c r="E24" s="2784"/>
    </row>
    <row r="25" spans="1:5" s="70" customFormat="1" ht="10.5" customHeight="1" x14ac:dyDescent="0.15">
      <c r="A25" s="2784" t="s">
        <v>1454</v>
      </c>
      <c r="B25" s="2784"/>
      <c r="C25" s="2784"/>
      <c r="D25" s="2784"/>
      <c r="E25" s="2784"/>
    </row>
    <row r="26" spans="1:5" s="70" customFormat="1" x14ac:dyDescent="0.15"/>
    <row r="27" spans="1:5" s="70" customFormat="1" x14ac:dyDescent="0.15"/>
    <row r="28" spans="1:5" s="70" customFormat="1" x14ac:dyDescent="0.15"/>
    <row r="29" spans="1:5" s="70" customFormat="1" x14ac:dyDescent="0.15"/>
    <row r="30" spans="1:5" s="70" customFormat="1" x14ac:dyDescent="0.15"/>
    <row r="31" spans="1:5" s="70" customFormat="1" x14ac:dyDescent="0.15"/>
    <row r="32" spans="1:5" s="70" customFormat="1" x14ac:dyDescent="0.15"/>
  </sheetData>
  <mergeCells count="9">
    <mergeCell ref="A23:E23"/>
    <mergeCell ref="A24:E24"/>
    <mergeCell ref="A25:E25"/>
    <mergeCell ref="A2:E2"/>
    <mergeCell ref="A3:E3"/>
    <mergeCell ref="A4:A5"/>
    <mergeCell ref="B4:B5"/>
    <mergeCell ref="C4:E4"/>
    <mergeCell ref="A22:E22"/>
  </mergeCells>
  <pageMargins left="0.7" right="0.7" top="0.75" bottom="0.75" header="0.3" footer="0.3"/>
  <pageSetup orientation="portrait" verticalDpi="0"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3"/>
  <dimension ref="A2:F23"/>
  <sheetViews>
    <sheetView workbookViewId="0"/>
  </sheetViews>
  <sheetFormatPr baseColWidth="10" defaultRowHeight="10.5" x14ac:dyDescent="0.15"/>
  <cols>
    <col min="1" max="1" width="28.5703125" style="38" customWidth="1"/>
    <col min="2" max="3" width="14.28515625" style="38" customWidth="1"/>
    <col min="4" max="16384" width="11.42578125" style="38"/>
  </cols>
  <sheetData>
    <row r="2" spans="1:6" ht="22.5" customHeight="1" x14ac:dyDescent="0.15">
      <c r="A2" s="3304" t="s">
        <v>2707</v>
      </c>
      <c r="B2" s="3304"/>
      <c r="C2" s="3304"/>
    </row>
    <row r="3" spans="1:6" ht="10.5" customHeight="1" x14ac:dyDescent="0.15"/>
    <row r="4" spans="1:6" s="78" customFormat="1" x14ac:dyDescent="0.15">
      <c r="A4" s="1555" t="s">
        <v>1</v>
      </c>
      <c r="B4" s="1555" t="s">
        <v>2708</v>
      </c>
      <c r="C4" s="1555" t="s">
        <v>2709</v>
      </c>
    </row>
    <row r="5" spans="1:6" x14ac:dyDescent="0.15">
      <c r="A5" s="1556" t="s">
        <v>71</v>
      </c>
      <c r="B5" s="1556">
        <f>SUM(B6:B19)</f>
        <v>380</v>
      </c>
      <c r="C5" s="1557">
        <f>SUM(C6:C19)</f>
        <v>77307</v>
      </c>
    </row>
    <row r="6" spans="1:6" x14ac:dyDescent="0.15">
      <c r="A6" s="38" t="s">
        <v>5</v>
      </c>
      <c r="B6" s="38">
        <v>1</v>
      </c>
      <c r="C6" s="892">
        <v>476</v>
      </c>
    </row>
    <row r="7" spans="1:6" x14ac:dyDescent="0.15">
      <c r="A7" s="38" t="s">
        <v>7</v>
      </c>
      <c r="B7" s="38">
        <v>6</v>
      </c>
      <c r="C7" s="892">
        <v>1477</v>
      </c>
    </row>
    <row r="8" spans="1:6" x14ac:dyDescent="0.15">
      <c r="A8" s="38" t="s">
        <v>8</v>
      </c>
      <c r="B8" s="38">
        <v>18</v>
      </c>
      <c r="C8" s="892">
        <v>3881</v>
      </c>
    </row>
    <row r="9" spans="1:6" x14ac:dyDescent="0.15">
      <c r="A9" s="38" t="s">
        <v>9</v>
      </c>
      <c r="B9" s="38">
        <v>6</v>
      </c>
      <c r="C9" s="892">
        <v>1237</v>
      </c>
      <c r="F9" s="78"/>
    </row>
    <row r="10" spans="1:6" x14ac:dyDescent="0.15">
      <c r="A10" s="38" t="s">
        <v>10</v>
      </c>
      <c r="B10" s="38">
        <v>10</v>
      </c>
      <c r="C10" s="892">
        <v>2015</v>
      </c>
      <c r="F10" s="78"/>
    </row>
    <row r="11" spans="1:6" x14ac:dyDescent="0.15">
      <c r="A11" s="38" t="s">
        <v>11</v>
      </c>
      <c r="B11" s="38">
        <v>29</v>
      </c>
      <c r="C11" s="892">
        <v>6010</v>
      </c>
      <c r="F11" s="78"/>
    </row>
    <row r="12" spans="1:6" x14ac:dyDescent="0.15">
      <c r="A12" s="38" t="s">
        <v>12</v>
      </c>
      <c r="B12" s="38">
        <v>215</v>
      </c>
      <c r="C12" s="892">
        <v>42363</v>
      </c>
      <c r="F12" s="78"/>
    </row>
    <row r="13" spans="1:6" x14ac:dyDescent="0.15">
      <c r="A13" s="38" t="s">
        <v>13</v>
      </c>
      <c r="B13" s="38">
        <v>17</v>
      </c>
      <c r="C13" s="892">
        <v>3740</v>
      </c>
      <c r="F13" s="78"/>
    </row>
    <row r="14" spans="1:6" x14ac:dyDescent="0.15">
      <c r="A14" s="38" t="s">
        <v>14</v>
      </c>
      <c r="B14" s="38">
        <v>9</v>
      </c>
      <c r="C14" s="892">
        <v>2173</v>
      </c>
      <c r="F14" s="78"/>
    </row>
    <row r="15" spans="1:6" x14ac:dyDescent="0.15">
      <c r="A15" s="38" t="s">
        <v>15</v>
      </c>
      <c r="B15" s="38">
        <v>39</v>
      </c>
      <c r="C15" s="892">
        <v>7477</v>
      </c>
      <c r="F15" s="78"/>
    </row>
    <row r="16" spans="1:6" x14ac:dyDescent="0.15">
      <c r="A16" s="38" t="s">
        <v>417</v>
      </c>
      <c r="B16" s="38">
        <v>11</v>
      </c>
      <c r="C16" s="892">
        <v>2635</v>
      </c>
      <c r="F16" s="78"/>
    </row>
    <row r="17" spans="1:6" x14ac:dyDescent="0.15">
      <c r="A17" s="38" t="s">
        <v>418</v>
      </c>
      <c r="B17" s="38">
        <v>5</v>
      </c>
      <c r="C17" s="892">
        <v>993</v>
      </c>
      <c r="F17" s="78"/>
    </row>
    <row r="18" spans="1:6" x14ac:dyDescent="0.15">
      <c r="A18" s="38" t="s">
        <v>314</v>
      </c>
      <c r="B18" s="38">
        <v>9</v>
      </c>
      <c r="C18" s="892">
        <v>2215</v>
      </c>
      <c r="F18" s="78"/>
    </row>
    <row r="19" spans="1:6" x14ac:dyDescent="0.15">
      <c r="A19" s="38" t="s">
        <v>2710</v>
      </c>
      <c r="B19" s="38">
        <v>5</v>
      </c>
      <c r="C19" s="892">
        <v>615</v>
      </c>
    </row>
    <row r="20" spans="1:6" ht="10.5" customHeight="1" x14ac:dyDescent="0.15"/>
    <row r="21" spans="1:6" ht="34.5" customHeight="1" x14ac:dyDescent="0.15">
      <c r="A21" s="3305" t="s">
        <v>2711</v>
      </c>
      <c r="B21" s="3305"/>
      <c r="C21" s="3305"/>
      <c r="D21" s="914"/>
    </row>
    <row r="22" spans="1:6" ht="55.5" customHeight="1" x14ac:dyDescent="0.15">
      <c r="A22" s="3306" t="s">
        <v>2712</v>
      </c>
      <c r="B22" s="3306"/>
      <c r="C22" s="3306"/>
    </row>
    <row r="23" spans="1:6" x14ac:dyDescent="0.15">
      <c r="A23" s="3305" t="s">
        <v>2690</v>
      </c>
      <c r="B23" s="3305"/>
      <c r="C23" s="3305"/>
    </row>
  </sheetData>
  <mergeCells count="4">
    <mergeCell ref="A2:C2"/>
    <mergeCell ref="A21:C21"/>
    <mergeCell ref="A22:C22"/>
    <mergeCell ref="A23:C23"/>
  </mergeCells>
  <pageMargins left="0.7" right="0.7" top="0.75" bottom="0.75" header="0.3" footer="0.3"/>
  <pageSetup paperSize="9" orientation="portrait" horizontalDpi="300" verticalDpi="300"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4"/>
  <dimension ref="A2:K14"/>
  <sheetViews>
    <sheetView workbookViewId="0"/>
  </sheetViews>
  <sheetFormatPr baseColWidth="10" defaultRowHeight="10.5" x14ac:dyDescent="0.15"/>
  <cols>
    <col min="1" max="1" width="22.140625" style="38" customWidth="1"/>
    <col min="2" max="2" width="19.140625" style="38" customWidth="1"/>
    <col min="3" max="3" width="11.42578125" style="38" customWidth="1"/>
    <col min="4" max="4" width="10.85546875" style="38" customWidth="1"/>
    <col min="5" max="5" width="16.85546875" style="38" customWidth="1"/>
    <col min="6" max="6" width="12.7109375" style="38" customWidth="1"/>
    <col min="7" max="7" width="12.85546875" style="38" customWidth="1"/>
    <col min="8" max="8" width="16.140625" style="38" customWidth="1"/>
    <col min="9" max="9" width="13.5703125" style="38" customWidth="1"/>
    <col min="10" max="16384" width="11.42578125" style="38"/>
  </cols>
  <sheetData>
    <row r="2" spans="1:11" x14ac:dyDescent="0.15">
      <c r="A2" s="3308" t="s">
        <v>2713</v>
      </c>
      <c r="B2" s="3308"/>
      <c r="C2" s="3308"/>
      <c r="D2" s="3308"/>
      <c r="E2" s="3308"/>
      <c r="F2" s="3308"/>
      <c r="G2" s="3308"/>
      <c r="H2" s="3308"/>
      <c r="I2" s="3308"/>
    </row>
    <row r="3" spans="1:11" ht="11.25" customHeight="1" x14ac:dyDescent="0.15">
      <c r="A3" s="894"/>
    </row>
    <row r="4" spans="1:11" s="1558" customFormat="1" x14ac:dyDescent="0.15">
      <c r="A4" s="3309" t="s">
        <v>1419</v>
      </c>
      <c r="B4" s="3310" t="s">
        <v>2714</v>
      </c>
      <c r="C4" s="3310"/>
      <c r="D4" s="3310"/>
      <c r="E4" s="3310"/>
      <c r="F4" s="3310"/>
      <c r="G4" s="3310"/>
      <c r="H4" s="3310"/>
      <c r="I4" s="3310"/>
    </row>
    <row r="5" spans="1:11" s="1558" customFormat="1" x14ac:dyDescent="0.15">
      <c r="A5" s="3309"/>
      <c r="B5" s="3311" t="s">
        <v>215</v>
      </c>
      <c r="C5" s="3309" t="s">
        <v>2715</v>
      </c>
      <c r="D5" s="3309"/>
      <c r="E5" s="3309"/>
      <c r="F5" s="3309"/>
      <c r="G5" s="3309"/>
      <c r="H5" s="3309"/>
      <c r="I5" s="3309"/>
    </row>
    <row r="6" spans="1:11" s="1558" customFormat="1" ht="29.25" customHeight="1" x14ac:dyDescent="0.15">
      <c r="A6" s="3309"/>
      <c r="B6" s="3309"/>
      <c r="C6" s="1559" t="s">
        <v>2716</v>
      </c>
      <c r="D6" s="1560" t="s">
        <v>1800</v>
      </c>
      <c r="E6" s="1559" t="s">
        <v>2717</v>
      </c>
      <c r="F6" s="1560" t="s">
        <v>2718</v>
      </c>
      <c r="G6" s="1560" t="s">
        <v>2719</v>
      </c>
      <c r="H6" s="1559" t="s">
        <v>2720</v>
      </c>
      <c r="I6" s="1559" t="s">
        <v>2686</v>
      </c>
    </row>
    <row r="7" spans="1:11" s="1558" customFormat="1" x14ac:dyDescent="0.15">
      <c r="A7" s="1561">
        <v>2016</v>
      </c>
      <c r="B7" s="1562">
        <f>SUM(C7:I7)</f>
        <v>27500688</v>
      </c>
      <c r="C7" s="892">
        <v>162183</v>
      </c>
      <c r="D7" s="892">
        <v>1617981</v>
      </c>
      <c r="E7" s="892">
        <v>112052</v>
      </c>
      <c r="F7" s="892">
        <v>24810402</v>
      </c>
      <c r="G7" s="892">
        <v>556726</v>
      </c>
      <c r="H7" s="892">
        <v>180922</v>
      </c>
      <c r="I7" s="892">
        <v>60422</v>
      </c>
      <c r="K7" s="1563"/>
    </row>
    <row r="8" spans="1:11" s="1558" customFormat="1" x14ac:dyDescent="0.15">
      <c r="A8" s="1564"/>
      <c r="B8" s="1562"/>
      <c r="C8" s="1565"/>
      <c r="D8" s="1565"/>
      <c r="E8" s="1565"/>
      <c r="F8" s="1565"/>
      <c r="G8" s="1565"/>
      <c r="H8" s="1565"/>
      <c r="I8" s="1563"/>
    </row>
    <row r="9" spans="1:11" x14ac:dyDescent="0.15">
      <c r="A9" s="3305" t="s">
        <v>2721</v>
      </c>
      <c r="B9" s="3305"/>
      <c r="C9" s="3305"/>
      <c r="D9" s="3305"/>
      <c r="E9" s="3305"/>
      <c r="F9" s="3305"/>
      <c r="G9" s="3305"/>
      <c r="H9" s="3305"/>
      <c r="I9" s="3305"/>
    </row>
    <row r="10" spans="1:11" x14ac:dyDescent="0.15">
      <c r="A10" s="3305" t="s">
        <v>2722</v>
      </c>
      <c r="B10" s="3305"/>
      <c r="C10" s="3305"/>
      <c r="D10" s="3305"/>
      <c r="E10" s="3305"/>
      <c r="F10" s="3305"/>
      <c r="G10" s="3305"/>
      <c r="H10" s="3305"/>
      <c r="I10" s="3305"/>
    </row>
    <row r="11" spans="1:11" ht="13.5" customHeight="1" x14ac:dyDescent="0.15">
      <c r="A11" s="3307" t="s">
        <v>2723</v>
      </c>
      <c r="B11" s="3307"/>
      <c r="C11" s="3307"/>
      <c r="D11" s="3307"/>
      <c r="E11" s="3307"/>
      <c r="F11" s="3307"/>
      <c r="G11" s="3307"/>
      <c r="H11" s="3307"/>
      <c r="I11" s="3307"/>
    </row>
    <row r="12" spans="1:11" x14ac:dyDescent="0.15">
      <c r="A12" s="3305" t="s">
        <v>2690</v>
      </c>
      <c r="B12" s="3305"/>
      <c r="C12" s="3305"/>
      <c r="D12" s="3305"/>
      <c r="E12" s="3305"/>
      <c r="F12" s="3305"/>
      <c r="G12" s="3305"/>
      <c r="H12" s="3305"/>
      <c r="I12" s="3305"/>
    </row>
    <row r="14" spans="1:11" x14ac:dyDescent="0.15">
      <c r="G14" s="892"/>
    </row>
  </sheetData>
  <mergeCells count="9">
    <mergeCell ref="A10:I10"/>
    <mergeCell ref="A11:I11"/>
    <mergeCell ref="A12:I12"/>
    <mergeCell ref="A2:I2"/>
    <mergeCell ref="A4:A6"/>
    <mergeCell ref="B4:I4"/>
    <mergeCell ref="B5:B6"/>
    <mergeCell ref="C5:I5"/>
    <mergeCell ref="A9:I9"/>
  </mergeCells>
  <pageMargins left="0.7" right="0.7" top="0.75" bottom="0.75" header="0.3" footer="0.3"/>
  <pageSetup orientation="portrait" horizontalDpi="300" verticalDpi="300"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5"/>
  <dimension ref="A2:Q30"/>
  <sheetViews>
    <sheetView workbookViewId="0"/>
  </sheetViews>
  <sheetFormatPr baseColWidth="10" defaultRowHeight="10.5" x14ac:dyDescent="0.15"/>
  <cols>
    <col min="1" max="1" width="22.28515625" style="38" customWidth="1"/>
    <col min="2" max="2" width="16.42578125" style="38" customWidth="1"/>
    <col min="3" max="3" width="10.5703125" style="38" bestFit="1" customWidth="1"/>
    <col min="4" max="4" width="13" style="38" bestFit="1" customWidth="1"/>
    <col min="5" max="5" width="17.5703125" style="38" customWidth="1"/>
    <col min="6" max="6" width="11.28515625" style="38" bestFit="1" customWidth="1"/>
    <col min="7" max="7" width="12.5703125" style="38" customWidth="1"/>
    <col min="8" max="8" width="15.7109375" style="38" customWidth="1"/>
    <col min="9" max="9" width="13.5703125" style="38" bestFit="1" customWidth="1"/>
    <col min="10" max="10" width="11.42578125" style="38"/>
    <col min="11" max="12" width="15.5703125" style="38" bestFit="1" customWidth="1"/>
    <col min="13" max="16384" width="11.42578125" style="38"/>
  </cols>
  <sheetData>
    <row r="2" spans="1:17" ht="15" customHeight="1" x14ac:dyDescent="0.15">
      <c r="A2" s="3304" t="s">
        <v>2724</v>
      </c>
      <c r="B2" s="3304"/>
      <c r="C2" s="3304"/>
      <c r="D2" s="3304"/>
      <c r="E2" s="3304"/>
      <c r="F2" s="3304"/>
      <c r="G2" s="3304"/>
      <c r="H2" s="3304"/>
      <c r="I2" s="3304"/>
      <c r="J2" s="78"/>
      <c r="K2" s="78"/>
      <c r="L2" s="78"/>
      <c r="M2" s="78"/>
      <c r="N2" s="78"/>
      <c r="O2" s="78"/>
      <c r="P2" s="78"/>
      <c r="Q2" s="78"/>
    </row>
    <row r="3" spans="1:17" ht="9" customHeight="1" x14ac:dyDescent="0.15">
      <c r="A3" s="472"/>
    </row>
    <row r="4" spans="1:17" x14ac:dyDescent="0.15">
      <c r="A4" s="3312" t="s">
        <v>1</v>
      </c>
      <c r="B4" s="3313" t="s">
        <v>2725</v>
      </c>
      <c r="C4" s="3314"/>
      <c r="D4" s="3314"/>
      <c r="E4" s="3314"/>
      <c r="F4" s="3314"/>
      <c r="G4" s="3314"/>
      <c r="H4" s="3314"/>
      <c r="I4" s="3314"/>
    </row>
    <row r="5" spans="1:17" x14ac:dyDescent="0.15">
      <c r="A5" s="3312"/>
      <c r="B5" s="3312" t="s">
        <v>2373</v>
      </c>
      <c r="C5" s="3313" t="s">
        <v>2715</v>
      </c>
      <c r="D5" s="3313"/>
      <c r="E5" s="3313"/>
      <c r="F5" s="3313"/>
      <c r="G5" s="3313"/>
      <c r="H5" s="3313"/>
      <c r="I5" s="3313"/>
    </row>
    <row r="6" spans="1:17" ht="21" x14ac:dyDescent="0.15">
      <c r="A6" s="3312"/>
      <c r="B6" s="3312"/>
      <c r="C6" s="1559" t="s">
        <v>2716</v>
      </c>
      <c r="D6" s="1560" t="s">
        <v>1800</v>
      </c>
      <c r="E6" s="1559" t="s">
        <v>2717</v>
      </c>
      <c r="F6" s="1560" t="s">
        <v>2718</v>
      </c>
      <c r="G6" s="1560" t="s">
        <v>2719</v>
      </c>
      <c r="H6" s="1559" t="s">
        <v>2720</v>
      </c>
      <c r="I6" s="1559" t="s">
        <v>2686</v>
      </c>
    </row>
    <row r="7" spans="1:17" x14ac:dyDescent="0.15">
      <c r="A7" s="894" t="s">
        <v>71</v>
      </c>
      <c r="B7" s="1566">
        <f>SUM(B8:B21)</f>
        <v>27500688</v>
      </c>
      <c r="C7" s="1566">
        <f>SUM(C8:C21)</f>
        <v>162183</v>
      </c>
      <c r="D7" s="1566">
        <f t="shared" ref="D7:H7" si="0">SUM(D8:D21)</f>
        <v>1617981</v>
      </c>
      <c r="E7" s="1566">
        <f t="shared" si="0"/>
        <v>112052</v>
      </c>
      <c r="F7" s="1566">
        <f t="shared" si="0"/>
        <v>24810402</v>
      </c>
      <c r="G7" s="1566">
        <f t="shared" si="0"/>
        <v>556726</v>
      </c>
      <c r="H7" s="1566">
        <f t="shared" si="0"/>
        <v>180922</v>
      </c>
      <c r="I7" s="1566">
        <f>SUM(I8:I21)</f>
        <v>60422</v>
      </c>
    </row>
    <row r="8" spans="1:17" x14ac:dyDescent="0.15">
      <c r="A8" s="70" t="s">
        <v>5</v>
      </c>
      <c r="B8" s="895">
        <f>SUM(C8:I8)</f>
        <v>217437</v>
      </c>
      <c r="C8" s="1567" t="s">
        <v>80</v>
      </c>
      <c r="D8" s="897">
        <v>13951</v>
      </c>
      <c r="E8" s="1567" t="s">
        <v>80</v>
      </c>
      <c r="F8" s="897">
        <v>202998</v>
      </c>
      <c r="G8" s="1567" t="s">
        <v>80</v>
      </c>
      <c r="H8" s="1567">
        <v>488</v>
      </c>
      <c r="I8" s="1567" t="s">
        <v>80</v>
      </c>
      <c r="J8" s="1567"/>
      <c r="K8" s="892"/>
    </row>
    <row r="9" spans="1:17" x14ac:dyDescent="0.15">
      <c r="A9" s="70" t="s">
        <v>7</v>
      </c>
      <c r="B9" s="895">
        <f t="shared" ref="B9:B21" si="1">SUM(C9:I9)</f>
        <v>588313</v>
      </c>
      <c r="C9" s="897">
        <v>5129</v>
      </c>
      <c r="D9" s="897">
        <v>34627</v>
      </c>
      <c r="E9" s="897">
        <v>969</v>
      </c>
      <c r="F9" s="897">
        <v>534081</v>
      </c>
      <c r="G9" s="897">
        <v>9641</v>
      </c>
      <c r="H9" s="897">
        <v>2963</v>
      </c>
      <c r="I9" s="897">
        <v>903</v>
      </c>
      <c r="K9" s="892"/>
    </row>
    <row r="10" spans="1:17" x14ac:dyDescent="0.15">
      <c r="A10" s="70" t="s">
        <v>8</v>
      </c>
      <c r="B10" s="895">
        <f t="shared" si="1"/>
        <v>1130168</v>
      </c>
      <c r="C10" s="897">
        <v>7099</v>
      </c>
      <c r="D10" s="897">
        <v>59755</v>
      </c>
      <c r="E10" s="897">
        <v>1989</v>
      </c>
      <c r="F10" s="897">
        <v>1037047</v>
      </c>
      <c r="G10" s="897">
        <v>14794</v>
      </c>
      <c r="H10" s="897">
        <v>7653</v>
      </c>
      <c r="I10" s="897">
        <v>1831</v>
      </c>
      <c r="K10" s="892"/>
    </row>
    <row r="11" spans="1:17" x14ac:dyDescent="0.15">
      <c r="A11" s="70" t="s">
        <v>9</v>
      </c>
      <c r="B11" s="895">
        <f t="shared" si="1"/>
        <v>314322</v>
      </c>
      <c r="C11" s="1567">
        <v>1787</v>
      </c>
      <c r="D11" s="897">
        <v>16567</v>
      </c>
      <c r="E11" s="897">
        <v>441</v>
      </c>
      <c r="F11" s="897">
        <v>288314</v>
      </c>
      <c r="G11" s="897">
        <v>4279</v>
      </c>
      <c r="H11" s="897">
        <v>1299</v>
      </c>
      <c r="I11" s="1567">
        <v>1635</v>
      </c>
      <c r="K11" s="892"/>
    </row>
    <row r="12" spans="1:17" x14ac:dyDescent="0.15">
      <c r="A12" s="70" t="s">
        <v>10</v>
      </c>
      <c r="B12" s="895">
        <f t="shared" si="1"/>
        <v>889798</v>
      </c>
      <c r="C12" s="897">
        <v>4958</v>
      </c>
      <c r="D12" s="897">
        <v>59416</v>
      </c>
      <c r="E12" s="897">
        <v>1740</v>
      </c>
      <c r="F12" s="897">
        <v>809845</v>
      </c>
      <c r="G12" s="897">
        <v>8415</v>
      </c>
      <c r="H12" s="897">
        <v>4236</v>
      </c>
      <c r="I12" s="897">
        <v>1188</v>
      </c>
      <c r="K12" s="892"/>
    </row>
    <row r="13" spans="1:17" x14ac:dyDescent="0.15">
      <c r="A13" s="70" t="s">
        <v>11</v>
      </c>
      <c r="B13" s="895">
        <f t="shared" si="1"/>
        <v>2263562</v>
      </c>
      <c r="C13" s="897">
        <v>10198</v>
      </c>
      <c r="D13" s="897">
        <v>152171</v>
      </c>
      <c r="E13" s="897">
        <v>8510</v>
      </c>
      <c r="F13" s="897">
        <v>2037788</v>
      </c>
      <c r="G13" s="897">
        <v>36742</v>
      </c>
      <c r="H13" s="897">
        <v>15763</v>
      </c>
      <c r="I13" s="897">
        <v>2390</v>
      </c>
      <c r="K13" s="892"/>
    </row>
    <row r="14" spans="1:17" x14ac:dyDescent="0.15">
      <c r="A14" s="70" t="s">
        <v>12</v>
      </c>
      <c r="B14" s="895">
        <f t="shared" si="1"/>
        <v>15540076</v>
      </c>
      <c r="C14" s="897">
        <v>100330</v>
      </c>
      <c r="D14" s="897">
        <v>898271</v>
      </c>
      <c r="E14" s="897">
        <v>80589</v>
      </c>
      <c r="F14" s="897">
        <v>13921613</v>
      </c>
      <c r="G14" s="897">
        <v>394433</v>
      </c>
      <c r="H14" s="897">
        <v>111078</v>
      </c>
      <c r="I14" s="897">
        <v>33762</v>
      </c>
      <c r="K14" s="892"/>
    </row>
    <row r="15" spans="1:17" x14ac:dyDescent="0.15">
      <c r="A15" s="70" t="s">
        <v>13</v>
      </c>
      <c r="B15" s="895">
        <f t="shared" si="1"/>
        <v>893423</v>
      </c>
      <c r="C15" s="897">
        <v>5095</v>
      </c>
      <c r="D15" s="897">
        <v>54195</v>
      </c>
      <c r="E15" s="897">
        <v>1724</v>
      </c>
      <c r="F15" s="897">
        <v>813781</v>
      </c>
      <c r="G15" s="897">
        <v>10945</v>
      </c>
      <c r="H15" s="897">
        <v>5370</v>
      </c>
      <c r="I15" s="897">
        <v>2313</v>
      </c>
      <c r="K15" s="892"/>
    </row>
    <row r="16" spans="1:17" x14ac:dyDescent="0.15">
      <c r="A16" s="70" t="s">
        <v>14</v>
      </c>
      <c r="B16" s="895">
        <f t="shared" si="1"/>
        <v>613713</v>
      </c>
      <c r="C16" s="897">
        <v>1180</v>
      </c>
      <c r="D16" s="897">
        <v>39691</v>
      </c>
      <c r="E16" s="897">
        <v>1448</v>
      </c>
      <c r="F16" s="897">
        <v>559733</v>
      </c>
      <c r="G16" s="897">
        <v>6645</v>
      </c>
      <c r="H16" s="897">
        <v>3979</v>
      </c>
      <c r="I16" s="1567">
        <v>1037</v>
      </c>
      <c r="K16" s="892"/>
    </row>
    <row r="17" spans="1:11" x14ac:dyDescent="0.15">
      <c r="A17" s="70" t="s">
        <v>15</v>
      </c>
      <c r="B17" s="895">
        <f t="shared" si="1"/>
        <v>2845049</v>
      </c>
      <c r="C17" s="897">
        <v>16606</v>
      </c>
      <c r="D17" s="897">
        <v>166398</v>
      </c>
      <c r="E17" s="897">
        <v>8240</v>
      </c>
      <c r="F17" s="897">
        <v>2583601</v>
      </c>
      <c r="G17" s="897">
        <v>45306</v>
      </c>
      <c r="H17" s="897">
        <v>16666</v>
      </c>
      <c r="I17" s="897">
        <v>8232</v>
      </c>
      <c r="K17" s="892"/>
    </row>
    <row r="18" spans="1:11" x14ac:dyDescent="0.15">
      <c r="A18" s="70" t="s">
        <v>16</v>
      </c>
      <c r="B18" s="895">
        <f t="shared" si="1"/>
        <v>821205</v>
      </c>
      <c r="C18" s="897">
        <v>3627</v>
      </c>
      <c r="D18" s="897">
        <v>43445</v>
      </c>
      <c r="E18" s="897">
        <v>2299</v>
      </c>
      <c r="F18" s="897">
        <v>755066</v>
      </c>
      <c r="G18" s="897">
        <v>8490</v>
      </c>
      <c r="H18" s="897">
        <v>4011</v>
      </c>
      <c r="I18" s="897">
        <v>4267</v>
      </c>
      <c r="K18" s="892"/>
    </row>
    <row r="19" spans="1:11" x14ac:dyDescent="0.15">
      <c r="A19" s="70" t="s">
        <v>418</v>
      </c>
      <c r="B19" s="895">
        <f t="shared" si="1"/>
        <v>342669</v>
      </c>
      <c r="C19" s="897">
        <v>1056</v>
      </c>
      <c r="D19" s="897">
        <v>18325</v>
      </c>
      <c r="E19" s="1567">
        <v>1194</v>
      </c>
      <c r="F19" s="897">
        <v>317041</v>
      </c>
      <c r="G19" s="897">
        <v>2066</v>
      </c>
      <c r="H19" s="897">
        <v>1869</v>
      </c>
      <c r="I19" s="897">
        <v>1118</v>
      </c>
      <c r="K19" s="892"/>
    </row>
    <row r="20" spans="1:11" x14ac:dyDescent="0.15">
      <c r="A20" s="70" t="s">
        <v>314</v>
      </c>
      <c r="B20" s="895">
        <f t="shared" si="1"/>
        <v>826841</v>
      </c>
      <c r="C20" s="897">
        <v>4160</v>
      </c>
      <c r="D20" s="897">
        <v>48421</v>
      </c>
      <c r="E20" s="897">
        <v>2243</v>
      </c>
      <c r="F20" s="897">
        <v>757594</v>
      </c>
      <c r="G20" s="897">
        <v>9362</v>
      </c>
      <c r="H20" s="897">
        <v>3569</v>
      </c>
      <c r="I20" s="1567">
        <v>1492</v>
      </c>
      <c r="K20" s="892"/>
    </row>
    <row r="21" spans="1:11" x14ac:dyDescent="0.15">
      <c r="A21" s="70" t="s">
        <v>20</v>
      </c>
      <c r="B21" s="895">
        <f t="shared" si="1"/>
        <v>214112</v>
      </c>
      <c r="C21" s="897">
        <v>958</v>
      </c>
      <c r="D21" s="897">
        <v>12748</v>
      </c>
      <c r="E21" s="897">
        <v>666</v>
      </c>
      <c r="F21" s="897">
        <v>191900</v>
      </c>
      <c r="G21" s="897">
        <v>5608</v>
      </c>
      <c r="H21" s="897">
        <v>1978</v>
      </c>
      <c r="I21" s="1567">
        <v>254</v>
      </c>
      <c r="K21" s="892"/>
    </row>
    <row r="22" spans="1:11" x14ac:dyDescent="0.15">
      <c r="A22" s="70"/>
      <c r="B22" s="70"/>
      <c r="C22" s="70"/>
      <c r="D22" s="70"/>
      <c r="E22" s="70"/>
      <c r="F22" s="70"/>
      <c r="G22" s="70"/>
      <c r="H22" s="70"/>
      <c r="I22" s="70"/>
    </row>
    <row r="23" spans="1:11" x14ac:dyDescent="0.15">
      <c r="A23" s="3315" t="s">
        <v>2726</v>
      </c>
      <c r="B23" s="3315"/>
      <c r="C23" s="3315"/>
      <c r="D23" s="3315"/>
      <c r="E23" s="3315"/>
      <c r="F23" s="3315"/>
      <c r="G23" s="3315"/>
      <c r="H23" s="3315"/>
      <c r="I23" s="3315"/>
    </row>
    <row r="24" spans="1:11" ht="10.5" customHeight="1" x14ac:dyDescent="0.15">
      <c r="A24" s="3305" t="s">
        <v>2721</v>
      </c>
      <c r="B24" s="3305"/>
      <c r="C24" s="3305"/>
      <c r="D24" s="3305"/>
      <c r="E24" s="3305"/>
      <c r="F24" s="3305"/>
      <c r="G24" s="3305"/>
      <c r="H24" s="3305"/>
      <c r="I24" s="3305"/>
    </row>
    <row r="25" spans="1:11" ht="10.5" customHeight="1" x14ac:dyDescent="0.15">
      <c r="A25" s="3305" t="s">
        <v>2722</v>
      </c>
      <c r="B25" s="3305"/>
      <c r="C25" s="3305"/>
      <c r="D25" s="3305"/>
      <c r="E25" s="3305"/>
      <c r="F25" s="3305"/>
      <c r="G25" s="3305"/>
      <c r="H25" s="3305"/>
      <c r="I25" s="3305"/>
    </row>
    <row r="26" spans="1:11" ht="22.5" customHeight="1" x14ac:dyDescent="0.15">
      <c r="A26" s="3307" t="s">
        <v>2723</v>
      </c>
      <c r="B26" s="3307"/>
      <c r="C26" s="3307"/>
      <c r="D26" s="3307"/>
      <c r="E26" s="3307"/>
      <c r="F26" s="3307"/>
      <c r="G26" s="3307"/>
      <c r="H26" s="3307"/>
      <c r="I26" s="3307"/>
    </row>
    <row r="27" spans="1:11" ht="10.5" customHeight="1" x14ac:dyDescent="0.15">
      <c r="A27" s="3305" t="s">
        <v>2727</v>
      </c>
      <c r="B27" s="3305"/>
      <c r="C27" s="3305"/>
      <c r="D27" s="3305"/>
      <c r="E27" s="3305"/>
      <c r="F27" s="3305"/>
      <c r="G27" s="3305"/>
      <c r="H27" s="3305"/>
      <c r="I27" s="3305"/>
    </row>
    <row r="28" spans="1:11" x14ac:dyDescent="0.15">
      <c r="A28" s="70"/>
      <c r="B28" s="70"/>
      <c r="C28" s="70"/>
      <c r="D28" s="70"/>
      <c r="E28" s="70"/>
      <c r="F28" s="70"/>
      <c r="G28" s="70"/>
      <c r="H28" s="70"/>
      <c r="I28" s="70"/>
    </row>
    <row r="29" spans="1:11" x14ac:dyDescent="0.15">
      <c r="A29" s="70"/>
    </row>
    <row r="30" spans="1:11" x14ac:dyDescent="0.15">
      <c r="A30" s="70"/>
    </row>
  </sheetData>
  <mergeCells count="10">
    <mergeCell ref="A24:I24"/>
    <mergeCell ref="A25:I25"/>
    <mergeCell ref="A26:I26"/>
    <mergeCell ref="A27:I27"/>
    <mergeCell ref="A2:I2"/>
    <mergeCell ref="A4:A6"/>
    <mergeCell ref="B4:I4"/>
    <mergeCell ref="B5:B6"/>
    <mergeCell ref="C5:I5"/>
    <mergeCell ref="A23:I23"/>
  </mergeCells>
  <pageMargins left="0.7" right="0.7" top="0.75" bottom="0.75" header="0.3" footer="0.3"/>
  <pageSetup orientation="portrait" verticalDpi="0"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6"/>
  <dimension ref="A2:G26"/>
  <sheetViews>
    <sheetView workbookViewId="0"/>
  </sheetViews>
  <sheetFormatPr baseColWidth="10" defaultRowHeight="10.5" x14ac:dyDescent="0.15"/>
  <cols>
    <col min="1" max="1" width="22.140625" style="38" customWidth="1"/>
    <col min="2" max="2" width="12.28515625" style="38" customWidth="1"/>
    <col min="3" max="3" width="12" style="38" bestFit="1" customWidth="1"/>
    <col min="4" max="4" width="13.42578125" style="38" bestFit="1" customWidth="1"/>
    <col min="5" max="5" width="15.85546875" style="38" customWidth="1"/>
    <col min="6" max="6" width="11.7109375" style="38" customWidth="1"/>
    <col min="7" max="16384" width="11.42578125" style="38"/>
  </cols>
  <sheetData>
    <row r="2" spans="1:7" s="1568" customFormat="1" ht="20.25" customHeight="1" x14ac:dyDescent="0.25">
      <c r="A2" s="3304" t="s">
        <v>2728</v>
      </c>
      <c r="B2" s="3304"/>
      <c r="C2" s="3304"/>
      <c r="D2" s="3304"/>
      <c r="E2" s="3304"/>
      <c r="F2" s="3304"/>
    </row>
    <row r="3" spans="1:7" ht="10.5" customHeight="1" x14ac:dyDescent="0.15">
      <c r="A3" s="472"/>
    </row>
    <row r="4" spans="1:7" x14ac:dyDescent="0.15">
      <c r="A4" s="3312" t="s">
        <v>1</v>
      </c>
      <c r="B4" s="3313" t="s">
        <v>2725</v>
      </c>
      <c r="C4" s="3313"/>
      <c r="D4" s="3313"/>
      <c r="E4" s="3313"/>
      <c r="F4" s="3313"/>
    </row>
    <row r="5" spans="1:7" ht="22.5" customHeight="1" x14ac:dyDescent="0.15">
      <c r="A5" s="3312"/>
      <c r="B5" s="3317" t="s">
        <v>2729</v>
      </c>
      <c r="C5" s="3317"/>
      <c r="D5" s="3317"/>
      <c r="E5" s="3317"/>
      <c r="F5" s="3317"/>
    </row>
    <row r="6" spans="1:7" ht="30.75" customHeight="1" x14ac:dyDescent="0.15">
      <c r="A6" s="3312"/>
      <c r="B6" s="911" t="s">
        <v>2373</v>
      </c>
      <c r="C6" s="911" t="s">
        <v>2730</v>
      </c>
      <c r="D6" s="911" t="s">
        <v>2731</v>
      </c>
      <c r="E6" s="911" t="s">
        <v>2732</v>
      </c>
      <c r="F6" s="911" t="s">
        <v>2733</v>
      </c>
    </row>
    <row r="7" spans="1:7" x14ac:dyDescent="0.15">
      <c r="A7" s="894" t="s">
        <v>71</v>
      </c>
      <c r="B7" s="1566">
        <f>SUM(B8:B21)</f>
        <v>27500688</v>
      </c>
      <c r="C7" s="895">
        <f t="shared" ref="C7:F7" si="0">SUM(C8:C21)</f>
        <v>6991840</v>
      </c>
      <c r="D7" s="895">
        <f t="shared" si="0"/>
        <v>7777189</v>
      </c>
      <c r="E7" s="895">
        <f t="shared" si="0"/>
        <v>175834</v>
      </c>
      <c r="F7" s="895">
        <f t="shared" si="0"/>
        <v>12555825</v>
      </c>
    </row>
    <row r="8" spans="1:7" x14ac:dyDescent="0.15">
      <c r="A8" s="70" t="s">
        <v>5</v>
      </c>
      <c r="B8" s="895">
        <f t="shared" ref="B8:B21" si="1">SUM(C8:F8)</f>
        <v>217437</v>
      </c>
      <c r="C8" s="897">
        <v>56311</v>
      </c>
      <c r="D8" s="897">
        <v>56614</v>
      </c>
      <c r="E8" s="1567" t="s">
        <v>80</v>
      </c>
      <c r="F8" s="897">
        <v>104512</v>
      </c>
    </row>
    <row r="9" spans="1:7" x14ac:dyDescent="0.15">
      <c r="A9" s="70" t="s">
        <v>7</v>
      </c>
      <c r="B9" s="895">
        <f t="shared" si="1"/>
        <v>588313</v>
      </c>
      <c r="C9" s="897">
        <v>150953</v>
      </c>
      <c r="D9" s="897">
        <v>158668</v>
      </c>
      <c r="E9" s="897">
        <v>2654</v>
      </c>
      <c r="F9" s="897">
        <v>276038</v>
      </c>
    </row>
    <row r="10" spans="1:7" x14ac:dyDescent="0.15">
      <c r="A10" s="70" t="s">
        <v>8</v>
      </c>
      <c r="B10" s="895">
        <f t="shared" si="1"/>
        <v>1130168</v>
      </c>
      <c r="C10" s="897">
        <v>272387</v>
      </c>
      <c r="D10" s="897">
        <v>312640</v>
      </c>
      <c r="E10" s="897">
        <v>6763</v>
      </c>
      <c r="F10" s="897">
        <v>538378</v>
      </c>
      <c r="G10" s="892"/>
    </row>
    <row r="11" spans="1:7" x14ac:dyDescent="0.15">
      <c r="A11" s="70" t="s">
        <v>9</v>
      </c>
      <c r="B11" s="895">
        <f t="shared" si="1"/>
        <v>314322</v>
      </c>
      <c r="C11" s="897">
        <v>71553</v>
      </c>
      <c r="D11" s="897">
        <v>80935</v>
      </c>
      <c r="E11" s="897">
        <v>1507</v>
      </c>
      <c r="F11" s="897">
        <v>160327</v>
      </c>
    </row>
    <row r="12" spans="1:7" x14ac:dyDescent="0.15">
      <c r="A12" s="70" t="s">
        <v>10</v>
      </c>
      <c r="B12" s="895">
        <f t="shared" si="1"/>
        <v>889798</v>
      </c>
      <c r="C12" s="897">
        <v>219795</v>
      </c>
      <c r="D12" s="897">
        <v>232872</v>
      </c>
      <c r="E12" s="897">
        <v>1110</v>
      </c>
      <c r="F12" s="897">
        <v>436021</v>
      </c>
    </row>
    <row r="13" spans="1:7" x14ac:dyDescent="0.15">
      <c r="A13" s="70" t="s">
        <v>11</v>
      </c>
      <c r="B13" s="895">
        <f t="shared" si="1"/>
        <v>2263562</v>
      </c>
      <c r="C13" s="897">
        <v>568479</v>
      </c>
      <c r="D13" s="897">
        <v>644200</v>
      </c>
      <c r="E13" s="897">
        <v>11827</v>
      </c>
      <c r="F13" s="897">
        <v>1039056</v>
      </c>
    </row>
    <row r="14" spans="1:7" x14ac:dyDescent="0.15">
      <c r="A14" s="70" t="s">
        <v>12</v>
      </c>
      <c r="B14" s="895">
        <f t="shared" si="1"/>
        <v>15540076</v>
      </c>
      <c r="C14" s="897">
        <v>4063800</v>
      </c>
      <c r="D14" s="897">
        <v>4473859</v>
      </c>
      <c r="E14" s="897">
        <v>121751</v>
      </c>
      <c r="F14" s="897">
        <v>6880666</v>
      </c>
    </row>
    <row r="15" spans="1:7" x14ac:dyDescent="0.15">
      <c r="A15" s="70" t="s">
        <v>13</v>
      </c>
      <c r="B15" s="895">
        <f t="shared" si="1"/>
        <v>893423</v>
      </c>
      <c r="C15" s="897">
        <v>210360</v>
      </c>
      <c r="D15" s="897">
        <v>244380</v>
      </c>
      <c r="E15" s="897">
        <v>3771</v>
      </c>
      <c r="F15" s="897">
        <v>434912</v>
      </c>
    </row>
    <row r="16" spans="1:7" x14ac:dyDescent="0.15">
      <c r="A16" s="70" t="s">
        <v>14</v>
      </c>
      <c r="B16" s="895">
        <f t="shared" si="1"/>
        <v>613713</v>
      </c>
      <c r="C16" s="897">
        <v>147427</v>
      </c>
      <c r="D16" s="897">
        <v>170244</v>
      </c>
      <c r="E16" s="897">
        <v>2456</v>
      </c>
      <c r="F16" s="897">
        <v>293586</v>
      </c>
    </row>
    <row r="17" spans="1:6" x14ac:dyDescent="0.15">
      <c r="A17" s="70" t="s">
        <v>15</v>
      </c>
      <c r="B17" s="895">
        <f t="shared" si="1"/>
        <v>2845049</v>
      </c>
      <c r="C17" s="897">
        <v>720181</v>
      </c>
      <c r="D17" s="897">
        <v>800549</v>
      </c>
      <c r="E17" s="897">
        <v>16985</v>
      </c>
      <c r="F17" s="897">
        <v>1307334</v>
      </c>
    </row>
    <row r="18" spans="1:6" x14ac:dyDescent="0.15">
      <c r="A18" s="70" t="s">
        <v>16</v>
      </c>
      <c r="B18" s="895">
        <f t="shared" si="1"/>
        <v>821205</v>
      </c>
      <c r="C18" s="897">
        <v>197978</v>
      </c>
      <c r="D18" s="897">
        <v>222604</v>
      </c>
      <c r="E18" s="897">
        <v>2138</v>
      </c>
      <c r="F18" s="897">
        <v>398485</v>
      </c>
    </row>
    <row r="19" spans="1:6" x14ac:dyDescent="0.15">
      <c r="A19" s="70" t="s">
        <v>418</v>
      </c>
      <c r="B19" s="895">
        <f t="shared" si="1"/>
        <v>342669</v>
      </c>
      <c r="C19" s="897">
        <v>83010</v>
      </c>
      <c r="D19" s="897">
        <v>97243</v>
      </c>
      <c r="E19" s="897">
        <v>341</v>
      </c>
      <c r="F19" s="897">
        <v>162075</v>
      </c>
    </row>
    <row r="20" spans="1:6" x14ac:dyDescent="0.15">
      <c r="A20" s="70" t="s">
        <v>314</v>
      </c>
      <c r="B20" s="895">
        <f t="shared" si="1"/>
        <v>826841</v>
      </c>
      <c r="C20" s="897">
        <v>183460</v>
      </c>
      <c r="D20" s="897">
        <v>218821</v>
      </c>
      <c r="E20" s="897">
        <v>2852</v>
      </c>
      <c r="F20" s="897">
        <v>421708</v>
      </c>
    </row>
    <row r="21" spans="1:6" x14ac:dyDescent="0.15">
      <c r="A21" s="70" t="s">
        <v>20</v>
      </c>
      <c r="B21" s="895">
        <f t="shared" si="1"/>
        <v>214112</v>
      </c>
      <c r="C21" s="897">
        <v>46146</v>
      </c>
      <c r="D21" s="897">
        <v>63560</v>
      </c>
      <c r="E21" s="897">
        <v>1679</v>
      </c>
      <c r="F21" s="897">
        <v>102727</v>
      </c>
    </row>
    <row r="22" spans="1:6" x14ac:dyDescent="0.15">
      <c r="A22" s="70"/>
      <c r="B22" s="897"/>
      <c r="C22" s="897"/>
      <c r="D22" s="897"/>
      <c r="E22" s="897"/>
      <c r="F22" s="897"/>
    </row>
    <row r="23" spans="1:6" x14ac:dyDescent="0.15">
      <c r="A23" s="3315" t="s">
        <v>2726</v>
      </c>
      <c r="B23" s="3315"/>
      <c r="C23" s="3315"/>
      <c r="D23" s="3315"/>
      <c r="E23" s="3315"/>
      <c r="F23" s="3315"/>
    </row>
    <row r="24" spans="1:6" ht="21.75" customHeight="1" x14ac:dyDescent="0.15">
      <c r="A24" s="3316" t="s">
        <v>2734</v>
      </c>
      <c r="B24" s="3315"/>
      <c r="C24" s="3315"/>
      <c r="D24" s="3315"/>
      <c r="E24" s="3315"/>
      <c r="F24" s="3315"/>
    </row>
    <row r="25" spans="1:6" ht="24" customHeight="1" x14ac:dyDescent="0.15">
      <c r="A25" s="3316" t="s">
        <v>2704</v>
      </c>
      <c r="B25" s="3315"/>
      <c r="C25" s="3315"/>
      <c r="D25" s="3315"/>
      <c r="E25" s="3315"/>
      <c r="F25" s="3315"/>
    </row>
    <row r="26" spans="1:6" x14ac:dyDescent="0.15">
      <c r="A26" s="3305" t="s">
        <v>2735</v>
      </c>
      <c r="B26" s="3305"/>
      <c r="C26" s="3305"/>
      <c r="D26" s="3305"/>
      <c r="E26" s="3305"/>
      <c r="F26" s="3305"/>
    </row>
  </sheetData>
  <mergeCells count="8">
    <mergeCell ref="A25:F25"/>
    <mergeCell ref="A26:F26"/>
    <mergeCell ref="A2:F2"/>
    <mergeCell ref="A4:A6"/>
    <mergeCell ref="B4:F4"/>
    <mergeCell ref="B5:F5"/>
    <mergeCell ref="A23:F23"/>
    <mergeCell ref="A24:F24"/>
  </mergeCells>
  <pageMargins left="0.7" right="0.7" top="0.75" bottom="0.75" header="0.3" footer="0.3"/>
  <pageSetup paperSize="9" orientation="portrait" horizontalDpi="300" verticalDpi="300"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7"/>
  <dimension ref="A1:S29"/>
  <sheetViews>
    <sheetView zoomScaleSheetLayoutView="150" workbookViewId="0"/>
  </sheetViews>
  <sheetFormatPr baseColWidth="10" defaultColWidth="11.42578125" defaultRowHeight="10.5" x14ac:dyDescent="0.15"/>
  <cols>
    <col min="1" max="2" width="16.140625" style="1558" customWidth="1"/>
    <col min="3" max="3" width="13" style="1558" customWidth="1"/>
    <col min="4" max="15" width="11.85546875" style="1558" customWidth="1"/>
    <col min="16" max="16" width="6.28515625" style="1558" customWidth="1"/>
    <col min="17" max="16384" width="11.42578125" style="1558"/>
  </cols>
  <sheetData>
    <row r="1" spans="1:16" x14ac:dyDescent="0.15">
      <c r="A1" s="1569"/>
      <c r="B1" s="1569"/>
    </row>
    <row r="2" spans="1:16" s="1570" customFormat="1" ht="12" customHeight="1" x14ac:dyDescent="0.15">
      <c r="A2" s="3318" t="s">
        <v>2736</v>
      </c>
      <c r="B2" s="3318"/>
      <c r="C2" s="3318"/>
      <c r="D2" s="3318"/>
      <c r="E2" s="3318"/>
      <c r="F2" s="3318"/>
      <c r="G2" s="3318"/>
      <c r="H2" s="3318"/>
      <c r="I2" s="3318"/>
      <c r="J2" s="3318"/>
      <c r="K2" s="3318"/>
      <c r="L2" s="3318"/>
      <c r="M2" s="3318"/>
      <c r="N2" s="3318"/>
      <c r="O2" s="3318"/>
    </row>
    <row r="3" spans="1:16" s="1570" customFormat="1" x14ac:dyDescent="0.15">
      <c r="A3" s="1571"/>
      <c r="B3" s="1571"/>
      <c r="C3" s="1571"/>
      <c r="D3" s="1571"/>
      <c r="E3" s="1571"/>
      <c r="F3" s="1571"/>
      <c r="G3" s="1571"/>
      <c r="H3" s="1571"/>
      <c r="I3" s="1571"/>
      <c r="J3" s="1571"/>
      <c r="K3" s="1571"/>
      <c r="L3" s="1571"/>
      <c r="M3" s="1571"/>
      <c r="N3" s="1571"/>
      <c r="O3" s="1571"/>
    </row>
    <row r="4" spans="1:16" s="1572" customFormat="1" x14ac:dyDescent="0.15">
      <c r="A4" s="3309" t="s">
        <v>1</v>
      </c>
      <c r="B4" s="3319" t="s">
        <v>89</v>
      </c>
      <c r="C4" s="3320" t="s">
        <v>2737</v>
      </c>
      <c r="D4" s="3320"/>
      <c r="E4" s="3320"/>
      <c r="F4" s="3320"/>
      <c r="G4" s="3320"/>
      <c r="H4" s="3320"/>
      <c r="I4" s="3320"/>
      <c r="J4" s="3320"/>
      <c r="K4" s="3320"/>
      <c r="L4" s="3320"/>
      <c r="M4" s="3320"/>
      <c r="N4" s="3320"/>
    </row>
    <row r="5" spans="1:16" s="1572" customFormat="1" ht="19.5" customHeight="1" x14ac:dyDescent="0.15">
      <c r="A5" s="3309"/>
      <c r="B5" s="3319"/>
      <c r="C5" s="1573" t="s">
        <v>1476</v>
      </c>
      <c r="D5" s="1573" t="s">
        <v>1477</v>
      </c>
      <c r="E5" s="1573" t="s">
        <v>1478</v>
      </c>
      <c r="F5" s="1573" t="s">
        <v>1479</v>
      </c>
      <c r="G5" s="1573" t="s">
        <v>1480</v>
      </c>
      <c r="H5" s="1573" t="s">
        <v>1481</v>
      </c>
      <c r="I5" s="1573" t="s">
        <v>1482</v>
      </c>
      <c r="J5" s="1573" t="s">
        <v>1483</v>
      </c>
      <c r="K5" s="1573" t="s">
        <v>1484</v>
      </c>
      <c r="L5" s="1573" t="s">
        <v>1485</v>
      </c>
      <c r="M5" s="1573" t="s">
        <v>1486</v>
      </c>
      <c r="N5" s="1573" t="s">
        <v>1487</v>
      </c>
    </row>
    <row r="6" spans="1:16" x14ac:dyDescent="0.15">
      <c r="A6" s="522" t="s">
        <v>71</v>
      </c>
      <c r="B6" s="1574">
        <f>SUM(B7:B20)</f>
        <v>27500688</v>
      </c>
      <c r="C6" s="1574">
        <f>SUM(C7:C20)</f>
        <v>2573765</v>
      </c>
      <c r="D6" s="1574">
        <f t="shared" ref="D6:N6" si="0">SUM(D7:D20)</f>
        <v>2742189</v>
      </c>
      <c r="E6" s="1574">
        <f t="shared" si="0"/>
        <v>2030410</v>
      </c>
      <c r="F6" s="1574">
        <f t="shared" si="0"/>
        <v>2058745</v>
      </c>
      <c r="G6" s="1574">
        <f t="shared" si="0"/>
        <v>2234537</v>
      </c>
      <c r="H6" s="1574">
        <f t="shared" si="0"/>
        <v>2667264</v>
      </c>
      <c r="I6" s="1574">
        <f t="shared" si="0"/>
        <v>4715399</v>
      </c>
      <c r="J6" s="1574">
        <f t="shared" si="0"/>
        <v>2209240</v>
      </c>
      <c r="K6" s="1574">
        <f t="shared" si="0"/>
        <v>1502526</v>
      </c>
      <c r="L6" s="1574">
        <f t="shared" si="0"/>
        <v>1637992</v>
      </c>
      <c r="M6" s="1574">
        <f t="shared" si="0"/>
        <v>1510881</v>
      </c>
      <c r="N6" s="1574">
        <f t="shared" si="0"/>
        <v>1617740</v>
      </c>
      <c r="O6" s="1565"/>
      <c r="P6" s="1575"/>
    </row>
    <row r="7" spans="1:16" x14ac:dyDescent="0.15">
      <c r="A7" s="1576" t="s">
        <v>5</v>
      </c>
      <c r="B7" s="1574">
        <f>SUM(C7:N7)</f>
        <v>217437</v>
      </c>
      <c r="C7" s="1577">
        <v>19723</v>
      </c>
      <c r="D7" s="1577">
        <v>20351</v>
      </c>
      <c r="E7" s="1577">
        <v>16458</v>
      </c>
      <c r="F7" s="1577">
        <v>17159</v>
      </c>
      <c r="G7" s="1577">
        <v>21096</v>
      </c>
      <c r="H7" s="1577">
        <v>26812</v>
      </c>
      <c r="I7" s="1577">
        <v>37522</v>
      </c>
      <c r="J7" s="1577">
        <v>18277</v>
      </c>
      <c r="K7" s="1577">
        <v>9281</v>
      </c>
      <c r="L7" s="1577">
        <v>9584</v>
      </c>
      <c r="M7" s="1577">
        <v>10456</v>
      </c>
      <c r="N7" s="1577">
        <v>10718</v>
      </c>
      <c r="O7" s="1578"/>
      <c r="P7" s="1575"/>
    </row>
    <row r="8" spans="1:16" x14ac:dyDescent="0.15">
      <c r="A8" s="1576" t="s">
        <v>7</v>
      </c>
      <c r="B8" s="1574">
        <f t="shared" ref="B8:B20" si="1">SUM(C8:N8)</f>
        <v>588313</v>
      </c>
      <c r="C8" s="1577">
        <v>56959</v>
      </c>
      <c r="D8" s="1577">
        <v>59196</v>
      </c>
      <c r="E8" s="1577">
        <v>43043</v>
      </c>
      <c r="F8" s="1577">
        <v>46307</v>
      </c>
      <c r="G8" s="1577">
        <v>51176</v>
      </c>
      <c r="H8" s="1577">
        <v>58460</v>
      </c>
      <c r="I8" s="1577">
        <v>86424</v>
      </c>
      <c r="J8" s="1577">
        <v>51040</v>
      </c>
      <c r="K8" s="1577">
        <v>36997</v>
      </c>
      <c r="L8" s="1577">
        <v>35355</v>
      </c>
      <c r="M8" s="1577">
        <v>31759</v>
      </c>
      <c r="N8" s="1577">
        <v>31597</v>
      </c>
      <c r="O8" s="1578"/>
      <c r="P8" s="1575"/>
    </row>
    <row r="9" spans="1:16" x14ac:dyDescent="0.15">
      <c r="A9" s="1576" t="s">
        <v>8</v>
      </c>
      <c r="B9" s="1574">
        <f t="shared" si="1"/>
        <v>1130168</v>
      </c>
      <c r="C9" s="1577">
        <v>79687</v>
      </c>
      <c r="D9" s="1577">
        <v>104716</v>
      </c>
      <c r="E9" s="1577">
        <v>90166</v>
      </c>
      <c r="F9" s="1577">
        <v>93255</v>
      </c>
      <c r="G9" s="1577">
        <v>94870</v>
      </c>
      <c r="H9" s="1577">
        <v>114517</v>
      </c>
      <c r="I9" s="1577">
        <v>187470</v>
      </c>
      <c r="J9" s="1577">
        <v>103266</v>
      </c>
      <c r="K9" s="1577">
        <v>66928</v>
      </c>
      <c r="L9" s="1577">
        <v>68754</v>
      </c>
      <c r="M9" s="1577">
        <v>63830</v>
      </c>
      <c r="N9" s="1577">
        <v>62709</v>
      </c>
      <c r="O9" s="1578"/>
      <c r="P9" s="1575"/>
    </row>
    <row r="10" spans="1:16" x14ac:dyDescent="0.15">
      <c r="A10" s="1576" t="s">
        <v>9</v>
      </c>
      <c r="B10" s="1574">
        <f t="shared" si="1"/>
        <v>314322</v>
      </c>
      <c r="C10" s="1577">
        <v>23638</v>
      </c>
      <c r="D10" s="1577">
        <v>24580</v>
      </c>
      <c r="E10" s="1577">
        <v>20817</v>
      </c>
      <c r="F10" s="1577">
        <v>22108</v>
      </c>
      <c r="G10" s="1577">
        <v>23600</v>
      </c>
      <c r="H10" s="1577">
        <v>31358</v>
      </c>
      <c r="I10" s="1577">
        <v>59526</v>
      </c>
      <c r="J10" s="1577">
        <v>32313</v>
      </c>
      <c r="K10" s="1577">
        <v>21759</v>
      </c>
      <c r="L10" s="1577">
        <v>20119</v>
      </c>
      <c r="M10" s="1577">
        <v>17743</v>
      </c>
      <c r="N10" s="1577">
        <v>16761</v>
      </c>
      <c r="O10" s="1578"/>
      <c r="P10" s="1575"/>
    </row>
    <row r="11" spans="1:16" x14ac:dyDescent="0.15">
      <c r="A11" s="1576" t="s">
        <v>10</v>
      </c>
      <c r="B11" s="1574">
        <f t="shared" si="1"/>
        <v>889798</v>
      </c>
      <c r="C11" s="1577">
        <v>86863</v>
      </c>
      <c r="D11" s="1577">
        <v>98390</v>
      </c>
      <c r="E11" s="1577">
        <v>64476</v>
      </c>
      <c r="F11" s="1577">
        <v>64722</v>
      </c>
      <c r="G11" s="1577">
        <v>67558</v>
      </c>
      <c r="H11" s="1577">
        <v>80136</v>
      </c>
      <c r="I11" s="1577">
        <v>151683</v>
      </c>
      <c r="J11" s="1577">
        <v>72638</v>
      </c>
      <c r="K11" s="1577">
        <v>52888</v>
      </c>
      <c r="L11" s="1577">
        <v>51689</v>
      </c>
      <c r="M11" s="1577">
        <v>47547</v>
      </c>
      <c r="N11" s="1577">
        <v>51208</v>
      </c>
      <c r="O11" s="1578"/>
      <c r="P11" s="1575"/>
    </row>
    <row r="12" spans="1:16" x14ac:dyDescent="0.15">
      <c r="A12" s="1576" t="s">
        <v>11</v>
      </c>
      <c r="B12" s="1574">
        <f t="shared" si="1"/>
        <v>2263562</v>
      </c>
      <c r="C12" s="1577">
        <v>232807</v>
      </c>
      <c r="D12" s="1577">
        <v>254905</v>
      </c>
      <c r="E12" s="1577">
        <v>166101</v>
      </c>
      <c r="F12" s="1577">
        <v>161380</v>
      </c>
      <c r="G12" s="1577">
        <v>178845</v>
      </c>
      <c r="H12" s="1577">
        <v>224969</v>
      </c>
      <c r="I12" s="1577">
        <v>395813</v>
      </c>
      <c r="J12" s="1577">
        <v>166099</v>
      </c>
      <c r="K12" s="1577">
        <v>116049</v>
      </c>
      <c r="L12" s="1577">
        <v>121467</v>
      </c>
      <c r="M12" s="1577">
        <v>117086</v>
      </c>
      <c r="N12" s="1577">
        <v>128041</v>
      </c>
      <c r="O12" s="1578"/>
      <c r="P12" s="1575"/>
    </row>
    <row r="13" spans="1:16" x14ac:dyDescent="0.15">
      <c r="A13" s="1576" t="s">
        <v>12</v>
      </c>
      <c r="B13" s="1574">
        <f t="shared" si="1"/>
        <v>15540076</v>
      </c>
      <c r="C13" s="1577">
        <v>1516866</v>
      </c>
      <c r="D13" s="1577">
        <v>1533416</v>
      </c>
      <c r="E13" s="1577">
        <v>1175485</v>
      </c>
      <c r="F13" s="1577">
        <v>1165014</v>
      </c>
      <c r="G13" s="1577">
        <v>1276025</v>
      </c>
      <c r="H13" s="1577">
        <v>1450513</v>
      </c>
      <c r="I13" s="1577">
        <v>2569592</v>
      </c>
      <c r="J13" s="1577">
        <v>1219433</v>
      </c>
      <c r="K13" s="1577">
        <v>851661</v>
      </c>
      <c r="L13" s="1577">
        <v>961032</v>
      </c>
      <c r="M13" s="1577">
        <v>872497</v>
      </c>
      <c r="N13" s="1577">
        <v>948542</v>
      </c>
      <c r="O13" s="1578"/>
      <c r="P13" s="1575"/>
    </row>
    <row r="14" spans="1:16" x14ac:dyDescent="0.15">
      <c r="A14" s="1576" t="s">
        <v>13</v>
      </c>
      <c r="B14" s="1574">
        <f t="shared" si="1"/>
        <v>893423</v>
      </c>
      <c r="C14" s="1577">
        <v>79353</v>
      </c>
      <c r="D14" s="1577">
        <v>80330</v>
      </c>
      <c r="E14" s="1577">
        <v>58220</v>
      </c>
      <c r="F14" s="1577">
        <v>60531</v>
      </c>
      <c r="G14" s="1577">
        <v>70170</v>
      </c>
      <c r="H14" s="1577">
        <v>97552</v>
      </c>
      <c r="I14" s="1577">
        <v>165677</v>
      </c>
      <c r="J14" s="1577">
        <v>77669</v>
      </c>
      <c r="K14" s="1577">
        <v>50798</v>
      </c>
      <c r="L14" s="1577">
        <v>53782</v>
      </c>
      <c r="M14" s="1577">
        <v>49545</v>
      </c>
      <c r="N14" s="1577">
        <v>49796</v>
      </c>
      <c r="O14" s="1578"/>
      <c r="P14" s="1575"/>
    </row>
    <row r="15" spans="1:16" x14ac:dyDescent="0.15">
      <c r="A15" s="1576" t="s">
        <v>14</v>
      </c>
      <c r="B15" s="1574">
        <f t="shared" si="1"/>
        <v>613713</v>
      </c>
      <c r="C15" s="1577">
        <v>54869</v>
      </c>
      <c r="D15" s="1577">
        <v>63605</v>
      </c>
      <c r="E15" s="1577">
        <v>44964</v>
      </c>
      <c r="F15" s="1577">
        <v>49582</v>
      </c>
      <c r="G15" s="1577">
        <v>50832</v>
      </c>
      <c r="H15" s="1577">
        <v>64524</v>
      </c>
      <c r="I15" s="1577">
        <v>119981</v>
      </c>
      <c r="J15" s="1577">
        <v>47112</v>
      </c>
      <c r="K15" s="1577">
        <v>28881</v>
      </c>
      <c r="L15" s="1577">
        <v>30130</v>
      </c>
      <c r="M15" s="1577">
        <v>28663</v>
      </c>
      <c r="N15" s="1577">
        <v>30570</v>
      </c>
      <c r="O15" s="1578"/>
      <c r="P15" s="1575"/>
    </row>
    <row r="16" spans="1:16" x14ac:dyDescent="0.15">
      <c r="A16" s="1576" t="s">
        <v>15</v>
      </c>
      <c r="B16" s="1574">
        <f t="shared" si="1"/>
        <v>2845049</v>
      </c>
      <c r="C16" s="1577">
        <v>247523</v>
      </c>
      <c r="D16" s="1577">
        <v>289717</v>
      </c>
      <c r="E16" s="1577">
        <v>195871</v>
      </c>
      <c r="F16" s="1577">
        <v>213312</v>
      </c>
      <c r="G16" s="1577">
        <v>229132</v>
      </c>
      <c r="H16" s="1577">
        <v>283504</v>
      </c>
      <c r="I16" s="1577">
        <v>522796</v>
      </c>
      <c r="J16" s="1577">
        <v>234272</v>
      </c>
      <c r="K16" s="1577">
        <v>152217</v>
      </c>
      <c r="L16" s="1577">
        <v>165421</v>
      </c>
      <c r="M16" s="1577">
        <v>151156</v>
      </c>
      <c r="N16" s="1577">
        <v>160128</v>
      </c>
      <c r="O16" s="1578"/>
      <c r="P16" s="1575"/>
    </row>
    <row r="17" spans="1:19" x14ac:dyDescent="0.15">
      <c r="A17" s="1576" t="s">
        <v>16</v>
      </c>
      <c r="B17" s="1574">
        <f t="shared" si="1"/>
        <v>821205</v>
      </c>
      <c r="C17" s="1577">
        <v>61876</v>
      </c>
      <c r="D17" s="1577">
        <v>76224</v>
      </c>
      <c r="E17" s="1577">
        <v>58339</v>
      </c>
      <c r="F17" s="1577">
        <v>64094</v>
      </c>
      <c r="G17" s="1577">
        <v>68455</v>
      </c>
      <c r="H17" s="1577">
        <v>84955</v>
      </c>
      <c r="I17" s="1577">
        <v>157573</v>
      </c>
      <c r="J17" s="1577">
        <v>69492</v>
      </c>
      <c r="K17" s="1577">
        <v>44192</v>
      </c>
      <c r="L17" s="1577">
        <v>44289</v>
      </c>
      <c r="M17" s="1577">
        <v>44865</v>
      </c>
      <c r="N17" s="1577">
        <v>46851</v>
      </c>
      <c r="O17" s="1578"/>
      <c r="P17" s="1575"/>
    </row>
    <row r="18" spans="1:19" x14ac:dyDescent="0.15">
      <c r="A18" s="1576" t="s">
        <v>418</v>
      </c>
      <c r="B18" s="1574">
        <f t="shared" si="1"/>
        <v>342669</v>
      </c>
      <c r="C18" s="1577">
        <v>25265</v>
      </c>
      <c r="D18" s="1577">
        <v>31593</v>
      </c>
      <c r="E18" s="1577">
        <v>24608</v>
      </c>
      <c r="F18" s="1577">
        <v>25853</v>
      </c>
      <c r="G18" s="1577">
        <v>28210</v>
      </c>
      <c r="H18" s="1577">
        <v>36699</v>
      </c>
      <c r="I18" s="1577">
        <v>64608</v>
      </c>
      <c r="J18" s="1577">
        <v>31617</v>
      </c>
      <c r="K18" s="1577">
        <v>17617</v>
      </c>
      <c r="L18" s="1577">
        <v>18004</v>
      </c>
      <c r="M18" s="1577">
        <v>19187</v>
      </c>
      <c r="N18" s="1577">
        <v>19408</v>
      </c>
      <c r="O18" s="1578"/>
      <c r="P18" s="1575"/>
    </row>
    <row r="19" spans="1:19" x14ac:dyDescent="0.15">
      <c r="A19" s="1576" t="s">
        <v>18</v>
      </c>
      <c r="B19" s="1574">
        <f t="shared" si="1"/>
        <v>826841</v>
      </c>
      <c r="C19" s="1577">
        <v>67138</v>
      </c>
      <c r="D19" s="1577">
        <v>83744</v>
      </c>
      <c r="E19" s="1577">
        <v>55463</v>
      </c>
      <c r="F19" s="1577">
        <v>61819</v>
      </c>
      <c r="G19" s="1577">
        <v>58740</v>
      </c>
      <c r="H19" s="1577">
        <v>89845</v>
      </c>
      <c r="I19" s="1577">
        <v>158333</v>
      </c>
      <c r="J19" s="1577">
        <v>69397</v>
      </c>
      <c r="K19" s="1577">
        <v>43763</v>
      </c>
      <c r="L19" s="1577">
        <v>46816</v>
      </c>
      <c r="M19" s="1577">
        <v>44992</v>
      </c>
      <c r="N19" s="1577">
        <v>46791</v>
      </c>
      <c r="O19" s="1578"/>
      <c r="P19" s="1575"/>
    </row>
    <row r="20" spans="1:19" x14ac:dyDescent="0.15">
      <c r="A20" s="1576" t="s">
        <v>20</v>
      </c>
      <c r="B20" s="1574">
        <f t="shared" si="1"/>
        <v>214112</v>
      </c>
      <c r="C20" s="1577">
        <v>21198</v>
      </c>
      <c r="D20" s="1577">
        <v>21422</v>
      </c>
      <c r="E20" s="1577">
        <v>16399</v>
      </c>
      <c r="F20" s="1577">
        <v>13609</v>
      </c>
      <c r="G20" s="1577">
        <v>15828</v>
      </c>
      <c r="H20" s="1577">
        <v>23420</v>
      </c>
      <c r="I20" s="1577">
        <v>38401</v>
      </c>
      <c r="J20" s="1577">
        <v>16615</v>
      </c>
      <c r="K20" s="1577">
        <v>9495</v>
      </c>
      <c r="L20" s="1577">
        <v>11550</v>
      </c>
      <c r="M20" s="1577">
        <v>11555</v>
      </c>
      <c r="N20" s="1577">
        <v>14620</v>
      </c>
      <c r="O20" s="1578"/>
      <c r="P20" s="1575"/>
    </row>
    <row r="21" spans="1:19" x14ac:dyDescent="0.15">
      <c r="A21" s="1579"/>
      <c r="B21" s="1579"/>
      <c r="C21" s="1580"/>
      <c r="D21" s="1578"/>
      <c r="E21" s="1578"/>
      <c r="F21" s="1578"/>
      <c r="G21" s="1578"/>
      <c r="H21" s="1578"/>
      <c r="I21" s="1578"/>
      <c r="J21" s="1578"/>
      <c r="K21" s="1578"/>
      <c r="L21" s="1578"/>
      <c r="M21" s="1578"/>
      <c r="N21" s="1578"/>
      <c r="O21" s="1578"/>
      <c r="P21" s="1578"/>
    </row>
    <row r="22" spans="1:19" x14ac:dyDescent="0.15">
      <c r="A22" s="1579" t="s">
        <v>2738</v>
      </c>
      <c r="B22" s="1579"/>
      <c r="C22" s="1580"/>
      <c r="D22" s="1578"/>
      <c r="E22" s="1578"/>
      <c r="F22" s="1578"/>
      <c r="G22" s="1578"/>
      <c r="H22" s="1578"/>
      <c r="I22" s="1578"/>
      <c r="J22" s="1578"/>
      <c r="K22" s="1578"/>
      <c r="L22" s="1578"/>
      <c r="M22" s="1578"/>
      <c r="N22" s="1578"/>
      <c r="O22" s="1578"/>
      <c r="P22" s="1578"/>
    </row>
    <row r="23" spans="1:19" s="1583" customFormat="1" ht="11.25" customHeight="1" x14ac:dyDescent="0.15">
      <c r="A23" s="70" t="s">
        <v>2735</v>
      </c>
      <c r="B23" s="70"/>
      <c r="C23" s="1581"/>
      <c r="D23" s="1581"/>
      <c r="E23" s="1581"/>
      <c r="F23" s="1581"/>
      <c r="G23" s="1581"/>
      <c r="H23" s="1581"/>
      <c r="I23" s="1581"/>
      <c r="J23" s="1581"/>
      <c r="K23" s="1581"/>
      <c r="L23" s="1581"/>
      <c r="M23" s="1581"/>
      <c r="N23" s="1581"/>
      <c r="O23" s="1581"/>
      <c r="P23" s="1582"/>
    </row>
    <row r="24" spans="1:19" s="1583" customFormat="1" ht="11.25" customHeight="1" x14ac:dyDescent="0.15">
      <c r="A24" s="1581"/>
      <c r="B24" s="1581"/>
      <c r="C24" s="1581"/>
      <c r="D24" s="1581"/>
      <c r="E24" s="1581"/>
      <c r="F24" s="1581"/>
      <c r="G24" s="1581"/>
      <c r="H24" s="1581"/>
      <c r="I24" s="1581"/>
      <c r="J24" s="1581"/>
      <c r="K24" s="1581"/>
      <c r="L24" s="1581"/>
      <c r="M24" s="1581"/>
      <c r="N24" s="1581"/>
      <c r="O24" s="1581"/>
      <c r="P24" s="1582"/>
    </row>
    <row r="25" spans="1:19" s="1583" customFormat="1" ht="11.25" customHeight="1" x14ac:dyDescent="0.15">
      <c r="A25" s="1581"/>
      <c r="B25" s="1581"/>
      <c r="C25" s="1581"/>
      <c r="D25" s="1581"/>
      <c r="E25" s="1581"/>
      <c r="F25" s="1581"/>
      <c r="G25" s="1581"/>
      <c r="H25" s="1581"/>
      <c r="I25" s="1581"/>
      <c r="J25" s="1581"/>
      <c r="K25" s="1581"/>
      <c r="L25" s="1581"/>
      <c r="M25" s="1581"/>
      <c r="N25" s="1581"/>
      <c r="O25" s="1581"/>
      <c r="P25" s="1582"/>
    </row>
    <row r="26" spans="1:19" s="1583" customFormat="1" ht="11.25" customHeight="1" x14ac:dyDescent="0.15">
      <c r="A26" s="1581"/>
      <c r="B26" s="1581"/>
      <c r="C26" s="1581"/>
      <c r="D26" s="1581"/>
      <c r="E26" s="1581"/>
      <c r="F26" s="1581"/>
      <c r="G26" s="1581"/>
      <c r="H26" s="1581"/>
      <c r="I26" s="1581"/>
      <c r="J26" s="1581"/>
      <c r="K26" s="1581"/>
      <c r="L26" s="1581"/>
      <c r="M26" s="1581"/>
      <c r="N26" s="1581"/>
      <c r="O26" s="1581"/>
      <c r="P26" s="1544"/>
      <c r="Q26" s="1544"/>
      <c r="R26" s="1544"/>
      <c r="S26" s="1544"/>
    </row>
    <row r="27" spans="1:19" s="1585" customFormat="1" ht="11.25" customHeight="1" x14ac:dyDescent="0.15">
      <c r="A27" s="549"/>
      <c r="B27" s="549"/>
      <c r="C27" s="549"/>
      <c r="D27" s="549"/>
      <c r="E27" s="549"/>
      <c r="F27" s="549"/>
      <c r="G27" s="549"/>
      <c r="H27" s="549"/>
      <c r="I27" s="549"/>
      <c r="J27" s="549"/>
      <c r="K27" s="549"/>
      <c r="L27" s="549"/>
      <c r="M27" s="549"/>
      <c r="N27" s="549"/>
      <c r="O27" s="549"/>
      <c r="P27" s="1584"/>
    </row>
    <row r="28" spans="1:19" s="1585" customFormat="1" ht="15" x14ac:dyDescent="0.25">
      <c r="A28" s="1584"/>
      <c r="B28" s="1586"/>
      <c r="C28" s="1587"/>
      <c r="D28" s="1588"/>
      <c r="E28" s="1584"/>
      <c r="F28" s="1584"/>
      <c r="G28" s="1584"/>
      <c r="H28" s="1584"/>
      <c r="I28" s="1584"/>
      <c r="J28" s="1584"/>
      <c r="K28" s="1584"/>
      <c r="L28" s="1584"/>
      <c r="M28" s="1584"/>
      <c r="N28" s="1584"/>
      <c r="O28" s="1584"/>
      <c r="P28" s="1584"/>
    </row>
    <row r="29" spans="1:19" x14ac:dyDescent="0.15">
      <c r="A29" s="1575"/>
      <c r="B29" s="766"/>
      <c r="C29" s="1575"/>
      <c r="D29" s="1575"/>
      <c r="E29" s="1575"/>
      <c r="F29" s="1575"/>
      <c r="G29" s="1575"/>
      <c r="H29" s="1575"/>
      <c r="I29" s="1575"/>
      <c r="J29" s="1575"/>
      <c r="K29" s="1575"/>
      <c r="L29" s="1575"/>
      <c r="M29" s="1575"/>
      <c r="N29" s="1575"/>
      <c r="O29" s="1575"/>
      <c r="P29" s="1575"/>
    </row>
  </sheetData>
  <mergeCells count="4">
    <mergeCell ref="A2:O2"/>
    <mergeCell ref="A4:A5"/>
    <mergeCell ref="B4:B5"/>
    <mergeCell ref="C4:N4"/>
  </mergeCells>
  <pageMargins left="0.7" right="0.7" top="0.75" bottom="0.75" header="0.3" footer="0.3"/>
  <pageSetup paperSize="14" scale="79" orientation="landscape"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8"/>
  <dimension ref="A2:K28"/>
  <sheetViews>
    <sheetView workbookViewId="0"/>
  </sheetViews>
  <sheetFormatPr baseColWidth="10" defaultRowHeight="10.5" x14ac:dyDescent="0.15"/>
  <cols>
    <col min="1" max="1" width="44.42578125" style="38" customWidth="1"/>
    <col min="2" max="2" width="15" style="38" customWidth="1"/>
    <col min="3" max="3" width="13.5703125" style="38" customWidth="1"/>
    <col min="4" max="4" width="11.85546875" style="38" customWidth="1"/>
    <col min="5" max="5" width="20.28515625" style="38" customWidth="1"/>
    <col min="6" max="6" width="12.85546875" style="38" customWidth="1"/>
    <col min="7" max="7" width="13.42578125" style="38" customWidth="1"/>
    <col min="8" max="8" width="11.140625" style="38" bestFit="1" customWidth="1"/>
    <col min="9" max="9" width="14.28515625" style="38" customWidth="1"/>
    <col min="10" max="10" width="15.7109375" style="38" customWidth="1"/>
    <col min="11" max="11" width="16.140625" style="38" customWidth="1"/>
    <col min="12" max="16384" width="11.42578125" style="38"/>
  </cols>
  <sheetData>
    <row r="2" spans="1:11" ht="30" customHeight="1" x14ac:dyDescent="0.15">
      <c r="A2" s="3286" t="s">
        <v>2739</v>
      </c>
      <c r="B2" s="3286"/>
      <c r="C2" s="3286"/>
      <c r="D2" s="3286"/>
      <c r="E2" s="3286"/>
      <c r="F2" s="3286"/>
      <c r="G2" s="3286"/>
      <c r="H2" s="3286"/>
      <c r="I2" s="3286"/>
      <c r="J2" s="3286"/>
      <c r="K2" s="3286"/>
    </row>
    <row r="3" spans="1:11" ht="10.5" customHeight="1" x14ac:dyDescent="0.15"/>
    <row r="4" spans="1:11" s="914" customFormat="1" ht="31.5" x14ac:dyDescent="0.15">
      <c r="A4" s="1589" t="s">
        <v>2740</v>
      </c>
      <c r="B4" s="911" t="s">
        <v>2741</v>
      </c>
      <c r="C4" s="911" t="s">
        <v>2742</v>
      </c>
      <c r="D4" s="911" t="s">
        <v>2743</v>
      </c>
      <c r="E4" s="911" t="s">
        <v>2744</v>
      </c>
      <c r="F4" s="911" t="s">
        <v>2745</v>
      </c>
      <c r="G4" s="911" t="s">
        <v>2746</v>
      </c>
      <c r="H4" s="911" t="s">
        <v>2747</v>
      </c>
      <c r="I4" s="911" t="s">
        <v>2701</v>
      </c>
      <c r="J4" s="911" t="s">
        <v>2748</v>
      </c>
      <c r="K4" s="911" t="s">
        <v>2749</v>
      </c>
    </row>
    <row r="5" spans="1:11" x14ac:dyDescent="0.15">
      <c r="A5" s="70" t="s">
        <v>2750</v>
      </c>
      <c r="B5" s="915">
        <v>1</v>
      </c>
      <c r="C5" s="897">
        <v>1522936</v>
      </c>
      <c r="D5" s="1590">
        <v>42558</v>
      </c>
      <c r="E5" s="1591" t="s">
        <v>2751</v>
      </c>
      <c r="F5" s="1592" t="s">
        <v>2752</v>
      </c>
      <c r="G5" s="311">
        <v>193</v>
      </c>
      <c r="H5" s="311">
        <v>12</v>
      </c>
      <c r="I5" s="897">
        <v>5146809585</v>
      </c>
      <c r="J5" s="70" t="s">
        <v>2753</v>
      </c>
      <c r="K5" s="311">
        <v>2016</v>
      </c>
    </row>
    <row r="6" spans="1:11" x14ac:dyDescent="0.15">
      <c r="A6" s="70" t="s">
        <v>2754</v>
      </c>
      <c r="B6" s="915">
        <v>2</v>
      </c>
      <c r="C6" s="897">
        <v>1505113</v>
      </c>
      <c r="D6" s="1590">
        <v>42537</v>
      </c>
      <c r="E6" s="1591" t="s">
        <v>2755</v>
      </c>
      <c r="F6" s="1592" t="s">
        <v>2752</v>
      </c>
      <c r="G6" s="311">
        <v>172</v>
      </c>
      <c r="H6" s="311">
        <v>11</v>
      </c>
      <c r="I6" s="897">
        <v>4664651412</v>
      </c>
      <c r="J6" s="70" t="s">
        <v>2753</v>
      </c>
      <c r="K6" s="311">
        <v>2016</v>
      </c>
    </row>
    <row r="7" spans="1:11" x14ac:dyDescent="0.15">
      <c r="A7" s="70" t="s">
        <v>2756</v>
      </c>
      <c r="B7" s="915">
        <v>3</v>
      </c>
      <c r="C7" s="897">
        <v>1204238</v>
      </c>
      <c r="D7" s="1590">
        <v>42488</v>
      </c>
      <c r="E7" s="1591" t="s">
        <v>2757</v>
      </c>
      <c r="F7" s="1592" t="s">
        <v>2758</v>
      </c>
      <c r="G7" s="311">
        <v>275</v>
      </c>
      <c r="H7" s="311">
        <v>9</v>
      </c>
      <c r="I7" s="897">
        <v>4509456445</v>
      </c>
      <c r="J7" s="70" t="s">
        <v>2753</v>
      </c>
      <c r="K7" s="311">
        <v>2016</v>
      </c>
    </row>
    <row r="8" spans="1:11" x14ac:dyDescent="0.15">
      <c r="A8" s="70" t="s">
        <v>2759</v>
      </c>
      <c r="B8" s="915">
        <v>4</v>
      </c>
      <c r="C8" s="897">
        <v>1181363</v>
      </c>
      <c r="D8" s="1590">
        <v>42530</v>
      </c>
      <c r="E8" s="1591" t="s">
        <v>2760</v>
      </c>
      <c r="F8" s="1592">
        <v>14</v>
      </c>
      <c r="G8" s="311">
        <v>165</v>
      </c>
      <c r="H8" s="311">
        <v>11</v>
      </c>
      <c r="I8" s="897">
        <v>3982145632</v>
      </c>
      <c r="J8" s="70" t="s">
        <v>2753</v>
      </c>
      <c r="K8" s="311">
        <v>2016</v>
      </c>
    </row>
    <row r="9" spans="1:11" x14ac:dyDescent="0.15">
      <c r="A9" s="70" t="s">
        <v>2761</v>
      </c>
      <c r="B9" s="915">
        <v>5</v>
      </c>
      <c r="C9" s="897">
        <v>1303730</v>
      </c>
      <c r="D9" s="1590">
        <v>42572</v>
      </c>
      <c r="E9" s="1591" t="s">
        <v>2751</v>
      </c>
      <c r="F9" s="1592" t="s">
        <v>2752</v>
      </c>
      <c r="G9" s="311">
        <v>147</v>
      </c>
      <c r="H9" s="311">
        <v>15</v>
      </c>
      <c r="I9" s="897">
        <v>3934514456</v>
      </c>
      <c r="J9" s="70" t="s">
        <v>2762</v>
      </c>
      <c r="K9" s="311">
        <v>2016</v>
      </c>
    </row>
    <row r="10" spans="1:11" x14ac:dyDescent="0.15">
      <c r="A10" s="70" t="s">
        <v>2763</v>
      </c>
      <c r="B10" s="915">
        <v>6</v>
      </c>
      <c r="C10" s="897">
        <v>1284553</v>
      </c>
      <c r="D10" s="1590">
        <v>42376</v>
      </c>
      <c r="E10" s="1591" t="s">
        <v>2764</v>
      </c>
      <c r="F10" s="1592">
        <v>14</v>
      </c>
      <c r="G10" s="311">
        <v>73</v>
      </c>
      <c r="H10" s="311">
        <v>13</v>
      </c>
      <c r="I10" s="897">
        <v>3792082360</v>
      </c>
      <c r="J10" s="70" t="s">
        <v>1800</v>
      </c>
      <c r="K10" s="311">
        <v>2015</v>
      </c>
    </row>
    <row r="11" spans="1:11" x14ac:dyDescent="0.15">
      <c r="A11" s="70" t="s">
        <v>2765</v>
      </c>
      <c r="B11" s="915">
        <v>7</v>
      </c>
      <c r="C11" s="897">
        <v>902276</v>
      </c>
      <c r="D11" s="1590">
        <v>42453</v>
      </c>
      <c r="E11" s="1591" t="s">
        <v>2757</v>
      </c>
      <c r="F11" s="1592" t="s">
        <v>2758</v>
      </c>
      <c r="G11" s="311">
        <v>243</v>
      </c>
      <c r="H11" s="311">
        <v>10</v>
      </c>
      <c r="I11" s="897">
        <v>3486467075</v>
      </c>
      <c r="J11" s="70" t="s">
        <v>2753</v>
      </c>
      <c r="K11" s="311">
        <v>2015</v>
      </c>
    </row>
    <row r="12" spans="1:11" x14ac:dyDescent="0.15">
      <c r="A12" s="70" t="s">
        <v>2766</v>
      </c>
      <c r="B12" s="915">
        <v>8</v>
      </c>
      <c r="C12" s="897">
        <v>950409</v>
      </c>
      <c r="D12" s="1590">
        <v>42586</v>
      </c>
      <c r="E12" s="1591" t="s">
        <v>2767</v>
      </c>
      <c r="F12" s="1592">
        <v>14</v>
      </c>
      <c r="G12" s="311">
        <v>247</v>
      </c>
      <c r="H12" s="311">
        <v>13</v>
      </c>
      <c r="I12" s="897">
        <v>3472919930</v>
      </c>
      <c r="J12" s="70" t="s">
        <v>2768</v>
      </c>
      <c r="K12" s="311">
        <v>2016</v>
      </c>
    </row>
    <row r="13" spans="1:11" x14ac:dyDescent="0.15">
      <c r="A13" s="70" t="s">
        <v>2769</v>
      </c>
      <c r="B13" s="915">
        <v>9</v>
      </c>
      <c r="C13" s="897">
        <v>971778</v>
      </c>
      <c r="D13" s="1590">
        <v>42467</v>
      </c>
      <c r="E13" s="1591" t="s">
        <v>2770</v>
      </c>
      <c r="F13" s="1592" t="s">
        <v>2752</v>
      </c>
      <c r="G13" s="311">
        <v>166</v>
      </c>
      <c r="H13" s="311">
        <v>11</v>
      </c>
      <c r="I13" s="897">
        <v>3175019839</v>
      </c>
      <c r="J13" s="70" t="s">
        <v>2753</v>
      </c>
      <c r="K13" s="311">
        <v>2016</v>
      </c>
    </row>
    <row r="14" spans="1:11" x14ac:dyDescent="0.15">
      <c r="A14" s="70" t="s">
        <v>2771</v>
      </c>
      <c r="B14" s="915">
        <v>10</v>
      </c>
      <c r="C14" s="897">
        <v>898366</v>
      </c>
      <c r="D14" s="1590">
        <v>42411</v>
      </c>
      <c r="E14" s="1591" t="s">
        <v>2757</v>
      </c>
      <c r="F14" s="1593">
        <v>14</v>
      </c>
      <c r="G14" s="279">
        <v>130</v>
      </c>
      <c r="H14" s="279">
        <v>11</v>
      </c>
      <c r="I14" s="897">
        <v>2929506593</v>
      </c>
      <c r="J14" s="70" t="s">
        <v>2768</v>
      </c>
      <c r="K14" s="279">
        <v>2015</v>
      </c>
    </row>
    <row r="15" spans="1:11" x14ac:dyDescent="0.15">
      <c r="A15" s="70" t="s">
        <v>2772</v>
      </c>
      <c r="B15" s="915">
        <v>11</v>
      </c>
      <c r="C15" s="897">
        <v>948022</v>
      </c>
      <c r="D15" s="1590">
        <v>42418</v>
      </c>
      <c r="E15" s="1591" t="s">
        <v>2751</v>
      </c>
      <c r="F15" s="1592" t="s">
        <v>2752</v>
      </c>
      <c r="G15" s="311">
        <v>136</v>
      </c>
      <c r="H15" s="311">
        <v>13</v>
      </c>
      <c r="I15" s="897">
        <v>2856924839</v>
      </c>
      <c r="J15" s="70" t="s">
        <v>2753</v>
      </c>
      <c r="K15" s="311">
        <v>2016</v>
      </c>
    </row>
    <row r="16" spans="1:11" x14ac:dyDescent="0.15">
      <c r="A16" s="70" t="s">
        <v>2773</v>
      </c>
      <c r="B16" s="915">
        <v>12</v>
      </c>
      <c r="C16" s="897">
        <v>572406</v>
      </c>
      <c r="D16" s="1590">
        <v>42355</v>
      </c>
      <c r="E16" s="1591" t="s">
        <v>2774</v>
      </c>
      <c r="F16" s="1592" t="s">
        <v>2752</v>
      </c>
      <c r="G16" s="311">
        <v>300</v>
      </c>
      <c r="H16" s="311">
        <v>11</v>
      </c>
      <c r="I16" s="897">
        <v>2217255699</v>
      </c>
      <c r="J16" s="70" t="s">
        <v>2753</v>
      </c>
      <c r="K16" s="311">
        <v>2015</v>
      </c>
    </row>
    <row r="17" spans="1:11" x14ac:dyDescent="0.15">
      <c r="A17" s="70" t="s">
        <v>2775</v>
      </c>
      <c r="B17" s="915">
        <v>13</v>
      </c>
      <c r="C17" s="897">
        <v>633147</v>
      </c>
      <c r="D17" s="1590">
        <v>42670</v>
      </c>
      <c r="E17" s="1591" t="s">
        <v>2751</v>
      </c>
      <c r="F17" s="1592" t="s">
        <v>2752</v>
      </c>
      <c r="G17" s="311">
        <v>166</v>
      </c>
      <c r="H17" s="311">
        <v>11</v>
      </c>
      <c r="I17" s="897">
        <v>1875004630</v>
      </c>
      <c r="J17" s="70" t="s">
        <v>2753</v>
      </c>
      <c r="K17" s="311">
        <v>2016</v>
      </c>
    </row>
    <row r="18" spans="1:11" x14ac:dyDescent="0.15">
      <c r="A18" s="70" t="s">
        <v>2776</v>
      </c>
      <c r="B18" s="915">
        <v>14</v>
      </c>
      <c r="C18" s="897">
        <v>542891</v>
      </c>
      <c r="D18" s="1590">
        <v>42691</v>
      </c>
      <c r="E18" s="1591" t="s">
        <v>2777</v>
      </c>
      <c r="F18" s="1592" t="s">
        <v>2758</v>
      </c>
      <c r="G18" s="311">
        <v>235</v>
      </c>
      <c r="H18" s="311">
        <v>8</v>
      </c>
      <c r="I18" s="897">
        <v>1872163638</v>
      </c>
      <c r="J18" s="70" t="s">
        <v>2778</v>
      </c>
      <c r="K18" s="311">
        <v>2016</v>
      </c>
    </row>
    <row r="19" spans="1:11" x14ac:dyDescent="0.15">
      <c r="A19" s="70" t="s">
        <v>2779</v>
      </c>
      <c r="B19" s="915">
        <v>15</v>
      </c>
      <c r="C19" s="897">
        <v>583215</v>
      </c>
      <c r="D19" s="1590">
        <v>42439</v>
      </c>
      <c r="E19" s="1591" t="s">
        <v>2751</v>
      </c>
      <c r="F19" s="1592" t="s">
        <v>2752</v>
      </c>
      <c r="G19" s="311">
        <v>152</v>
      </c>
      <c r="H19" s="311">
        <v>11</v>
      </c>
      <c r="I19" s="897">
        <v>1849504149</v>
      </c>
      <c r="J19" s="70" t="s">
        <v>2780</v>
      </c>
      <c r="K19" s="311">
        <v>2016</v>
      </c>
    </row>
    <row r="20" spans="1:11" x14ac:dyDescent="0.15">
      <c r="A20" s="70" t="s">
        <v>2781</v>
      </c>
      <c r="B20" s="915">
        <v>16</v>
      </c>
      <c r="C20" s="897">
        <v>479998</v>
      </c>
      <c r="D20" s="1590">
        <v>42509</v>
      </c>
      <c r="E20" s="1591" t="s">
        <v>2757</v>
      </c>
      <c r="F20" s="1592" t="s">
        <v>2758</v>
      </c>
      <c r="G20" s="311">
        <v>203</v>
      </c>
      <c r="H20" s="311">
        <v>8</v>
      </c>
      <c r="I20" s="897">
        <v>1768853403</v>
      </c>
      <c r="J20" s="70" t="s">
        <v>2753</v>
      </c>
      <c r="K20" s="311">
        <v>2016</v>
      </c>
    </row>
    <row r="21" spans="1:11" x14ac:dyDescent="0.15">
      <c r="A21" s="70" t="s">
        <v>2782</v>
      </c>
      <c r="B21" s="915">
        <v>17</v>
      </c>
      <c r="C21" s="897">
        <v>454996</v>
      </c>
      <c r="D21" s="1590">
        <v>42544</v>
      </c>
      <c r="E21" s="1591" t="s">
        <v>2783</v>
      </c>
      <c r="F21" s="1592" t="s">
        <v>2752</v>
      </c>
      <c r="G21" s="311">
        <v>196</v>
      </c>
      <c r="H21" s="311">
        <v>9</v>
      </c>
      <c r="I21" s="897">
        <v>1757429756</v>
      </c>
      <c r="J21" s="70" t="s">
        <v>2753</v>
      </c>
      <c r="K21" s="311">
        <v>2016</v>
      </c>
    </row>
    <row r="22" spans="1:11" x14ac:dyDescent="0.15">
      <c r="A22" s="70" t="s">
        <v>2784</v>
      </c>
      <c r="B22" s="915">
        <v>18</v>
      </c>
      <c r="C22" s="897">
        <v>461747</v>
      </c>
      <c r="D22" s="1590">
        <v>42677</v>
      </c>
      <c r="E22" s="1591" t="s">
        <v>2785</v>
      </c>
      <c r="F22" s="1592" t="s">
        <v>2758</v>
      </c>
      <c r="G22" s="311">
        <v>228</v>
      </c>
      <c r="H22" s="311">
        <v>10</v>
      </c>
      <c r="I22" s="897">
        <v>1686514813</v>
      </c>
      <c r="J22" s="70" t="s">
        <v>2753</v>
      </c>
      <c r="K22" s="311">
        <v>2016</v>
      </c>
    </row>
    <row r="23" spans="1:11" x14ac:dyDescent="0.15">
      <c r="A23" s="70" t="s">
        <v>2786</v>
      </c>
      <c r="B23" s="915">
        <v>19</v>
      </c>
      <c r="C23" s="897">
        <v>380331</v>
      </c>
      <c r="D23" s="1590">
        <v>42719</v>
      </c>
      <c r="E23" s="1591" t="s">
        <v>2757</v>
      </c>
      <c r="F23" s="1592" t="s">
        <v>2752</v>
      </c>
      <c r="G23" s="311">
        <v>261</v>
      </c>
      <c r="H23" s="311">
        <v>4</v>
      </c>
      <c r="I23" s="897">
        <v>1597920129</v>
      </c>
      <c r="J23" s="70" t="s">
        <v>2753</v>
      </c>
      <c r="K23" s="311">
        <v>2016</v>
      </c>
    </row>
    <row r="24" spans="1:11" x14ac:dyDescent="0.15">
      <c r="A24" s="70" t="s">
        <v>2787</v>
      </c>
      <c r="B24" s="915">
        <v>20</v>
      </c>
      <c r="C24" s="897">
        <v>485184</v>
      </c>
      <c r="D24" s="1590">
        <v>42390</v>
      </c>
      <c r="E24" s="1591" t="s">
        <v>2788</v>
      </c>
      <c r="F24" s="1592">
        <v>14</v>
      </c>
      <c r="G24" s="311">
        <v>92</v>
      </c>
      <c r="H24" s="311">
        <v>12</v>
      </c>
      <c r="I24" s="897">
        <v>1551724248</v>
      </c>
      <c r="J24" s="70" t="s">
        <v>2753</v>
      </c>
      <c r="K24" s="311">
        <v>2015</v>
      </c>
    </row>
    <row r="26" spans="1:11" x14ac:dyDescent="0.15">
      <c r="A26" s="38" t="s">
        <v>2789</v>
      </c>
    </row>
    <row r="27" spans="1:11" x14ac:dyDescent="0.15">
      <c r="A27" s="38" t="s">
        <v>2790</v>
      </c>
    </row>
    <row r="28" spans="1:11" x14ac:dyDescent="0.15">
      <c r="A28" s="38" t="s">
        <v>2727</v>
      </c>
    </row>
  </sheetData>
  <mergeCells count="1">
    <mergeCell ref="A2:K2"/>
  </mergeCells>
  <pageMargins left="0.7" right="0.7" top="0.75" bottom="0.75" header="0.3" footer="0.3"/>
  <pageSetup orientation="portrait" verticalDpi="0"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9"/>
  <dimension ref="A2:K11"/>
  <sheetViews>
    <sheetView workbookViewId="0"/>
  </sheetViews>
  <sheetFormatPr baseColWidth="10" defaultRowHeight="10.5" x14ac:dyDescent="0.15"/>
  <cols>
    <col min="1" max="1" width="41.7109375" style="38" customWidth="1"/>
    <col min="2" max="2" width="15" style="38" customWidth="1"/>
    <col min="3" max="3" width="13.5703125" style="38" customWidth="1"/>
    <col min="4" max="4" width="11.85546875" style="38" customWidth="1"/>
    <col min="5" max="5" width="15.85546875" style="38" customWidth="1"/>
    <col min="6" max="6" width="13.5703125" style="38" customWidth="1"/>
    <col min="7" max="7" width="11" style="38" customWidth="1"/>
    <col min="8" max="8" width="11.140625" style="38" bestFit="1" customWidth="1"/>
    <col min="9" max="9" width="14.28515625" style="38" customWidth="1"/>
    <col min="10" max="10" width="15.7109375" style="38" customWidth="1"/>
    <col min="11" max="11" width="16.140625" style="38" customWidth="1"/>
    <col min="12" max="16384" width="11.42578125" style="38"/>
  </cols>
  <sheetData>
    <row r="2" spans="1:11" ht="30" customHeight="1" x14ac:dyDescent="0.15">
      <c r="A2" s="3286" t="s">
        <v>2791</v>
      </c>
      <c r="B2" s="3286"/>
      <c r="C2" s="3286"/>
      <c r="D2" s="3286"/>
      <c r="E2" s="3286"/>
      <c r="F2" s="3286"/>
      <c r="G2" s="3286"/>
      <c r="H2" s="3286"/>
      <c r="I2" s="3286"/>
      <c r="J2" s="3286"/>
      <c r="K2" s="3286"/>
    </row>
    <row r="3" spans="1:11" ht="10.5" customHeight="1" x14ac:dyDescent="0.15"/>
    <row r="4" spans="1:11" s="914" customFormat="1" ht="31.5" x14ac:dyDescent="0.15">
      <c r="A4" s="1589" t="s">
        <v>2740</v>
      </c>
      <c r="B4" s="911" t="s">
        <v>2741</v>
      </c>
      <c r="C4" s="911" t="s">
        <v>2742</v>
      </c>
      <c r="D4" s="911" t="s">
        <v>2743</v>
      </c>
      <c r="E4" s="911" t="s">
        <v>2744</v>
      </c>
      <c r="F4" s="911" t="s">
        <v>2745</v>
      </c>
      <c r="G4" s="911" t="s">
        <v>2746</v>
      </c>
      <c r="H4" s="911" t="s">
        <v>2747</v>
      </c>
      <c r="I4" s="911" t="s">
        <v>2701</v>
      </c>
      <c r="J4" s="911" t="s">
        <v>2748</v>
      </c>
      <c r="K4" s="911" t="s">
        <v>2749</v>
      </c>
    </row>
    <row r="5" spans="1:11" x14ac:dyDescent="0.15">
      <c r="A5" s="70" t="s">
        <v>2763</v>
      </c>
      <c r="B5" s="915">
        <v>1</v>
      </c>
      <c r="C5" s="897">
        <v>1284553</v>
      </c>
      <c r="D5" s="1590">
        <v>42376</v>
      </c>
      <c r="E5" s="1591" t="s">
        <v>2764</v>
      </c>
      <c r="F5" s="1592">
        <v>14</v>
      </c>
      <c r="G5" s="311">
        <v>73</v>
      </c>
      <c r="H5" s="311">
        <v>13</v>
      </c>
      <c r="I5" s="897">
        <v>3792082360</v>
      </c>
      <c r="J5" s="70" t="s">
        <v>1800</v>
      </c>
      <c r="K5" s="311">
        <v>2015</v>
      </c>
    </row>
    <row r="6" spans="1:11" x14ac:dyDescent="0.15">
      <c r="A6" s="70" t="s">
        <v>2792</v>
      </c>
      <c r="B6" s="915">
        <v>2</v>
      </c>
      <c r="C6" s="897">
        <v>271412</v>
      </c>
      <c r="D6" s="1590">
        <v>42607</v>
      </c>
      <c r="E6" s="1591" t="s">
        <v>2764</v>
      </c>
      <c r="F6" s="1592">
        <v>14</v>
      </c>
      <c r="G6" s="311">
        <v>89</v>
      </c>
      <c r="H6" s="311">
        <v>9</v>
      </c>
      <c r="I6" s="897">
        <v>802967997</v>
      </c>
      <c r="J6" s="70" t="s">
        <v>1800</v>
      </c>
      <c r="K6" s="311">
        <v>2016</v>
      </c>
    </row>
    <row r="7" spans="1:11" x14ac:dyDescent="0.15">
      <c r="A7" s="70" t="s">
        <v>2793</v>
      </c>
      <c r="B7" s="915">
        <v>3</v>
      </c>
      <c r="C7" s="897">
        <v>94236</v>
      </c>
      <c r="D7" s="1590">
        <v>42593</v>
      </c>
      <c r="E7" s="1591" t="s">
        <v>2794</v>
      </c>
      <c r="F7" s="1592" t="s">
        <v>2758</v>
      </c>
      <c r="G7" s="311">
        <v>62</v>
      </c>
      <c r="H7" s="311">
        <v>12</v>
      </c>
      <c r="I7" s="897">
        <v>308088190</v>
      </c>
      <c r="J7" s="70" t="s">
        <v>2795</v>
      </c>
      <c r="K7" s="311">
        <v>2015</v>
      </c>
    </row>
    <row r="9" spans="1:11" x14ac:dyDescent="0.15">
      <c r="A9" s="38" t="s">
        <v>2789</v>
      </c>
    </row>
    <row r="10" spans="1:11" x14ac:dyDescent="0.15">
      <c r="A10" s="38" t="s">
        <v>2790</v>
      </c>
    </row>
    <row r="11" spans="1:11" x14ac:dyDescent="0.15">
      <c r="A11" s="38" t="s">
        <v>2727</v>
      </c>
    </row>
  </sheetData>
  <mergeCells count="1">
    <mergeCell ref="A2:K2"/>
  </mergeCells>
  <pageMargins left="0.7" right="0.7" top="0.75" bottom="0.75" header="0.3" footer="0.3"/>
  <pageSetup orientation="portrait" verticalDpi="0"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0"/>
  <dimension ref="A1:F24"/>
  <sheetViews>
    <sheetView zoomScaleNormal="100" workbookViewId="0"/>
  </sheetViews>
  <sheetFormatPr baseColWidth="10" defaultRowHeight="10.5" x14ac:dyDescent="0.15"/>
  <cols>
    <col min="1" max="1" width="18.5703125" style="2082" customWidth="1"/>
    <col min="2" max="2" width="17.28515625" style="2082" customWidth="1"/>
    <col min="3" max="3" width="18.140625" style="2082" customWidth="1"/>
    <col min="4" max="4" width="17.28515625" style="2082" customWidth="1"/>
    <col min="5" max="5" width="16.85546875" style="2082" customWidth="1"/>
    <col min="6" max="6" width="12.5703125" style="2082" customWidth="1"/>
    <col min="7" max="16384" width="11.42578125" style="2082"/>
  </cols>
  <sheetData>
    <row r="1" spans="1:6" ht="7.5" customHeight="1" x14ac:dyDescent="0.15"/>
    <row r="2" spans="1:6" ht="34.5" customHeight="1" x14ac:dyDescent="0.15">
      <c r="A2" s="3321" t="s">
        <v>2796</v>
      </c>
      <c r="B2" s="3321"/>
      <c r="C2" s="3321"/>
      <c r="D2" s="3321"/>
      <c r="E2" s="3321"/>
      <c r="F2" s="2141"/>
    </row>
    <row r="3" spans="1:6" ht="6" customHeight="1" x14ac:dyDescent="0.15">
      <c r="A3" s="2142"/>
      <c r="B3" s="2142"/>
      <c r="C3" s="2142"/>
      <c r="D3" s="2142"/>
      <c r="E3" s="2142"/>
      <c r="F3" s="2142"/>
    </row>
    <row r="4" spans="1:6" ht="90.75" customHeight="1" x14ac:dyDescent="0.15">
      <c r="A4" s="2083" t="s">
        <v>1</v>
      </c>
      <c r="B4" s="2083" t="s">
        <v>2797</v>
      </c>
      <c r="C4" s="2083" t="s">
        <v>2798</v>
      </c>
      <c r="D4" s="2083" t="s">
        <v>2799</v>
      </c>
      <c r="E4" s="2083" t="s">
        <v>2800</v>
      </c>
      <c r="F4" s="2143"/>
    </row>
    <row r="5" spans="1:6" x14ac:dyDescent="0.15">
      <c r="A5" s="2144" t="s">
        <v>71</v>
      </c>
      <c r="B5" s="2145">
        <f>SUM(B6:B20)</f>
        <v>3340</v>
      </c>
      <c r="C5" s="2145">
        <f>SUM(C6:C20)</f>
        <v>247025</v>
      </c>
      <c r="D5" s="2145">
        <f>SUM(D6:D20)</f>
        <v>65</v>
      </c>
      <c r="E5" s="2145">
        <f>SUM(E6:E20)</f>
        <v>996</v>
      </c>
      <c r="F5" s="2145"/>
    </row>
    <row r="6" spans="1:6" ht="15" customHeight="1" x14ac:dyDescent="0.15">
      <c r="A6" s="2146" t="s">
        <v>5</v>
      </c>
      <c r="B6" s="2147">
        <v>11</v>
      </c>
      <c r="C6" s="2147">
        <v>4196</v>
      </c>
      <c r="D6" s="2147">
        <v>1</v>
      </c>
      <c r="E6" s="2147">
        <v>15</v>
      </c>
      <c r="F6" s="2147"/>
    </row>
    <row r="7" spans="1:6" x14ac:dyDescent="0.15">
      <c r="A7" s="2146" t="s">
        <v>7</v>
      </c>
      <c r="B7" s="2147">
        <v>74</v>
      </c>
      <c r="C7" s="2147">
        <v>6123</v>
      </c>
      <c r="D7" s="2147">
        <v>1</v>
      </c>
      <c r="E7" s="2147">
        <v>31</v>
      </c>
      <c r="F7" s="2147"/>
    </row>
    <row r="8" spans="1:6" x14ac:dyDescent="0.15">
      <c r="A8" s="2146" t="s">
        <v>8</v>
      </c>
      <c r="B8" s="2147">
        <v>222</v>
      </c>
      <c r="C8" s="2147">
        <v>11411</v>
      </c>
      <c r="D8" s="2147">
        <v>3</v>
      </c>
      <c r="E8" s="2147">
        <v>22</v>
      </c>
      <c r="F8" s="2147"/>
    </row>
    <row r="9" spans="1:6" x14ac:dyDescent="0.15">
      <c r="A9" s="2146" t="s">
        <v>9</v>
      </c>
      <c r="B9" s="2147">
        <v>80</v>
      </c>
      <c r="C9" s="2147">
        <v>7346</v>
      </c>
      <c r="D9" s="2147">
        <v>2</v>
      </c>
      <c r="E9" s="2147">
        <v>23</v>
      </c>
      <c r="F9" s="2147"/>
    </row>
    <row r="10" spans="1:6" x14ac:dyDescent="0.15">
      <c r="A10" s="2146" t="s">
        <v>10</v>
      </c>
      <c r="B10" s="2147">
        <v>210</v>
      </c>
      <c r="C10" s="2147">
        <v>10189</v>
      </c>
      <c r="D10" s="2147">
        <v>5</v>
      </c>
      <c r="E10" s="2147">
        <v>42</v>
      </c>
      <c r="F10" s="2147"/>
    </row>
    <row r="11" spans="1:6" x14ac:dyDescent="0.15">
      <c r="A11" s="2146" t="s">
        <v>11</v>
      </c>
      <c r="B11" s="2147">
        <v>249</v>
      </c>
      <c r="C11" s="2147">
        <v>22577</v>
      </c>
      <c r="D11" s="2147">
        <v>5</v>
      </c>
      <c r="E11" s="2147">
        <v>100</v>
      </c>
      <c r="F11" s="2147"/>
    </row>
    <row r="12" spans="1:6" x14ac:dyDescent="0.15">
      <c r="A12" s="2146" t="s">
        <v>12</v>
      </c>
      <c r="B12" s="2147">
        <v>1753</v>
      </c>
      <c r="C12" s="2147">
        <v>80458</v>
      </c>
      <c r="D12" s="2147">
        <v>24</v>
      </c>
      <c r="E12" s="2147">
        <v>301</v>
      </c>
      <c r="F12" s="2147"/>
    </row>
    <row r="13" spans="1:6" x14ac:dyDescent="0.15">
      <c r="A13" s="2146" t="s">
        <v>561</v>
      </c>
      <c r="B13" s="2147">
        <v>268</v>
      </c>
      <c r="C13" s="2147">
        <v>12226</v>
      </c>
      <c r="D13" s="2147">
        <v>8</v>
      </c>
      <c r="E13" s="2147">
        <v>49</v>
      </c>
      <c r="F13" s="2147"/>
    </row>
    <row r="14" spans="1:6" x14ac:dyDescent="0.15">
      <c r="A14" s="2146" t="s">
        <v>14</v>
      </c>
      <c r="B14" s="2147">
        <v>202</v>
      </c>
      <c r="C14" s="2147">
        <v>20058</v>
      </c>
      <c r="D14" s="2147">
        <v>7</v>
      </c>
      <c r="E14" s="2147">
        <v>74</v>
      </c>
      <c r="F14" s="2147"/>
    </row>
    <row r="15" spans="1:6" x14ac:dyDescent="0.15">
      <c r="A15" s="2146" t="s">
        <v>15</v>
      </c>
      <c r="B15" s="2147">
        <v>71</v>
      </c>
      <c r="C15" s="2147">
        <v>30028</v>
      </c>
      <c r="D15" s="2147">
        <v>3</v>
      </c>
      <c r="E15" s="2147">
        <v>130</v>
      </c>
      <c r="F15" s="2147"/>
    </row>
    <row r="16" spans="1:6" x14ac:dyDescent="0.15">
      <c r="A16" s="2146" t="s">
        <v>16</v>
      </c>
      <c r="B16" s="2147">
        <v>157</v>
      </c>
      <c r="C16" s="2147">
        <v>18814</v>
      </c>
      <c r="D16" s="2147">
        <v>4</v>
      </c>
      <c r="E16" s="2147">
        <v>85</v>
      </c>
      <c r="F16" s="2147"/>
    </row>
    <row r="17" spans="1:6" x14ac:dyDescent="0.15">
      <c r="A17" s="2146" t="s">
        <v>418</v>
      </c>
      <c r="B17" s="2148" t="s">
        <v>6</v>
      </c>
      <c r="C17" s="2147">
        <v>7156</v>
      </c>
      <c r="D17" s="2148" t="s">
        <v>6</v>
      </c>
      <c r="E17" s="2147">
        <v>36</v>
      </c>
      <c r="F17" s="2147"/>
    </row>
    <row r="18" spans="1:6" x14ac:dyDescent="0.15">
      <c r="A18" s="2146" t="s">
        <v>314</v>
      </c>
      <c r="B18" s="2147">
        <v>24</v>
      </c>
      <c r="C18" s="2147">
        <v>12801</v>
      </c>
      <c r="D18" s="2147">
        <v>1</v>
      </c>
      <c r="E18" s="2147">
        <v>70</v>
      </c>
      <c r="F18" s="2147"/>
    </row>
    <row r="19" spans="1:6" x14ac:dyDescent="0.15">
      <c r="A19" s="2146" t="s">
        <v>19</v>
      </c>
      <c r="B19" s="2148" t="s">
        <v>6</v>
      </c>
      <c r="C19" s="2147">
        <v>1104</v>
      </c>
      <c r="D19" s="2148" t="s">
        <v>6</v>
      </c>
      <c r="E19" s="2147">
        <v>9</v>
      </c>
      <c r="F19" s="2147"/>
    </row>
    <row r="20" spans="1:6" x14ac:dyDescent="0.15">
      <c r="A20" s="2146" t="s">
        <v>20</v>
      </c>
      <c r="B20" s="2147">
        <v>19</v>
      </c>
      <c r="C20" s="2147">
        <v>2538</v>
      </c>
      <c r="D20" s="2147">
        <v>1</v>
      </c>
      <c r="E20" s="2147">
        <v>9</v>
      </c>
      <c r="F20" s="2147"/>
    </row>
    <row r="21" spans="1:6" x14ac:dyDescent="0.15">
      <c r="A21" s="2142"/>
      <c r="B21" s="2142"/>
      <c r="C21" s="2142"/>
      <c r="D21" s="2142"/>
      <c r="E21" s="2142"/>
      <c r="F21" s="2142"/>
    </row>
    <row r="22" spans="1:6" ht="12" customHeight="1" x14ac:dyDescent="0.15">
      <c r="A22" s="2149" t="s">
        <v>21</v>
      </c>
      <c r="B22" s="2142"/>
      <c r="C22" s="2142"/>
      <c r="D22" s="2142"/>
      <c r="E22" s="2142"/>
      <c r="F22" s="2142"/>
    </row>
    <row r="23" spans="1:6" ht="29.25" customHeight="1" x14ac:dyDescent="0.15">
      <c r="A23" s="3322" t="s">
        <v>2801</v>
      </c>
      <c r="B23" s="3322"/>
      <c r="C23" s="3322"/>
      <c r="D23" s="3322"/>
      <c r="E23" s="3322"/>
      <c r="F23" s="2150"/>
    </row>
    <row r="24" spans="1:6" ht="12.75" customHeight="1" x14ac:dyDescent="0.15"/>
  </sheetData>
  <mergeCells count="2">
    <mergeCell ref="A2:E2"/>
    <mergeCell ref="A23:E23"/>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F30"/>
  <sheetViews>
    <sheetView workbookViewId="0"/>
  </sheetViews>
  <sheetFormatPr baseColWidth="10" defaultColWidth="9.140625" defaultRowHeight="10.5" x14ac:dyDescent="0.15"/>
  <cols>
    <col min="1" max="1" width="22.85546875" style="118" customWidth="1"/>
    <col min="2" max="5" width="13.42578125" style="118" customWidth="1"/>
    <col min="6" max="6" width="12.7109375" style="118" customWidth="1"/>
    <col min="7" max="16384" width="9.140625" style="118"/>
  </cols>
  <sheetData>
    <row r="1" spans="1:6" ht="15" customHeight="1" x14ac:dyDescent="0.15"/>
    <row r="2" spans="1:6" ht="21.75" customHeight="1" x14ac:dyDescent="0.15">
      <c r="A2" s="2422" t="s">
        <v>231</v>
      </c>
      <c r="B2" s="2436"/>
      <c r="C2" s="2436"/>
      <c r="D2" s="2436"/>
      <c r="E2" s="2436"/>
      <c r="F2" s="2436"/>
    </row>
    <row r="3" spans="1:6" ht="11.25" customHeight="1" x14ac:dyDescent="0.15">
      <c r="A3" s="2384"/>
      <c r="B3" s="2385"/>
      <c r="C3" s="2385"/>
      <c r="D3" s="2385"/>
      <c r="E3" s="2385"/>
      <c r="F3" s="2385"/>
    </row>
    <row r="4" spans="1:6" ht="12.75" customHeight="1" x14ac:dyDescent="0.15">
      <c r="A4" s="2388" t="s">
        <v>1</v>
      </c>
      <c r="B4" s="2415" t="s">
        <v>223</v>
      </c>
      <c r="C4" s="2416"/>
      <c r="D4" s="2416"/>
      <c r="E4" s="2416"/>
      <c r="F4" s="2416"/>
    </row>
    <row r="5" spans="1:6" ht="60" customHeight="1" x14ac:dyDescent="0.15">
      <c r="A5" s="2388"/>
      <c r="B5" s="145" t="s">
        <v>224</v>
      </c>
      <c r="C5" s="145" t="s">
        <v>225</v>
      </c>
      <c r="D5" s="145" t="s">
        <v>217</v>
      </c>
      <c r="E5" s="145" t="s">
        <v>218</v>
      </c>
      <c r="F5" s="145" t="s">
        <v>226</v>
      </c>
    </row>
    <row r="6" spans="1:6" x14ac:dyDescent="0.15">
      <c r="A6" s="154" t="s">
        <v>71</v>
      </c>
      <c r="B6" s="155">
        <f>SUM(B7:B22)</f>
        <v>1470</v>
      </c>
      <c r="C6" s="155">
        <f>SUM(C7:C22)</f>
        <v>350</v>
      </c>
      <c r="D6" s="155">
        <f>SUM(D7:D22)</f>
        <v>946</v>
      </c>
      <c r="E6" s="155">
        <f>SUM(E7:E22)</f>
        <v>46</v>
      </c>
      <c r="F6" s="155">
        <f>SUM(F7:F22)</f>
        <v>128</v>
      </c>
    </row>
    <row r="7" spans="1:6" x14ac:dyDescent="0.15">
      <c r="A7" s="156" t="s">
        <v>5</v>
      </c>
      <c r="B7" s="155">
        <f>SUM(C7:F7)</f>
        <v>43</v>
      </c>
      <c r="C7" s="157">
        <v>2</v>
      </c>
      <c r="D7" s="157">
        <v>39</v>
      </c>
      <c r="E7" s="158">
        <v>1</v>
      </c>
      <c r="F7" s="158">
        <v>1</v>
      </c>
    </row>
    <row r="8" spans="1:6" x14ac:dyDescent="0.15">
      <c r="A8" s="156" t="s">
        <v>7</v>
      </c>
      <c r="B8" s="155">
        <f t="shared" ref="B8:B21" si="0">SUM(C8:F8)</f>
        <v>73</v>
      </c>
      <c r="C8" s="157">
        <v>6</v>
      </c>
      <c r="D8" s="157">
        <v>60</v>
      </c>
      <c r="E8" s="158">
        <v>3</v>
      </c>
      <c r="F8" s="158">
        <v>4</v>
      </c>
    </row>
    <row r="9" spans="1:6" x14ac:dyDescent="0.15">
      <c r="A9" s="156" t="s">
        <v>8</v>
      </c>
      <c r="B9" s="155">
        <f t="shared" si="0"/>
        <v>100</v>
      </c>
      <c r="C9" s="157">
        <v>30</v>
      </c>
      <c r="D9" s="157">
        <v>59</v>
      </c>
      <c r="E9" s="158">
        <v>1</v>
      </c>
      <c r="F9" s="158">
        <v>10</v>
      </c>
    </row>
    <row r="10" spans="1:6" x14ac:dyDescent="0.15">
      <c r="A10" s="156" t="s">
        <v>9</v>
      </c>
      <c r="B10" s="155">
        <f t="shared" si="0"/>
        <v>41</v>
      </c>
      <c r="C10" s="157">
        <v>2</v>
      </c>
      <c r="D10" s="157">
        <v>37</v>
      </c>
      <c r="E10" s="158">
        <v>1</v>
      </c>
      <c r="F10" s="158">
        <v>1</v>
      </c>
    </row>
    <row r="11" spans="1:6" x14ac:dyDescent="0.15">
      <c r="A11" s="156" t="s">
        <v>10</v>
      </c>
      <c r="B11" s="155">
        <f t="shared" si="0"/>
        <v>57</v>
      </c>
      <c r="C11" s="157">
        <v>5</v>
      </c>
      <c r="D11" s="157">
        <v>45</v>
      </c>
      <c r="E11" s="158">
        <v>2</v>
      </c>
      <c r="F11" s="158">
        <v>5</v>
      </c>
    </row>
    <row r="12" spans="1:6" x14ac:dyDescent="0.15">
      <c r="A12" s="156" t="s">
        <v>11</v>
      </c>
      <c r="B12" s="155">
        <f t="shared" si="0"/>
        <v>178</v>
      </c>
      <c r="C12" s="157">
        <v>33</v>
      </c>
      <c r="D12" s="157">
        <v>110</v>
      </c>
      <c r="E12" s="158">
        <v>13</v>
      </c>
      <c r="F12" s="158">
        <v>22</v>
      </c>
    </row>
    <row r="13" spans="1:6" x14ac:dyDescent="0.15">
      <c r="A13" s="156" t="s">
        <v>12</v>
      </c>
      <c r="B13" s="155">
        <f t="shared" si="0"/>
        <v>428</v>
      </c>
      <c r="C13" s="157">
        <v>144</v>
      </c>
      <c r="D13" s="157">
        <v>235</v>
      </c>
      <c r="E13" s="158">
        <v>9</v>
      </c>
      <c r="F13" s="158">
        <v>40</v>
      </c>
    </row>
    <row r="14" spans="1:6" x14ac:dyDescent="0.15">
      <c r="A14" s="156" t="s">
        <v>13</v>
      </c>
      <c r="B14" s="155">
        <f t="shared" si="0"/>
        <v>71</v>
      </c>
      <c r="C14" s="157">
        <v>3</v>
      </c>
      <c r="D14" s="157">
        <v>56</v>
      </c>
      <c r="E14" s="158">
        <v>1</v>
      </c>
      <c r="F14" s="158">
        <v>11</v>
      </c>
    </row>
    <row r="15" spans="1:6" x14ac:dyDescent="0.15">
      <c r="A15" s="156" t="s">
        <v>14</v>
      </c>
      <c r="B15" s="155">
        <f t="shared" si="0"/>
        <v>100</v>
      </c>
      <c r="C15" s="157">
        <v>8</v>
      </c>
      <c r="D15" s="157">
        <v>78</v>
      </c>
      <c r="E15" s="158">
        <v>6</v>
      </c>
      <c r="F15" s="158">
        <v>8</v>
      </c>
    </row>
    <row r="16" spans="1:6" x14ac:dyDescent="0.15">
      <c r="A16" s="156" t="s">
        <v>15</v>
      </c>
      <c r="B16" s="155">
        <f t="shared" si="0"/>
        <v>82</v>
      </c>
      <c r="C16" s="157">
        <v>14</v>
      </c>
      <c r="D16" s="157">
        <v>61</v>
      </c>
      <c r="E16" s="158">
        <v>3</v>
      </c>
      <c r="F16" s="158">
        <v>4</v>
      </c>
    </row>
    <row r="17" spans="1:6" x14ac:dyDescent="0.15">
      <c r="A17" s="156" t="s">
        <v>16</v>
      </c>
      <c r="B17" s="155">
        <f t="shared" si="0"/>
        <v>98</v>
      </c>
      <c r="C17" s="157">
        <v>70</v>
      </c>
      <c r="D17" s="157">
        <v>28</v>
      </c>
      <c r="E17" s="158">
        <v>0</v>
      </c>
      <c r="F17" s="158">
        <v>0</v>
      </c>
    </row>
    <row r="18" spans="1:6" x14ac:dyDescent="0.15">
      <c r="A18" s="156" t="s">
        <v>17</v>
      </c>
      <c r="B18" s="155">
        <f t="shared" si="0"/>
        <v>42</v>
      </c>
      <c r="C18" s="157">
        <v>12</v>
      </c>
      <c r="D18" s="157">
        <v>24</v>
      </c>
      <c r="E18" s="158">
        <v>1</v>
      </c>
      <c r="F18" s="158">
        <v>5</v>
      </c>
    </row>
    <row r="19" spans="1:6" x14ac:dyDescent="0.15">
      <c r="A19" s="156" t="s">
        <v>18</v>
      </c>
      <c r="B19" s="155">
        <f t="shared" si="0"/>
        <v>74</v>
      </c>
      <c r="C19" s="157">
        <v>12</v>
      </c>
      <c r="D19" s="157">
        <v>46</v>
      </c>
      <c r="E19" s="158">
        <v>3</v>
      </c>
      <c r="F19" s="158">
        <v>13</v>
      </c>
    </row>
    <row r="20" spans="1:6" x14ac:dyDescent="0.15">
      <c r="A20" s="156" t="s">
        <v>19</v>
      </c>
      <c r="B20" s="155">
        <f t="shared" si="0"/>
        <v>21</v>
      </c>
      <c r="C20" s="157">
        <v>0</v>
      </c>
      <c r="D20" s="157">
        <v>18</v>
      </c>
      <c r="E20" s="158">
        <v>2</v>
      </c>
      <c r="F20" s="158">
        <v>1</v>
      </c>
    </row>
    <row r="21" spans="1:6" x14ac:dyDescent="0.15">
      <c r="A21" s="156" t="s">
        <v>20</v>
      </c>
      <c r="B21" s="155">
        <f t="shared" si="0"/>
        <v>61</v>
      </c>
      <c r="C21" s="157">
        <v>8</v>
      </c>
      <c r="D21" s="157">
        <v>50</v>
      </c>
      <c r="E21" s="158">
        <v>0</v>
      </c>
      <c r="F21" s="158">
        <v>3</v>
      </c>
    </row>
    <row r="22" spans="1:6" ht="11.25" x14ac:dyDescent="0.15">
      <c r="A22" s="156" t="s">
        <v>232</v>
      </c>
      <c r="B22" s="155">
        <f>SUM(C22:F22)</f>
        <v>1</v>
      </c>
      <c r="C22" s="150">
        <v>1</v>
      </c>
      <c r="D22" s="150">
        <v>0</v>
      </c>
      <c r="E22" s="150">
        <v>0</v>
      </c>
      <c r="F22" s="150">
        <v>0</v>
      </c>
    </row>
    <row r="23" spans="1:6" x14ac:dyDescent="0.15">
      <c r="A23" s="156"/>
      <c r="B23" s="159"/>
      <c r="C23" s="160"/>
      <c r="D23" s="160"/>
      <c r="E23" s="160"/>
      <c r="F23" s="160"/>
    </row>
    <row r="24" spans="1:6" ht="11.25" customHeight="1" x14ac:dyDescent="0.15">
      <c r="A24" s="2437" t="s">
        <v>227</v>
      </c>
      <c r="B24" s="2437"/>
      <c r="C24" s="2437"/>
      <c r="D24" s="2437"/>
      <c r="E24" s="2437"/>
      <c r="F24" s="2437"/>
    </row>
    <row r="25" spans="1:6" ht="45" customHeight="1" x14ac:dyDescent="0.15">
      <c r="A25" s="2438" t="s">
        <v>233</v>
      </c>
      <c r="B25" s="2438"/>
      <c r="C25" s="2438"/>
      <c r="D25" s="2438"/>
      <c r="E25" s="2438"/>
      <c r="F25" s="2438"/>
    </row>
    <row r="26" spans="1:6" ht="22.5" customHeight="1" x14ac:dyDescent="0.15">
      <c r="A26" s="2433" t="s">
        <v>234</v>
      </c>
      <c r="B26" s="2433"/>
      <c r="C26" s="2433"/>
      <c r="D26" s="2433"/>
      <c r="E26" s="2433"/>
      <c r="F26" s="2433"/>
    </row>
    <row r="27" spans="1:6" ht="11.25" customHeight="1" x14ac:dyDescent="0.15">
      <c r="A27" s="2434" t="s">
        <v>21</v>
      </c>
      <c r="B27" s="2434"/>
      <c r="C27" s="2434"/>
      <c r="D27" s="2434"/>
      <c r="E27" s="2434"/>
      <c r="F27" s="2434"/>
    </row>
    <row r="28" spans="1:6" ht="11.25" customHeight="1" x14ac:dyDescent="0.15">
      <c r="A28" s="2434" t="s">
        <v>199</v>
      </c>
      <c r="B28" s="2435"/>
      <c r="C28" s="2435"/>
      <c r="D28" s="2435"/>
      <c r="E28" s="2435"/>
      <c r="F28" s="2435"/>
    </row>
    <row r="29" spans="1:6" ht="11.25" customHeight="1" x14ac:dyDescent="0.15">
      <c r="A29" s="139"/>
      <c r="B29" s="148"/>
      <c r="C29" s="148"/>
      <c r="D29" s="148"/>
      <c r="E29" s="148"/>
      <c r="F29" s="148"/>
    </row>
    <row r="30" spans="1:6" ht="11.25" customHeight="1" x14ac:dyDescent="0.15">
      <c r="A30" s="161"/>
      <c r="B30" s="148"/>
      <c r="C30" s="148"/>
      <c r="D30" s="148"/>
      <c r="E30" s="148"/>
      <c r="F30" s="148"/>
    </row>
  </sheetData>
  <mergeCells count="9">
    <mergeCell ref="A26:F26"/>
    <mergeCell ref="A27:F27"/>
    <mergeCell ref="A28:F28"/>
    <mergeCell ref="A2:F2"/>
    <mergeCell ref="A3:F3"/>
    <mergeCell ref="A4:A5"/>
    <mergeCell ref="B4:F4"/>
    <mergeCell ref="A24:F24"/>
    <mergeCell ref="A25:F25"/>
  </mergeCells>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1"/>
  <dimension ref="A2:E24"/>
  <sheetViews>
    <sheetView zoomScaleNormal="100" workbookViewId="0"/>
  </sheetViews>
  <sheetFormatPr baseColWidth="10" defaultRowHeight="10.5" x14ac:dyDescent="0.15"/>
  <cols>
    <col min="1" max="1" width="18.5703125" style="2082" customWidth="1"/>
    <col min="2" max="2" width="17.28515625" style="2082" customWidth="1"/>
    <col min="3" max="3" width="18.140625" style="2082" customWidth="1"/>
    <col min="4" max="4" width="17.28515625" style="2082" customWidth="1"/>
    <col min="5" max="5" width="16.85546875" style="2082" customWidth="1"/>
    <col min="6" max="6" width="12.5703125" style="2082" customWidth="1"/>
    <col min="7" max="16384" width="11.42578125" style="2082"/>
  </cols>
  <sheetData>
    <row r="2" spans="1:5" ht="38.25" customHeight="1" x14ac:dyDescent="0.15">
      <c r="A2" s="3321" t="s">
        <v>3940</v>
      </c>
      <c r="B2" s="3321"/>
      <c r="C2" s="3321"/>
      <c r="D2" s="3321"/>
      <c r="E2" s="3321"/>
    </row>
    <row r="3" spans="1:5" x14ac:dyDescent="0.15">
      <c r="A3" s="2142"/>
      <c r="B3" s="2142"/>
      <c r="C3" s="2142"/>
      <c r="D3" s="2142"/>
      <c r="E3" s="2142"/>
    </row>
    <row r="4" spans="1:5" ht="84" x14ac:dyDescent="0.15">
      <c r="A4" s="2083" t="s">
        <v>1</v>
      </c>
      <c r="B4" s="2083" t="s">
        <v>2797</v>
      </c>
      <c r="C4" s="2083" t="s">
        <v>2798</v>
      </c>
      <c r="D4" s="2083" t="s">
        <v>2799</v>
      </c>
      <c r="E4" s="2083" t="s">
        <v>2800</v>
      </c>
    </row>
    <row r="5" spans="1:5" x14ac:dyDescent="0.15">
      <c r="A5" s="2144" t="s">
        <v>71</v>
      </c>
      <c r="B5" s="2145">
        <f>SUM(B6:B20)</f>
        <v>3360</v>
      </c>
      <c r="C5" s="2145">
        <f>SUM(C6:C20)</f>
        <v>255181</v>
      </c>
      <c r="D5" s="2145">
        <f>SUM(D6:D20)</f>
        <v>67</v>
      </c>
      <c r="E5" s="2145">
        <f>SUM(E6:E20)</f>
        <v>998</v>
      </c>
    </row>
    <row r="6" spans="1:5" ht="11.25" x14ac:dyDescent="0.2">
      <c r="A6" s="2146" t="s">
        <v>5</v>
      </c>
      <c r="B6" s="2151">
        <v>9</v>
      </c>
      <c r="C6" s="897">
        <v>4333</v>
      </c>
      <c r="D6" s="2152" t="s">
        <v>6</v>
      </c>
      <c r="E6" s="897">
        <v>15</v>
      </c>
    </row>
    <row r="7" spans="1:5" ht="11.25" x14ac:dyDescent="0.15">
      <c r="A7" s="2146" t="s">
        <v>7</v>
      </c>
      <c r="B7" s="2151">
        <v>57</v>
      </c>
      <c r="C7" s="897">
        <v>6126</v>
      </c>
      <c r="D7" s="897">
        <v>1</v>
      </c>
      <c r="E7" s="897">
        <v>30</v>
      </c>
    </row>
    <row r="8" spans="1:5" ht="11.25" x14ac:dyDescent="0.15">
      <c r="A8" s="2146" t="s">
        <v>8</v>
      </c>
      <c r="B8" s="2151">
        <v>210</v>
      </c>
      <c r="C8" s="897">
        <v>11409</v>
      </c>
      <c r="D8" s="897">
        <v>3</v>
      </c>
      <c r="E8" s="897">
        <v>22</v>
      </c>
    </row>
    <row r="9" spans="1:5" ht="11.25" x14ac:dyDescent="0.15">
      <c r="A9" s="2146" t="s">
        <v>9</v>
      </c>
      <c r="B9" s="2151">
        <v>65</v>
      </c>
      <c r="C9" s="897">
        <v>7233</v>
      </c>
      <c r="D9" s="897">
        <v>2</v>
      </c>
      <c r="E9" s="897">
        <v>23</v>
      </c>
    </row>
    <row r="10" spans="1:5" ht="11.25" x14ac:dyDescent="0.15">
      <c r="A10" s="2146" t="s">
        <v>10</v>
      </c>
      <c r="B10" s="2151">
        <v>228</v>
      </c>
      <c r="C10" s="897">
        <v>10484</v>
      </c>
      <c r="D10" s="897">
        <v>5</v>
      </c>
      <c r="E10" s="897">
        <v>42</v>
      </c>
    </row>
    <row r="11" spans="1:5" ht="11.25" x14ac:dyDescent="0.15">
      <c r="A11" s="2146" t="s">
        <v>11</v>
      </c>
      <c r="B11" s="2151">
        <v>221</v>
      </c>
      <c r="C11" s="897">
        <v>23406</v>
      </c>
      <c r="D11" s="897">
        <v>5</v>
      </c>
      <c r="E11" s="897">
        <v>100</v>
      </c>
    </row>
    <row r="12" spans="1:5" ht="11.25" x14ac:dyDescent="0.2">
      <c r="A12" s="2146" t="s">
        <v>12</v>
      </c>
      <c r="B12" s="2151">
        <v>1829</v>
      </c>
      <c r="C12" s="897">
        <v>83724</v>
      </c>
      <c r="D12" s="2153">
        <v>25</v>
      </c>
      <c r="E12" s="897">
        <v>307</v>
      </c>
    </row>
    <row r="13" spans="1:5" ht="11.25" x14ac:dyDescent="0.15">
      <c r="A13" s="2146" t="s">
        <v>561</v>
      </c>
      <c r="B13" s="2151">
        <v>219</v>
      </c>
      <c r="C13" s="897">
        <v>12174</v>
      </c>
      <c r="D13" s="897">
        <v>7</v>
      </c>
      <c r="E13" s="897">
        <v>49</v>
      </c>
    </row>
    <row r="14" spans="1:5" ht="11.25" x14ac:dyDescent="0.15">
      <c r="A14" s="2146" t="s">
        <v>14</v>
      </c>
      <c r="B14" s="2151">
        <v>233</v>
      </c>
      <c r="C14" s="897">
        <v>20618</v>
      </c>
      <c r="D14" s="897">
        <v>7</v>
      </c>
      <c r="E14" s="897">
        <v>74</v>
      </c>
    </row>
    <row r="15" spans="1:5" ht="11.25" x14ac:dyDescent="0.15">
      <c r="A15" s="2146" t="s">
        <v>15</v>
      </c>
      <c r="B15" s="2151">
        <v>118</v>
      </c>
      <c r="C15" s="897">
        <v>31627</v>
      </c>
      <c r="D15" s="897">
        <v>5</v>
      </c>
      <c r="E15" s="897">
        <v>131</v>
      </c>
    </row>
    <row r="16" spans="1:5" ht="11.25" x14ac:dyDescent="0.2">
      <c r="A16" s="2146" t="s">
        <v>16</v>
      </c>
      <c r="B16" s="2151">
        <v>162</v>
      </c>
      <c r="C16" s="897">
        <v>19536</v>
      </c>
      <c r="D16" s="2153">
        <v>5</v>
      </c>
      <c r="E16" s="897">
        <v>84</v>
      </c>
    </row>
    <row r="17" spans="1:5" ht="11.25" x14ac:dyDescent="0.2">
      <c r="A17" s="2146" t="s">
        <v>418</v>
      </c>
      <c r="B17" s="2154" t="s">
        <v>6</v>
      </c>
      <c r="C17" s="2155">
        <v>7362</v>
      </c>
      <c r="D17" s="2153">
        <v>1</v>
      </c>
      <c r="E17" s="2155">
        <v>37</v>
      </c>
    </row>
    <row r="18" spans="1:5" ht="11.25" x14ac:dyDescent="0.2">
      <c r="A18" s="2146" t="s">
        <v>314</v>
      </c>
      <c r="B18" s="2156">
        <v>9</v>
      </c>
      <c r="C18" s="2155">
        <v>13514</v>
      </c>
      <c r="D18" s="2153">
        <v>1</v>
      </c>
      <c r="E18" s="2155">
        <v>67</v>
      </c>
    </row>
    <row r="19" spans="1:5" x14ac:dyDescent="0.15">
      <c r="A19" s="2146" t="s">
        <v>19</v>
      </c>
      <c r="B19" s="2154" t="s">
        <v>6</v>
      </c>
      <c r="C19" s="2155">
        <v>1201</v>
      </c>
      <c r="D19" s="2154" t="s">
        <v>6</v>
      </c>
      <c r="E19" s="2155">
        <v>8</v>
      </c>
    </row>
    <row r="20" spans="1:5" x14ac:dyDescent="0.15">
      <c r="A20" s="2146" t="s">
        <v>20</v>
      </c>
      <c r="B20" s="2154" t="s">
        <v>6</v>
      </c>
      <c r="C20" s="2155">
        <v>2434</v>
      </c>
      <c r="D20" s="2154" t="s">
        <v>6</v>
      </c>
      <c r="E20" s="2155">
        <v>9</v>
      </c>
    </row>
    <row r="21" spans="1:5" x14ac:dyDescent="0.15">
      <c r="A21" s="2142"/>
      <c r="B21" s="2142"/>
      <c r="C21" s="2142"/>
      <c r="D21" s="2142"/>
      <c r="E21" s="2142"/>
    </row>
    <row r="22" spans="1:5" x14ac:dyDescent="0.15">
      <c r="A22" s="2149" t="s">
        <v>21</v>
      </c>
      <c r="B22" s="2142"/>
      <c r="C22" s="2142"/>
      <c r="D22" s="2142"/>
      <c r="E22" s="2142"/>
    </row>
    <row r="23" spans="1:5" x14ac:dyDescent="0.15">
      <c r="A23" s="2149" t="s">
        <v>3941</v>
      </c>
      <c r="B23" s="2142"/>
      <c r="C23" s="2142"/>
      <c r="D23" s="2142"/>
      <c r="E23" s="2142"/>
    </row>
    <row r="24" spans="1:5" ht="24.75" customHeight="1" x14ac:dyDescent="0.15">
      <c r="A24" s="3322" t="s">
        <v>2801</v>
      </c>
      <c r="B24" s="3322"/>
      <c r="C24" s="3322"/>
      <c r="D24" s="3322"/>
      <c r="E24" s="3322"/>
    </row>
  </sheetData>
  <mergeCells count="2">
    <mergeCell ref="A2:E2"/>
    <mergeCell ref="A24:E24"/>
  </mergeCells>
  <pageMargins left="0.7" right="0.7" top="0.75" bottom="0.75" header="0.3" footer="0.3"/>
  <pageSetup paperSize="9"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2"/>
  <dimension ref="A1:D16"/>
  <sheetViews>
    <sheetView zoomScaleNormal="100" workbookViewId="0">
      <selection activeCell="A29" sqref="A29"/>
    </sheetView>
  </sheetViews>
  <sheetFormatPr baseColWidth="10" defaultRowHeight="10.5" x14ac:dyDescent="0.15"/>
  <cols>
    <col min="1" max="1" width="45.42578125" style="2082" customWidth="1"/>
    <col min="2" max="2" width="18.7109375" style="2082" customWidth="1"/>
    <col min="3" max="3" width="19" style="2082" customWidth="1"/>
    <col min="4" max="4" width="20.42578125" style="2082" customWidth="1"/>
    <col min="5" max="5" width="11.42578125" style="2082"/>
    <col min="6" max="6" width="11.85546875" style="2082" bestFit="1" customWidth="1"/>
    <col min="7" max="16384" width="11.42578125" style="2082"/>
  </cols>
  <sheetData>
    <row r="1" spans="1:4" x14ac:dyDescent="0.15">
      <c r="D1" s="2157"/>
    </row>
    <row r="2" spans="1:4" ht="33.75" customHeight="1" x14ac:dyDescent="0.15">
      <c r="A2" s="3323" t="s">
        <v>2802</v>
      </c>
      <c r="B2" s="3323"/>
      <c r="C2" s="3323"/>
      <c r="D2" s="1601"/>
    </row>
    <row r="3" spans="1:4" s="70" customFormat="1" x14ac:dyDescent="0.15"/>
    <row r="4" spans="1:4" s="70" customFormat="1" ht="24" customHeight="1" x14ac:dyDescent="0.15">
      <c r="A4" s="2158" t="s">
        <v>2803</v>
      </c>
      <c r="B4" s="2091" t="s">
        <v>2528</v>
      </c>
      <c r="C4" s="2091" t="s">
        <v>781</v>
      </c>
      <c r="D4" s="2159"/>
    </row>
    <row r="5" spans="1:4" s="70" customFormat="1" x14ac:dyDescent="0.15">
      <c r="A5" s="894" t="s">
        <v>71</v>
      </c>
      <c r="B5" s="895">
        <f>SUM(B6:B13)</f>
        <v>3340</v>
      </c>
      <c r="C5" s="2157">
        <f>B5/$B$5</f>
        <v>1</v>
      </c>
      <c r="D5" s="2157"/>
    </row>
    <row r="6" spans="1:4" s="70" customFormat="1" ht="15" customHeight="1" x14ac:dyDescent="0.15">
      <c r="A6" s="2160" t="s">
        <v>2804</v>
      </c>
      <c r="B6" s="897">
        <v>1199</v>
      </c>
      <c r="C6" s="2161">
        <f t="shared" ref="C6:C12" si="0">B6/$B$5</f>
        <v>0.35898203592814371</v>
      </c>
      <c r="D6" s="2161"/>
    </row>
    <row r="7" spans="1:4" s="70" customFormat="1" x14ac:dyDescent="0.15">
      <c r="A7" s="2160" t="s">
        <v>2805</v>
      </c>
      <c r="B7" s="897">
        <v>1277</v>
      </c>
      <c r="C7" s="2161">
        <f t="shared" si="0"/>
        <v>0.38233532934131736</v>
      </c>
      <c r="D7" s="2161"/>
    </row>
    <row r="8" spans="1:4" s="70" customFormat="1" x14ac:dyDescent="0.15">
      <c r="A8" s="2160" t="s">
        <v>1324</v>
      </c>
      <c r="B8" s="70">
        <v>64</v>
      </c>
      <c r="C8" s="2161">
        <f t="shared" si="0"/>
        <v>1.9161676646706587E-2</v>
      </c>
      <c r="D8" s="2161"/>
    </row>
    <row r="9" spans="1:4" s="70" customFormat="1" x14ac:dyDescent="0.15">
      <c r="A9" s="2160" t="s">
        <v>2806</v>
      </c>
      <c r="B9" s="70">
        <v>698</v>
      </c>
      <c r="C9" s="2161">
        <f t="shared" si="0"/>
        <v>0.20898203592814371</v>
      </c>
      <c r="D9" s="2161"/>
    </row>
    <row r="10" spans="1:4" s="70" customFormat="1" x14ac:dyDescent="0.15">
      <c r="A10" s="2160" t="s">
        <v>2807</v>
      </c>
      <c r="B10" s="70">
        <v>2</v>
      </c>
      <c r="C10" s="2161">
        <f t="shared" si="0"/>
        <v>5.9880239520958083E-4</v>
      </c>
      <c r="D10" s="2161"/>
    </row>
    <row r="11" spans="1:4" s="70" customFormat="1" x14ac:dyDescent="0.15">
      <c r="A11" s="2160" t="s">
        <v>2808</v>
      </c>
      <c r="B11" s="70">
        <v>39</v>
      </c>
      <c r="C11" s="2161">
        <f t="shared" si="0"/>
        <v>1.1676646706586826E-2</v>
      </c>
      <c r="D11" s="2161"/>
    </row>
    <row r="12" spans="1:4" s="70" customFormat="1" x14ac:dyDescent="0.15">
      <c r="A12" s="70" t="s">
        <v>2809</v>
      </c>
      <c r="B12" s="70">
        <v>30</v>
      </c>
      <c r="C12" s="2161">
        <f t="shared" si="0"/>
        <v>8.9820359281437123E-3</v>
      </c>
    </row>
    <row r="13" spans="1:4" s="70" customFormat="1" ht="15" customHeight="1" x14ac:dyDescent="0.15">
      <c r="A13" s="2160" t="s">
        <v>2810</v>
      </c>
      <c r="B13" s="70">
        <v>31</v>
      </c>
      <c r="C13" s="2161">
        <f>B13/$B$5</f>
        <v>9.2814371257485036E-3</v>
      </c>
      <c r="D13" s="2161"/>
    </row>
    <row r="14" spans="1:4" s="70" customFormat="1" ht="15" customHeight="1" x14ac:dyDescent="0.15">
      <c r="A14" s="2160"/>
      <c r="C14" s="2161"/>
      <c r="D14" s="2161"/>
    </row>
    <row r="15" spans="1:4" s="70" customFormat="1" ht="30" customHeight="1" x14ac:dyDescent="0.15">
      <c r="A15" s="3322" t="s">
        <v>2801</v>
      </c>
      <c r="B15" s="3322"/>
      <c r="C15" s="3322"/>
      <c r="D15" s="2162"/>
    </row>
    <row r="16" spans="1:4" x14ac:dyDescent="0.15">
      <c r="A16" s="2086"/>
      <c r="B16" s="2086"/>
      <c r="C16" s="2086"/>
      <c r="D16" s="2163"/>
    </row>
  </sheetData>
  <mergeCells count="2">
    <mergeCell ref="A2:C2"/>
    <mergeCell ref="A15:C15"/>
  </mergeCells>
  <pageMargins left="0.7" right="0.7" top="0.75" bottom="0.75" header="0.3" footer="0.3"/>
  <pageSetup paperSize="9"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3"/>
  <dimension ref="A2:F11"/>
  <sheetViews>
    <sheetView zoomScaleNormal="100" workbookViewId="0"/>
  </sheetViews>
  <sheetFormatPr baseColWidth="10" defaultRowHeight="10.5" x14ac:dyDescent="0.15"/>
  <cols>
    <col min="1" max="1" width="32" style="2082" customWidth="1"/>
    <col min="2" max="2" width="20.42578125" style="2082" customWidth="1"/>
    <col min="3" max="3" width="19" style="2082" customWidth="1"/>
    <col min="4" max="4" width="20.42578125" style="2082" customWidth="1"/>
    <col min="5" max="5" width="15.5703125" style="2082" customWidth="1"/>
    <col min="6" max="16384" width="11.42578125" style="2082"/>
  </cols>
  <sheetData>
    <row r="2" spans="1:6" ht="29.25" customHeight="1" x14ac:dyDescent="0.15">
      <c r="A2" s="2352" t="s">
        <v>2811</v>
      </c>
      <c r="B2" s="2352"/>
      <c r="C2" s="2352"/>
      <c r="D2" s="2352"/>
      <c r="E2" s="2352"/>
    </row>
    <row r="3" spans="1:6" x14ac:dyDescent="0.15">
      <c r="A3" s="472"/>
    </row>
    <row r="4" spans="1:6" x14ac:dyDescent="0.15">
      <c r="A4" s="3324" t="s">
        <v>2812</v>
      </c>
      <c r="B4" s="3326">
        <v>2015</v>
      </c>
      <c r="C4" s="3327"/>
      <c r="D4" s="3326">
        <v>2016</v>
      </c>
      <c r="E4" s="3327"/>
    </row>
    <row r="5" spans="1:6" x14ac:dyDescent="0.15">
      <c r="A5" s="3325"/>
      <c r="B5" s="2164" t="s">
        <v>2528</v>
      </c>
      <c r="C5" s="2091" t="s">
        <v>781</v>
      </c>
      <c r="D5" s="2091" t="s">
        <v>2528</v>
      </c>
      <c r="E5" s="2091" t="s">
        <v>781</v>
      </c>
      <c r="F5" s="2159"/>
    </row>
    <row r="6" spans="1:6" x14ac:dyDescent="0.15">
      <c r="A6" s="894" t="s">
        <v>71</v>
      </c>
      <c r="B6" s="895">
        <f>SUM(B7:B8)</f>
        <v>841034</v>
      </c>
      <c r="C6" s="2165">
        <f>B6/$B$6</f>
        <v>1</v>
      </c>
      <c r="D6" s="895">
        <f>SUM(D7:D8)</f>
        <v>898909</v>
      </c>
      <c r="E6" s="2166">
        <f>D6/$D$6</f>
        <v>1</v>
      </c>
      <c r="F6" s="2161"/>
    </row>
    <row r="7" spans="1:6" ht="15" customHeight="1" x14ac:dyDescent="0.15">
      <c r="A7" s="2160" t="s">
        <v>2813</v>
      </c>
      <c r="B7" s="2167">
        <v>837674</v>
      </c>
      <c r="C7" s="2161">
        <f>B7/$B$6</f>
        <v>0.99600491775600031</v>
      </c>
      <c r="D7" s="897">
        <v>895569</v>
      </c>
      <c r="E7" s="2161">
        <f>D7/$D$6</f>
        <v>0.99628438473749847</v>
      </c>
      <c r="F7" s="2161"/>
    </row>
    <row r="8" spans="1:6" x14ac:dyDescent="0.15">
      <c r="A8" s="2160" t="s">
        <v>2814</v>
      </c>
      <c r="B8" s="2167">
        <v>3360</v>
      </c>
      <c r="C8" s="2161">
        <f>B8/$B$6</f>
        <v>3.9950822439996482E-3</v>
      </c>
      <c r="D8" s="897">
        <v>3340</v>
      </c>
      <c r="E8" s="2161">
        <f>D8/$D$6</f>
        <v>3.7156152625015437E-3</v>
      </c>
      <c r="F8" s="2157"/>
    </row>
    <row r="9" spans="1:6" x14ac:dyDescent="0.15">
      <c r="A9" s="2006"/>
      <c r="B9" s="2142"/>
      <c r="C9" s="2142"/>
      <c r="D9" s="2142"/>
    </row>
    <row r="10" spans="1:6" s="913" customFormat="1" ht="23.25" customHeight="1" x14ac:dyDescent="0.15">
      <c r="A10" s="3328" t="s">
        <v>2801</v>
      </c>
      <c r="B10" s="3328"/>
      <c r="C10" s="3328"/>
      <c r="D10" s="3328"/>
      <c r="E10" s="3328"/>
    </row>
    <row r="11" spans="1:6" x14ac:dyDescent="0.15">
      <c r="D11" s="2157"/>
    </row>
  </sheetData>
  <mergeCells count="5">
    <mergeCell ref="A2:E2"/>
    <mergeCell ref="A4:A5"/>
    <mergeCell ref="B4:C4"/>
    <mergeCell ref="D4:E4"/>
    <mergeCell ref="A10:E10"/>
  </mergeCells>
  <pageMargins left="0.7" right="0.7" top="0.75" bottom="0.75" header="0.3" footer="0.3"/>
  <pageSetup paperSize="9"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4">
    <pageSetUpPr fitToPage="1"/>
  </sheetPr>
  <dimension ref="A1:F67"/>
  <sheetViews>
    <sheetView workbookViewId="0"/>
  </sheetViews>
  <sheetFormatPr baseColWidth="10" defaultColWidth="11.42578125" defaultRowHeight="10.5" x14ac:dyDescent="0.15"/>
  <cols>
    <col min="1" max="1" width="40.7109375" style="1594" customWidth="1"/>
    <col min="2" max="2" width="16.42578125" style="1594" customWidth="1"/>
    <col min="3" max="3" width="17.85546875" style="1594" customWidth="1"/>
    <col min="4" max="4" width="24.5703125" style="1594" customWidth="1"/>
    <col min="5" max="5" width="17.5703125" style="1594" customWidth="1"/>
    <col min="6" max="6" width="4.42578125" style="1594" customWidth="1"/>
    <col min="7" max="7" width="6.85546875" style="1594" customWidth="1"/>
    <col min="8" max="16384" width="11.42578125" style="1594"/>
  </cols>
  <sheetData>
    <row r="1" spans="1:5" s="899" customFormat="1" ht="17.25" customHeight="1" x14ac:dyDescent="0.15"/>
    <row r="2" spans="1:5" s="899" customFormat="1" ht="22.5" customHeight="1" x14ac:dyDescent="0.15">
      <c r="A2" s="3330" t="s">
        <v>2815</v>
      </c>
      <c r="B2" s="3330"/>
      <c r="C2" s="3330"/>
      <c r="D2" s="3330"/>
      <c r="E2" s="3330"/>
    </row>
    <row r="3" spans="1:5" s="899" customFormat="1" ht="10.5" customHeight="1" x14ac:dyDescent="0.15"/>
    <row r="4" spans="1:5" s="899" customFormat="1" ht="15" customHeight="1" x14ac:dyDescent="0.15">
      <c r="A4" s="3331" t="s">
        <v>2816</v>
      </c>
      <c r="B4" s="2906" t="s">
        <v>2817</v>
      </c>
      <c r="C4" s="2906"/>
      <c r="D4" s="2906"/>
      <c r="E4" s="2906"/>
    </row>
    <row r="5" spans="1:5" s="899" customFormat="1" ht="15" customHeight="1" x14ac:dyDescent="0.15">
      <c r="A5" s="3332"/>
      <c r="B5" s="3334" t="s">
        <v>2818</v>
      </c>
      <c r="C5" s="2906" t="s">
        <v>2819</v>
      </c>
      <c r="D5" s="2906"/>
      <c r="E5" s="2906"/>
    </row>
    <row r="6" spans="1:5" ht="43.5" customHeight="1" x14ac:dyDescent="0.15">
      <c r="A6" s="3333"/>
      <c r="B6" s="3334"/>
      <c r="C6" s="2093" t="s">
        <v>2820</v>
      </c>
      <c r="D6" s="2093" t="s">
        <v>2821</v>
      </c>
      <c r="E6" s="2093" t="s">
        <v>2822</v>
      </c>
    </row>
    <row r="7" spans="1:5" x14ac:dyDescent="0.15">
      <c r="A7" s="437" t="s">
        <v>71</v>
      </c>
      <c r="B7" s="1595">
        <f>SUM(B8,B14,B19,B22,B27,B30,B32,B41,B46,B48,B52,B58)</f>
        <v>1557</v>
      </c>
      <c r="C7" s="1595">
        <f>SUM(C8,C14,C19,C22,C27,C30,C32,C41,C46,C48,C52,C58)</f>
        <v>668</v>
      </c>
      <c r="D7" s="1595">
        <f>SUM(D8,D14,D19,D22,D27,D30,D32,D41,D46,D48,D52,D58)</f>
        <v>750</v>
      </c>
      <c r="E7" s="1595">
        <f>SUM(E8,E14,E19,E22,E27,E30,E32,E41,E46,E48,E52,E58)</f>
        <v>139</v>
      </c>
    </row>
    <row r="8" spans="1:5" x14ac:dyDescent="0.15">
      <c r="A8" s="437" t="s">
        <v>2823</v>
      </c>
      <c r="B8" s="1595">
        <f>SUM(B9:B13)</f>
        <v>384</v>
      </c>
      <c r="C8" s="1595">
        <f>SUM(C9:C13)</f>
        <v>308</v>
      </c>
      <c r="D8" s="1595">
        <f>SUM(D9:D13)</f>
        <v>59</v>
      </c>
      <c r="E8" s="1595">
        <f>SUM(E9:E13)</f>
        <v>17</v>
      </c>
    </row>
    <row r="9" spans="1:5" ht="11.25" customHeight="1" x14ac:dyDescent="0.15">
      <c r="A9" s="438" t="s">
        <v>2824</v>
      </c>
      <c r="B9" s="1596">
        <f>SUM(C9:E9)</f>
        <v>78</v>
      </c>
      <c r="C9" s="1596">
        <v>52</v>
      </c>
      <c r="D9" s="1596">
        <v>11</v>
      </c>
      <c r="E9" s="1596">
        <v>15</v>
      </c>
    </row>
    <row r="10" spans="1:5" ht="11.25" customHeight="1" x14ac:dyDescent="0.15">
      <c r="A10" s="438" t="s">
        <v>2805</v>
      </c>
      <c r="B10" s="1596">
        <f>SUM(C10:E10)</f>
        <v>33</v>
      </c>
      <c r="C10" s="1596">
        <v>1</v>
      </c>
      <c r="D10" s="1596">
        <v>32</v>
      </c>
      <c r="E10" s="1596">
        <v>0</v>
      </c>
    </row>
    <row r="11" spans="1:5" ht="11.25" customHeight="1" x14ac:dyDescent="0.15">
      <c r="A11" s="438" t="s">
        <v>2825</v>
      </c>
      <c r="B11" s="1596">
        <f>SUM(C11:E11)</f>
        <v>216</v>
      </c>
      <c r="C11" s="1596">
        <v>208</v>
      </c>
      <c r="D11" s="1596">
        <v>8</v>
      </c>
      <c r="E11" s="1596">
        <v>0</v>
      </c>
    </row>
    <row r="12" spans="1:5" ht="11.25" customHeight="1" x14ac:dyDescent="0.15">
      <c r="A12" s="438" t="s">
        <v>2473</v>
      </c>
      <c r="B12" s="1596">
        <f>SUM(C12:E12)</f>
        <v>45</v>
      </c>
      <c r="C12" s="1596">
        <v>39</v>
      </c>
      <c r="D12" s="1596">
        <v>4</v>
      </c>
      <c r="E12" s="1596">
        <v>2</v>
      </c>
    </row>
    <row r="13" spans="1:5" ht="11.25" customHeight="1" x14ac:dyDescent="0.15">
      <c r="A13" s="438" t="s">
        <v>2826</v>
      </c>
      <c r="B13" s="1596">
        <f>SUM(C13:E13)</f>
        <v>12</v>
      </c>
      <c r="C13" s="1596">
        <v>8</v>
      </c>
      <c r="D13" s="1596">
        <v>4</v>
      </c>
      <c r="E13" s="1596">
        <v>0</v>
      </c>
    </row>
    <row r="14" spans="1:5" ht="11.25" customHeight="1" x14ac:dyDescent="0.15">
      <c r="A14" s="437" t="s">
        <v>2827</v>
      </c>
      <c r="B14" s="1595">
        <f>SUM(B15:B18)</f>
        <v>29</v>
      </c>
      <c r="C14" s="1595">
        <f>SUM(C15:C18)</f>
        <v>26</v>
      </c>
      <c r="D14" s="1595">
        <f>SUM(D15:D18)</f>
        <v>1</v>
      </c>
      <c r="E14" s="1595">
        <f>SUM(E15:E18)</f>
        <v>2</v>
      </c>
    </row>
    <row r="15" spans="1:5" ht="11.25" customHeight="1" x14ac:dyDescent="0.15">
      <c r="A15" s="438" t="s">
        <v>2827</v>
      </c>
      <c r="B15" s="1596">
        <f>SUM(C15:E15)</f>
        <v>2</v>
      </c>
      <c r="C15" s="1596">
        <v>2</v>
      </c>
      <c r="D15" s="1596">
        <v>0</v>
      </c>
      <c r="E15" s="1596">
        <v>0</v>
      </c>
    </row>
    <row r="16" spans="1:5" ht="11.25" customHeight="1" x14ac:dyDescent="0.15">
      <c r="A16" s="438" t="s">
        <v>1452</v>
      </c>
      <c r="B16" s="1596">
        <f>SUM(C16:E16)</f>
        <v>0</v>
      </c>
      <c r="C16" s="1596">
        <v>0</v>
      </c>
      <c r="D16" s="1596">
        <v>0</v>
      </c>
      <c r="E16" s="1596">
        <v>0</v>
      </c>
    </row>
    <row r="17" spans="1:5" ht="12.75" customHeight="1" x14ac:dyDescent="0.15">
      <c r="A17" s="438" t="s">
        <v>2828</v>
      </c>
      <c r="B17" s="1596">
        <f>SUM(C17:E17)</f>
        <v>7</v>
      </c>
      <c r="C17" s="1596">
        <v>6</v>
      </c>
      <c r="D17" s="1596">
        <v>0</v>
      </c>
      <c r="E17" s="1596">
        <v>1</v>
      </c>
    </row>
    <row r="18" spans="1:5" ht="11.25" customHeight="1" x14ac:dyDescent="0.15">
      <c r="A18" s="438" t="s">
        <v>2607</v>
      </c>
      <c r="B18" s="1596">
        <f>SUM(C18:E18)</f>
        <v>20</v>
      </c>
      <c r="C18" s="1596">
        <v>18</v>
      </c>
      <c r="D18" s="1596">
        <v>1</v>
      </c>
      <c r="E18" s="1596">
        <v>1</v>
      </c>
    </row>
    <row r="19" spans="1:5" ht="11.25" customHeight="1" x14ac:dyDescent="0.15">
      <c r="A19" s="437" t="s">
        <v>2829</v>
      </c>
      <c r="B19" s="1595">
        <f>SUM(B20:B21)</f>
        <v>58</v>
      </c>
      <c r="C19" s="1595">
        <f>SUM(C20:C21)</f>
        <v>1</v>
      </c>
      <c r="D19" s="1595">
        <f>SUM(D20:D21)</f>
        <v>15</v>
      </c>
      <c r="E19" s="1595">
        <f>SUM(E20:E21)</f>
        <v>42</v>
      </c>
    </row>
    <row r="20" spans="1:5" ht="11.25" customHeight="1" x14ac:dyDescent="0.15">
      <c r="A20" s="438" t="s">
        <v>2830</v>
      </c>
      <c r="B20" s="1596">
        <f>SUM(C20:E20)</f>
        <v>11</v>
      </c>
      <c r="C20" s="1596">
        <v>0</v>
      </c>
      <c r="D20" s="1596">
        <v>10</v>
      </c>
      <c r="E20" s="1596">
        <v>1</v>
      </c>
    </row>
    <row r="21" spans="1:5" ht="11.25" customHeight="1" x14ac:dyDescent="0.15">
      <c r="A21" s="438" t="s">
        <v>1954</v>
      </c>
      <c r="B21" s="1596">
        <f>SUM(C21:E21)</f>
        <v>47</v>
      </c>
      <c r="C21" s="1596">
        <v>1</v>
      </c>
      <c r="D21" s="1596">
        <v>5</v>
      </c>
      <c r="E21" s="1596">
        <v>41</v>
      </c>
    </row>
    <row r="22" spans="1:5" ht="11.25" customHeight="1" x14ac:dyDescent="0.15">
      <c r="A22" s="437" t="s">
        <v>2831</v>
      </c>
      <c r="B22" s="1595">
        <f>SUM(B23:B26)</f>
        <v>125</v>
      </c>
      <c r="C22" s="1595">
        <f>SUM(C23:C26)</f>
        <v>71</v>
      </c>
      <c r="D22" s="1595">
        <f>SUM(D23:D26)</f>
        <v>48</v>
      </c>
      <c r="E22" s="1595">
        <f>SUM(E23:E26)</f>
        <v>6</v>
      </c>
    </row>
    <row r="23" spans="1:5" ht="11.25" customHeight="1" x14ac:dyDescent="0.15">
      <c r="A23" s="438" t="s">
        <v>2470</v>
      </c>
      <c r="B23" s="1596">
        <f>SUM(C23:E23)</f>
        <v>71</v>
      </c>
      <c r="C23" s="1596">
        <v>67</v>
      </c>
      <c r="D23" s="1596">
        <v>4</v>
      </c>
      <c r="E23" s="1596">
        <v>0</v>
      </c>
    </row>
    <row r="24" spans="1:5" ht="11.25" customHeight="1" x14ac:dyDescent="0.15">
      <c r="A24" s="438" t="s">
        <v>2832</v>
      </c>
      <c r="B24" s="1596">
        <f>SUM(C24:E24)</f>
        <v>9</v>
      </c>
      <c r="C24" s="1596">
        <v>3</v>
      </c>
      <c r="D24" s="1596">
        <v>0</v>
      </c>
      <c r="E24" s="1596">
        <v>6</v>
      </c>
    </row>
    <row r="25" spans="1:5" ht="11.25" customHeight="1" x14ac:dyDescent="0.15">
      <c r="A25" s="438" t="s">
        <v>2833</v>
      </c>
      <c r="B25" s="1596">
        <f>SUM(C25:E25)</f>
        <v>4</v>
      </c>
      <c r="C25" s="1596">
        <v>1</v>
      </c>
      <c r="D25" s="1596">
        <v>3</v>
      </c>
      <c r="E25" s="1596">
        <v>0</v>
      </c>
    </row>
    <row r="26" spans="1:5" ht="11.25" customHeight="1" x14ac:dyDescent="0.15">
      <c r="A26" s="438" t="s">
        <v>2834</v>
      </c>
      <c r="B26" s="1596">
        <f>SUM(C26:E26)</f>
        <v>41</v>
      </c>
      <c r="C26" s="1596">
        <v>0</v>
      </c>
      <c r="D26" s="1596">
        <v>41</v>
      </c>
      <c r="E26" s="1596">
        <v>0</v>
      </c>
    </row>
    <row r="27" spans="1:5" ht="11.25" customHeight="1" x14ac:dyDescent="0.15">
      <c r="A27" s="437" t="s">
        <v>2835</v>
      </c>
      <c r="B27" s="1595">
        <f>SUM(B28:B29)</f>
        <v>62</v>
      </c>
      <c r="C27" s="1595">
        <f>SUM(C28:C29)</f>
        <v>50</v>
      </c>
      <c r="D27" s="1595">
        <f>SUM(D28:D29)</f>
        <v>1</v>
      </c>
      <c r="E27" s="1595">
        <f>SUM(E28:E29)</f>
        <v>11</v>
      </c>
    </row>
    <row r="28" spans="1:5" ht="11.25" customHeight="1" x14ac:dyDescent="0.15">
      <c r="A28" s="438" t="s">
        <v>2835</v>
      </c>
      <c r="B28" s="1596">
        <f>SUM(C28:E28)</f>
        <v>40</v>
      </c>
      <c r="C28" s="1596">
        <v>28</v>
      </c>
      <c r="D28" s="1596">
        <v>1</v>
      </c>
      <c r="E28" s="1596">
        <v>11</v>
      </c>
    </row>
    <row r="29" spans="1:5" ht="11.25" customHeight="1" x14ac:dyDescent="0.15">
      <c r="A29" s="438" t="s">
        <v>2836</v>
      </c>
      <c r="B29" s="1596">
        <f>SUM(C29:E29)</f>
        <v>22</v>
      </c>
      <c r="C29" s="1596">
        <v>22</v>
      </c>
      <c r="D29" s="1596">
        <v>0</v>
      </c>
      <c r="E29" s="1596">
        <v>0</v>
      </c>
    </row>
    <row r="30" spans="1:5" ht="11.25" customHeight="1" x14ac:dyDescent="0.15">
      <c r="A30" s="437" t="s">
        <v>1184</v>
      </c>
      <c r="B30" s="1595">
        <f>SUM(B31)</f>
        <v>3</v>
      </c>
      <c r="C30" s="1595">
        <f>SUM(C31)</f>
        <v>3</v>
      </c>
      <c r="D30" s="1595">
        <f>SUM(D31)</f>
        <v>0</v>
      </c>
      <c r="E30" s="1595">
        <f>SUM(E31)</f>
        <v>0</v>
      </c>
    </row>
    <row r="31" spans="1:5" ht="11.25" customHeight="1" x14ac:dyDescent="0.15">
      <c r="A31" s="438" t="s">
        <v>1184</v>
      </c>
      <c r="B31" s="1596">
        <f>SUM(C31:E31)</f>
        <v>3</v>
      </c>
      <c r="C31" s="1596">
        <v>3</v>
      </c>
      <c r="D31" s="1596">
        <v>0</v>
      </c>
      <c r="E31" s="1596">
        <v>0</v>
      </c>
    </row>
    <row r="32" spans="1:5" ht="11.25" customHeight="1" x14ac:dyDescent="0.15">
      <c r="A32" s="437" t="s">
        <v>2837</v>
      </c>
      <c r="B32" s="1595">
        <f>SUM(B33:B40)</f>
        <v>62</v>
      </c>
      <c r="C32" s="1595">
        <f>SUM(C33:C40)</f>
        <v>0</v>
      </c>
      <c r="D32" s="1595">
        <f>SUM(D33:D40)</f>
        <v>57</v>
      </c>
      <c r="E32" s="1595">
        <f>SUM(E33:E40)</f>
        <v>5</v>
      </c>
    </row>
    <row r="33" spans="1:6" ht="11.25" customHeight="1" x14ac:dyDescent="0.15">
      <c r="A33" s="438" t="s">
        <v>2838</v>
      </c>
      <c r="B33" s="1596">
        <f t="shared" ref="B33:B40" si="0">SUM(C33:E33)</f>
        <v>3</v>
      </c>
      <c r="C33" s="1596">
        <v>0</v>
      </c>
      <c r="D33" s="1596">
        <v>3</v>
      </c>
      <c r="E33" s="1596">
        <v>0</v>
      </c>
    </row>
    <row r="34" spans="1:6" ht="11.25" customHeight="1" x14ac:dyDescent="0.15">
      <c r="A34" s="438" t="s">
        <v>2839</v>
      </c>
      <c r="B34" s="1596">
        <f t="shared" si="0"/>
        <v>14</v>
      </c>
      <c r="C34" s="1596">
        <v>0</v>
      </c>
      <c r="D34" s="1596">
        <v>13</v>
      </c>
      <c r="E34" s="1596">
        <v>1</v>
      </c>
    </row>
    <row r="35" spans="1:6" ht="11.25" customHeight="1" x14ac:dyDescent="0.15">
      <c r="A35" s="438" t="s">
        <v>2840</v>
      </c>
      <c r="B35" s="1596">
        <f>SUM(C35:E35)</f>
        <v>9</v>
      </c>
      <c r="C35" s="1596">
        <v>0</v>
      </c>
      <c r="D35" s="1596">
        <v>8</v>
      </c>
      <c r="E35" s="1596">
        <v>1</v>
      </c>
    </row>
    <row r="36" spans="1:6" ht="11.25" customHeight="1" x14ac:dyDescent="0.15">
      <c r="A36" s="438" t="s">
        <v>2841</v>
      </c>
      <c r="B36" s="1596">
        <f t="shared" si="0"/>
        <v>2</v>
      </c>
      <c r="C36" s="1596">
        <v>0</v>
      </c>
      <c r="D36" s="1596">
        <v>2</v>
      </c>
      <c r="E36" s="1596">
        <v>0</v>
      </c>
    </row>
    <row r="37" spans="1:6" ht="11.25" customHeight="1" x14ac:dyDescent="0.15">
      <c r="A37" s="438" t="s">
        <v>2842</v>
      </c>
      <c r="B37" s="1596">
        <f t="shared" si="0"/>
        <v>2</v>
      </c>
      <c r="C37" s="1596">
        <v>0</v>
      </c>
      <c r="D37" s="1596">
        <v>2</v>
      </c>
      <c r="E37" s="1596">
        <v>0</v>
      </c>
    </row>
    <row r="38" spans="1:6" ht="11.25" customHeight="1" x14ac:dyDescent="0.15">
      <c r="A38" s="438" t="s">
        <v>2843</v>
      </c>
      <c r="B38" s="1596">
        <f t="shared" si="0"/>
        <v>19</v>
      </c>
      <c r="C38" s="1596">
        <v>0</v>
      </c>
      <c r="D38" s="1596">
        <v>19</v>
      </c>
      <c r="E38" s="1596">
        <v>0</v>
      </c>
    </row>
    <row r="39" spans="1:6" ht="11.25" customHeight="1" x14ac:dyDescent="0.15">
      <c r="A39" s="438" t="s">
        <v>2844</v>
      </c>
      <c r="B39" s="1596">
        <f t="shared" si="0"/>
        <v>7</v>
      </c>
      <c r="C39" s="1596">
        <v>0</v>
      </c>
      <c r="D39" s="1596">
        <v>7</v>
      </c>
      <c r="E39" s="1596">
        <v>0</v>
      </c>
    </row>
    <row r="40" spans="1:6" ht="11.25" customHeight="1" x14ac:dyDescent="0.15">
      <c r="A40" s="438" t="s">
        <v>2845</v>
      </c>
      <c r="B40" s="1596">
        <f t="shared" si="0"/>
        <v>6</v>
      </c>
      <c r="C40" s="1596">
        <v>0</v>
      </c>
      <c r="D40" s="1596">
        <v>3</v>
      </c>
      <c r="E40" s="1596">
        <v>3</v>
      </c>
    </row>
    <row r="41" spans="1:6" ht="9.75" customHeight="1" x14ac:dyDescent="0.15">
      <c r="A41" s="437" t="s">
        <v>2846</v>
      </c>
      <c r="B41" s="1595">
        <f>SUM(B42:B45)</f>
        <v>57</v>
      </c>
      <c r="C41" s="1595">
        <f>SUM(C42:C45)</f>
        <v>0</v>
      </c>
      <c r="D41" s="1595">
        <f>SUM(D42:D45)</f>
        <v>14</v>
      </c>
      <c r="E41" s="1595">
        <f>SUM(E42:E45)</f>
        <v>43</v>
      </c>
    </row>
    <row r="42" spans="1:6" x14ac:dyDescent="0.15">
      <c r="A42" s="438" t="s">
        <v>2847</v>
      </c>
      <c r="B42" s="1596">
        <f>SUM(C42:E42)</f>
        <v>4</v>
      </c>
      <c r="C42" s="1596">
        <v>0</v>
      </c>
      <c r="D42" s="1596">
        <v>0</v>
      </c>
      <c r="E42" s="1596">
        <v>4</v>
      </c>
    </row>
    <row r="43" spans="1:6" x14ac:dyDescent="0.15">
      <c r="A43" s="438" t="s">
        <v>2848</v>
      </c>
      <c r="B43" s="1596">
        <f>SUM(C43:E43)</f>
        <v>38</v>
      </c>
      <c r="C43" s="1596">
        <v>0</v>
      </c>
      <c r="D43" s="1596">
        <v>1</v>
      </c>
      <c r="E43" s="1596">
        <v>37</v>
      </c>
      <c r="F43" s="1597"/>
    </row>
    <row r="44" spans="1:6" ht="11.25" customHeight="1" x14ac:dyDescent="0.15">
      <c r="A44" s="438" t="s">
        <v>2849</v>
      </c>
      <c r="B44" s="1596">
        <f>SUM(C44:E44)</f>
        <v>12</v>
      </c>
      <c r="C44" s="1596">
        <v>0</v>
      </c>
      <c r="D44" s="1596">
        <v>10</v>
      </c>
      <c r="E44" s="1596">
        <v>2</v>
      </c>
    </row>
    <row r="45" spans="1:6" ht="11.25" customHeight="1" x14ac:dyDescent="0.15">
      <c r="A45" s="438" t="s">
        <v>2850</v>
      </c>
      <c r="B45" s="1596">
        <f>SUM(C45:E45)</f>
        <v>3</v>
      </c>
      <c r="C45" s="1596">
        <v>0</v>
      </c>
      <c r="D45" s="1596">
        <v>3</v>
      </c>
      <c r="E45" s="1596">
        <v>0</v>
      </c>
    </row>
    <row r="46" spans="1:6" ht="11.25" customHeight="1" x14ac:dyDescent="0.15">
      <c r="A46" s="437" t="s">
        <v>480</v>
      </c>
      <c r="B46" s="1595">
        <f>SUM(B47)</f>
        <v>147</v>
      </c>
      <c r="C46" s="1595">
        <f>SUM(C47)</f>
        <v>126</v>
      </c>
      <c r="D46" s="1595">
        <f>SUM(D47)</f>
        <v>21</v>
      </c>
      <c r="E46" s="1595">
        <f>SUM(E47)</f>
        <v>0</v>
      </c>
    </row>
    <row r="47" spans="1:6" ht="11.25" customHeight="1" x14ac:dyDescent="0.15">
      <c r="A47" s="438" t="s">
        <v>480</v>
      </c>
      <c r="B47" s="1596">
        <f>SUM(C47:E47)</f>
        <v>147</v>
      </c>
      <c r="C47" s="1596">
        <v>126</v>
      </c>
      <c r="D47" s="1596">
        <v>21</v>
      </c>
      <c r="E47" s="1596">
        <v>0</v>
      </c>
    </row>
    <row r="48" spans="1:6" ht="11.25" customHeight="1" x14ac:dyDescent="0.15">
      <c r="A48" s="437" t="s">
        <v>2851</v>
      </c>
      <c r="B48" s="1595">
        <f>SUM(B49:B51)</f>
        <v>511</v>
      </c>
      <c r="C48" s="1595">
        <f>SUM(C49:C51)</f>
        <v>14</v>
      </c>
      <c r="D48" s="1595">
        <f>SUM(D49:D51)</f>
        <v>497</v>
      </c>
      <c r="E48" s="1595">
        <f>SUM(E49:E51)</f>
        <v>0</v>
      </c>
    </row>
    <row r="49" spans="1:5" ht="11.25" customHeight="1" x14ac:dyDescent="0.15">
      <c r="A49" s="438" t="s">
        <v>2852</v>
      </c>
      <c r="B49" s="1596">
        <f>SUM(C49:E49)</f>
        <v>487</v>
      </c>
      <c r="C49" s="1596">
        <v>0</v>
      </c>
      <c r="D49" s="1596">
        <v>487</v>
      </c>
      <c r="E49" s="1596">
        <v>0</v>
      </c>
    </row>
    <row r="50" spans="1:5" ht="11.25" customHeight="1" x14ac:dyDescent="0.15">
      <c r="A50" s="438" t="s">
        <v>2853</v>
      </c>
      <c r="B50" s="1596">
        <f>SUM(C50:E50)</f>
        <v>19</v>
      </c>
      <c r="C50" s="1596">
        <v>14</v>
      </c>
      <c r="D50" s="1596">
        <v>5</v>
      </c>
      <c r="E50" s="1596">
        <v>0</v>
      </c>
    </row>
    <row r="51" spans="1:5" ht="11.25" customHeight="1" x14ac:dyDescent="0.15">
      <c r="A51" s="438" t="s">
        <v>2854</v>
      </c>
      <c r="B51" s="1596">
        <f>SUM(C51:E51)</f>
        <v>5</v>
      </c>
      <c r="C51" s="1596">
        <v>0</v>
      </c>
      <c r="D51" s="1596">
        <v>5</v>
      </c>
      <c r="E51" s="1596">
        <v>0</v>
      </c>
    </row>
    <row r="52" spans="1:5" ht="11.25" customHeight="1" x14ac:dyDescent="0.15">
      <c r="A52" s="437" t="s">
        <v>2855</v>
      </c>
      <c r="B52" s="1595">
        <f>SUM(B53:B57)</f>
        <v>79</v>
      </c>
      <c r="C52" s="1595">
        <f>SUM(C53:C57)</f>
        <v>60</v>
      </c>
      <c r="D52" s="1595">
        <f>SUM(D53:D57)</f>
        <v>19</v>
      </c>
      <c r="E52" s="1595">
        <f>SUM(E53:E57)</f>
        <v>0</v>
      </c>
    </row>
    <row r="53" spans="1:5" ht="11.25" customHeight="1" x14ac:dyDescent="0.15">
      <c r="A53" s="438" t="s">
        <v>2856</v>
      </c>
      <c r="B53" s="1596">
        <f>SUM(C53:E53)</f>
        <v>17</v>
      </c>
      <c r="C53" s="1596">
        <v>17</v>
      </c>
      <c r="D53" s="1596">
        <v>0</v>
      </c>
      <c r="E53" s="1596">
        <v>0</v>
      </c>
    </row>
    <row r="54" spans="1:5" ht="11.25" customHeight="1" x14ac:dyDescent="0.15">
      <c r="A54" s="438" t="s">
        <v>2328</v>
      </c>
      <c r="B54" s="1596">
        <f>SUM(C54:E54)</f>
        <v>18</v>
      </c>
      <c r="C54" s="1596">
        <v>17</v>
      </c>
      <c r="D54" s="1596">
        <v>1</v>
      </c>
      <c r="E54" s="1596">
        <v>0</v>
      </c>
    </row>
    <row r="55" spans="1:5" ht="11.25" customHeight="1" x14ac:dyDescent="0.15">
      <c r="A55" s="438" t="s">
        <v>2857</v>
      </c>
      <c r="B55" s="1596">
        <f>SUM(C55:E55)</f>
        <v>32</v>
      </c>
      <c r="C55" s="1596">
        <v>25</v>
      </c>
      <c r="D55" s="1596">
        <v>7</v>
      </c>
      <c r="E55" s="1596">
        <v>0</v>
      </c>
    </row>
    <row r="56" spans="1:5" ht="11.25" customHeight="1" x14ac:dyDescent="0.15">
      <c r="A56" s="438" t="s">
        <v>2858</v>
      </c>
      <c r="B56" s="1596">
        <f>SUM(C56:E56)</f>
        <v>2</v>
      </c>
      <c r="C56" s="1596">
        <v>0</v>
      </c>
      <c r="D56" s="1596">
        <v>2</v>
      </c>
      <c r="E56" s="1596">
        <v>0</v>
      </c>
    </row>
    <row r="57" spans="1:5" ht="11.25" customHeight="1" x14ac:dyDescent="0.15">
      <c r="A57" s="438" t="s">
        <v>2859</v>
      </c>
      <c r="B57" s="1596">
        <f>SUM(C57:E57)</f>
        <v>10</v>
      </c>
      <c r="C57" s="1596">
        <v>1</v>
      </c>
      <c r="D57" s="1596">
        <v>9</v>
      </c>
      <c r="E57" s="1596">
        <v>0</v>
      </c>
    </row>
    <row r="58" spans="1:5" ht="11.25" customHeight="1" x14ac:dyDescent="0.15">
      <c r="A58" s="437" t="s">
        <v>2860</v>
      </c>
      <c r="B58" s="1595">
        <f>SUM(B59:B63)</f>
        <v>40</v>
      </c>
      <c r="C58" s="1595">
        <f>SUM(C59:C63)</f>
        <v>9</v>
      </c>
      <c r="D58" s="1595">
        <f>SUM(D59:D63)</f>
        <v>18</v>
      </c>
      <c r="E58" s="1595">
        <f>SUM(E59:E63)</f>
        <v>13</v>
      </c>
    </row>
    <row r="59" spans="1:5" ht="11.25" customHeight="1" x14ac:dyDescent="0.15">
      <c r="A59" s="438" t="s">
        <v>2861</v>
      </c>
      <c r="B59" s="1596">
        <f>SUM(C59:E59)</f>
        <v>4</v>
      </c>
      <c r="C59" s="1596">
        <v>0</v>
      </c>
      <c r="D59" s="1596">
        <v>0</v>
      </c>
      <c r="E59" s="1596">
        <v>4</v>
      </c>
    </row>
    <row r="60" spans="1:5" ht="11.25" customHeight="1" x14ac:dyDescent="0.15">
      <c r="A60" s="438" t="s">
        <v>2862</v>
      </c>
      <c r="B60" s="1596">
        <f>SUM(C60:E60)</f>
        <v>15</v>
      </c>
      <c r="C60" s="1596">
        <v>0</v>
      </c>
      <c r="D60" s="1596">
        <v>15</v>
      </c>
      <c r="E60" s="1596">
        <v>0</v>
      </c>
    </row>
    <row r="61" spans="1:5" ht="11.25" customHeight="1" x14ac:dyDescent="0.15">
      <c r="A61" s="438" t="s">
        <v>2863</v>
      </c>
      <c r="B61" s="1596">
        <f>SUM(C61:E61)</f>
        <v>13</v>
      </c>
      <c r="C61" s="1596">
        <v>9</v>
      </c>
      <c r="D61" s="1596">
        <v>0</v>
      </c>
      <c r="E61" s="1596">
        <v>4</v>
      </c>
    </row>
    <row r="62" spans="1:5" ht="11.25" customHeight="1" x14ac:dyDescent="0.15">
      <c r="A62" s="438" t="s">
        <v>2864</v>
      </c>
      <c r="B62" s="1596">
        <f>SUM(C62:E62)</f>
        <v>5</v>
      </c>
      <c r="C62" s="1596">
        <v>0</v>
      </c>
      <c r="D62" s="1596">
        <v>2</v>
      </c>
      <c r="E62" s="1596">
        <v>3</v>
      </c>
    </row>
    <row r="63" spans="1:5" ht="11.25" customHeight="1" x14ac:dyDescent="0.15">
      <c r="A63" s="438" t="s">
        <v>2865</v>
      </c>
      <c r="B63" s="1596">
        <f>SUM(C63:E63)</f>
        <v>3</v>
      </c>
      <c r="C63" s="1596">
        <v>0</v>
      </c>
      <c r="D63" s="1596">
        <v>1</v>
      </c>
      <c r="E63" s="1596">
        <v>2</v>
      </c>
    </row>
    <row r="64" spans="1:5" ht="11.25" customHeight="1" x14ac:dyDescent="0.15"/>
    <row r="65" spans="1:5" x14ac:dyDescent="0.15">
      <c r="A65" s="1594" t="s">
        <v>2866</v>
      </c>
    </row>
    <row r="66" spans="1:5" x14ac:dyDescent="0.15">
      <c r="A66" s="1594" t="s">
        <v>45</v>
      </c>
    </row>
    <row r="67" spans="1:5" ht="22.5" customHeight="1" x14ac:dyDescent="0.15">
      <c r="A67" s="3329" t="s">
        <v>2867</v>
      </c>
      <c r="B67" s="3329"/>
      <c r="C67" s="3329"/>
      <c r="D67" s="3329"/>
      <c r="E67" s="3329"/>
    </row>
  </sheetData>
  <mergeCells count="6">
    <mergeCell ref="A67:E67"/>
    <mergeCell ref="A2:E2"/>
    <mergeCell ref="A4:A6"/>
    <mergeCell ref="B4:E4"/>
    <mergeCell ref="B5:B6"/>
    <mergeCell ref="C5:E5"/>
  </mergeCells>
  <pageMargins left="0.41" right="0.48" top="0.52" bottom="0.74803149606299213" header="0.31496062992125984" footer="0.31496062992125984"/>
  <pageSetup paperSize="281" scale="82"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5">
    <pageSetUpPr fitToPage="1"/>
  </sheetPr>
  <dimension ref="A1:D65"/>
  <sheetViews>
    <sheetView workbookViewId="0"/>
  </sheetViews>
  <sheetFormatPr baseColWidth="10" defaultColWidth="11.42578125" defaultRowHeight="10.5" x14ac:dyDescent="0.15"/>
  <cols>
    <col min="1" max="1" width="40.42578125" style="1221" customWidth="1"/>
    <col min="2" max="2" width="14.42578125" style="1221" customWidth="1"/>
    <col min="3" max="3" width="15.28515625" style="1221" customWidth="1"/>
    <col min="4" max="4" width="15.42578125" style="1221" customWidth="1"/>
    <col min="5" max="16384" width="11.42578125" style="1221"/>
  </cols>
  <sheetData>
    <row r="1" spans="1:4" ht="11.25" customHeight="1" x14ac:dyDescent="0.15"/>
    <row r="2" spans="1:4" s="1594" customFormat="1" ht="22.5" customHeight="1" x14ac:dyDescent="0.15">
      <c r="A2" s="3335" t="s">
        <v>2868</v>
      </c>
      <c r="B2" s="3335"/>
      <c r="C2" s="3335"/>
      <c r="D2" s="3335"/>
    </row>
    <row r="3" spans="1:4" s="1598" customFormat="1" ht="11.25" customHeight="1" x14ac:dyDescent="0.15"/>
    <row r="4" spans="1:4" ht="21" x14ac:dyDescent="0.15">
      <c r="A4" s="2093" t="s">
        <v>2816</v>
      </c>
      <c r="B4" s="2093" t="s">
        <v>2869</v>
      </c>
      <c r="C4" s="2093" t="s">
        <v>2870</v>
      </c>
      <c r="D4" s="2093" t="s">
        <v>2871</v>
      </c>
    </row>
    <row r="5" spans="1:4" s="1601" customFormat="1" ht="16.5" customHeight="1" x14ac:dyDescent="0.15">
      <c r="A5" s="437" t="s">
        <v>71</v>
      </c>
      <c r="B5" s="1600">
        <f>SUM(B6,B12,B17,B20,B25,B28,B30,B39,B44,B46,B50,B56)</f>
        <v>119353</v>
      </c>
      <c r="C5" s="1600">
        <f>SUM(C6,C12,C17,C20,C25,C28,C30,C39,C44,C46,C50,C56)</f>
        <v>71068</v>
      </c>
      <c r="D5" s="1600">
        <f>SUM(D6,D12,D17,D20,D25,D28,D30,D39,D44,D46,D50,D56)</f>
        <v>48285</v>
      </c>
    </row>
    <row r="6" spans="1:4" s="1601" customFormat="1" x14ac:dyDescent="0.15">
      <c r="A6" s="437" t="s">
        <v>2823</v>
      </c>
      <c r="B6" s="1600">
        <f>SUM(B7:B11)</f>
        <v>38289</v>
      </c>
      <c r="C6" s="1600">
        <f>SUM(C7:C11)</f>
        <v>18441</v>
      </c>
      <c r="D6" s="1600">
        <f>SUM(D7:D11)</f>
        <v>19848</v>
      </c>
    </row>
    <row r="7" spans="1:4" x14ac:dyDescent="0.15">
      <c r="A7" s="438" t="s">
        <v>2824</v>
      </c>
      <c r="B7" s="1602">
        <v>12946</v>
      </c>
      <c r="C7" s="1602">
        <v>6708</v>
      </c>
      <c r="D7" s="1602">
        <v>6238</v>
      </c>
    </row>
    <row r="8" spans="1:4" x14ac:dyDescent="0.15">
      <c r="A8" s="438" t="s">
        <v>2805</v>
      </c>
      <c r="B8" s="1602">
        <v>1991</v>
      </c>
      <c r="C8" s="1602">
        <v>1340</v>
      </c>
      <c r="D8" s="1602">
        <v>651</v>
      </c>
    </row>
    <row r="9" spans="1:4" x14ac:dyDescent="0.15">
      <c r="A9" s="438" t="s">
        <v>2825</v>
      </c>
      <c r="B9" s="1603">
        <v>18562</v>
      </c>
      <c r="C9" s="1603">
        <v>7717</v>
      </c>
      <c r="D9" s="1603">
        <v>10845</v>
      </c>
    </row>
    <row r="10" spans="1:4" s="1601" customFormat="1" x14ac:dyDescent="0.15">
      <c r="A10" s="438" t="s">
        <v>2473</v>
      </c>
      <c r="B10" s="1602">
        <v>4309</v>
      </c>
      <c r="C10" s="1602">
        <v>2362</v>
      </c>
      <c r="D10" s="1602">
        <v>1947</v>
      </c>
    </row>
    <row r="11" spans="1:4" x14ac:dyDescent="0.15">
      <c r="A11" s="438" t="s">
        <v>2826</v>
      </c>
      <c r="B11" s="1602">
        <v>481</v>
      </c>
      <c r="C11" s="1602">
        <v>314</v>
      </c>
      <c r="D11" s="1602">
        <v>167</v>
      </c>
    </row>
    <row r="12" spans="1:4" s="1601" customFormat="1" x14ac:dyDescent="0.15">
      <c r="A12" s="437" t="s">
        <v>2827</v>
      </c>
      <c r="B12" s="1600">
        <f>SUM(B13:B16)</f>
        <v>2889</v>
      </c>
      <c r="C12" s="1600">
        <f>SUM(C13:C16)</f>
        <v>901</v>
      </c>
      <c r="D12" s="1600">
        <f>SUM(D13:D16)</f>
        <v>1988</v>
      </c>
    </row>
    <row r="13" spans="1:4" x14ac:dyDescent="0.15">
      <c r="A13" s="438" t="s">
        <v>2827</v>
      </c>
      <c r="B13" s="1602">
        <v>56</v>
      </c>
      <c r="C13" s="1602">
        <v>24</v>
      </c>
      <c r="D13" s="1602">
        <v>32</v>
      </c>
    </row>
    <row r="14" spans="1:4" x14ac:dyDescent="0.15">
      <c r="A14" s="438" t="s">
        <v>1452</v>
      </c>
      <c r="B14" s="1602">
        <v>0</v>
      </c>
      <c r="C14" s="1602">
        <v>0</v>
      </c>
      <c r="D14" s="1602">
        <v>0</v>
      </c>
    </row>
    <row r="15" spans="1:4" s="1601" customFormat="1" x14ac:dyDescent="0.15">
      <c r="A15" s="438" t="s">
        <v>2828</v>
      </c>
      <c r="B15" s="1602">
        <v>855</v>
      </c>
      <c r="C15" s="1602">
        <v>153</v>
      </c>
      <c r="D15" s="1602">
        <v>702</v>
      </c>
    </row>
    <row r="16" spans="1:4" x14ac:dyDescent="0.15">
      <c r="A16" s="438" t="s">
        <v>2607</v>
      </c>
      <c r="B16" s="1602">
        <v>1978</v>
      </c>
      <c r="C16" s="1602">
        <v>724</v>
      </c>
      <c r="D16" s="1602">
        <v>1254</v>
      </c>
    </row>
    <row r="17" spans="1:4" s="1601" customFormat="1" x14ac:dyDescent="0.15">
      <c r="A17" s="437" t="s">
        <v>2829</v>
      </c>
      <c r="B17" s="1600">
        <f>SUM(B18:B19)</f>
        <v>2660</v>
      </c>
      <c r="C17" s="1600">
        <f>SUM(C18:C19)</f>
        <v>940</v>
      </c>
      <c r="D17" s="1600">
        <f>SUM(D18:D19)</f>
        <v>1720</v>
      </c>
    </row>
    <row r="18" spans="1:4" s="1601" customFormat="1" x14ac:dyDescent="0.15">
      <c r="A18" s="438" t="s">
        <v>2830</v>
      </c>
      <c r="B18" s="1602">
        <v>144</v>
      </c>
      <c r="C18" s="1602">
        <v>77</v>
      </c>
      <c r="D18" s="1602">
        <v>67</v>
      </c>
    </row>
    <row r="19" spans="1:4" x14ac:dyDescent="0.15">
      <c r="A19" s="438" t="s">
        <v>1954</v>
      </c>
      <c r="B19" s="1602">
        <v>2516</v>
      </c>
      <c r="C19" s="1602">
        <v>863</v>
      </c>
      <c r="D19" s="1602">
        <v>1653</v>
      </c>
    </row>
    <row r="20" spans="1:4" s="1601" customFormat="1" x14ac:dyDescent="0.15">
      <c r="A20" s="437" t="s">
        <v>2831</v>
      </c>
      <c r="B20" s="1600">
        <f>SUM(B21:B24)</f>
        <v>6583</v>
      </c>
      <c r="C20" s="1600">
        <f>SUM(C21:C24)</f>
        <v>5471</v>
      </c>
      <c r="D20" s="1600">
        <f>SUM(D21:D24)</f>
        <v>1112</v>
      </c>
    </row>
    <row r="21" spans="1:4" x14ac:dyDescent="0.15">
      <c r="A21" s="438" t="s">
        <v>2470</v>
      </c>
      <c r="B21" s="1602">
        <v>3296</v>
      </c>
      <c r="C21" s="1602">
        <v>2457</v>
      </c>
      <c r="D21" s="1602">
        <v>839</v>
      </c>
    </row>
    <row r="22" spans="1:4" x14ac:dyDescent="0.15">
      <c r="A22" s="438" t="s">
        <v>2832</v>
      </c>
      <c r="B22" s="1602">
        <v>185</v>
      </c>
      <c r="C22" s="1602">
        <v>139</v>
      </c>
      <c r="D22" s="1602">
        <v>46</v>
      </c>
    </row>
    <row r="23" spans="1:4" s="1601" customFormat="1" x14ac:dyDescent="0.15">
      <c r="A23" s="438" t="s">
        <v>2833</v>
      </c>
      <c r="B23" s="1602">
        <v>199</v>
      </c>
      <c r="C23" s="1602">
        <v>173</v>
      </c>
      <c r="D23" s="1602">
        <v>26</v>
      </c>
    </row>
    <row r="24" spans="1:4" x14ac:dyDescent="0.15">
      <c r="A24" s="438" t="s">
        <v>2834</v>
      </c>
      <c r="B24" s="1602">
        <v>2903</v>
      </c>
      <c r="C24" s="1602">
        <v>2702</v>
      </c>
      <c r="D24" s="1602">
        <v>201</v>
      </c>
    </row>
    <row r="25" spans="1:4" s="1601" customFormat="1" x14ac:dyDescent="0.15">
      <c r="A25" s="437" t="s">
        <v>2835</v>
      </c>
      <c r="B25" s="1600">
        <f>SUM(B26:B27)</f>
        <v>5143</v>
      </c>
      <c r="C25" s="1600">
        <f>SUM(C26:C27)</f>
        <v>1859</v>
      </c>
      <c r="D25" s="1600">
        <f>SUM(D26:D27)</f>
        <v>3284</v>
      </c>
    </row>
    <row r="26" spans="1:4" s="1601" customFormat="1" x14ac:dyDescent="0.15">
      <c r="A26" s="438" t="s">
        <v>2835</v>
      </c>
      <c r="B26" s="1602">
        <v>3821</v>
      </c>
      <c r="C26" s="1602">
        <v>1269</v>
      </c>
      <c r="D26" s="1602">
        <v>2552</v>
      </c>
    </row>
    <row r="27" spans="1:4" x14ac:dyDescent="0.15">
      <c r="A27" s="438" t="s">
        <v>2836</v>
      </c>
      <c r="B27" s="1602">
        <v>1322</v>
      </c>
      <c r="C27" s="1602">
        <v>590</v>
      </c>
      <c r="D27" s="1602">
        <v>732</v>
      </c>
    </row>
    <row r="28" spans="1:4" s="1601" customFormat="1" x14ac:dyDescent="0.15">
      <c r="A28" s="437" t="s">
        <v>1184</v>
      </c>
      <c r="B28" s="1600">
        <f>SUM(B29)</f>
        <v>32</v>
      </c>
      <c r="C28" s="1600">
        <f>SUM(C29)</f>
        <v>5</v>
      </c>
      <c r="D28" s="1600">
        <f>SUM(D29)</f>
        <v>27</v>
      </c>
    </row>
    <row r="29" spans="1:4" x14ac:dyDescent="0.15">
      <c r="A29" s="438" t="s">
        <v>1184</v>
      </c>
      <c r="B29" s="1602">
        <v>32</v>
      </c>
      <c r="C29" s="1602">
        <v>5</v>
      </c>
      <c r="D29" s="1602">
        <v>27</v>
      </c>
    </row>
    <row r="30" spans="1:4" s="1601" customFormat="1" x14ac:dyDescent="0.15">
      <c r="A30" s="437" t="s">
        <v>2837</v>
      </c>
      <c r="B30" s="1600">
        <f>SUM(B31:B38)</f>
        <v>4468</v>
      </c>
      <c r="C30" s="1600">
        <f>SUM(C31:C38)</f>
        <v>2025</v>
      </c>
      <c r="D30" s="1600">
        <f>SUM(D31:D38)</f>
        <v>2443</v>
      </c>
    </row>
    <row r="31" spans="1:4" x14ac:dyDescent="0.15">
      <c r="A31" s="438" t="s">
        <v>2838</v>
      </c>
      <c r="B31" s="1602">
        <v>21</v>
      </c>
      <c r="C31" s="1602">
        <v>5</v>
      </c>
      <c r="D31" s="1602">
        <v>16</v>
      </c>
    </row>
    <row r="32" spans="1:4" s="1601" customFormat="1" x14ac:dyDescent="0.15">
      <c r="A32" s="438" t="s">
        <v>2839</v>
      </c>
      <c r="B32" s="1602">
        <v>790</v>
      </c>
      <c r="C32" s="1602">
        <v>222</v>
      </c>
      <c r="D32" s="1602">
        <v>568</v>
      </c>
    </row>
    <row r="33" spans="1:4" x14ac:dyDescent="0.15">
      <c r="A33" s="438" t="s">
        <v>2840</v>
      </c>
      <c r="B33" s="1602">
        <v>494</v>
      </c>
      <c r="C33" s="1602">
        <v>22</v>
      </c>
      <c r="D33" s="1602">
        <v>472</v>
      </c>
    </row>
    <row r="34" spans="1:4" x14ac:dyDescent="0.15">
      <c r="A34" s="438" t="s">
        <v>2841</v>
      </c>
      <c r="B34" s="1602">
        <v>21</v>
      </c>
      <c r="C34" s="1602">
        <v>8</v>
      </c>
      <c r="D34" s="1602">
        <v>13</v>
      </c>
    </row>
    <row r="35" spans="1:4" x14ac:dyDescent="0.15">
      <c r="A35" s="438" t="s">
        <v>2842</v>
      </c>
      <c r="B35" s="1602">
        <v>47</v>
      </c>
      <c r="C35" s="1602">
        <v>16</v>
      </c>
      <c r="D35" s="1602">
        <v>31</v>
      </c>
    </row>
    <row r="36" spans="1:4" x14ac:dyDescent="0.15">
      <c r="A36" s="438" t="s">
        <v>2843</v>
      </c>
      <c r="B36" s="1602">
        <v>2303</v>
      </c>
      <c r="C36" s="1602">
        <v>1564</v>
      </c>
      <c r="D36" s="1602">
        <v>739</v>
      </c>
    </row>
    <row r="37" spans="1:4" x14ac:dyDescent="0.15">
      <c r="A37" s="438" t="s">
        <v>2844</v>
      </c>
      <c r="B37" s="1602">
        <v>405</v>
      </c>
      <c r="C37" s="1602">
        <v>97</v>
      </c>
      <c r="D37" s="1602">
        <v>308</v>
      </c>
    </row>
    <row r="38" spans="1:4" s="1601" customFormat="1" x14ac:dyDescent="0.15">
      <c r="A38" s="438" t="s">
        <v>2845</v>
      </c>
      <c r="B38" s="1602">
        <v>387</v>
      </c>
      <c r="C38" s="1602">
        <v>91</v>
      </c>
      <c r="D38" s="1602">
        <v>296</v>
      </c>
    </row>
    <row r="39" spans="1:4" s="1601" customFormat="1" x14ac:dyDescent="0.15">
      <c r="A39" s="437" t="s">
        <v>2846</v>
      </c>
      <c r="B39" s="1600">
        <f>SUM(B40:B43)</f>
        <v>3271</v>
      </c>
      <c r="C39" s="1600">
        <f>SUM(C40:C43)</f>
        <v>1332</v>
      </c>
      <c r="D39" s="1600">
        <f>SUM(D40:D43)</f>
        <v>1939</v>
      </c>
    </row>
    <row r="40" spans="1:4" x14ac:dyDescent="0.15">
      <c r="A40" s="438" t="s">
        <v>2847</v>
      </c>
      <c r="B40" s="1602">
        <v>115</v>
      </c>
      <c r="C40" s="1602">
        <v>48</v>
      </c>
      <c r="D40" s="1602">
        <v>67</v>
      </c>
    </row>
    <row r="41" spans="1:4" s="1601" customFormat="1" x14ac:dyDescent="0.15">
      <c r="A41" s="438" t="s">
        <v>2848</v>
      </c>
      <c r="B41" s="1602">
        <v>2547</v>
      </c>
      <c r="C41" s="1602">
        <v>1076</v>
      </c>
      <c r="D41" s="1602">
        <v>1471</v>
      </c>
    </row>
    <row r="42" spans="1:4" x14ac:dyDescent="0.15">
      <c r="A42" s="438" t="s">
        <v>2849</v>
      </c>
      <c r="B42" s="1602">
        <v>430</v>
      </c>
      <c r="C42" s="1602">
        <v>149</v>
      </c>
      <c r="D42" s="1602">
        <v>281</v>
      </c>
    </row>
    <row r="43" spans="1:4" x14ac:dyDescent="0.15">
      <c r="A43" s="438" t="s">
        <v>2850</v>
      </c>
      <c r="B43" s="1602">
        <v>179</v>
      </c>
      <c r="C43" s="1602">
        <v>59</v>
      </c>
      <c r="D43" s="1602">
        <v>120</v>
      </c>
    </row>
    <row r="44" spans="1:4" s="1601" customFormat="1" x14ac:dyDescent="0.15">
      <c r="A44" s="437" t="s">
        <v>480</v>
      </c>
      <c r="B44" s="1600">
        <f>SUM(B45)</f>
        <v>16148</v>
      </c>
      <c r="C44" s="1600">
        <f>SUM(C45)</f>
        <v>7219</v>
      </c>
      <c r="D44" s="1600">
        <f>SUM(D45)</f>
        <v>8929</v>
      </c>
    </row>
    <row r="45" spans="1:4" x14ac:dyDescent="0.15">
      <c r="A45" s="438" t="s">
        <v>480</v>
      </c>
      <c r="B45" s="1602">
        <v>16148</v>
      </c>
      <c r="C45" s="1602">
        <v>7219</v>
      </c>
      <c r="D45" s="1602">
        <v>8929</v>
      </c>
    </row>
    <row r="46" spans="1:4" s="1601" customFormat="1" x14ac:dyDescent="0.15">
      <c r="A46" s="437" t="s">
        <v>2851</v>
      </c>
      <c r="B46" s="1600">
        <f>SUM(B47:B49)</f>
        <v>30710</v>
      </c>
      <c r="C46" s="1600">
        <f>SUM(C47:C49)</f>
        <v>27391</v>
      </c>
      <c r="D46" s="1600">
        <f>SUM(D47:D49)</f>
        <v>3319</v>
      </c>
    </row>
    <row r="47" spans="1:4" x14ac:dyDescent="0.15">
      <c r="A47" s="438" t="s">
        <v>2852</v>
      </c>
      <c r="B47" s="1602">
        <v>29870</v>
      </c>
      <c r="C47" s="1602">
        <v>26727</v>
      </c>
      <c r="D47" s="1602">
        <v>3143</v>
      </c>
    </row>
    <row r="48" spans="1:4" s="1601" customFormat="1" x14ac:dyDescent="0.15">
      <c r="A48" s="438" t="s">
        <v>2853</v>
      </c>
      <c r="B48" s="1602">
        <v>500</v>
      </c>
      <c r="C48" s="1602">
        <v>349</v>
      </c>
      <c r="D48" s="1602">
        <v>151</v>
      </c>
    </row>
    <row r="49" spans="1:4" x14ac:dyDescent="0.15">
      <c r="A49" s="438" t="s">
        <v>2854</v>
      </c>
      <c r="B49" s="1602">
        <v>340</v>
      </c>
      <c r="C49" s="1602">
        <v>315</v>
      </c>
      <c r="D49" s="1602">
        <v>25</v>
      </c>
    </row>
    <row r="50" spans="1:4" s="1601" customFormat="1" x14ac:dyDescent="0.15">
      <c r="A50" s="437" t="s">
        <v>2855</v>
      </c>
      <c r="B50" s="1600">
        <f>SUM(B51:B55)</f>
        <v>7572</v>
      </c>
      <c r="C50" s="1600">
        <f>SUM(C51:C55)</f>
        <v>4909</v>
      </c>
      <c r="D50" s="1600">
        <f>SUM(D51:D55)</f>
        <v>2663</v>
      </c>
    </row>
    <row r="51" spans="1:4" x14ac:dyDescent="0.15">
      <c r="A51" s="438" t="s">
        <v>2856</v>
      </c>
      <c r="B51" s="1602">
        <v>2019</v>
      </c>
      <c r="C51" s="1602">
        <v>1160</v>
      </c>
      <c r="D51" s="1602">
        <v>859</v>
      </c>
    </row>
    <row r="52" spans="1:4" x14ac:dyDescent="0.15">
      <c r="A52" s="438" t="s">
        <v>2328</v>
      </c>
      <c r="B52" s="1602">
        <v>1189</v>
      </c>
      <c r="C52" s="1602">
        <v>706</v>
      </c>
      <c r="D52" s="1602">
        <v>483</v>
      </c>
    </row>
    <row r="53" spans="1:4" x14ac:dyDescent="0.15">
      <c r="A53" s="438" t="s">
        <v>2857</v>
      </c>
      <c r="B53" s="1602">
        <v>3477</v>
      </c>
      <c r="C53" s="1602">
        <v>2362</v>
      </c>
      <c r="D53" s="1602">
        <v>1115</v>
      </c>
    </row>
    <row r="54" spans="1:4" x14ac:dyDescent="0.15">
      <c r="A54" s="438" t="s">
        <v>2858</v>
      </c>
      <c r="B54" s="1602">
        <v>154</v>
      </c>
      <c r="C54" s="1602">
        <v>120</v>
      </c>
      <c r="D54" s="1602">
        <v>34</v>
      </c>
    </row>
    <row r="55" spans="1:4" x14ac:dyDescent="0.15">
      <c r="A55" s="438" t="s">
        <v>2859</v>
      </c>
      <c r="B55" s="1602">
        <v>733</v>
      </c>
      <c r="C55" s="1602">
        <v>561</v>
      </c>
      <c r="D55" s="1602">
        <v>172</v>
      </c>
    </row>
    <row r="56" spans="1:4" s="1601" customFormat="1" x14ac:dyDescent="0.15">
      <c r="A56" s="437" t="s">
        <v>2860</v>
      </c>
      <c r="B56" s="1600">
        <f>SUM(B57:B61)</f>
        <v>1588</v>
      </c>
      <c r="C56" s="1600">
        <f>SUM(C57:C61)</f>
        <v>575</v>
      </c>
      <c r="D56" s="1600">
        <f>SUM(D57:D61)</f>
        <v>1013</v>
      </c>
    </row>
    <row r="57" spans="1:4" x14ac:dyDescent="0.15">
      <c r="A57" s="438" t="s">
        <v>2861</v>
      </c>
      <c r="B57" s="1602">
        <v>211</v>
      </c>
      <c r="C57" s="1602">
        <v>114</v>
      </c>
      <c r="D57" s="1602">
        <v>97</v>
      </c>
    </row>
    <row r="58" spans="1:4" x14ac:dyDescent="0.15">
      <c r="A58" s="438" t="s">
        <v>2862</v>
      </c>
      <c r="B58" s="1602">
        <v>845</v>
      </c>
      <c r="C58" s="1602">
        <v>280</v>
      </c>
      <c r="D58" s="1602">
        <v>565</v>
      </c>
    </row>
    <row r="59" spans="1:4" x14ac:dyDescent="0.15">
      <c r="A59" s="438" t="s">
        <v>2863</v>
      </c>
      <c r="B59" s="1602">
        <v>315</v>
      </c>
      <c r="C59" s="1602">
        <v>88</v>
      </c>
      <c r="D59" s="1602">
        <v>227</v>
      </c>
    </row>
    <row r="60" spans="1:4" x14ac:dyDescent="0.15">
      <c r="A60" s="438" t="s">
        <v>2864</v>
      </c>
      <c r="B60" s="1602">
        <v>98</v>
      </c>
      <c r="C60" s="1602">
        <v>38</v>
      </c>
      <c r="D60" s="1602">
        <v>60</v>
      </c>
    </row>
    <row r="61" spans="1:4" x14ac:dyDescent="0.15">
      <c r="A61" s="438" t="s">
        <v>2865</v>
      </c>
      <c r="B61" s="1602">
        <v>119</v>
      </c>
      <c r="C61" s="1602">
        <v>55</v>
      </c>
      <c r="D61" s="1602">
        <v>64</v>
      </c>
    </row>
    <row r="62" spans="1:4" x14ac:dyDescent="0.15">
      <c r="B62" s="1604"/>
      <c r="C62" s="1604"/>
      <c r="D62" s="1604"/>
    </row>
    <row r="63" spans="1:4" ht="22.5" customHeight="1" x14ac:dyDescent="0.15">
      <c r="A63" s="2908" t="s">
        <v>2866</v>
      </c>
      <c r="B63" s="2908"/>
      <c r="C63" s="2908"/>
      <c r="D63" s="2908"/>
    </row>
    <row r="64" spans="1:4" x14ac:dyDescent="0.15">
      <c r="A64" s="3336" t="s">
        <v>45</v>
      </c>
      <c r="B64" s="3336"/>
      <c r="C64" s="3336"/>
      <c r="D64" s="3336"/>
    </row>
    <row r="65" spans="1:4" ht="22.5" customHeight="1" x14ac:dyDescent="0.15">
      <c r="A65" s="3336" t="s">
        <v>2867</v>
      </c>
      <c r="B65" s="3336"/>
      <c r="C65" s="3336"/>
      <c r="D65" s="3336"/>
    </row>
  </sheetData>
  <mergeCells count="4">
    <mergeCell ref="A2:D2"/>
    <mergeCell ref="A63:D63"/>
    <mergeCell ref="A64:D64"/>
    <mergeCell ref="A65:D65"/>
  </mergeCells>
  <pageMargins left="0.70866141732283472" right="0.70866141732283472" top="0.74803149606299213" bottom="0.74803149606299213" header="0.31496062992125984" footer="0.31496062992125984"/>
  <pageSetup paperSize="9" scale="76"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6">
    <pageSetUpPr fitToPage="1"/>
  </sheetPr>
  <dimension ref="A1:AJ66"/>
  <sheetViews>
    <sheetView zoomScale="90" zoomScaleNormal="90" workbookViewId="0"/>
  </sheetViews>
  <sheetFormatPr baseColWidth="10" defaultColWidth="13" defaultRowHeight="10.5" x14ac:dyDescent="0.15"/>
  <cols>
    <col min="1" max="1" width="41.42578125" style="899" customWidth="1"/>
    <col min="2" max="2" width="9.7109375" style="899" customWidth="1"/>
    <col min="3" max="3" width="13" style="899" customWidth="1"/>
    <col min="4" max="4" width="9.7109375" style="899" customWidth="1"/>
    <col min="5" max="5" width="13" style="899" customWidth="1"/>
    <col min="6" max="6" width="9.7109375" style="899" customWidth="1"/>
    <col min="7" max="7" width="13" style="899" customWidth="1"/>
    <col min="8" max="8" width="9.7109375" style="899" customWidth="1"/>
    <col min="9" max="9" width="13" style="899" customWidth="1"/>
    <col min="10" max="10" width="9.7109375" style="899" customWidth="1"/>
    <col min="11" max="11" width="13" style="899" customWidth="1"/>
    <col min="12" max="12" width="9.7109375" style="899" customWidth="1"/>
    <col min="13" max="13" width="13" style="899" customWidth="1"/>
    <col min="14" max="14" width="9.7109375" style="899" customWidth="1"/>
    <col min="15" max="15" width="13" style="899" customWidth="1"/>
    <col min="16" max="16" width="9.7109375" style="899" customWidth="1"/>
    <col min="17" max="17" width="13" style="899" customWidth="1"/>
    <col min="18" max="18" width="9.7109375" style="899" customWidth="1"/>
    <col min="19" max="19" width="13" style="899" customWidth="1"/>
    <col min="20" max="20" width="9.7109375" style="899" customWidth="1"/>
    <col min="21" max="21" width="13" style="899" customWidth="1"/>
    <col min="22" max="22" width="9.7109375" style="899" customWidth="1"/>
    <col min="23" max="23" width="13" style="899" customWidth="1"/>
    <col min="24" max="24" width="9.7109375" style="899" customWidth="1"/>
    <col min="25" max="25" width="13" style="899" customWidth="1"/>
    <col min="26" max="26" width="9.7109375" style="899" customWidth="1"/>
    <col min="27" max="27" width="13" style="899" customWidth="1"/>
    <col min="28" max="28" width="9.7109375" style="899" bestFit="1" customWidth="1"/>
    <col min="29" max="29" width="13" style="899"/>
    <col min="30" max="30" width="9.7109375" style="899" bestFit="1" customWidth="1"/>
    <col min="31" max="31" width="13" style="899" customWidth="1"/>
    <col min="32" max="32" width="9.7109375" style="899" bestFit="1" customWidth="1"/>
    <col min="33" max="16384" width="13" style="899"/>
  </cols>
  <sheetData>
    <row r="1" spans="1:33" x14ac:dyDescent="0.15">
      <c r="O1" s="1605"/>
      <c r="P1" s="1605"/>
    </row>
    <row r="2" spans="1:33" ht="15" customHeight="1" x14ac:dyDescent="0.15">
      <c r="A2" s="1606" t="s">
        <v>2872</v>
      </c>
      <c r="B2" s="1606"/>
      <c r="O2" s="1605"/>
      <c r="P2" s="1605"/>
    </row>
    <row r="3" spans="1:33" s="1607" customFormat="1" ht="10.5" customHeight="1" x14ac:dyDescent="0.15"/>
    <row r="4" spans="1:33" ht="15" customHeight="1" x14ac:dyDescent="0.15">
      <c r="A4" s="3334" t="s">
        <v>2816</v>
      </c>
      <c r="B4" s="2598" t="s">
        <v>89</v>
      </c>
      <c r="C4" s="2598"/>
      <c r="D4" s="2598" t="s">
        <v>5</v>
      </c>
      <c r="E4" s="2598"/>
      <c r="F4" s="2598" t="s">
        <v>7</v>
      </c>
      <c r="G4" s="2598"/>
      <c r="H4" s="2598" t="s">
        <v>8</v>
      </c>
      <c r="I4" s="2598"/>
      <c r="J4" s="2598" t="s">
        <v>9</v>
      </c>
      <c r="K4" s="2598"/>
      <c r="L4" s="2598" t="s">
        <v>10</v>
      </c>
      <c r="M4" s="2598"/>
      <c r="N4" s="2598" t="s">
        <v>11</v>
      </c>
      <c r="O4" s="2598"/>
      <c r="P4" s="2598" t="s">
        <v>12</v>
      </c>
      <c r="Q4" s="2598"/>
      <c r="R4" s="2598" t="s">
        <v>13</v>
      </c>
      <c r="S4" s="2598"/>
      <c r="T4" s="2598" t="s">
        <v>14</v>
      </c>
      <c r="U4" s="2598"/>
      <c r="V4" s="2598" t="s">
        <v>15</v>
      </c>
      <c r="W4" s="2598"/>
      <c r="X4" s="2598" t="s">
        <v>16</v>
      </c>
      <c r="Y4" s="2598"/>
      <c r="Z4" s="2598" t="s">
        <v>418</v>
      </c>
      <c r="AA4" s="2598"/>
      <c r="AB4" s="2598" t="s">
        <v>314</v>
      </c>
      <c r="AC4" s="2598"/>
      <c r="AD4" s="2598" t="s">
        <v>19</v>
      </c>
      <c r="AE4" s="2598"/>
      <c r="AF4" s="2598" t="s">
        <v>20</v>
      </c>
      <c r="AG4" s="2598"/>
    </row>
    <row r="5" spans="1:33" ht="31.5" x14ac:dyDescent="0.15">
      <c r="A5" s="3334"/>
      <c r="B5" s="1608" t="s">
        <v>2873</v>
      </c>
      <c r="C5" s="1608" t="s">
        <v>2874</v>
      </c>
      <c r="D5" s="1608" t="s">
        <v>2873</v>
      </c>
      <c r="E5" s="1608" t="s">
        <v>2875</v>
      </c>
      <c r="F5" s="1608" t="s">
        <v>2873</v>
      </c>
      <c r="G5" s="1608" t="s">
        <v>2875</v>
      </c>
      <c r="H5" s="1608" t="s">
        <v>2873</v>
      </c>
      <c r="I5" s="1608" t="s">
        <v>2875</v>
      </c>
      <c r="J5" s="1608" t="s">
        <v>2873</v>
      </c>
      <c r="K5" s="1608" t="s">
        <v>2875</v>
      </c>
      <c r="L5" s="1608" t="s">
        <v>2873</v>
      </c>
      <c r="M5" s="1608" t="s">
        <v>2875</v>
      </c>
      <c r="N5" s="1608" t="s">
        <v>2873</v>
      </c>
      <c r="O5" s="1608" t="s">
        <v>2875</v>
      </c>
      <c r="P5" s="1608" t="s">
        <v>2873</v>
      </c>
      <c r="Q5" s="1608" t="s">
        <v>2875</v>
      </c>
      <c r="R5" s="1608" t="s">
        <v>2873</v>
      </c>
      <c r="S5" s="1608" t="s">
        <v>2875</v>
      </c>
      <c r="T5" s="1608" t="s">
        <v>2873</v>
      </c>
      <c r="U5" s="1608" t="s">
        <v>2875</v>
      </c>
      <c r="V5" s="1608" t="s">
        <v>2873</v>
      </c>
      <c r="W5" s="1608" t="s">
        <v>2875</v>
      </c>
      <c r="X5" s="1608" t="s">
        <v>2873</v>
      </c>
      <c r="Y5" s="1608" t="s">
        <v>2875</v>
      </c>
      <c r="Z5" s="1608" t="s">
        <v>2873</v>
      </c>
      <c r="AA5" s="1608" t="s">
        <v>2875</v>
      </c>
      <c r="AB5" s="1608" t="s">
        <v>2873</v>
      </c>
      <c r="AC5" s="1608" t="s">
        <v>2875</v>
      </c>
      <c r="AD5" s="1608" t="s">
        <v>2873</v>
      </c>
      <c r="AE5" s="1608" t="s">
        <v>2875</v>
      </c>
      <c r="AF5" s="1608" t="s">
        <v>2873</v>
      </c>
      <c r="AG5" s="1608" t="s">
        <v>2875</v>
      </c>
    </row>
    <row r="6" spans="1:33" x14ac:dyDescent="0.15">
      <c r="A6" s="1609" t="s">
        <v>71</v>
      </c>
      <c r="B6" s="1610">
        <f>SUM(B7,B13,B18,B21,B26,B29,B31,B40,B45,B47,B51,B57)</f>
        <v>1557</v>
      </c>
      <c r="C6" s="1611">
        <f t="shared" ref="C6:AG6" si="0">SUM(C7,C13,C18,C21,C26,C29,C31,C40,C45,C47,C51,C57)</f>
        <v>119353</v>
      </c>
      <c r="D6" s="1610">
        <f t="shared" si="0"/>
        <v>21</v>
      </c>
      <c r="E6" s="1611">
        <f t="shared" si="0"/>
        <v>1085</v>
      </c>
      <c r="F6" s="1610">
        <f t="shared" si="0"/>
        <v>23</v>
      </c>
      <c r="G6" s="1611">
        <f t="shared" si="0"/>
        <v>1340</v>
      </c>
      <c r="H6" s="1610">
        <f t="shared" si="0"/>
        <v>39</v>
      </c>
      <c r="I6" s="1611">
        <f t="shared" si="0"/>
        <v>2628</v>
      </c>
      <c r="J6" s="1610">
        <f t="shared" si="0"/>
        <v>14</v>
      </c>
      <c r="K6" s="1611">
        <f t="shared" si="0"/>
        <v>527</v>
      </c>
      <c r="L6" s="1610">
        <f t="shared" si="0"/>
        <v>40</v>
      </c>
      <c r="M6" s="1611">
        <f t="shared" si="0"/>
        <v>2977</v>
      </c>
      <c r="N6" s="1610">
        <f t="shared" si="0"/>
        <v>196</v>
      </c>
      <c r="O6" s="1611">
        <f t="shared" si="0"/>
        <v>14296</v>
      </c>
      <c r="P6" s="1610">
        <f t="shared" si="0"/>
        <v>828</v>
      </c>
      <c r="Q6" s="1611">
        <f t="shared" si="0"/>
        <v>72243</v>
      </c>
      <c r="R6" s="1610">
        <f t="shared" si="0"/>
        <v>31</v>
      </c>
      <c r="S6" s="1611">
        <f t="shared" si="0"/>
        <v>1770</v>
      </c>
      <c r="T6" s="1610">
        <f t="shared" si="0"/>
        <v>54</v>
      </c>
      <c r="U6" s="1611">
        <f t="shared" si="0"/>
        <v>3707</v>
      </c>
      <c r="V6" s="1610">
        <f t="shared" si="0"/>
        <v>151</v>
      </c>
      <c r="W6" s="1611">
        <f t="shared" si="0"/>
        <v>10602</v>
      </c>
      <c r="X6" s="1610">
        <f t="shared" si="0"/>
        <v>62</v>
      </c>
      <c r="Y6" s="1611">
        <f t="shared" si="0"/>
        <v>3425</v>
      </c>
      <c r="Z6" s="1610">
        <f t="shared" si="0"/>
        <v>25</v>
      </c>
      <c r="AA6" s="1611">
        <f t="shared" si="0"/>
        <v>1777</v>
      </c>
      <c r="AB6" s="1610">
        <f t="shared" si="0"/>
        <v>60</v>
      </c>
      <c r="AC6" s="1611">
        <f t="shared" si="0"/>
        <v>2436</v>
      </c>
      <c r="AD6" s="1610">
        <f t="shared" si="0"/>
        <v>2</v>
      </c>
      <c r="AE6" s="1611">
        <f t="shared" si="0"/>
        <v>67</v>
      </c>
      <c r="AF6" s="1610">
        <f t="shared" si="0"/>
        <v>11</v>
      </c>
      <c r="AG6" s="1612">
        <f t="shared" si="0"/>
        <v>473</v>
      </c>
    </row>
    <row r="7" spans="1:33" x14ac:dyDescent="0.15">
      <c r="A7" s="1609" t="s">
        <v>2823</v>
      </c>
      <c r="B7" s="1613">
        <f>SUM(B8:B12)</f>
        <v>384</v>
      </c>
      <c r="C7" s="1614">
        <f>SUM(C8:C12)</f>
        <v>38289</v>
      </c>
      <c r="D7" s="1613">
        <f>SUM(D8:D12)</f>
        <v>4</v>
      </c>
      <c r="E7" s="1614">
        <f>SUM(E8:E12)</f>
        <v>279</v>
      </c>
      <c r="F7" s="1613">
        <f t="shared" ref="F7:AG7" si="1">SUM(F8:F12)</f>
        <v>3</v>
      </c>
      <c r="G7" s="1614">
        <f t="shared" si="1"/>
        <v>337</v>
      </c>
      <c r="H7" s="1613">
        <f t="shared" si="1"/>
        <v>11</v>
      </c>
      <c r="I7" s="1614">
        <f t="shared" si="1"/>
        <v>829</v>
      </c>
      <c r="J7" s="1613">
        <f t="shared" si="1"/>
        <v>3</v>
      </c>
      <c r="K7" s="1614">
        <f t="shared" si="1"/>
        <v>81</v>
      </c>
      <c r="L7" s="1613">
        <f t="shared" si="1"/>
        <v>14</v>
      </c>
      <c r="M7" s="1614">
        <f t="shared" si="1"/>
        <v>1033</v>
      </c>
      <c r="N7" s="1613">
        <f t="shared" si="1"/>
        <v>50</v>
      </c>
      <c r="O7" s="1614">
        <f t="shared" si="1"/>
        <v>4860</v>
      </c>
      <c r="P7" s="1613">
        <f t="shared" si="1"/>
        <v>213</v>
      </c>
      <c r="Q7" s="1614">
        <f t="shared" si="1"/>
        <v>23873</v>
      </c>
      <c r="R7" s="1613">
        <f t="shared" si="1"/>
        <v>5</v>
      </c>
      <c r="S7" s="1614">
        <f t="shared" si="1"/>
        <v>402</v>
      </c>
      <c r="T7" s="1613">
        <f t="shared" si="1"/>
        <v>8</v>
      </c>
      <c r="U7" s="1614">
        <f t="shared" si="1"/>
        <v>868</v>
      </c>
      <c r="V7" s="1613">
        <f t="shared" si="1"/>
        <v>38</v>
      </c>
      <c r="W7" s="1614">
        <f t="shared" si="1"/>
        <v>3341</v>
      </c>
      <c r="X7" s="1613">
        <f t="shared" si="1"/>
        <v>18</v>
      </c>
      <c r="Y7" s="1614">
        <f t="shared" si="1"/>
        <v>1045</v>
      </c>
      <c r="Z7" s="1613">
        <f t="shared" si="1"/>
        <v>2</v>
      </c>
      <c r="AA7" s="1614">
        <f t="shared" si="1"/>
        <v>493</v>
      </c>
      <c r="AB7" s="1613">
        <f t="shared" si="1"/>
        <v>11</v>
      </c>
      <c r="AC7" s="1614">
        <f t="shared" si="1"/>
        <v>683</v>
      </c>
      <c r="AD7" s="1613">
        <f t="shared" si="1"/>
        <v>0</v>
      </c>
      <c r="AE7" s="1614">
        <f t="shared" si="1"/>
        <v>0</v>
      </c>
      <c r="AF7" s="1613">
        <f t="shared" si="1"/>
        <v>4</v>
      </c>
      <c r="AG7" s="1615">
        <f t="shared" si="1"/>
        <v>165</v>
      </c>
    </row>
    <row r="8" spans="1:33" x14ac:dyDescent="0.15">
      <c r="A8" s="1616" t="s">
        <v>2824</v>
      </c>
      <c r="B8" s="1617">
        <v>78</v>
      </c>
      <c r="C8" s="1618">
        <v>12946</v>
      </c>
      <c r="D8" s="1617">
        <v>1</v>
      </c>
      <c r="E8" s="1618">
        <v>11</v>
      </c>
      <c r="F8" s="1617">
        <v>1</v>
      </c>
      <c r="G8" s="1618">
        <v>185</v>
      </c>
      <c r="H8" s="1617">
        <v>2</v>
      </c>
      <c r="I8" s="1618">
        <v>388</v>
      </c>
      <c r="J8" s="1617">
        <v>0</v>
      </c>
      <c r="K8" s="1618">
        <v>0</v>
      </c>
      <c r="L8" s="1617">
        <v>3</v>
      </c>
      <c r="M8" s="1618">
        <v>415</v>
      </c>
      <c r="N8" s="1617">
        <v>8</v>
      </c>
      <c r="O8" s="1618">
        <v>1817</v>
      </c>
      <c r="P8" s="1617">
        <v>37</v>
      </c>
      <c r="Q8" s="1618">
        <v>6887</v>
      </c>
      <c r="R8" s="1617">
        <v>0</v>
      </c>
      <c r="S8" s="1618">
        <v>0</v>
      </c>
      <c r="T8" s="1617">
        <v>1</v>
      </c>
      <c r="U8" s="1618">
        <v>387</v>
      </c>
      <c r="V8" s="1617">
        <v>13</v>
      </c>
      <c r="W8" s="1618">
        <v>1636</v>
      </c>
      <c r="X8" s="1617">
        <v>7</v>
      </c>
      <c r="Y8" s="1618">
        <v>512</v>
      </c>
      <c r="Z8" s="1617">
        <v>1</v>
      </c>
      <c r="AA8" s="1618">
        <v>340</v>
      </c>
      <c r="AB8" s="1617">
        <v>3</v>
      </c>
      <c r="AC8" s="1618">
        <v>286</v>
      </c>
      <c r="AD8" s="1617">
        <v>0</v>
      </c>
      <c r="AE8" s="1618">
        <v>0</v>
      </c>
      <c r="AF8" s="1617">
        <v>1</v>
      </c>
      <c r="AG8" s="1618">
        <v>82</v>
      </c>
    </row>
    <row r="9" spans="1:33" x14ac:dyDescent="0.15">
      <c r="A9" s="1616" t="s">
        <v>2805</v>
      </c>
      <c r="B9" s="1617">
        <v>33</v>
      </c>
      <c r="C9" s="1618">
        <v>1991</v>
      </c>
      <c r="D9" s="1617">
        <v>0</v>
      </c>
      <c r="E9" s="1618">
        <v>0</v>
      </c>
      <c r="F9" s="1617">
        <v>0</v>
      </c>
      <c r="G9" s="1618">
        <v>0</v>
      </c>
      <c r="H9" s="1617">
        <v>1</v>
      </c>
      <c r="I9" s="1618">
        <v>72</v>
      </c>
      <c r="J9" s="1617">
        <v>1</v>
      </c>
      <c r="K9" s="1618">
        <v>5</v>
      </c>
      <c r="L9" s="1617">
        <v>2</v>
      </c>
      <c r="M9" s="1618">
        <v>4</v>
      </c>
      <c r="N9" s="1617">
        <v>5</v>
      </c>
      <c r="O9" s="1618">
        <v>264</v>
      </c>
      <c r="P9" s="1617">
        <v>16</v>
      </c>
      <c r="Q9" s="1618">
        <v>1211</v>
      </c>
      <c r="R9" s="1617">
        <v>1</v>
      </c>
      <c r="S9" s="1618">
        <v>75</v>
      </c>
      <c r="T9" s="1617">
        <v>1</v>
      </c>
      <c r="U9" s="1618">
        <v>38</v>
      </c>
      <c r="V9" s="1617">
        <v>4</v>
      </c>
      <c r="W9" s="1618">
        <v>237</v>
      </c>
      <c r="X9" s="1617">
        <v>0</v>
      </c>
      <c r="Y9" s="1618">
        <v>0</v>
      </c>
      <c r="Z9" s="1617">
        <v>0</v>
      </c>
      <c r="AA9" s="1618">
        <v>0</v>
      </c>
      <c r="AB9" s="1617">
        <v>2</v>
      </c>
      <c r="AC9" s="1618">
        <v>85</v>
      </c>
      <c r="AD9" s="1617">
        <v>0</v>
      </c>
      <c r="AE9" s="1618">
        <v>0</v>
      </c>
      <c r="AF9" s="1617">
        <v>0</v>
      </c>
      <c r="AG9" s="1618">
        <v>0</v>
      </c>
    </row>
    <row r="10" spans="1:33" x14ac:dyDescent="0.15">
      <c r="A10" s="1616" t="s">
        <v>2825</v>
      </c>
      <c r="B10" s="1617">
        <v>216</v>
      </c>
      <c r="C10" s="1618">
        <v>18562</v>
      </c>
      <c r="D10" s="1617">
        <v>3</v>
      </c>
      <c r="E10" s="1618">
        <v>268</v>
      </c>
      <c r="F10" s="1617">
        <v>2</v>
      </c>
      <c r="G10" s="1618">
        <v>152</v>
      </c>
      <c r="H10" s="1617">
        <v>6</v>
      </c>
      <c r="I10" s="1618">
        <v>307</v>
      </c>
      <c r="J10" s="1617">
        <v>0</v>
      </c>
      <c r="K10" s="1618">
        <v>0</v>
      </c>
      <c r="L10" s="1617">
        <v>8</v>
      </c>
      <c r="M10" s="1618">
        <v>605</v>
      </c>
      <c r="N10" s="1617">
        <v>31</v>
      </c>
      <c r="O10" s="1618">
        <v>2477</v>
      </c>
      <c r="P10" s="1617">
        <v>119</v>
      </c>
      <c r="Q10" s="1618">
        <v>11751</v>
      </c>
      <c r="R10" s="1617">
        <v>4</v>
      </c>
      <c r="S10" s="1618">
        <v>327</v>
      </c>
      <c r="T10" s="1617">
        <v>6</v>
      </c>
      <c r="U10" s="1618">
        <v>443</v>
      </c>
      <c r="V10" s="1617">
        <v>20</v>
      </c>
      <c r="W10" s="1618">
        <v>1257</v>
      </c>
      <c r="X10" s="1617">
        <v>8</v>
      </c>
      <c r="Y10" s="1618">
        <v>433</v>
      </c>
      <c r="Z10" s="1617">
        <v>1</v>
      </c>
      <c r="AA10" s="1618">
        <v>153</v>
      </c>
      <c r="AB10" s="1617">
        <v>6</v>
      </c>
      <c r="AC10" s="1618">
        <v>312</v>
      </c>
      <c r="AD10" s="1617">
        <v>0</v>
      </c>
      <c r="AE10" s="1618">
        <v>0</v>
      </c>
      <c r="AF10" s="1617">
        <v>2</v>
      </c>
      <c r="AG10" s="1618">
        <v>77</v>
      </c>
    </row>
    <row r="11" spans="1:33" x14ac:dyDescent="0.15">
      <c r="A11" s="1616" t="s">
        <v>2473</v>
      </c>
      <c r="B11" s="1617">
        <v>45</v>
      </c>
      <c r="C11" s="1618">
        <v>4309</v>
      </c>
      <c r="D11" s="1617">
        <v>0</v>
      </c>
      <c r="E11" s="1618">
        <v>0</v>
      </c>
      <c r="F11" s="1617">
        <v>0</v>
      </c>
      <c r="G11" s="1618">
        <v>0</v>
      </c>
      <c r="H11" s="1617">
        <v>1</v>
      </c>
      <c r="I11" s="1618">
        <v>5</v>
      </c>
      <c r="J11" s="1617">
        <v>1</v>
      </c>
      <c r="K11" s="1618">
        <v>12</v>
      </c>
      <c r="L11" s="1617">
        <v>1</v>
      </c>
      <c r="M11" s="1618">
        <v>9</v>
      </c>
      <c r="N11" s="1617">
        <v>4</v>
      </c>
      <c r="O11" s="1618">
        <v>273</v>
      </c>
      <c r="P11" s="1617">
        <v>35</v>
      </c>
      <c r="Q11" s="1618">
        <v>3781</v>
      </c>
      <c r="R11" s="1617">
        <v>0</v>
      </c>
      <c r="S11" s="1618">
        <v>0</v>
      </c>
      <c r="T11" s="1617">
        <v>0</v>
      </c>
      <c r="U11" s="1618">
        <v>0</v>
      </c>
      <c r="V11" s="1617">
        <v>1</v>
      </c>
      <c r="W11" s="1618">
        <v>211</v>
      </c>
      <c r="X11" s="1617">
        <v>2</v>
      </c>
      <c r="Y11" s="1618">
        <v>18</v>
      </c>
      <c r="Z11" s="1617">
        <v>0</v>
      </c>
      <c r="AA11" s="1618">
        <v>0</v>
      </c>
      <c r="AB11" s="1617">
        <v>0</v>
      </c>
      <c r="AC11" s="1618">
        <v>0</v>
      </c>
      <c r="AD11" s="1617">
        <v>0</v>
      </c>
      <c r="AE11" s="1618">
        <v>0</v>
      </c>
      <c r="AF11" s="1617">
        <v>0</v>
      </c>
      <c r="AG11" s="1618">
        <v>0</v>
      </c>
    </row>
    <row r="12" spans="1:33" x14ac:dyDescent="0.15">
      <c r="A12" s="1616" t="s">
        <v>2826</v>
      </c>
      <c r="B12" s="1617">
        <v>12</v>
      </c>
      <c r="C12" s="1618">
        <v>481</v>
      </c>
      <c r="D12" s="1617">
        <v>0</v>
      </c>
      <c r="E12" s="1618">
        <v>0</v>
      </c>
      <c r="F12" s="1617">
        <v>0</v>
      </c>
      <c r="G12" s="1618">
        <v>0</v>
      </c>
      <c r="H12" s="1617">
        <v>1</v>
      </c>
      <c r="I12" s="1618">
        <v>57</v>
      </c>
      <c r="J12" s="1617">
        <v>1</v>
      </c>
      <c r="K12" s="1618">
        <v>64</v>
      </c>
      <c r="L12" s="1617">
        <v>0</v>
      </c>
      <c r="M12" s="1618">
        <v>0</v>
      </c>
      <c r="N12" s="1617">
        <v>2</v>
      </c>
      <c r="O12" s="1618">
        <v>29</v>
      </c>
      <c r="P12" s="1617">
        <v>6</v>
      </c>
      <c r="Q12" s="1618">
        <v>243</v>
      </c>
      <c r="R12" s="1617">
        <v>0</v>
      </c>
      <c r="S12" s="1618">
        <v>0</v>
      </c>
      <c r="T12" s="1617">
        <v>0</v>
      </c>
      <c r="U12" s="1618">
        <v>0</v>
      </c>
      <c r="V12" s="1617">
        <v>0</v>
      </c>
      <c r="W12" s="1618">
        <v>0</v>
      </c>
      <c r="X12" s="1617">
        <v>1</v>
      </c>
      <c r="Y12" s="1618">
        <v>82</v>
      </c>
      <c r="Z12" s="1617">
        <v>0</v>
      </c>
      <c r="AA12" s="1618">
        <v>0</v>
      </c>
      <c r="AB12" s="1617">
        <v>0</v>
      </c>
      <c r="AC12" s="1618">
        <v>0</v>
      </c>
      <c r="AD12" s="1617">
        <v>0</v>
      </c>
      <c r="AE12" s="1618">
        <v>0</v>
      </c>
      <c r="AF12" s="1617">
        <v>1</v>
      </c>
      <c r="AG12" s="1618">
        <v>6</v>
      </c>
    </row>
    <row r="13" spans="1:33" x14ac:dyDescent="0.15">
      <c r="A13" s="1609" t="s">
        <v>2827</v>
      </c>
      <c r="B13" s="1613">
        <f>SUM(B14:B17)</f>
        <v>29</v>
      </c>
      <c r="C13" s="1614">
        <f t="shared" ref="C13:AG13" si="2">SUM(C14:C17)</f>
        <v>2889</v>
      </c>
      <c r="D13" s="1613">
        <f t="shared" si="2"/>
        <v>0</v>
      </c>
      <c r="E13" s="1614">
        <f t="shared" si="2"/>
        <v>0</v>
      </c>
      <c r="F13" s="1613">
        <f t="shared" si="2"/>
        <v>0</v>
      </c>
      <c r="G13" s="1614">
        <f t="shared" si="2"/>
        <v>0</v>
      </c>
      <c r="H13" s="1613">
        <f t="shared" si="2"/>
        <v>1</v>
      </c>
      <c r="I13" s="1614">
        <f t="shared" si="2"/>
        <v>27</v>
      </c>
      <c r="J13" s="1613">
        <f t="shared" si="2"/>
        <v>0</v>
      </c>
      <c r="K13" s="1614">
        <f t="shared" si="2"/>
        <v>0</v>
      </c>
      <c r="L13" s="1613">
        <f t="shared" si="2"/>
        <v>0</v>
      </c>
      <c r="M13" s="1614">
        <f t="shared" si="2"/>
        <v>0</v>
      </c>
      <c r="N13" s="1613">
        <f t="shared" si="2"/>
        <v>3</v>
      </c>
      <c r="O13" s="1614">
        <f t="shared" si="2"/>
        <v>318</v>
      </c>
      <c r="P13" s="1613">
        <f t="shared" si="2"/>
        <v>25</v>
      </c>
      <c r="Q13" s="1614">
        <f t="shared" si="2"/>
        <v>2544</v>
      </c>
      <c r="R13" s="1613">
        <f t="shared" si="2"/>
        <v>0</v>
      </c>
      <c r="S13" s="1614">
        <f t="shared" si="2"/>
        <v>0</v>
      </c>
      <c r="T13" s="1613">
        <f t="shared" si="2"/>
        <v>0</v>
      </c>
      <c r="U13" s="1614">
        <f t="shared" si="2"/>
        <v>0</v>
      </c>
      <c r="V13" s="1613">
        <f t="shared" si="2"/>
        <v>0</v>
      </c>
      <c r="W13" s="1614">
        <f t="shared" si="2"/>
        <v>0</v>
      </c>
      <c r="X13" s="1613">
        <f t="shared" si="2"/>
        <v>0</v>
      </c>
      <c r="Y13" s="1614">
        <f t="shared" si="2"/>
        <v>0</v>
      </c>
      <c r="Z13" s="1613">
        <f t="shared" si="2"/>
        <v>0</v>
      </c>
      <c r="AA13" s="1614">
        <f t="shared" si="2"/>
        <v>0</v>
      </c>
      <c r="AB13" s="1613">
        <f t="shared" si="2"/>
        <v>0</v>
      </c>
      <c r="AC13" s="1614">
        <f t="shared" si="2"/>
        <v>0</v>
      </c>
      <c r="AD13" s="1613">
        <f t="shared" si="2"/>
        <v>0</v>
      </c>
      <c r="AE13" s="1614">
        <f t="shared" si="2"/>
        <v>0</v>
      </c>
      <c r="AF13" s="1613">
        <f t="shared" si="2"/>
        <v>0</v>
      </c>
      <c r="AG13" s="1615">
        <f t="shared" si="2"/>
        <v>0</v>
      </c>
    </row>
    <row r="14" spans="1:33" x14ac:dyDescent="0.15">
      <c r="A14" s="1616" t="s">
        <v>2827</v>
      </c>
      <c r="B14" s="1617">
        <v>2</v>
      </c>
      <c r="C14" s="1618">
        <v>56</v>
      </c>
      <c r="D14" s="1617">
        <v>0</v>
      </c>
      <c r="E14" s="1618">
        <v>0</v>
      </c>
      <c r="F14" s="1617">
        <v>0</v>
      </c>
      <c r="G14" s="1618">
        <v>0</v>
      </c>
      <c r="H14" s="1617">
        <v>1</v>
      </c>
      <c r="I14" s="1618">
        <v>27</v>
      </c>
      <c r="J14" s="1617">
        <v>0</v>
      </c>
      <c r="K14" s="1618">
        <v>0</v>
      </c>
      <c r="L14" s="1617">
        <v>0</v>
      </c>
      <c r="M14" s="1618">
        <v>0</v>
      </c>
      <c r="N14" s="1617">
        <v>0</v>
      </c>
      <c r="O14" s="1618">
        <v>0</v>
      </c>
      <c r="P14" s="1617">
        <v>1</v>
      </c>
      <c r="Q14" s="1618">
        <v>29</v>
      </c>
      <c r="R14" s="1617">
        <v>0</v>
      </c>
      <c r="S14" s="1618">
        <v>0</v>
      </c>
      <c r="T14" s="1617">
        <v>0</v>
      </c>
      <c r="U14" s="1618">
        <v>0</v>
      </c>
      <c r="V14" s="1617">
        <v>0</v>
      </c>
      <c r="W14" s="1618">
        <v>0</v>
      </c>
      <c r="X14" s="1617">
        <v>0</v>
      </c>
      <c r="Y14" s="1618">
        <v>0</v>
      </c>
      <c r="Z14" s="1617">
        <v>0</v>
      </c>
      <c r="AA14" s="1618">
        <v>0</v>
      </c>
      <c r="AB14" s="1617">
        <v>0</v>
      </c>
      <c r="AC14" s="1618">
        <v>0</v>
      </c>
      <c r="AD14" s="1617">
        <v>0</v>
      </c>
      <c r="AE14" s="1618">
        <v>0</v>
      </c>
      <c r="AF14" s="1617">
        <v>0</v>
      </c>
      <c r="AG14" s="1618">
        <v>0</v>
      </c>
    </row>
    <row r="15" spans="1:33" x14ac:dyDescent="0.15">
      <c r="A15" s="1616" t="s">
        <v>1452</v>
      </c>
      <c r="B15" s="1617">
        <v>0</v>
      </c>
      <c r="C15" s="1618">
        <v>0</v>
      </c>
      <c r="D15" s="1617">
        <v>0</v>
      </c>
      <c r="E15" s="1618">
        <v>0</v>
      </c>
      <c r="F15" s="1617">
        <v>0</v>
      </c>
      <c r="G15" s="1618">
        <v>0</v>
      </c>
      <c r="H15" s="1617">
        <v>0</v>
      </c>
      <c r="I15" s="1618">
        <v>0</v>
      </c>
      <c r="J15" s="1617">
        <v>0</v>
      </c>
      <c r="K15" s="1618">
        <v>0</v>
      </c>
      <c r="L15" s="1617">
        <v>0</v>
      </c>
      <c r="M15" s="1618">
        <v>0</v>
      </c>
      <c r="N15" s="1617">
        <v>0</v>
      </c>
      <c r="O15" s="1618">
        <v>0</v>
      </c>
      <c r="P15" s="1617">
        <v>0</v>
      </c>
      <c r="Q15" s="1618">
        <v>0</v>
      </c>
      <c r="R15" s="1617">
        <v>0</v>
      </c>
      <c r="S15" s="1618">
        <v>0</v>
      </c>
      <c r="T15" s="1617">
        <v>0</v>
      </c>
      <c r="U15" s="1618">
        <v>0</v>
      </c>
      <c r="V15" s="1617">
        <v>0</v>
      </c>
      <c r="W15" s="1618">
        <v>0</v>
      </c>
      <c r="X15" s="1617">
        <v>0</v>
      </c>
      <c r="Y15" s="1618">
        <v>0</v>
      </c>
      <c r="Z15" s="1617">
        <v>0</v>
      </c>
      <c r="AA15" s="1618">
        <v>0</v>
      </c>
      <c r="AB15" s="1617">
        <v>0</v>
      </c>
      <c r="AC15" s="1618">
        <v>0</v>
      </c>
      <c r="AD15" s="1617">
        <v>0</v>
      </c>
      <c r="AE15" s="1618">
        <v>0</v>
      </c>
      <c r="AF15" s="1617">
        <v>0</v>
      </c>
      <c r="AG15" s="1618">
        <v>0</v>
      </c>
    </row>
    <row r="16" spans="1:33" x14ac:dyDescent="0.15">
      <c r="A16" s="1616" t="s">
        <v>2828</v>
      </c>
      <c r="B16" s="1617">
        <v>7</v>
      </c>
      <c r="C16" s="1618">
        <v>855</v>
      </c>
      <c r="D16" s="1617">
        <v>0</v>
      </c>
      <c r="E16" s="1618">
        <v>0</v>
      </c>
      <c r="F16" s="1617">
        <v>0</v>
      </c>
      <c r="G16" s="1618">
        <v>0</v>
      </c>
      <c r="H16" s="1617">
        <v>0</v>
      </c>
      <c r="I16" s="1618">
        <v>0</v>
      </c>
      <c r="J16" s="1617">
        <v>0</v>
      </c>
      <c r="K16" s="1618">
        <v>0</v>
      </c>
      <c r="L16" s="1617">
        <v>0</v>
      </c>
      <c r="M16" s="1618">
        <v>0</v>
      </c>
      <c r="N16" s="1617">
        <v>0</v>
      </c>
      <c r="O16" s="1618">
        <v>0</v>
      </c>
      <c r="P16" s="1617">
        <v>7</v>
      </c>
      <c r="Q16" s="1618">
        <v>855</v>
      </c>
      <c r="R16" s="1617">
        <v>0</v>
      </c>
      <c r="S16" s="1618">
        <v>0</v>
      </c>
      <c r="T16" s="1617">
        <v>0</v>
      </c>
      <c r="U16" s="1618">
        <v>0</v>
      </c>
      <c r="V16" s="1617">
        <v>0</v>
      </c>
      <c r="W16" s="1618">
        <v>0</v>
      </c>
      <c r="X16" s="1617">
        <v>0</v>
      </c>
      <c r="Y16" s="1618">
        <v>0</v>
      </c>
      <c r="Z16" s="1617">
        <v>0</v>
      </c>
      <c r="AA16" s="1618">
        <v>0</v>
      </c>
      <c r="AB16" s="1617">
        <v>0</v>
      </c>
      <c r="AC16" s="1618">
        <v>0</v>
      </c>
      <c r="AD16" s="1617">
        <v>0</v>
      </c>
      <c r="AE16" s="1618">
        <v>0</v>
      </c>
      <c r="AF16" s="1617">
        <v>0</v>
      </c>
      <c r="AG16" s="1618">
        <v>0</v>
      </c>
    </row>
    <row r="17" spans="1:33" x14ac:dyDescent="0.15">
      <c r="A17" s="1616" t="s">
        <v>2607</v>
      </c>
      <c r="B17" s="1617">
        <v>20</v>
      </c>
      <c r="C17" s="1618">
        <v>1978</v>
      </c>
      <c r="D17" s="1617">
        <v>0</v>
      </c>
      <c r="E17" s="1618">
        <v>0</v>
      </c>
      <c r="F17" s="1617">
        <v>0</v>
      </c>
      <c r="G17" s="1618">
        <v>0</v>
      </c>
      <c r="H17" s="1617">
        <v>0</v>
      </c>
      <c r="I17" s="1618">
        <v>0</v>
      </c>
      <c r="J17" s="1617">
        <v>0</v>
      </c>
      <c r="K17" s="1618">
        <v>0</v>
      </c>
      <c r="L17" s="1617">
        <v>0</v>
      </c>
      <c r="M17" s="1618">
        <v>0</v>
      </c>
      <c r="N17" s="1617">
        <v>3</v>
      </c>
      <c r="O17" s="1618">
        <v>318</v>
      </c>
      <c r="P17" s="1617">
        <v>17</v>
      </c>
      <c r="Q17" s="1618">
        <v>1660</v>
      </c>
      <c r="R17" s="1617">
        <v>0</v>
      </c>
      <c r="S17" s="1618">
        <v>0</v>
      </c>
      <c r="T17" s="1617">
        <v>0</v>
      </c>
      <c r="U17" s="1618">
        <v>0</v>
      </c>
      <c r="V17" s="1617">
        <v>0</v>
      </c>
      <c r="W17" s="1618">
        <v>0</v>
      </c>
      <c r="X17" s="1617">
        <v>0</v>
      </c>
      <c r="Y17" s="1618">
        <v>0</v>
      </c>
      <c r="Z17" s="1617">
        <v>0</v>
      </c>
      <c r="AA17" s="1618">
        <v>0</v>
      </c>
      <c r="AB17" s="1617">
        <v>0</v>
      </c>
      <c r="AC17" s="1618">
        <v>0</v>
      </c>
      <c r="AD17" s="1617">
        <v>0</v>
      </c>
      <c r="AE17" s="1618">
        <v>0</v>
      </c>
      <c r="AF17" s="1617">
        <v>0</v>
      </c>
      <c r="AG17" s="1618">
        <v>0</v>
      </c>
    </row>
    <row r="18" spans="1:33" x14ac:dyDescent="0.15">
      <c r="A18" s="1609" t="s">
        <v>2829</v>
      </c>
      <c r="B18" s="1613">
        <f>SUM(B19:B20)</f>
        <v>58</v>
      </c>
      <c r="C18" s="1614">
        <f t="shared" ref="C18:AG18" si="3">SUM(C19:C20)</f>
        <v>2660</v>
      </c>
      <c r="D18" s="1613">
        <f t="shared" si="3"/>
        <v>2</v>
      </c>
      <c r="E18" s="1614">
        <f t="shared" si="3"/>
        <v>7</v>
      </c>
      <c r="F18" s="1613">
        <f t="shared" si="3"/>
        <v>0</v>
      </c>
      <c r="G18" s="1614">
        <f t="shared" si="3"/>
        <v>0</v>
      </c>
      <c r="H18" s="1613">
        <f t="shared" si="3"/>
        <v>0</v>
      </c>
      <c r="I18" s="1614">
        <f t="shared" si="3"/>
        <v>0</v>
      </c>
      <c r="J18" s="1613">
        <f t="shared" si="3"/>
        <v>0</v>
      </c>
      <c r="K18" s="1614">
        <f t="shared" si="3"/>
        <v>0</v>
      </c>
      <c r="L18" s="1613">
        <f t="shared" si="3"/>
        <v>1</v>
      </c>
      <c r="M18" s="1614">
        <f t="shared" si="3"/>
        <v>2</v>
      </c>
      <c r="N18" s="1613">
        <f t="shared" si="3"/>
        <v>9</v>
      </c>
      <c r="O18" s="1614">
        <f t="shared" si="3"/>
        <v>118</v>
      </c>
      <c r="P18" s="1613">
        <f t="shared" si="3"/>
        <v>37</v>
      </c>
      <c r="Q18" s="1614">
        <f t="shared" si="3"/>
        <v>2400</v>
      </c>
      <c r="R18" s="1613">
        <f t="shared" si="3"/>
        <v>1</v>
      </c>
      <c r="S18" s="1614">
        <f t="shared" si="3"/>
        <v>1</v>
      </c>
      <c r="T18" s="1613">
        <f t="shared" si="3"/>
        <v>0</v>
      </c>
      <c r="U18" s="1614">
        <f t="shared" si="3"/>
        <v>0</v>
      </c>
      <c r="V18" s="1613">
        <f t="shared" si="3"/>
        <v>5</v>
      </c>
      <c r="W18" s="1614">
        <f t="shared" si="3"/>
        <v>117</v>
      </c>
      <c r="X18" s="1613">
        <f t="shared" si="3"/>
        <v>1</v>
      </c>
      <c r="Y18" s="1614">
        <f t="shared" si="3"/>
        <v>1</v>
      </c>
      <c r="Z18" s="1613">
        <f t="shared" si="3"/>
        <v>1</v>
      </c>
      <c r="AA18" s="1614">
        <f t="shared" si="3"/>
        <v>13</v>
      </c>
      <c r="AB18" s="1613">
        <f t="shared" si="3"/>
        <v>1</v>
      </c>
      <c r="AC18" s="1614">
        <f t="shared" si="3"/>
        <v>1</v>
      </c>
      <c r="AD18" s="1613">
        <f t="shared" si="3"/>
        <v>0</v>
      </c>
      <c r="AE18" s="1614">
        <f t="shared" si="3"/>
        <v>0</v>
      </c>
      <c r="AF18" s="1613">
        <f t="shared" si="3"/>
        <v>0</v>
      </c>
      <c r="AG18" s="1615">
        <f t="shared" si="3"/>
        <v>0</v>
      </c>
    </row>
    <row r="19" spans="1:33" x14ac:dyDescent="0.15">
      <c r="A19" s="1616" t="s">
        <v>2830</v>
      </c>
      <c r="B19" s="1617">
        <v>11</v>
      </c>
      <c r="C19" s="1618">
        <v>144</v>
      </c>
      <c r="D19" s="1617">
        <v>1</v>
      </c>
      <c r="E19" s="1618">
        <v>1</v>
      </c>
      <c r="F19" s="1617">
        <v>0</v>
      </c>
      <c r="G19" s="1618">
        <v>0</v>
      </c>
      <c r="H19" s="1617">
        <v>0</v>
      </c>
      <c r="I19" s="1618">
        <v>0</v>
      </c>
      <c r="J19" s="1617">
        <v>0</v>
      </c>
      <c r="K19" s="1618">
        <v>0</v>
      </c>
      <c r="L19" s="1617">
        <v>1</v>
      </c>
      <c r="M19" s="1618">
        <v>2</v>
      </c>
      <c r="N19" s="1617">
        <v>0</v>
      </c>
      <c r="O19" s="1618">
        <v>0</v>
      </c>
      <c r="P19" s="1617">
        <v>6</v>
      </c>
      <c r="Q19" s="1618">
        <v>138</v>
      </c>
      <c r="R19" s="1617">
        <v>1</v>
      </c>
      <c r="S19" s="1618">
        <v>1</v>
      </c>
      <c r="T19" s="1617">
        <v>0</v>
      </c>
      <c r="U19" s="1618">
        <v>0</v>
      </c>
      <c r="V19" s="1617">
        <v>0</v>
      </c>
      <c r="W19" s="1618">
        <v>0</v>
      </c>
      <c r="X19" s="1617">
        <v>1</v>
      </c>
      <c r="Y19" s="1618">
        <v>1</v>
      </c>
      <c r="Z19" s="1617">
        <v>0</v>
      </c>
      <c r="AA19" s="1618">
        <v>0</v>
      </c>
      <c r="AB19" s="1617">
        <v>1</v>
      </c>
      <c r="AC19" s="1618">
        <v>1</v>
      </c>
      <c r="AD19" s="1617">
        <v>0</v>
      </c>
      <c r="AE19" s="1618">
        <v>0</v>
      </c>
      <c r="AF19" s="1617">
        <v>0</v>
      </c>
      <c r="AG19" s="1618">
        <v>0</v>
      </c>
    </row>
    <row r="20" spans="1:33" x14ac:dyDescent="0.15">
      <c r="A20" s="1616" t="s">
        <v>1954</v>
      </c>
      <c r="B20" s="1617">
        <v>47</v>
      </c>
      <c r="C20" s="1618">
        <v>2516</v>
      </c>
      <c r="D20" s="1617">
        <v>1</v>
      </c>
      <c r="E20" s="1618">
        <v>6</v>
      </c>
      <c r="F20" s="1617">
        <v>0</v>
      </c>
      <c r="G20" s="1618">
        <v>0</v>
      </c>
      <c r="H20" s="1617">
        <v>0</v>
      </c>
      <c r="I20" s="1618">
        <v>0</v>
      </c>
      <c r="J20" s="1617">
        <v>0</v>
      </c>
      <c r="K20" s="1618">
        <v>0</v>
      </c>
      <c r="L20" s="1617">
        <v>0</v>
      </c>
      <c r="M20" s="1618">
        <v>0</v>
      </c>
      <c r="N20" s="1617">
        <v>9</v>
      </c>
      <c r="O20" s="1618">
        <v>118</v>
      </c>
      <c r="P20" s="1617">
        <v>31</v>
      </c>
      <c r="Q20" s="1618">
        <v>2262</v>
      </c>
      <c r="R20" s="1617">
        <v>0</v>
      </c>
      <c r="S20" s="1618">
        <v>0</v>
      </c>
      <c r="T20" s="1617">
        <v>0</v>
      </c>
      <c r="U20" s="1618">
        <v>0</v>
      </c>
      <c r="V20" s="1617">
        <v>5</v>
      </c>
      <c r="W20" s="1618">
        <v>117</v>
      </c>
      <c r="X20" s="1617">
        <v>0</v>
      </c>
      <c r="Y20" s="1618">
        <v>0</v>
      </c>
      <c r="Z20" s="1617">
        <v>1</v>
      </c>
      <c r="AA20" s="1618">
        <v>13</v>
      </c>
      <c r="AB20" s="1617">
        <v>0</v>
      </c>
      <c r="AC20" s="1618">
        <v>0</v>
      </c>
      <c r="AD20" s="1617">
        <v>0</v>
      </c>
      <c r="AE20" s="1618">
        <v>0</v>
      </c>
      <c r="AF20" s="1617">
        <v>0</v>
      </c>
      <c r="AG20" s="1618">
        <v>0</v>
      </c>
    </row>
    <row r="21" spans="1:33" x14ac:dyDescent="0.15">
      <c r="A21" s="1609" t="s">
        <v>2831</v>
      </c>
      <c r="B21" s="1613">
        <f>SUM(B22:B25)</f>
        <v>125</v>
      </c>
      <c r="C21" s="1614">
        <f t="shared" ref="C21:AG21" si="4">SUM(C22:C25)</f>
        <v>6583</v>
      </c>
      <c r="D21" s="1613">
        <f t="shared" si="4"/>
        <v>0</v>
      </c>
      <c r="E21" s="1614">
        <f t="shared" si="4"/>
        <v>0</v>
      </c>
      <c r="F21" s="1613">
        <f t="shared" si="4"/>
        <v>1</v>
      </c>
      <c r="G21" s="1614">
        <f t="shared" si="4"/>
        <v>49</v>
      </c>
      <c r="H21" s="1613">
        <f t="shared" si="4"/>
        <v>3</v>
      </c>
      <c r="I21" s="1614">
        <f t="shared" si="4"/>
        <v>149</v>
      </c>
      <c r="J21" s="1613">
        <f t="shared" si="4"/>
        <v>0</v>
      </c>
      <c r="K21" s="1614">
        <f t="shared" si="4"/>
        <v>0</v>
      </c>
      <c r="L21" s="1613">
        <f t="shared" si="4"/>
        <v>2</v>
      </c>
      <c r="M21" s="1614">
        <f t="shared" si="4"/>
        <v>82</v>
      </c>
      <c r="N21" s="1613">
        <f t="shared" si="4"/>
        <v>15</v>
      </c>
      <c r="O21" s="1614">
        <f t="shared" si="4"/>
        <v>810</v>
      </c>
      <c r="P21" s="1613">
        <f t="shared" si="4"/>
        <v>91</v>
      </c>
      <c r="Q21" s="1614">
        <f t="shared" si="4"/>
        <v>4817</v>
      </c>
      <c r="R21" s="1613">
        <f t="shared" si="4"/>
        <v>1</v>
      </c>
      <c r="S21" s="1614">
        <f t="shared" si="4"/>
        <v>92</v>
      </c>
      <c r="T21" s="1613">
        <f t="shared" si="4"/>
        <v>2</v>
      </c>
      <c r="U21" s="1614">
        <f t="shared" si="4"/>
        <v>150</v>
      </c>
      <c r="V21" s="1613">
        <f t="shared" si="4"/>
        <v>5</v>
      </c>
      <c r="W21" s="1614">
        <f t="shared" si="4"/>
        <v>193</v>
      </c>
      <c r="X21" s="1613">
        <f t="shared" si="4"/>
        <v>1</v>
      </c>
      <c r="Y21" s="1614">
        <f t="shared" si="4"/>
        <v>88</v>
      </c>
      <c r="Z21" s="1613">
        <f t="shared" si="4"/>
        <v>4</v>
      </c>
      <c r="AA21" s="1614">
        <f t="shared" si="4"/>
        <v>153</v>
      </c>
      <c r="AB21" s="1613">
        <f t="shared" si="4"/>
        <v>0</v>
      </c>
      <c r="AC21" s="1614">
        <f t="shared" si="4"/>
        <v>0</v>
      </c>
      <c r="AD21" s="1613">
        <f t="shared" si="4"/>
        <v>0</v>
      </c>
      <c r="AE21" s="1614">
        <f t="shared" si="4"/>
        <v>0</v>
      </c>
      <c r="AF21" s="1613">
        <f t="shared" si="4"/>
        <v>0</v>
      </c>
      <c r="AG21" s="1615">
        <f t="shared" si="4"/>
        <v>0</v>
      </c>
    </row>
    <row r="22" spans="1:33" x14ac:dyDescent="0.15">
      <c r="A22" s="1616" t="s">
        <v>2470</v>
      </c>
      <c r="B22" s="1617">
        <v>71</v>
      </c>
      <c r="C22" s="1618">
        <v>3296</v>
      </c>
      <c r="D22" s="1617">
        <v>0</v>
      </c>
      <c r="E22" s="1618">
        <v>0</v>
      </c>
      <c r="F22" s="1617">
        <v>0</v>
      </c>
      <c r="G22" s="1618">
        <v>0</v>
      </c>
      <c r="H22" s="1617">
        <v>1</v>
      </c>
      <c r="I22" s="1618">
        <v>57</v>
      </c>
      <c r="J22" s="1617">
        <v>0</v>
      </c>
      <c r="K22" s="1618">
        <v>0</v>
      </c>
      <c r="L22" s="1617">
        <v>2</v>
      </c>
      <c r="M22" s="1618">
        <v>82</v>
      </c>
      <c r="N22" s="1617">
        <v>7</v>
      </c>
      <c r="O22" s="1618">
        <v>304</v>
      </c>
      <c r="P22" s="1617">
        <v>58</v>
      </c>
      <c r="Q22" s="1618">
        <v>2663</v>
      </c>
      <c r="R22" s="1617">
        <v>0</v>
      </c>
      <c r="S22" s="1618">
        <v>0</v>
      </c>
      <c r="T22" s="1617">
        <v>2</v>
      </c>
      <c r="U22" s="1618">
        <v>150</v>
      </c>
      <c r="V22" s="1617">
        <v>0</v>
      </c>
      <c r="W22" s="1618">
        <v>0</v>
      </c>
      <c r="X22" s="1617">
        <v>0</v>
      </c>
      <c r="Y22" s="1618">
        <v>0</v>
      </c>
      <c r="Z22" s="1617">
        <v>1</v>
      </c>
      <c r="AA22" s="1618">
        <v>40</v>
      </c>
      <c r="AB22" s="1617">
        <v>0</v>
      </c>
      <c r="AC22" s="1618">
        <v>0</v>
      </c>
      <c r="AD22" s="1617">
        <v>0</v>
      </c>
      <c r="AE22" s="1618">
        <v>0</v>
      </c>
      <c r="AF22" s="1617">
        <v>0</v>
      </c>
      <c r="AG22" s="1618">
        <v>0</v>
      </c>
    </row>
    <row r="23" spans="1:33" x14ac:dyDescent="0.15">
      <c r="A23" s="1616" t="s">
        <v>2832</v>
      </c>
      <c r="B23" s="1617">
        <v>9</v>
      </c>
      <c r="C23" s="1618">
        <v>185</v>
      </c>
      <c r="D23" s="1617">
        <v>0</v>
      </c>
      <c r="E23" s="1618">
        <v>0</v>
      </c>
      <c r="F23" s="1617">
        <v>0</v>
      </c>
      <c r="G23" s="1618">
        <v>0</v>
      </c>
      <c r="H23" s="1617">
        <v>0</v>
      </c>
      <c r="I23" s="1618">
        <v>0</v>
      </c>
      <c r="J23" s="1617">
        <v>0</v>
      </c>
      <c r="K23" s="1618">
        <v>0</v>
      </c>
      <c r="L23" s="1617">
        <v>0</v>
      </c>
      <c r="M23" s="1618">
        <v>0</v>
      </c>
      <c r="N23" s="1617">
        <v>1</v>
      </c>
      <c r="O23" s="1618">
        <v>3</v>
      </c>
      <c r="P23" s="1617">
        <v>8</v>
      </c>
      <c r="Q23" s="1618">
        <v>182</v>
      </c>
      <c r="R23" s="1617">
        <v>0</v>
      </c>
      <c r="S23" s="1618">
        <v>0</v>
      </c>
      <c r="T23" s="1617">
        <v>0</v>
      </c>
      <c r="U23" s="1618">
        <v>0</v>
      </c>
      <c r="V23" s="1617">
        <v>0</v>
      </c>
      <c r="W23" s="1618">
        <v>0</v>
      </c>
      <c r="X23" s="1617">
        <v>0</v>
      </c>
      <c r="Y23" s="1618">
        <v>0</v>
      </c>
      <c r="Z23" s="1617">
        <v>0</v>
      </c>
      <c r="AA23" s="1618">
        <v>0</v>
      </c>
      <c r="AB23" s="1617">
        <v>0</v>
      </c>
      <c r="AC23" s="1618">
        <v>0</v>
      </c>
      <c r="AD23" s="1617">
        <v>0</v>
      </c>
      <c r="AE23" s="1618">
        <v>0</v>
      </c>
      <c r="AF23" s="1617">
        <v>0</v>
      </c>
      <c r="AG23" s="1618">
        <v>0</v>
      </c>
    </row>
    <row r="24" spans="1:33" x14ac:dyDescent="0.15">
      <c r="A24" s="1616" t="s">
        <v>2833</v>
      </c>
      <c r="B24" s="1617">
        <v>4</v>
      </c>
      <c r="C24" s="1618">
        <v>199</v>
      </c>
      <c r="D24" s="1617">
        <v>0</v>
      </c>
      <c r="E24" s="1618">
        <v>0</v>
      </c>
      <c r="F24" s="1617">
        <v>0</v>
      </c>
      <c r="G24" s="1618">
        <v>0</v>
      </c>
      <c r="H24" s="1617">
        <v>0</v>
      </c>
      <c r="I24" s="1618">
        <v>0</v>
      </c>
      <c r="J24" s="1617">
        <v>0</v>
      </c>
      <c r="K24" s="1618">
        <v>0</v>
      </c>
      <c r="L24" s="1617">
        <v>0</v>
      </c>
      <c r="M24" s="1618">
        <v>0</v>
      </c>
      <c r="N24" s="1617">
        <v>0</v>
      </c>
      <c r="O24" s="1618">
        <v>0</v>
      </c>
      <c r="P24" s="1617">
        <v>4</v>
      </c>
      <c r="Q24" s="1618">
        <v>199</v>
      </c>
      <c r="R24" s="1617">
        <v>0</v>
      </c>
      <c r="S24" s="1618">
        <v>0</v>
      </c>
      <c r="T24" s="1617">
        <v>0</v>
      </c>
      <c r="U24" s="1618">
        <v>0</v>
      </c>
      <c r="V24" s="1617">
        <v>0</v>
      </c>
      <c r="W24" s="1618">
        <v>0</v>
      </c>
      <c r="X24" s="1617">
        <v>0</v>
      </c>
      <c r="Y24" s="1618">
        <v>0</v>
      </c>
      <c r="Z24" s="1617">
        <v>0</v>
      </c>
      <c r="AA24" s="1618">
        <v>0</v>
      </c>
      <c r="AB24" s="1617">
        <v>0</v>
      </c>
      <c r="AC24" s="1618">
        <v>0</v>
      </c>
      <c r="AD24" s="1617">
        <v>0</v>
      </c>
      <c r="AE24" s="1618">
        <v>0</v>
      </c>
      <c r="AF24" s="1617">
        <v>0</v>
      </c>
      <c r="AG24" s="1618">
        <v>0</v>
      </c>
    </row>
    <row r="25" spans="1:33" x14ac:dyDescent="0.15">
      <c r="A25" s="1616" t="s">
        <v>2834</v>
      </c>
      <c r="B25" s="1617">
        <v>41</v>
      </c>
      <c r="C25" s="1618">
        <v>2903</v>
      </c>
      <c r="D25" s="1617">
        <v>0</v>
      </c>
      <c r="E25" s="1618">
        <v>0</v>
      </c>
      <c r="F25" s="1617">
        <v>1</v>
      </c>
      <c r="G25" s="1618">
        <v>49</v>
      </c>
      <c r="H25" s="1617">
        <v>2</v>
      </c>
      <c r="I25" s="1618">
        <v>92</v>
      </c>
      <c r="J25" s="1617">
        <v>0</v>
      </c>
      <c r="K25" s="1618">
        <v>0</v>
      </c>
      <c r="L25" s="1617">
        <v>0</v>
      </c>
      <c r="M25" s="1618">
        <v>0</v>
      </c>
      <c r="N25" s="1617">
        <v>7</v>
      </c>
      <c r="O25" s="1618">
        <v>503</v>
      </c>
      <c r="P25" s="1617">
        <v>21</v>
      </c>
      <c r="Q25" s="1618">
        <v>1773</v>
      </c>
      <c r="R25" s="1617">
        <v>1</v>
      </c>
      <c r="S25" s="1618">
        <v>92</v>
      </c>
      <c r="T25" s="1617">
        <v>0</v>
      </c>
      <c r="U25" s="1618">
        <v>0</v>
      </c>
      <c r="V25" s="1617">
        <v>5</v>
      </c>
      <c r="W25" s="1618">
        <v>193</v>
      </c>
      <c r="X25" s="1617">
        <v>1</v>
      </c>
      <c r="Y25" s="1618">
        <v>88</v>
      </c>
      <c r="Z25" s="1617">
        <v>3</v>
      </c>
      <c r="AA25" s="1618">
        <v>113</v>
      </c>
      <c r="AB25" s="1617">
        <v>0</v>
      </c>
      <c r="AC25" s="1618">
        <v>0</v>
      </c>
      <c r="AD25" s="1617">
        <v>0</v>
      </c>
      <c r="AE25" s="1618">
        <v>0</v>
      </c>
      <c r="AF25" s="1617">
        <v>0</v>
      </c>
      <c r="AG25" s="1618">
        <v>0</v>
      </c>
    </row>
    <row r="26" spans="1:33" x14ac:dyDescent="0.15">
      <c r="A26" s="1609" t="s">
        <v>2835</v>
      </c>
      <c r="B26" s="1613">
        <f>SUM(B27:B28)</f>
        <v>62</v>
      </c>
      <c r="C26" s="1614">
        <f t="shared" ref="C26:AG26" si="5">SUM(C27:C28)</f>
        <v>5143</v>
      </c>
      <c r="D26" s="1613">
        <f t="shared" si="5"/>
        <v>0</v>
      </c>
      <c r="E26" s="1614">
        <f t="shared" si="5"/>
        <v>0</v>
      </c>
      <c r="F26" s="1613">
        <f t="shared" si="5"/>
        <v>0</v>
      </c>
      <c r="G26" s="1614">
        <f t="shared" si="5"/>
        <v>0</v>
      </c>
      <c r="H26" s="1613">
        <f t="shared" si="5"/>
        <v>0</v>
      </c>
      <c r="I26" s="1614">
        <f t="shared" si="5"/>
        <v>0</v>
      </c>
      <c r="J26" s="1613">
        <f t="shared" si="5"/>
        <v>0</v>
      </c>
      <c r="K26" s="1614">
        <f t="shared" si="5"/>
        <v>0</v>
      </c>
      <c r="L26" s="1613">
        <f t="shared" si="5"/>
        <v>0</v>
      </c>
      <c r="M26" s="1614">
        <f t="shared" si="5"/>
        <v>0</v>
      </c>
      <c r="N26" s="1613">
        <f t="shared" si="5"/>
        <v>9</v>
      </c>
      <c r="O26" s="1614">
        <f t="shared" si="5"/>
        <v>578</v>
      </c>
      <c r="P26" s="1613">
        <f t="shared" si="5"/>
        <v>46</v>
      </c>
      <c r="Q26" s="1614">
        <f t="shared" si="5"/>
        <v>4019</v>
      </c>
      <c r="R26" s="1613">
        <f t="shared" si="5"/>
        <v>0</v>
      </c>
      <c r="S26" s="1614">
        <f t="shared" si="5"/>
        <v>0</v>
      </c>
      <c r="T26" s="1613">
        <f t="shared" si="5"/>
        <v>0</v>
      </c>
      <c r="U26" s="1614">
        <f t="shared" si="5"/>
        <v>0</v>
      </c>
      <c r="V26" s="1613">
        <f t="shared" si="5"/>
        <v>5</v>
      </c>
      <c r="W26" s="1614">
        <f t="shared" si="5"/>
        <v>316</v>
      </c>
      <c r="X26" s="1613">
        <f t="shared" si="5"/>
        <v>1</v>
      </c>
      <c r="Y26" s="1614">
        <f t="shared" si="5"/>
        <v>94</v>
      </c>
      <c r="Z26" s="1613">
        <f t="shared" si="5"/>
        <v>1</v>
      </c>
      <c r="AA26" s="1614">
        <f t="shared" si="5"/>
        <v>136</v>
      </c>
      <c r="AB26" s="1613">
        <f t="shared" si="5"/>
        <v>0</v>
      </c>
      <c r="AC26" s="1614">
        <f t="shared" si="5"/>
        <v>0</v>
      </c>
      <c r="AD26" s="1613">
        <f t="shared" si="5"/>
        <v>0</v>
      </c>
      <c r="AE26" s="1614">
        <f t="shared" si="5"/>
        <v>0</v>
      </c>
      <c r="AF26" s="1613">
        <f t="shared" si="5"/>
        <v>0</v>
      </c>
      <c r="AG26" s="1615">
        <f t="shared" si="5"/>
        <v>0</v>
      </c>
    </row>
    <row r="27" spans="1:33" x14ac:dyDescent="0.15">
      <c r="A27" s="1616" t="s">
        <v>2835</v>
      </c>
      <c r="B27" s="1617">
        <v>40</v>
      </c>
      <c r="C27" s="1618">
        <v>3821</v>
      </c>
      <c r="D27" s="1617">
        <v>0</v>
      </c>
      <c r="E27" s="1618">
        <v>0</v>
      </c>
      <c r="F27" s="1617">
        <v>0</v>
      </c>
      <c r="G27" s="1618">
        <v>0</v>
      </c>
      <c r="H27" s="1617">
        <v>0</v>
      </c>
      <c r="I27" s="1618">
        <v>0</v>
      </c>
      <c r="J27" s="1617">
        <v>0</v>
      </c>
      <c r="K27" s="1618">
        <v>0</v>
      </c>
      <c r="L27" s="1617">
        <v>0</v>
      </c>
      <c r="M27" s="1618">
        <v>0</v>
      </c>
      <c r="N27" s="1617">
        <v>5</v>
      </c>
      <c r="O27" s="1618">
        <v>457</v>
      </c>
      <c r="P27" s="1617">
        <v>28</v>
      </c>
      <c r="Q27" s="1618">
        <v>2818</v>
      </c>
      <c r="R27" s="1617">
        <v>0</v>
      </c>
      <c r="S27" s="1618">
        <v>0</v>
      </c>
      <c r="T27" s="1617">
        <v>0</v>
      </c>
      <c r="U27" s="1618">
        <v>0</v>
      </c>
      <c r="V27" s="1617">
        <v>5</v>
      </c>
      <c r="W27" s="1618">
        <v>316</v>
      </c>
      <c r="X27" s="1617">
        <v>1</v>
      </c>
      <c r="Y27" s="1618">
        <v>94</v>
      </c>
      <c r="Z27" s="1617">
        <v>1</v>
      </c>
      <c r="AA27" s="1618">
        <v>136</v>
      </c>
      <c r="AB27" s="1617">
        <v>0</v>
      </c>
      <c r="AC27" s="1618">
        <v>0</v>
      </c>
      <c r="AD27" s="1617">
        <v>0</v>
      </c>
      <c r="AE27" s="1618">
        <v>0</v>
      </c>
      <c r="AF27" s="1617">
        <v>0</v>
      </c>
      <c r="AG27" s="1618">
        <v>0</v>
      </c>
    </row>
    <row r="28" spans="1:33" x14ac:dyDescent="0.15">
      <c r="A28" s="1616" t="s">
        <v>2836</v>
      </c>
      <c r="B28" s="1617">
        <v>22</v>
      </c>
      <c r="C28" s="1618">
        <v>1322</v>
      </c>
      <c r="D28" s="1617">
        <v>0</v>
      </c>
      <c r="E28" s="1618">
        <v>0</v>
      </c>
      <c r="F28" s="1617">
        <v>0</v>
      </c>
      <c r="G28" s="1618">
        <v>0</v>
      </c>
      <c r="H28" s="1617">
        <v>0</v>
      </c>
      <c r="I28" s="1618">
        <v>0</v>
      </c>
      <c r="J28" s="1617">
        <v>0</v>
      </c>
      <c r="K28" s="1618">
        <v>0</v>
      </c>
      <c r="L28" s="1617">
        <v>0</v>
      </c>
      <c r="M28" s="1618">
        <v>0</v>
      </c>
      <c r="N28" s="1617">
        <v>4</v>
      </c>
      <c r="O28" s="1618">
        <v>121</v>
      </c>
      <c r="P28" s="1617">
        <v>18</v>
      </c>
      <c r="Q28" s="1618">
        <v>1201</v>
      </c>
      <c r="R28" s="1617">
        <v>0</v>
      </c>
      <c r="S28" s="1618">
        <v>0</v>
      </c>
      <c r="T28" s="1617">
        <v>0</v>
      </c>
      <c r="U28" s="1618">
        <v>0</v>
      </c>
      <c r="V28" s="1617">
        <v>0</v>
      </c>
      <c r="W28" s="1618">
        <v>0</v>
      </c>
      <c r="X28" s="1617">
        <v>0</v>
      </c>
      <c r="Y28" s="1618">
        <v>0</v>
      </c>
      <c r="Z28" s="1617">
        <v>0</v>
      </c>
      <c r="AA28" s="1618">
        <v>0</v>
      </c>
      <c r="AB28" s="1617">
        <v>0</v>
      </c>
      <c r="AC28" s="1618">
        <v>0</v>
      </c>
      <c r="AD28" s="1617">
        <v>0</v>
      </c>
      <c r="AE28" s="1618">
        <v>0</v>
      </c>
      <c r="AF28" s="1617">
        <v>0</v>
      </c>
      <c r="AG28" s="1618">
        <v>0</v>
      </c>
    </row>
    <row r="29" spans="1:33" x14ac:dyDescent="0.15">
      <c r="A29" s="1609" t="s">
        <v>1184</v>
      </c>
      <c r="B29" s="1613">
        <f>SUM(B30)</f>
        <v>3</v>
      </c>
      <c r="C29" s="1614">
        <f t="shared" ref="C29:AG29" si="6">SUM(C30)</f>
        <v>32</v>
      </c>
      <c r="D29" s="1613">
        <f t="shared" si="6"/>
        <v>0</v>
      </c>
      <c r="E29" s="1614">
        <f t="shared" si="6"/>
        <v>0</v>
      </c>
      <c r="F29" s="1613">
        <f t="shared" si="6"/>
        <v>0</v>
      </c>
      <c r="G29" s="1614">
        <f t="shared" si="6"/>
        <v>0</v>
      </c>
      <c r="H29" s="1613">
        <f t="shared" si="6"/>
        <v>0</v>
      </c>
      <c r="I29" s="1614">
        <f t="shared" si="6"/>
        <v>0</v>
      </c>
      <c r="J29" s="1613">
        <f t="shared" si="6"/>
        <v>0</v>
      </c>
      <c r="K29" s="1614">
        <f t="shared" si="6"/>
        <v>0</v>
      </c>
      <c r="L29" s="1613">
        <f t="shared" si="6"/>
        <v>0</v>
      </c>
      <c r="M29" s="1614">
        <f t="shared" si="6"/>
        <v>0</v>
      </c>
      <c r="N29" s="1613">
        <f t="shared" si="6"/>
        <v>0</v>
      </c>
      <c r="O29" s="1614">
        <f t="shared" si="6"/>
        <v>0</v>
      </c>
      <c r="P29" s="1613">
        <f t="shared" si="6"/>
        <v>3</v>
      </c>
      <c r="Q29" s="1614">
        <f t="shared" si="6"/>
        <v>32</v>
      </c>
      <c r="R29" s="1613">
        <f t="shared" si="6"/>
        <v>0</v>
      </c>
      <c r="S29" s="1614">
        <f t="shared" si="6"/>
        <v>0</v>
      </c>
      <c r="T29" s="1613">
        <f t="shared" si="6"/>
        <v>0</v>
      </c>
      <c r="U29" s="1614">
        <f t="shared" si="6"/>
        <v>0</v>
      </c>
      <c r="V29" s="1613">
        <f t="shared" si="6"/>
        <v>0</v>
      </c>
      <c r="W29" s="1614">
        <f t="shared" si="6"/>
        <v>0</v>
      </c>
      <c r="X29" s="1613">
        <f t="shared" si="6"/>
        <v>0</v>
      </c>
      <c r="Y29" s="1614">
        <f t="shared" si="6"/>
        <v>0</v>
      </c>
      <c r="Z29" s="1613">
        <f t="shared" si="6"/>
        <v>0</v>
      </c>
      <c r="AA29" s="1614">
        <f t="shared" si="6"/>
        <v>0</v>
      </c>
      <c r="AB29" s="1613">
        <f t="shared" si="6"/>
        <v>0</v>
      </c>
      <c r="AC29" s="1614">
        <f t="shared" si="6"/>
        <v>0</v>
      </c>
      <c r="AD29" s="1613">
        <f t="shared" si="6"/>
        <v>0</v>
      </c>
      <c r="AE29" s="1614">
        <f t="shared" si="6"/>
        <v>0</v>
      </c>
      <c r="AF29" s="1613">
        <f t="shared" si="6"/>
        <v>0</v>
      </c>
      <c r="AG29" s="1615">
        <f t="shared" si="6"/>
        <v>0</v>
      </c>
    </row>
    <row r="30" spans="1:33" x14ac:dyDescent="0.15">
      <c r="A30" s="1616" t="s">
        <v>1184</v>
      </c>
      <c r="B30" s="1617">
        <v>3</v>
      </c>
      <c r="C30" s="1618">
        <v>32</v>
      </c>
      <c r="D30" s="1617">
        <v>0</v>
      </c>
      <c r="E30" s="1618">
        <v>0</v>
      </c>
      <c r="F30" s="1617">
        <v>0</v>
      </c>
      <c r="G30" s="1618">
        <v>0</v>
      </c>
      <c r="H30" s="1617">
        <v>0</v>
      </c>
      <c r="I30" s="1618">
        <v>0</v>
      </c>
      <c r="J30" s="1617">
        <v>0</v>
      </c>
      <c r="K30" s="1618">
        <v>0</v>
      </c>
      <c r="L30" s="1617">
        <v>0</v>
      </c>
      <c r="M30" s="1618">
        <v>0</v>
      </c>
      <c r="N30" s="1617">
        <v>0</v>
      </c>
      <c r="O30" s="1618">
        <v>0</v>
      </c>
      <c r="P30" s="1617">
        <v>3</v>
      </c>
      <c r="Q30" s="1618">
        <v>32</v>
      </c>
      <c r="R30" s="1617">
        <v>0</v>
      </c>
      <c r="S30" s="1618">
        <v>0</v>
      </c>
      <c r="T30" s="1617">
        <v>0</v>
      </c>
      <c r="U30" s="1618">
        <v>0</v>
      </c>
      <c r="V30" s="1617">
        <v>0</v>
      </c>
      <c r="W30" s="1618">
        <v>0</v>
      </c>
      <c r="X30" s="1617">
        <v>0</v>
      </c>
      <c r="Y30" s="1618">
        <v>0</v>
      </c>
      <c r="Z30" s="1617">
        <v>0</v>
      </c>
      <c r="AA30" s="1618">
        <v>0</v>
      </c>
      <c r="AB30" s="1617">
        <v>0</v>
      </c>
      <c r="AC30" s="1618">
        <v>0</v>
      </c>
      <c r="AD30" s="1617">
        <v>0</v>
      </c>
      <c r="AE30" s="1618">
        <v>0</v>
      </c>
      <c r="AF30" s="1617">
        <v>0</v>
      </c>
      <c r="AG30" s="1618">
        <v>0</v>
      </c>
    </row>
    <row r="31" spans="1:33" x14ac:dyDescent="0.15">
      <c r="A31" s="1609" t="s">
        <v>2837</v>
      </c>
      <c r="B31" s="1613">
        <f>SUM(B32:B39)</f>
        <v>62</v>
      </c>
      <c r="C31" s="1614">
        <f t="shared" ref="C31:AG31" si="7">SUM(C32:C39)</f>
        <v>4468</v>
      </c>
      <c r="D31" s="1613">
        <f t="shared" si="7"/>
        <v>1</v>
      </c>
      <c r="E31" s="1614">
        <f t="shared" si="7"/>
        <v>38</v>
      </c>
      <c r="F31" s="1613">
        <f t="shared" si="7"/>
        <v>2</v>
      </c>
      <c r="G31" s="1614">
        <f t="shared" si="7"/>
        <v>76</v>
      </c>
      <c r="H31" s="1613">
        <f t="shared" si="7"/>
        <v>2</v>
      </c>
      <c r="I31" s="1614">
        <f t="shared" si="7"/>
        <v>259</v>
      </c>
      <c r="J31" s="1613">
        <f t="shared" si="7"/>
        <v>0</v>
      </c>
      <c r="K31" s="1614">
        <f t="shared" si="7"/>
        <v>0</v>
      </c>
      <c r="L31" s="1613">
        <f t="shared" si="7"/>
        <v>3</v>
      </c>
      <c r="M31" s="1614">
        <f t="shared" si="7"/>
        <v>247</v>
      </c>
      <c r="N31" s="1613">
        <f t="shared" si="7"/>
        <v>8</v>
      </c>
      <c r="O31" s="1614">
        <f t="shared" si="7"/>
        <v>637</v>
      </c>
      <c r="P31" s="1613">
        <f t="shared" si="7"/>
        <v>32</v>
      </c>
      <c r="Q31" s="1614">
        <f t="shared" si="7"/>
        <v>2168</v>
      </c>
      <c r="R31" s="1613">
        <f t="shared" si="7"/>
        <v>0</v>
      </c>
      <c r="S31" s="1614">
        <f t="shared" si="7"/>
        <v>0</v>
      </c>
      <c r="T31" s="1613">
        <f t="shared" si="7"/>
        <v>3</v>
      </c>
      <c r="U31" s="1614">
        <f t="shared" si="7"/>
        <v>163</v>
      </c>
      <c r="V31" s="1613">
        <f t="shared" si="7"/>
        <v>6</v>
      </c>
      <c r="W31" s="1614">
        <f t="shared" si="7"/>
        <v>589</v>
      </c>
      <c r="X31" s="1613">
        <f t="shared" si="7"/>
        <v>1</v>
      </c>
      <c r="Y31" s="1614">
        <f t="shared" si="7"/>
        <v>41</v>
      </c>
      <c r="Z31" s="1613">
        <f t="shared" si="7"/>
        <v>2</v>
      </c>
      <c r="AA31" s="1614">
        <f t="shared" si="7"/>
        <v>28</v>
      </c>
      <c r="AB31" s="1613">
        <f t="shared" si="7"/>
        <v>1</v>
      </c>
      <c r="AC31" s="1614">
        <f t="shared" si="7"/>
        <v>203</v>
      </c>
      <c r="AD31" s="1613">
        <f t="shared" si="7"/>
        <v>0</v>
      </c>
      <c r="AE31" s="1614">
        <f t="shared" si="7"/>
        <v>0</v>
      </c>
      <c r="AF31" s="1613">
        <f t="shared" si="7"/>
        <v>1</v>
      </c>
      <c r="AG31" s="1615">
        <f t="shared" si="7"/>
        <v>19</v>
      </c>
    </row>
    <row r="32" spans="1:33" x14ac:dyDescent="0.15">
      <c r="A32" s="1616" t="s">
        <v>2838</v>
      </c>
      <c r="B32" s="1617">
        <v>3</v>
      </c>
      <c r="C32" s="1618">
        <v>21</v>
      </c>
      <c r="D32" s="1617">
        <v>0</v>
      </c>
      <c r="E32" s="1618">
        <v>0</v>
      </c>
      <c r="F32" s="1617">
        <v>0</v>
      </c>
      <c r="G32" s="1618">
        <v>0</v>
      </c>
      <c r="H32" s="1617">
        <v>0</v>
      </c>
      <c r="I32" s="1618">
        <v>0</v>
      </c>
      <c r="J32" s="1617">
        <v>0</v>
      </c>
      <c r="K32" s="1618">
        <v>0</v>
      </c>
      <c r="L32" s="1617">
        <v>0</v>
      </c>
      <c r="M32" s="1618">
        <v>0</v>
      </c>
      <c r="N32" s="1617">
        <v>0</v>
      </c>
      <c r="O32" s="1618">
        <v>0</v>
      </c>
      <c r="P32" s="1617">
        <v>3</v>
      </c>
      <c r="Q32" s="1618">
        <v>21</v>
      </c>
      <c r="R32" s="1617">
        <v>0</v>
      </c>
      <c r="S32" s="1618">
        <v>0</v>
      </c>
      <c r="T32" s="1617">
        <v>0</v>
      </c>
      <c r="U32" s="1618">
        <v>0</v>
      </c>
      <c r="V32" s="1617">
        <v>0</v>
      </c>
      <c r="W32" s="1618">
        <v>0</v>
      </c>
      <c r="X32" s="1617">
        <v>0</v>
      </c>
      <c r="Y32" s="1618">
        <v>0</v>
      </c>
      <c r="Z32" s="1617">
        <v>0</v>
      </c>
      <c r="AA32" s="1618">
        <v>0</v>
      </c>
      <c r="AB32" s="1617">
        <v>0</v>
      </c>
      <c r="AC32" s="1618">
        <v>0</v>
      </c>
      <c r="AD32" s="1617">
        <v>0</v>
      </c>
      <c r="AE32" s="1618">
        <v>0</v>
      </c>
      <c r="AF32" s="1617">
        <v>0</v>
      </c>
      <c r="AG32" s="1618">
        <v>0</v>
      </c>
    </row>
    <row r="33" spans="1:33" x14ac:dyDescent="0.15">
      <c r="A33" s="1616" t="s">
        <v>2839</v>
      </c>
      <c r="B33" s="1617">
        <v>14</v>
      </c>
      <c r="C33" s="1618">
        <v>790</v>
      </c>
      <c r="D33" s="1617">
        <v>0</v>
      </c>
      <c r="E33" s="1618">
        <v>0</v>
      </c>
      <c r="F33" s="1617">
        <v>0</v>
      </c>
      <c r="G33" s="1618">
        <v>0</v>
      </c>
      <c r="H33" s="1617">
        <v>0</v>
      </c>
      <c r="I33" s="1618">
        <v>0</v>
      </c>
      <c r="J33" s="1617">
        <v>0</v>
      </c>
      <c r="K33" s="1618">
        <v>0</v>
      </c>
      <c r="L33" s="1617">
        <v>0</v>
      </c>
      <c r="M33" s="1618">
        <v>0</v>
      </c>
      <c r="N33" s="1617">
        <v>4</v>
      </c>
      <c r="O33" s="1618">
        <v>201</v>
      </c>
      <c r="P33" s="1617">
        <v>7</v>
      </c>
      <c r="Q33" s="1618">
        <v>359</v>
      </c>
      <c r="R33" s="1617">
        <v>0</v>
      </c>
      <c r="S33" s="1618">
        <v>0</v>
      </c>
      <c r="T33" s="1617">
        <v>1</v>
      </c>
      <c r="U33" s="1618">
        <v>101</v>
      </c>
      <c r="V33" s="1617">
        <v>1</v>
      </c>
      <c r="W33" s="1618">
        <v>121</v>
      </c>
      <c r="X33" s="1617">
        <v>0</v>
      </c>
      <c r="Y33" s="1618">
        <v>0</v>
      </c>
      <c r="Z33" s="1617">
        <v>1</v>
      </c>
      <c r="AA33" s="1618">
        <v>8</v>
      </c>
      <c r="AB33" s="1617">
        <v>0</v>
      </c>
      <c r="AC33" s="1618">
        <v>0</v>
      </c>
      <c r="AD33" s="1617">
        <v>0</v>
      </c>
      <c r="AE33" s="1618">
        <v>0</v>
      </c>
      <c r="AF33" s="1617">
        <v>0</v>
      </c>
      <c r="AG33" s="1618">
        <v>0</v>
      </c>
    </row>
    <row r="34" spans="1:33" x14ac:dyDescent="0.15">
      <c r="A34" s="1616" t="s">
        <v>2840</v>
      </c>
      <c r="B34" s="1617">
        <v>9</v>
      </c>
      <c r="C34" s="1618">
        <v>494</v>
      </c>
      <c r="D34" s="1617">
        <v>0</v>
      </c>
      <c r="E34" s="1618">
        <v>0</v>
      </c>
      <c r="F34" s="1617">
        <v>0</v>
      </c>
      <c r="G34" s="1618">
        <v>0</v>
      </c>
      <c r="H34" s="1617">
        <v>2</v>
      </c>
      <c r="I34" s="1618">
        <v>259</v>
      </c>
      <c r="J34" s="1617">
        <v>0</v>
      </c>
      <c r="K34" s="1618">
        <v>0</v>
      </c>
      <c r="L34" s="1617">
        <v>1</v>
      </c>
      <c r="M34" s="1618">
        <v>94</v>
      </c>
      <c r="N34" s="1617">
        <v>1</v>
      </c>
      <c r="O34" s="1618">
        <v>9</v>
      </c>
      <c r="P34" s="1617">
        <v>2</v>
      </c>
      <c r="Q34" s="1618">
        <v>51</v>
      </c>
      <c r="R34" s="1617">
        <v>0</v>
      </c>
      <c r="S34" s="1618">
        <v>0</v>
      </c>
      <c r="T34" s="1617">
        <v>1</v>
      </c>
      <c r="U34" s="1618">
        <v>47</v>
      </c>
      <c r="V34" s="1617">
        <v>2</v>
      </c>
      <c r="W34" s="1618">
        <v>34</v>
      </c>
      <c r="X34" s="1617">
        <v>0</v>
      </c>
      <c r="Y34" s="1618">
        <v>0</v>
      </c>
      <c r="Z34" s="1617">
        <v>0</v>
      </c>
      <c r="AA34" s="1618">
        <v>0</v>
      </c>
      <c r="AB34" s="1617">
        <v>0</v>
      </c>
      <c r="AC34" s="1618">
        <v>0</v>
      </c>
      <c r="AD34" s="1617">
        <v>0</v>
      </c>
      <c r="AE34" s="1618">
        <v>0</v>
      </c>
      <c r="AF34" s="1617">
        <v>0</v>
      </c>
      <c r="AG34" s="1618">
        <v>0</v>
      </c>
    </row>
    <row r="35" spans="1:33" x14ac:dyDescent="0.15">
      <c r="A35" s="1616" t="s">
        <v>2841</v>
      </c>
      <c r="B35" s="1617">
        <v>2</v>
      </c>
      <c r="C35" s="1618">
        <v>21</v>
      </c>
      <c r="D35" s="1617">
        <v>0</v>
      </c>
      <c r="E35" s="1618">
        <v>0</v>
      </c>
      <c r="F35" s="1617">
        <v>0</v>
      </c>
      <c r="G35" s="1618">
        <v>0</v>
      </c>
      <c r="H35" s="1617">
        <v>0</v>
      </c>
      <c r="I35" s="1618">
        <v>0</v>
      </c>
      <c r="J35" s="1617">
        <v>0</v>
      </c>
      <c r="K35" s="1618">
        <v>0</v>
      </c>
      <c r="L35" s="1617">
        <v>0</v>
      </c>
      <c r="M35" s="1618">
        <v>0</v>
      </c>
      <c r="N35" s="1617">
        <v>1</v>
      </c>
      <c r="O35" s="1618">
        <v>11</v>
      </c>
      <c r="P35" s="1617">
        <v>1</v>
      </c>
      <c r="Q35" s="1618">
        <v>10</v>
      </c>
      <c r="R35" s="1617">
        <v>0</v>
      </c>
      <c r="S35" s="1618">
        <v>0</v>
      </c>
      <c r="T35" s="1617">
        <v>0</v>
      </c>
      <c r="U35" s="1618">
        <v>0</v>
      </c>
      <c r="V35" s="1617">
        <v>0</v>
      </c>
      <c r="W35" s="1618">
        <v>0</v>
      </c>
      <c r="X35" s="1617">
        <v>0</v>
      </c>
      <c r="Y35" s="1618">
        <v>0</v>
      </c>
      <c r="Z35" s="1617">
        <v>0</v>
      </c>
      <c r="AA35" s="1618">
        <v>0</v>
      </c>
      <c r="AB35" s="1617">
        <v>0</v>
      </c>
      <c r="AC35" s="1618">
        <v>0</v>
      </c>
      <c r="AD35" s="1617">
        <v>0</v>
      </c>
      <c r="AE35" s="1618">
        <v>0</v>
      </c>
      <c r="AF35" s="1617">
        <v>0</v>
      </c>
      <c r="AG35" s="1618">
        <v>0</v>
      </c>
    </row>
    <row r="36" spans="1:33" x14ac:dyDescent="0.15">
      <c r="A36" s="1616" t="s">
        <v>2842</v>
      </c>
      <c r="B36" s="1617">
        <v>2</v>
      </c>
      <c r="C36" s="1618">
        <v>47</v>
      </c>
      <c r="D36" s="1617">
        <v>0</v>
      </c>
      <c r="E36" s="1618">
        <v>0</v>
      </c>
      <c r="F36" s="1617">
        <v>0</v>
      </c>
      <c r="G36" s="1618">
        <v>0</v>
      </c>
      <c r="H36" s="1617">
        <v>0</v>
      </c>
      <c r="I36" s="1618">
        <v>0</v>
      </c>
      <c r="J36" s="1617">
        <v>0</v>
      </c>
      <c r="K36" s="1618">
        <v>0</v>
      </c>
      <c r="L36" s="1617">
        <v>0</v>
      </c>
      <c r="M36" s="1618">
        <v>0</v>
      </c>
      <c r="N36" s="1617">
        <v>0</v>
      </c>
      <c r="O36" s="1618">
        <v>0</v>
      </c>
      <c r="P36" s="1617">
        <v>1</v>
      </c>
      <c r="Q36" s="1618">
        <v>27</v>
      </c>
      <c r="R36" s="1617">
        <v>0</v>
      </c>
      <c r="S36" s="1618">
        <v>0</v>
      </c>
      <c r="T36" s="1617">
        <v>0</v>
      </c>
      <c r="U36" s="1618">
        <v>0</v>
      </c>
      <c r="V36" s="1617">
        <v>0</v>
      </c>
      <c r="W36" s="1618">
        <v>0</v>
      </c>
      <c r="X36" s="1617">
        <v>0</v>
      </c>
      <c r="Y36" s="1618">
        <v>0</v>
      </c>
      <c r="Z36" s="1617">
        <v>1</v>
      </c>
      <c r="AA36" s="1618">
        <v>20</v>
      </c>
      <c r="AB36" s="1617">
        <v>0</v>
      </c>
      <c r="AC36" s="1618">
        <v>0</v>
      </c>
      <c r="AD36" s="1617">
        <v>0</v>
      </c>
      <c r="AE36" s="1618">
        <v>0</v>
      </c>
      <c r="AF36" s="1617">
        <v>0</v>
      </c>
      <c r="AG36" s="1618">
        <v>0</v>
      </c>
    </row>
    <row r="37" spans="1:33" x14ac:dyDescent="0.15">
      <c r="A37" s="1616" t="s">
        <v>2843</v>
      </c>
      <c r="B37" s="1617">
        <v>19</v>
      </c>
      <c r="C37" s="1618">
        <v>2303</v>
      </c>
      <c r="D37" s="1617">
        <v>0</v>
      </c>
      <c r="E37" s="1618">
        <v>0</v>
      </c>
      <c r="F37" s="1617">
        <v>1</v>
      </c>
      <c r="G37" s="1618">
        <v>6</v>
      </c>
      <c r="H37" s="1617">
        <v>0</v>
      </c>
      <c r="I37" s="1618">
        <v>0</v>
      </c>
      <c r="J37" s="1617">
        <v>0</v>
      </c>
      <c r="K37" s="1618">
        <v>0</v>
      </c>
      <c r="L37" s="1617">
        <v>1</v>
      </c>
      <c r="M37" s="1618">
        <v>131</v>
      </c>
      <c r="N37" s="1617">
        <v>2</v>
      </c>
      <c r="O37" s="1618">
        <v>416</v>
      </c>
      <c r="P37" s="1617">
        <v>10</v>
      </c>
      <c r="Q37" s="1618">
        <v>1184</v>
      </c>
      <c r="R37" s="1617">
        <v>0</v>
      </c>
      <c r="S37" s="1618">
        <v>0</v>
      </c>
      <c r="T37" s="1617">
        <v>1</v>
      </c>
      <c r="U37" s="1618">
        <v>15</v>
      </c>
      <c r="V37" s="1617">
        <v>2</v>
      </c>
      <c r="W37" s="1618">
        <v>329</v>
      </c>
      <c r="X37" s="1617">
        <v>0</v>
      </c>
      <c r="Y37" s="1618">
        <v>0</v>
      </c>
      <c r="Z37" s="1617">
        <v>0</v>
      </c>
      <c r="AA37" s="1618">
        <v>0</v>
      </c>
      <c r="AB37" s="1617">
        <v>1</v>
      </c>
      <c r="AC37" s="1618">
        <v>203</v>
      </c>
      <c r="AD37" s="1617">
        <v>0</v>
      </c>
      <c r="AE37" s="1618">
        <v>0</v>
      </c>
      <c r="AF37" s="1617">
        <v>1</v>
      </c>
      <c r="AG37" s="1618">
        <v>19</v>
      </c>
    </row>
    <row r="38" spans="1:33" x14ac:dyDescent="0.15">
      <c r="A38" s="1616" t="s">
        <v>2844</v>
      </c>
      <c r="B38" s="1617">
        <v>7</v>
      </c>
      <c r="C38" s="1618">
        <v>405</v>
      </c>
      <c r="D38" s="1617">
        <v>1</v>
      </c>
      <c r="E38" s="1618">
        <v>38</v>
      </c>
      <c r="F38" s="1617">
        <v>1</v>
      </c>
      <c r="G38" s="1618">
        <v>70</v>
      </c>
      <c r="H38" s="1617">
        <v>0</v>
      </c>
      <c r="I38" s="1618">
        <v>0</v>
      </c>
      <c r="J38" s="1617">
        <v>0</v>
      </c>
      <c r="K38" s="1618">
        <v>0</v>
      </c>
      <c r="L38" s="1617">
        <v>1</v>
      </c>
      <c r="M38" s="1618">
        <v>22</v>
      </c>
      <c r="N38" s="1617">
        <v>0</v>
      </c>
      <c r="O38" s="1618">
        <v>0</v>
      </c>
      <c r="P38" s="1617">
        <v>3</v>
      </c>
      <c r="Q38" s="1618">
        <v>234</v>
      </c>
      <c r="R38" s="1617">
        <v>0</v>
      </c>
      <c r="S38" s="1618">
        <v>0</v>
      </c>
      <c r="T38" s="1617">
        <v>0</v>
      </c>
      <c r="U38" s="1618">
        <v>0</v>
      </c>
      <c r="V38" s="1617">
        <v>0</v>
      </c>
      <c r="W38" s="1618">
        <v>0</v>
      </c>
      <c r="X38" s="1617">
        <v>1</v>
      </c>
      <c r="Y38" s="1618">
        <v>41</v>
      </c>
      <c r="Z38" s="1617">
        <v>0</v>
      </c>
      <c r="AA38" s="1618">
        <v>0</v>
      </c>
      <c r="AB38" s="1617">
        <v>0</v>
      </c>
      <c r="AC38" s="1618">
        <v>0</v>
      </c>
      <c r="AD38" s="1617">
        <v>0</v>
      </c>
      <c r="AE38" s="1618">
        <v>0</v>
      </c>
      <c r="AF38" s="1617">
        <v>0</v>
      </c>
      <c r="AG38" s="1618">
        <v>0</v>
      </c>
    </row>
    <row r="39" spans="1:33" x14ac:dyDescent="0.15">
      <c r="A39" s="1616" t="s">
        <v>2845</v>
      </c>
      <c r="B39" s="1617">
        <v>6</v>
      </c>
      <c r="C39" s="1618">
        <v>387</v>
      </c>
      <c r="D39" s="1617">
        <v>0</v>
      </c>
      <c r="E39" s="1618">
        <v>0</v>
      </c>
      <c r="F39" s="1617">
        <v>0</v>
      </c>
      <c r="G39" s="1618">
        <v>0</v>
      </c>
      <c r="H39" s="1617">
        <v>0</v>
      </c>
      <c r="I39" s="1618">
        <v>0</v>
      </c>
      <c r="J39" s="1617">
        <v>0</v>
      </c>
      <c r="K39" s="1618">
        <v>0</v>
      </c>
      <c r="L39" s="1617">
        <v>0</v>
      </c>
      <c r="M39" s="1618">
        <v>0</v>
      </c>
      <c r="N39" s="1617">
        <v>0</v>
      </c>
      <c r="O39" s="1618">
        <v>0</v>
      </c>
      <c r="P39" s="1617">
        <v>5</v>
      </c>
      <c r="Q39" s="1618">
        <v>282</v>
      </c>
      <c r="R39" s="1617">
        <v>0</v>
      </c>
      <c r="S39" s="1618">
        <v>0</v>
      </c>
      <c r="T39" s="1617">
        <v>0</v>
      </c>
      <c r="U39" s="1618">
        <v>0</v>
      </c>
      <c r="V39" s="1617">
        <v>1</v>
      </c>
      <c r="W39" s="1618">
        <v>105</v>
      </c>
      <c r="X39" s="1617">
        <v>0</v>
      </c>
      <c r="Y39" s="1618">
        <v>0</v>
      </c>
      <c r="Z39" s="1617">
        <v>0</v>
      </c>
      <c r="AA39" s="1618">
        <v>0</v>
      </c>
      <c r="AB39" s="1617">
        <v>0</v>
      </c>
      <c r="AC39" s="1618">
        <v>0</v>
      </c>
      <c r="AD39" s="1617">
        <v>0</v>
      </c>
      <c r="AE39" s="1618">
        <v>0</v>
      </c>
      <c r="AF39" s="1617">
        <v>0</v>
      </c>
      <c r="AG39" s="1618">
        <v>0</v>
      </c>
    </row>
    <row r="40" spans="1:33" x14ac:dyDescent="0.15">
      <c r="A40" s="1609" t="s">
        <v>2846</v>
      </c>
      <c r="B40" s="1613">
        <f>SUM(B41:B44)</f>
        <v>57</v>
      </c>
      <c r="C40" s="1614">
        <f t="shared" ref="C40:AG40" si="8">SUM(C41:C44)</f>
        <v>3271</v>
      </c>
      <c r="D40" s="1613">
        <f t="shared" si="8"/>
        <v>1</v>
      </c>
      <c r="E40" s="1614">
        <f t="shared" si="8"/>
        <v>166</v>
      </c>
      <c r="F40" s="1613">
        <f t="shared" si="8"/>
        <v>2</v>
      </c>
      <c r="G40" s="1614">
        <f t="shared" si="8"/>
        <v>28</v>
      </c>
      <c r="H40" s="1613">
        <f t="shared" si="8"/>
        <v>2</v>
      </c>
      <c r="I40" s="1614">
        <f t="shared" si="8"/>
        <v>16</v>
      </c>
      <c r="J40" s="1613">
        <f t="shared" si="8"/>
        <v>0</v>
      </c>
      <c r="K40" s="1614">
        <f t="shared" si="8"/>
        <v>0</v>
      </c>
      <c r="L40" s="1613">
        <f t="shared" si="8"/>
        <v>1</v>
      </c>
      <c r="M40" s="1614">
        <f t="shared" si="8"/>
        <v>25</v>
      </c>
      <c r="N40" s="1613">
        <f t="shared" si="8"/>
        <v>5</v>
      </c>
      <c r="O40" s="1614">
        <f t="shared" si="8"/>
        <v>189</v>
      </c>
      <c r="P40" s="1613">
        <f t="shared" si="8"/>
        <v>38</v>
      </c>
      <c r="Q40" s="1614">
        <f t="shared" si="8"/>
        <v>2125</v>
      </c>
      <c r="R40" s="1613">
        <f t="shared" si="8"/>
        <v>0</v>
      </c>
      <c r="S40" s="1614">
        <f t="shared" si="8"/>
        <v>0</v>
      </c>
      <c r="T40" s="1613">
        <f t="shared" si="8"/>
        <v>0</v>
      </c>
      <c r="U40" s="1614">
        <f t="shared" si="8"/>
        <v>0</v>
      </c>
      <c r="V40" s="1613">
        <f t="shared" si="8"/>
        <v>2</v>
      </c>
      <c r="W40" s="1614">
        <f t="shared" si="8"/>
        <v>329</v>
      </c>
      <c r="X40" s="1613">
        <f t="shared" si="8"/>
        <v>1</v>
      </c>
      <c r="Y40" s="1614">
        <f t="shared" si="8"/>
        <v>104</v>
      </c>
      <c r="Z40" s="1613">
        <f t="shared" si="8"/>
        <v>3</v>
      </c>
      <c r="AA40" s="1614">
        <f t="shared" si="8"/>
        <v>249</v>
      </c>
      <c r="AB40" s="1613">
        <f t="shared" si="8"/>
        <v>2</v>
      </c>
      <c r="AC40" s="1614">
        <f t="shared" si="8"/>
        <v>40</v>
      </c>
      <c r="AD40" s="1613">
        <f t="shared" si="8"/>
        <v>0</v>
      </c>
      <c r="AE40" s="1614">
        <f t="shared" si="8"/>
        <v>0</v>
      </c>
      <c r="AF40" s="1613">
        <f t="shared" si="8"/>
        <v>0</v>
      </c>
      <c r="AG40" s="1615">
        <f t="shared" si="8"/>
        <v>0</v>
      </c>
    </row>
    <row r="41" spans="1:33" x14ac:dyDescent="0.15">
      <c r="A41" s="1616" t="s">
        <v>2847</v>
      </c>
      <c r="B41" s="1617">
        <v>4</v>
      </c>
      <c r="C41" s="1618">
        <v>115</v>
      </c>
      <c r="D41" s="1617">
        <v>0</v>
      </c>
      <c r="E41" s="1618">
        <v>0</v>
      </c>
      <c r="F41" s="1617">
        <v>0</v>
      </c>
      <c r="G41" s="1618">
        <v>0</v>
      </c>
      <c r="H41" s="1617">
        <v>0</v>
      </c>
      <c r="I41" s="1618">
        <v>0</v>
      </c>
      <c r="J41" s="1617">
        <v>0</v>
      </c>
      <c r="K41" s="1618">
        <v>0</v>
      </c>
      <c r="L41" s="1617">
        <v>0</v>
      </c>
      <c r="M41" s="1618">
        <v>0</v>
      </c>
      <c r="N41" s="1617">
        <v>0</v>
      </c>
      <c r="O41" s="1618">
        <v>0</v>
      </c>
      <c r="P41" s="1617">
        <v>4</v>
      </c>
      <c r="Q41" s="1618">
        <v>115</v>
      </c>
      <c r="R41" s="1617">
        <v>0</v>
      </c>
      <c r="S41" s="1618">
        <v>0</v>
      </c>
      <c r="T41" s="1617">
        <v>0</v>
      </c>
      <c r="U41" s="1618">
        <v>0</v>
      </c>
      <c r="V41" s="1617">
        <v>0</v>
      </c>
      <c r="W41" s="1618">
        <v>0</v>
      </c>
      <c r="X41" s="1617">
        <v>0</v>
      </c>
      <c r="Y41" s="1618">
        <v>0</v>
      </c>
      <c r="Z41" s="1617">
        <v>0</v>
      </c>
      <c r="AA41" s="1618">
        <v>0</v>
      </c>
      <c r="AB41" s="1617">
        <v>0</v>
      </c>
      <c r="AC41" s="1618">
        <v>0</v>
      </c>
      <c r="AD41" s="1617">
        <v>0</v>
      </c>
      <c r="AE41" s="1618">
        <v>0</v>
      </c>
      <c r="AF41" s="1617">
        <v>0</v>
      </c>
      <c r="AG41" s="1618">
        <v>0</v>
      </c>
    </row>
    <row r="42" spans="1:33" x14ac:dyDescent="0.15">
      <c r="A42" s="1616" t="s">
        <v>2848</v>
      </c>
      <c r="B42" s="1617">
        <v>38</v>
      </c>
      <c r="C42" s="1618">
        <v>2547</v>
      </c>
      <c r="D42" s="1617">
        <v>1</v>
      </c>
      <c r="E42" s="1618">
        <v>166</v>
      </c>
      <c r="F42" s="1617">
        <v>1</v>
      </c>
      <c r="G42" s="1618">
        <v>13</v>
      </c>
      <c r="H42" s="1617">
        <v>2</v>
      </c>
      <c r="I42" s="1618">
        <v>16</v>
      </c>
      <c r="J42" s="1617">
        <v>0</v>
      </c>
      <c r="K42" s="1618">
        <v>0</v>
      </c>
      <c r="L42" s="1617">
        <v>1</v>
      </c>
      <c r="M42" s="1618">
        <v>25</v>
      </c>
      <c r="N42" s="1617">
        <v>2</v>
      </c>
      <c r="O42" s="1618">
        <v>22</v>
      </c>
      <c r="P42" s="1617">
        <v>24</v>
      </c>
      <c r="Q42" s="1618">
        <v>1604</v>
      </c>
      <c r="R42" s="1617">
        <v>0</v>
      </c>
      <c r="S42" s="1618">
        <v>0</v>
      </c>
      <c r="T42" s="1617">
        <v>0</v>
      </c>
      <c r="U42" s="1618">
        <v>0</v>
      </c>
      <c r="V42" s="1617">
        <v>2</v>
      </c>
      <c r="W42" s="1618">
        <v>329</v>
      </c>
      <c r="X42" s="1617">
        <v>1</v>
      </c>
      <c r="Y42" s="1618">
        <v>104</v>
      </c>
      <c r="Z42" s="1617">
        <v>2</v>
      </c>
      <c r="AA42" s="1618">
        <v>228</v>
      </c>
      <c r="AB42" s="1617">
        <v>2</v>
      </c>
      <c r="AC42" s="1618">
        <v>40</v>
      </c>
      <c r="AD42" s="1617">
        <v>0</v>
      </c>
      <c r="AE42" s="1618">
        <v>0</v>
      </c>
      <c r="AF42" s="1617">
        <v>0</v>
      </c>
      <c r="AG42" s="1618">
        <v>0</v>
      </c>
    </row>
    <row r="43" spans="1:33" x14ac:dyDescent="0.15">
      <c r="A43" s="1616" t="s">
        <v>2849</v>
      </c>
      <c r="B43" s="1617">
        <v>12</v>
      </c>
      <c r="C43" s="1618">
        <v>430</v>
      </c>
      <c r="D43" s="1617">
        <v>0</v>
      </c>
      <c r="E43" s="1618">
        <v>0</v>
      </c>
      <c r="F43" s="1617">
        <v>1</v>
      </c>
      <c r="G43" s="1618">
        <v>15</v>
      </c>
      <c r="H43" s="1617">
        <v>0</v>
      </c>
      <c r="I43" s="1618">
        <v>0</v>
      </c>
      <c r="J43" s="1617">
        <v>0</v>
      </c>
      <c r="K43" s="1618">
        <v>0</v>
      </c>
      <c r="L43" s="1617">
        <v>0</v>
      </c>
      <c r="M43" s="1618">
        <v>0</v>
      </c>
      <c r="N43" s="1617">
        <v>2</v>
      </c>
      <c r="O43" s="1618">
        <v>31</v>
      </c>
      <c r="P43" s="1617">
        <v>9</v>
      </c>
      <c r="Q43" s="1618">
        <v>384</v>
      </c>
      <c r="R43" s="1617">
        <v>0</v>
      </c>
      <c r="S43" s="1618">
        <v>0</v>
      </c>
      <c r="T43" s="1617">
        <v>0</v>
      </c>
      <c r="U43" s="1618">
        <v>0</v>
      </c>
      <c r="V43" s="1617">
        <v>0</v>
      </c>
      <c r="W43" s="1618">
        <v>0</v>
      </c>
      <c r="X43" s="1617">
        <v>0</v>
      </c>
      <c r="Y43" s="1618">
        <v>0</v>
      </c>
      <c r="Z43" s="1617">
        <v>0</v>
      </c>
      <c r="AA43" s="1618">
        <v>0</v>
      </c>
      <c r="AB43" s="1617">
        <v>0</v>
      </c>
      <c r="AC43" s="1618">
        <v>0</v>
      </c>
      <c r="AD43" s="1617">
        <v>0</v>
      </c>
      <c r="AE43" s="1618">
        <v>0</v>
      </c>
      <c r="AF43" s="1617">
        <v>0</v>
      </c>
      <c r="AG43" s="1618">
        <v>0</v>
      </c>
    </row>
    <row r="44" spans="1:33" x14ac:dyDescent="0.15">
      <c r="A44" s="1616" t="s">
        <v>2850</v>
      </c>
      <c r="B44" s="1617">
        <v>3</v>
      </c>
      <c r="C44" s="1618">
        <v>179</v>
      </c>
      <c r="D44" s="1617">
        <v>0</v>
      </c>
      <c r="E44" s="1618">
        <v>0</v>
      </c>
      <c r="F44" s="1617">
        <v>0</v>
      </c>
      <c r="G44" s="1618">
        <v>0</v>
      </c>
      <c r="H44" s="1617">
        <v>0</v>
      </c>
      <c r="I44" s="1618">
        <v>0</v>
      </c>
      <c r="J44" s="1617">
        <v>0</v>
      </c>
      <c r="K44" s="1618">
        <v>0</v>
      </c>
      <c r="L44" s="1617">
        <v>0</v>
      </c>
      <c r="M44" s="1618">
        <v>0</v>
      </c>
      <c r="N44" s="1617">
        <v>1</v>
      </c>
      <c r="O44" s="1618">
        <v>136</v>
      </c>
      <c r="P44" s="1617">
        <v>1</v>
      </c>
      <c r="Q44" s="1618">
        <v>22</v>
      </c>
      <c r="R44" s="1617">
        <v>0</v>
      </c>
      <c r="S44" s="1618">
        <v>0</v>
      </c>
      <c r="T44" s="1617">
        <v>0</v>
      </c>
      <c r="U44" s="1618">
        <v>0</v>
      </c>
      <c r="V44" s="1617">
        <v>0</v>
      </c>
      <c r="W44" s="1618">
        <v>0</v>
      </c>
      <c r="X44" s="1617">
        <v>0</v>
      </c>
      <c r="Y44" s="1618">
        <v>0</v>
      </c>
      <c r="Z44" s="1617">
        <v>1</v>
      </c>
      <c r="AA44" s="1618">
        <v>21</v>
      </c>
      <c r="AB44" s="1617">
        <v>0</v>
      </c>
      <c r="AC44" s="1618">
        <v>0</v>
      </c>
      <c r="AD44" s="1617">
        <v>0</v>
      </c>
      <c r="AE44" s="1618">
        <v>0</v>
      </c>
      <c r="AF44" s="1617">
        <v>0</v>
      </c>
      <c r="AG44" s="1618">
        <v>0</v>
      </c>
    </row>
    <row r="45" spans="1:33" x14ac:dyDescent="0.15">
      <c r="A45" s="1609" t="s">
        <v>480</v>
      </c>
      <c r="B45" s="1613">
        <f>SUM(B46)</f>
        <v>147</v>
      </c>
      <c r="C45" s="1614">
        <f t="shared" ref="C45:AG45" si="9">SUM(C46)</f>
        <v>16148</v>
      </c>
      <c r="D45" s="1613">
        <f t="shared" si="9"/>
        <v>2</v>
      </c>
      <c r="E45" s="1614">
        <f t="shared" si="9"/>
        <v>230</v>
      </c>
      <c r="F45" s="1613">
        <f t="shared" si="9"/>
        <v>5</v>
      </c>
      <c r="G45" s="1614">
        <f t="shared" si="9"/>
        <v>358</v>
      </c>
      <c r="H45" s="1613">
        <f t="shared" si="9"/>
        <v>5</v>
      </c>
      <c r="I45" s="1614">
        <f t="shared" si="9"/>
        <v>639</v>
      </c>
      <c r="J45" s="1613">
        <f t="shared" si="9"/>
        <v>3</v>
      </c>
      <c r="K45" s="1614">
        <f t="shared" si="9"/>
        <v>182</v>
      </c>
      <c r="L45" s="1613">
        <f t="shared" si="9"/>
        <v>7</v>
      </c>
      <c r="M45" s="1614">
        <f t="shared" si="9"/>
        <v>710</v>
      </c>
      <c r="N45" s="1613">
        <f t="shared" si="9"/>
        <v>20</v>
      </c>
      <c r="O45" s="1614">
        <f t="shared" si="9"/>
        <v>2221</v>
      </c>
      <c r="P45" s="1613">
        <f t="shared" si="9"/>
        <v>49</v>
      </c>
      <c r="Q45" s="1614">
        <f t="shared" si="9"/>
        <v>7174</v>
      </c>
      <c r="R45" s="1613">
        <f t="shared" si="9"/>
        <v>7</v>
      </c>
      <c r="S45" s="1614">
        <f t="shared" si="9"/>
        <v>487</v>
      </c>
      <c r="T45" s="1613">
        <f t="shared" si="9"/>
        <v>8</v>
      </c>
      <c r="U45" s="1614">
        <f t="shared" si="9"/>
        <v>718</v>
      </c>
      <c r="V45" s="1613">
        <f t="shared" si="9"/>
        <v>18</v>
      </c>
      <c r="W45" s="1614">
        <f t="shared" si="9"/>
        <v>1803</v>
      </c>
      <c r="X45" s="1613">
        <f t="shared" si="9"/>
        <v>5</v>
      </c>
      <c r="Y45" s="1614">
        <f t="shared" si="9"/>
        <v>572</v>
      </c>
      <c r="Z45" s="1613">
        <f t="shared" si="9"/>
        <v>2</v>
      </c>
      <c r="AA45" s="1614">
        <f t="shared" si="9"/>
        <v>175</v>
      </c>
      <c r="AB45" s="1613">
        <f t="shared" si="9"/>
        <v>13</v>
      </c>
      <c r="AC45" s="1614">
        <f t="shared" si="9"/>
        <v>649</v>
      </c>
      <c r="AD45" s="1613">
        <f t="shared" si="9"/>
        <v>1</v>
      </c>
      <c r="AE45" s="1614">
        <f t="shared" si="9"/>
        <v>58</v>
      </c>
      <c r="AF45" s="1613">
        <f t="shared" si="9"/>
        <v>2</v>
      </c>
      <c r="AG45" s="1615">
        <f t="shared" si="9"/>
        <v>172</v>
      </c>
    </row>
    <row r="46" spans="1:33" x14ac:dyDescent="0.15">
      <c r="A46" s="1616" t="s">
        <v>480</v>
      </c>
      <c r="B46" s="1617">
        <v>147</v>
      </c>
      <c r="C46" s="1618">
        <v>16148</v>
      </c>
      <c r="D46" s="1617">
        <v>2</v>
      </c>
      <c r="E46" s="1618">
        <v>230</v>
      </c>
      <c r="F46" s="1617">
        <v>5</v>
      </c>
      <c r="G46" s="1618">
        <v>358</v>
      </c>
      <c r="H46" s="1617">
        <v>5</v>
      </c>
      <c r="I46" s="1618">
        <v>639</v>
      </c>
      <c r="J46" s="1617">
        <v>3</v>
      </c>
      <c r="K46" s="1618">
        <v>182</v>
      </c>
      <c r="L46" s="1617">
        <v>7</v>
      </c>
      <c r="M46" s="1618">
        <v>710</v>
      </c>
      <c r="N46" s="1617">
        <v>20</v>
      </c>
      <c r="O46" s="1618">
        <v>2221</v>
      </c>
      <c r="P46" s="1617">
        <v>49</v>
      </c>
      <c r="Q46" s="1618">
        <v>7174</v>
      </c>
      <c r="R46" s="1617">
        <v>7</v>
      </c>
      <c r="S46" s="1618">
        <v>487</v>
      </c>
      <c r="T46" s="1617">
        <v>8</v>
      </c>
      <c r="U46" s="1618">
        <v>718</v>
      </c>
      <c r="V46" s="1617">
        <v>18</v>
      </c>
      <c r="W46" s="1618">
        <v>1803</v>
      </c>
      <c r="X46" s="1617">
        <v>5</v>
      </c>
      <c r="Y46" s="1618">
        <v>572</v>
      </c>
      <c r="Z46" s="1617">
        <v>2</v>
      </c>
      <c r="AA46" s="1618">
        <v>175</v>
      </c>
      <c r="AB46" s="1617">
        <v>13</v>
      </c>
      <c r="AC46" s="1618">
        <v>649</v>
      </c>
      <c r="AD46" s="1617">
        <v>1</v>
      </c>
      <c r="AE46" s="1618">
        <v>58</v>
      </c>
      <c r="AF46" s="1617">
        <v>2</v>
      </c>
      <c r="AG46" s="1618">
        <v>172</v>
      </c>
    </row>
    <row r="47" spans="1:33" x14ac:dyDescent="0.15">
      <c r="A47" s="1609" t="s">
        <v>2851</v>
      </c>
      <c r="B47" s="1613">
        <f>SUM(B48:B50)</f>
        <v>511</v>
      </c>
      <c r="C47" s="1614">
        <f t="shared" ref="C47:AG47" si="10">SUM(C48:C50)</f>
        <v>30710</v>
      </c>
      <c r="D47" s="1613">
        <f t="shared" si="10"/>
        <v>11</v>
      </c>
      <c r="E47" s="1614">
        <f t="shared" si="10"/>
        <v>365</v>
      </c>
      <c r="F47" s="1613">
        <f t="shared" si="10"/>
        <v>10</v>
      </c>
      <c r="G47" s="1614">
        <f t="shared" si="10"/>
        <v>492</v>
      </c>
      <c r="H47" s="1613">
        <f t="shared" si="10"/>
        <v>15</v>
      </c>
      <c r="I47" s="1614">
        <f t="shared" si="10"/>
        <v>709</v>
      </c>
      <c r="J47" s="1613">
        <f t="shared" si="10"/>
        <v>8</v>
      </c>
      <c r="K47" s="1614">
        <f t="shared" si="10"/>
        <v>264</v>
      </c>
      <c r="L47" s="1613">
        <f t="shared" si="10"/>
        <v>12</v>
      </c>
      <c r="M47" s="1614">
        <f t="shared" si="10"/>
        <v>878</v>
      </c>
      <c r="N47" s="1613">
        <f t="shared" si="10"/>
        <v>59</v>
      </c>
      <c r="O47" s="1614">
        <f t="shared" si="10"/>
        <v>3225</v>
      </c>
      <c r="P47" s="1613">
        <f t="shared" si="10"/>
        <v>212</v>
      </c>
      <c r="Q47" s="1614">
        <f t="shared" si="10"/>
        <v>16359</v>
      </c>
      <c r="R47" s="1613">
        <f t="shared" si="10"/>
        <v>17</v>
      </c>
      <c r="S47" s="1614">
        <f t="shared" si="10"/>
        <v>788</v>
      </c>
      <c r="T47" s="1613">
        <f t="shared" si="10"/>
        <v>30</v>
      </c>
      <c r="U47" s="1614">
        <f t="shared" si="10"/>
        <v>1568</v>
      </c>
      <c r="V47" s="1613">
        <f t="shared" si="10"/>
        <v>61</v>
      </c>
      <c r="W47" s="1614">
        <f t="shared" si="10"/>
        <v>3186</v>
      </c>
      <c r="X47" s="1613">
        <f t="shared" si="10"/>
        <v>32</v>
      </c>
      <c r="Y47" s="1614">
        <f t="shared" si="10"/>
        <v>1422</v>
      </c>
      <c r="Z47" s="1613">
        <f t="shared" si="10"/>
        <v>9</v>
      </c>
      <c r="AA47" s="1614">
        <f t="shared" si="10"/>
        <v>513</v>
      </c>
      <c r="AB47" s="1613">
        <f t="shared" si="10"/>
        <v>32</v>
      </c>
      <c r="AC47" s="1614">
        <f t="shared" si="10"/>
        <v>860</v>
      </c>
      <c r="AD47" s="1613">
        <f t="shared" si="10"/>
        <v>1</v>
      </c>
      <c r="AE47" s="1614">
        <f t="shared" si="10"/>
        <v>9</v>
      </c>
      <c r="AF47" s="1613">
        <f t="shared" si="10"/>
        <v>2</v>
      </c>
      <c r="AG47" s="1615">
        <f t="shared" si="10"/>
        <v>72</v>
      </c>
    </row>
    <row r="48" spans="1:33" x14ac:dyDescent="0.15">
      <c r="A48" s="1616" t="s">
        <v>2852</v>
      </c>
      <c r="B48" s="1617">
        <v>487</v>
      </c>
      <c r="C48" s="1618">
        <v>29870</v>
      </c>
      <c r="D48" s="1617">
        <v>11</v>
      </c>
      <c r="E48" s="1618">
        <v>365</v>
      </c>
      <c r="F48" s="1617">
        <v>9</v>
      </c>
      <c r="G48" s="1618">
        <v>427</v>
      </c>
      <c r="H48" s="1617">
        <v>15</v>
      </c>
      <c r="I48" s="1618">
        <v>709</v>
      </c>
      <c r="J48" s="1617">
        <v>8</v>
      </c>
      <c r="K48" s="1618">
        <v>264</v>
      </c>
      <c r="L48" s="1617">
        <v>12</v>
      </c>
      <c r="M48" s="1618">
        <v>878</v>
      </c>
      <c r="N48" s="1617">
        <v>58</v>
      </c>
      <c r="O48" s="1618">
        <v>3191</v>
      </c>
      <c r="P48" s="1617">
        <v>196</v>
      </c>
      <c r="Q48" s="1618">
        <v>15702</v>
      </c>
      <c r="R48" s="1617">
        <v>17</v>
      </c>
      <c r="S48" s="1618">
        <v>788</v>
      </c>
      <c r="T48" s="1617">
        <v>30</v>
      </c>
      <c r="U48" s="1618">
        <v>1568</v>
      </c>
      <c r="V48" s="1617">
        <v>56</v>
      </c>
      <c r="W48" s="1618">
        <v>3104</v>
      </c>
      <c r="X48" s="1617">
        <v>32</v>
      </c>
      <c r="Y48" s="1618">
        <v>1422</v>
      </c>
      <c r="Z48" s="1617">
        <v>8</v>
      </c>
      <c r="AA48" s="1618">
        <v>511</v>
      </c>
      <c r="AB48" s="1617">
        <v>32</v>
      </c>
      <c r="AC48" s="1618">
        <v>860</v>
      </c>
      <c r="AD48" s="1617">
        <v>1</v>
      </c>
      <c r="AE48" s="1618">
        <v>9</v>
      </c>
      <c r="AF48" s="1617">
        <v>2</v>
      </c>
      <c r="AG48" s="1618">
        <v>72</v>
      </c>
    </row>
    <row r="49" spans="1:36" x14ac:dyDescent="0.15">
      <c r="A49" s="1616" t="s">
        <v>2853</v>
      </c>
      <c r="B49" s="1617">
        <v>19</v>
      </c>
      <c r="C49" s="1618">
        <v>500</v>
      </c>
      <c r="D49" s="1617">
        <v>0</v>
      </c>
      <c r="E49" s="1618">
        <v>0</v>
      </c>
      <c r="F49" s="1617">
        <v>0</v>
      </c>
      <c r="G49" s="1618">
        <v>0</v>
      </c>
      <c r="H49" s="1617">
        <v>0</v>
      </c>
      <c r="I49" s="1618">
        <v>0</v>
      </c>
      <c r="J49" s="1617">
        <v>0</v>
      </c>
      <c r="K49" s="1618">
        <v>0</v>
      </c>
      <c r="L49" s="1617">
        <v>0</v>
      </c>
      <c r="M49" s="1618">
        <v>0</v>
      </c>
      <c r="N49" s="1617">
        <v>1</v>
      </c>
      <c r="O49" s="1618">
        <v>34</v>
      </c>
      <c r="P49" s="1617">
        <v>14</v>
      </c>
      <c r="Q49" s="1618">
        <v>444</v>
      </c>
      <c r="R49" s="1617">
        <v>0</v>
      </c>
      <c r="S49" s="1618">
        <v>0</v>
      </c>
      <c r="T49" s="1617">
        <v>0</v>
      </c>
      <c r="U49" s="1618">
        <v>0</v>
      </c>
      <c r="V49" s="1617">
        <v>3</v>
      </c>
      <c r="W49" s="1618">
        <v>20</v>
      </c>
      <c r="X49" s="1617">
        <v>0</v>
      </c>
      <c r="Y49" s="1618">
        <v>0</v>
      </c>
      <c r="Z49" s="1617">
        <v>1</v>
      </c>
      <c r="AA49" s="1618">
        <v>2</v>
      </c>
      <c r="AB49" s="1617">
        <v>0</v>
      </c>
      <c r="AC49" s="1618">
        <v>0</v>
      </c>
      <c r="AD49" s="1617">
        <v>0</v>
      </c>
      <c r="AE49" s="1618">
        <v>0</v>
      </c>
      <c r="AF49" s="1617">
        <v>0</v>
      </c>
      <c r="AG49" s="1618">
        <v>0</v>
      </c>
    </row>
    <row r="50" spans="1:36" x14ac:dyDescent="0.15">
      <c r="A50" s="1616" t="s">
        <v>2854</v>
      </c>
      <c r="B50" s="1617">
        <v>5</v>
      </c>
      <c r="C50" s="1618">
        <v>340</v>
      </c>
      <c r="D50" s="1617">
        <v>0</v>
      </c>
      <c r="E50" s="1618">
        <v>0</v>
      </c>
      <c r="F50" s="1617">
        <v>1</v>
      </c>
      <c r="G50" s="1618">
        <v>65</v>
      </c>
      <c r="H50" s="1617">
        <v>0</v>
      </c>
      <c r="I50" s="1618">
        <v>0</v>
      </c>
      <c r="J50" s="1617">
        <v>0</v>
      </c>
      <c r="K50" s="1618">
        <v>0</v>
      </c>
      <c r="L50" s="1617">
        <v>0</v>
      </c>
      <c r="M50" s="1618">
        <v>0</v>
      </c>
      <c r="N50" s="1617">
        <v>0</v>
      </c>
      <c r="O50" s="1618">
        <v>0</v>
      </c>
      <c r="P50" s="1617">
        <v>2</v>
      </c>
      <c r="Q50" s="1618">
        <v>213</v>
      </c>
      <c r="R50" s="1617">
        <v>0</v>
      </c>
      <c r="S50" s="1618">
        <v>0</v>
      </c>
      <c r="T50" s="1617">
        <v>0</v>
      </c>
      <c r="U50" s="1618">
        <v>0</v>
      </c>
      <c r="V50" s="1617">
        <v>2</v>
      </c>
      <c r="W50" s="1618">
        <v>62</v>
      </c>
      <c r="X50" s="1617">
        <v>0</v>
      </c>
      <c r="Y50" s="1618">
        <v>0</v>
      </c>
      <c r="Z50" s="1617">
        <v>0</v>
      </c>
      <c r="AA50" s="1618">
        <v>0</v>
      </c>
      <c r="AB50" s="1617">
        <v>0</v>
      </c>
      <c r="AC50" s="1618">
        <v>0</v>
      </c>
      <c r="AD50" s="1617">
        <v>0</v>
      </c>
      <c r="AE50" s="1618">
        <v>0</v>
      </c>
      <c r="AF50" s="1617">
        <v>0</v>
      </c>
      <c r="AG50" s="1618">
        <v>0</v>
      </c>
    </row>
    <row r="51" spans="1:36" x14ac:dyDescent="0.15">
      <c r="A51" s="1609" t="s">
        <v>2855</v>
      </c>
      <c r="B51" s="1613">
        <f>SUM(B52:B56)</f>
        <v>79</v>
      </c>
      <c r="C51" s="1614">
        <f t="shared" ref="C51:AG51" si="11">SUM(C52:C56)</f>
        <v>7572</v>
      </c>
      <c r="D51" s="1613">
        <f t="shared" si="11"/>
        <v>0</v>
      </c>
      <c r="E51" s="1614">
        <f t="shared" si="11"/>
        <v>0</v>
      </c>
      <c r="F51" s="1613">
        <f t="shared" si="11"/>
        <v>0</v>
      </c>
      <c r="G51" s="1614">
        <f t="shared" si="11"/>
        <v>0</v>
      </c>
      <c r="H51" s="1613">
        <f t="shared" si="11"/>
        <v>0</v>
      </c>
      <c r="I51" s="1614">
        <f t="shared" si="11"/>
        <v>0</v>
      </c>
      <c r="J51" s="1613">
        <f t="shared" si="11"/>
        <v>0</v>
      </c>
      <c r="K51" s="1614">
        <f t="shared" si="11"/>
        <v>0</v>
      </c>
      <c r="L51" s="1613">
        <f t="shared" si="11"/>
        <v>0</v>
      </c>
      <c r="M51" s="1614">
        <f t="shared" si="11"/>
        <v>0</v>
      </c>
      <c r="N51" s="1613">
        <f t="shared" si="11"/>
        <v>13</v>
      </c>
      <c r="O51" s="1614">
        <f t="shared" si="11"/>
        <v>1070</v>
      </c>
      <c r="P51" s="1613">
        <f t="shared" si="11"/>
        <v>54</v>
      </c>
      <c r="Q51" s="1614">
        <f t="shared" si="11"/>
        <v>5560</v>
      </c>
      <c r="R51" s="1613">
        <f t="shared" si="11"/>
        <v>0</v>
      </c>
      <c r="S51" s="1614">
        <f t="shared" si="11"/>
        <v>0</v>
      </c>
      <c r="T51" s="1613">
        <f t="shared" si="11"/>
        <v>3</v>
      </c>
      <c r="U51" s="1614">
        <f t="shared" si="11"/>
        <v>240</v>
      </c>
      <c r="V51" s="1613">
        <f t="shared" si="11"/>
        <v>8</v>
      </c>
      <c r="W51" s="1614">
        <f t="shared" si="11"/>
        <v>685</v>
      </c>
      <c r="X51" s="1613">
        <f t="shared" si="11"/>
        <v>0</v>
      </c>
      <c r="Y51" s="1614">
        <f t="shared" si="11"/>
        <v>0</v>
      </c>
      <c r="Z51" s="1613">
        <f t="shared" si="11"/>
        <v>1</v>
      </c>
      <c r="AA51" s="1614">
        <f t="shared" si="11"/>
        <v>17</v>
      </c>
      <c r="AB51" s="1613">
        <f t="shared" si="11"/>
        <v>0</v>
      </c>
      <c r="AC51" s="1614">
        <f t="shared" si="11"/>
        <v>0</v>
      </c>
      <c r="AD51" s="1613">
        <f t="shared" si="11"/>
        <v>0</v>
      </c>
      <c r="AE51" s="1614">
        <f t="shared" si="11"/>
        <v>0</v>
      </c>
      <c r="AF51" s="1613">
        <f t="shared" si="11"/>
        <v>0</v>
      </c>
      <c r="AG51" s="1615">
        <f t="shared" si="11"/>
        <v>0</v>
      </c>
    </row>
    <row r="52" spans="1:36" x14ac:dyDescent="0.15">
      <c r="A52" s="1616" t="s">
        <v>2856</v>
      </c>
      <c r="B52" s="1617">
        <v>17</v>
      </c>
      <c r="C52" s="1618">
        <v>2019</v>
      </c>
      <c r="D52" s="1617">
        <v>0</v>
      </c>
      <c r="E52" s="1618">
        <v>0</v>
      </c>
      <c r="F52" s="1617">
        <v>0</v>
      </c>
      <c r="G52" s="1618">
        <v>0</v>
      </c>
      <c r="H52" s="1617">
        <v>0</v>
      </c>
      <c r="I52" s="1618">
        <v>0</v>
      </c>
      <c r="J52" s="1617">
        <v>0</v>
      </c>
      <c r="K52" s="1618">
        <v>0</v>
      </c>
      <c r="L52" s="1617">
        <v>0</v>
      </c>
      <c r="M52" s="1618">
        <v>0</v>
      </c>
      <c r="N52" s="1617">
        <v>5</v>
      </c>
      <c r="O52" s="1618">
        <v>272</v>
      </c>
      <c r="P52" s="1617">
        <v>8</v>
      </c>
      <c r="Q52" s="1618">
        <v>1665</v>
      </c>
      <c r="R52" s="1617">
        <v>0</v>
      </c>
      <c r="S52" s="1618">
        <v>0</v>
      </c>
      <c r="T52" s="1617">
        <v>1</v>
      </c>
      <c r="U52" s="1618">
        <v>37</v>
      </c>
      <c r="V52" s="1617">
        <v>2</v>
      </c>
      <c r="W52" s="1618">
        <v>28</v>
      </c>
      <c r="X52" s="1617">
        <v>0</v>
      </c>
      <c r="Y52" s="1618">
        <v>0</v>
      </c>
      <c r="Z52" s="1617">
        <v>1</v>
      </c>
      <c r="AA52" s="1618">
        <v>17</v>
      </c>
      <c r="AB52" s="1617">
        <v>0</v>
      </c>
      <c r="AC52" s="1618">
        <v>0</v>
      </c>
      <c r="AD52" s="1617">
        <v>0</v>
      </c>
      <c r="AE52" s="1618">
        <v>0</v>
      </c>
      <c r="AF52" s="1617">
        <v>0</v>
      </c>
      <c r="AG52" s="1618">
        <v>0</v>
      </c>
    </row>
    <row r="53" spans="1:36" s="1620" customFormat="1" x14ac:dyDescent="0.15">
      <c r="A53" s="1616" t="s">
        <v>2328</v>
      </c>
      <c r="B53" s="1617">
        <v>18</v>
      </c>
      <c r="C53" s="1618">
        <v>1189</v>
      </c>
      <c r="D53" s="1617">
        <v>0</v>
      </c>
      <c r="E53" s="1618">
        <v>0</v>
      </c>
      <c r="F53" s="1617">
        <v>0</v>
      </c>
      <c r="G53" s="1618">
        <v>0</v>
      </c>
      <c r="H53" s="1617">
        <v>0</v>
      </c>
      <c r="I53" s="1618">
        <v>0</v>
      </c>
      <c r="J53" s="1617">
        <v>0</v>
      </c>
      <c r="K53" s="1618">
        <v>0</v>
      </c>
      <c r="L53" s="1617">
        <v>0</v>
      </c>
      <c r="M53" s="1618">
        <v>0</v>
      </c>
      <c r="N53" s="1617">
        <v>4</v>
      </c>
      <c r="O53" s="1618">
        <v>212</v>
      </c>
      <c r="P53" s="1617">
        <v>13</v>
      </c>
      <c r="Q53" s="1618">
        <v>937</v>
      </c>
      <c r="R53" s="1617">
        <v>0</v>
      </c>
      <c r="S53" s="1618">
        <v>0</v>
      </c>
      <c r="T53" s="1617">
        <v>0</v>
      </c>
      <c r="U53" s="1618">
        <v>0</v>
      </c>
      <c r="V53" s="1617">
        <v>1</v>
      </c>
      <c r="W53" s="1618">
        <v>40</v>
      </c>
      <c r="X53" s="1617">
        <v>0</v>
      </c>
      <c r="Y53" s="1618">
        <v>0</v>
      </c>
      <c r="Z53" s="1617">
        <v>0</v>
      </c>
      <c r="AA53" s="1618">
        <v>0</v>
      </c>
      <c r="AB53" s="1617">
        <v>0</v>
      </c>
      <c r="AC53" s="1618">
        <v>0</v>
      </c>
      <c r="AD53" s="1617">
        <v>0</v>
      </c>
      <c r="AE53" s="1618">
        <v>0</v>
      </c>
      <c r="AF53" s="1617">
        <v>0</v>
      </c>
      <c r="AG53" s="1618">
        <v>0</v>
      </c>
      <c r="AH53" s="1619"/>
      <c r="AI53" s="1619"/>
      <c r="AJ53" s="1619"/>
    </row>
    <row r="54" spans="1:36" s="1620" customFormat="1" x14ac:dyDescent="0.15">
      <c r="A54" s="1616" t="s">
        <v>2857</v>
      </c>
      <c r="B54" s="1617">
        <v>32</v>
      </c>
      <c r="C54" s="1618">
        <v>3477</v>
      </c>
      <c r="D54" s="1617">
        <v>0</v>
      </c>
      <c r="E54" s="1618">
        <v>0</v>
      </c>
      <c r="F54" s="1617">
        <v>0</v>
      </c>
      <c r="G54" s="1618">
        <v>0</v>
      </c>
      <c r="H54" s="1617">
        <v>0</v>
      </c>
      <c r="I54" s="1618">
        <v>0</v>
      </c>
      <c r="J54" s="1617">
        <v>0</v>
      </c>
      <c r="K54" s="1618">
        <v>0</v>
      </c>
      <c r="L54" s="1617">
        <v>0</v>
      </c>
      <c r="M54" s="1618">
        <v>0</v>
      </c>
      <c r="N54" s="1617">
        <v>2</v>
      </c>
      <c r="O54" s="1618">
        <v>406</v>
      </c>
      <c r="P54" s="1617">
        <v>24</v>
      </c>
      <c r="Q54" s="1618">
        <v>2354</v>
      </c>
      <c r="R54" s="1617">
        <v>0</v>
      </c>
      <c r="S54" s="1618">
        <v>0</v>
      </c>
      <c r="T54" s="1617">
        <v>2</v>
      </c>
      <c r="U54" s="1618">
        <v>203</v>
      </c>
      <c r="V54" s="1617">
        <v>4</v>
      </c>
      <c r="W54" s="1618">
        <v>514</v>
      </c>
      <c r="X54" s="1617">
        <v>0</v>
      </c>
      <c r="Y54" s="1618">
        <v>0</v>
      </c>
      <c r="Z54" s="1617">
        <v>0</v>
      </c>
      <c r="AA54" s="1618">
        <v>0</v>
      </c>
      <c r="AB54" s="1617">
        <v>0</v>
      </c>
      <c r="AC54" s="1618">
        <v>0</v>
      </c>
      <c r="AD54" s="1617">
        <v>0</v>
      </c>
      <c r="AE54" s="1618">
        <v>0</v>
      </c>
      <c r="AF54" s="1617">
        <v>0</v>
      </c>
      <c r="AG54" s="1618">
        <v>0</v>
      </c>
      <c r="AH54" s="1619"/>
      <c r="AI54" s="1619"/>
      <c r="AJ54" s="1619"/>
    </row>
    <row r="55" spans="1:36" x14ac:dyDescent="0.15">
      <c r="A55" s="1616" t="s">
        <v>2858</v>
      </c>
      <c r="B55" s="1617">
        <v>2</v>
      </c>
      <c r="C55" s="1618">
        <v>154</v>
      </c>
      <c r="D55" s="1617">
        <v>0</v>
      </c>
      <c r="E55" s="1618">
        <v>0</v>
      </c>
      <c r="F55" s="1617">
        <v>0</v>
      </c>
      <c r="G55" s="1618">
        <v>0</v>
      </c>
      <c r="H55" s="1617">
        <v>0</v>
      </c>
      <c r="I55" s="1618">
        <v>0</v>
      </c>
      <c r="J55" s="1617">
        <v>0</v>
      </c>
      <c r="K55" s="1618">
        <v>0</v>
      </c>
      <c r="L55" s="1617">
        <v>0</v>
      </c>
      <c r="M55" s="1618">
        <v>0</v>
      </c>
      <c r="N55" s="1617">
        <v>0</v>
      </c>
      <c r="O55" s="1618">
        <v>0</v>
      </c>
      <c r="P55" s="1617">
        <v>2</v>
      </c>
      <c r="Q55" s="1618">
        <v>154</v>
      </c>
      <c r="R55" s="1617">
        <v>0</v>
      </c>
      <c r="S55" s="1618">
        <v>0</v>
      </c>
      <c r="T55" s="1617">
        <v>0</v>
      </c>
      <c r="U55" s="1618">
        <v>0</v>
      </c>
      <c r="V55" s="1617">
        <v>0</v>
      </c>
      <c r="W55" s="1618">
        <v>0</v>
      </c>
      <c r="X55" s="1617">
        <v>0</v>
      </c>
      <c r="Y55" s="1618">
        <v>0</v>
      </c>
      <c r="Z55" s="1617">
        <v>0</v>
      </c>
      <c r="AA55" s="1618">
        <v>0</v>
      </c>
      <c r="AB55" s="1617">
        <v>0</v>
      </c>
      <c r="AC55" s="1618">
        <v>0</v>
      </c>
      <c r="AD55" s="1617">
        <v>0</v>
      </c>
      <c r="AE55" s="1618">
        <v>0</v>
      </c>
      <c r="AF55" s="1617">
        <v>0</v>
      </c>
      <c r="AG55" s="1618">
        <v>0</v>
      </c>
      <c r="AH55" s="1605"/>
      <c r="AI55" s="1605"/>
      <c r="AJ55" s="1605"/>
    </row>
    <row r="56" spans="1:36" x14ac:dyDescent="0.15">
      <c r="A56" s="1616" t="s">
        <v>2859</v>
      </c>
      <c r="B56" s="1617">
        <v>10</v>
      </c>
      <c r="C56" s="1618">
        <v>733</v>
      </c>
      <c r="D56" s="1617">
        <v>0</v>
      </c>
      <c r="E56" s="1618">
        <v>0</v>
      </c>
      <c r="F56" s="1617">
        <v>0</v>
      </c>
      <c r="G56" s="1618">
        <v>0</v>
      </c>
      <c r="H56" s="1617">
        <v>0</v>
      </c>
      <c r="I56" s="1618">
        <v>0</v>
      </c>
      <c r="J56" s="1617">
        <v>0</v>
      </c>
      <c r="K56" s="1618">
        <v>0</v>
      </c>
      <c r="L56" s="1617">
        <v>0</v>
      </c>
      <c r="M56" s="1618">
        <v>0</v>
      </c>
      <c r="N56" s="1617">
        <v>2</v>
      </c>
      <c r="O56" s="1618">
        <v>180</v>
      </c>
      <c r="P56" s="1617">
        <v>7</v>
      </c>
      <c r="Q56" s="1618">
        <v>450</v>
      </c>
      <c r="R56" s="1617">
        <v>0</v>
      </c>
      <c r="S56" s="1618">
        <v>0</v>
      </c>
      <c r="T56" s="1617">
        <v>0</v>
      </c>
      <c r="U56" s="1618">
        <v>0</v>
      </c>
      <c r="V56" s="1617">
        <v>1</v>
      </c>
      <c r="W56" s="1618">
        <v>103</v>
      </c>
      <c r="X56" s="1617">
        <v>0</v>
      </c>
      <c r="Y56" s="1618">
        <v>0</v>
      </c>
      <c r="Z56" s="1617">
        <v>0</v>
      </c>
      <c r="AA56" s="1618">
        <v>0</v>
      </c>
      <c r="AB56" s="1617">
        <v>0</v>
      </c>
      <c r="AC56" s="1618">
        <v>0</v>
      </c>
      <c r="AD56" s="1617">
        <v>0</v>
      </c>
      <c r="AE56" s="1618">
        <v>0</v>
      </c>
      <c r="AF56" s="1617">
        <v>0</v>
      </c>
      <c r="AG56" s="1618">
        <v>0</v>
      </c>
      <c r="AH56" s="1605"/>
      <c r="AI56" s="1605"/>
      <c r="AJ56" s="1605"/>
    </row>
    <row r="57" spans="1:36" x14ac:dyDescent="0.15">
      <c r="A57" s="1609" t="s">
        <v>2860</v>
      </c>
      <c r="B57" s="1613">
        <f>SUM(B58:B62)</f>
        <v>40</v>
      </c>
      <c r="C57" s="1614">
        <f>SUM(C58:C62)</f>
        <v>1588</v>
      </c>
      <c r="D57" s="1613">
        <f t="shared" ref="D57:AG57" si="12">SUM(D58:D62)</f>
        <v>0</v>
      </c>
      <c r="E57" s="1614">
        <f t="shared" si="12"/>
        <v>0</v>
      </c>
      <c r="F57" s="1613">
        <f t="shared" si="12"/>
        <v>0</v>
      </c>
      <c r="G57" s="1614">
        <f t="shared" si="12"/>
        <v>0</v>
      </c>
      <c r="H57" s="1613">
        <f t="shared" si="12"/>
        <v>0</v>
      </c>
      <c r="I57" s="1614">
        <f t="shared" si="12"/>
        <v>0</v>
      </c>
      <c r="J57" s="1613">
        <f t="shared" si="12"/>
        <v>0</v>
      </c>
      <c r="K57" s="1614">
        <f t="shared" si="12"/>
        <v>0</v>
      </c>
      <c r="L57" s="1613">
        <f t="shared" si="12"/>
        <v>0</v>
      </c>
      <c r="M57" s="1614">
        <f t="shared" si="12"/>
        <v>0</v>
      </c>
      <c r="N57" s="1613">
        <f t="shared" si="12"/>
        <v>5</v>
      </c>
      <c r="O57" s="1614">
        <f t="shared" si="12"/>
        <v>270</v>
      </c>
      <c r="P57" s="1613">
        <f t="shared" si="12"/>
        <v>28</v>
      </c>
      <c r="Q57" s="1614">
        <f t="shared" si="12"/>
        <v>1172</v>
      </c>
      <c r="R57" s="1613">
        <f t="shared" si="12"/>
        <v>0</v>
      </c>
      <c r="S57" s="1614">
        <f t="shared" si="12"/>
        <v>0</v>
      </c>
      <c r="T57" s="1613">
        <f t="shared" si="12"/>
        <v>0</v>
      </c>
      <c r="U57" s="1614">
        <f t="shared" si="12"/>
        <v>0</v>
      </c>
      <c r="V57" s="1613">
        <f t="shared" si="12"/>
        <v>3</v>
      </c>
      <c r="W57" s="1614">
        <f t="shared" si="12"/>
        <v>43</v>
      </c>
      <c r="X57" s="1613">
        <f t="shared" si="12"/>
        <v>2</v>
      </c>
      <c r="Y57" s="1614">
        <f t="shared" si="12"/>
        <v>58</v>
      </c>
      <c r="Z57" s="1613">
        <f t="shared" si="12"/>
        <v>0</v>
      </c>
      <c r="AA57" s="1614">
        <f t="shared" si="12"/>
        <v>0</v>
      </c>
      <c r="AB57" s="1613">
        <f t="shared" si="12"/>
        <v>0</v>
      </c>
      <c r="AC57" s="1614">
        <f t="shared" si="12"/>
        <v>0</v>
      </c>
      <c r="AD57" s="1613">
        <f t="shared" si="12"/>
        <v>0</v>
      </c>
      <c r="AE57" s="1614">
        <f t="shared" si="12"/>
        <v>0</v>
      </c>
      <c r="AF57" s="1613">
        <f t="shared" si="12"/>
        <v>2</v>
      </c>
      <c r="AG57" s="1615">
        <f t="shared" si="12"/>
        <v>45</v>
      </c>
      <c r="AH57" s="1605"/>
      <c r="AI57" s="1605"/>
      <c r="AJ57" s="1605"/>
    </row>
    <row r="58" spans="1:36" s="1620" customFormat="1" x14ac:dyDescent="0.15">
      <c r="A58" s="1616" t="s">
        <v>2861</v>
      </c>
      <c r="B58" s="1617">
        <v>4</v>
      </c>
      <c r="C58" s="1618">
        <v>211</v>
      </c>
      <c r="D58" s="1617">
        <v>0</v>
      </c>
      <c r="E58" s="1618">
        <v>0</v>
      </c>
      <c r="F58" s="1617">
        <v>0</v>
      </c>
      <c r="G58" s="1618">
        <v>0</v>
      </c>
      <c r="H58" s="1617">
        <v>0</v>
      </c>
      <c r="I58" s="1618">
        <v>0</v>
      </c>
      <c r="J58" s="1617">
        <v>0</v>
      </c>
      <c r="K58" s="1618">
        <v>0</v>
      </c>
      <c r="L58" s="1617">
        <v>0</v>
      </c>
      <c r="M58" s="1618">
        <v>0</v>
      </c>
      <c r="N58" s="1617">
        <v>0</v>
      </c>
      <c r="O58" s="1618">
        <v>0</v>
      </c>
      <c r="P58" s="1617">
        <v>3</v>
      </c>
      <c r="Q58" s="1618">
        <v>178</v>
      </c>
      <c r="R58" s="1617">
        <v>0</v>
      </c>
      <c r="S58" s="1618">
        <v>0</v>
      </c>
      <c r="T58" s="1617">
        <v>0</v>
      </c>
      <c r="U58" s="1618">
        <v>0</v>
      </c>
      <c r="V58" s="1617">
        <v>0</v>
      </c>
      <c r="W58" s="1618">
        <v>0</v>
      </c>
      <c r="X58" s="1617">
        <v>1</v>
      </c>
      <c r="Y58" s="1618">
        <v>33</v>
      </c>
      <c r="Z58" s="1617">
        <v>0</v>
      </c>
      <c r="AA58" s="1618">
        <v>0</v>
      </c>
      <c r="AB58" s="1617">
        <v>0</v>
      </c>
      <c r="AC58" s="1618">
        <v>0</v>
      </c>
      <c r="AD58" s="1617">
        <v>0</v>
      </c>
      <c r="AE58" s="1618">
        <v>0</v>
      </c>
      <c r="AF58" s="1617">
        <v>0</v>
      </c>
      <c r="AG58" s="1618">
        <v>0</v>
      </c>
      <c r="AH58" s="1619"/>
      <c r="AI58" s="1619"/>
      <c r="AJ58" s="1619"/>
    </row>
    <row r="59" spans="1:36" x14ac:dyDescent="0.15">
      <c r="A59" s="1616" t="s">
        <v>2862</v>
      </c>
      <c r="B59" s="1617">
        <v>15</v>
      </c>
      <c r="C59" s="1618">
        <v>845</v>
      </c>
      <c r="D59" s="1617">
        <v>0</v>
      </c>
      <c r="E59" s="1618">
        <v>0</v>
      </c>
      <c r="F59" s="1617">
        <v>0</v>
      </c>
      <c r="G59" s="1618">
        <v>0</v>
      </c>
      <c r="H59" s="1617">
        <v>0</v>
      </c>
      <c r="I59" s="1618">
        <v>0</v>
      </c>
      <c r="J59" s="1617">
        <v>0</v>
      </c>
      <c r="K59" s="1618">
        <v>0</v>
      </c>
      <c r="L59" s="1617">
        <v>0</v>
      </c>
      <c r="M59" s="1618">
        <v>0</v>
      </c>
      <c r="N59" s="1617">
        <v>2</v>
      </c>
      <c r="O59" s="1618">
        <v>145</v>
      </c>
      <c r="P59" s="1617">
        <v>11</v>
      </c>
      <c r="Q59" s="1618">
        <v>681</v>
      </c>
      <c r="R59" s="1617">
        <v>0</v>
      </c>
      <c r="S59" s="1618">
        <v>0</v>
      </c>
      <c r="T59" s="1617">
        <v>0</v>
      </c>
      <c r="U59" s="1618">
        <v>0</v>
      </c>
      <c r="V59" s="1617">
        <v>2</v>
      </c>
      <c r="W59" s="1618">
        <v>19</v>
      </c>
      <c r="X59" s="1617">
        <v>0</v>
      </c>
      <c r="Y59" s="1618">
        <v>0</v>
      </c>
      <c r="Z59" s="1617">
        <v>0</v>
      </c>
      <c r="AA59" s="1618">
        <v>0</v>
      </c>
      <c r="AB59" s="1617">
        <v>0</v>
      </c>
      <c r="AC59" s="1618">
        <v>0</v>
      </c>
      <c r="AD59" s="1617">
        <v>0</v>
      </c>
      <c r="AE59" s="1618">
        <v>0</v>
      </c>
      <c r="AF59" s="1617">
        <v>0</v>
      </c>
      <c r="AG59" s="1618">
        <v>0</v>
      </c>
      <c r="AH59" s="1605"/>
      <c r="AI59" s="1605"/>
      <c r="AJ59" s="1605"/>
    </row>
    <row r="60" spans="1:36" s="1620" customFormat="1" x14ac:dyDescent="0.15">
      <c r="A60" s="1616" t="s">
        <v>2863</v>
      </c>
      <c r="B60" s="1617">
        <v>13</v>
      </c>
      <c r="C60" s="1618">
        <v>315</v>
      </c>
      <c r="D60" s="1617">
        <v>0</v>
      </c>
      <c r="E60" s="1618">
        <v>0</v>
      </c>
      <c r="F60" s="1617">
        <v>0</v>
      </c>
      <c r="G60" s="1618">
        <v>0</v>
      </c>
      <c r="H60" s="1617">
        <v>0</v>
      </c>
      <c r="I60" s="1618">
        <v>0</v>
      </c>
      <c r="J60" s="1617">
        <v>0</v>
      </c>
      <c r="K60" s="1618">
        <v>0</v>
      </c>
      <c r="L60" s="1617">
        <v>0</v>
      </c>
      <c r="M60" s="1618">
        <v>0</v>
      </c>
      <c r="N60" s="1617">
        <v>2</v>
      </c>
      <c r="O60" s="1618">
        <v>112</v>
      </c>
      <c r="P60" s="1617">
        <v>10</v>
      </c>
      <c r="Q60" s="1618">
        <v>179</v>
      </c>
      <c r="R60" s="1617">
        <v>0</v>
      </c>
      <c r="S60" s="1618">
        <v>0</v>
      </c>
      <c r="T60" s="1617">
        <v>0</v>
      </c>
      <c r="U60" s="1618">
        <v>0</v>
      </c>
      <c r="V60" s="1617">
        <v>1</v>
      </c>
      <c r="W60" s="1618">
        <v>24</v>
      </c>
      <c r="X60" s="1617">
        <v>0</v>
      </c>
      <c r="Y60" s="1618">
        <v>0</v>
      </c>
      <c r="Z60" s="1617">
        <v>0</v>
      </c>
      <c r="AA60" s="1618">
        <v>0</v>
      </c>
      <c r="AB60" s="1617">
        <v>0</v>
      </c>
      <c r="AC60" s="1618">
        <v>0</v>
      </c>
      <c r="AD60" s="1617">
        <v>0</v>
      </c>
      <c r="AE60" s="1618">
        <v>0</v>
      </c>
      <c r="AF60" s="1617">
        <v>0</v>
      </c>
      <c r="AG60" s="1618">
        <v>0</v>
      </c>
      <c r="AH60" s="1619"/>
      <c r="AI60" s="1619"/>
      <c r="AJ60" s="1619"/>
    </row>
    <row r="61" spans="1:36" x14ac:dyDescent="0.15">
      <c r="A61" s="1616" t="s">
        <v>2864</v>
      </c>
      <c r="B61" s="1617">
        <v>5</v>
      </c>
      <c r="C61" s="1618">
        <v>98</v>
      </c>
      <c r="D61" s="1617">
        <v>0</v>
      </c>
      <c r="E61" s="1618">
        <v>0</v>
      </c>
      <c r="F61" s="1617">
        <v>0</v>
      </c>
      <c r="G61" s="1618">
        <v>0</v>
      </c>
      <c r="H61" s="1617">
        <v>0</v>
      </c>
      <c r="I61" s="1618">
        <v>0</v>
      </c>
      <c r="J61" s="1617">
        <v>0</v>
      </c>
      <c r="K61" s="1618">
        <v>0</v>
      </c>
      <c r="L61" s="1617">
        <v>0</v>
      </c>
      <c r="M61" s="1618">
        <v>0</v>
      </c>
      <c r="N61" s="1617">
        <v>1</v>
      </c>
      <c r="O61" s="1618">
        <v>13</v>
      </c>
      <c r="P61" s="1617">
        <v>2</v>
      </c>
      <c r="Q61" s="1618">
        <v>40</v>
      </c>
      <c r="R61" s="1617">
        <v>0</v>
      </c>
      <c r="S61" s="1618">
        <v>0</v>
      </c>
      <c r="T61" s="1617">
        <v>0</v>
      </c>
      <c r="U61" s="1618">
        <v>0</v>
      </c>
      <c r="V61" s="1617">
        <v>0</v>
      </c>
      <c r="W61" s="1618">
        <v>0</v>
      </c>
      <c r="X61" s="1617">
        <v>0</v>
      </c>
      <c r="Y61" s="1618">
        <v>0</v>
      </c>
      <c r="Z61" s="1617">
        <v>0</v>
      </c>
      <c r="AA61" s="1618">
        <v>0</v>
      </c>
      <c r="AB61" s="1617">
        <v>0</v>
      </c>
      <c r="AC61" s="1618">
        <v>0</v>
      </c>
      <c r="AD61" s="1617">
        <v>0</v>
      </c>
      <c r="AE61" s="1618">
        <v>0</v>
      </c>
      <c r="AF61" s="1617">
        <v>2</v>
      </c>
      <c r="AG61" s="1618">
        <v>45</v>
      </c>
      <c r="AH61" s="1605"/>
      <c r="AI61" s="1605"/>
      <c r="AJ61" s="1605"/>
    </row>
    <row r="62" spans="1:36" x14ac:dyDescent="0.15">
      <c r="A62" s="1621" t="s">
        <v>2865</v>
      </c>
      <c r="B62" s="1622">
        <v>3</v>
      </c>
      <c r="C62" s="1623">
        <v>119</v>
      </c>
      <c r="D62" s="1622">
        <v>0</v>
      </c>
      <c r="E62" s="1623">
        <v>0</v>
      </c>
      <c r="F62" s="1622">
        <v>0</v>
      </c>
      <c r="G62" s="1623">
        <v>0</v>
      </c>
      <c r="H62" s="1622">
        <v>0</v>
      </c>
      <c r="I62" s="1623">
        <v>0</v>
      </c>
      <c r="J62" s="1622">
        <v>0</v>
      </c>
      <c r="K62" s="1623">
        <v>0</v>
      </c>
      <c r="L62" s="1622">
        <v>0</v>
      </c>
      <c r="M62" s="1623">
        <v>0</v>
      </c>
      <c r="N62" s="1622">
        <v>0</v>
      </c>
      <c r="O62" s="1623">
        <v>0</v>
      </c>
      <c r="P62" s="1622">
        <v>2</v>
      </c>
      <c r="Q62" s="1623">
        <v>94</v>
      </c>
      <c r="R62" s="1622">
        <v>0</v>
      </c>
      <c r="S62" s="1623">
        <v>0</v>
      </c>
      <c r="T62" s="1622">
        <v>0</v>
      </c>
      <c r="U62" s="1623">
        <v>0</v>
      </c>
      <c r="V62" s="1622">
        <v>0</v>
      </c>
      <c r="W62" s="1623">
        <v>0</v>
      </c>
      <c r="X62" s="1622">
        <v>1</v>
      </c>
      <c r="Y62" s="1623">
        <v>25</v>
      </c>
      <c r="Z62" s="1622">
        <v>0</v>
      </c>
      <c r="AA62" s="1623">
        <v>0</v>
      </c>
      <c r="AB62" s="1622">
        <v>0</v>
      </c>
      <c r="AC62" s="1623">
        <v>0</v>
      </c>
      <c r="AD62" s="1622">
        <v>0</v>
      </c>
      <c r="AE62" s="1623">
        <v>0</v>
      </c>
      <c r="AF62" s="1622">
        <v>0</v>
      </c>
      <c r="AG62" s="1623">
        <v>0</v>
      </c>
      <c r="AH62" s="1605"/>
      <c r="AI62" s="1605"/>
      <c r="AJ62" s="1605"/>
    </row>
    <row r="63" spans="1:36" s="1620" customFormat="1" x14ac:dyDescent="0.15">
      <c r="B63" s="1619"/>
      <c r="C63" s="1619"/>
      <c r="D63" s="1619"/>
      <c r="E63" s="1619"/>
      <c r="F63" s="1619"/>
      <c r="G63" s="1619"/>
      <c r="H63" s="1619"/>
      <c r="I63" s="1619"/>
      <c r="J63" s="1619"/>
      <c r="K63" s="1619"/>
      <c r="L63" s="1619"/>
      <c r="M63" s="1619"/>
      <c r="N63" s="1619"/>
      <c r="O63" s="1619"/>
      <c r="P63" s="1619"/>
      <c r="Q63" s="1619"/>
      <c r="R63" s="1619"/>
      <c r="S63" s="1619"/>
      <c r="T63" s="1619"/>
      <c r="U63" s="1619"/>
      <c r="V63" s="1619"/>
      <c r="W63" s="1619"/>
      <c r="X63" s="1619"/>
      <c r="Y63" s="1619"/>
      <c r="Z63" s="1619"/>
      <c r="AA63" s="1619"/>
      <c r="AB63" s="1619"/>
      <c r="AC63" s="1619"/>
      <c r="AD63" s="1619"/>
      <c r="AE63" s="1619"/>
      <c r="AF63" s="1619"/>
      <c r="AG63" s="1619"/>
      <c r="AH63" s="1619"/>
      <c r="AI63" s="1619"/>
      <c r="AJ63" s="1619"/>
    </row>
    <row r="64" spans="1:36" ht="11.25" customHeight="1" x14ac:dyDescent="0.15">
      <c r="A64" s="3329" t="s">
        <v>2866</v>
      </c>
      <c r="B64" s="3329"/>
      <c r="C64" s="3329"/>
      <c r="D64" s="3329"/>
      <c r="E64" s="3329"/>
      <c r="F64" s="3329"/>
      <c r="G64" s="3329"/>
      <c r="H64" s="3329"/>
      <c r="I64" s="3329"/>
      <c r="J64" s="3329"/>
      <c r="K64" s="3329"/>
      <c r="L64" s="3329"/>
      <c r="M64" s="1605"/>
      <c r="N64" s="1605"/>
      <c r="O64" s="1605"/>
      <c r="P64" s="1605"/>
      <c r="Q64" s="1605"/>
      <c r="R64" s="1605"/>
      <c r="S64" s="1605"/>
      <c r="T64" s="1605"/>
      <c r="U64" s="1605"/>
      <c r="V64" s="1605"/>
      <c r="W64" s="1605"/>
      <c r="X64" s="1605"/>
      <c r="Y64" s="1605"/>
      <c r="Z64" s="1605"/>
      <c r="AA64" s="1605"/>
      <c r="AB64" s="1605"/>
      <c r="AC64" s="1605"/>
      <c r="AD64" s="1605"/>
      <c r="AE64" s="1605"/>
      <c r="AF64" s="1605"/>
      <c r="AG64" s="1605"/>
      <c r="AH64" s="1605"/>
      <c r="AI64" s="1605"/>
      <c r="AJ64" s="1605"/>
    </row>
    <row r="65" spans="1:36" x14ac:dyDescent="0.15">
      <c r="A65" s="2903" t="s">
        <v>45</v>
      </c>
      <c r="B65" s="2903"/>
      <c r="C65" s="2903"/>
      <c r="D65" s="2903"/>
      <c r="E65" s="2903"/>
      <c r="F65" s="2903"/>
      <c r="G65" s="2903"/>
      <c r="H65" s="2903"/>
      <c r="I65" s="2903"/>
      <c r="J65" s="2903"/>
      <c r="K65" s="2903"/>
      <c r="L65" s="2903"/>
      <c r="M65" s="1605"/>
      <c r="N65" s="1605"/>
      <c r="O65" s="1605"/>
      <c r="P65" s="1605"/>
      <c r="Q65" s="1605"/>
      <c r="R65" s="1605"/>
      <c r="S65" s="1605"/>
      <c r="T65" s="1605"/>
      <c r="U65" s="1605"/>
      <c r="V65" s="1605"/>
      <c r="W65" s="1605"/>
      <c r="X65" s="1605"/>
      <c r="Y65" s="1605"/>
      <c r="Z65" s="1605"/>
      <c r="AA65" s="1605"/>
      <c r="AB65" s="1605"/>
      <c r="AC65" s="1605"/>
      <c r="AD65" s="1605"/>
      <c r="AE65" s="1605"/>
      <c r="AF65" s="1605"/>
      <c r="AG65" s="1605"/>
      <c r="AH65" s="1605"/>
      <c r="AI65" s="1605"/>
      <c r="AJ65" s="1605"/>
    </row>
    <row r="66" spans="1:36" x14ac:dyDescent="0.15">
      <c r="A66" s="3329" t="s">
        <v>2867</v>
      </c>
      <c r="B66" s="3329"/>
      <c r="C66" s="3329"/>
      <c r="D66" s="3329"/>
      <c r="E66" s="3329"/>
      <c r="F66" s="3329"/>
      <c r="G66" s="3329"/>
      <c r="H66" s="3329"/>
      <c r="I66" s="3329"/>
      <c r="J66" s="3329"/>
      <c r="K66" s="3329"/>
      <c r="L66" s="3329"/>
    </row>
  </sheetData>
  <mergeCells count="20">
    <mergeCell ref="AD4:AE4"/>
    <mergeCell ref="AF4:AG4"/>
    <mergeCell ref="A64:L64"/>
    <mergeCell ref="L4:M4"/>
    <mergeCell ref="N4:O4"/>
    <mergeCell ref="P4:Q4"/>
    <mergeCell ref="R4:S4"/>
    <mergeCell ref="T4:U4"/>
    <mergeCell ref="V4:W4"/>
    <mergeCell ref="A4:A5"/>
    <mergeCell ref="B4:C4"/>
    <mergeCell ref="D4:E4"/>
    <mergeCell ref="F4:G4"/>
    <mergeCell ref="H4:I4"/>
    <mergeCell ref="J4:K4"/>
    <mergeCell ref="A65:L65"/>
    <mergeCell ref="A66:L66"/>
    <mergeCell ref="X4:Y4"/>
    <mergeCell ref="Z4:AA4"/>
    <mergeCell ref="AB4:AC4"/>
  </mergeCells>
  <pageMargins left="0.70866141732283472" right="0.70866141732283472" top="0.74803149606299213" bottom="0.74803149606299213" header="0.31496062992125984" footer="0.31496062992125984"/>
  <pageSetup scale="30" orientation="landscape"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7">
    <pageSetUpPr fitToPage="1"/>
  </sheetPr>
  <dimension ref="A1:G65"/>
  <sheetViews>
    <sheetView zoomScaleNormal="100" workbookViewId="0"/>
  </sheetViews>
  <sheetFormatPr baseColWidth="10" defaultColWidth="11.42578125" defaultRowHeight="10.5" x14ac:dyDescent="0.15"/>
  <cols>
    <col min="1" max="1" width="40" style="1594" customWidth="1"/>
    <col min="2" max="2" width="11.140625" style="1594" customWidth="1"/>
    <col min="3" max="3" width="14.28515625" style="1594" customWidth="1"/>
    <col min="4" max="4" width="12.140625" style="1594" customWidth="1"/>
    <col min="5" max="5" width="11.42578125" style="1594"/>
    <col min="6" max="6" width="7.28515625" style="1594" customWidth="1"/>
    <col min="7" max="16384" width="11.42578125" style="1594"/>
  </cols>
  <sheetData>
    <row r="1" spans="1:7" ht="11.25" customHeight="1" x14ac:dyDescent="0.15">
      <c r="A1" s="1624"/>
      <c r="C1" s="1624"/>
      <c r="D1" s="1624"/>
      <c r="E1" s="1624"/>
    </row>
    <row r="2" spans="1:7" ht="27" customHeight="1" x14ac:dyDescent="0.15">
      <c r="A2" s="3337" t="s">
        <v>2876</v>
      </c>
      <c r="B2" s="3337"/>
      <c r="C2" s="3337"/>
      <c r="D2" s="3337"/>
      <c r="E2" s="3337"/>
    </row>
    <row r="3" spans="1:7" ht="10.5" customHeight="1" x14ac:dyDescent="0.15"/>
    <row r="4" spans="1:7" ht="17.25" customHeight="1" x14ac:dyDescent="0.15">
      <c r="A4" s="1599" t="s">
        <v>2877</v>
      </c>
      <c r="B4" s="1625" t="s">
        <v>89</v>
      </c>
      <c r="C4" s="1625" t="s">
        <v>2878</v>
      </c>
      <c r="D4" s="1625" t="s">
        <v>2879</v>
      </c>
      <c r="E4" s="1625" t="s">
        <v>2880</v>
      </c>
    </row>
    <row r="5" spans="1:7" s="1607" customFormat="1" x14ac:dyDescent="0.15">
      <c r="A5" s="437" t="s">
        <v>71</v>
      </c>
      <c r="B5" s="303">
        <f>SUM(B6,B12,B17,B20,B25,B28,B30,B39,B44,B46,B50,B56)</f>
        <v>1557</v>
      </c>
      <c r="C5" s="303">
        <f>SUM(C6,C12,C17,C20,C25,C28,C30,C39,C44,C46,C50,C56)</f>
        <v>1329</v>
      </c>
      <c r="D5" s="303">
        <f>SUM(D6,D12,D17,D20,D25,D28,D30,D39,D44,D46,D50,D56)</f>
        <v>67</v>
      </c>
      <c r="E5" s="303">
        <f>SUM(E6,E12,E17,E20,E25,E28,E30,E39,E44,E46,E50,E56)</f>
        <v>161</v>
      </c>
      <c r="G5" s="1626"/>
    </row>
    <row r="6" spans="1:7" s="1607" customFormat="1" x14ac:dyDescent="0.15">
      <c r="A6" s="437" t="s">
        <v>2823</v>
      </c>
      <c r="B6" s="303">
        <f>SUM(B7:B11)</f>
        <v>384</v>
      </c>
      <c r="C6" s="303">
        <f>SUM(C7:C11)</f>
        <v>358</v>
      </c>
      <c r="D6" s="303">
        <f>SUM(D7:D11)</f>
        <v>8</v>
      </c>
      <c r="E6" s="303">
        <f>SUM(E7:E11)</f>
        <v>18</v>
      </c>
    </row>
    <row r="7" spans="1:7" x14ac:dyDescent="0.15">
      <c r="A7" s="438" t="s">
        <v>2824</v>
      </c>
      <c r="B7" s="304">
        <v>78</v>
      </c>
      <c r="C7" s="304">
        <v>58</v>
      </c>
      <c r="D7" s="304">
        <v>4</v>
      </c>
      <c r="E7" s="304">
        <v>16</v>
      </c>
    </row>
    <row r="8" spans="1:7" x14ac:dyDescent="0.15">
      <c r="A8" s="438" t="s">
        <v>2805</v>
      </c>
      <c r="B8" s="304">
        <v>33</v>
      </c>
      <c r="C8" s="304">
        <v>33</v>
      </c>
      <c r="D8" s="304">
        <v>0</v>
      </c>
      <c r="E8" s="304">
        <v>0</v>
      </c>
    </row>
    <row r="9" spans="1:7" x14ac:dyDescent="0.15">
      <c r="A9" s="438" t="s">
        <v>2825</v>
      </c>
      <c r="B9" s="304">
        <v>216</v>
      </c>
      <c r="C9" s="304">
        <v>210</v>
      </c>
      <c r="D9" s="304">
        <v>4</v>
      </c>
      <c r="E9" s="304">
        <v>2</v>
      </c>
    </row>
    <row r="10" spans="1:7" s="1607" customFormat="1" x14ac:dyDescent="0.15">
      <c r="A10" s="438" t="s">
        <v>2473</v>
      </c>
      <c r="B10" s="304">
        <v>45</v>
      </c>
      <c r="C10" s="304">
        <v>45</v>
      </c>
      <c r="D10" s="304">
        <v>0</v>
      </c>
      <c r="E10" s="304">
        <v>0</v>
      </c>
    </row>
    <row r="11" spans="1:7" x14ac:dyDescent="0.15">
      <c r="A11" s="438" t="s">
        <v>2826</v>
      </c>
      <c r="B11" s="304">
        <v>12</v>
      </c>
      <c r="C11" s="304">
        <v>12</v>
      </c>
      <c r="D11" s="304">
        <v>0</v>
      </c>
      <c r="E11" s="304">
        <v>0</v>
      </c>
    </row>
    <row r="12" spans="1:7" s="1607" customFormat="1" x14ac:dyDescent="0.15">
      <c r="A12" s="437" t="s">
        <v>2827</v>
      </c>
      <c r="B12" s="303">
        <f>SUM(B13:B16)</f>
        <v>29</v>
      </c>
      <c r="C12" s="303">
        <f>SUM(C13:C16)</f>
        <v>27</v>
      </c>
      <c r="D12" s="303">
        <f>SUM(D13:D16)</f>
        <v>0</v>
      </c>
      <c r="E12" s="303">
        <f>SUM(E13:E16)</f>
        <v>2</v>
      </c>
    </row>
    <row r="13" spans="1:7" x14ac:dyDescent="0.15">
      <c r="A13" s="438" t="s">
        <v>2827</v>
      </c>
      <c r="B13" s="304">
        <v>2</v>
      </c>
      <c r="C13" s="304">
        <v>2</v>
      </c>
      <c r="D13" s="304">
        <v>0</v>
      </c>
      <c r="E13" s="304">
        <v>0</v>
      </c>
    </row>
    <row r="14" spans="1:7" x14ac:dyDescent="0.15">
      <c r="A14" s="438" t="s">
        <v>1452</v>
      </c>
      <c r="B14" s="304">
        <v>0</v>
      </c>
      <c r="C14" s="304">
        <v>0</v>
      </c>
      <c r="D14" s="304">
        <v>0</v>
      </c>
      <c r="E14" s="304">
        <v>0</v>
      </c>
    </row>
    <row r="15" spans="1:7" s="1607" customFormat="1" x14ac:dyDescent="0.15">
      <c r="A15" s="438" t="s">
        <v>2828</v>
      </c>
      <c r="B15" s="304">
        <v>7</v>
      </c>
      <c r="C15" s="304">
        <v>7</v>
      </c>
      <c r="D15" s="304">
        <v>0</v>
      </c>
      <c r="E15" s="304">
        <v>0</v>
      </c>
    </row>
    <row r="16" spans="1:7" x14ac:dyDescent="0.15">
      <c r="A16" s="438" t="s">
        <v>2607</v>
      </c>
      <c r="B16" s="304">
        <v>20</v>
      </c>
      <c r="C16" s="304">
        <v>18</v>
      </c>
      <c r="D16" s="304">
        <v>0</v>
      </c>
      <c r="E16" s="304">
        <v>2</v>
      </c>
    </row>
    <row r="17" spans="1:5" x14ac:dyDescent="0.15">
      <c r="A17" s="437" t="s">
        <v>2829</v>
      </c>
      <c r="B17" s="303">
        <f>SUM(B18:B19)</f>
        <v>58</v>
      </c>
      <c r="C17" s="303">
        <f>SUM(C18:C19)</f>
        <v>21</v>
      </c>
      <c r="D17" s="303">
        <f>SUM(D18:D19)</f>
        <v>6</v>
      </c>
      <c r="E17" s="303">
        <f>SUM(E18:E19)</f>
        <v>31</v>
      </c>
    </row>
    <row r="18" spans="1:5" s="1607" customFormat="1" x14ac:dyDescent="0.15">
      <c r="A18" s="438" t="s">
        <v>2830</v>
      </c>
      <c r="B18" s="304">
        <v>11</v>
      </c>
      <c r="C18" s="304">
        <v>10</v>
      </c>
      <c r="D18" s="304">
        <v>0</v>
      </c>
      <c r="E18" s="304">
        <v>1</v>
      </c>
    </row>
    <row r="19" spans="1:5" x14ac:dyDescent="0.15">
      <c r="A19" s="438" t="s">
        <v>1954</v>
      </c>
      <c r="B19" s="304">
        <v>47</v>
      </c>
      <c r="C19" s="304">
        <v>11</v>
      </c>
      <c r="D19" s="304">
        <v>6</v>
      </c>
      <c r="E19" s="304">
        <v>30</v>
      </c>
    </row>
    <row r="20" spans="1:5" x14ac:dyDescent="0.15">
      <c r="A20" s="437" t="s">
        <v>2831</v>
      </c>
      <c r="B20" s="303">
        <f>SUM(B21:B24)</f>
        <v>125</v>
      </c>
      <c r="C20" s="303">
        <f>SUM(C21:C24)</f>
        <v>103</v>
      </c>
      <c r="D20" s="303">
        <f>SUM(D21:D24)</f>
        <v>7</v>
      </c>
      <c r="E20" s="303">
        <f>SUM(E21:E24)</f>
        <v>15</v>
      </c>
    </row>
    <row r="21" spans="1:5" x14ac:dyDescent="0.15">
      <c r="A21" s="438" t="s">
        <v>2470</v>
      </c>
      <c r="B21" s="304">
        <v>71</v>
      </c>
      <c r="C21" s="304">
        <v>58</v>
      </c>
      <c r="D21" s="304">
        <v>6</v>
      </c>
      <c r="E21" s="304">
        <v>7</v>
      </c>
    </row>
    <row r="22" spans="1:5" x14ac:dyDescent="0.15">
      <c r="A22" s="438" t="s">
        <v>2832</v>
      </c>
      <c r="B22" s="304">
        <v>9</v>
      </c>
      <c r="C22" s="304">
        <v>1</v>
      </c>
      <c r="D22" s="304">
        <v>1</v>
      </c>
      <c r="E22" s="304">
        <v>7</v>
      </c>
    </row>
    <row r="23" spans="1:5" s="1607" customFormat="1" x14ac:dyDescent="0.15">
      <c r="A23" s="438" t="s">
        <v>2833</v>
      </c>
      <c r="B23" s="304">
        <v>4</v>
      </c>
      <c r="C23" s="304">
        <v>4</v>
      </c>
      <c r="D23" s="304">
        <v>0</v>
      </c>
      <c r="E23" s="304">
        <v>0</v>
      </c>
    </row>
    <row r="24" spans="1:5" x14ac:dyDescent="0.15">
      <c r="A24" s="438" t="s">
        <v>2834</v>
      </c>
      <c r="B24" s="304">
        <v>41</v>
      </c>
      <c r="C24" s="304">
        <v>40</v>
      </c>
      <c r="D24" s="304">
        <v>0</v>
      </c>
      <c r="E24" s="304">
        <v>1</v>
      </c>
    </row>
    <row r="25" spans="1:5" x14ac:dyDescent="0.15">
      <c r="A25" s="437" t="s">
        <v>2835</v>
      </c>
      <c r="B25" s="303">
        <f>SUM(B26:B27)</f>
        <v>62</v>
      </c>
      <c r="C25" s="303">
        <f>SUM(C26:C27)</f>
        <v>48</v>
      </c>
      <c r="D25" s="303">
        <f>SUM(D26:D27)</f>
        <v>3</v>
      </c>
      <c r="E25" s="303">
        <f>SUM(E26:E27)</f>
        <v>11</v>
      </c>
    </row>
    <row r="26" spans="1:5" s="1607" customFormat="1" x14ac:dyDescent="0.15">
      <c r="A26" s="438" t="s">
        <v>2835</v>
      </c>
      <c r="B26" s="304">
        <v>40</v>
      </c>
      <c r="C26" s="304">
        <v>29</v>
      </c>
      <c r="D26" s="304">
        <v>1</v>
      </c>
      <c r="E26" s="304">
        <v>10</v>
      </c>
    </row>
    <row r="27" spans="1:5" x14ac:dyDescent="0.15">
      <c r="A27" s="438" t="s">
        <v>2836</v>
      </c>
      <c r="B27" s="304">
        <v>22</v>
      </c>
      <c r="C27" s="304">
        <v>19</v>
      </c>
      <c r="D27" s="304">
        <v>2</v>
      </c>
      <c r="E27" s="304">
        <v>1</v>
      </c>
    </row>
    <row r="28" spans="1:5" x14ac:dyDescent="0.15">
      <c r="A28" s="437" t="s">
        <v>1184</v>
      </c>
      <c r="B28" s="303">
        <f>SUM(B29)</f>
        <v>3</v>
      </c>
      <c r="C28" s="303">
        <f>SUM(C29)</f>
        <v>3</v>
      </c>
      <c r="D28" s="303">
        <f>SUM(D29)</f>
        <v>0</v>
      </c>
      <c r="E28" s="303">
        <f>SUM(E29)</f>
        <v>0</v>
      </c>
    </row>
    <row r="29" spans="1:5" x14ac:dyDescent="0.15">
      <c r="A29" s="438" t="s">
        <v>1184</v>
      </c>
      <c r="B29" s="304">
        <v>3</v>
      </c>
      <c r="C29" s="304">
        <v>3</v>
      </c>
      <c r="D29" s="304">
        <v>0</v>
      </c>
      <c r="E29" s="304">
        <v>0</v>
      </c>
    </row>
    <row r="30" spans="1:5" x14ac:dyDescent="0.15">
      <c r="A30" s="437" t="s">
        <v>2837</v>
      </c>
      <c r="B30" s="303">
        <f>SUM(B31:B38)</f>
        <v>62</v>
      </c>
      <c r="C30" s="303">
        <f>SUM(C31:C38)</f>
        <v>44</v>
      </c>
      <c r="D30" s="303">
        <f>SUM(D31:D38)</f>
        <v>9</v>
      </c>
      <c r="E30" s="303">
        <f>SUM(E31:E38)</f>
        <v>9</v>
      </c>
    </row>
    <row r="31" spans="1:5" x14ac:dyDescent="0.15">
      <c r="A31" s="438" t="s">
        <v>2838</v>
      </c>
      <c r="B31" s="304">
        <v>3</v>
      </c>
      <c r="C31" s="304">
        <v>1</v>
      </c>
      <c r="D31" s="304">
        <v>1</v>
      </c>
      <c r="E31" s="304">
        <v>1</v>
      </c>
    </row>
    <row r="32" spans="1:5" s="1607" customFormat="1" x14ac:dyDescent="0.15">
      <c r="A32" s="438" t="s">
        <v>2839</v>
      </c>
      <c r="B32" s="304">
        <v>14</v>
      </c>
      <c r="C32" s="304">
        <v>12</v>
      </c>
      <c r="D32" s="304">
        <v>2</v>
      </c>
      <c r="E32" s="304">
        <v>0</v>
      </c>
    </row>
    <row r="33" spans="1:5" x14ac:dyDescent="0.15">
      <c r="A33" s="438" t="s">
        <v>2840</v>
      </c>
      <c r="B33" s="304">
        <v>9</v>
      </c>
      <c r="C33" s="304">
        <v>7</v>
      </c>
      <c r="D33" s="304">
        <v>0</v>
      </c>
      <c r="E33" s="304">
        <v>2</v>
      </c>
    </row>
    <row r="34" spans="1:5" x14ac:dyDescent="0.15">
      <c r="A34" s="438" t="s">
        <v>2841</v>
      </c>
      <c r="B34" s="304">
        <v>2</v>
      </c>
      <c r="C34" s="304">
        <v>0</v>
      </c>
      <c r="D34" s="304">
        <v>1</v>
      </c>
      <c r="E34" s="304">
        <v>1</v>
      </c>
    </row>
    <row r="35" spans="1:5" x14ac:dyDescent="0.15">
      <c r="A35" s="438" t="s">
        <v>2842</v>
      </c>
      <c r="B35" s="304">
        <v>2</v>
      </c>
      <c r="C35" s="304">
        <v>0</v>
      </c>
      <c r="D35" s="304">
        <v>2</v>
      </c>
      <c r="E35" s="304">
        <v>0</v>
      </c>
    </row>
    <row r="36" spans="1:5" x14ac:dyDescent="0.15">
      <c r="A36" s="438" t="s">
        <v>2843</v>
      </c>
      <c r="B36" s="304">
        <v>19</v>
      </c>
      <c r="C36" s="304">
        <v>19</v>
      </c>
      <c r="D36" s="304">
        <v>0</v>
      </c>
      <c r="E36" s="304">
        <v>0</v>
      </c>
    </row>
    <row r="37" spans="1:5" x14ac:dyDescent="0.15">
      <c r="A37" s="438" t="s">
        <v>2844</v>
      </c>
      <c r="B37" s="304">
        <v>7</v>
      </c>
      <c r="C37" s="304">
        <v>5</v>
      </c>
      <c r="D37" s="304">
        <v>1</v>
      </c>
      <c r="E37" s="304">
        <v>1</v>
      </c>
    </row>
    <row r="38" spans="1:5" s="1607" customFormat="1" x14ac:dyDescent="0.15">
      <c r="A38" s="438" t="s">
        <v>2845</v>
      </c>
      <c r="B38" s="304">
        <v>6</v>
      </c>
      <c r="C38" s="304">
        <v>0</v>
      </c>
      <c r="D38" s="304">
        <v>2</v>
      </c>
      <c r="E38" s="304">
        <v>4</v>
      </c>
    </row>
    <row r="39" spans="1:5" x14ac:dyDescent="0.15">
      <c r="A39" s="437" t="s">
        <v>2846</v>
      </c>
      <c r="B39" s="303">
        <f>SUM(B40:B43)</f>
        <v>57</v>
      </c>
      <c r="C39" s="303">
        <f>SUM(C40:C43)</f>
        <v>20</v>
      </c>
      <c r="D39" s="303">
        <f>SUM(D40:D43)</f>
        <v>13</v>
      </c>
      <c r="E39" s="303">
        <f>SUM(E40:E43)</f>
        <v>24</v>
      </c>
    </row>
    <row r="40" spans="1:5" x14ac:dyDescent="0.15">
      <c r="A40" s="438" t="s">
        <v>2847</v>
      </c>
      <c r="B40" s="304">
        <v>4</v>
      </c>
      <c r="C40" s="304">
        <v>1</v>
      </c>
      <c r="D40" s="304">
        <v>2</v>
      </c>
      <c r="E40" s="304">
        <v>1</v>
      </c>
    </row>
    <row r="41" spans="1:5" s="1607" customFormat="1" x14ac:dyDescent="0.15">
      <c r="A41" s="438" t="s">
        <v>2848</v>
      </c>
      <c r="B41" s="304">
        <v>38</v>
      </c>
      <c r="C41" s="304">
        <v>13</v>
      </c>
      <c r="D41" s="304">
        <v>7</v>
      </c>
      <c r="E41" s="304">
        <v>18</v>
      </c>
    </row>
    <row r="42" spans="1:5" x14ac:dyDescent="0.15">
      <c r="A42" s="438" t="s">
        <v>2849</v>
      </c>
      <c r="B42" s="304">
        <v>12</v>
      </c>
      <c r="C42" s="304">
        <v>4</v>
      </c>
      <c r="D42" s="304">
        <v>4</v>
      </c>
      <c r="E42" s="304">
        <v>4</v>
      </c>
    </row>
    <row r="43" spans="1:5" x14ac:dyDescent="0.15">
      <c r="A43" s="438" t="s">
        <v>2850</v>
      </c>
      <c r="B43" s="304">
        <v>3</v>
      </c>
      <c r="C43" s="304">
        <v>2</v>
      </c>
      <c r="D43" s="304">
        <v>0</v>
      </c>
      <c r="E43" s="304">
        <v>1</v>
      </c>
    </row>
    <row r="44" spans="1:5" x14ac:dyDescent="0.15">
      <c r="A44" s="437" t="s">
        <v>480</v>
      </c>
      <c r="B44" s="303">
        <f>SUM(B45)</f>
        <v>147</v>
      </c>
      <c r="C44" s="303">
        <f>SUM(C45)</f>
        <v>145</v>
      </c>
      <c r="D44" s="303">
        <f>SUM(D45)</f>
        <v>2</v>
      </c>
      <c r="E44" s="303">
        <f>SUM(E45)</f>
        <v>0</v>
      </c>
    </row>
    <row r="45" spans="1:5" x14ac:dyDescent="0.15">
      <c r="A45" s="438" t="s">
        <v>480</v>
      </c>
      <c r="B45" s="304">
        <v>147</v>
      </c>
      <c r="C45" s="304">
        <v>145</v>
      </c>
      <c r="D45" s="304">
        <v>2</v>
      </c>
      <c r="E45" s="304">
        <v>0</v>
      </c>
    </row>
    <row r="46" spans="1:5" x14ac:dyDescent="0.15">
      <c r="A46" s="437" t="s">
        <v>2851</v>
      </c>
      <c r="B46" s="303">
        <f>SUM(B47:B49)</f>
        <v>511</v>
      </c>
      <c r="C46" s="303">
        <f>SUM(C47:C49)</f>
        <v>465</v>
      </c>
      <c r="D46" s="303">
        <f>SUM(D47:D49)</f>
        <v>11</v>
      </c>
      <c r="E46" s="303">
        <f>SUM(E47:E49)</f>
        <v>35</v>
      </c>
    </row>
    <row r="47" spans="1:5" x14ac:dyDescent="0.15">
      <c r="A47" s="438" t="s">
        <v>2852</v>
      </c>
      <c r="B47" s="304">
        <v>487</v>
      </c>
      <c r="C47" s="304">
        <v>460</v>
      </c>
      <c r="D47" s="304">
        <v>4</v>
      </c>
      <c r="E47" s="304">
        <v>23</v>
      </c>
    </row>
    <row r="48" spans="1:5" s="1607" customFormat="1" x14ac:dyDescent="0.15">
      <c r="A48" s="438" t="s">
        <v>2853</v>
      </c>
      <c r="B48" s="304">
        <v>19</v>
      </c>
      <c r="C48" s="304">
        <v>0</v>
      </c>
      <c r="D48" s="304">
        <v>7</v>
      </c>
      <c r="E48" s="304">
        <v>12</v>
      </c>
    </row>
    <row r="49" spans="1:6" x14ac:dyDescent="0.15">
      <c r="A49" s="438" t="s">
        <v>2854</v>
      </c>
      <c r="B49" s="304">
        <v>5</v>
      </c>
      <c r="C49" s="304">
        <v>5</v>
      </c>
      <c r="D49" s="304">
        <v>0</v>
      </c>
      <c r="E49" s="304">
        <v>0</v>
      </c>
    </row>
    <row r="50" spans="1:6" x14ac:dyDescent="0.15">
      <c r="A50" s="437" t="s">
        <v>2855</v>
      </c>
      <c r="B50" s="303">
        <f>SUM(B51:B55)</f>
        <v>79</v>
      </c>
      <c r="C50" s="303">
        <f>SUM(C51:C55)</f>
        <v>74</v>
      </c>
      <c r="D50" s="303">
        <f>SUM(D51:D55)</f>
        <v>1</v>
      </c>
      <c r="E50" s="303">
        <f>SUM(E51:E55)</f>
        <v>4</v>
      </c>
    </row>
    <row r="51" spans="1:6" x14ac:dyDescent="0.15">
      <c r="A51" s="438" t="s">
        <v>2856</v>
      </c>
      <c r="B51" s="304">
        <v>17</v>
      </c>
      <c r="C51" s="304">
        <v>16</v>
      </c>
      <c r="D51" s="304">
        <v>1</v>
      </c>
      <c r="E51" s="304">
        <v>0</v>
      </c>
    </row>
    <row r="52" spans="1:6" x14ac:dyDescent="0.15">
      <c r="A52" s="438" t="s">
        <v>2328</v>
      </c>
      <c r="B52" s="304">
        <v>18</v>
      </c>
      <c r="C52" s="304">
        <v>15</v>
      </c>
      <c r="D52" s="304">
        <v>0</v>
      </c>
      <c r="E52" s="304">
        <v>3</v>
      </c>
    </row>
    <row r="53" spans="1:6" ht="11.25" customHeight="1" x14ac:dyDescent="0.15">
      <c r="A53" s="438" t="s">
        <v>2857</v>
      </c>
      <c r="B53" s="304">
        <v>32</v>
      </c>
      <c r="C53" s="304">
        <v>31</v>
      </c>
      <c r="D53" s="304">
        <v>0</v>
      </c>
      <c r="E53" s="304">
        <v>1</v>
      </c>
      <c r="F53" s="903"/>
    </row>
    <row r="54" spans="1:6" x14ac:dyDescent="0.15">
      <c r="A54" s="438" t="s">
        <v>2858</v>
      </c>
      <c r="B54" s="304">
        <v>2</v>
      </c>
      <c r="C54" s="304">
        <v>2</v>
      </c>
      <c r="D54" s="304">
        <v>0</v>
      </c>
      <c r="E54" s="304">
        <v>0</v>
      </c>
    </row>
    <row r="55" spans="1:6" x14ac:dyDescent="0.15">
      <c r="A55" s="438" t="s">
        <v>2859</v>
      </c>
      <c r="B55" s="304">
        <v>10</v>
      </c>
      <c r="C55" s="304">
        <v>10</v>
      </c>
      <c r="D55" s="304">
        <v>0</v>
      </c>
      <c r="E55" s="304">
        <v>0</v>
      </c>
    </row>
    <row r="56" spans="1:6" x14ac:dyDescent="0.15">
      <c r="A56" s="437" t="s">
        <v>2860</v>
      </c>
      <c r="B56" s="303">
        <f>SUM(B57:B61)</f>
        <v>40</v>
      </c>
      <c r="C56" s="303">
        <f>SUM(C57:C61)</f>
        <v>21</v>
      </c>
      <c r="D56" s="303">
        <f>SUM(D57:D61)</f>
        <v>7</v>
      </c>
      <c r="E56" s="303">
        <f>SUM(E57:E61)</f>
        <v>12</v>
      </c>
    </row>
    <row r="57" spans="1:6" x14ac:dyDescent="0.15">
      <c r="A57" s="438" t="s">
        <v>2861</v>
      </c>
      <c r="B57" s="304">
        <v>4</v>
      </c>
      <c r="C57" s="304">
        <v>3</v>
      </c>
      <c r="D57" s="304">
        <v>0</v>
      </c>
      <c r="E57" s="304">
        <v>1</v>
      </c>
    </row>
    <row r="58" spans="1:6" x14ac:dyDescent="0.15">
      <c r="A58" s="438" t="s">
        <v>2862</v>
      </c>
      <c r="B58" s="304">
        <v>15</v>
      </c>
      <c r="C58" s="304">
        <v>13</v>
      </c>
      <c r="D58" s="304">
        <v>1</v>
      </c>
      <c r="E58" s="304">
        <v>1</v>
      </c>
    </row>
    <row r="59" spans="1:6" x14ac:dyDescent="0.15">
      <c r="A59" s="438" t="s">
        <v>2863</v>
      </c>
      <c r="B59" s="304">
        <v>13</v>
      </c>
      <c r="C59" s="304">
        <v>5</v>
      </c>
      <c r="D59" s="304">
        <v>4</v>
      </c>
      <c r="E59" s="304">
        <v>4</v>
      </c>
    </row>
    <row r="60" spans="1:6" x14ac:dyDescent="0.15">
      <c r="A60" s="438" t="s">
        <v>2864</v>
      </c>
      <c r="B60" s="304">
        <v>5</v>
      </c>
      <c r="C60" s="304">
        <v>0</v>
      </c>
      <c r="D60" s="304">
        <v>2</v>
      </c>
      <c r="E60" s="304">
        <v>3</v>
      </c>
    </row>
    <row r="61" spans="1:6" x14ac:dyDescent="0.15">
      <c r="A61" s="438" t="s">
        <v>2865</v>
      </c>
      <c r="B61" s="304">
        <v>3</v>
      </c>
      <c r="C61" s="304">
        <v>0</v>
      </c>
      <c r="D61" s="304">
        <v>0</v>
      </c>
      <c r="E61" s="304">
        <v>3</v>
      </c>
    </row>
    <row r="63" spans="1:6" ht="22.5" customHeight="1" x14ac:dyDescent="0.15">
      <c r="A63" s="2905" t="s">
        <v>2866</v>
      </c>
      <c r="B63" s="2905"/>
      <c r="C63" s="2905"/>
      <c r="D63" s="2905"/>
      <c r="E63" s="2905"/>
    </row>
    <row r="64" spans="1:6" x14ac:dyDescent="0.15">
      <c r="A64" s="2903" t="s">
        <v>45</v>
      </c>
      <c r="B64" s="2903"/>
      <c r="C64" s="2903"/>
      <c r="D64" s="2903"/>
      <c r="E64" s="2903"/>
    </row>
    <row r="65" spans="1:5" ht="22.5" customHeight="1" x14ac:dyDescent="0.15">
      <c r="A65" s="2905" t="s">
        <v>2867</v>
      </c>
      <c r="B65" s="2905"/>
      <c r="C65" s="2905"/>
      <c r="D65" s="2905"/>
      <c r="E65" s="2905"/>
    </row>
  </sheetData>
  <mergeCells count="4">
    <mergeCell ref="A2:E2"/>
    <mergeCell ref="A63:E63"/>
    <mergeCell ref="A64:E64"/>
    <mergeCell ref="A65:E65"/>
  </mergeCells>
  <pageMargins left="0.70866141732283472" right="0.70866141732283472" top="0.74803149606299213" bottom="0.74803149606299213" header="0.31496062992125984" footer="0.31496062992125984"/>
  <pageSetup paperSize="9" scale="75"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8">
    <pageSetUpPr fitToPage="1"/>
  </sheetPr>
  <dimension ref="A1:N117"/>
  <sheetViews>
    <sheetView zoomScale="85" zoomScaleNormal="85" workbookViewId="0"/>
  </sheetViews>
  <sheetFormatPr baseColWidth="10" defaultColWidth="11.42578125" defaultRowHeight="10.5" x14ac:dyDescent="0.15"/>
  <cols>
    <col min="1" max="1" width="60.7109375" style="1221" customWidth="1"/>
    <col min="2" max="2" width="11.42578125" style="1620"/>
    <col min="3" max="3" width="17.7109375" style="899" customWidth="1"/>
    <col min="4" max="4" width="14.28515625" style="899" customWidth="1"/>
    <col min="5" max="5" width="17.7109375" style="899" customWidth="1"/>
    <col min="6" max="6" width="11.85546875" style="899" customWidth="1"/>
    <col min="7" max="7" width="14.28515625" style="899" customWidth="1"/>
    <col min="8" max="9" width="11.5703125" style="899" customWidth="1"/>
    <col min="10" max="11" width="14.28515625" style="899" customWidth="1"/>
    <col min="12" max="13" width="17.85546875" style="899" customWidth="1"/>
    <col min="14" max="16384" width="11.42578125" style="899"/>
  </cols>
  <sheetData>
    <row r="1" spans="1:14" ht="10.5" customHeight="1" x14ac:dyDescent="0.15"/>
    <row r="2" spans="1:14" ht="15" customHeight="1" x14ac:dyDescent="0.15">
      <c r="A2" s="1627" t="s">
        <v>2881</v>
      </c>
      <c r="B2" s="1627"/>
      <c r="C2" s="1627"/>
      <c r="D2" s="1627"/>
      <c r="E2" s="1627"/>
      <c r="F2" s="1627"/>
      <c r="G2" s="1627"/>
      <c r="H2" s="1627"/>
      <c r="I2" s="1627"/>
      <c r="J2" s="1627"/>
      <c r="K2" s="1627"/>
      <c r="L2" s="1627"/>
      <c r="M2" s="1627"/>
    </row>
    <row r="3" spans="1:14" ht="10.5" customHeight="1" x14ac:dyDescent="0.15">
      <c r="A3" s="899"/>
      <c r="D3" s="1628"/>
      <c r="E3" s="1628"/>
      <c r="F3" s="1628"/>
      <c r="G3" s="1628"/>
      <c r="H3" s="1628"/>
      <c r="J3" s="1628"/>
    </row>
    <row r="4" spans="1:14" ht="42" x14ac:dyDescent="0.15">
      <c r="A4" s="1629" t="s">
        <v>2882</v>
      </c>
      <c r="B4" s="2087" t="s">
        <v>71</v>
      </c>
      <c r="C4" s="1629" t="s">
        <v>2823</v>
      </c>
      <c r="D4" s="1629" t="s">
        <v>2827</v>
      </c>
      <c r="E4" s="1629" t="s">
        <v>2829</v>
      </c>
      <c r="F4" s="1629" t="s">
        <v>2831</v>
      </c>
      <c r="G4" s="1629" t="s">
        <v>2835</v>
      </c>
      <c r="H4" s="1629" t="s">
        <v>1184</v>
      </c>
      <c r="I4" s="1629" t="s">
        <v>1948</v>
      </c>
      <c r="J4" s="1629" t="s">
        <v>2846</v>
      </c>
      <c r="K4" s="1629" t="s">
        <v>480</v>
      </c>
      <c r="L4" s="1629" t="s">
        <v>2851</v>
      </c>
      <c r="M4" s="1629" t="s">
        <v>2855</v>
      </c>
      <c r="N4" s="1630" t="s">
        <v>2860</v>
      </c>
    </row>
    <row r="5" spans="1:14" x14ac:dyDescent="0.15">
      <c r="A5" s="1609" t="s">
        <v>904</v>
      </c>
      <c r="B5" s="1631">
        <f>SUM(C5:N5)</f>
        <v>1557</v>
      </c>
      <c r="C5" s="301">
        <f t="shared" ref="C5:N5" si="0">SUM(C6:C113)</f>
        <v>384</v>
      </c>
      <c r="D5" s="301">
        <f t="shared" si="0"/>
        <v>29</v>
      </c>
      <c r="E5" s="301">
        <f t="shared" si="0"/>
        <v>58</v>
      </c>
      <c r="F5" s="301">
        <f t="shared" si="0"/>
        <v>125</v>
      </c>
      <c r="G5" s="301">
        <f t="shared" si="0"/>
        <v>62</v>
      </c>
      <c r="H5" s="301">
        <f t="shared" si="0"/>
        <v>3</v>
      </c>
      <c r="I5" s="301">
        <f t="shared" si="0"/>
        <v>62</v>
      </c>
      <c r="J5" s="301">
        <f t="shared" si="0"/>
        <v>57</v>
      </c>
      <c r="K5" s="301">
        <f t="shared" si="0"/>
        <v>147</v>
      </c>
      <c r="L5" s="301">
        <f t="shared" si="0"/>
        <v>511</v>
      </c>
      <c r="M5" s="301">
        <f t="shared" si="0"/>
        <v>79</v>
      </c>
      <c r="N5" s="1632">
        <f t="shared" si="0"/>
        <v>40</v>
      </c>
    </row>
    <row r="6" spans="1:14" x14ac:dyDescent="0.15">
      <c r="A6" s="2084" t="s">
        <v>2883</v>
      </c>
      <c r="B6" s="1631">
        <f t="shared" ref="B6:B69" si="1">SUM(C6:N6)</f>
        <v>4</v>
      </c>
      <c r="C6" s="350">
        <v>0</v>
      </c>
      <c r="D6" s="350">
        <v>0</v>
      </c>
      <c r="E6" s="350">
        <v>0</v>
      </c>
      <c r="F6" s="350">
        <v>0</v>
      </c>
      <c r="G6" s="350">
        <v>4</v>
      </c>
      <c r="H6" s="350">
        <v>0</v>
      </c>
      <c r="I6" s="350">
        <v>0</v>
      </c>
      <c r="J6" s="350">
        <v>0</v>
      </c>
      <c r="K6" s="350">
        <v>0</v>
      </c>
      <c r="L6" s="350">
        <v>0</v>
      </c>
      <c r="M6" s="350">
        <v>0</v>
      </c>
      <c r="N6" s="1633">
        <v>0</v>
      </c>
    </row>
    <row r="7" spans="1:14" x14ac:dyDescent="0.15">
      <c r="A7" s="2084" t="s">
        <v>2884</v>
      </c>
      <c r="B7" s="1631">
        <f t="shared" si="1"/>
        <v>6</v>
      </c>
      <c r="C7" s="350">
        <v>2</v>
      </c>
      <c r="D7" s="350">
        <v>0</v>
      </c>
      <c r="E7" s="350">
        <v>0</v>
      </c>
      <c r="F7" s="350">
        <v>0</v>
      </c>
      <c r="G7" s="350">
        <v>0</v>
      </c>
      <c r="H7" s="350">
        <v>0</v>
      </c>
      <c r="I7" s="350">
        <v>0</v>
      </c>
      <c r="J7" s="350">
        <v>0</v>
      </c>
      <c r="K7" s="350">
        <v>0</v>
      </c>
      <c r="L7" s="350">
        <v>4</v>
      </c>
      <c r="M7" s="350">
        <v>0</v>
      </c>
      <c r="N7" s="1633">
        <v>0</v>
      </c>
    </row>
    <row r="8" spans="1:14" x14ac:dyDescent="0.15">
      <c r="A8" s="2084" t="s">
        <v>2885</v>
      </c>
      <c r="B8" s="1631">
        <f t="shared" si="1"/>
        <v>1</v>
      </c>
      <c r="C8" s="350">
        <v>0</v>
      </c>
      <c r="D8" s="350">
        <v>0</v>
      </c>
      <c r="E8" s="350">
        <v>0</v>
      </c>
      <c r="F8" s="350">
        <v>0</v>
      </c>
      <c r="G8" s="350">
        <v>0</v>
      </c>
      <c r="H8" s="350">
        <v>0</v>
      </c>
      <c r="I8" s="350">
        <v>0</v>
      </c>
      <c r="J8" s="350">
        <v>0</v>
      </c>
      <c r="K8" s="350">
        <v>0</v>
      </c>
      <c r="L8" s="350">
        <v>0</v>
      </c>
      <c r="M8" s="350">
        <v>0</v>
      </c>
      <c r="N8" s="1633">
        <v>1</v>
      </c>
    </row>
    <row r="9" spans="1:14" x14ac:dyDescent="0.15">
      <c r="A9" s="2084" t="s">
        <v>2886</v>
      </c>
      <c r="B9" s="1631">
        <f t="shared" si="1"/>
        <v>2</v>
      </c>
      <c r="C9" s="350">
        <v>0</v>
      </c>
      <c r="D9" s="350">
        <v>0</v>
      </c>
      <c r="E9" s="350">
        <v>0</v>
      </c>
      <c r="F9" s="350">
        <v>0</v>
      </c>
      <c r="G9" s="350">
        <v>0</v>
      </c>
      <c r="H9" s="350">
        <v>0</v>
      </c>
      <c r="I9" s="350">
        <v>0</v>
      </c>
      <c r="J9" s="350">
        <v>0</v>
      </c>
      <c r="K9" s="350">
        <v>0</v>
      </c>
      <c r="L9" s="350">
        <v>2</v>
      </c>
      <c r="M9" s="350">
        <v>0</v>
      </c>
      <c r="N9" s="1633">
        <v>0</v>
      </c>
    </row>
    <row r="10" spans="1:14" x14ac:dyDescent="0.15">
      <c r="A10" s="2084" t="s">
        <v>2887</v>
      </c>
      <c r="B10" s="1631">
        <f t="shared" si="1"/>
        <v>4</v>
      </c>
      <c r="C10" s="350">
        <v>0</v>
      </c>
      <c r="D10" s="350">
        <v>0</v>
      </c>
      <c r="E10" s="350">
        <v>0</v>
      </c>
      <c r="F10" s="350">
        <v>0</v>
      </c>
      <c r="G10" s="350">
        <v>0</v>
      </c>
      <c r="H10" s="350">
        <v>0</v>
      </c>
      <c r="I10" s="350">
        <v>0</v>
      </c>
      <c r="J10" s="350">
        <v>0</v>
      </c>
      <c r="K10" s="350">
        <v>2</v>
      </c>
      <c r="L10" s="350">
        <v>1</v>
      </c>
      <c r="M10" s="350">
        <v>0</v>
      </c>
      <c r="N10" s="1633">
        <v>1</v>
      </c>
    </row>
    <row r="11" spans="1:14" x14ac:dyDescent="0.15">
      <c r="A11" s="2084" t="s">
        <v>2888</v>
      </c>
      <c r="B11" s="1631">
        <f t="shared" si="1"/>
        <v>1</v>
      </c>
      <c r="C11" s="350">
        <v>1</v>
      </c>
      <c r="D11" s="350">
        <v>0</v>
      </c>
      <c r="E11" s="350">
        <v>0</v>
      </c>
      <c r="F11" s="350">
        <v>0</v>
      </c>
      <c r="G11" s="350">
        <v>0</v>
      </c>
      <c r="H11" s="350">
        <v>0</v>
      </c>
      <c r="I11" s="350">
        <v>0</v>
      </c>
      <c r="J11" s="350">
        <v>0</v>
      </c>
      <c r="K11" s="350">
        <v>0</v>
      </c>
      <c r="L11" s="350">
        <v>0</v>
      </c>
      <c r="M11" s="350">
        <v>0</v>
      </c>
      <c r="N11" s="1633">
        <v>0</v>
      </c>
    </row>
    <row r="12" spans="1:14" x14ac:dyDescent="0.15">
      <c r="A12" s="2084" t="s">
        <v>2889</v>
      </c>
      <c r="B12" s="1631">
        <f t="shared" si="1"/>
        <v>5</v>
      </c>
      <c r="C12" s="350">
        <v>1</v>
      </c>
      <c r="D12" s="350">
        <v>0</v>
      </c>
      <c r="E12" s="350">
        <v>4</v>
      </c>
      <c r="F12" s="350">
        <v>0</v>
      </c>
      <c r="G12" s="350">
        <v>0</v>
      </c>
      <c r="H12" s="350">
        <v>0</v>
      </c>
      <c r="I12" s="350">
        <v>0</v>
      </c>
      <c r="J12" s="350">
        <v>0</v>
      </c>
      <c r="K12" s="350">
        <v>0</v>
      </c>
      <c r="L12" s="350">
        <v>0</v>
      </c>
      <c r="M12" s="350">
        <v>0</v>
      </c>
      <c r="N12" s="1633">
        <v>0</v>
      </c>
    </row>
    <row r="13" spans="1:14" x14ac:dyDescent="0.15">
      <c r="A13" s="2084" t="s">
        <v>2890</v>
      </c>
      <c r="B13" s="1631">
        <f t="shared" si="1"/>
        <v>1</v>
      </c>
      <c r="C13" s="350">
        <v>0</v>
      </c>
      <c r="D13" s="350">
        <v>0</v>
      </c>
      <c r="E13" s="350">
        <v>0</v>
      </c>
      <c r="F13" s="350">
        <v>0</v>
      </c>
      <c r="G13" s="350">
        <v>0</v>
      </c>
      <c r="H13" s="350">
        <v>0</v>
      </c>
      <c r="I13" s="350">
        <v>0</v>
      </c>
      <c r="J13" s="350">
        <v>0</v>
      </c>
      <c r="K13" s="350">
        <v>0</v>
      </c>
      <c r="L13" s="350">
        <v>1</v>
      </c>
      <c r="M13" s="350">
        <v>0</v>
      </c>
      <c r="N13" s="1633">
        <v>0</v>
      </c>
    </row>
    <row r="14" spans="1:14" x14ac:dyDescent="0.15">
      <c r="A14" s="2084" t="s">
        <v>2891</v>
      </c>
      <c r="B14" s="1631">
        <f t="shared" si="1"/>
        <v>4</v>
      </c>
      <c r="C14" s="350">
        <v>4</v>
      </c>
      <c r="D14" s="350">
        <v>0</v>
      </c>
      <c r="E14" s="350">
        <v>0</v>
      </c>
      <c r="F14" s="350">
        <v>0</v>
      </c>
      <c r="G14" s="350">
        <v>0</v>
      </c>
      <c r="H14" s="350">
        <v>0</v>
      </c>
      <c r="I14" s="350">
        <v>0</v>
      </c>
      <c r="J14" s="350">
        <v>0</v>
      </c>
      <c r="K14" s="350">
        <v>0</v>
      </c>
      <c r="L14" s="350">
        <v>0</v>
      </c>
      <c r="M14" s="350">
        <v>0</v>
      </c>
      <c r="N14" s="1633">
        <v>0</v>
      </c>
    </row>
    <row r="15" spans="1:14" x14ac:dyDescent="0.15">
      <c r="A15" s="2084" t="s">
        <v>2892</v>
      </c>
      <c r="B15" s="1631">
        <f t="shared" si="1"/>
        <v>2</v>
      </c>
      <c r="C15" s="350">
        <v>0</v>
      </c>
      <c r="D15" s="350">
        <v>0</v>
      </c>
      <c r="E15" s="350">
        <v>0</v>
      </c>
      <c r="F15" s="350">
        <v>0</v>
      </c>
      <c r="G15" s="350">
        <v>0</v>
      </c>
      <c r="H15" s="350">
        <v>0</v>
      </c>
      <c r="I15" s="350">
        <v>0</v>
      </c>
      <c r="J15" s="350">
        <v>0</v>
      </c>
      <c r="K15" s="350">
        <v>2</v>
      </c>
      <c r="L15" s="350">
        <v>0</v>
      </c>
      <c r="M15" s="350">
        <v>0</v>
      </c>
      <c r="N15" s="1633">
        <v>0</v>
      </c>
    </row>
    <row r="16" spans="1:14" x14ac:dyDescent="0.15">
      <c r="A16" s="2084" t="s">
        <v>2893</v>
      </c>
      <c r="B16" s="1631">
        <f t="shared" si="1"/>
        <v>1</v>
      </c>
      <c r="C16" s="350">
        <v>0</v>
      </c>
      <c r="D16" s="350">
        <v>0</v>
      </c>
      <c r="E16" s="350">
        <v>0</v>
      </c>
      <c r="F16" s="350">
        <v>0</v>
      </c>
      <c r="G16" s="350">
        <v>0</v>
      </c>
      <c r="H16" s="350">
        <v>0</v>
      </c>
      <c r="I16" s="350">
        <v>0</v>
      </c>
      <c r="J16" s="350">
        <v>0</v>
      </c>
      <c r="K16" s="350">
        <v>1</v>
      </c>
      <c r="L16" s="350">
        <v>0</v>
      </c>
      <c r="M16" s="350">
        <v>0</v>
      </c>
      <c r="N16" s="1633">
        <v>0</v>
      </c>
    </row>
    <row r="17" spans="1:14" x14ac:dyDescent="0.15">
      <c r="A17" s="2084" t="s">
        <v>2894</v>
      </c>
      <c r="B17" s="1631">
        <f t="shared" si="1"/>
        <v>6</v>
      </c>
      <c r="C17" s="350">
        <v>1</v>
      </c>
      <c r="D17" s="350">
        <v>0</v>
      </c>
      <c r="E17" s="350">
        <v>0</v>
      </c>
      <c r="F17" s="350">
        <v>0</v>
      </c>
      <c r="G17" s="350">
        <v>0</v>
      </c>
      <c r="H17" s="350">
        <v>3</v>
      </c>
      <c r="I17" s="350">
        <v>0</v>
      </c>
      <c r="J17" s="350">
        <v>0</v>
      </c>
      <c r="K17" s="350">
        <v>0</v>
      </c>
      <c r="L17" s="350">
        <v>0</v>
      </c>
      <c r="M17" s="350">
        <v>0</v>
      </c>
      <c r="N17" s="1633">
        <v>2</v>
      </c>
    </row>
    <row r="18" spans="1:14" s="1620" customFormat="1" x14ac:dyDescent="0.15">
      <c r="A18" s="2084" t="s">
        <v>2895</v>
      </c>
      <c r="B18" s="1631">
        <f t="shared" si="1"/>
        <v>2</v>
      </c>
      <c r="C18" s="350">
        <v>0</v>
      </c>
      <c r="D18" s="350">
        <v>2</v>
      </c>
      <c r="E18" s="350">
        <v>0</v>
      </c>
      <c r="F18" s="350">
        <v>0</v>
      </c>
      <c r="G18" s="350">
        <v>0</v>
      </c>
      <c r="H18" s="350">
        <v>0</v>
      </c>
      <c r="I18" s="350">
        <v>0</v>
      </c>
      <c r="J18" s="350">
        <v>0</v>
      </c>
      <c r="K18" s="350">
        <v>0</v>
      </c>
      <c r="L18" s="350">
        <v>0</v>
      </c>
      <c r="M18" s="350">
        <v>0</v>
      </c>
      <c r="N18" s="1633">
        <v>0</v>
      </c>
    </row>
    <row r="19" spans="1:14" x14ac:dyDescent="0.15">
      <c r="A19" s="2084" t="s">
        <v>2896</v>
      </c>
      <c r="B19" s="1631">
        <f t="shared" si="1"/>
        <v>9</v>
      </c>
      <c r="C19" s="350">
        <v>2</v>
      </c>
      <c r="D19" s="350">
        <v>0</v>
      </c>
      <c r="E19" s="350">
        <v>0</v>
      </c>
      <c r="F19" s="350">
        <v>0</v>
      </c>
      <c r="G19" s="350">
        <v>2</v>
      </c>
      <c r="H19" s="350">
        <v>0</v>
      </c>
      <c r="I19" s="350">
        <v>0</v>
      </c>
      <c r="J19" s="350">
        <v>0</v>
      </c>
      <c r="K19" s="350">
        <v>5</v>
      </c>
      <c r="L19" s="350">
        <v>0</v>
      </c>
      <c r="M19" s="350">
        <v>0</v>
      </c>
      <c r="N19" s="1633">
        <v>0</v>
      </c>
    </row>
    <row r="20" spans="1:14" x14ac:dyDescent="0.15">
      <c r="A20" s="2084" t="s">
        <v>2897</v>
      </c>
      <c r="B20" s="1631">
        <f t="shared" si="1"/>
        <v>70</v>
      </c>
      <c r="C20" s="350">
        <v>26</v>
      </c>
      <c r="D20" s="350">
        <v>0</v>
      </c>
      <c r="E20" s="350">
        <v>6</v>
      </c>
      <c r="F20" s="350">
        <v>0</v>
      </c>
      <c r="G20" s="350">
        <v>0</v>
      </c>
      <c r="H20" s="350">
        <v>0</v>
      </c>
      <c r="I20" s="350">
        <v>0</v>
      </c>
      <c r="J20" s="350">
        <v>0</v>
      </c>
      <c r="K20" s="350">
        <v>38</v>
      </c>
      <c r="L20" s="350">
        <v>0</v>
      </c>
      <c r="M20" s="350">
        <v>0</v>
      </c>
      <c r="N20" s="1633">
        <v>0</v>
      </c>
    </row>
    <row r="21" spans="1:14" x14ac:dyDescent="0.15">
      <c r="A21" s="2084" t="s">
        <v>2898</v>
      </c>
      <c r="B21" s="1631">
        <f t="shared" si="1"/>
        <v>4</v>
      </c>
      <c r="C21" s="350">
        <v>2</v>
      </c>
      <c r="D21" s="350">
        <v>0</v>
      </c>
      <c r="E21" s="350">
        <v>0</v>
      </c>
      <c r="F21" s="350">
        <v>0</v>
      </c>
      <c r="G21" s="350">
        <v>0</v>
      </c>
      <c r="H21" s="350">
        <v>0</v>
      </c>
      <c r="I21" s="350">
        <v>0</v>
      </c>
      <c r="J21" s="350">
        <v>0</v>
      </c>
      <c r="K21" s="350">
        <v>2</v>
      </c>
      <c r="L21" s="350">
        <v>0</v>
      </c>
      <c r="M21" s="350">
        <v>0</v>
      </c>
      <c r="N21" s="1633">
        <v>0</v>
      </c>
    </row>
    <row r="22" spans="1:14" x14ac:dyDescent="0.15">
      <c r="A22" s="2084" t="s">
        <v>2899</v>
      </c>
      <c r="B22" s="1631">
        <f t="shared" si="1"/>
        <v>2</v>
      </c>
      <c r="C22" s="350">
        <v>0</v>
      </c>
      <c r="D22" s="350">
        <v>0</v>
      </c>
      <c r="E22" s="350">
        <v>0</v>
      </c>
      <c r="F22" s="350">
        <v>0</v>
      </c>
      <c r="G22" s="350">
        <v>0</v>
      </c>
      <c r="H22" s="350">
        <v>0</v>
      </c>
      <c r="I22" s="350">
        <v>0</v>
      </c>
      <c r="J22" s="350">
        <v>0</v>
      </c>
      <c r="K22" s="350">
        <v>0</v>
      </c>
      <c r="L22" s="350">
        <v>2</v>
      </c>
      <c r="M22" s="350">
        <v>0</v>
      </c>
      <c r="N22" s="1633">
        <v>0</v>
      </c>
    </row>
    <row r="23" spans="1:14" x14ac:dyDescent="0.15">
      <c r="A23" s="2084" t="s">
        <v>2900</v>
      </c>
      <c r="B23" s="1631">
        <f t="shared" si="1"/>
        <v>4</v>
      </c>
      <c r="C23" s="350">
        <v>2</v>
      </c>
      <c r="D23" s="350">
        <v>0</v>
      </c>
      <c r="E23" s="350">
        <v>0</v>
      </c>
      <c r="F23" s="350">
        <v>0</v>
      </c>
      <c r="G23" s="350">
        <v>0</v>
      </c>
      <c r="H23" s="350">
        <v>0</v>
      </c>
      <c r="I23" s="350">
        <v>0</v>
      </c>
      <c r="J23" s="350">
        <v>0</v>
      </c>
      <c r="K23" s="350">
        <v>2</v>
      </c>
      <c r="L23" s="350">
        <v>0</v>
      </c>
      <c r="M23" s="350">
        <v>0</v>
      </c>
      <c r="N23" s="1633">
        <v>0</v>
      </c>
    </row>
    <row r="24" spans="1:14" x14ac:dyDescent="0.15">
      <c r="A24" s="2084" t="s">
        <v>2901</v>
      </c>
      <c r="B24" s="1631">
        <f t="shared" si="1"/>
        <v>2</v>
      </c>
      <c r="C24" s="350">
        <v>0</v>
      </c>
      <c r="D24" s="350">
        <v>0</v>
      </c>
      <c r="E24" s="350">
        <v>0</v>
      </c>
      <c r="F24" s="350">
        <v>0</v>
      </c>
      <c r="G24" s="350">
        <v>0</v>
      </c>
      <c r="H24" s="350">
        <v>0</v>
      </c>
      <c r="I24" s="350">
        <v>0</v>
      </c>
      <c r="J24" s="350">
        <v>0</v>
      </c>
      <c r="K24" s="350">
        <v>0</v>
      </c>
      <c r="L24" s="350">
        <v>2</v>
      </c>
      <c r="M24" s="350">
        <v>0</v>
      </c>
      <c r="N24" s="1633">
        <v>0</v>
      </c>
    </row>
    <row r="25" spans="1:14" x14ac:dyDescent="0.15">
      <c r="A25" s="2084" t="s">
        <v>2902</v>
      </c>
      <c r="B25" s="1631">
        <f t="shared" si="1"/>
        <v>2</v>
      </c>
      <c r="C25" s="350">
        <v>1</v>
      </c>
      <c r="D25" s="350">
        <v>0</v>
      </c>
      <c r="E25" s="350">
        <v>0</v>
      </c>
      <c r="F25" s="350">
        <v>0</v>
      </c>
      <c r="G25" s="350">
        <v>0</v>
      </c>
      <c r="H25" s="350">
        <v>0</v>
      </c>
      <c r="I25" s="350">
        <v>0</v>
      </c>
      <c r="J25" s="350">
        <v>0</v>
      </c>
      <c r="K25" s="350">
        <v>0</v>
      </c>
      <c r="L25" s="350">
        <v>1</v>
      </c>
      <c r="M25" s="350">
        <v>0</v>
      </c>
      <c r="N25" s="1633">
        <v>0</v>
      </c>
    </row>
    <row r="26" spans="1:14" x14ac:dyDescent="0.15">
      <c r="A26" s="2084" t="s">
        <v>2903</v>
      </c>
      <c r="B26" s="1631">
        <f t="shared" si="1"/>
        <v>1</v>
      </c>
      <c r="C26" s="350">
        <v>0</v>
      </c>
      <c r="D26" s="350">
        <v>0</v>
      </c>
      <c r="E26" s="350">
        <v>0</v>
      </c>
      <c r="F26" s="350">
        <v>0</v>
      </c>
      <c r="G26" s="350">
        <v>0</v>
      </c>
      <c r="H26" s="350">
        <v>0</v>
      </c>
      <c r="I26" s="350">
        <v>0</v>
      </c>
      <c r="J26" s="350">
        <v>0</v>
      </c>
      <c r="K26" s="350">
        <v>0</v>
      </c>
      <c r="L26" s="350">
        <v>1</v>
      </c>
      <c r="M26" s="350">
        <v>0</v>
      </c>
      <c r="N26" s="1633">
        <v>0</v>
      </c>
    </row>
    <row r="27" spans="1:14" x14ac:dyDescent="0.15">
      <c r="A27" s="2084" t="s">
        <v>2904</v>
      </c>
      <c r="B27" s="1631">
        <f t="shared" si="1"/>
        <v>1</v>
      </c>
      <c r="C27" s="350">
        <v>0</v>
      </c>
      <c r="D27" s="350">
        <v>0</v>
      </c>
      <c r="E27" s="350">
        <v>0</v>
      </c>
      <c r="F27" s="350">
        <v>0</v>
      </c>
      <c r="G27" s="350">
        <v>0</v>
      </c>
      <c r="H27" s="350">
        <v>0</v>
      </c>
      <c r="I27" s="350">
        <v>0</v>
      </c>
      <c r="J27" s="350">
        <v>0</v>
      </c>
      <c r="K27" s="350">
        <v>0</v>
      </c>
      <c r="L27" s="350">
        <v>1</v>
      </c>
      <c r="M27" s="350">
        <v>0</v>
      </c>
      <c r="N27" s="1633">
        <v>0</v>
      </c>
    </row>
    <row r="28" spans="1:14" x14ac:dyDescent="0.15">
      <c r="A28" s="2084" t="s">
        <v>2905</v>
      </c>
      <c r="B28" s="1631">
        <f t="shared" si="1"/>
        <v>34</v>
      </c>
      <c r="C28" s="350">
        <v>0</v>
      </c>
      <c r="D28" s="350">
        <v>0</v>
      </c>
      <c r="E28" s="350">
        <v>0</v>
      </c>
      <c r="F28" s="350">
        <v>1</v>
      </c>
      <c r="G28" s="350">
        <v>0</v>
      </c>
      <c r="H28" s="350">
        <v>0</v>
      </c>
      <c r="I28" s="350">
        <v>0</v>
      </c>
      <c r="J28" s="350">
        <v>0</v>
      </c>
      <c r="K28" s="350">
        <v>32</v>
      </c>
      <c r="L28" s="350">
        <v>0</v>
      </c>
      <c r="M28" s="350">
        <v>1</v>
      </c>
      <c r="N28" s="1633">
        <v>0</v>
      </c>
    </row>
    <row r="29" spans="1:14" x14ac:dyDescent="0.15">
      <c r="A29" s="2084" t="s">
        <v>2906</v>
      </c>
      <c r="B29" s="1631">
        <f t="shared" si="1"/>
        <v>3</v>
      </c>
      <c r="C29" s="350">
        <v>0</v>
      </c>
      <c r="D29" s="350">
        <v>0</v>
      </c>
      <c r="E29" s="350">
        <v>0</v>
      </c>
      <c r="F29" s="350">
        <v>0</v>
      </c>
      <c r="G29" s="350">
        <v>0</v>
      </c>
      <c r="H29" s="350">
        <v>0</v>
      </c>
      <c r="I29" s="350">
        <v>0</v>
      </c>
      <c r="J29" s="350">
        <v>0</v>
      </c>
      <c r="K29" s="350">
        <v>0</v>
      </c>
      <c r="L29" s="350">
        <v>3</v>
      </c>
      <c r="M29" s="350">
        <v>0</v>
      </c>
      <c r="N29" s="1633">
        <v>0</v>
      </c>
    </row>
    <row r="30" spans="1:14" x14ac:dyDescent="0.15">
      <c r="A30" s="2084" t="s">
        <v>2907</v>
      </c>
      <c r="B30" s="1631">
        <f t="shared" si="1"/>
        <v>1</v>
      </c>
      <c r="C30" s="350">
        <v>0</v>
      </c>
      <c r="D30" s="350">
        <v>0</v>
      </c>
      <c r="E30" s="350">
        <v>0</v>
      </c>
      <c r="F30" s="350">
        <v>0</v>
      </c>
      <c r="G30" s="350">
        <v>0</v>
      </c>
      <c r="H30" s="350">
        <v>0</v>
      </c>
      <c r="I30" s="350">
        <v>0</v>
      </c>
      <c r="J30" s="350">
        <v>0</v>
      </c>
      <c r="K30" s="350">
        <v>1</v>
      </c>
      <c r="L30" s="350">
        <v>0</v>
      </c>
      <c r="M30" s="350">
        <v>0</v>
      </c>
      <c r="N30" s="1633">
        <v>0</v>
      </c>
    </row>
    <row r="31" spans="1:14" x14ac:dyDescent="0.15">
      <c r="A31" s="2084" t="s">
        <v>2908</v>
      </c>
      <c r="B31" s="1631">
        <f t="shared" si="1"/>
        <v>7</v>
      </c>
      <c r="C31" s="350">
        <v>0</v>
      </c>
      <c r="D31" s="350">
        <v>0</v>
      </c>
      <c r="E31" s="350">
        <v>0</v>
      </c>
      <c r="F31" s="350">
        <v>0</v>
      </c>
      <c r="G31" s="350">
        <v>0</v>
      </c>
      <c r="H31" s="350">
        <v>0</v>
      </c>
      <c r="I31" s="350">
        <v>0</v>
      </c>
      <c r="J31" s="350">
        <v>0</v>
      </c>
      <c r="K31" s="350">
        <v>4</v>
      </c>
      <c r="L31" s="350">
        <v>3</v>
      </c>
      <c r="M31" s="350">
        <v>0</v>
      </c>
      <c r="N31" s="1633">
        <v>0</v>
      </c>
    </row>
    <row r="32" spans="1:14" x14ac:dyDescent="0.15">
      <c r="A32" s="2084" t="s">
        <v>2909</v>
      </c>
      <c r="B32" s="1631">
        <f t="shared" si="1"/>
        <v>111</v>
      </c>
      <c r="C32" s="350">
        <v>39</v>
      </c>
      <c r="D32" s="350">
        <v>1</v>
      </c>
      <c r="E32" s="350">
        <v>0</v>
      </c>
      <c r="F32" s="350">
        <v>9</v>
      </c>
      <c r="G32" s="350">
        <v>0</v>
      </c>
      <c r="H32" s="350">
        <v>0</v>
      </c>
      <c r="I32" s="350">
        <v>0</v>
      </c>
      <c r="J32" s="350">
        <v>2</v>
      </c>
      <c r="K32" s="350">
        <v>2</v>
      </c>
      <c r="L32" s="350">
        <v>53</v>
      </c>
      <c r="M32" s="350">
        <v>5</v>
      </c>
      <c r="N32" s="1633">
        <v>0</v>
      </c>
    </row>
    <row r="33" spans="1:14" x14ac:dyDescent="0.15">
      <c r="A33" s="2084" t="s">
        <v>2910</v>
      </c>
      <c r="B33" s="1631">
        <f t="shared" si="1"/>
        <v>3</v>
      </c>
      <c r="C33" s="350">
        <v>0</v>
      </c>
      <c r="D33" s="350">
        <v>0</v>
      </c>
      <c r="E33" s="350">
        <v>0</v>
      </c>
      <c r="F33" s="350">
        <v>0</v>
      </c>
      <c r="G33" s="350">
        <v>0</v>
      </c>
      <c r="H33" s="350">
        <v>0</v>
      </c>
      <c r="I33" s="350">
        <v>0</v>
      </c>
      <c r="J33" s="350">
        <v>0</v>
      </c>
      <c r="K33" s="350">
        <v>0</v>
      </c>
      <c r="L33" s="350">
        <v>0</v>
      </c>
      <c r="M33" s="350">
        <v>0</v>
      </c>
      <c r="N33" s="1633">
        <v>3</v>
      </c>
    </row>
    <row r="34" spans="1:14" x14ac:dyDescent="0.15">
      <c r="A34" s="2084" t="s">
        <v>2911</v>
      </c>
      <c r="B34" s="1631">
        <f t="shared" si="1"/>
        <v>5</v>
      </c>
      <c r="C34" s="350">
        <v>0</v>
      </c>
      <c r="D34" s="350">
        <v>0</v>
      </c>
      <c r="E34" s="350">
        <v>0</v>
      </c>
      <c r="F34" s="350">
        <v>0</v>
      </c>
      <c r="G34" s="350">
        <v>0</v>
      </c>
      <c r="H34" s="350">
        <v>0</v>
      </c>
      <c r="I34" s="350">
        <v>0</v>
      </c>
      <c r="J34" s="350">
        <v>0</v>
      </c>
      <c r="K34" s="350">
        <v>0</v>
      </c>
      <c r="L34" s="350">
        <v>5</v>
      </c>
      <c r="M34" s="350">
        <v>0</v>
      </c>
      <c r="N34" s="1633">
        <v>0</v>
      </c>
    </row>
    <row r="35" spans="1:14" x14ac:dyDescent="0.15">
      <c r="A35" s="2084" t="s">
        <v>2912</v>
      </c>
      <c r="B35" s="1631">
        <f t="shared" si="1"/>
        <v>34</v>
      </c>
      <c r="C35" s="350">
        <v>5</v>
      </c>
      <c r="D35" s="350">
        <v>1</v>
      </c>
      <c r="E35" s="350">
        <v>0</v>
      </c>
      <c r="F35" s="350">
        <v>5</v>
      </c>
      <c r="G35" s="350">
        <v>10</v>
      </c>
      <c r="H35" s="350">
        <v>0</v>
      </c>
      <c r="I35" s="350">
        <v>0</v>
      </c>
      <c r="J35" s="350">
        <v>2</v>
      </c>
      <c r="K35" s="350">
        <v>0</v>
      </c>
      <c r="L35" s="350">
        <v>0</v>
      </c>
      <c r="M35" s="350">
        <v>11</v>
      </c>
      <c r="N35" s="1633">
        <v>0</v>
      </c>
    </row>
    <row r="36" spans="1:14" x14ac:dyDescent="0.15">
      <c r="A36" s="2084" t="s">
        <v>2913</v>
      </c>
      <c r="B36" s="1631">
        <f t="shared" si="1"/>
        <v>1</v>
      </c>
      <c r="C36" s="350">
        <v>0</v>
      </c>
      <c r="D36" s="350">
        <v>0</v>
      </c>
      <c r="E36" s="350">
        <v>0</v>
      </c>
      <c r="F36" s="350">
        <v>1</v>
      </c>
      <c r="G36" s="350">
        <v>0</v>
      </c>
      <c r="H36" s="350">
        <v>0</v>
      </c>
      <c r="I36" s="350">
        <v>0</v>
      </c>
      <c r="J36" s="350">
        <v>0</v>
      </c>
      <c r="K36" s="350">
        <v>0</v>
      </c>
      <c r="L36" s="350">
        <v>0</v>
      </c>
      <c r="M36" s="350">
        <v>0</v>
      </c>
      <c r="N36" s="1633">
        <v>0</v>
      </c>
    </row>
    <row r="37" spans="1:14" x14ac:dyDescent="0.15">
      <c r="A37" s="2084" t="s">
        <v>2914</v>
      </c>
      <c r="B37" s="1631">
        <f t="shared" si="1"/>
        <v>24</v>
      </c>
      <c r="C37" s="350">
        <v>6</v>
      </c>
      <c r="D37" s="350">
        <v>0</v>
      </c>
      <c r="E37" s="350">
        <v>0</v>
      </c>
      <c r="F37" s="350">
        <v>4</v>
      </c>
      <c r="G37" s="350">
        <v>0</v>
      </c>
      <c r="H37" s="350">
        <v>0</v>
      </c>
      <c r="I37" s="350">
        <v>0</v>
      </c>
      <c r="J37" s="350">
        <v>0</v>
      </c>
      <c r="K37" s="350">
        <v>6</v>
      </c>
      <c r="L37" s="350">
        <v>3</v>
      </c>
      <c r="M37" s="350">
        <v>5</v>
      </c>
      <c r="N37" s="1633">
        <v>0</v>
      </c>
    </row>
    <row r="38" spans="1:14" x14ac:dyDescent="0.15">
      <c r="A38" s="2084" t="s">
        <v>2915</v>
      </c>
      <c r="B38" s="1631">
        <f t="shared" si="1"/>
        <v>2</v>
      </c>
      <c r="C38" s="350">
        <v>0</v>
      </c>
      <c r="D38" s="350">
        <v>0</v>
      </c>
      <c r="E38" s="350">
        <v>0</v>
      </c>
      <c r="F38" s="350">
        <v>0</v>
      </c>
      <c r="G38" s="350">
        <v>0</v>
      </c>
      <c r="H38" s="350">
        <v>0</v>
      </c>
      <c r="I38" s="350">
        <v>0</v>
      </c>
      <c r="J38" s="350">
        <v>0</v>
      </c>
      <c r="K38" s="350">
        <v>0</v>
      </c>
      <c r="L38" s="350">
        <v>2</v>
      </c>
      <c r="M38" s="350">
        <v>0</v>
      </c>
      <c r="N38" s="1633">
        <v>0</v>
      </c>
    </row>
    <row r="39" spans="1:14" x14ac:dyDescent="0.15">
      <c r="A39" s="2084" t="s">
        <v>2916</v>
      </c>
      <c r="B39" s="1631">
        <f t="shared" si="1"/>
        <v>2</v>
      </c>
      <c r="C39" s="350">
        <v>1</v>
      </c>
      <c r="D39" s="350">
        <v>0</v>
      </c>
      <c r="E39" s="350">
        <v>0</v>
      </c>
      <c r="F39" s="350">
        <v>0</v>
      </c>
      <c r="G39" s="350">
        <v>0</v>
      </c>
      <c r="H39" s="350">
        <v>0</v>
      </c>
      <c r="I39" s="350">
        <v>0</v>
      </c>
      <c r="J39" s="350">
        <v>0</v>
      </c>
      <c r="K39" s="350">
        <v>0</v>
      </c>
      <c r="L39" s="350">
        <v>0</v>
      </c>
      <c r="M39" s="350">
        <v>1</v>
      </c>
      <c r="N39" s="1633">
        <v>0</v>
      </c>
    </row>
    <row r="40" spans="1:14" x14ac:dyDescent="0.15">
      <c r="A40" s="2084" t="s">
        <v>2917</v>
      </c>
      <c r="B40" s="1631">
        <f t="shared" si="1"/>
        <v>11</v>
      </c>
      <c r="C40" s="350">
        <v>0</v>
      </c>
      <c r="D40" s="350">
        <v>0</v>
      </c>
      <c r="E40" s="350">
        <v>0</v>
      </c>
      <c r="F40" s="350">
        <v>0</v>
      </c>
      <c r="G40" s="350">
        <v>0</v>
      </c>
      <c r="H40" s="350">
        <v>0</v>
      </c>
      <c r="I40" s="350">
        <v>0</v>
      </c>
      <c r="J40" s="350">
        <v>0</v>
      </c>
      <c r="K40" s="350">
        <v>9</v>
      </c>
      <c r="L40" s="350">
        <v>2</v>
      </c>
      <c r="M40" s="350">
        <v>0</v>
      </c>
      <c r="N40" s="1633">
        <v>0</v>
      </c>
    </row>
    <row r="41" spans="1:14" x14ac:dyDescent="0.15">
      <c r="A41" s="2084" t="s">
        <v>2918</v>
      </c>
      <c r="B41" s="1631">
        <f t="shared" si="1"/>
        <v>12</v>
      </c>
      <c r="C41" s="350">
        <v>3</v>
      </c>
      <c r="D41" s="350">
        <v>0</v>
      </c>
      <c r="E41" s="350">
        <v>0</v>
      </c>
      <c r="F41" s="350">
        <v>0</v>
      </c>
      <c r="G41" s="350">
        <v>0</v>
      </c>
      <c r="H41" s="350">
        <v>0</v>
      </c>
      <c r="I41" s="350">
        <v>0</v>
      </c>
      <c r="J41" s="350">
        <v>0</v>
      </c>
      <c r="K41" s="350">
        <v>0</v>
      </c>
      <c r="L41" s="350">
        <v>9</v>
      </c>
      <c r="M41" s="350">
        <v>0</v>
      </c>
      <c r="N41" s="1633">
        <v>0</v>
      </c>
    </row>
    <row r="42" spans="1:14" x14ac:dyDescent="0.15">
      <c r="A42" s="2084" t="s">
        <v>2919</v>
      </c>
      <c r="B42" s="1631">
        <f t="shared" si="1"/>
        <v>101</v>
      </c>
      <c r="C42" s="350">
        <v>48</v>
      </c>
      <c r="D42" s="350">
        <v>2</v>
      </c>
      <c r="E42" s="350">
        <v>0</v>
      </c>
      <c r="F42" s="350">
        <v>5</v>
      </c>
      <c r="G42" s="350">
        <v>3</v>
      </c>
      <c r="H42" s="350">
        <v>0</v>
      </c>
      <c r="I42" s="350">
        <v>0</v>
      </c>
      <c r="J42" s="350">
        <v>0</v>
      </c>
      <c r="K42" s="350">
        <v>12</v>
      </c>
      <c r="L42" s="350">
        <v>21</v>
      </c>
      <c r="M42" s="350">
        <v>9</v>
      </c>
      <c r="N42" s="1633">
        <v>1</v>
      </c>
    </row>
    <row r="43" spans="1:14" x14ac:dyDescent="0.15">
      <c r="A43" s="2084" t="s">
        <v>2920</v>
      </c>
      <c r="B43" s="1631">
        <f t="shared" si="1"/>
        <v>1</v>
      </c>
      <c r="C43" s="350">
        <v>0</v>
      </c>
      <c r="D43" s="350">
        <v>0</v>
      </c>
      <c r="E43" s="350">
        <v>0</v>
      </c>
      <c r="F43" s="350">
        <v>0</v>
      </c>
      <c r="G43" s="350">
        <v>0</v>
      </c>
      <c r="H43" s="350">
        <v>0</v>
      </c>
      <c r="I43" s="350">
        <v>0</v>
      </c>
      <c r="J43" s="350">
        <v>0</v>
      </c>
      <c r="K43" s="350">
        <v>0</v>
      </c>
      <c r="L43" s="350">
        <v>0</v>
      </c>
      <c r="M43" s="350">
        <v>1</v>
      </c>
      <c r="N43" s="1633">
        <v>0</v>
      </c>
    </row>
    <row r="44" spans="1:14" x14ac:dyDescent="0.15">
      <c r="A44" s="2084" t="s">
        <v>2921</v>
      </c>
      <c r="B44" s="1631">
        <f t="shared" si="1"/>
        <v>9</v>
      </c>
      <c r="C44" s="350">
        <v>0</v>
      </c>
      <c r="D44" s="350">
        <v>1</v>
      </c>
      <c r="E44" s="350">
        <v>0</v>
      </c>
      <c r="F44" s="350">
        <v>8</v>
      </c>
      <c r="G44" s="350">
        <v>0</v>
      </c>
      <c r="H44" s="350">
        <v>0</v>
      </c>
      <c r="I44" s="350">
        <v>0</v>
      </c>
      <c r="J44" s="350">
        <v>0</v>
      </c>
      <c r="K44" s="350">
        <v>0</v>
      </c>
      <c r="L44" s="350">
        <v>0</v>
      </c>
      <c r="M44" s="350">
        <v>0</v>
      </c>
      <c r="N44" s="1633">
        <v>0</v>
      </c>
    </row>
    <row r="45" spans="1:14" x14ac:dyDescent="0.15">
      <c r="A45" s="2084" t="s">
        <v>2922</v>
      </c>
      <c r="B45" s="1631">
        <f t="shared" si="1"/>
        <v>13</v>
      </c>
      <c r="C45" s="350">
        <v>8</v>
      </c>
      <c r="D45" s="350">
        <v>0</v>
      </c>
      <c r="E45" s="350">
        <v>0</v>
      </c>
      <c r="F45" s="350">
        <v>0</v>
      </c>
      <c r="G45" s="350">
        <v>0</v>
      </c>
      <c r="H45" s="350">
        <v>0</v>
      </c>
      <c r="I45" s="350">
        <v>0</v>
      </c>
      <c r="J45" s="350">
        <v>0</v>
      </c>
      <c r="K45" s="350">
        <v>0</v>
      </c>
      <c r="L45" s="350">
        <v>5</v>
      </c>
      <c r="M45" s="350">
        <v>0</v>
      </c>
      <c r="N45" s="1633">
        <v>0</v>
      </c>
    </row>
    <row r="46" spans="1:14" x14ac:dyDescent="0.15">
      <c r="A46" s="2084" t="s">
        <v>2923</v>
      </c>
      <c r="B46" s="1631">
        <f t="shared" si="1"/>
        <v>42</v>
      </c>
      <c r="C46" s="350">
        <v>30</v>
      </c>
      <c r="D46" s="350">
        <v>0</v>
      </c>
      <c r="E46" s="350">
        <v>0</v>
      </c>
      <c r="F46" s="350">
        <v>0</v>
      </c>
      <c r="G46" s="350">
        <v>0</v>
      </c>
      <c r="H46" s="350">
        <v>0</v>
      </c>
      <c r="I46" s="350">
        <v>0</v>
      </c>
      <c r="J46" s="350">
        <v>0</v>
      </c>
      <c r="K46" s="350">
        <v>12</v>
      </c>
      <c r="L46" s="350">
        <v>0</v>
      </c>
      <c r="M46" s="350">
        <v>0</v>
      </c>
      <c r="N46" s="1633">
        <v>0</v>
      </c>
    </row>
    <row r="47" spans="1:14" x14ac:dyDescent="0.15">
      <c r="A47" s="2084" t="s">
        <v>2924</v>
      </c>
      <c r="B47" s="1631">
        <f t="shared" si="1"/>
        <v>4</v>
      </c>
      <c r="C47" s="350">
        <v>0</v>
      </c>
      <c r="D47" s="350">
        <v>0</v>
      </c>
      <c r="E47" s="350">
        <v>0</v>
      </c>
      <c r="F47" s="350">
        <v>0</v>
      </c>
      <c r="G47" s="350">
        <v>0</v>
      </c>
      <c r="H47" s="350">
        <v>0</v>
      </c>
      <c r="I47" s="350">
        <v>0</v>
      </c>
      <c r="J47" s="350">
        <v>0</v>
      </c>
      <c r="K47" s="350">
        <v>4</v>
      </c>
      <c r="L47" s="350">
        <v>0</v>
      </c>
      <c r="M47" s="350">
        <v>0</v>
      </c>
      <c r="N47" s="1633">
        <v>0</v>
      </c>
    </row>
    <row r="48" spans="1:14" x14ac:dyDescent="0.15">
      <c r="A48" s="2084" t="s">
        <v>2925</v>
      </c>
      <c r="B48" s="1631">
        <f t="shared" si="1"/>
        <v>3</v>
      </c>
      <c r="C48" s="350">
        <v>0</v>
      </c>
      <c r="D48" s="350">
        <v>0</v>
      </c>
      <c r="E48" s="350">
        <v>0</v>
      </c>
      <c r="F48" s="350">
        <v>0</v>
      </c>
      <c r="G48" s="350">
        <v>0</v>
      </c>
      <c r="H48" s="350">
        <v>0</v>
      </c>
      <c r="I48" s="350">
        <v>0</v>
      </c>
      <c r="J48" s="350">
        <v>0</v>
      </c>
      <c r="K48" s="350">
        <v>0</v>
      </c>
      <c r="L48" s="350">
        <v>3</v>
      </c>
      <c r="M48" s="350">
        <v>0</v>
      </c>
      <c r="N48" s="1633">
        <v>0</v>
      </c>
    </row>
    <row r="49" spans="1:14" x14ac:dyDescent="0.15">
      <c r="A49" s="2084" t="s">
        <v>2926</v>
      </c>
      <c r="B49" s="1631">
        <f t="shared" si="1"/>
        <v>5</v>
      </c>
      <c r="C49" s="350">
        <v>1</v>
      </c>
      <c r="D49" s="350">
        <v>0</v>
      </c>
      <c r="E49" s="350">
        <v>0</v>
      </c>
      <c r="F49" s="350">
        <v>0</v>
      </c>
      <c r="G49" s="350">
        <v>0</v>
      </c>
      <c r="H49" s="350">
        <v>0</v>
      </c>
      <c r="I49" s="350">
        <v>0</v>
      </c>
      <c r="J49" s="350">
        <v>0</v>
      </c>
      <c r="K49" s="350">
        <v>1</v>
      </c>
      <c r="L49" s="350">
        <v>1</v>
      </c>
      <c r="M49" s="350">
        <v>2</v>
      </c>
      <c r="N49" s="1633">
        <v>0</v>
      </c>
    </row>
    <row r="50" spans="1:14" x14ac:dyDescent="0.15">
      <c r="A50" s="2084" t="s">
        <v>2927</v>
      </c>
      <c r="B50" s="1631">
        <f t="shared" si="1"/>
        <v>31</v>
      </c>
      <c r="C50" s="350">
        <v>3</v>
      </c>
      <c r="D50" s="350">
        <v>0</v>
      </c>
      <c r="E50" s="350">
        <v>0</v>
      </c>
      <c r="F50" s="350">
        <v>0</v>
      </c>
      <c r="G50" s="350">
        <v>0</v>
      </c>
      <c r="H50" s="350">
        <v>0</v>
      </c>
      <c r="I50" s="350">
        <v>0</v>
      </c>
      <c r="J50" s="350">
        <v>0</v>
      </c>
      <c r="K50" s="350">
        <v>3</v>
      </c>
      <c r="L50" s="350">
        <v>23</v>
      </c>
      <c r="M50" s="350">
        <v>0</v>
      </c>
      <c r="N50" s="1633">
        <v>2</v>
      </c>
    </row>
    <row r="51" spans="1:14" x14ac:dyDescent="0.15">
      <c r="A51" s="2084" t="s">
        <v>2928</v>
      </c>
      <c r="B51" s="1631">
        <f t="shared" si="1"/>
        <v>8</v>
      </c>
      <c r="C51" s="350">
        <v>0</v>
      </c>
      <c r="D51" s="350">
        <v>0</v>
      </c>
      <c r="E51" s="350">
        <v>0</v>
      </c>
      <c r="F51" s="350">
        <v>0</v>
      </c>
      <c r="G51" s="350">
        <v>0</v>
      </c>
      <c r="H51" s="350">
        <v>0</v>
      </c>
      <c r="I51" s="350">
        <v>1</v>
      </c>
      <c r="J51" s="350">
        <v>0</v>
      </c>
      <c r="K51" s="350">
        <v>4</v>
      </c>
      <c r="L51" s="350">
        <v>3</v>
      </c>
      <c r="M51" s="350">
        <v>0</v>
      </c>
      <c r="N51" s="1633">
        <v>0</v>
      </c>
    </row>
    <row r="52" spans="1:14" x14ac:dyDescent="0.15">
      <c r="A52" s="2084" t="s">
        <v>2929</v>
      </c>
      <c r="B52" s="1631">
        <f t="shared" si="1"/>
        <v>1</v>
      </c>
      <c r="C52" s="350">
        <v>0</v>
      </c>
      <c r="D52" s="350">
        <v>0</v>
      </c>
      <c r="E52" s="350">
        <v>0</v>
      </c>
      <c r="F52" s="350">
        <v>0</v>
      </c>
      <c r="G52" s="350">
        <v>0</v>
      </c>
      <c r="H52" s="350">
        <v>0</v>
      </c>
      <c r="I52" s="350">
        <v>0</v>
      </c>
      <c r="J52" s="350">
        <v>0</v>
      </c>
      <c r="K52" s="350">
        <v>0</v>
      </c>
      <c r="L52" s="350">
        <v>1</v>
      </c>
      <c r="M52" s="350">
        <v>0</v>
      </c>
      <c r="N52" s="1633">
        <v>0</v>
      </c>
    </row>
    <row r="53" spans="1:14" x14ac:dyDescent="0.15">
      <c r="A53" s="2084" t="s">
        <v>2930</v>
      </c>
      <c r="B53" s="1631">
        <f t="shared" si="1"/>
        <v>17</v>
      </c>
      <c r="C53" s="350">
        <v>0</v>
      </c>
      <c r="D53" s="350">
        <v>0</v>
      </c>
      <c r="E53" s="350">
        <v>0</v>
      </c>
      <c r="F53" s="350">
        <v>0</v>
      </c>
      <c r="G53" s="350">
        <v>0</v>
      </c>
      <c r="H53" s="350">
        <v>0</v>
      </c>
      <c r="I53" s="350">
        <v>0</v>
      </c>
      <c r="J53" s="350">
        <v>0</v>
      </c>
      <c r="K53" s="350">
        <v>0</v>
      </c>
      <c r="L53" s="350">
        <v>17</v>
      </c>
      <c r="M53" s="350">
        <v>0</v>
      </c>
      <c r="N53" s="1633">
        <v>0</v>
      </c>
    </row>
    <row r="54" spans="1:14" x14ac:dyDescent="0.15">
      <c r="A54" s="2084" t="s">
        <v>2931</v>
      </c>
      <c r="B54" s="1631">
        <f t="shared" si="1"/>
        <v>15</v>
      </c>
      <c r="C54" s="350">
        <v>8</v>
      </c>
      <c r="D54" s="350">
        <v>3</v>
      </c>
      <c r="E54" s="350">
        <v>0</v>
      </c>
      <c r="F54" s="350">
        <v>0</v>
      </c>
      <c r="G54" s="350">
        <v>4</v>
      </c>
      <c r="H54" s="350">
        <v>0</v>
      </c>
      <c r="I54" s="350">
        <v>0</v>
      </c>
      <c r="J54" s="350">
        <v>0</v>
      </c>
      <c r="K54" s="350">
        <v>0</v>
      </c>
      <c r="L54" s="350">
        <v>0</v>
      </c>
      <c r="M54" s="350">
        <v>0</v>
      </c>
      <c r="N54" s="1633">
        <v>0</v>
      </c>
    </row>
    <row r="55" spans="1:14" x14ac:dyDescent="0.15">
      <c r="A55" s="2084" t="s">
        <v>2932</v>
      </c>
      <c r="B55" s="1631">
        <f t="shared" si="1"/>
        <v>3</v>
      </c>
      <c r="C55" s="350">
        <v>0</v>
      </c>
      <c r="D55" s="350">
        <v>0</v>
      </c>
      <c r="E55" s="350">
        <v>0</v>
      </c>
      <c r="F55" s="350">
        <v>3</v>
      </c>
      <c r="G55" s="350">
        <v>0</v>
      </c>
      <c r="H55" s="350">
        <v>0</v>
      </c>
      <c r="I55" s="350">
        <v>0</v>
      </c>
      <c r="J55" s="350">
        <v>0</v>
      </c>
      <c r="K55" s="350">
        <v>0</v>
      </c>
      <c r="L55" s="350">
        <v>0</v>
      </c>
      <c r="M55" s="350">
        <v>0</v>
      </c>
      <c r="N55" s="1633">
        <v>0</v>
      </c>
    </row>
    <row r="56" spans="1:14" x14ac:dyDescent="0.15">
      <c r="A56" s="2084" t="s">
        <v>2933</v>
      </c>
      <c r="B56" s="1631">
        <f t="shared" si="1"/>
        <v>5</v>
      </c>
      <c r="C56" s="350">
        <v>5</v>
      </c>
      <c r="D56" s="350">
        <v>0</v>
      </c>
      <c r="E56" s="350">
        <v>0</v>
      </c>
      <c r="F56" s="350">
        <v>0</v>
      </c>
      <c r="G56" s="350">
        <v>0</v>
      </c>
      <c r="H56" s="350">
        <v>0</v>
      </c>
      <c r="I56" s="350">
        <v>0</v>
      </c>
      <c r="J56" s="350">
        <v>0</v>
      </c>
      <c r="K56" s="350">
        <v>0</v>
      </c>
      <c r="L56" s="350">
        <v>0</v>
      </c>
      <c r="M56" s="350">
        <v>0</v>
      </c>
      <c r="N56" s="1633">
        <v>0</v>
      </c>
    </row>
    <row r="57" spans="1:14" x14ac:dyDescent="0.15">
      <c r="A57" s="2084" t="s">
        <v>2934</v>
      </c>
      <c r="B57" s="1631">
        <f t="shared" si="1"/>
        <v>70</v>
      </c>
      <c r="C57" s="350">
        <v>18</v>
      </c>
      <c r="D57" s="350">
        <v>0</v>
      </c>
      <c r="E57" s="350">
        <v>0</v>
      </c>
      <c r="F57" s="350">
        <v>8</v>
      </c>
      <c r="G57" s="350">
        <v>0</v>
      </c>
      <c r="H57" s="350">
        <v>0</v>
      </c>
      <c r="I57" s="350">
        <v>0</v>
      </c>
      <c r="J57" s="350">
        <v>0</v>
      </c>
      <c r="K57" s="350">
        <v>0</v>
      </c>
      <c r="L57" s="350">
        <v>33</v>
      </c>
      <c r="M57" s="350">
        <v>11</v>
      </c>
      <c r="N57" s="1633">
        <v>0</v>
      </c>
    </row>
    <row r="58" spans="1:14" x14ac:dyDescent="0.15">
      <c r="A58" s="2084" t="s">
        <v>2935</v>
      </c>
      <c r="B58" s="1631">
        <f t="shared" si="1"/>
        <v>36</v>
      </c>
      <c r="C58" s="350">
        <v>10</v>
      </c>
      <c r="D58" s="350">
        <v>2</v>
      </c>
      <c r="E58" s="350">
        <v>7</v>
      </c>
      <c r="F58" s="350">
        <v>3</v>
      </c>
      <c r="G58" s="350">
        <v>7</v>
      </c>
      <c r="H58" s="350">
        <v>0</v>
      </c>
      <c r="I58" s="350">
        <v>0</v>
      </c>
      <c r="J58" s="350">
        <v>1</v>
      </c>
      <c r="K58" s="350">
        <v>0</v>
      </c>
      <c r="L58" s="350">
        <v>4</v>
      </c>
      <c r="M58" s="350">
        <v>1</v>
      </c>
      <c r="N58" s="1633">
        <v>1</v>
      </c>
    </row>
    <row r="59" spans="1:14" x14ac:dyDescent="0.15">
      <c r="A59" s="2084" t="s">
        <v>2936</v>
      </c>
      <c r="B59" s="1631">
        <f t="shared" si="1"/>
        <v>19</v>
      </c>
      <c r="C59" s="350">
        <v>5</v>
      </c>
      <c r="D59" s="350">
        <v>0</v>
      </c>
      <c r="E59" s="350">
        <v>4</v>
      </c>
      <c r="F59" s="350">
        <v>3</v>
      </c>
      <c r="G59" s="350">
        <v>1</v>
      </c>
      <c r="H59" s="350">
        <v>0</v>
      </c>
      <c r="I59" s="350">
        <v>1</v>
      </c>
      <c r="J59" s="350">
        <v>0</v>
      </c>
      <c r="K59" s="350">
        <v>0</v>
      </c>
      <c r="L59" s="350">
        <v>5</v>
      </c>
      <c r="M59" s="350">
        <v>0</v>
      </c>
      <c r="N59" s="1633">
        <v>0</v>
      </c>
    </row>
    <row r="60" spans="1:14" x14ac:dyDescent="0.15">
      <c r="A60" s="2084" t="s">
        <v>2937</v>
      </c>
      <c r="B60" s="1631">
        <f t="shared" si="1"/>
        <v>15</v>
      </c>
      <c r="C60" s="350">
        <v>0</v>
      </c>
      <c r="D60" s="350">
        <v>2</v>
      </c>
      <c r="E60" s="350">
        <v>0</v>
      </c>
      <c r="F60" s="350">
        <v>4</v>
      </c>
      <c r="G60" s="350">
        <v>0</v>
      </c>
      <c r="H60" s="350">
        <v>0</v>
      </c>
      <c r="I60" s="350">
        <v>2</v>
      </c>
      <c r="J60" s="350">
        <v>4</v>
      </c>
      <c r="K60" s="350">
        <v>0</v>
      </c>
      <c r="L60" s="350">
        <v>0</v>
      </c>
      <c r="M60" s="350">
        <v>3</v>
      </c>
      <c r="N60" s="1633">
        <v>0</v>
      </c>
    </row>
    <row r="61" spans="1:14" x14ac:dyDescent="0.15">
      <c r="A61" s="2084" t="s">
        <v>2938</v>
      </c>
      <c r="B61" s="1631">
        <f t="shared" si="1"/>
        <v>17</v>
      </c>
      <c r="C61" s="350">
        <v>2</v>
      </c>
      <c r="D61" s="350">
        <v>0</v>
      </c>
      <c r="E61" s="350">
        <v>3</v>
      </c>
      <c r="F61" s="350">
        <v>0</v>
      </c>
      <c r="G61" s="350">
        <v>1</v>
      </c>
      <c r="H61" s="350">
        <v>0</v>
      </c>
      <c r="I61" s="350">
        <v>1</v>
      </c>
      <c r="J61" s="350">
        <v>3</v>
      </c>
      <c r="K61" s="350">
        <v>0</v>
      </c>
      <c r="L61" s="350">
        <v>7</v>
      </c>
      <c r="M61" s="350">
        <v>0</v>
      </c>
      <c r="N61" s="1633">
        <v>0</v>
      </c>
    </row>
    <row r="62" spans="1:14" x14ac:dyDescent="0.15">
      <c r="A62" s="2084" t="s">
        <v>2939</v>
      </c>
      <c r="B62" s="1631">
        <f t="shared" si="1"/>
        <v>3</v>
      </c>
      <c r="C62" s="350">
        <v>0</v>
      </c>
      <c r="D62" s="350">
        <v>0</v>
      </c>
      <c r="E62" s="350">
        <v>0</v>
      </c>
      <c r="F62" s="350">
        <v>0</v>
      </c>
      <c r="G62" s="350">
        <v>0</v>
      </c>
      <c r="H62" s="350">
        <v>0</v>
      </c>
      <c r="I62" s="350">
        <v>1</v>
      </c>
      <c r="J62" s="350">
        <v>0</v>
      </c>
      <c r="K62" s="350">
        <v>0</v>
      </c>
      <c r="L62" s="350">
        <v>2</v>
      </c>
      <c r="M62" s="350">
        <v>0</v>
      </c>
      <c r="N62" s="1633">
        <v>0</v>
      </c>
    </row>
    <row r="63" spans="1:14" x14ac:dyDescent="0.15">
      <c r="A63" s="2084" t="s">
        <v>2940</v>
      </c>
      <c r="B63" s="1631">
        <f t="shared" si="1"/>
        <v>19</v>
      </c>
      <c r="C63" s="350">
        <v>0</v>
      </c>
      <c r="D63" s="350">
        <v>0</v>
      </c>
      <c r="E63" s="350">
        <v>3</v>
      </c>
      <c r="F63" s="350">
        <v>2</v>
      </c>
      <c r="G63" s="350">
        <v>2</v>
      </c>
      <c r="H63" s="350">
        <v>0</v>
      </c>
      <c r="I63" s="350">
        <v>3</v>
      </c>
      <c r="J63" s="350">
        <v>5</v>
      </c>
      <c r="K63" s="350">
        <v>0</v>
      </c>
      <c r="L63" s="350">
        <v>0</v>
      </c>
      <c r="M63" s="350">
        <v>0</v>
      </c>
      <c r="N63" s="1633">
        <v>4</v>
      </c>
    </row>
    <row r="64" spans="1:14" x14ac:dyDescent="0.15">
      <c r="A64" s="2084" t="s">
        <v>2941</v>
      </c>
      <c r="B64" s="1631">
        <f t="shared" si="1"/>
        <v>32</v>
      </c>
      <c r="C64" s="350">
        <v>9</v>
      </c>
      <c r="D64" s="350">
        <v>0</v>
      </c>
      <c r="E64" s="350">
        <v>4</v>
      </c>
      <c r="F64" s="350">
        <v>0</v>
      </c>
      <c r="G64" s="350">
        <v>1</v>
      </c>
      <c r="H64" s="350">
        <v>0</v>
      </c>
      <c r="I64" s="350">
        <v>1</v>
      </c>
      <c r="J64" s="350">
        <v>0</v>
      </c>
      <c r="K64" s="350">
        <v>0</v>
      </c>
      <c r="L64" s="350">
        <v>17</v>
      </c>
      <c r="M64" s="350">
        <v>0</v>
      </c>
      <c r="N64" s="1633">
        <v>0</v>
      </c>
    </row>
    <row r="65" spans="1:14" x14ac:dyDescent="0.15">
      <c r="A65" s="2084" t="s">
        <v>2942</v>
      </c>
      <c r="B65" s="1631">
        <f t="shared" si="1"/>
        <v>10</v>
      </c>
      <c r="C65" s="350">
        <v>1</v>
      </c>
      <c r="D65" s="350">
        <v>0</v>
      </c>
      <c r="E65" s="350">
        <v>0</v>
      </c>
      <c r="F65" s="350">
        <v>1</v>
      </c>
      <c r="G65" s="350">
        <v>0</v>
      </c>
      <c r="H65" s="350">
        <v>0</v>
      </c>
      <c r="I65" s="350">
        <v>2</v>
      </c>
      <c r="J65" s="350">
        <v>2</v>
      </c>
      <c r="K65" s="350">
        <v>0</v>
      </c>
      <c r="L65" s="350">
        <v>4</v>
      </c>
      <c r="M65" s="350">
        <v>0</v>
      </c>
      <c r="N65" s="1633">
        <v>0</v>
      </c>
    </row>
    <row r="66" spans="1:14" x14ac:dyDescent="0.15">
      <c r="A66" s="2084" t="s">
        <v>2943</v>
      </c>
      <c r="B66" s="1631">
        <f t="shared" si="1"/>
        <v>16</v>
      </c>
      <c r="C66" s="350">
        <v>1</v>
      </c>
      <c r="D66" s="350">
        <v>0</v>
      </c>
      <c r="E66" s="350">
        <v>1</v>
      </c>
      <c r="F66" s="350">
        <v>4</v>
      </c>
      <c r="G66" s="350">
        <v>1</v>
      </c>
      <c r="H66" s="350">
        <v>0</v>
      </c>
      <c r="I66" s="350">
        <v>2</v>
      </c>
      <c r="J66" s="350">
        <v>3</v>
      </c>
      <c r="K66" s="350">
        <v>0</v>
      </c>
      <c r="L66" s="350">
        <v>4</v>
      </c>
      <c r="M66" s="350">
        <v>0</v>
      </c>
      <c r="N66" s="1633">
        <v>0</v>
      </c>
    </row>
    <row r="67" spans="1:14" x14ac:dyDescent="0.15">
      <c r="A67" s="2084" t="s">
        <v>2944</v>
      </c>
      <c r="B67" s="1631">
        <f t="shared" si="1"/>
        <v>5</v>
      </c>
      <c r="C67" s="350">
        <v>2</v>
      </c>
      <c r="D67" s="350">
        <v>0</v>
      </c>
      <c r="E67" s="350">
        <v>0</v>
      </c>
      <c r="F67" s="350">
        <v>0</v>
      </c>
      <c r="G67" s="350">
        <v>0</v>
      </c>
      <c r="H67" s="350">
        <v>0</v>
      </c>
      <c r="I67" s="350">
        <v>1</v>
      </c>
      <c r="J67" s="350">
        <v>0</v>
      </c>
      <c r="K67" s="350">
        <v>0</v>
      </c>
      <c r="L67" s="350">
        <v>2</v>
      </c>
      <c r="M67" s="350">
        <v>0</v>
      </c>
      <c r="N67" s="1633">
        <v>0</v>
      </c>
    </row>
    <row r="68" spans="1:14" x14ac:dyDescent="0.15">
      <c r="A68" s="2084" t="s">
        <v>2945</v>
      </c>
      <c r="B68" s="1631">
        <f t="shared" si="1"/>
        <v>4</v>
      </c>
      <c r="C68" s="350">
        <v>0</v>
      </c>
      <c r="D68" s="350">
        <v>0</v>
      </c>
      <c r="E68" s="350">
        <v>0</v>
      </c>
      <c r="F68" s="350">
        <v>0</v>
      </c>
      <c r="G68" s="350">
        <v>0</v>
      </c>
      <c r="H68" s="350">
        <v>0</v>
      </c>
      <c r="I68" s="350">
        <v>0</v>
      </c>
      <c r="J68" s="350">
        <v>0</v>
      </c>
      <c r="K68" s="350">
        <v>0</v>
      </c>
      <c r="L68" s="350">
        <v>4</v>
      </c>
      <c r="M68" s="350">
        <v>0</v>
      </c>
      <c r="N68" s="1633">
        <v>0</v>
      </c>
    </row>
    <row r="69" spans="1:14" x14ac:dyDescent="0.15">
      <c r="A69" s="2084" t="s">
        <v>2946</v>
      </c>
      <c r="B69" s="1631">
        <f t="shared" si="1"/>
        <v>4</v>
      </c>
      <c r="C69" s="350">
        <v>0</v>
      </c>
      <c r="D69" s="350">
        <v>0</v>
      </c>
      <c r="E69" s="350">
        <v>0</v>
      </c>
      <c r="F69" s="350">
        <v>0</v>
      </c>
      <c r="G69" s="350">
        <v>0</v>
      </c>
      <c r="H69" s="350">
        <v>0</v>
      </c>
      <c r="I69" s="350">
        <v>2</v>
      </c>
      <c r="J69" s="350">
        <v>0</v>
      </c>
      <c r="K69" s="350">
        <v>0</v>
      </c>
      <c r="L69" s="350">
        <v>0</v>
      </c>
      <c r="M69" s="350">
        <v>0</v>
      </c>
      <c r="N69" s="1633">
        <v>2</v>
      </c>
    </row>
    <row r="70" spans="1:14" x14ac:dyDescent="0.15">
      <c r="A70" s="2084" t="s">
        <v>2947</v>
      </c>
      <c r="B70" s="1631">
        <f t="shared" ref="B70:B113" si="2">SUM(C70:N70)</f>
        <v>8</v>
      </c>
      <c r="C70" s="350">
        <v>0</v>
      </c>
      <c r="D70" s="350">
        <v>0</v>
      </c>
      <c r="E70" s="350">
        <v>1</v>
      </c>
      <c r="F70" s="350">
        <v>0</v>
      </c>
      <c r="G70" s="350">
        <v>0</v>
      </c>
      <c r="H70" s="350">
        <v>0</v>
      </c>
      <c r="I70" s="350">
        <v>0</v>
      </c>
      <c r="J70" s="350">
        <v>0</v>
      </c>
      <c r="K70" s="350">
        <v>1</v>
      </c>
      <c r="L70" s="350">
        <v>2</v>
      </c>
      <c r="M70" s="350">
        <v>3</v>
      </c>
      <c r="N70" s="1633">
        <v>1</v>
      </c>
    </row>
    <row r="71" spans="1:14" x14ac:dyDescent="0.15">
      <c r="A71" s="2084" t="s">
        <v>2948</v>
      </c>
      <c r="B71" s="1631">
        <f t="shared" si="2"/>
        <v>12</v>
      </c>
      <c r="C71" s="350">
        <v>5</v>
      </c>
      <c r="D71" s="350">
        <v>0</v>
      </c>
      <c r="E71" s="350">
        <v>0</v>
      </c>
      <c r="F71" s="350">
        <v>0</v>
      </c>
      <c r="G71" s="350">
        <v>1</v>
      </c>
      <c r="H71" s="350">
        <v>0</v>
      </c>
      <c r="I71" s="350">
        <v>1</v>
      </c>
      <c r="J71" s="350">
        <v>1</v>
      </c>
      <c r="K71" s="350">
        <v>0</v>
      </c>
      <c r="L71" s="350">
        <v>2</v>
      </c>
      <c r="M71" s="350">
        <v>0</v>
      </c>
      <c r="N71" s="1633">
        <v>2</v>
      </c>
    </row>
    <row r="72" spans="1:14" x14ac:dyDescent="0.15">
      <c r="A72" s="2084" t="s">
        <v>2949</v>
      </c>
      <c r="B72" s="1631">
        <f t="shared" si="2"/>
        <v>3</v>
      </c>
      <c r="C72" s="350">
        <v>0</v>
      </c>
      <c r="D72" s="350">
        <v>0</v>
      </c>
      <c r="E72" s="350">
        <v>0</v>
      </c>
      <c r="F72" s="350">
        <v>0</v>
      </c>
      <c r="G72" s="350">
        <v>0</v>
      </c>
      <c r="H72" s="350">
        <v>0</v>
      </c>
      <c r="I72" s="350">
        <v>0</v>
      </c>
      <c r="J72" s="350">
        <v>0</v>
      </c>
      <c r="K72" s="350">
        <v>0</v>
      </c>
      <c r="L72" s="350">
        <v>3</v>
      </c>
      <c r="M72" s="350">
        <v>0</v>
      </c>
      <c r="N72" s="1633">
        <v>0</v>
      </c>
    </row>
    <row r="73" spans="1:14" x14ac:dyDescent="0.15">
      <c r="A73" s="2084" t="s">
        <v>2950</v>
      </c>
      <c r="B73" s="1631">
        <f t="shared" si="2"/>
        <v>9</v>
      </c>
      <c r="C73" s="350">
        <v>2</v>
      </c>
      <c r="D73" s="350">
        <v>0</v>
      </c>
      <c r="E73" s="350">
        <v>0</v>
      </c>
      <c r="F73" s="350">
        <v>0</v>
      </c>
      <c r="G73" s="350">
        <v>0</v>
      </c>
      <c r="H73" s="350">
        <v>0</v>
      </c>
      <c r="I73" s="350">
        <v>0</v>
      </c>
      <c r="J73" s="350">
        <v>2</v>
      </c>
      <c r="K73" s="350">
        <v>0</v>
      </c>
      <c r="L73" s="350">
        <v>5</v>
      </c>
      <c r="M73" s="350">
        <v>0</v>
      </c>
      <c r="N73" s="1633">
        <v>0</v>
      </c>
    </row>
    <row r="74" spans="1:14" x14ac:dyDescent="0.15">
      <c r="A74" s="2084" t="s">
        <v>2951</v>
      </c>
      <c r="B74" s="1631">
        <f t="shared" si="2"/>
        <v>2</v>
      </c>
      <c r="C74" s="350">
        <v>0</v>
      </c>
      <c r="D74" s="350">
        <v>0</v>
      </c>
      <c r="E74" s="350">
        <v>0</v>
      </c>
      <c r="F74" s="350">
        <v>0</v>
      </c>
      <c r="G74" s="350">
        <v>0</v>
      </c>
      <c r="H74" s="350">
        <v>0</v>
      </c>
      <c r="I74" s="350">
        <v>2</v>
      </c>
      <c r="J74" s="350">
        <v>0</v>
      </c>
      <c r="K74" s="350">
        <v>0</v>
      </c>
      <c r="L74" s="350">
        <v>0</v>
      </c>
      <c r="M74" s="350">
        <v>0</v>
      </c>
      <c r="N74" s="1633">
        <v>0</v>
      </c>
    </row>
    <row r="75" spans="1:14" x14ac:dyDescent="0.15">
      <c r="A75" s="2084" t="s">
        <v>2952</v>
      </c>
      <c r="B75" s="1631">
        <f t="shared" si="2"/>
        <v>13</v>
      </c>
      <c r="C75" s="350">
        <v>5</v>
      </c>
      <c r="D75" s="350">
        <v>0</v>
      </c>
      <c r="E75" s="350">
        <v>0</v>
      </c>
      <c r="F75" s="350">
        <v>0</v>
      </c>
      <c r="G75" s="350">
        <v>0</v>
      </c>
      <c r="H75" s="350">
        <v>0</v>
      </c>
      <c r="I75" s="350">
        <v>2</v>
      </c>
      <c r="J75" s="350">
        <v>0</v>
      </c>
      <c r="K75" s="350">
        <v>0</v>
      </c>
      <c r="L75" s="350">
        <v>6</v>
      </c>
      <c r="M75" s="350">
        <v>0</v>
      </c>
      <c r="N75" s="1633">
        <v>0</v>
      </c>
    </row>
    <row r="76" spans="1:14" x14ac:dyDescent="0.15">
      <c r="A76" s="2084" t="s">
        <v>2953</v>
      </c>
      <c r="B76" s="1631">
        <f t="shared" si="2"/>
        <v>4</v>
      </c>
      <c r="C76" s="350">
        <v>2</v>
      </c>
      <c r="D76" s="350">
        <v>1</v>
      </c>
      <c r="E76" s="350">
        <v>0</v>
      </c>
      <c r="F76" s="350">
        <v>1</v>
      </c>
      <c r="G76" s="350">
        <v>0</v>
      </c>
      <c r="H76" s="350">
        <v>0</v>
      </c>
      <c r="I76" s="350">
        <v>0</v>
      </c>
      <c r="J76" s="350">
        <v>0</v>
      </c>
      <c r="K76" s="350">
        <v>0</v>
      </c>
      <c r="L76" s="350">
        <v>0</v>
      </c>
      <c r="M76" s="350">
        <v>0</v>
      </c>
      <c r="N76" s="1633">
        <v>0</v>
      </c>
    </row>
    <row r="77" spans="1:14" x14ac:dyDescent="0.15">
      <c r="A77" s="2084" t="s">
        <v>2954</v>
      </c>
      <c r="B77" s="1631">
        <f t="shared" si="2"/>
        <v>12</v>
      </c>
      <c r="C77" s="350">
        <v>1</v>
      </c>
      <c r="D77" s="350">
        <v>1</v>
      </c>
      <c r="E77" s="350">
        <v>1</v>
      </c>
      <c r="F77" s="350">
        <v>2</v>
      </c>
      <c r="G77" s="350">
        <v>3</v>
      </c>
      <c r="H77" s="350">
        <v>0</v>
      </c>
      <c r="I77" s="350">
        <v>1</v>
      </c>
      <c r="J77" s="350">
        <v>2</v>
      </c>
      <c r="K77" s="350">
        <v>0</v>
      </c>
      <c r="L77" s="350">
        <v>0</v>
      </c>
      <c r="M77" s="350">
        <v>1</v>
      </c>
      <c r="N77" s="1633">
        <v>0</v>
      </c>
    </row>
    <row r="78" spans="1:14" x14ac:dyDescent="0.15">
      <c r="A78" s="2084" t="s">
        <v>2955</v>
      </c>
      <c r="B78" s="1631">
        <f t="shared" si="2"/>
        <v>19</v>
      </c>
      <c r="C78" s="350">
        <v>7</v>
      </c>
      <c r="D78" s="350">
        <v>2</v>
      </c>
      <c r="E78" s="350">
        <v>0</v>
      </c>
      <c r="F78" s="350">
        <v>3</v>
      </c>
      <c r="G78" s="350">
        <v>1</v>
      </c>
      <c r="H78" s="350">
        <v>0</v>
      </c>
      <c r="I78" s="350">
        <v>0</v>
      </c>
      <c r="J78" s="350">
        <v>0</v>
      </c>
      <c r="K78" s="350">
        <v>0</v>
      </c>
      <c r="L78" s="350">
        <v>1</v>
      </c>
      <c r="M78" s="350">
        <v>5</v>
      </c>
      <c r="N78" s="1633">
        <v>0</v>
      </c>
    </row>
    <row r="79" spans="1:14" x14ac:dyDescent="0.15">
      <c r="A79" s="2084" t="s">
        <v>2956</v>
      </c>
      <c r="B79" s="1631">
        <f t="shared" si="2"/>
        <v>3</v>
      </c>
      <c r="C79" s="350">
        <v>0</v>
      </c>
      <c r="D79" s="350">
        <v>0</v>
      </c>
      <c r="E79" s="350">
        <v>0</v>
      </c>
      <c r="F79" s="350">
        <v>0</v>
      </c>
      <c r="G79" s="350">
        <v>0</v>
      </c>
      <c r="H79" s="350">
        <v>0</v>
      </c>
      <c r="I79" s="350">
        <v>0</v>
      </c>
      <c r="J79" s="350">
        <v>0</v>
      </c>
      <c r="K79" s="350">
        <v>0</v>
      </c>
      <c r="L79" s="350">
        <v>3</v>
      </c>
      <c r="M79" s="350">
        <v>0</v>
      </c>
      <c r="N79" s="1633">
        <v>0</v>
      </c>
    </row>
    <row r="80" spans="1:14" x14ac:dyDescent="0.15">
      <c r="A80" s="2084" t="s">
        <v>2957</v>
      </c>
      <c r="B80" s="1631">
        <f>SUM(C80:N80)</f>
        <v>50</v>
      </c>
      <c r="C80" s="350">
        <v>4</v>
      </c>
      <c r="D80" s="350">
        <v>4</v>
      </c>
      <c r="E80" s="350">
        <v>6</v>
      </c>
      <c r="F80" s="350">
        <v>12</v>
      </c>
      <c r="G80" s="350">
        <v>7</v>
      </c>
      <c r="H80" s="350">
        <v>0</v>
      </c>
      <c r="I80" s="350">
        <v>0</v>
      </c>
      <c r="J80" s="350">
        <v>8</v>
      </c>
      <c r="K80" s="350">
        <v>0</v>
      </c>
      <c r="L80" s="350">
        <v>4</v>
      </c>
      <c r="M80" s="350">
        <v>2</v>
      </c>
      <c r="N80" s="1633">
        <v>3</v>
      </c>
    </row>
    <row r="81" spans="1:14" x14ac:dyDescent="0.15">
      <c r="A81" s="2084" t="s">
        <v>2958</v>
      </c>
      <c r="B81" s="1631">
        <f t="shared" si="2"/>
        <v>21</v>
      </c>
      <c r="C81" s="350">
        <v>4</v>
      </c>
      <c r="D81" s="350">
        <v>0</v>
      </c>
      <c r="E81" s="350">
        <v>4</v>
      </c>
      <c r="F81" s="350">
        <v>0</v>
      </c>
      <c r="G81" s="350">
        <v>4</v>
      </c>
      <c r="H81" s="350">
        <v>0</v>
      </c>
      <c r="I81" s="350">
        <v>2</v>
      </c>
      <c r="J81" s="350">
        <v>2</v>
      </c>
      <c r="K81" s="350">
        <v>0</v>
      </c>
      <c r="L81" s="350">
        <v>4</v>
      </c>
      <c r="M81" s="350">
        <v>0</v>
      </c>
      <c r="N81" s="1633">
        <v>1</v>
      </c>
    </row>
    <row r="82" spans="1:14" x14ac:dyDescent="0.15">
      <c r="A82" s="2084" t="s">
        <v>2959</v>
      </c>
      <c r="B82" s="1631">
        <f t="shared" si="2"/>
        <v>5</v>
      </c>
      <c r="C82" s="350">
        <v>0</v>
      </c>
      <c r="D82" s="350">
        <v>0</v>
      </c>
      <c r="E82" s="350">
        <v>0</v>
      </c>
      <c r="F82" s="350">
        <v>0</v>
      </c>
      <c r="G82" s="350">
        <v>0</v>
      </c>
      <c r="H82" s="350">
        <v>0</v>
      </c>
      <c r="I82" s="350">
        <v>0</v>
      </c>
      <c r="J82" s="350">
        <v>0</v>
      </c>
      <c r="K82" s="350">
        <v>0</v>
      </c>
      <c r="L82" s="350">
        <v>5</v>
      </c>
      <c r="M82" s="350">
        <v>0</v>
      </c>
      <c r="N82" s="1633">
        <v>0</v>
      </c>
    </row>
    <row r="83" spans="1:14" x14ac:dyDescent="0.15">
      <c r="A83" s="2084" t="s">
        <v>2960</v>
      </c>
      <c r="B83" s="1631">
        <f t="shared" si="2"/>
        <v>8</v>
      </c>
      <c r="C83" s="350">
        <v>2</v>
      </c>
      <c r="D83" s="350">
        <v>0</v>
      </c>
      <c r="E83" s="350">
        <v>0</v>
      </c>
      <c r="F83" s="350">
        <v>2</v>
      </c>
      <c r="G83" s="350">
        <v>0</v>
      </c>
      <c r="H83" s="350">
        <v>0</v>
      </c>
      <c r="I83" s="350">
        <v>2</v>
      </c>
      <c r="J83" s="350">
        <v>1</v>
      </c>
      <c r="K83" s="350">
        <v>0</v>
      </c>
      <c r="L83" s="350">
        <v>1</v>
      </c>
      <c r="M83" s="350">
        <v>0</v>
      </c>
      <c r="N83" s="1633">
        <v>0</v>
      </c>
    </row>
    <row r="84" spans="1:14" x14ac:dyDescent="0.15">
      <c r="A84" s="2084" t="s">
        <v>2961</v>
      </c>
      <c r="B84" s="1631">
        <f t="shared" si="2"/>
        <v>36</v>
      </c>
      <c r="C84" s="350">
        <v>9</v>
      </c>
      <c r="D84" s="350">
        <v>1</v>
      </c>
      <c r="E84" s="350">
        <v>0</v>
      </c>
      <c r="F84" s="350">
        <v>5</v>
      </c>
      <c r="G84" s="350">
        <v>0</v>
      </c>
      <c r="H84" s="350">
        <v>0</v>
      </c>
      <c r="I84" s="350">
        <v>0</v>
      </c>
      <c r="J84" s="350">
        <v>0</v>
      </c>
      <c r="K84" s="350">
        <v>1</v>
      </c>
      <c r="L84" s="350">
        <v>18</v>
      </c>
      <c r="M84" s="350">
        <v>2</v>
      </c>
      <c r="N84" s="1633">
        <v>0</v>
      </c>
    </row>
    <row r="85" spans="1:14" x14ac:dyDescent="0.15">
      <c r="A85" s="2084" t="s">
        <v>2962</v>
      </c>
      <c r="B85" s="1631">
        <f t="shared" si="2"/>
        <v>7</v>
      </c>
      <c r="C85" s="350">
        <v>1</v>
      </c>
      <c r="D85" s="350">
        <v>0</v>
      </c>
      <c r="E85" s="350">
        <v>1</v>
      </c>
      <c r="F85" s="350">
        <v>0</v>
      </c>
      <c r="G85" s="350">
        <v>0</v>
      </c>
      <c r="H85" s="350">
        <v>0</v>
      </c>
      <c r="I85" s="350">
        <v>1</v>
      </c>
      <c r="J85" s="350">
        <v>2</v>
      </c>
      <c r="K85" s="350">
        <v>0</v>
      </c>
      <c r="L85" s="350">
        <v>1</v>
      </c>
      <c r="M85" s="350">
        <v>1</v>
      </c>
      <c r="N85" s="1633">
        <v>0</v>
      </c>
    </row>
    <row r="86" spans="1:14" ht="9.75" customHeight="1" x14ac:dyDescent="0.15">
      <c r="A86" s="2084" t="s">
        <v>2963</v>
      </c>
      <c r="B86" s="1631">
        <f t="shared" si="2"/>
        <v>20</v>
      </c>
      <c r="C86" s="350">
        <v>2</v>
      </c>
      <c r="D86" s="350">
        <v>0</v>
      </c>
      <c r="E86" s="350">
        <v>0</v>
      </c>
      <c r="F86" s="350">
        <v>0</v>
      </c>
      <c r="G86" s="350">
        <v>0</v>
      </c>
      <c r="H86" s="350">
        <v>0</v>
      </c>
      <c r="I86" s="350">
        <v>1</v>
      </c>
      <c r="J86" s="350">
        <v>2</v>
      </c>
      <c r="K86" s="350">
        <v>0</v>
      </c>
      <c r="L86" s="350">
        <v>15</v>
      </c>
      <c r="M86" s="350">
        <v>0</v>
      </c>
      <c r="N86" s="1633">
        <v>0</v>
      </c>
    </row>
    <row r="87" spans="1:14" x14ac:dyDescent="0.15">
      <c r="A87" s="2084" t="s">
        <v>2964</v>
      </c>
      <c r="B87" s="1631">
        <f t="shared" si="2"/>
        <v>4</v>
      </c>
      <c r="C87" s="350">
        <v>1</v>
      </c>
      <c r="D87" s="350">
        <v>0</v>
      </c>
      <c r="E87" s="350">
        <v>0</v>
      </c>
      <c r="F87" s="350">
        <v>0</v>
      </c>
      <c r="G87" s="350">
        <v>0</v>
      </c>
      <c r="H87" s="350">
        <v>0</v>
      </c>
      <c r="I87" s="350">
        <v>1</v>
      </c>
      <c r="J87" s="350">
        <v>0</v>
      </c>
      <c r="K87" s="350">
        <v>0</v>
      </c>
      <c r="L87" s="350">
        <v>0</v>
      </c>
      <c r="M87" s="350">
        <v>0</v>
      </c>
      <c r="N87" s="1633">
        <v>2</v>
      </c>
    </row>
    <row r="88" spans="1:14" x14ac:dyDescent="0.15">
      <c r="A88" s="2084" t="s">
        <v>2965</v>
      </c>
      <c r="B88" s="1631">
        <f t="shared" si="2"/>
        <v>23</v>
      </c>
      <c r="C88" s="350">
        <v>5</v>
      </c>
      <c r="D88" s="350">
        <v>1</v>
      </c>
      <c r="E88" s="350">
        <v>3</v>
      </c>
      <c r="F88" s="350">
        <v>1</v>
      </c>
      <c r="G88" s="350">
        <v>1</v>
      </c>
      <c r="H88" s="350">
        <v>0</v>
      </c>
      <c r="I88" s="350">
        <v>4</v>
      </c>
      <c r="J88" s="350">
        <v>2</v>
      </c>
      <c r="K88" s="350">
        <v>0</v>
      </c>
      <c r="L88" s="350">
        <v>3</v>
      </c>
      <c r="M88" s="350">
        <v>0</v>
      </c>
      <c r="N88" s="1633">
        <v>3</v>
      </c>
    </row>
    <row r="89" spans="1:14" x14ac:dyDescent="0.15">
      <c r="A89" s="2084" t="s">
        <v>2966</v>
      </c>
      <c r="B89" s="1631">
        <f t="shared" si="2"/>
        <v>21</v>
      </c>
      <c r="C89" s="350">
        <v>3</v>
      </c>
      <c r="D89" s="350">
        <v>0</v>
      </c>
      <c r="E89" s="350">
        <v>3</v>
      </c>
      <c r="F89" s="350">
        <v>0</v>
      </c>
      <c r="G89" s="350">
        <v>0</v>
      </c>
      <c r="H89" s="350">
        <v>0</v>
      </c>
      <c r="I89" s="350">
        <v>2</v>
      </c>
      <c r="J89" s="350">
        <v>1</v>
      </c>
      <c r="K89" s="350">
        <v>0</v>
      </c>
      <c r="L89" s="350">
        <v>10</v>
      </c>
      <c r="M89" s="350">
        <v>0</v>
      </c>
      <c r="N89" s="1633">
        <v>2</v>
      </c>
    </row>
    <row r="90" spans="1:14" x14ac:dyDescent="0.15">
      <c r="A90" s="2084" t="s">
        <v>2967</v>
      </c>
      <c r="B90" s="1631">
        <f t="shared" si="2"/>
        <v>8</v>
      </c>
      <c r="C90" s="350">
        <v>2</v>
      </c>
      <c r="D90" s="350">
        <v>0</v>
      </c>
      <c r="E90" s="350">
        <v>0</v>
      </c>
      <c r="F90" s="350">
        <v>2</v>
      </c>
      <c r="G90" s="350">
        <v>0</v>
      </c>
      <c r="H90" s="350">
        <v>0</v>
      </c>
      <c r="I90" s="350">
        <v>1</v>
      </c>
      <c r="J90" s="350">
        <v>0</v>
      </c>
      <c r="K90" s="350">
        <v>0</v>
      </c>
      <c r="L90" s="350">
        <v>2</v>
      </c>
      <c r="M90" s="350">
        <v>1</v>
      </c>
      <c r="N90" s="1633">
        <v>0</v>
      </c>
    </row>
    <row r="91" spans="1:14" x14ac:dyDescent="0.15">
      <c r="A91" s="2084" t="s">
        <v>2968</v>
      </c>
      <c r="B91" s="1631">
        <f t="shared" si="2"/>
        <v>12</v>
      </c>
      <c r="C91" s="350">
        <v>1</v>
      </c>
      <c r="D91" s="350">
        <v>0</v>
      </c>
      <c r="E91" s="350">
        <v>1</v>
      </c>
      <c r="F91" s="350">
        <v>0</v>
      </c>
      <c r="G91" s="350">
        <v>0</v>
      </c>
      <c r="H91" s="350">
        <v>0</v>
      </c>
      <c r="I91" s="350">
        <v>1</v>
      </c>
      <c r="J91" s="350">
        <v>1</v>
      </c>
      <c r="K91" s="350">
        <v>0</v>
      </c>
      <c r="L91" s="350">
        <v>8</v>
      </c>
      <c r="M91" s="350">
        <v>0</v>
      </c>
      <c r="N91" s="1633">
        <v>0</v>
      </c>
    </row>
    <row r="92" spans="1:14" x14ac:dyDescent="0.15">
      <c r="A92" s="2084" t="s">
        <v>2969</v>
      </c>
      <c r="B92" s="1631">
        <f t="shared" si="2"/>
        <v>11</v>
      </c>
      <c r="C92" s="350">
        <v>3</v>
      </c>
      <c r="D92" s="350">
        <v>1</v>
      </c>
      <c r="E92" s="350">
        <v>0</v>
      </c>
      <c r="F92" s="350">
        <v>1</v>
      </c>
      <c r="G92" s="350">
        <v>0</v>
      </c>
      <c r="H92" s="350">
        <v>0</v>
      </c>
      <c r="I92" s="350">
        <v>0</v>
      </c>
      <c r="J92" s="350">
        <v>3</v>
      </c>
      <c r="K92" s="350">
        <v>0</v>
      </c>
      <c r="L92" s="350">
        <v>1</v>
      </c>
      <c r="M92" s="350">
        <v>1</v>
      </c>
      <c r="N92" s="1633">
        <v>1</v>
      </c>
    </row>
    <row r="93" spans="1:14" x14ac:dyDescent="0.15">
      <c r="A93" s="2084" t="s">
        <v>2970</v>
      </c>
      <c r="B93" s="1631">
        <f t="shared" si="2"/>
        <v>11</v>
      </c>
      <c r="C93" s="350">
        <v>4</v>
      </c>
      <c r="D93" s="350">
        <v>0</v>
      </c>
      <c r="E93" s="350">
        <v>0</v>
      </c>
      <c r="F93" s="350">
        <v>0</v>
      </c>
      <c r="G93" s="350">
        <v>0</v>
      </c>
      <c r="H93" s="350">
        <v>0</v>
      </c>
      <c r="I93" s="350">
        <v>3</v>
      </c>
      <c r="J93" s="350">
        <v>0</v>
      </c>
      <c r="K93" s="350">
        <v>0</v>
      </c>
      <c r="L93" s="350">
        <v>2</v>
      </c>
      <c r="M93" s="350">
        <v>2</v>
      </c>
      <c r="N93" s="1633">
        <v>0</v>
      </c>
    </row>
    <row r="94" spans="1:14" x14ac:dyDescent="0.15">
      <c r="A94" s="2084" t="s">
        <v>2971</v>
      </c>
      <c r="B94" s="1631">
        <f t="shared" si="2"/>
        <v>14</v>
      </c>
      <c r="C94" s="350">
        <v>7</v>
      </c>
      <c r="D94" s="350">
        <v>0</v>
      </c>
      <c r="E94" s="350">
        <v>0</v>
      </c>
      <c r="F94" s="350">
        <v>0</v>
      </c>
      <c r="G94" s="350">
        <v>0</v>
      </c>
      <c r="H94" s="350">
        <v>0</v>
      </c>
      <c r="I94" s="350">
        <v>0</v>
      </c>
      <c r="J94" s="350">
        <v>0</v>
      </c>
      <c r="K94" s="350">
        <v>0</v>
      </c>
      <c r="L94" s="350">
        <v>7</v>
      </c>
      <c r="M94" s="350">
        <v>0</v>
      </c>
      <c r="N94" s="1633">
        <v>0</v>
      </c>
    </row>
    <row r="95" spans="1:14" x14ac:dyDescent="0.15">
      <c r="A95" s="2084" t="s">
        <v>2972</v>
      </c>
      <c r="B95" s="1631">
        <f t="shared" si="2"/>
        <v>20</v>
      </c>
      <c r="C95" s="350">
        <v>10</v>
      </c>
      <c r="D95" s="350">
        <v>0</v>
      </c>
      <c r="E95" s="350">
        <v>0</v>
      </c>
      <c r="F95" s="350">
        <v>0</v>
      </c>
      <c r="G95" s="350">
        <v>1</v>
      </c>
      <c r="H95" s="350">
        <v>0</v>
      </c>
      <c r="I95" s="350">
        <v>4</v>
      </c>
      <c r="J95" s="350">
        <v>3</v>
      </c>
      <c r="K95" s="350">
        <v>0</v>
      </c>
      <c r="L95" s="350">
        <v>0</v>
      </c>
      <c r="M95" s="350">
        <v>1</v>
      </c>
      <c r="N95" s="1633">
        <v>1</v>
      </c>
    </row>
    <row r="96" spans="1:14" x14ac:dyDescent="0.15">
      <c r="A96" s="2084" t="s">
        <v>2973</v>
      </c>
      <c r="B96" s="1631">
        <f t="shared" si="2"/>
        <v>8</v>
      </c>
      <c r="C96" s="350">
        <v>4</v>
      </c>
      <c r="D96" s="350">
        <v>0</v>
      </c>
      <c r="E96" s="350">
        <v>0</v>
      </c>
      <c r="F96" s="350">
        <v>0</v>
      </c>
      <c r="G96" s="350">
        <v>0</v>
      </c>
      <c r="H96" s="350">
        <v>0</v>
      </c>
      <c r="I96" s="350">
        <v>0</v>
      </c>
      <c r="J96" s="350">
        <v>0</v>
      </c>
      <c r="K96" s="350">
        <v>0</v>
      </c>
      <c r="L96" s="350">
        <v>3</v>
      </c>
      <c r="M96" s="350">
        <v>1</v>
      </c>
      <c r="N96" s="1633">
        <v>0</v>
      </c>
    </row>
    <row r="97" spans="1:14" x14ac:dyDescent="0.15">
      <c r="A97" s="2084" t="s">
        <v>2974</v>
      </c>
      <c r="B97" s="1631">
        <f t="shared" si="2"/>
        <v>9</v>
      </c>
      <c r="C97" s="350">
        <v>4</v>
      </c>
      <c r="D97" s="350">
        <v>0</v>
      </c>
      <c r="E97" s="350">
        <v>0</v>
      </c>
      <c r="F97" s="350">
        <v>1</v>
      </c>
      <c r="G97" s="350">
        <v>1</v>
      </c>
      <c r="H97" s="350">
        <v>0</v>
      </c>
      <c r="I97" s="350">
        <v>0</v>
      </c>
      <c r="J97" s="350">
        <v>0</v>
      </c>
      <c r="K97" s="350">
        <v>0</v>
      </c>
      <c r="L97" s="350">
        <v>1</v>
      </c>
      <c r="M97" s="350">
        <v>2</v>
      </c>
      <c r="N97" s="1633">
        <v>0</v>
      </c>
    </row>
    <row r="98" spans="1:14" x14ac:dyDescent="0.15">
      <c r="A98" s="2084" t="s">
        <v>2975</v>
      </c>
      <c r="B98" s="1631">
        <f t="shared" si="2"/>
        <v>17</v>
      </c>
      <c r="C98" s="350">
        <v>4</v>
      </c>
      <c r="D98" s="350">
        <v>0</v>
      </c>
      <c r="E98" s="350">
        <v>4</v>
      </c>
      <c r="F98" s="350">
        <v>0</v>
      </c>
      <c r="G98" s="350">
        <v>2</v>
      </c>
      <c r="H98" s="350">
        <v>0</v>
      </c>
      <c r="I98" s="350">
        <v>1</v>
      </c>
      <c r="J98" s="350">
        <v>2</v>
      </c>
      <c r="K98" s="350">
        <v>0</v>
      </c>
      <c r="L98" s="350">
        <v>3</v>
      </c>
      <c r="M98" s="350">
        <v>0</v>
      </c>
      <c r="N98" s="1633">
        <v>1</v>
      </c>
    </row>
    <row r="99" spans="1:14" x14ac:dyDescent="0.15">
      <c r="A99" s="2084" t="s">
        <v>2976</v>
      </c>
      <c r="B99" s="1631">
        <f t="shared" si="2"/>
        <v>13</v>
      </c>
      <c r="C99" s="350">
        <v>4</v>
      </c>
      <c r="D99" s="350">
        <v>1</v>
      </c>
      <c r="E99" s="350">
        <v>1</v>
      </c>
      <c r="F99" s="350">
        <v>0</v>
      </c>
      <c r="G99" s="350">
        <v>2</v>
      </c>
      <c r="H99" s="350">
        <v>0</v>
      </c>
      <c r="I99" s="350">
        <v>1</v>
      </c>
      <c r="J99" s="350">
        <v>0</v>
      </c>
      <c r="K99" s="350">
        <v>1</v>
      </c>
      <c r="L99" s="350">
        <v>1</v>
      </c>
      <c r="M99" s="350">
        <v>1</v>
      </c>
      <c r="N99" s="1633">
        <v>1</v>
      </c>
    </row>
    <row r="100" spans="1:14" x14ac:dyDescent="0.15">
      <c r="A100" s="2084" t="s">
        <v>2977</v>
      </c>
      <c r="B100" s="1631">
        <f t="shared" si="2"/>
        <v>5</v>
      </c>
      <c r="C100" s="350">
        <v>2</v>
      </c>
      <c r="D100" s="350">
        <v>0</v>
      </c>
      <c r="E100" s="350">
        <v>0</v>
      </c>
      <c r="F100" s="350">
        <v>0</v>
      </c>
      <c r="G100" s="350">
        <v>0</v>
      </c>
      <c r="H100" s="350">
        <v>0</v>
      </c>
      <c r="I100" s="350">
        <v>0</v>
      </c>
      <c r="J100" s="350">
        <v>0</v>
      </c>
      <c r="K100" s="350">
        <v>0</v>
      </c>
      <c r="L100" s="350">
        <v>2</v>
      </c>
      <c r="M100" s="350">
        <v>1</v>
      </c>
      <c r="N100" s="1633">
        <v>0</v>
      </c>
    </row>
    <row r="101" spans="1:14" x14ac:dyDescent="0.15">
      <c r="A101" s="2084" t="s">
        <v>2978</v>
      </c>
      <c r="B101" s="1631">
        <f t="shared" si="2"/>
        <v>3</v>
      </c>
      <c r="C101" s="350">
        <v>0</v>
      </c>
      <c r="D101" s="350">
        <v>0</v>
      </c>
      <c r="E101" s="350">
        <v>0</v>
      </c>
      <c r="F101" s="350">
        <v>0</v>
      </c>
      <c r="G101" s="350">
        <v>0</v>
      </c>
      <c r="H101" s="350">
        <v>0</v>
      </c>
      <c r="I101" s="350">
        <v>0</v>
      </c>
      <c r="J101" s="350">
        <v>0</v>
      </c>
      <c r="K101" s="350">
        <v>0</v>
      </c>
      <c r="L101" s="350">
        <v>3</v>
      </c>
      <c r="M101" s="350">
        <v>0</v>
      </c>
      <c r="N101" s="1633">
        <v>0</v>
      </c>
    </row>
    <row r="102" spans="1:14" x14ac:dyDescent="0.15">
      <c r="A102" s="2084" t="s">
        <v>2979</v>
      </c>
      <c r="B102" s="1631">
        <f t="shared" si="2"/>
        <v>4</v>
      </c>
      <c r="C102" s="350">
        <v>2</v>
      </c>
      <c r="D102" s="350">
        <v>0</v>
      </c>
      <c r="E102" s="350">
        <v>0</v>
      </c>
      <c r="F102" s="350">
        <v>0</v>
      </c>
      <c r="G102" s="350">
        <v>0</v>
      </c>
      <c r="H102" s="350">
        <v>0</v>
      </c>
      <c r="I102" s="350">
        <v>2</v>
      </c>
      <c r="J102" s="350">
        <v>0</v>
      </c>
      <c r="K102" s="350">
        <v>0</v>
      </c>
      <c r="L102" s="350">
        <v>0</v>
      </c>
      <c r="M102" s="350">
        <v>0</v>
      </c>
      <c r="N102" s="1633">
        <v>0</v>
      </c>
    </row>
    <row r="103" spans="1:14" x14ac:dyDescent="0.15">
      <c r="A103" s="2084" t="s">
        <v>2980</v>
      </c>
      <c r="B103" s="1631">
        <f t="shared" si="2"/>
        <v>60</v>
      </c>
      <c r="C103" s="350">
        <v>12</v>
      </c>
      <c r="D103" s="350">
        <v>3</v>
      </c>
      <c r="E103" s="350">
        <v>0</v>
      </c>
      <c r="F103" s="350">
        <v>26</v>
      </c>
      <c r="G103" s="350">
        <v>2</v>
      </c>
      <c r="H103" s="350">
        <v>0</v>
      </c>
      <c r="I103" s="350">
        <v>2</v>
      </c>
      <c r="J103" s="350">
        <v>1</v>
      </c>
      <c r="K103" s="350">
        <v>0</v>
      </c>
      <c r="L103" s="350">
        <v>9</v>
      </c>
      <c r="M103" s="350">
        <v>5</v>
      </c>
      <c r="N103" s="1633">
        <v>0</v>
      </c>
    </row>
    <row r="104" spans="1:14" x14ac:dyDescent="0.15">
      <c r="A104" s="2084" t="s">
        <v>2981</v>
      </c>
      <c r="B104" s="1631">
        <f t="shared" si="2"/>
        <v>9</v>
      </c>
      <c r="C104" s="350">
        <v>0</v>
      </c>
      <c r="D104" s="350">
        <v>0</v>
      </c>
      <c r="E104" s="350">
        <v>1</v>
      </c>
      <c r="F104" s="350">
        <v>3</v>
      </c>
      <c r="G104" s="350">
        <v>1</v>
      </c>
      <c r="H104" s="350">
        <v>0</v>
      </c>
      <c r="I104" s="350">
        <v>2</v>
      </c>
      <c r="J104" s="350">
        <v>2</v>
      </c>
      <c r="K104" s="350">
        <v>0</v>
      </c>
      <c r="L104" s="350">
        <v>0</v>
      </c>
      <c r="M104" s="350">
        <v>0</v>
      </c>
      <c r="N104" s="1633">
        <v>0</v>
      </c>
    </row>
    <row r="105" spans="1:14" x14ac:dyDescent="0.15">
      <c r="A105" s="2084" t="s">
        <v>2982</v>
      </c>
      <c r="B105" s="1631">
        <f t="shared" si="2"/>
        <v>1</v>
      </c>
      <c r="C105" s="350">
        <v>0</v>
      </c>
      <c r="D105" s="350">
        <v>0</v>
      </c>
      <c r="E105" s="350">
        <v>0</v>
      </c>
      <c r="F105" s="350">
        <v>0</v>
      </c>
      <c r="G105" s="350">
        <v>0</v>
      </c>
      <c r="H105" s="350">
        <v>0</v>
      </c>
      <c r="I105" s="350">
        <v>0</v>
      </c>
      <c r="J105" s="350">
        <v>0</v>
      </c>
      <c r="K105" s="350">
        <v>0</v>
      </c>
      <c r="L105" s="350">
        <v>0</v>
      </c>
      <c r="M105" s="350">
        <v>0</v>
      </c>
      <c r="N105" s="1633">
        <v>1</v>
      </c>
    </row>
    <row r="106" spans="1:14" x14ac:dyDescent="0.15">
      <c r="A106" s="2084" t="s">
        <v>2983</v>
      </c>
      <c r="B106" s="1631">
        <f t="shared" si="2"/>
        <v>14</v>
      </c>
      <c r="C106" s="350">
        <v>6</v>
      </c>
      <c r="D106" s="350">
        <v>0</v>
      </c>
      <c r="E106" s="350">
        <v>0</v>
      </c>
      <c r="F106" s="350">
        <v>0</v>
      </c>
      <c r="G106" s="350">
        <v>0</v>
      </c>
      <c r="H106" s="350">
        <v>0</v>
      </c>
      <c r="I106" s="350">
        <v>7</v>
      </c>
      <c r="J106" s="350">
        <v>0</v>
      </c>
      <c r="K106" s="350">
        <v>0</v>
      </c>
      <c r="L106" s="350">
        <v>1</v>
      </c>
      <c r="M106" s="350">
        <v>0</v>
      </c>
      <c r="N106" s="1633">
        <v>0</v>
      </c>
    </row>
    <row r="107" spans="1:14" x14ac:dyDescent="0.15">
      <c r="A107" s="2084" t="s">
        <v>2984</v>
      </c>
      <c r="B107" s="1631">
        <f t="shared" si="2"/>
        <v>7</v>
      </c>
      <c r="C107" s="350">
        <v>3</v>
      </c>
      <c r="D107" s="350">
        <v>0</v>
      </c>
      <c r="E107" s="350">
        <v>0</v>
      </c>
      <c r="F107" s="350">
        <v>0</v>
      </c>
      <c r="G107" s="350">
        <v>0</v>
      </c>
      <c r="H107" s="350">
        <v>0</v>
      </c>
      <c r="I107" s="350">
        <v>0</v>
      </c>
      <c r="J107" s="350">
        <v>0</v>
      </c>
      <c r="K107" s="350">
        <v>0</v>
      </c>
      <c r="L107" s="350">
        <v>4</v>
      </c>
      <c r="M107" s="350">
        <v>0</v>
      </c>
      <c r="N107" s="1633">
        <v>0</v>
      </c>
    </row>
    <row r="108" spans="1:14" x14ac:dyDescent="0.15">
      <c r="A108" s="2084" t="s">
        <v>2985</v>
      </c>
      <c r="B108" s="1631">
        <f t="shared" si="2"/>
        <v>6</v>
      </c>
      <c r="C108" s="350">
        <v>5</v>
      </c>
      <c r="D108" s="350">
        <v>0</v>
      </c>
      <c r="E108" s="350">
        <v>0</v>
      </c>
      <c r="F108" s="350">
        <v>0</v>
      </c>
      <c r="G108" s="350">
        <v>0</v>
      </c>
      <c r="H108" s="350">
        <v>0</v>
      </c>
      <c r="I108" s="350">
        <v>0</v>
      </c>
      <c r="J108" s="350">
        <v>0</v>
      </c>
      <c r="K108" s="350">
        <v>0</v>
      </c>
      <c r="L108" s="350">
        <v>1</v>
      </c>
      <c r="M108" s="350">
        <v>0</v>
      </c>
      <c r="N108" s="1633">
        <v>0</v>
      </c>
    </row>
    <row r="109" spans="1:14" x14ac:dyDescent="0.15">
      <c r="A109" s="2084" t="s">
        <v>2986</v>
      </c>
      <c r="B109" s="1631">
        <f t="shared" si="2"/>
        <v>4</v>
      </c>
      <c r="C109" s="350">
        <v>0</v>
      </c>
      <c r="D109" s="350">
        <v>0</v>
      </c>
      <c r="E109" s="350">
        <v>0</v>
      </c>
      <c r="F109" s="350">
        <v>0</v>
      </c>
      <c r="G109" s="350">
        <v>0</v>
      </c>
      <c r="H109" s="350">
        <v>0</v>
      </c>
      <c r="I109" s="350">
        <v>0</v>
      </c>
      <c r="J109" s="350">
        <v>0</v>
      </c>
      <c r="K109" s="350">
        <v>0</v>
      </c>
      <c r="L109" s="350">
        <v>1</v>
      </c>
      <c r="M109" s="350">
        <v>0</v>
      </c>
      <c r="N109" s="1633">
        <v>3</v>
      </c>
    </row>
    <row r="110" spans="1:14" x14ac:dyDescent="0.15">
      <c r="A110" s="2084" t="s">
        <v>2987</v>
      </c>
      <c r="B110" s="1631">
        <f t="shared" si="2"/>
        <v>23</v>
      </c>
      <c r="C110" s="350">
        <v>4</v>
      </c>
      <c r="D110" s="350">
        <v>0</v>
      </c>
      <c r="E110" s="350">
        <v>0</v>
      </c>
      <c r="F110" s="350">
        <v>0</v>
      </c>
      <c r="G110" s="350">
        <v>0</v>
      </c>
      <c r="H110" s="350">
        <v>0</v>
      </c>
      <c r="I110" s="350">
        <v>0</v>
      </c>
      <c r="J110" s="350">
        <v>0</v>
      </c>
      <c r="K110" s="350">
        <v>0</v>
      </c>
      <c r="L110" s="350">
        <v>19</v>
      </c>
      <c r="M110" s="350">
        <v>0</v>
      </c>
      <c r="N110" s="1633">
        <v>0</v>
      </c>
    </row>
    <row r="111" spans="1:14" x14ac:dyDescent="0.15">
      <c r="A111" s="2084" t="s">
        <v>2988</v>
      </c>
      <c r="B111" s="1631">
        <f t="shared" si="2"/>
        <v>110</v>
      </c>
      <c r="C111" s="350">
        <v>0</v>
      </c>
      <c r="D111" s="350">
        <v>0</v>
      </c>
      <c r="E111" s="350">
        <v>0</v>
      </c>
      <c r="F111" s="350">
        <v>5</v>
      </c>
      <c r="G111" s="350">
        <v>0</v>
      </c>
      <c r="H111" s="350">
        <v>0</v>
      </c>
      <c r="I111" s="350">
        <v>2</v>
      </c>
      <c r="J111" s="350">
        <v>0</v>
      </c>
      <c r="K111" s="350">
        <v>2</v>
      </c>
      <c r="L111" s="350">
        <v>101</v>
      </c>
      <c r="M111" s="350">
        <v>0</v>
      </c>
      <c r="N111" s="1633">
        <v>0</v>
      </c>
    </row>
    <row r="112" spans="1:14" x14ac:dyDescent="0.15">
      <c r="A112" s="2084" t="s">
        <v>2989</v>
      </c>
      <c r="B112" s="1631">
        <f t="shared" si="2"/>
        <v>10</v>
      </c>
      <c r="C112" s="350">
        <v>6</v>
      </c>
      <c r="D112" s="350">
        <v>0</v>
      </c>
      <c r="E112" s="350">
        <v>0</v>
      </c>
      <c r="F112" s="350">
        <v>0</v>
      </c>
      <c r="G112" s="350">
        <v>0</v>
      </c>
      <c r="H112" s="350">
        <v>0</v>
      </c>
      <c r="I112" s="350">
        <v>0</v>
      </c>
      <c r="J112" s="350">
        <v>0</v>
      </c>
      <c r="K112" s="350">
        <v>0</v>
      </c>
      <c r="L112" s="350">
        <v>3</v>
      </c>
      <c r="M112" s="350">
        <v>0</v>
      </c>
      <c r="N112" s="1633">
        <v>1</v>
      </c>
    </row>
    <row r="113" spans="1:14" x14ac:dyDescent="0.15">
      <c r="A113" s="2084" t="s">
        <v>2990</v>
      </c>
      <c r="B113" s="1631">
        <f t="shared" si="2"/>
        <v>6</v>
      </c>
      <c r="C113" s="350">
        <v>1</v>
      </c>
      <c r="D113" s="350">
        <v>0</v>
      </c>
      <c r="E113" s="350">
        <v>0</v>
      </c>
      <c r="F113" s="350">
        <v>0</v>
      </c>
      <c r="G113" s="350">
        <v>0</v>
      </c>
      <c r="H113" s="350">
        <v>0</v>
      </c>
      <c r="I113" s="350">
        <v>0</v>
      </c>
      <c r="J113" s="350">
        <v>0</v>
      </c>
      <c r="K113" s="350">
        <v>0</v>
      </c>
      <c r="L113" s="350">
        <v>5</v>
      </c>
      <c r="M113" s="350">
        <v>0</v>
      </c>
      <c r="N113" s="1633">
        <v>0</v>
      </c>
    </row>
    <row r="114" spans="1:14" x14ac:dyDescent="0.15">
      <c r="B114" s="1634"/>
      <c r="C114" s="1635"/>
      <c r="D114" s="1635"/>
      <c r="E114" s="1635"/>
      <c r="F114" s="1635"/>
      <c r="G114" s="1635"/>
      <c r="H114" s="1635"/>
      <c r="I114" s="1635"/>
      <c r="J114" s="1635"/>
      <c r="K114" s="1635"/>
      <c r="L114" s="1635"/>
      <c r="M114" s="1635"/>
    </row>
    <row r="115" spans="1:14" x14ac:dyDescent="0.15">
      <c r="A115" s="3329" t="s">
        <v>2866</v>
      </c>
      <c r="B115" s="3329"/>
      <c r="C115" s="3329"/>
      <c r="D115" s="3329"/>
      <c r="E115" s="3329"/>
      <c r="F115" s="3329"/>
      <c r="G115" s="3329"/>
      <c r="H115" s="2090"/>
      <c r="J115" s="2090"/>
      <c r="L115" s="2090"/>
    </row>
    <row r="116" spans="1:14" x14ac:dyDescent="0.15">
      <c r="A116" s="3329" t="s">
        <v>45</v>
      </c>
      <c r="B116" s="3329"/>
      <c r="C116" s="3329"/>
      <c r="D116" s="3329"/>
      <c r="E116" s="3329"/>
      <c r="F116" s="3329"/>
      <c r="G116" s="3329"/>
    </row>
    <row r="117" spans="1:14" x14ac:dyDescent="0.15">
      <c r="A117" s="3329" t="s">
        <v>2867</v>
      </c>
      <c r="B117" s="3329"/>
      <c r="C117" s="3329"/>
      <c r="D117" s="3329"/>
      <c r="E117" s="3329"/>
      <c r="F117" s="3329"/>
      <c r="G117" s="3329"/>
    </row>
  </sheetData>
  <mergeCells count="3">
    <mergeCell ref="A115:G115"/>
    <mergeCell ref="A116:G116"/>
    <mergeCell ref="A117:G117"/>
  </mergeCells>
  <pageMargins left="0.70866141732283472" right="0.70866141732283472" top="0.74803149606299213" bottom="0.74803149606299213" header="0.31496062992125984" footer="0.31496062992125984"/>
  <pageSetup paperSize="9" scale="64" fitToHeight="2" orientation="landscape"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9">
    <pageSetUpPr fitToPage="1"/>
  </sheetPr>
  <dimension ref="A1:E119"/>
  <sheetViews>
    <sheetView workbookViewId="0"/>
  </sheetViews>
  <sheetFormatPr baseColWidth="10" defaultColWidth="11.42578125" defaultRowHeight="10.5" x14ac:dyDescent="0.15"/>
  <cols>
    <col min="1" max="1" width="80.7109375" style="1221" customWidth="1"/>
    <col min="2" max="2" width="15.85546875" style="899" customWidth="1"/>
    <col min="3" max="3" width="18.7109375" style="899" customWidth="1"/>
    <col min="4" max="4" width="11.42578125" style="899" customWidth="1"/>
    <col min="5" max="16384" width="11.42578125" style="899"/>
  </cols>
  <sheetData>
    <row r="1" spans="1:3" x14ac:dyDescent="0.15">
      <c r="A1" s="1636"/>
      <c r="B1" s="1637"/>
    </row>
    <row r="2" spans="1:3" ht="22.5" customHeight="1" x14ac:dyDescent="0.15">
      <c r="A2" s="3337" t="s">
        <v>2991</v>
      </c>
      <c r="B2" s="3337"/>
      <c r="C2" s="3337"/>
    </row>
    <row r="3" spans="1:3" x14ac:dyDescent="0.15">
      <c r="A3" s="2092"/>
      <c r="B3" s="1637"/>
      <c r="C3" s="1637"/>
    </row>
    <row r="4" spans="1:3" ht="33.75" customHeight="1" x14ac:dyDescent="0.15">
      <c r="A4" s="2093" t="s">
        <v>2882</v>
      </c>
      <c r="B4" s="2093" t="s">
        <v>2992</v>
      </c>
      <c r="C4" s="2093" t="s">
        <v>2993</v>
      </c>
    </row>
    <row r="5" spans="1:3" ht="11.25" customHeight="1" x14ac:dyDescent="0.15">
      <c r="A5" s="1638" t="s">
        <v>71</v>
      </c>
      <c r="B5" s="1634">
        <f>SUM(B6,B33,B60)</f>
        <v>1557</v>
      </c>
      <c r="C5" s="1634">
        <f>SUM(C6,C33,C60)</f>
        <v>119353</v>
      </c>
    </row>
    <row r="6" spans="1:3" ht="11.25" customHeight="1" x14ac:dyDescent="0.15">
      <c r="A6" s="1601" t="s">
        <v>2994</v>
      </c>
      <c r="B6" s="1634">
        <f>SUM(B7:B32)</f>
        <v>179</v>
      </c>
      <c r="C6" s="1634">
        <f>SUM(C7:C32)</f>
        <v>11382</v>
      </c>
    </row>
    <row r="7" spans="1:3" ht="11.25" customHeight="1" x14ac:dyDescent="0.15">
      <c r="A7" s="2092" t="s">
        <v>2883</v>
      </c>
      <c r="B7" s="1635">
        <v>4</v>
      </c>
      <c r="C7" s="1635">
        <v>213</v>
      </c>
    </row>
    <row r="8" spans="1:3" ht="11.25" customHeight="1" x14ac:dyDescent="0.15">
      <c r="A8" s="2092" t="s">
        <v>2884</v>
      </c>
      <c r="B8" s="1635">
        <v>6</v>
      </c>
      <c r="C8" s="1635">
        <v>85</v>
      </c>
    </row>
    <row r="9" spans="1:3" ht="11.25" customHeight="1" x14ac:dyDescent="0.15">
      <c r="A9" s="2092" t="s">
        <v>2885</v>
      </c>
      <c r="B9" s="1635">
        <v>1</v>
      </c>
      <c r="C9" s="1635">
        <v>2</v>
      </c>
    </row>
    <row r="10" spans="1:3" ht="11.25" customHeight="1" x14ac:dyDescent="0.15">
      <c r="A10" s="2092" t="s">
        <v>2886</v>
      </c>
      <c r="B10" s="1635">
        <v>2</v>
      </c>
      <c r="C10" s="1635">
        <v>31</v>
      </c>
    </row>
    <row r="11" spans="1:3" ht="11.25" customHeight="1" x14ac:dyDescent="0.15">
      <c r="A11" s="2092" t="s">
        <v>2887</v>
      </c>
      <c r="B11" s="1635">
        <v>4</v>
      </c>
      <c r="C11" s="1635">
        <v>159</v>
      </c>
    </row>
    <row r="12" spans="1:3" ht="11.25" customHeight="1" x14ac:dyDescent="0.15">
      <c r="A12" s="2092" t="s">
        <v>2888</v>
      </c>
      <c r="B12" s="1635">
        <v>1</v>
      </c>
      <c r="C12" s="1635">
        <v>80</v>
      </c>
    </row>
    <row r="13" spans="1:3" ht="11.25" customHeight="1" x14ac:dyDescent="0.15">
      <c r="A13" s="2092" t="s">
        <v>2889</v>
      </c>
      <c r="B13" s="1635">
        <v>5</v>
      </c>
      <c r="C13" s="1635">
        <v>95</v>
      </c>
    </row>
    <row r="14" spans="1:3" ht="11.25" customHeight="1" x14ac:dyDescent="0.15">
      <c r="A14" s="2092" t="s">
        <v>2890</v>
      </c>
      <c r="B14" s="1635">
        <v>1</v>
      </c>
      <c r="C14" s="1635">
        <v>1</v>
      </c>
    </row>
    <row r="15" spans="1:3" ht="11.25" customHeight="1" x14ac:dyDescent="0.15">
      <c r="A15" s="2092" t="s">
        <v>2891</v>
      </c>
      <c r="B15" s="1635">
        <v>4</v>
      </c>
      <c r="C15" s="1635">
        <v>211</v>
      </c>
    </row>
    <row r="16" spans="1:3" ht="11.25" customHeight="1" x14ac:dyDescent="0.15">
      <c r="A16" s="2092" t="s">
        <v>2892</v>
      </c>
      <c r="B16" s="1635">
        <v>2</v>
      </c>
      <c r="C16" s="1635">
        <v>478</v>
      </c>
    </row>
    <row r="17" spans="1:4" ht="11.25" customHeight="1" x14ac:dyDescent="0.15">
      <c r="A17" s="2092" t="s">
        <v>2893</v>
      </c>
      <c r="B17" s="1635">
        <v>1</v>
      </c>
      <c r="C17" s="1635">
        <v>251</v>
      </c>
    </row>
    <row r="18" spans="1:4" ht="11.25" customHeight="1" x14ac:dyDescent="0.15">
      <c r="A18" s="2092" t="s">
        <v>2894</v>
      </c>
      <c r="B18" s="1635">
        <v>6</v>
      </c>
      <c r="C18" s="1635">
        <v>78</v>
      </c>
    </row>
    <row r="19" spans="1:4" ht="11.25" customHeight="1" x14ac:dyDescent="0.15">
      <c r="A19" s="2092" t="s">
        <v>2895</v>
      </c>
      <c r="B19" s="1635">
        <v>2</v>
      </c>
      <c r="C19" s="1635">
        <v>135</v>
      </c>
    </row>
    <row r="20" spans="1:4" ht="11.25" customHeight="1" x14ac:dyDescent="0.15">
      <c r="A20" s="2092" t="s">
        <v>2896</v>
      </c>
      <c r="B20" s="1635">
        <v>9</v>
      </c>
      <c r="C20" s="1635">
        <v>567</v>
      </c>
    </row>
    <row r="21" spans="1:4" ht="11.25" customHeight="1" x14ac:dyDescent="0.15">
      <c r="A21" s="2092" t="s">
        <v>2897</v>
      </c>
      <c r="B21" s="1635">
        <v>70</v>
      </c>
      <c r="C21" s="1635">
        <v>5864</v>
      </c>
    </row>
    <row r="22" spans="1:4" ht="11.25" customHeight="1" x14ac:dyDescent="0.15">
      <c r="A22" s="2092" t="s">
        <v>2898</v>
      </c>
      <c r="B22" s="1635">
        <v>4</v>
      </c>
      <c r="C22" s="1635">
        <v>308</v>
      </c>
    </row>
    <row r="23" spans="1:4" ht="11.25" customHeight="1" x14ac:dyDescent="0.15">
      <c r="A23" s="2092" t="s">
        <v>2899</v>
      </c>
      <c r="B23" s="1635">
        <v>2</v>
      </c>
      <c r="C23" s="1635">
        <v>22</v>
      </c>
    </row>
    <row r="24" spans="1:4" ht="11.25" customHeight="1" x14ac:dyDescent="0.15">
      <c r="A24" s="2092" t="s">
        <v>2900</v>
      </c>
      <c r="B24" s="1635">
        <v>4</v>
      </c>
      <c r="C24" s="1635">
        <v>206</v>
      </c>
    </row>
    <row r="25" spans="1:4" ht="11.25" customHeight="1" x14ac:dyDescent="0.15">
      <c r="A25" s="2092" t="s">
        <v>2901</v>
      </c>
      <c r="B25" s="1635">
        <v>2</v>
      </c>
      <c r="C25" s="1635">
        <v>10</v>
      </c>
    </row>
    <row r="26" spans="1:4" ht="11.25" customHeight="1" x14ac:dyDescent="0.15">
      <c r="A26" s="2092" t="s">
        <v>2902</v>
      </c>
      <c r="B26" s="1635">
        <v>2</v>
      </c>
      <c r="C26" s="1635">
        <v>147</v>
      </c>
    </row>
    <row r="27" spans="1:4" ht="11.25" customHeight="1" x14ac:dyDescent="0.15">
      <c r="A27" s="2092" t="s">
        <v>2903</v>
      </c>
      <c r="B27" s="1635">
        <v>1</v>
      </c>
      <c r="C27" s="1635">
        <v>3</v>
      </c>
    </row>
    <row r="28" spans="1:4" ht="11.25" customHeight="1" x14ac:dyDescent="0.15">
      <c r="A28" s="2092" t="s">
        <v>2904</v>
      </c>
      <c r="B28" s="1635">
        <v>1</v>
      </c>
      <c r="C28" s="1635">
        <v>18</v>
      </c>
    </row>
    <row r="29" spans="1:4" ht="11.25" customHeight="1" x14ac:dyDescent="0.15">
      <c r="A29" s="2092" t="s">
        <v>2905</v>
      </c>
      <c r="B29" s="1635">
        <v>34</v>
      </c>
      <c r="C29" s="1635">
        <v>2144</v>
      </c>
    </row>
    <row r="30" spans="1:4" ht="11.25" customHeight="1" x14ac:dyDescent="0.15">
      <c r="A30" s="2092" t="s">
        <v>2906</v>
      </c>
      <c r="B30" s="1635">
        <v>3</v>
      </c>
      <c r="C30" s="1635">
        <v>27</v>
      </c>
    </row>
    <row r="31" spans="1:4" s="1620" customFormat="1" ht="11.25" customHeight="1" x14ac:dyDescent="0.15">
      <c r="A31" s="899" t="s">
        <v>2907</v>
      </c>
      <c r="B31" s="1605">
        <v>1</v>
      </c>
      <c r="C31" s="1605">
        <v>54</v>
      </c>
      <c r="D31" s="899"/>
    </row>
    <row r="32" spans="1:4" ht="11.25" customHeight="1" x14ac:dyDescent="0.15">
      <c r="A32" s="1221" t="s">
        <v>2908</v>
      </c>
      <c r="B32" s="1605">
        <v>7</v>
      </c>
      <c r="C32" s="1605">
        <v>193</v>
      </c>
    </row>
    <row r="33" spans="1:3" ht="11.25" customHeight="1" x14ac:dyDescent="0.15">
      <c r="A33" s="1601" t="s">
        <v>2995</v>
      </c>
      <c r="B33" s="1634">
        <f>SUM(B34:B59)</f>
        <v>533</v>
      </c>
      <c r="C33" s="1634">
        <f>SUM(C34:C59)</f>
        <v>42326</v>
      </c>
    </row>
    <row r="34" spans="1:3" ht="11.25" customHeight="1" x14ac:dyDescent="0.15">
      <c r="A34" s="2092" t="s">
        <v>2909</v>
      </c>
      <c r="B34" s="1635">
        <v>111</v>
      </c>
      <c r="C34" s="1635">
        <v>6670</v>
      </c>
    </row>
    <row r="35" spans="1:3" ht="11.25" customHeight="1" x14ac:dyDescent="0.15">
      <c r="A35" s="2092" t="s">
        <v>2910</v>
      </c>
      <c r="B35" s="1635">
        <v>3</v>
      </c>
      <c r="C35" s="1635">
        <v>341</v>
      </c>
    </row>
    <row r="36" spans="1:3" ht="11.25" customHeight="1" x14ac:dyDescent="0.15">
      <c r="A36" s="2092" t="s">
        <v>2911</v>
      </c>
      <c r="B36" s="1635">
        <v>5</v>
      </c>
      <c r="C36" s="1635">
        <v>372</v>
      </c>
    </row>
    <row r="37" spans="1:3" ht="11.25" customHeight="1" x14ac:dyDescent="0.15">
      <c r="A37" s="2092" t="s">
        <v>2912</v>
      </c>
      <c r="B37" s="1635">
        <v>34</v>
      </c>
      <c r="C37" s="1635">
        <v>1895</v>
      </c>
    </row>
    <row r="38" spans="1:3" ht="11.25" customHeight="1" x14ac:dyDescent="0.15">
      <c r="A38" s="2092" t="s">
        <v>2913</v>
      </c>
      <c r="B38" s="1635">
        <v>1</v>
      </c>
      <c r="C38" s="1635">
        <v>16</v>
      </c>
    </row>
    <row r="39" spans="1:3" ht="11.25" customHeight="1" x14ac:dyDescent="0.15">
      <c r="A39" s="2092" t="s">
        <v>2914</v>
      </c>
      <c r="B39" s="1635">
        <v>24</v>
      </c>
      <c r="C39" s="1635">
        <v>1754</v>
      </c>
    </row>
    <row r="40" spans="1:3" ht="11.25" customHeight="1" x14ac:dyDescent="0.15">
      <c r="A40" s="2092" t="s">
        <v>2915</v>
      </c>
      <c r="B40" s="1635">
        <v>2</v>
      </c>
      <c r="C40" s="1635">
        <v>21</v>
      </c>
    </row>
    <row r="41" spans="1:3" ht="11.25" customHeight="1" x14ac:dyDescent="0.15">
      <c r="A41" s="2092" t="s">
        <v>2916</v>
      </c>
      <c r="B41" s="1635">
        <v>2</v>
      </c>
      <c r="C41" s="1635">
        <v>5</v>
      </c>
    </row>
    <row r="42" spans="1:3" ht="11.25" customHeight="1" x14ac:dyDescent="0.15">
      <c r="A42" s="2092" t="s">
        <v>2917</v>
      </c>
      <c r="B42" s="1635">
        <v>11</v>
      </c>
      <c r="C42" s="1635">
        <v>251</v>
      </c>
    </row>
    <row r="43" spans="1:3" ht="11.25" customHeight="1" x14ac:dyDescent="0.15">
      <c r="A43" s="2092" t="s">
        <v>2918</v>
      </c>
      <c r="B43" s="1635">
        <v>12</v>
      </c>
      <c r="C43" s="1635">
        <v>381</v>
      </c>
    </row>
    <row r="44" spans="1:3" ht="11.25" customHeight="1" x14ac:dyDescent="0.15">
      <c r="A44" s="2092" t="s">
        <v>2919</v>
      </c>
      <c r="B44" s="1635">
        <v>101</v>
      </c>
      <c r="C44" s="1635">
        <v>16813</v>
      </c>
    </row>
    <row r="45" spans="1:3" ht="11.25" customHeight="1" x14ac:dyDescent="0.15">
      <c r="A45" s="2092" t="s">
        <v>2920</v>
      </c>
      <c r="B45" s="1635">
        <v>1</v>
      </c>
      <c r="C45" s="1635">
        <v>96</v>
      </c>
    </row>
    <row r="46" spans="1:3" ht="11.25" customHeight="1" x14ac:dyDescent="0.15">
      <c r="A46" s="2092" t="s">
        <v>2921</v>
      </c>
      <c r="B46" s="1635">
        <v>9</v>
      </c>
      <c r="C46" s="1635">
        <v>882</v>
      </c>
    </row>
    <row r="47" spans="1:3" ht="11.25" customHeight="1" x14ac:dyDescent="0.15">
      <c r="A47" s="2092" t="s">
        <v>2922</v>
      </c>
      <c r="B47" s="1635">
        <v>13</v>
      </c>
      <c r="C47" s="1635">
        <v>286</v>
      </c>
    </row>
    <row r="48" spans="1:3" ht="11.25" customHeight="1" x14ac:dyDescent="0.15">
      <c r="A48" s="2092" t="s">
        <v>2923</v>
      </c>
      <c r="B48" s="1635">
        <v>42</v>
      </c>
      <c r="C48" s="1635">
        <v>4123</v>
      </c>
    </row>
    <row r="49" spans="1:4" x14ac:dyDescent="0.15">
      <c r="A49" s="2092" t="s">
        <v>2924</v>
      </c>
      <c r="B49" s="1635">
        <v>4</v>
      </c>
      <c r="C49" s="1635">
        <v>610</v>
      </c>
    </row>
    <row r="50" spans="1:4" x14ac:dyDescent="0.15">
      <c r="A50" s="2092" t="s">
        <v>2925</v>
      </c>
      <c r="B50" s="1635">
        <v>3</v>
      </c>
      <c r="C50" s="1635">
        <v>564</v>
      </c>
    </row>
    <row r="51" spans="1:4" ht="11.25" customHeight="1" x14ac:dyDescent="0.15">
      <c r="A51" s="2092" t="s">
        <v>2926</v>
      </c>
      <c r="B51" s="1635">
        <v>5</v>
      </c>
      <c r="C51" s="1635">
        <v>46</v>
      </c>
    </row>
    <row r="52" spans="1:4" ht="11.25" customHeight="1" x14ac:dyDescent="0.15">
      <c r="A52" s="2092" t="s">
        <v>2927</v>
      </c>
      <c r="B52" s="1635">
        <v>31</v>
      </c>
      <c r="C52" s="1635">
        <v>761</v>
      </c>
    </row>
    <row r="53" spans="1:4" ht="11.25" customHeight="1" x14ac:dyDescent="0.15">
      <c r="A53" s="2092" t="s">
        <v>2928</v>
      </c>
      <c r="B53" s="1635">
        <v>8</v>
      </c>
      <c r="C53" s="1635">
        <v>206</v>
      </c>
    </row>
    <row r="54" spans="1:4" ht="11.25" customHeight="1" x14ac:dyDescent="0.15">
      <c r="A54" s="2092" t="s">
        <v>2929</v>
      </c>
      <c r="B54" s="1635">
        <v>1</v>
      </c>
      <c r="C54" s="1635">
        <v>9</v>
      </c>
    </row>
    <row r="55" spans="1:4" ht="11.25" customHeight="1" x14ac:dyDescent="0.15">
      <c r="A55" s="2092" t="s">
        <v>2930</v>
      </c>
      <c r="B55" s="1635">
        <v>17</v>
      </c>
      <c r="C55" s="1635">
        <v>113</v>
      </c>
    </row>
    <row r="56" spans="1:4" ht="11.25" customHeight="1" x14ac:dyDescent="0.15">
      <c r="A56" s="2092" t="s">
        <v>2931</v>
      </c>
      <c r="B56" s="1635">
        <v>15</v>
      </c>
      <c r="C56" s="1635">
        <v>1367</v>
      </c>
    </row>
    <row r="57" spans="1:4" s="1620" customFormat="1" ht="11.25" customHeight="1" x14ac:dyDescent="0.15">
      <c r="A57" s="2092" t="s">
        <v>2932</v>
      </c>
      <c r="B57" s="1635">
        <v>3</v>
      </c>
      <c r="C57" s="1635">
        <v>406</v>
      </c>
      <c r="D57" s="899"/>
    </row>
    <row r="58" spans="1:4" ht="11.25" customHeight="1" x14ac:dyDescent="0.15">
      <c r="A58" s="2092" t="s">
        <v>2933</v>
      </c>
      <c r="B58" s="1635">
        <v>5</v>
      </c>
      <c r="C58" s="1635">
        <v>25</v>
      </c>
    </row>
    <row r="59" spans="1:4" ht="11.25" customHeight="1" x14ac:dyDescent="0.15">
      <c r="A59" s="1221" t="s">
        <v>2934</v>
      </c>
      <c r="B59" s="1605">
        <v>70</v>
      </c>
      <c r="C59" s="1605">
        <v>4313</v>
      </c>
    </row>
    <row r="60" spans="1:4" ht="11.25" customHeight="1" x14ac:dyDescent="0.15">
      <c r="A60" s="1601" t="s">
        <v>2996</v>
      </c>
      <c r="B60" s="1634">
        <f>SUM(B61:B116)</f>
        <v>845</v>
      </c>
      <c r="C60" s="1634">
        <f>SUM(C61:C116)</f>
        <v>65645</v>
      </c>
    </row>
    <row r="61" spans="1:4" ht="11.25" customHeight="1" x14ac:dyDescent="0.15">
      <c r="A61" s="2090" t="s">
        <v>2935</v>
      </c>
      <c r="B61" s="1605">
        <v>36</v>
      </c>
      <c r="C61" s="1605">
        <v>4987</v>
      </c>
    </row>
    <row r="62" spans="1:4" ht="11.25" customHeight="1" x14ac:dyDescent="0.15">
      <c r="A62" s="2090" t="s">
        <v>2936</v>
      </c>
      <c r="B62" s="1605">
        <v>19</v>
      </c>
      <c r="C62" s="1605">
        <v>1713</v>
      </c>
    </row>
    <row r="63" spans="1:4" ht="11.25" customHeight="1" x14ac:dyDescent="0.15">
      <c r="A63" s="2090" t="s">
        <v>2937</v>
      </c>
      <c r="B63" s="1605">
        <v>15</v>
      </c>
      <c r="C63" s="1605">
        <v>951</v>
      </c>
    </row>
    <row r="64" spans="1:4" ht="11.25" customHeight="1" x14ac:dyDescent="0.15">
      <c r="A64" s="2090" t="s">
        <v>2938</v>
      </c>
      <c r="B64" s="1605">
        <v>17</v>
      </c>
      <c r="C64" s="1605">
        <v>555</v>
      </c>
    </row>
    <row r="65" spans="1:3" ht="11.25" customHeight="1" x14ac:dyDescent="0.15">
      <c r="A65" s="2090" t="s">
        <v>2939</v>
      </c>
      <c r="B65" s="1605">
        <v>3</v>
      </c>
      <c r="C65" s="1605">
        <v>198</v>
      </c>
    </row>
    <row r="66" spans="1:3" ht="11.25" customHeight="1" x14ac:dyDescent="0.15">
      <c r="A66" s="2090" t="s">
        <v>2940</v>
      </c>
      <c r="B66" s="1605">
        <v>19</v>
      </c>
      <c r="C66" s="1605">
        <v>1250</v>
      </c>
    </row>
    <row r="67" spans="1:3" ht="11.25" customHeight="1" x14ac:dyDescent="0.15">
      <c r="A67" s="2090" t="s">
        <v>2941</v>
      </c>
      <c r="B67" s="1605">
        <v>32</v>
      </c>
      <c r="C67" s="1605">
        <v>2985</v>
      </c>
    </row>
    <row r="68" spans="1:3" ht="11.25" customHeight="1" x14ac:dyDescent="0.15">
      <c r="A68" s="2090" t="s">
        <v>2942</v>
      </c>
      <c r="B68" s="1605">
        <v>10</v>
      </c>
      <c r="C68" s="1605">
        <v>590</v>
      </c>
    </row>
    <row r="69" spans="1:3" ht="11.25" customHeight="1" x14ac:dyDescent="0.15">
      <c r="A69" s="2090" t="s">
        <v>2943</v>
      </c>
      <c r="B69" s="1605">
        <v>16</v>
      </c>
      <c r="C69" s="1605">
        <v>1240</v>
      </c>
    </row>
    <row r="70" spans="1:3" ht="11.25" customHeight="1" x14ac:dyDescent="0.15">
      <c r="A70" s="2090" t="s">
        <v>2944</v>
      </c>
      <c r="B70" s="1605">
        <v>5</v>
      </c>
      <c r="C70" s="1605">
        <v>610</v>
      </c>
    </row>
    <row r="71" spans="1:3" ht="11.25" customHeight="1" x14ac:dyDescent="0.15">
      <c r="A71" s="2090" t="s">
        <v>2945</v>
      </c>
      <c r="B71" s="1605">
        <v>4</v>
      </c>
      <c r="C71" s="1605">
        <v>79</v>
      </c>
    </row>
    <row r="72" spans="1:3" ht="11.25" customHeight="1" x14ac:dyDescent="0.15">
      <c r="A72" s="2090" t="s">
        <v>2946</v>
      </c>
      <c r="B72" s="1605">
        <v>4</v>
      </c>
      <c r="C72" s="1605">
        <v>108</v>
      </c>
    </row>
    <row r="73" spans="1:3" ht="11.25" customHeight="1" x14ac:dyDescent="0.15">
      <c r="A73" s="2090" t="s">
        <v>2947</v>
      </c>
      <c r="B73" s="1605">
        <v>8</v>
      </c>
      <c r="C73" s="1605">
        <v>513</v>
      </c>
    </row>
    <row r="74" spans="1:3" ht="11.25" customHeight="1" x14ac:dyDescent="0.15">
      <c r="A74" s="2090" t="s">
        <v>2948</v>
      </c>
      <c r="B74" s="1605">
        <v>12</v>
      </c>
      <c r="C74" s="1605">
        <v>819</v>
      </c>
    </row>
    <row r="75" spans="1:3" ht="11.25" customHeight="1" x14ac:dyDescent="0.15">
      <c r="A75" s="2090" t="s">
        <v>2949</v>
      </c>
      <c r="B75" s="1605">
        <v>3</v>
      </c>
      <c r="C75" s="1605">
        <v>359</v>
      </c>
    </row>
    <row r="76" spans="1:3" ht="11.25" customHeight="1" x14ac:dyDescent="0.15">
      <c r="A76" s="2090" t="s">
        <v>2950</v>
      </c>
      <c r="B76" s="1605">
        <v>9</v>
      </c>
      <c r="C76" s="1605">
        <v>1074</v>
      </c>
    </row>
    <row r="77" spans="1:3" ht="11.25" customHeight="1" x14ac:dyDescent="0.15">
      <c r="A77" s="2090" t="s">
        <v>2951</v>
      </c>
      <c r="B77" s="1605">
        <v>2</v>
      </c>
      <c r="C77" s="1605">
        <v>123</v>
      </c>
    </row>
    <row r="78" spans="1:3" ht="11.25" customHeight="1" x14ac:dyDescent="0.15">
      <c r="A78" s="2090" t="s">
        <v>2952</v>
      </c>
      <c r="B78" s="1605">
        <v>13</v>
      </c>
      <c r="C78" s="1605">
        <v>977</v>
      </c>
    </row>
    <row r="79" spans="1:3" ht="11.25" customHeight="1" x14ac:dyDescent="0.15">
      <c r="A79" s="2090" t="s">
        <v>2953</v>
      </c>
      <c r="B79" s="1605">
        <v>4</v>
      </c>
      <c r="C79" s="1605">
        <v>184</v>
      </c>
    </row>
    <row r="80" spans="1:3" ht="11.25" customHeight="1" x14ac:dyDescent="0.15">
      <c r="A80" s="2090" t="s">
        <v>2954</v>
      </c>
      <c r="B80" s="1605">
        <v>12</v>
      </c>
      <c r="C80" s="1605">
        <v>151</v>
      </c>
    </row>
    <row r="81" spans="1:3" ht="11.25" customHeight="1" x14ac:dyDescent="0.15">
      <c r="A81" s="2090" t="s">
        <v>2955</v>
      </c>
      <c r="B81" s="1605">
        <v>19</v>
      </c>
      <c r="C81" s="1605">
        <v>1663</v>
      </c>
    </row>
    <row r="82" spans="1:3" ht="11.25" customHeight="1" x14ac:dyDescent="0.15">
      <c r="A82" s="2090" t="s">
        <v>2956</v>
      </c>
      <c r="B82" s="1605">
        <v>3</v>
      </c>
      <c r="C82" s="1605">
        <v>121</v>
      </c>
    </row>
    <row r="83" spans="1:3" ht="11.25" customHeight="1" x14ac:dyDescent="0.15">
      <c r="A83" s="2090" t="s">
        <v>2957</v>
      </c>
      <c r="B83" s="1605">
        <v>50</v>
      </c>
      <c r="C83" s="1605">
        <v>6136</v>
      </c>
    </row>
    <row r="84" spans="1:3" ht="11.25" customHeight="1" x14ac:dyDescent="0.15">
      <c r="A84" s="2090" t="s">
        <v>2958</v>
      </c>
      <c r="B84" s="1605">
        <v>21</v>
      </c>
      <c r="C84" s="1605">
        <v>1708</v>
      </c>
    </row>
    <row r="85" spans="1:3" ht="11.25" customHeight="1" x14ac:dyDescent="0.15">
      <c r="A85" s="2090" t="s">
        <v>2959</v>
      </c>
      <c r="B85" s="1605">
        <v>5</v>
      </c>
      <c r="C85" s="1605">
        <v>624</v>
      </c>
    </row>
    <row r="86" spans="1:3" ht="11.25" customHeight="1" x14ac:dyDescent="0.15">
      <c r="A86" s="2090" t="s">
        <v>2960</v>
      </c>
      <c r="B86" s="1605">
        <v>8</v>
      </c>
      <c r="C86" s="1605">
        <v>924</v>
      </c>
    </row>
    <row r="87" spans="1:3" ht="11.25" customHeight="1" x14ac:dyDescent="0.15">
      <c r="A87" s="2090" t="s">
        <v>2961</v>
      </c>
      <c r="B87" s="1605">
        <v>36</v>
      </c>
      <c r="C87" s="1605">
        <v>1342</v>
      </c>
    </row>
    <row r="88" spans="1:3" ht="11.25" customHeight="1" x14ac:dyDescent="0.15">
      <c r="A88" s="2090" t="s">
        <v>2962</v>
      </c>
      <c r="B88" s="1605">
        <v>7</v>
      </c>
      <c r="C88" s="1605">
        <v>235</v>
      </c>
    </row>
    <row r="89" spans="1:3" ht="11.25" customHeight="1" x14ac:dyDescent="0.15">
      <c r="A89" s="2090" t="s">
        <v>2963</v>
      </c>
      <c r="B89" s="1605">
        <v>20</v>
      </c>
      <c r="C89" s="1605">
        <v>840</v>
      </c>
    </row>
    <row r="90" spans="1:3" ht="11.25" customHeight="1" x14ac:dyDescent="0.15">
      <c r="A90" s="2090" t="s">
        <v>2964</v>
      </c>
      <c r="B90" s="1605">
        <v>4</v>
      </c>
      <c r="C90" s="1605">
        <v>146</v>
      </c>
    </row>
    <row r="91" spans="1:3" ht="11.25" customHeight="1" x14ac:dyDescent="0.15">
      <c r="A91" s="2090" t="s">
        <v>2965</v>
      </c>
      <c r="B91" s="1605">
        <v>23</v>
      </c>
      <c r="C91" s="1605">
        <v>1243</v>
      </c>
    </row>
    <row r="92" spans="1:3" ht="11.25" customHeight="1" x14ac:dyDescent="0.15">
      <c r="A92" s="2090" t="s">
        <v>2966</v>
      </c>
      <c r="B92" s="1605">
        <v>21</v>
      </c>
      <c r="C92" s="1605">
        <v>2036</v>
      </c>
    </row>
    <row r="93" spans="1:3" ht="11.25" customHeight="1" x14ac:dyDescent="0.15">
      <c r="A93" s="2090" t="s">
        <v>2967</v>
      </c>
      <c r="B93" s="1605">
        <v>8</v>
      </c>
      <c r="C93" s="1605">
        <v>1244</v>
      </c>
    </row>
    <row r="94" spans="1:3" ht="11.25" customHeight="1" x14ac:dyDescent="0.15">
      <c r="A94" s="2090" t="s">
        <v>2968</v>
      </c>
      <c r="B94" s="1605">
        <v>12</v>
      </c>
      <c r="C94" s="1605">
        <v>650</v>
      </c>
    </row>
    <row r="95" spans="1:3" ht="11.25" customHeight="1" x14ac:dyDescent="0.15">
      <c r="A95" s="2090" t="s">
        <v>2969</v>
      </c>
      <c r="B95" s="1605">
        <v>11</v>
      </c>
      <c r="C95" s="1605">
        <v>1749</v>
      </c>
    </row>
    <row r="96" spans="1:3" ht="11.25" customHeight="1" x14ac:dyDescent="0.15">
      <c r="A96" s="2090" t="s">
        <v>2970</v>
      </c>
      <c r="B96" s="1605">
        <v>11</v>
      </c>
      <c r="C96" s="1605">
        <v>519</v>
      </c>
    </row>
    <row r="97" spans="1:3" ht="11.25" customHeight="1" x14ac:dyDescent="0.15">
      <c r="A97" s="2090" t="s">
        <v>2971</v>
      </c>
      <c r="B97" s="1605">
        <v>14</v>
      </c>
      <c r="C97" s="1605">
        <v>2070</v>
      </c>
    </row>
    <row r="98" spans="1:3" ht="11.25" customHeight="1" x14ac:dyDescent="0.15">
      <c r="A98" s="2090" t="s">
        <v>2972</v>
      </c>
      <c r="B98" s="1605">
        <v>20</v>
      </c>
      <c r="C98" s="1605">
        <v>2430</v>
      </c>
    </row>
    <row r="99" spans="1:3" ht="11.25" customHeight="1" x14ac:dyDescent="0.15">
      <c r="A99" s="2090" t="s">
        <v>2973</v>
      </c>
      <c r="B99" s="1605">
        <v>8</v>
      </c>
      <c r="C99" s="1605">
        <v>22</v>
      </c>
    </row>
    <row r="100" spans="1:3" ht="11.25" customHeight="1" x14ac:dyDescent="0.15">
      <c r="A100" s="2090" t="s">
        <v>2974</v>
      </c>
      <c r="B100" s="1605">
        <v>9</v>
      </c>
      <c r="C100" s="1605">
        <v>1321</v>
      </c>
    </row>
    <row r="101" spans="1:3" ht="11.25" customHeight="1" x14ac:dyDescent="0.15">
      <c r="A101" s="2090" t="s">
        <v>2975</v>
      </c>
      <c r="B101" s="1605">
        <v>17</v>
      </c>
      <c r="C101" s="1605">
        <v>2745</v>
      </c>
    </row>
    <row r="102" spans="1:3" ht="11.25" customHeight="1" x14ac:dyDescent="0.15">
      <c r="A102" s="2090" t="s">
        <v>2976</v>
      </c>
      <c r="B102" s="1605">
        <v>13</v>
      </c>
      <c r="C102" s="1605">
        <v>1319</v>
      </c>
    </row>
    <row r="103" spans="1:3" ht="11.25" customHeight="1" x14ac:dyDescent="0.15">
      <c r="A103" s="2090" t="s">
        <v>2977</v>
      </c>
      <c r="B103" s="1605">
        <v>5</v>
      </c>
      <c r="C103" s="1605">
        <v>137</v>
      </c>
    </row>
    <row r="104" spans="1:3" ht="11.25" customHeight="1" x14ac:dyDescent="0.15">
      <c r="A104" s="2090" t="s">
        <v>2978</v>
      </c>
      <c r="B104" s="1605">
        <v>3</v>
      </c>
      <c r="C104" s="1605">
        <v>59</v>
      </c>
    </row>
    <row r="105" spans="1:3" ht="11.25" customHeight="1" x14ac:dyDescent="0.15">
      <c r="A105" s="2090" t="s">
        <v>2979</v>
      </c>
      <c r="B105" s="1605">
        <v>4</v>
      </c>
      <c r="C105" s="1605">
        <v>92</v>
      </c>
    </row>
    <row r="106" spans="1:3" ht="11.25" customHeight="1" x14ac:dyDescent="0.15">
      <c r="A106" s="2090" t="s">
        <v>2980</v>
      </c>
      <c r="B106" s="1605">
        <v>60</v>
      </c>
      <c r="C106" s="1605">
        <v>2297</v>
      </c>
    </row>
    <row r="107" spans="1:3" ht="11.25" customHeight="1" x14ac:dyDescent="0.15">
      <c r="A107" s="2090" t="s">
        <v>2981</v>
      </c>
      <c r="B107" s="1605">
        <v>9</v>
      </c>
      <c r="C107" s="1605">
        <v>577</v>
      </c>
    </row>
    <row r="108" spans="1:3" ht="11.25" customHeight="1" x14ac:dyDescent="0.15">
      <c r="A108" s="2090" t="s">
        <v>2982</v>
      </c>
      <c r="B108" s="1605">
        <v>1</v>
      </c>
      <c r="C108" s="1605">
        <v>27</v>
      </c>
    </row>
    <row r="109" spans="1:3" ht="11.25" customHeight="1" x14ac:dyDescent="0.15">
      <c r="A109" s="2090" t="s">
        <v>2983</v>
      </c>
      <c r="B109" s="1605">
        <v>14</v>
      </c>
      <c r="C109" s="1605">
        <v>496</v>
      </c>
    </row>
    <row r="110" spans="1:3" ht="11.25" customHeight="1" x14ac:dyDescent="0.15">
      <c r="A110" s="2090" t="s">
        <v>2984</v>
      </c>
      <c r="B110" s="1605">
        <v>7</v>
      </c>
      <c r="C110" s="1605">
        <v>779</v>
      </c>
    </row>
    <row r="111" spans="1:3" ht="11.25" customHeight="1" x14ac:dyDescent="0.15">
      <c r="A111" s="2090" t="s">
        <v>2985</v>
      </c>
      <c r="B111" s="1605">
        <v>6</v>
      </c>
      <c r="C111" s="1605">
        <v>73</v>
      </c>
    </row>
    <row r="112" spans="1:3" ht="11.25" customHeight="1" x14ac:dyDescent="0.15">
      <c r="A112" s="2090" t="s">
        <v>2986</v>
      </c>
      <c r="B112" s="1605">
        <v>4</v>
      </c>
      <c r="C112" s="1605">
        <v>125</v>
      </c>
    </row>
    <row r="113" spans="1:5" ht="11.25" customHeight="1" x14ac:dyDescent="0.15">
      <c r="A113" s="2090" t="s">
        <v>2987</v>
      </c>
      <c r="B113" s="1605">
        <v>23</v>
      </c>
      <c r="C113" s="1605">
        <v>2386</v>
      </c>
    </row>
    <row r="114" spans="1:5" ht="11.25" customHeight="1" x14ac:dyDescent="0.15">
      <c r="A114" s="2090" t="s">
        <v>2988</v>
      </c>
      <c r="B114" s="1605">
        <v>110</v>
      </c>
      <c r="C114" s="1605">
        <v>5729</v>
      </c>
    </row>
    <row r="115" spans="1:5" ht="11.25" customHeight="1" x14ac:dyDescent="0.15">
      <c r="A115" s="2090" t="s">
        <v>2989</v>
      </c>
      <c r="B115" s="1605">
        <v>10</v>
      </c>
      <c r="C115" s="1605">
        <v>2173</v>
      </c>
    </row>
    <row r="116" spans="1:5" ht="11.25" customHeight="1" x14ac:dyDescent="0.15">
      <c r="A116" s="2090" t="s">
        <v>2990</v>
      </c>
      <c r="B116" s="1605">
        <v>6</v>
      </c>
      <c r="C116" s="1605">
        <v>142</v>
      </c>
    </row>
    <row r="117" spans="1:5" x14ac:dyDescent="0.15">
      <c r="A117" s="2092"/>
      <c r="B117" s="1635"/>
      <c r="C117" s="1635"/>
    </row>
    <row r="118" spans="1:5" ht="21.75" customHeight="1" x14ac:dyDescent="0.15">
      <c r="A118" s="3329" t="s">
        <v>2866</v>
      </c>
      <c r="B118" s="3329"/>
      <c r="C118" s="3329"/>
      <c r="D118" s="2090"/>
      <c r="E118" s="2090"/>
    </row>
    <row r="119" spans="1:5" ht="24.75" customHeight="1" x14ac:dyDescent="0.15">
      <c r="A119" s="3338" t="s">
        <v>2867</v>
      </c>
      <c r="B119" s="3338"/>
      <c r="C119" s="3338"/>
    </row>
  </sheetData>
  <mergeCells count="3">
    <mergeCell ref="A2:C2"/>
    <mergeCell ref="A118:C118"/>
    <mergeCell ref="A119:C119"/>
  </mergeCells>
  <pageMargins left="0.70866141732283472" right="0.70866141732283472" top="0.74803149606299213" bottom="0.74803149606299213" header="0.31496062992125984" footer="0.31496062992125984"/>
  <pageSetup paperSize="9" scale="77" fitToHeight="2"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0"/>
  <dimension ref="A1:K29"/>
  <sheetViews>
    <sheetView zoomScaleNormal="100" workbookViewId="0"/>
  </sheetViews>
  <sheetFormatPr baseColWidth="10" defaultColWidth="11.42578125" defaultRowHeight="10.5" x14ac:dyDescent="0.15"/>
  <cols>
    <col min="1" max="1" width="16.5703125" style="1653" customWidth="1"/>
    <col min="2" max="2" width="11.5703125" style="1653" customWidth="1"/>
    <col min="3" max="4" width="11.42578125" style="1653" customWidth="1"/>
    <col min="5" max="5" width="11.140625" style="1653" customWidth="1"/>
    <col min="6" max="9" width="10.7109375" style="1653" customWidth="1"/>
    <col min="10" max="16384" width="11.42578125" style="1653"/>
  </cols>
  <sheetData>
    <row r="1" spans="1:11" s="958" customFormat="1" ht="15" customHeight="1" x14ac:dyDescent="0.15">
      <c r="A1" s="1639"/>
      <c r="B1" s="1640"/>
      <c r="C1" s="1640"/>
    </row>
    <row r="2" spans="1:11" s="958" customFormat="1" ht="15" customHeight="1" x14ac:dyDescent="0.15">
      <c r="A2" s="3343" t="s">
        <v>2997</v>
      </c>
      <c r="B2" s="3343"/>
      <c r="C2" s="3343"/>
      <c r="D2" s="3343"/>
      <c r="E2" s="3343"/>
      <c r="F2" s="3343"/>
      <c r="G2" s="3343"/>
      <c r="H2" s="3343"/>
      <c r="I2" s="3343"/>
      <c r="J2" s="3343"/>
      <c r="K2" s="3343"/>
    </row>
    <row r="3" spans="1:11" s="529" customFormat="1" ht="10.5" customHeight="1" x14ac:dyDescent="0.15">
      <c r="A3" s="3344"/>
      <c r="B3" s="3344"/>
      <c r="C3" s="3344"/>
      <c r="D3" s="3344"/>
      <c r="E3" s="3344"/>
      <c r="F3" s="3344"/>
      <c r="G3" s="3344"/>
      <c r="H3" s="3344"/>
      <c r="I3" s="3344"/>
      <c r="J3" s="3344"/>
      <c r="K3" s="3344"/>
    </row>
    <row r="4" spans="1:11" s="958" customFormat="1" ht="12.75" customHeight="1" x14ac:dyDescent="0.15">
      <c r="A4" s="3345" t="s">
        <v>1</v>
      </c>
      <c r="B4" s="3229">
        <v>2012</v>
      </c>
      <c r="C4" s="3231"/>
      <c r="D4" s="3229">
        <v>2013</v>
      </c>
      <c r="E4" s="3231"/>
      <c r="F4" s="3229">
        <v>2014</v>
      </c>
      <c r="G4" s="3231"/>
      <c r="H4" s="3229">
        <v>2015</v>
      </c>
      <c r="I4" s="3231"/>
      <c r="J4" s="3229">
        <v>2016</v>
      </c>
      <c r="K4" s="3231"/>
    </row>
    <row r="5" spans="1:11" s="958" customFormat="1" ht="33.75" customHeight="1" x14ac:dyDescent="0.15">
      <c r="A5" s="3345"/>
      <c r="B5" s="745" t="s">
        <v>2998</v>
      </c>
      <c r="C5" s="745" t="s">
        <v>2999</v>
      </c>
      <c r="D5" s="745" t="s">
        <v>2998</v>
      </c>
      <c r="E5" s="745" t="s">
        <v>2999</v>
      </c>
      <c r="F5" s="745" t="s">
        <v>2998</v>
      </c>
      <c r="G5" s="745" t="s">
        <v>2999</v>
      </c>
      <c r="H5" s="745" t="s">
        <v>2998</v>
      </c>
      <c r="I5" s="745" t="s">
        <v>2999</v>
      </c>
      <c r="J5" s="745" t="s">
        <v>2998</v>
      </c>
      <c r="K5" s="745" t="s">
        <v>2999</v>
      </c>
    </row>
    <row r="6" spans="1:11" s="958" customFormat="1" ht="11.25" customHeight="1" x14ac:dyDescent="0.15">
      <c r="A6" s="1641" t="s">
        <v>3000</v>
      </c>
      <c r="B6" s="1642">
        <v>24</v>
      </c>
      <c r="C6" s="1643">
        <v>6</v>
      </c>
      <c r="D6" s="1644">
        <v>23</v>
      </c>
      <c r="E6" s="1643">
        <v>8</v>
      </c>
      <c r="F6" s="960">
        <v>22</v>
      </c>
      <c r="G6" s="960">
        <v>10</v>
      </c>
      <c r="H6" s="1645">
        <v>23</v>
      </c>
      <c r="I6" s="1645">
        <v>11</v>
      </c>
      <c r="J6" s="1646">
        <v>24</v>
      </c>
      <c r="K6" s="1645">
        <v>11</v>
      </c>
    </row>
    <row r="7" spans="1:11" s="958" customFormat="1" ht="11.25" customHeight="1" x14ac:dyDescent="0.15">
      <c r="A7" s="1647" t="s">
        <v>5</v>
      </c>
      <c r="B7" s="1648">
        <v>7</v>
      </c>
      <c r="C7" s="1649" t="s">
        <v>80</v>
      </c>
      <c r="D7" s="1650">
        <v>7</v>
      </c>
      <c r="E7" s="1649" t="s">
        <v>80</v>
      </c>
      <c r="F7" s="958">
        <v>7</v>
      </c>
      <c r="G7" s="1649" t="s">
        <v>80</v>
      </c>
      <c r="H7" s="1651">
        <v>7</v>
      </c>
      <c r="I7" s="1649" t="s">
        <v>80</v>
      </c>
      <c r="J7" s="1651">
        <v>8</v>
      </c>
      <c r="K7" s="1649" t="s">
        <v>80</v>
      </c>
    </row>
    <row r="8" spans="1:11" s="958" customFormat="1" ht="11.25" customHeight="1" x14ac:dyDescent="0.15">
      <c r="A8" s="1647" t="s">
        <v>7</v>
      </c>
      <c r="B8" s="1648">
        <v>8</v>
      </c>
      <c r="C8" s="1649" t="s">
        <v>80</v>
      </c>
      <c r="D8" s="1650">
        <v>7</v>
      </c>
      <c r="E8" s="1649" t="s">
        <v>80</v>
      </c>
      <c r="F8" s="958">
        <v>7</v>
      </c>
      <c r="G8" s="1649" t="s">
        <v>80</v>
      </c>
      <c r="H8" s="1651">
        <v>7</v>
      </c>
      <c r="I8" s="1649" t="s">
        <v>80</v>
      </c>
      <c r="J8" s="1651">
        <v>7</v>
      </c>
      <c r="K8" s="1649" t="s">
        <v>80</v>
      </c>
    </row>
    <row r="9" spans="1:11" s="958" customFormat="1" ht="11.25" customHeight="1" x14ac:dyDescent="0.15">
      <c r="A9" s="1647" t="s">
        <v>8</v>
      </c>
      <c r="B9" s="1648">
        <v>9</v>
      </c>
      <c r="C9" s="1649" t="s">
        <v>80</v>
      </c>
      <c r="D9" s="1650">
        <v>8</v>
      </c>
      <c r="E9" s="1649" t="s">
        <v>80</v>
      </c>
      <c r="F9" s="958">
        <v>9</v>
      </c>
      <c r="G9" s="1649" t="s">
        <v>80</v>
      </c>
      <c r="H9" s="1651">
        <v>9</v>
      </c>
      <c r="I9" s="1649" t="s">
        <v>80</v>
      </c>
      <c r="J9" s="1651">
        <v>8</v>
      </c>
      <c r="K9" s="1649" t="s">
        <v>80</v>
      </c>
    </row>
    <row r="10" spans="1:11" s="958" customFormat="1" ht="11.25" customHeight="1" x14ac:dyDescent="0.15">
      <c r="A10" s="1647" t="s">
        <v>9</v>
      </c>
      <c r="B10" s="1648">
        <v>7</v>
      </c>
      <c r="C10" s="1649" t="s">
        <v>80</v>
      </c>
      <c r="D10" s="1650">
        <v>8</v>
      </c>
      <c r="E10" s="1649" t="s">
        <v>80</v>
      </c>
      <c r="F10" s="958">
        <v>8</v>
      </c>
      <c r="G10" s="1649" t="s">
        <v>80</v>
      </c>
      <c r="H10" s="1651">
        <v>7</v>
      </c>
      <c r="I10" s="1649" t="s">
        <v>80</v>
      </c>
      <c r="J10" s="1651">
        <v>8</v>
      </c>
      <c r="K10" s="1649" t="s">
        <v>80</v>
      </c>
    </row>
    <row r="11" spans="1:11" s="958" customFormat="1" ht="11.25" customHeight="1" x14ac:dyDescent="0.15">
      <c r="A11" s="1647" t="s">
        <v>10</v>
      </c>
      <c r="B11" s="1648">
        <v>8</v>
      </c>
      <c r="C11" s="1649" t="s">
        <v>80</v>
      </c>
      <c r="D11" s="1650">
        <v>8</v>
      </c>
      <c r="E11" s="1649" t="s">
        <v>80</v>
      </c>
      <c r="F11" s="958">
        <v>8</v>
      </c>
      <c r="G11" s="1649" t="s">
        <v>80</v>
      </c>
      <c r="H11" s="1651">
        <v>7</v>
      </c>
      <c r="I11" s="1649" t="s">
        <v>80</v>
      </c>
      <c r="J11" s="1651">
        <v>8</v>
      </c>
      <c r="K11" s="1649" t="s">
        <v>80</v>
      </c>
    </row>
    <row r="12" spans="1:11" s="958" customFormat="1" ht="11.25" customHeight="1" x14ac:dyDescent="0.15">
      <c r="A12" s="1647" t="s">
        <v>11</v>
      </c>
      <c r="B12" s="1648">
        <v>12</v>
      </c>
      <c r="C12" s="1649" t="s">
        <v>80</v>
      </c>
      <c r="D12" s="1650">
        <v>11</v>
      </c>
      <c r="E12" s="1649" t="s">
        <v>80</v>
      </c>
      <c r="F12" s="958">
        <v>11</v>
      </c>
      <c r="G12" s="1649" t="s">
        <v>80</v>
      </c>
      <c r="H12" s="1651">
        <v>10</v>
      </c>
      <c r="I12" s="1649" t="s">
        <v>80</v>
      </c>
      <c r="J12" s="1651">
        <v>10</v>
      </c>
      <c r="K12" s="1649" t="s">
        <v>80</v>
      </c>
    </row>
    <row r="13" spans="1:11" s="958" customFormat="1" ht="11.25" customHeight="1" x14ac:dyDescent="0.15">
      <c r="A13" s="1647" t="s">
        <v>12</v>
      </c>
      <c r="B13" s="1648">
        <v>19</v>
      </c>
      <c r="C13" s="1649" t="s">
        <v>80</v>
      </c>
      <c r="D13" s="1650">
        <v>19</v>
      </c>
      <c r="E13" s="1649" t="s">
        <v>80</v>
      </c>
      <c r="F13" s="958">
        <v>18</v>
      </c>
      <c r="G13" s="1649" t="s">
        <v>80</v>
      </c>
      <c r="H13" s="1651">
        <v>18</v>
      </c>
      <c r="I13" s="1649" t="s">
        <v>80</v>
      </c>
      <c r="J13" s="1651">
        <v>20</v>
      </c>
      <c r="K13" s="1649" t="s">
        <v>80</v>
      </c>
    </row>
    <row r="14" spans="1:11" s="958" customFormat="1" ht="11.25" customHeight="1" x14ac:dyDescent="0.15">
      <c r="A14" s="1647" t="s">
        <v>13</v>
      </c>
      <c r="B14" s="1648">
        <v>11</v>
      </c>
      <c r="C14" s="1649" t="s">
        <v>80</v>
      </c>
      <c r="D14" s="1650">
        <v>11</v>
      </c>
      <c r="E14" s="1649" t="s">
        <v>80</v>
      </c>
      <c r="F14" s="958">
        <v>11</v>
      </c>
      <c r="G14" s="1649" t="s">
        <v>80</v>
      </c>
      <c r="H14" s="1651">
        <v>9</v>
      </c>
      <c r="I14" s="1649" t="s">
        <v>80</v>
      </c>
      <c r="J14" s="1651">
        <v>10</v>
      </c>
      <c r="K14" s="1649" t="s">
        <v>80</v>
      </c>
    </row>
    <row r="15" spans="1:11" s="958" customFormat="1" ht="11.25" customHeight="1" x14ac:dyDescent="0.15">
      <c r="A15" s="1647" t="s">
        <v>14</v>
      </c>
      <c r="B15" s="1648">
        <v>13</v>
      </c>
      <c r="C15" s="1649" t="s">
        <v>80</v>
      </c>
      <c r="D15" s="1650">
        <v>12</v>
      </c>
      <c r="E15" s="1649" t="s">
        <v>80</v>
      </c>
      <c r="F15" s="958">
        <v>12</v>
      </c>
      <c r="G15" s="1649" t="s">
        <v>80</v>
      </c>
      <c r="H15" s="1651">
        <v>12</v>
      </c>
      <c r="I15" s="1649" t="s">
        <v>80</v>
      </c>
      <c r="J15" s="1651">
        <v>12</v>
      </c>
      <c r="K15" s="1649" t="s">
        <v>80</v>
      </c>
    </row>
    <row r="16" spans="1:11" s="958" customFormat="1" ht="11.25" customHeight="1" x14ac:dyDescent="0.15">
      <c r="A16" s="1647" t="s">
        <v>15</v>
      </c>
      <c r="B16" s="1648">
        <v>15</v>
      </c>
      <c r="C16" s="1649" t="s">
        <v>80</v>
      </c>
      <c r="D16" s="1650">
        <v>12</v>
      </c>
      <c r="E16" s="1649" t="s">
        <v>80</v>
      </c>
      <c r="F16" s="958">
        <v>12</v>
      </c>
      <c r="G16" s="1649" t="s">
        <v>80</v>
      </c>
      <c r="H16" s="1651">
        <v>12</v>
      </c>
      <c r="I16" s="1649" t="s">
        <v>80</v>
      </c>
      <c r="J16" s="1651">
        <v>12</v>
      </c>
      <c r="K16" s="1649" t="s">
        <v>80</v>
      </c>
    </row>
    <row r="17" spans="1:11" s="958" customFormat="1" ht="11.25" customHeight="1" x14ac:dyDescent="0.15">
      <c r="A17" s="1647" t="s">
        <v>16</v>
      </c>
      <c r="B17" s="1648">
        <v>11</v>
      </c>
      <c r="C17" s="1649" t="s">
        <v>80</v>
      </c>
      <c r="D17" s="1650">
        <v>9</v>
      </c>
      <c r="E17" s="1649" t="s">
        <v>80</v>
      </c>
      <c r="F17" s="958">
        <v>11</v>
      </c>
      <c r="G17" s="1649" t="s">
        <v>80</v>
      </c>
      <c r="H17" s="1651">
        <v>10</v>
      </c>
      <c r="I17" s="1649" t="s">
        <v>80</v>
      </c>
      <c r="J17" s="1651">
        <v>11</v>
      </c>
      <c r="K17" s="1649" t="s">
        <v>80</v>
      </c>
    </row>
    <row r="18" spans="1:11" s="958" customFormat="1" ht="11.25" customHeight="1" x14ac:dyDescent="0.15">
      <c r="A18" s="1647" t="s">
        <v>17</v>
      </c>
      <c r="B18" s="1648">
        <v>9</v>
      </c>
      <c r="C18" s="1649" t="s">
        <v>80</v>
      </c>
      <c r="D18" s="1650">
        <v>10</v>
      </c>
      <c r="E18" s="1649" t="s">
        <v>80</v>
      </c>
      <c r="F18" s="958">
        <v>10</v>
      </c>
      <c r="G18" s="1649" t="s">
        <v>80</v>
      </c>
      <c r="H18" s="1651">
        <v>10</v>
      </c>
      <c r="I18" s="1649" t="s">
        <v>80</v>
      </c>
      <c r="J18" s="1651">
        <v>11</v>
      </c>
      <c r="K18" s="1649" t="s">
        <v>80</v>
      </c>
    </row>
    <row r="19" spans="1:11" s="958" customFormat="1" ht="11.25" customHeight="1" x14ac:dyDescent="0.15">
      <c r="A19" s="1647" t="s">
        <v>18</v>
      </c>
      <c r="B19" s="1648">
        <v>8</v>
      </c>
      <c r="C19" s="1649" t="s">
        <v>80</v>
      </c>
      <c r="D19" s="1650">
        <v>9</v>
      </c>
      <c r="E19" s="1649" t="s">
        <v>80</v>
      </c>
      <c r="F19" s="958">
        <v>9</v>
      </c>
      <c r="G19" s="1649" t="s">
        <v>80</v>
      </c>
      <c r="H19" s="1651">
        <v>9</v>
      </c>
      <c r="I19" s="1649" t="s">
        <v>80</v>
      </c>
      <c r="J19" s="1651">
        <v>9</v>
      </c>
      <c r="K19" s="1649" t="s">
        <v>80</v>
      </c>
    </row>
    <row r="20" spans="1:11" s="958" customFormat="1" ht="11.25" customHeight="1" x14ac:dyDescent="0.15">
      <c r="A20" s="1647" t="s">
        <v>19</v>
      </c>
      <c r="B20" s="1648">
        <v>6</v>
      </c>
      <c r="C20" s="1649" t="s">
        <v>80</v>
      </c>
      <c r="D20" s="1650">
        <v>6</v>
      </c>
      <c r="E20" s="1649" t="s">
        <v>80</v>
      </c>
      <c r="F20" s="958">
        <v>6</v>
      </c>
      <c r="G20" s="1649" t="s">
        <v>80</v>
      </c>
      <c r="H20" s="1651">
        <v>7</v>
      </c>
      <c r="I20" s="1649" t="s">
        <v>80</v>
      </c>
      <c r="J20" s="1651">
        <v>5</v>
      </c>
      <c r="K20" s="1649" t="s">
        <v>80</v>
      </c>
    </row>
    <row r="21" spans="1:11" s="958" customFormat="1" ht="11.25" customHeight="1" x14ac:dyDescent="0.15">
      <c r="A21" s="1647" t="s">
        <v>20</v>
      </c>
      <c r="B21" s="1648">
        <v>7</v>
      </c>
      <c r="C21" s="1649" t="s">
        <v>80</v>
      </c>
      <c r="D21" s="1650">
        <v>6</v>
      </c>
      <c r="E21" s="1649" t="s">
        <v>80</v>
      </c>
      <c r="F21" s="958">
        <v>6</v>
      </c>
      <c r="G21" s="1649" t="s">
        <v>80</v>
      </c>
      <c r="H21" s="1651">
        <v>7</v>
      </c>
      <c r="I21" s="1649" t="s">
        <v>80</v>
      </c>
      <c r="J21" s="1651">
        <v>7</v>
      </c>
      <c r="K21" s="1649" t="s">
        <v>80</v>
      </c>
    </row>
    <row r="22" spans="1:11" s="958" customFormat="1" ht="11.25" customHeight="1" x14ac:dyDescent="0.15">
      <c r="A22" s="3340"/>
      <c r="B22" s="3340"/>
      <c r="C22" s="3340"/>
      <c r="D22" s="3340"/>
      <c r="E22" s="3340"/>
      <c r="F22" s="3340"/>
      <c r="G22" s="3340"/>
      <c r="H22" s="3340"/>
      <c r="I22" s="3340"/>
      <c r="J22" s="3340"/>
      <c r="K22" s="3340"/>
    </row>
    <row r="23" spans="1:11" s="1317" customFormat="1" ht="12.75" customHeight="1" x14ac:dyDescent="0.25">
      <c r="A23" s="3341" t="s">
        <v>3001</v>
      </c>
      <c r="B23" s="3341"/>
      <c r="C23" s="3341"/>
      <c r="D23" s="3341"/>
      <c r="E23" s="3341"/>
      <c r="F23" s="3341"/>
      <c r="G23" s="3341"/>
      <c r="H23" s="3341"/>
      <c r="I23" s="3341"/>
      <c r="J23" s="3341"/>
      <c r="K23" s="3341"/>
    </row>
    <row r="24" spans="1:11" s="1317" customFormat="1" ht="24" customHeight="1" x14ac:dyDescent="0.25">
      <c r="A24" s="3342" t="s">
        <v>3002</v>
      </c>
      <c r="B24" s="3342"/>
      <c r="C24" s="3342"/>
      <c r="D24" s="3342"/>
      <c r="E24" s="3342"/>
      <c r="F24" s="3342"/>
      <c r="G24" s="3342"/>
      <c r="H24" s="3342"/>
      <c r="I24" s="3342"/>
      <c r="J24" s="3342"/>
      <c r="K24" s="3342"/>
    </row>
    <row r="25" spans="1:11" s="1317" customFormat="1" ht="16.5" customHeight="1" x14ac:dyDescent="0.25">
      <c r="A25" s="3341" t="s">
        <v>3003</v>
      </c>
      <c r="B25" s="3341"/>
      <c r="C25" s="3341"/>
      <c r="D25" s="3341"/>
      <c r="E25" s="3341"/>
      <c r="F25" s="3341"/>
      <c r="G25" s="3341"/>
      <c r="H25" s="3341"/>
      <c r="I25" s="3341"/>
      <c r="J25" s="3341"/>
      <c r="K25" s="3341"/>
    </row>
    <row r="26" spans="1:11" s="1317" customFormat="1" ht="22.5" customHeight="1" x14ac:dyDescent="0.25">
      <c r="A26" s="3342" t="s">
        <v>3004</v>
      </c>
      <c r="B26" s="3342"/>
      <c r="C26" s="3342"/>
      <c r="D26" s="3342"/>
      <c r="E26" s="3342"/>
      <c r="F26" s="3342"/>
      <c r="G26" s="3342"/>
      <c r="H26" s="3342"/>
      <c r="I26" s="3342"/>
      <c r="J26" s="3342"/>
      <c r="K26" s="3342"/>
    </row>
    <row r="27" spans="1:11" s="958" customFormat="1" ht="15" customHeight="1" x14ac:dyDescent="0.15">
      <c r="A27" s="3339" t="s">
        <v>505</v>
      </c>
      <c r="B27" s="3339"/>
      <c r="C27" s="3339"/>
      <c r="D27" s="3339"/>
      <c r="E27" s="3339"/>
      <c r="F27" s="3339"/>
      <c r="G27" s="3339"/>
      <c r="H27" s="3339"/>
      <c r="I27" s="3339"/>
      <c r="J27" s="3339"/>
      <c r="K27" s="3339"/>
    </row>
    <row r="28" spans="1:11" s="958" customFormat="1" ht="14.25" customHeight="1" x14ac:dyDescent="0.15">
      <c r="A28" s="3339" t="s">
        <v>2383</v>
      </c>
      <c r="B28" s="3339"/>
      <c r="C28" s="3339"/>
      <c r="D28" s="3339"/>
      <c r="E28" s="3339"/>
      <c r="F28" s="3339"/>
      <c r="G28" s="3339"/>
      <c r="H28" s="3339"/>
      <c r="I28" s="3339"/>
      <c r="J28" s="3339"/>
      <c r="K28" s="3339"/>
    </row>
    <row r="29" spans="1:11" s="958" customFormat="1" ht="12.75" customHeight="1" x14ac:dyDescent="0.15">
      <c r="A29" s="1652"/>
      <c r="B29" s="1652"/>
      <c r="C29" s="1652"/>
    </row>
  </sheetData>
  <mergeCells count="15">
    <mergeCell ref="A2:K2"/>
    <mergeCell ref="A3:K3"/>
    <mergeCell ref="A4:A5"/>
    <mergeCell ref="B4:C4"/>
    <mergeCell ref="D4:E4"/>
    <mergeCell ref="F4:G4"/>
    <mergeCell ref="H4:I4"/>
    <mergeCell ref="J4:K4"/>
    <mergeCell ref="A28:K28"/>
    <mergeCell ref="A22:K22"/>
    <mergeCell ref="A23:K23"/>
    <mergeCell ref="A24:K24"/>
    <mergeCell ref="A25:K25"/>
    <mergeCell ref="A26:K26"/>
    <mergeCell ref="A27:K27"/>
  </mergeCells>
  <pageMargins left="0.7" right="0.7" top="0.75" bottom="0.75" header="0.3" footer="0.3"/>
  <pageSetup paperSize="14" scale="9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dimension ref="A2:F30"/>
  <sheetViews>
    <sheetView workbookViewId="0"/>
  </sheetViews>
  <sheetFormatPr baseColWidth="10" defaultColWidth="9.140625" defaultRowHeight="10.5" x14ac:dyDescent="0.15"/>
  <cols>
    <col min="1" max="1" width="22.85546875" style="118" customWidth="1"/>
    <col min="2" max="5" width="13.42578125" style="118" customWidth="1"/>
    <col min="6" max="6" width="13" style="118" customWidth="1"/>
    <col min="7" max="16384" width="9.140625" style="118"/>
  </cols>
  <sheetData>
    <row r="2" spans="1:6" ht="22.5" customHeight="1" x14ac:dyDescent="0.15">
      <c r="A2" s="2429" t="s">
        <v>235</v>
      </c>
      <c r="B2" s="2429"/>
      <c r="C2" s="2429"/>
      <c r="D2" s="2429"/>
      <c r="E2" s="2429"/>
      <c r="F2" s="2429"/>
    </row>
    <row r="3" spans="1:6" ht="11.25" customHeight="1" x14ac:dyDescent="0.15">
      <c r="A3" s="2384"/>
      <c r="B3" s="2385"/>
      <c r="C3" s="2385"/>
      <c r="D3" s="2385"/>
      <c r="E3" s="2385"/>
      <c r="F3" s="2385"/>
    </row>
    <row r="4" spans="1:6" s="162" customFormat="1" ht="15" customHeight="1" x14ac:dyDescent="0.25">
      <c r="A4" s="2388" t="s">
        <v>1</v>
      </c>
      <c r="B4" s="2388" t="s">
        <v>223</v>
      </c>
      <c r="C4" s="2441"/>
      <c r="D4" s="2441"/>
      <c r="E4" s="2441"/>
      <c r="F4" s="2441"/>
    </row>
    <row r="5" spans="1:6" ht="48.75" customHeight="1" x14ac:dyDescent="0.15">
      <c r="A5" s="2388"/>
      <c r="B5" s="145" t="s">
        <v>224</v>
      </c>
      <c r="C5" s="145" t="s">
        <v>225</v>
      </c>
      <c r="D5" s="145" t="s">
        <v>217</v>
      </c>
      <c r="E5" s="145" t="s">
        <v>218</v>
      </c>
      <c r="F5" s="145" t="s">
        <v>226</v>
      </c>
    </row>
    <row r="6" spans="1:6" x14ac:dyDescent="0.15">
      <c r="A6" s="141" t="s">
        <v>71</v>
      </c>
      <c r="B6" s="151">
        <f>SUM(B7:B22)</f>
        <v>1538</v>
      </c>
      <c r="C6" s="151">
        <f t="shared" ref="C6:F6" si="0">SUM(C7:C22)</f>
        <v>353</v>
      </c>
      <c r="D6" s="151">
        <f t="shared" si="0"/>
        <v>1000</v>
      </c>
      <c r="E6" s="151">
        <f t="shared" si="0"/>
        <v>47</v>
      </c>
      <c r="F6" s="151">
        <f t="shared" si="0"/>
        <v>138</v>
      </c>
    </row>
    <row r="7" spans="1:6" x14ac:dyDescent="0.15">
      <c r="A7" s="143" t="s">
        <v>5</v>
      </c>
      <c r="B7" s="151">
        <f>SUM(C7:F7)</f>
        <v>55</v>
      </c>
      <c r="C7" s="152">
        <v>2</v>
      </c>
      <c r="D7" s="152">
        <v>50</v>
      </c>
      <c r="E7" s="152">
        <v>1</v>
      </c>
      <c r="F7" s="152">
        <v>2</v>
      </c>
    </row>
    <row r="8" spans="1:6" x14ac:dyDescent="0.15">
      <c r="A8" s="143" t="s">
        <v>7</v>
      </c>
      <c r="B8" s="151">
        <f t="shared" ref="B8:B22" si="1">SUM(C8:F8)</f>
        <v>73</v>
      </c>
      <c r="C8" s="152">
        <v>6</v>
      </c>
      <c r="D8" s="152">
        <v>60</v>
      </c>
      <c r="E8" s="152">
        <v>3</v>
      </c>
      <c r="F8" s="152">
        <v>4</v>
      </c>
    </row>
    <row r="9" spans="1:6" x14ac:dyDescent="0.15">
      <c r="A9" s="143" t="s">
        <v>8</v>
      </c>
      <c r="B9" s="151">
        <f t="shared" si="1"/>
        <v>103</v>
      </c>
      <c r="C9" s="152">
        <v>30</v>
      </c>
      <c r="D9" s="152">
        <v>62</v>
      </c>
      <c r="E9" s="152">
        <v>1</v>
      </c>
      <c r="F9" s="152">
        <v>10</v>
      </c>
    </row>
    <row r="10" spans="1:6" x14ac:dyDescent="0.15">
      <c r="A10" s="143" t="s">
        <v>9</v>
      </c>
      <c r="B10" s="151">
        <f t="shared" si="1"/>
        <v>41</v>
      </c>
      <c r="C10" s="152">
        <v>2</v>
      </c>
      <c r="D10" s="152">
        <v>37</v>
      </c>
      <c r="E10" s="152">
        <v>1</v>
      </c>
      <c r="F10" s="152">
        <v>1</v>
      </c>
    </row>
    <row r="11" spans="1:6" x14ac:dyDescent="0.15">
      <c r="A11" s="143" t="s">
        <v>10</v>
      </c>
      <c r="B11" s="151">
        <f t="shared" si="1"/>
        <v>57</v>
      </c>
      <c r="C11" s="152">
        <v>5</v>
      </c>
      <c r="D11" s="152">
        <v>45</v>
      </c>
      <c r="E11" s="152">
        <v>2</v>
      </c>
      <c r="F11" s="152">
        <v>5</v>
      </c>
    </row>
    <row r="12" spans="1:6" x14ac:dyDescent="0.15">
      <c r="A12" s="143" t="s">
        <v>11</v>
      </c>
      <c r="B12" s="151">
        <f t="shared" si="1"/>
        <v>180</v>
      </c>
      <c r="C12" s="152">
        <v>33</v>
      </c>
      <c r="D12" s="152">
        <v>112</v>
      </c>
      <c r="E12" s="152">
        <v>13</v>
      </c>
      <c r="F12" s="152">
        <v>22</v>
      </c>
    </row>
    <row r="13" spans="1:6" x14ac:dyDescent="0.15">
      <c r="A13" s="143" t="s">
        <v>12</v>
      </c>
      <c r="B13" s="151">
        <f t="shared" si="1"/>
        <v>456</v>
      </c>
      <c r="C13" s="152">
        <v>146</v>
      </c>
      <c r="D13" s="152">
        <v>256</v>
      </c>
      <c r="E13" s="152">
        <v>10</v>
      </c>
      <c r="F13" s="152">
        <v>44</v>
      </c>
    </row>
    <row r="14" spans="1:6" x14ac:dyDescent="0.15">
      <c r="A14" s="143" t="s">
        <v>13</v>
      </c>
      <c r="B14" s="151">
        <f t="shared" si="1"/>
        <v>71</v>
      </c>
      <c r="C14" s="152">
        <v>3</v>
      </c>
      <c r="D14" s="152">
        <v>56</v>
      </c>
      <c r="E14" s="152">
        <v>1</v>
      </c>
      <c r="F14" s="152">
        <v>11</v>
      </c>
    </row>
    <row r="15" spans="1:6" x14ac:dyDescent="0.15">
      <c r="A15" s="143" t="s">
        <v>14</v>
      </c>
      <c r="B15" s="151">
        <f t="shared" si="1"/>
        <v>112</v>
      </c>
      <c r="C15" s="152">
        <v>8</v>
      </c>
      <c r="D15" s="152">
        <v>90</v>
      </c>
      <c r="E15" s="152">
        <v>6</v>
      </c>
      <c r="F15" s="152">
        <v>8</v>
      </c>
    </row>
    <row r="16" spans="1:6" x14ac:dyDescent="0.15">
      <c r="A16" s="143" t="s">
        <v>15</v>
      </c>
      <c r="B16" s="151">
        <f t="shared" si="1"/>
        <v>85</v>
      </c>
      <c r="C16" s="152">
        <v>14</v>
      </c>
      <c r="D16" s="152">
        <v>63</v>
      </c>
      <c r="E16" s="152">
        <v>3</v>
      </c>
      <c r="F16" s="152">
        <v>5</v>
      </c>
    </row>
    <row r="17" spans="1:6" x14ac:dyDescent="0.15">
      <c r="A17" s="143" t="s">
        <v>16</v>
      </c>
      <c r="B17" s="151">
        <f t="shared" si="1"/>
        <v>100</v>
      </c>
      <c r="C17" s="152">
        <v>70</v>
      </c>
      <c r="D17" s="152">
        <v>29</v>
      </c>
      <c r="E17" s="152" t="s">
        <v>230</v>
      </c>
      <c r="F17" s="152">
        <v>1</v>
      </c>
    </row>
    <row r="18" spans="1:6" x14ac:dyDescent="0.15">
      <c r="A18" s="143" t="s">
        <v>17</v>
      </c>
      <c r="B18" s="151">
        <f t="shared" si="1"/>
        <v>42</v>
      </c>
      <c r="C18" s="152">
        <v>12</v>
      </c>
      <c r="D18" s="152">
        <v>24</v>
      </c>
      <c r="E18" s="152">
        <v>1</v>
      </c>
      <c r="F18" s="152">
        <v>5</v>
      </c>
    </row>
    <row r="19" spans="1:6" x14ac:dyDescent="0.15">
      <c r="A19" s="143" t="s">
        <v>18</v>
      </c>
      <c r="B19" s="151">
        <f t="shared" si="1"/>
        <v>78</v>
      </c>
      <c r="C19" s="152">
        <v>12</v>
      </c>
      <c r="D19" s="152">
        <v>47</v>
      </c>
      <c r="E19" s="152">
        <v>3</v>
      </c>
      <c r="F19" s="152">
        <v>16</v>
      </c>
    </row>
    <row r="20" spans="1:6" x14ac:dyDescent="0.15">
      <c r="A20" s="143" t="s">
        <v>19</v>
      </c>
      <c r="B20" s="151">
        <f t="shared" si="1"/>
        <v>21</v>
      </c>
      <c r="C20" s="152" t="s">
        <v>230</v>
      </c>
      <c r="D20" s="152">
        <v>18</v>
      </c>
      <c r="E20" s="152">
        <v>2</v>
      </c>
      <c r="F20" s="152">
        <v>1</v>
      </c>
    </row>
    <row r="21" spans="1:6" x14ac:dyDescent="0.15">
      <c r="A21" s="143" t="s">
        <v>20</v>
      </c>
      <c r="B21" s="151">
        <f t="shared" si="1"/>
        <v>63</v>
      </c>
      <c r="C21" s="152">
        <v>9</v>
      </c>
      <c r="D21" s="152">
        <v>51</v>
      </c>
      <c r="E21" s="152" t="s">
        <v>230</v>
      </c>
      <c r="F21" s="152">
        <v>3</v>
      </c>
    </row>
    <row r="22" spans="1:6" ht="11.25" x14ac:dyDescent="0.15">
      <c r="A22" s="156" t="s">
        <v>232</v>
      </c>
      <c r="B22" s="151">
        <f t="shared" si="1"/>
        <v>1</v>
      </c>
      <c r="C22" s="152">
        <v>1</v>
      </c>
      <c r="D22" s="152">
        <v>0</v>
      </c>
      <c r="E22" s="152">
        <v>0</v>
      </c>
      <c r="F22" s="152">
        <v>0</v>
      </c>
    </row>
    <row r="23" spans="1:6" ht="11.25" customHeight="1" x14ac:dyDescent="0.15">
      <c r="A23" s="2401"/>
      <c r="B23" s="2402"/>
      <c r="C23" s="2402"/>
      <c r="D23" s="2402"/>
      <c r="E23" s="2402"/>
      <c r="F23" s="2402"/>
    </row>
    <row r="24" spans="1:6" ht="11.25" customHeight="1" x14ac:dyDescent="0.15">
      <c r="A24" s="2440" t="s">
        <v>236</v>
      </c>
      <c r="B24" s="2440"/>
      <c r="C24" s="2440"/>
      <c r="D24" s="2440"/>
      <c r="E24" s="2440"/>
      <c r="F24" s="2440"/>
    </row>
    <row r="25" spans="1:6" ht="45" customHeight="1" x14ac:dyDescent="0.15">
      <c r="A25" s="2438" t="s">
        <v>237</v>
      </c>
      <c r="B25" s="2438"/>
      <c r="C25" s="2438"/>
      <c r="D25" s="2438"/>
      <c r="E25" s="2438"/>
      <c r="F25" s="2438"/>
    </row>
    <row r="26" spans="1:6" ht="22.5" customHeight="1" x14ac:dyDescent="0.15">
      <c r="A26" s="2439" t="s">
        <v>238</v>
      </c>
      <c r="B26" s="2439"/>
      <c r="C26" s="2439"/>
      <c r="D26" s="2439"/>
      <c r="E26" s="2439"/>
      <c r="F26" s="2439"/>
    </row>
    <row r="27" spans="1:6" ht="11.25" customHeight="1" x14ac:dyDescent="0.15">
      <c r="A27" s="2440" t="s">
        <v>21</v>
      </c>
      <c r="B27" s="2440"/>
      <c r="C27" s="2440"/>
      <c r="D27" s="2440"/>
      <c r="E27" s="2440"/>
      <c r="F27" s="2440"/>
    </row>
    <row r="28" spans="1:6" ht="11.25" customHeight="1" x14ac:dyDescent="0.15">
      <c r="A28" s="2440" t="s">
        <v>199</v>
      </c>
      <c r="B28" s="2413"/>
      <c r="C28" s="2413"/>
      <c r="D28" s="2413"/>
      <c r="E28" s="2413"/>
      <c r="F28" s="2413"/>
    </row>
    <row r="29" spans="1:6" ht="10.5" customHeight="1" x14ac:dyDescent="0.15">
      <c r="A29" s="139"/>
      <c r="B29" s="148"/>
      <c r="C29" s="148"/>
      <c r="D29" s="148"/>
      <c r="E29" s="148"/>
      <c r="F29" s="148"/>
    </row>
    <row r="30" spans="1:6" ht="11.25" customHeight="1" x14ac:dyDescent="0.15">
      <c r="A30" s="139"/>
      <c r="B30" s="148"/>
      <c r="C30" s="148"/>
      <c r="D30" s="148"/>
      <c r="E30" s="148"/>
      <c r="F30" s="148"/>
    </row>
  </sheetData>
  <mergeCells count="10">
    <mergeCell ref="A25:F25"/>
    <mergeCell ref="A26:F26"/>
    <mergeCell ref="A27:F27"/>
    <mergeCell ref="A28:F28"/>
    <mergeCell ref="A2:F2"/>
    <mergeCell ref="A3:F3"/>
    <mergeCell ref="A4:A5"/>
    <mergeCell ref="B4:F4"/>
    <mergeCell ref="A23:F23"/>
    <mergeCell ref="A24:F24"/>
  </mergeCells>
  <pageMargins left="0.78740157480314965" right="0.78740157480314965" top="0.78740157480314965" bottom="0.78740157480314965" header="0.78740157480314965" footer="0.78740157480314965"/>
  <pageSetup paperSize="9" orientation="landscape" r:id="rId1"/>
  <headerFooter alignWithMargins="0">
    <oddFooter>&amp;L&amp;C&amp;R</oddFooter>
  </headerFooter>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1"/>
  <dimension ref="A1:H28"/>
  <sheetViews>
    <sheetView zoomScaleNormal="100" workbookViewId="0"/>
  </sheetViews>
  <sheetFormatPr baseColWidth="10" defaultColWidth="11.42578125" defaultRowHeight="10.5" x14ac:dyDescent="0.15"/>
  <cols>
    <col min="1" max="1" width="28.42578125" style="1653" customWidth="1"/>
    <col min="2" max="2" width="13.85546875" style="1653" bestFit="1" customWidth="1"/>
    <col min="3" max="3" width="21.42578125" style="1653" customWidth="1"/>
    <col min="4" max="4" width="25" style="1653" customWidth="1"/>
    <col min="5" max="5" width="12.28515625" style="1653" bestFit="1" customWidth="1"/>
    <col min="6" max="6" width="11.5703125" style="1653" bestFit="1" customWidth="1"/>
    <col min="7" max="7" width="12.28515625" style="1653" bestFit="1" customWidth="1"/>
    <col min="8" max="16384" width="11.42578125" style="1653"/>
  </cols>
  <sheetData>
    <row r="1" spans="1:8" ht="15" customHeight="1" x14ac:dyDescent="0.15">
      <c r="A1" s="1639"/>
      <c r="E1" s="38"/>
      <c r="F1" s="38"/>
      <c r="G1" s="38"/>
      <c r="H1" s="38"/>
    </row>
    <row r="2" spans="1:8" s="958" customFormat="1" ht="15" customHeight="1" x14ac:dyDescent="0.15">
      <c r="A2" s="3343" t="s">
        <v>3005</v>
      </c>
      <c r="B2" s="3343"/>
      <c r="C2" s="3343"/>
      <c r="D2" s="3343"/>
      <c r="E2" s="38"/>
      <c r="F2" s="38"/>
      <c r="G2" s="38"/>
      <c r="H2" s="38"/>
    </row>
    <row r="3" spans="1:8" s="958" customFormat="1" ht="10.5" customHeight="1" x14ac:dyDescent="0.15">
      <c r="A3" s="1654"/>
      <c r="B3" s="1654"/>
      <c r="C3" s="1654"/>
      <c r="D3" s="1654"/>
      <c r="E3" s="38"/>
      <c r="F3" s="38"/>
      <c r="G3" s="38"/>
      <c r="H3" s="38"/>
    </row>
    <row r="4" spans="1:8" s="958" customFormat="1" ht="12.75" customHeight="1" x14ac:dyDescent="0.15">
      <c r="A4" s="3349" t="s">
        <v>1</v>
      </c>
      <c r="B4" s="3229" t="s">
        <v>3006</v>
      </c>
      <c r="C4" s="3352"/>
      <c r="D4" s="3231"/>
      <c r="E4" s="38"/>
      <c r="F4" s="38"/>
      <c r="G4" s="38"/>
      <c r="H4" s="38"/>
    </row>
    <row r="5" spans="1:8" s="958" customFormat="1" ht="12.75" customHeight="1" x14ac:dyDescent="0.15">
      <c r="A5" s="3350"/>
      <c r="B5" s="2941" t="s">
        <v>1261</v>
      </c>
      <c r="C5" s="3229" t="s">
        <v>3007</v>
      </c>
      <c r="D5" s="3231"/>
      <c r="E5" s="38"/>
      <c r="F5" s="38"/>
      <c r="G5" s="38"/>
      <c r="H5" s="38"/>
    </row>
    <row r="6" spans="1:8" s="958" customFormat="1" ht="11.25" x14ac:dyDescent="0.15">
      <c r="A6" s="3351"/>
      <c r="B6" s="3353"/>
      <c r="C6" s="745" t="s">
        <v>2998</v>
      </c>
      <c r="D6" s="1655" t="s">
        <v>3008</v>
      </c>
      <c r="E6" s="38"/>
      <c r="F6" s="38"/>
      <c r="G6" s="38"/>
      <c r="H6" s="38"/>
    </row>
    <row r="7" spans="1:8" s="958" customFormat="1" ht="11.25" customHeight="1" x14ac:dyDescent="0.15">
      <c r="A7" s="1641" t="s">
        <v>71</v>
      </c>
      <c r="B7" s="782">
        <f>SUM(C7:D7)</f>
        <v>16127272</v>
      </c>
      <c r="C7" s="782">
        <f>SUM(C8:C22)</f>
        <v>2912133</v>
      </c>
      <c r="D7" s="1656">
        <v>13215139</v>
      </c>
      <c r="E7" s="38"/>
      <c r="F7" s="38"/>
      <c r="G7" s="38"/>
      <c r="H7" s="38"/>
    </row>
    <row r="8" spans="1:8" s="958" customFormat="1" ht="11.25" customHeight="1" x14ac:dyDescent="0.15">
      <c r="A8" s="1657" t="s">
        <v>5</v>
      </c>
      <c r="B8" s="782">
        <f>SUM(C8:D8)</f>
        <v>40423</v>
      </c>
      <c r="C8" s="1325">
        <v>40423</v>
      </c>
      <c r="D8" s="1658" t="s">
        <v>80</v>
      </c>
      <c r="E8" s="38"/>
      <c r="F8" s="38"/>
      <c r="G8" s="38"/>
      <c r="H8" s="38"/>
    </row>
    <row r="9" spans="1:8" s="958" customFormat="1" ht="11.25" customHeight="1" x14ac:dyDescent="0.15">
      <c r="A9" s="1657" t="s">
        <v>7</v>
      </c>
      <c r="B9" s="782">
        <f t="shared" ref="B9:B22" si="0">SUM(C9:D9)</f>
        <v>54510</v>
      </c>
      <c r="C9" s="1325">
        <v>54510</v>
      </c>
      <c r="D9" s="1658" t="s">
        <v>80</v>
      </c>
      <c r="E9" s="38"/>
      <c r="F9" s="38"/>
      <c r="G9" s="38"/>
      <c r="H9" s="38"/>
    </row>
    <row r="10" spans="1:8" s="958" customFormat="1" ht="11.25" customHeight="1" x14ac:dyDescent="0.15">
      <c r="A10" s="1657" t="s">
        <v>8</v>
      </c>
      <c r="B10" s="782">
        <f t="shared" si="0"/>
        <v>127017</v>
      </c>
      <c r="C10" s="1325">
        <v>127017</v>
      </c>
      <c r="D10" s="1658" t="s">
        <v>80</v>
      </c>
      <c r="E10" s="38"/>
      <c r="F10" s="38"/>
      <c r="G10" s="38"/>
      <c r="H10" s="38"/>
    </row>
    <row r="11" spans="1:8" s="958" customFormat="1" ht="11.25" customHeight="1" x14ac:dyDescent="0.15">
      <c r="A11" s="1657" t="s">
        <v>9</v>
      </c>
      <c r="B11" s="782">
        <f t="shared" si="0"/>
        <v>40541</v>
      </c>
      <c r="C11" s="1325">
        <v>40541</v>
      </c>
      <c r="D11" s="1658" t="s">
        <v>80</v>
      </c>
      <c r="E11" s="38"/>
      <c r="F11" s="38"/>
      <c r="G11" s="38"/>
      <c r="H11" s="38"/>
    </row>
    <row r="12" spans="1:8" s="958" customFormat="1" ht="11.25" customHeight="1" x14ac:dyDescent="0.15">
      <c r="A12" s="1657" t="s">
        <v>10</v>
      </c>
      <c r="B12" s="782">
        <f t="shared" si="0"/>
        <v>96828</v>
      </c>
      <c r="C12" s="1325">
        <v>96828</v>
      </c>
      <c r="D12" s="1658" t="s">
        <v>80</v>
      </c>
      <c r="E12" s="38"/>
      <c r="F12" s="38"/>
      <c r="G12" s="38"/>
      <c r="H12" s="38"/>
    </row>
    <row r="13" spans="1:8" s="958" customFormat="1" ht="11.25" customHeight="1" x14ac:dyDescent="0.15">
      <c r="A13" s="1657" t="s">
        <v>11</v>
      </c>
      <c r="B13" s="782">
        <f t="shared" si="0"/>
        <v>323823</v>
      </c>
      <c r="C13" s="1325">
        <v>323823</v>
      </c>
      <c r="D13" s="1658" t="s">
        <v>80</v>
      </c>
      <c r="E13" s="38"/>
      <c r="F13" s="38"/>
      <c r="G13" s="38"/>
      <c r="H13" s="38"/>
    </row>
    <row r="14" spans="1:8" s="958" customFormat="1" ht="11.25" customHeight="1" x14ac:dyDescent="0.15">
      <c r="A14" s="1657" t="s">
        <v>12</v>
      </c>
      <c r="B14" s="782">
        <f t="shared" si="0"/>
        <v>1421974</v>
      </c>
      <c r="C14" s="1325">
        <v>1421974</v>
      </c>
      <c r="D14" s="1658" t="s">
        <v>80</v>
      </c>
      <c r="E14" s="38"/>
      <c r="F14" s="38"/>
      <c r="G14" s="38"/>
      <c r="H14" s="38"/>
    </row>
    <row r="15" spans="1:8" s="958" customFormat="1" ht="11.25" customHeight="1" x14ac:dyDescent="0.15">
      <c r="A15" s="1657" t="s">
        <v>13</v>
      </c>
      <c r="B15" s="782">
        <f t="shared" si="0"/>
        <v>84916</v>
      </c>
      <c r="C15" s="1325">
        <v>84916</v>
      </c>
      <c r="D15" s="1658" t="s">
        <v>80</v>
      </c>
      <c r="E15" s="38"/>
      <c r="F15" s="38"/>
      <c r="G15" s="38"/>
      <c r="H15" s="38"/>
    </row>
    <row r="16" spans="1:8" s="958" customFormat="1" ht="11.25" customHeight="1" x14ac:dyDescent="0.15">
      <c r="A16" s="1657" t="s">
        <v>14</v>
      </c>
      <c r="B16" s="782">
        <f t="shared" si="0"/>
        <v>98775</v>
      </c>
      <c r="C16" s="1325">
        <v>98775</v>
      </c>
      <c r="D16" s="1658" t="s">
        <v>80</v>
      </c>
      <c r="E16" s="38"/>
      <c r="F16" s="38"/>
      <c r="G16" s="38"/>
      <c r="H16" s="38"/>
    </row>
    <row r="17" spans="1:8" s="958" customFormat="1" ht="11.25" customHeight="1" x14ac:dyDescent="0.15">
      <c r="A17" s="1657" t="s">
        <v>15</v>
      </c>
      <c r="B17" s="782">
        <f t="shared" si="0"/>
        <v>307690</v>
      </c>
      <c r="C17" s="1325">
        <v>307690</v>
      </c>
      <c r="D17" s="1658" t="s">
        <v>80</v>
      </c>
      <c r="E17" s="38"/>
      <c r="F17" s="38"/>
      <c r="G17" s="38"/>
      <c r="H17" s="38"/>
    </row>
    <row r="18" spans="1:8" s="958" customFormat="1" ht="11.25" customHeight="1" x14ac:dyDescent="0.15">
      <c r="A18" s="1657" t="s">
        <v>16</v>
      </c>
      <c r="B18" s="782">
        <f t="shared" si="0"/>
        <v>99493</v>
      </c>
      <c r="C18" s="1325">
        <v>99493</v>
      </c>
      <c r="D18" s="1658" t="s">
        <v>80</v>
      </c>
      <c r="E18" s="38"/>
      <c r="F18" s="38"/>
      <c r="G18" s="38"/>
      <c r="H18" s="38"/>
    </row>
    <row r="19" spans="1:8" s="958" customFormat="1" ht="11.25" customHeight="1" x14ac:dyDescent="0.15">
      <c r="A19" s="1657" t="s">
        <v>17</v>
      </c>
      <c r="B19" s="782">
        <f t="shared" si="0"/>
        <v>53345</v>
      </c>
      <c r="C19" s="1325">
        <v>53345</v>
      </c>
      <c r="D19" s="1658" t="s">
        <v>80</v>
      </c>
      <c r="E19" s="38"/>
      <c r="F19" s="38"/>
      <c r="G19" s="38"/>
      <c r="H19" s="38"/>
    </row>
    <row r="20" spans="1:8" s="958" customFormat="1" ht="11.25" customHeight="1" x14ac:dyDescent="0.15">
      <c r="A20" s="1657" t="s">
        <v>18</v>
      </c>
      <c r="B20" s="782">
        <f t="shared" si="0"/>
        <v>111037</v>
      </c>
      <c r="C20" s="1325">
        <v>111037</v>
      </c>
      <c r="D20" s="1658" t="s">
        <v>80</v>
      </c>
      <c r="E20" s="38"/>
      <c r="F20" s="38"/>
      <c r="G20" s="38"/>
      <c r="H20" s="38"/>
    </row>
    <row r="21" spans="1:8" s="958" customFormat="1" ht="11.25" customHeight="1" x14ac:dyDescent="0.15">
      <c r="A21" s="1657" t="s">
        <v>19</v>
      </c>
      <c r="B21" s="782">
        <f t="shared" si="0"/>
        <v>15806</v>
      </c>
      <c r="C21" s="1325">
        <v>15806</v>
      </c>
      <c r="D21" s="1658" t="s">
        <v>80</v>
      </c>
      <c r="E21" s="38"/>
      <c r="F21" s="38"/>
      <c r="G21" s="38"/>
      <c r="H21" s="38"/>
    </row>
    <row r="22" spans="1:8" s="958" customFormat="1" ht="11.25" customHeight="1" x14ac:dyDescent="0.15">
      <c r="A22" s="1657" t="s">
        <v>20</v>
      </c>
      <c r="B22" s="782">
        <f t="shared" si="0"/>
        <v>35955</v>
      </c>
      <c r="C22" s="1325">
        <v>35955</v>
      </c>
      <c r="D22" s="1658" t="s">
        <v>80</v>
      </c>
      <c r="E22" s="38"/>
      <c r="F22" s="38"/>
      <c r="G22" s="38"/>
      <c r="H22" s="38"/>
    </row>
    <row r="23" spans="1:8" s="958" customFormat="1" ht="10.5" customHeight="1" x14ac:dyDescent="0.15">
      <c r="A23" s="1659"/>
      <c r="B23" s="632"/>
      <c r="C23" s="816"/>
      <c r="D23" s="1658"/>
      <c r="E23" s="38"/>
      <c r="F23" s="38"/>
      <c r="G23" s="38"/>
      <c r="H23" s="38"/>
    </row>
    <row r="24" spans="1:8" s="958" customFormat="1" ht="22.5" customHeight="1" x14ac:dyDescent="0.15">
      <c r="A24" s="3354" t="s">
        <v>3009</v>
      </c>
      <c r="B24" s="3355"/>
      <c r="C24" s="3355"/>
      <c r="D24" s="3355"/>
      <c r="E24" s="38"/>
      <c r="F24" s="38"/>
      <c r="G24" s="38"/>
      <c r="H24" s="38"/>
    </row>
    <row r="25" spans="1:8" s="958" customFormat="1" ht="33.75" customHeight="1" x14ac:dyDescent="0.15">
      <c r="A25" s="3346" t="s">
        <v>3010</v>
      </c>
      <c r="B25" s="3347"/>
      <c r="C25" s="3347"/>
      <c r="D25" s="3347"/>
      <c r="E25" s="38"/>
      <c r="F25" s="38"/>
      <c r="G25" s="38"/>
      <c r="H25" s="38"/>
    </row>
    <row r="26" spans="1:8" s="958" customFormat="1" ht="22.5" customHeight="1" x14ac:dyDescent="0.15">
      <c r="A26" s="3348" t="s">
        <v>3011</v>
      </c>
      <c r="B26" s="3347"/>
      <c r="C26" s="3347"/>
      <c r="D26" s="3347"/>
      <c r="E26" s="38"/>
      <c r="F26" s="38"/>
      <c r="G26" s="38"/>
      <c r="H26" s="38"/>
    </row>
    <row r="27" spans="1:8" s="958" customFormat="1" ht="11.25" customHeight="1" x14ac:dyDescent="0.15">
      <c r="A27" s="3348" t="s">
        <v>505</v>
      </c>
      <c r="B27" s="3347"/>
      <c r="C27" s="3347"/>
      <c r="D27" s="3347"/>
      <c r="E27" s="38"/>
      <c r="F27" s="38"/>
      <c r="G27" s="38"/>
      <c r="H27" s="38"/>
    </row>
    <row r="28" spans="1:8" ht="11.25" customHeight="1" x14ac:dyDescent="0.15">
      <c r="A28" s="3348" t="s">
        <v>2383</v>
      </c>
      <c r="B28" s="3347"/>
      <c r="C28" s="3347"/>
      <c r="D28" s="3347"/>
      <c r="E28" s="38"/>
      <c r="F28" s="38"/>
      <c r="G28" s="38"/>
      <c r="H28" s="38"/>
    </row>
  </sheetData>
  <mergeCells count="10">
    <mergeCell ref="A25:D25"/>
    <mergeCell ref="A26:D26"/>
    <mergeCell ref="A27:D27"/>
    <mergeCell ref="A28:D28"/>
    <mergeCell ref="A2:D2"/>
    <mergeCell ref="A4:A6"/>
    <mergeCell ref="B4:D4"/>
    <mergeCell ref="B5:B6"/>
    <mergeCell ref="C5:D5"/>
    <mergeCell ref="A24:D24"/>
  </mergeCells>
  <pageMargins left="0.7" right="0.7" top="0.75" bottom="0.75" header="0.3" footer="0.3"/>
  <pageSetup paperSize="14" orientation="landscape"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2"/>
  <dimension ref="A1:F36"/>
  <sheetViews>
    <sheetView zoomScaleNormal="100" workbookViewId="0"/>
  </sheetViews>
  <sheetFormatPr baseColWidth="10" defaultColWidth="11.42578125" defaultRowHeight="10.5" x14ac:dyDescent="0.15"/>
  <cols>
    <col min="1" max="1" width="22.7109375" style="1668" customWidth="1"/>
    <col min="2" max="6" width="13.140625" style="958" bestFit="1" customWidth="1"/>
    <col min="7" max="16384" width="11.42578125" style="958"/>
  </cols>
  <sheetData>
    <row r="1" spans="1:6" ht="15" customHeight="1" x14ac:dyDescent="0.15">
      <c r="A1" s="1660"/>
      <c r="B1" s="1661"/>
    </row>
    <row r="2" spans="1:6" ht="15" customHeight="1" x14ac:dyDescent="0.15">
      <c r="A2" s="3357" t="s">
        <v>3012</v>
      </c>
      <c r="B2" s="3357"/>
      <c r="C2" s="3357"/>
      <c r="D2" s="3357"/>
      <c r="E2" s="3357"/>
      <c r="F2" s="3357"/>
    </row>
    <row r="3" spans="1:6" ht="11.25" customHeight="1" x14ac:dyDescent="0.15">
      <c r="A3" s="1654"/>
      <c r="B3" s="1654"/>
      <c r="C3" s="1654"/>
      <c r="D3" s="1654"/>
    </row>
    <row r="4" spans="1:6" ht="15" customHeight="1" x14ac:dyDescent="0.15">
      <c r="A4" s="3358" t="s">
        <v>3013</v>
      </c>
      <c r="B4" s="3358" t="s">
        <v>2</v>
      </c>
      <c r="C4" s="3358"/>
      <c r="D4" s="3358"/>
      <c r="E4" s="3358"/>
      <c r="F4" s="3358"/>
    </row>
    <row r="5" spans="1:6" ht="15" customHeight="1" x14ac:dyDescent="0.15">
      <c r="A5" s="3358"/>
      <c r="B5" s="1662">
        <v>2012</v>
      </c>
      <c r="C5" s="1662">
        <v>2013</v>
      </c>
      <c r="D5" s="1662">
        <v>2014</v>
      </c>
      <c r="E5" s="1662">
        <v>2015</v>
      </c>
      <c r="F5" s="1662">
        <v>2016</v>
      </c>
    </row>
    <row r="6" spans="1:6" ht="11.25" customHeight="1" x14ac:dyDescent="0.15">
      <c r="A6" s="1641" t="s">
        <v>71</v>
      </c>
      <c r="B6" s="622">
        <f>SUM(B7:B8)</f>
        <v>2185569</v>
      </c>
      <c r="C6" s="622">
        <f>SUM(C7:C8)</f>
        <v>2310542</v>
      </c>
      <c r="D6" s="622">
        <f>SUM(D7:D8)</f>
        <v>2503072</v>
      </c>
      <c r="E6" s="622">
        <f>SUM(E7:E8)</f>
        <v>2729232</v>
      </c>
      <c r="F6" s="622">
        <f>SUM(F7:F8)</f>
        <v>2912133</v>
      </c>
    </row>
    <row r="7" spans="1:6" ht="11.25" customHeight="1" x14ac:dyDescent="0.15">
      <c r="A7" s="1663" t="s">
        <v>3014</v>
      </c>
      <c r="B7" s="1664">
        <v>1895045</v>
      </c>
      <c r="C7" s="736">
        <v>2020711</v>
      </c>
      <c r="D7" s="820">
        <v>2182254</v>
      </c>
      <c r="E7" s="1665">
        <v>2381713</v>
      </c>
      <c r="F7" s="1666">
        <v>2576737</v>
      </c>
    </row>
    <row r="8" spans="1:6" ht="11.25" customHeight="1" x14ac:dyDescent="0.15">
      <c r="A8" s="1663" t="s">
        <v>3015</v>
      </c>
      <c r="B8" s="1664">
        <v>290524</v>
      </c>
      <c r="C8" s="736">
        <v>289831</v>
      </c>
      <c r="D8" s="820">
        <v>320818</v>
      </c>
      <c r="E8" s="1665">
        <v>347519</v>
      </c>
      <c r="F8" s="1665">
        <v>335396</v>
      </c>
    </row>
    <row r="9" spans="1:6" ht="11.25" customHeight="1" x14ac:dyDescent="0.15">
      <c r="A9" s="1663"/>
      <c r="B9" s="1667"/>
      <c r="C9" s="1667"/>
      <c r="D9" s="1667"/>
    </row>
    <row r="10" spans="1:6" ht="11.25" customHeight="1" x14ac:dyDescent="0.15">
      <c r="A10" s="3359" t="s">
        <v>3016</v>
      </c>
      <c r="B10" s="3359"/>
      <c r="C10" s="3359"/>
      <c r="D10" s="3359"/>
      <c r="E10" s="3359"/>
      <c r="F10" s="3359"/>
    </row>
    <row r="11" spans="1:6" ht="15" customHeight="1" x14ac:dyDescent="0.15">
      <c r="A11" s="3360" t="s">
        <v>510</v>
      </c>
      <c r="B11" s="3360"/>
      <c r="C11" s="3360"/>
      <c r="D11" s="3360"/>
      <c r="E11" s="3360"/>
      <c r="F11" s="3360"/>
    </row>
    <row r="12" spans="1:6" ht="15" customHeight="1" x14ac:dyDescent="0.15">
      <c r="A12" s="3356" t="s">
        <v>3017</v>
      </c>
      <c r="B12" s="3356"/>
      <c r="C12" s="3356"/>
      <c r="D12" s="3356"/>
      <c r="E12" s="3356"/>
      <c r="F12" s="3356"/>
    </row>
    <row r="13" spans="1:6" ht="15" customHeight="1" x14ac:dyDescent="0.15">
      <c r="A13" s="1663"/>
      <c r="B13" s="529"/>
    </row>
    <row r="14" spans="1:6" ht="12" customHeight="1" x14ac:dyDescent="0.15"/>
    <row r="15" spans="1:6" ht="12" customHeight="1" x14ac:dyDescent="0.15"/>
    <row r="16" spans="1:6" ht="12" customHeight="1" x14ac:dyDescent="0.15"/>
    <row r="17" spans="1:2" ht="12" customHeight="1" x14ac:dyDescent="0.15"/>
    <row r="18" spans="1:2" ht="12" customHeight="1" x14ac:dyDescent="0.15"/>
    <row r="19" spans="1:2" ht="12" customHeight="1" x14ac:dyDescent="0.15"/>
    <row r="20" spans="1:2" ht="12" customHeight="1" x14ac:dyDescent="0.15"/>
    <row r="21" spans="1:2" ht="12" customHeight="1" x14ac:dyDescent="0.15"/>
    <row r="22" spans="1:2" ht="12" customHeight="1" x14ac:dyDescent="0.15"/>
    <row r="23" spans="1:2" ht="12" customHeight="1" x14ac:dyDescent="0.15"/>
    <row r="24" spans="1:2" ht="12" customHeight="1" x14ac:dyDescent="0.15"/>
    <row r="25" spans="1:2" ht="12.75" customHeight="1" x14ac:dyDescent="0.15">
      <c r="A25" s="1663"/>
      <c r="B25" s="529"/>
    </row>
    <row r="26" spans="1:2" ht="12.75" customHeight="1" x14ac:dyDescent="0.15">
      <c r="A26" s="1663"/>
      <c r="B26" s="529"/>
    </row>
    <row r="27" spans="1:2" ht="12.75" customHeight="1" x14ac:dyDescent="0.15">
      <c r="A27" s="1663"/>
      <c r="B27" s="529"/>
    </row>
    <row r="28" spans="1:2" ht="12.75" customHeight="1" x14ac:dyDescent="0.15">
      <c r="A28" s="1663"/>
      <c r="B28" s="529"/>
    </row>
    <row r="29" spans="1:2" ht="12.75" customHeight="1" x14ac:dyDescent="0.15">
      <c r="A29" s="1663"/>
      <c r="B29" s="529"/>
    </row>
    <row r="30" spans="1:2" ht="12.75" customHeight="1" x14ac:dyDescent="0.15">
      <c r="A30" s="1663"/>
      <c r="B30" s="529"/>
    </row>
    <row r="31" spans="1:2" ht="12.75" customHeight="1" x14ac:dyDescent="0.15">
      <c r="A31" s="1663"/>
      <c r="B31" s="529"/>
    </row>
    <row r="32" spans="1:2" ht="12.75" customHeight="1" x14ac:dyDescent="0.15">
      <c r="A32" s="1663"/>
      <c r="B32" s="529"/>
    </row>
    <row r="33" spans="1:2" ht="12.75" customHeight="1" x14ac:dyDescent="0.15">
      <c r="A33" s="1663"/>
      <c r="B33" s="529"/>
    </row>
    <row r="34" spans="1:2" ht="12.75" customHeight="1" x14ac:dyDescent="0.15">
      <c r="A34" s="1663"/>
      <c r="B34" s="529"/>
    </row>
    <row r="35" spans="1:2" ht="12.75" customHeight="1" x14ac:dyDescent="0.15">
      <c r="A35" s="1663"/>
      <c r="B35" s="529"/>
    </row>
    <row r="36" spans="1:2" ht="12.75" customHeight="1" x14ac:dyDescent="0.15">
      <c r="A36" s="1663"/>
      <c r="B36" s="529"/>
    </row>
  </sheetData>
  <mergeCells count="6">
    <mergeCell ref="A12:F12"/>
    <mergeCell ref="A2:F2"/>
    <mergeCell ref="A4:A5"/>
    <mergeCell ref="B4:F4"/>
    <mergeCell ref="A10:F10"/>
    <mergeCell ref="A11:F11"/>
  </mergeCells>
  <pageMargins left="0.7" right="0.7" top="0.75" bottom="0.75" header="0.3" footer="0.3"/>
  <pageSetup paperSize="14" orientation="landscape"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3"/>
  <dimension ref="A1:H21"/>
  <sheetViews>
    <sheetView zoomScaleNormal="100" workbookViewId="0"/>
  </sheetViews>
  <sheetFormatPr baseColWidth="10" defaultColWidth="11.42578125" defaultRowHeight="11.25" x14ac:dyDescent="0.15"/>
  <cols>
    <col min="1" max="1" width="22.7109375" style="1678" customWidth="1"/>
    <col min="2" max="5" width="13.5703125" style="1671" customWidth="1"/>
    <col min="6" max="6" width="12.5703125" style="1671" customWidth="1"/>
    <col min="7" max="7" width="13.42578125" style="1671" customWidth="1"/>
    <col min="8" max="8" width="16" style="1671" customWidth="1"/>
    <col min="9" max="9" width="13.42578125" style="1671" customWidth="1"/>
    <col min="10" max="16384" width="11.42578125" style="1671"/>
  </cols>
  <sheetData>
    <row r="1" spans="1:8" ht="15" customHeight="1" x14ac:dyDescent="0.15">
      <c r="A1" s="1669"/>
      <c r="B1" s="1670"/>
    </row>
    <row r="2" spans="1:8" ht="22.5" customHeight="1" x14ac:dyDescent="0.15">
      <c r="A2" s="3357" t="s">
        <v>3018</v>
      </c>
      <c r="B2" s="3357"/>
      <c r="C2" s="3357"/>
      <c r="D2" s="3357"/>
      <c r="E2" s="3357"/>
      <c r="F2" s="3357"/>
    </row>
    <row r="3" spans="1:8" ht="11.25" customHeight="1" x14ac:dyDescent="0.15">
      <c r="A3" s="1654"/>
      <c r="B3" s="1654"/>
      <c r="C3" s="1654"/>
      <c r="D3" s="1654"/>
      <c r="E3" s="1654"/>
      <c r="F3" s="958"/>
    </row>
    <row r="4" spans="1:8" ht="15" customHeight="1" x14ac:dyDescent="0.15">
      <c r="A4" s="3361" t="s">
        <v>3019</v>
      </c>
      <c r="B4" s="3363" t="s">
        <v>3020</v>
      </c>
      <c r="C4" s="3363"/>
      <c r="D4" s="3363"/>
      <c r="E4" s="3363"/>
      <c r="F4" s="3363"/>
      <c r="G4" s="616"/>
      <c r="H4" s="616"/>
    </row>
    <row r="5" spans="1:8" ht="15" customHeight="1" x14ac:dyDescent="0.15">
      <c r="A5" s="3362"/>
      <c r="B5" s="3364" t="s">
        <v>3021</v>
      </c>
      <c r="C5" s="3364"/>
      <c r="D5" s="3364"/>
      <c r="E5" s="3364"/>
      <c r="F5" s="3364"/>
      <c r="G5" s="1489"/>
      <c r="H5" s="1489"/>
    </row>
    <row r="6" spans="1:8" ht="15" customHeight="1" x14ac:dyDescent="0.15">
      <c r="A6" s="3353"/>
      <c r="B6" s="1672">
        <v>2012</v>
      </c>
      <c r="C6" s="1672">
        <v>2013</v>
      </c>
      <c r="D6" s="1673">
        <v>2014</v>
      </c>
      <c r="E6" s="1673">
        <v>2015</v>
      </c>
      <c r="F6" s="1673">
        <v>2016</v>
      </c>
    </row>
    <row r="7" spans="1:8" ht="15" customHeight="1" x14ac:dyDescent="0.15">
      <c r="A7" s="1489" t="s">
        <v>89</v>
      </c>
      <c r="B7" s="2169">
        <v>10.841390645646682</v>
      </c>
      <c r="C7" s="2169">
        <v>11.459234266797152</v>
      </c>
      <c r="D7" s="2169">
        <v>12.18269877950768</v>
      </c>
      <c r="E7" s="2170">
        <v>13.16</v>
      </c>
      <c r="F7" s="2169">
        <v>14.093699191766628</v>
      </c>
    </row>
    <row r="8" spans="1:8" ht="11.25" customHeight="1" x14ac:dyDescent="0.15">
      <c r="A8" s="1641"/>
      <c r="B8" s="1674"/>
      <c r="C8" s="1674"/>
      <c r="D8" s="1674"/>
      <c r="E8" s="1674"/>
      <c r="F8" s="1675"/>
    </row>
    <row r="9" spans="1:8" ht="22.5" customHeight="1" x14ac:dyDescent="0.15">
      <c r="A9" s="2437" t="s">
        <v>3022</v>
      </c>
      <c r="B9" s="2437"/>
      <c r="C9" s="2437"/>
      <c r="D9" s="2437"/>
      <c r="E9" s="2437"/>
      <c r="F9" s="2437"/>
    </row>
    <row r="10" spans="1:8" ht="15" customHeight="1" x14ac:dyDescent="0.15">
      <c r="A10" s="2951" t="s">
        <v>2383</v>
      </c>
      <c r="B10" s="2951"/>
      <c r="C10" s="2951"/>
      <c r="D10" s="2951"/>
      <c r="E10" s="2951"/>
      <c r="F10" s="2951"/>
    </row>
    <row r="11" spans="1:8" ht="12" customHeight="1" x14ac:dyDescent="0.15">
      <c r="A11" s="1676"/>
      <c r="B11" s="1677"/>
    </row>
    <row r="12" spans="1:8" ht="12" customHeight="1" x14ac:dyDescent="0.15"/>
    <row r="13" spans="1:8" ht="12" customHeight="1" x14ac:dyDescent="0.15"/>
    <row r="14" spans="1:8" ht="12" customHeight="1" x14ac:dyDescent="0.15"/>
    <row r="15" spans="1:8" ht="12" customHeight="1" x14ac:dyDescent="0.15"/>
    <row r="16" spans="1:8" ht="12" customHeight="1" x14ac:dyDescent="0.15"/>
    <row r="17" ht="12" customHeight="1" x14ac:dyDescent="0.15"/>
    <row r="18" ht="12" customHeight="1" x14ac:dyDescent="0.15"/>
    <row r="19" ht="12" customHeight="1" x14ac:dyDescent="0.15"/>
    <row r="20" ht="12" customHeight="1" x14ac:dyDescent="0.15"/>
    <row r="21" ht="8.25" customHeight="1" x14ac:dyDescent="0.15"/>
  </sheetData>
  <mergeCells count="6">
    <mergeCell ref="A10:F10"/>
    <mergeCell ref="A2:F2"/>
    <mergeCell ref="A4:A6"/>
    <mergeCell ref="B4:F4"/>
    <mergeCell ref="B5:F5"/>
    <mergeCell ref="A9:F9"/>
  </mergeCells>
  <pageMargins left="0.7" right="0.7" top="0.75" bottom="0.75" header="0.3" footer="0.3"/>
  <pageSetup paperSize="14" orientation="landscape"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4"/>
  <dimension ref="A1:H9"/>
  <sheetViews>
    <sheetView zoomScaleNormal="100" workbookViewId="0"/>
  </sheetViews>
  <sheetFormatPr baseColWidth="10" defaultColWidth="11.42578125" defaultRowHeight="11.25" x14ac:dyDescent="0.15"/>
  <cols>
    <col min="1" max="1" width="21.42578125" style="1680" customWidth="1"/>
    <col min="2" max="6" width="12.5703125" style="1680" bestFit="1" customWidth="1"/>
    <col min="7" max="7" width="11.42578125" style="1680"/>
    <col min="8" max="8" width="18.140625" style="1680" customWidth="1"/>
    <col min="9" max="16384" width="11.42578125" style="1680"/>
  </cols>
  <sheetData>
    <row r="1" spans="1:8" ht="15" customHeight="1" x14ac:dyDescent="0.15">
      <c r="A1" s="1679"/>
      <c r="G1" s="1681"/>
    </row>
    <row r="2" spans="1:8" s="1671" customFormat="1" ht="22.5" customHeight="1" x14ac:dyDescent="0.15">
      <c r="A2" s="3343" t="s">
        <v>3023</v>
      </c>
      <c r="B2" s="3343"/>
      <c r="C2" s="3343"/>
      <c r="D2" s="3343"/>
      <c r="E2" s="3343"/>
      <c r="F2" s="3343"/>
      <c r="G2" s="1682"/>
      <c r="H2" s="1682"/>
    </row>
    <row r="3" spans="1:8" s="1671" customFormat="1" ht="11.25" customHeight="1" x14ac:dyDescent="0.15">
      <c r="A3" s="1654"/>
      <c r="B3" s="1654"/>
      <c r="C3" s="1654"/>
      <c r="D3" s="1654"/>
      <c r="E3" s="1683"/>
      <c r="F3" s="1684"/>
      <c r="G3" s="1682"/>
      <c r="H3" s="1682"/>
    </row>
    <row r="4" spans="1:8" s="1671" customFormat="1" ht="15" customHeight="1" x14ac:dyDescent="0.15">
      <c r="A4" s="3365" t="s">
        <v>71</v>
      </c>
      <c r="B4" s="3358" t="s">
        <v>3024</v>
      </c>
      <c r="C4" s="3358"/>
      <c r="D4" s="3358"/>
      <c r="E4" s="3358"/>
      <c r="F4" s="3358"/>
      <c r="G4" s="1682"/>
      <c r="H4" s="1682"/>
    </row>
    <row r="5" spans="1:8" s="1671" customFormat="1" ht="15" customHeight="1" x14ac:dyDescent="0.15">
      <c r="A5" s="3366"/>
      <c r="B5" s="1685">
        <v>2012</v>
      </c>
      <c r="C5" s="1685">
        <v>2013</v>
      </c>
      <c r="D5" s="1685">
        <v>2014</v>
      </c>
      <c r="E5" s="1685">
        <v>2015</v>
      </c>
      <c r="F5" s="1685">
        <v>2016</v>
      </c>
      <c r="G5" s="1686"/>
      <c r="H5" s="1686"/>
    </row>
    <row r="6" spans="1:8" s="1671" customFormat="1" ht="22.5" customHeight="1" x14ac:dyDescent="0.15">
      <c r="A6" s="2168" t="s">
        <v>3025</v>
      </c>
      <c r="B6" s="1688">
        <v>1885140</v>
      </c>
      <c r="C6" s="1688">
        <v>2010682</v>
      </c>
      <c r="D6" s="1688">
        <v>2174431</v>
      </c>
      <c r="E6" s="1689">
        <v>2375497</v>
      </c>
      <c r="F6" s="1689">
        <v>2572067</v>
      </c>
    </row>
    <row r="7" spans="1:8" s="1671" customFormat="1" ht="11.25" customHeight="1" x14ac:dyDescent="0.15">
      <c r="A7" s="1687"/>
      <c r="B7" s="1690"/>
      <c r="C7" s="1690"/>
      <c r="D7" s="1690"/>
      <c r="E7" s="958"/>
      <c r="F7" s="1691"/>
    </row>
    <row r="8" spans="1:8" s="1671" customFormat="1" ht="15" customHeight="1" x14ac:dyDescent="0.15">
      <c r="A8" s="2701" t="s">
        <v>3026</v>
      </c>
      <c r="B8" s="2701"/>
      <c r="C8" s="2701"/>
      <c r="D8" s="2701"/>
      <c r="E8" s="2701"/>
      <c r="F8" s="2701"/>
    </row>
    <row r="9" spans="1:8" s="1671" customFormat="1" x14ac:dyDescent="0.15">
      <c r="A9" s="1678"/>
    </row>
  </sheetData>
  <mergeCells count="4">
    <mergeCell ref="A2:F2"/>
    <mergeCell ref="A4:A5"/>
    <mergeCell ref="B4:F4"/>
    <mergeCell ref="A8:F8"/>
  </mergeCells>
  <pageMargins left="0.7" right="0.7" top="0.75" bottom="0.75" header="0.3" footer="0.3"/>
  <pageSetup paperSize="14" orientation="landscape"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5"/>
  <dimension ref="A1:F9"/>
  <sheetViews>
    <sheetView zoomScaleNormal="100" workbookViewId="0"/>
  </sheetViews>
  <sheetFormatPr baseColWidth="10" defaultColWidth="11.42578125" defaultRowHeight="11.25" x14ac:dyDescent="0.15"/>
  <cols>
    <col min="1" max="1" width="26.85546875" style="1680" customWidth="1"/>
    <col min="2" max="6" width="10.28515625" style="1680" customWidth="1"/>
    <col min="7" max="16384" width="11.42578125" style="1680"/>
  </cols>
  <sheetData>
    <row r="1" spans="1:6" ht="15" customHeight="1" x14ac:dyDescent="0.15">
      <c r="A1" s="1679"/>
    </row>
    <row r="2" spans="1:6" s="1671" customFormat="1" ht="33.75" customHeight="1" x14ac:dyDescent="0.15">
      <c r="A2" s="3343" t="s">
        <v>3027</v>
      </c>
      <c r="B2" s="3343"/>
      <c r="C2" s="3343"/>
      <c r="D2" s="3343"/>
      <c r="E2" s="3343"/>
      <c r="F2" s="3343"/>
    </row>
    <row r="3" spans="1:6" s="1671" customFormat="1" ht="11.25" customHeight="1" x14ac:dyDescent="0.15">
      <c r="A3" s="1654"/>
      <c r="B3" s="1654"/>
      <c r="C3" s="1654"/>
      <c r="D3" s="1654"/>
      <c r="E3" s="958"/>
      <c r="F3" s="1692"/>
    </row>
    <row r="4" spans="1:6" s="1671" customFormat="1" ht="15" customHeight="1" x14ac:dyDescent="0.15">
      <c r="A4" s="3365" t="s">
        <v>71</v>
      </c>
      <c r="B4" s="3367" t="s">
        <v>3028</v>
      </c>
      <c r="C4" s="3367"/>
      <c r="D4" s="3367"/>
      <c r="E4" s="3367"/>
      <c r="F4" s="3367"/>
    </row>
    <row r="5" spans="1:6" s="1671" customFormat="1" ht="15" customHeight="1" x14ac:dyDescent="0.15">
      <c r="A5" s="3366"/>
      <c r="B5" s="1685">
        <v>2012</v>
      </c>
      <c r="C5" s="1693">
        <v>2013</v>
      </c>
      <c r="D5" s="1685">
        <v>2014</v>
      </c>
      <c r="E5" s="1685">
        <v>2015</v>
      </c>
      <c r="F5" s="1685">
        <v>2016</v>
      </c>
    </row>
    <row r="6" spans="1:6" s="1671" customFormat="1" ht="15" customHeight="1" x14ac:dyDescent="0.15">
      <c r="A6" s="2171" t="s">
        <v>3029</v>
      </c>
      <c r="B6" s="1444">
        <v>0.12506909077074899</v>
      </c>
      <c r="C6" s="1695">
        <v>0.13102834626660601</v>
      </c>
      <c r="D6" s="1696">
        <v>0.13973704343958099</v>
      </c>
      <c r="E6" s="1696">
        <f>15.08/100</f>
        <v>0.15079999999999999</v>
      </c>
      <c r="F6" s="1696">
        <f>15.9281783544137/100</f>
        <v>0.159281783544137</v>
      </c>
    </row>
    <row r="7" spans="1:6" s="1671" customFormat="1" ht="11.25" customHeight="1" x14ac:dyDescent="0.15">
      <c r="A7" s="1694"/>
      <c r="B7" s="1697"/>
      <c r="C7" s="1698"/>
      <c r="D7" s="1699"/>
      <c r="E7" s="1699"/>
      <c r="F7" s="1699"/>
    </row>
    <row r="8" spans="1:6" s="1671" customFormat="1" ht="22.5" customHeight="1" x14ac:dyDescent="0.15">
      <c r="A8" s="3368" t="s">
        <v>3030</v>
      </c>
      <c r="B8" s="3368"/>
      <c r="C8" s="3368"/>
      <c r="D8" s="3368"/>
      <c r="E8" s="3368"/>
      <c r="F8" s="3368"/>
    </row>
    <row r="9" spans="1:6" s="1671" customFormat="1" x14ac:dyDescent="0.15">
      <c r="F9" s="1670"/>
    </row>
  </sheetData>
  <mergeCells count="4">
    <mergeCell ref="A2:F2"/>
    <mergeCell ref="A4:A5"/>
    <mergeCell ref="B4:F4"/>
    <mergeCell ref="A8:F8"/>
  </mergeCells>
  <pageMargins left="0.7" right="0.7" top="0.75" bottom="0.75" header="0.3" footer="0.3"/>
  <pageSetup paperSize="14" orientation="landscape"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6"/>
  <dimension ref="A1:X67"/>
  <sheetViews>
    <sheetView zoomScaleNormal="100" workbookViewId="0"/>
  </sheetViews>
  <sheetFormatPr baseColWidth="10" defaultColWidth="11.42578125" defaultRowHeight="10.5" x14ac:dyDescent="0.15"/>
  <cols>
    <col min="1" max="1" width="18.7109375" style="1700" customWidth="1"/>
    <col min="2" max="6" width="12.5703125" style="1700" customWidth="1"/>
    <col min="7" max="16384" width="11.42578125" style="1700"/>
  </cols>
  <sheetData>
    <row r="1" spans="1:24" ht="15" customHeight="1" x14ac:dyDescent="0.15"/>
    <row r="2" spans="1:24" s="958" customFormat="1" ht="22.5" customHeight="1" x14ac:dyDescent="0.15">
      <c r="A2" s="3370" t="s">
        <v>3031</v>
      </c>
      <c r="B2" s="3370"/>
      <c r="C2" s="3370"/>
      <c r="D2" s="3370"/>
      <c r="E2" s="3370"/>
      <c r="F2" s="3370"/>
      <c r="G2" s="1701"/>
      <c r="H2" s="1650"/>
      <c r="I2" s="1650"/>
      <c r="J2" s="1650"/>
      <c r="K2" s="1650"/>
      <c r="L2" s="1650"/>
      <c r="M2" s="1650"/>
      <c r="N2" s="1650"/>
      <c r="O2" s="1650"/>
      <c r="P2" s="1650"/>
      <c r="Q2" s="1650"/>
      <c r="R2" s="1650"/>
      <c r="S2" s="1650"/>
      <c r="T2" s="1650"/>
      <c r="U2" s="1650"/>
      <c r="V2" s="1650"/>
      <c r="W2" s="1650"/>
      <c r="X2" s="1650"/>
    </row>
    <row r="3" spans="1:24" s="958" customFormat="1" ht="15" customHeight="1" x14ac:dyDescent="0.15">
      <c r="A3" s="3371"/>
      <c r="B3" s="2568"/>
      <c r="C3" s="257"/>
      <c r="D3" s="257"/>
      <c r="E3" s="257"/>
      <c r="F3" s="257"/>
      <c r="G3" s="1650"/>
      <c r="H3" s="1650"/>
      <c r="I3" s="1650"/>
      <c r="J3" s="1650"/>
      <c r="K3" s="1650"/>
      <c r="L3" s="1650"/>
      <c r="M3" s="1650"/>
      <c r="N3" s="1650"/>
      <c r="O3" s="1650"/>
      <c r="P3" s="1650"/>
      <c r="Q3" s="1650"/>
      <c r="R3" s="1650"/>
      <c r="S3" s="1650"/>
      <c r="T3" s="1650"/>
      <c r="U3" s="1650"/>
      <c r="V3" s="1650"/>
      <c r="W3" s="1650"/>
      <c r="X3" s="1650"/>
    </row>
    <row r="4" spans="1:24" s="958" customFormat="1" ht="24.75" customHeight="1" x14ac:dyDescent="0.15">
      <c r="A4" s="3372" t="s">
        <v>3032</v>
      </c>
      <c r="B4" s="3373" t="s">
        <v>3033</v>
      </c>
      <c r="C4" s="3374"/>
      <c r="D4" s="3374"/>
      <c r="E4" s="3374"/>
      <c r="F4" s="3375"/>
      <c r="G4" s="1702"/>
      <c r="H4" s="1650"/>
      <c r="I4" s="1650"/>
      <c r="J4" s="1650"/>
      <c r="K4" s="1650"/>
      <c r="L4" s="1650"/>
      <c r="M4" s="1650"/>
      <c r="N4" s="1650"/>
      <c r="O4" s="1650"/>
      <c r="P4" s="1650"/>
      <c r="Q4" s="1650"/>
      <c r="R4" s="1650"/>
      <c r="S4" s="1650"/>
      <c r="T4" s="1650"/>
      <c r="U4" s="1650"/>
      <c r="V4" s="1650"/>
      <c r="W4" s="1650"/>
      <c r="X4" s="1650"/>
    </row>
    <row r="5" spans="1:24" s="958" customFormat="1" ht="29.25" customHeight="1" x14ac:dyDescent="0.15">
      <c r="A5" s="3372"/>
      <c r="B5" s="1703" t="s">
        <v>3034</v>
      </c>
      <c r="C5" s="1703" t="s">
        <v>3035</v>
      </c>
      <c r="D5" s="1703" t="s">
        <v>3036</v>
      </c>
      <c r="E5" s="1703" t="s">
        <v>3037</v>
      </c>
      <c r="F5" s="1703" t="s">
        <v>3038</v>
      </c>
      <c r="G5" s="1704"/>
      <c r="H5" s="1650"/>
      <c r="I5" s="1650"/>
      <c r="J5" s="1650"/>
      <c r="K5" s="1650"/>
      <c r="L5" s="1650"/>
      <c r="M5" s="1650"/>
      <c r="N5" s="1650"/>
      <c r="O5" s="1650"/>
      <c r="P5" s="1650"/>
      <c r="Q5" s="1650"/>
      <c r="R5" s="1650"/>
      <c r="S5" s="1650"/>
      <c r="T5" s="1650"/>
      <c r="U5" s="1650"/>
      <c r="V5" s="1650"/>
      <c r="W5" s="1650"/>
      <c r="X5" s="1650"/>
    </row>
    <row r="6" spans="1:24" s="958" customFormat="1" ht="12.75" customHeight="1" x14ac:dyDescent="0.15">
      <c r="A6" s="1705" t="s">
        <v>3039</v>
      </c>
      <c r="B6" s="1706">
        <v>122.089</v>
      </c>
      <c r="C6" s="1706">
        <v>137.38999999999999</v>
      </c>
      <c r="D6" s="1706">
        <v>141.23400000000001</v>
      </c>
      <c r="E6" s="1707">
        <v>142.089</v>
      </c>
      <c r="F6" s="1707">
        <v>146.148</v>
      </c>
      <c r="G6" s="1704"/>
      <c r="H6" s="1650"/>
      <c r="I6" s="1650"/>
      <c r="J6" s="1650"/>
      <c r="K6" s="1650"/>
      <c r="L6" s="1650"/>
      <c r="M6" s="1650"/>
      <c r="N6" s="1650"/>
      <c r="O6" s="1650"/>
      <c r="P6" s="1650"/>
      <c r="Q6" s="1650"/>
      <c r="R6" s="1650"/>
      <c r="S6" s="1650"/>
      <c r="T6" s="1650"/>
      <c r="U6" s="1650"/>
      <c r="V6" s="1650"/>
      <c r="W6" s="1650"/>
      <c r="X6" s="1650"/>
    </row>
    <row r="7" spans="1:24" s="958" customFormat="1" ht="12.75" customHeight="1" x14ac:dyDescent="0.15">
      <c r="A7" s="1705" t="s">
        <v>3040</v>
      </c>
      <c r="B7" s="1706">
        <v>76.358000000000004</v>
      </c>
      <c r="C7" s="1706">
        <v>88.712999999999994</v>
      </c>
      <c r="D7" s="1706">
        <v>92.4</v>
      </c>
      <c r="E7" s="1707">
        <v>95.301999999999992</v>
      </c>
      <c r="F7" s="1707">
        <v>107.13499999999999</v>
      </c>
      <c r="G7" s="1704"/>
      <c r="H7" s="1650"/>
      <c r="I7" s="1650"/>
      <c r="J7" s="1650"/>
      <c r="K7" s="1650"/>
      <c r="L7" s="1650"/>
      <c r="M7" s="1650"/>
      <c r="N7" s="1650"/>
      <c r="O7" s="1650"/>
      <c r="P7" s="1650"/>
      <c r="Q7" s="1650"/>
      <c r="R7" s="1650"/>
      <c r="S7" s="1650"/>
      <c r="T7" s="1650"/>
      <c r="U7" s="1650"/>
      <c r="V7" s="1650"/>
      <c r="W7" s="1650"/>
      <c r="X7" s="1650"/>
    </row>
    <row r="8" spans="1:24" s="958" customFormat="1" ht="12.75" customHeight="1" x14ac:dyDescent="0.15">
      <c r="A8" s="1705" t="s">
        <v>3041</v>
      </c>
      <c r="B8" s="1706">
        <v>58.575000000000003</v>
      </c>
      <c r="C8" s="1706">
        <v>79.87700000000001</v>
      </c>
      <c r="D8" s="1706">
        <v>88.907000000000011</v>
      </c>
      <c r="E8" s="1707">
        <v>98.100999999999999</v>
      </c>
      <c r="F8" s="1707">
        <v>105.735</v>
      </c>
      <c r="G8" s="1704"/>
      <c r="H8" s="1650"/>
      <c r="I8" s="1650"/>
      <c r="J8" s="1650"/>
      <c r="K8" s="1650"/>
      <c r="L8" s="1650"/>
      <c r="M8" s="1650"/>
      <c r="N8" s="1650"/>
      <c r="O8" s="1650"/>
      <c r="P8" s="1650"/>
      <c r="Q8" s="1650"/>
      <c r="R8" s="1650"/>
      <c r="S8" s="1650"/>
      <c r="T8" s="1650"/>
      <c r="U8" s="1650"/>
      <c r="V8" s="1650"/>
      <c r="W8" s="1650"/>
      <c r="X8" s="1650"/>
    </row>
    <row r="9" spans="1:24" s="958" customFormat="1" ht="12.75" customHeight="1" x14ac:dyDescent="0.15">
      <c r="A9" s="1705" t="s">
        <v>3042</v>
      </c>
      <c r="B9" s="1706">
        <v>73.349000000000004</v>
      </c>
      <c r="C9" s="1706">
        <v>83.097000000000008</v>
      </c>
      <c r="D9" s="1706">
        <v>88.897999999999996</v>
      </c>
      <c r="E9" s="1707">
        <v>90.367999999999995</v>
      </c>
      <c r="F9" s="1707">
        <v>100.71600000000001</v>
      </c>
      <c r="G9" s="1704"/>
      <c r="H9" s="1650"/>
      <c r="I9" s="1650"/>
      <c r="J9" s="1650"/>
      <c r="K9" s="1650"/>
      <c r="L9" s="1650"/>
      <c r="M9" s="1650"/>
      <c r="N9" s="1650"/>
      <c r="O9" s="1650"/>
      <c r="P9" s="1650"/>
      <c r="Q9" s="1650"/>
      <c r="R9" s="1650"/>
      <c r="S9" s="1650"/>
      <c r="T9" s="1650"/>
      <c r="U9" s="1650"/>
      <c r="V9" s="1650"/>
      <c r="W9" s="1650"/>
      <c r="X9" s="1650"/>
    </row>
    <row r="10" spans="1:24" s="958" customFormat="1" ht="12.75" customHeight="1" x14ac:dyDescent="0.15">
      <c r="A10" s="1708" t="s">
        <v>3043</v>
      </c>
      <c r="B10" s="1709">
        <v>35.18245869227669</v>
      </c>
      <c r="C10" s="1709">
        <v>44.126111005591603</v>
      </c>
      <c r="D10" s="1709">
        <v>57.215088767748703</v>
      </c>
      <c r="E10" s="1710">
        <v>67.461718735284137</v>
      </c>
      <c r="F10" s="1710">
        <v>77.165999999999997</v>
      </c>
      <c r="G10" s="1704"/>
      <c r="H10" s="1650"/>
      <c r="I10" s="1650"/>
      <c r="J10" s="1650"/>
      <c r="K10" s="1650"/>
      <c r="L10" s="1650"/>
      <c r="M10" s="1650"/>
      <c r="N10" s="1650"/>
      <c r="O10" s="1650"/>
      <c r="P10" s="1650"/>
      <c r="Q10" s="1650"/>
      <c r="R10" s="1650"/>
      <c r="S10" s="1650"/>
      <c r="T10" s="1650"/>
      <c r="U10" s="1650"/>
      <c r="V10" s="1650"/>
      <c r="W10" s="1650"/>
      <c r="X10" s="1650"/>
    </row>
    <row r="11" spans="1:24" s="958" customFormat="1" ht="12.75" customHeight="1" x14ac:dyDescent="0.15">
      <c r="A11" s="1705" t="s">
        <v>3044</v>
      </c>
      <c r="B11" s="1706">
        <v>65.579000000000008</v>
      </c>
      <c r="C11" s="1706">
        <v>76.638999999999996</v>
      </c>
      <c r="D11" s="1706">
        <v>89.917000000000002</v>
      </c>
      <c r="E11" s="1707">
        <v>98.281000000000006</v>
      </c>
      <c r="F11" s="1707">
        <v>105.95599999999999</v>
      </c>
      <c r="G11" s="1704"/>
      <c r="H11" s="1650"/>
      <c r="I11" s="1650"/>
      <c r="J11" s="1650"/>
      <c r="K11" s="1650"/>
      <c r="L11" s="1650"/>
      <c r="M11" s="1650"/>
      <c r="N11" s="1650"/>
      <c r="O11" s="1650"/>
      <c r="P11" s="1650"/>
      <c r="Q11" s="1650"/>
      <c r="R11" s="1650"/>
      <c r="S11" s="1650"/>
      <c r="T11" s="1650"/>
      <c r="U11" s="1650"/>
      <c r="V11" s="1650"/>
      <c r="W11" s="1650"/>
      <c r="X11" s="1650"/>
    </row>
    <row r="12" spans="1:24" s="958" customFormat="1" ht="12.75" customHeight="1" x14ac:dyDescent="0.15">
      <c r="A12" s="1705" t="s">
        <v>3045</v>
      </c>
      <c r="B12" s="1706">
        <v>129.72399999999999</v>
      </c>
      <c r="C12" s="1706">
        <v>137.87899999999999</v>
      </c>
      <c r="D12" s="1706">
        <v>146.404</v>
      </c>
      <c r="E12" s="1707">
        <v>154.405</v>
      </c>
      <c r="F12" s="1707">
        <v>166.678</v>
      </c>
      <c r="G12" s="1704"/>
      <c r="H12" s="1650"/>
      <c r="I12" s="1650"/>
      <c r="J12" s="1650"/>
      <c r="K12" s="1650"/>
      <c r="L12" s="1650"/>
      <c r="M12" s="1650"/>
      <c r="N12" s="1650"/>
      <c r="O12" s="1650"/>
      <c r="P12" s="1650"/>
      <c r="Q12" s="1650"/>
      <c r="R12" s="1650"/>
      <c r="S12" s="1650"/>
      <c r="T12" s="1650"/>
      <c r="U12" s="1650"/>
      <c r="V12" s="1650"/>
      <c r="W12" s="1650"/>
      <c r="X12" s="1650"/>
    </row>
    <row r="13" spans="1:24" s="958" customFormat="1" ht="12.75" customHeight="1" x14ac:dyDescent="0.15">
      <c r="A13" s="1705" t="s">
        <v>3046</v>
      </c>
      <c r="B13" s="1706">
        <v>86.97</v>
      </c>
      <c r="C13" s="1706">
        <v>113.911</v>
      </c>
      <c r="D13" s="1706">
        <v>124.46499999999999</v>
      </c>
      <c r="E13" s="1707">
        <v>132.857</v>
      </c>
      <c r="F13" s="1707">
        <v>145.833</v>
      </c>
      <c r="G13" s="1704"/>
      <c r="H13" s="1650"/>
      <c r="I13" s="1650"/>
      <c r="J13" s="1650"/>
      <c r="K13" s="1650"/>
      <c r="L13" s="1650"/>
      <c r="M13" s="1650"/>
      <c r="N13" s="1650"/>
      <c r="O13" s="1650"/>
      <c r="P13" s="1650"/>
      <c r="Q13" s="1650"/>
      <c r="R13" s="1650"/>
      <c r="S13" s="1650"/>
      <c r="T13" s="1650"/>
      <c r="U13" s="1650"/>
      <c r="V13" s="1650"/>
      <c r="W13" s="1650"/>
      <c r="X13" s="1650"/>
    </row>
    <row r="14" spans="1:24" s="958" customFormat="1" ht="12.75" customHeight="1" x14ac:dyDescent="0.15">
      <c r="A14" s="1705" t="s">
        <v>3047</v>
      </c>
      <c r="B14" s="1706">
        <v>128.46199999999999</v>
      </c>
      <c r="C14" s="1706">
        <v>145.64499999999998</v>
      </c>
      <c r="D14" s="1706">
        <v>162.98399999999998</v>
      </c>
      <c r="E14" s="1707">
        <v>170.46199999999999</v>
      </c>
      <c r="F14" s="1707">
        <v>170.62700000000001</v>
      </c>
      <c r="G14" s="1704"/>
      <c r="H14" s="1650"/>
      <c r="I14" s="1650"/>
      <c r="J14" s="1650"/>
      <c r="K14" s="1650"/>
      <c r="L14" s="1650"/>
      <c r="M14" s="1650"/>
      <c r="N14" s="1650"/>
      <c r="O14" s="1650"/>
      <c r="P14" s="1650"/>
      <c r="Q14" s="1650"/>
      <c r="R14" s="1650"/>
      <c r="S14" s="1650"/>
      <c r="T14" s="1650"/>
      <c r="U14" s="1650"/>
      <c r="V14" s="1650"/>
      <c r="W14" s="1650"/>
      <c r="X14" s="1650"/>
    </row>
    <row r="15" spans="1:24" s="958" customFormat="1" ht="12.75" customHeight="1" x14ac:dyDescent="0.15">
      <c r="A15" s="1705" t="s">
        <v>3048</v>
      </c>
      <c r="B15" s="1706">
        <v>82.043000000000006</v>
      </c>
      <c r="C15" s="1706">
        <v>89.811000000000007</v>
      </c>
      <c r="D15" s="1706">
        <v>98.462999999999994</v>
      </c>
      <c r="E15" s="1707">
        <v>108.175</v>
      </c>
      <c r="F15" s="1707">
        <v>117.53999999999999</v>
      </c>
      <c r="G15" s="1704"/>
      <c r="H15" s="1650"/>
      <c r="I15" s="1650"/>
      <c r="J15" s="1650"/>
      <c r="K15" s="1650"/>
      <c r="L15" s="1650"/>
      <c r="M15" s="1650"/>
      <c r="N15" s="1650"/>
      <c r="O15" s="1650"/>
      <c r="P15" s="1650"/>
      <c r="Q15" s="1650"/>
      <c r="R15" s="1650"/>
      <c r="S15" s="1650"/>
      <c r="T15" s="1650"/>
      <c r="U15" s="1650"/>
      <c r="V15" s="1650"/>
      <c r="W15" s="1650"/>
      <c r="X15" s="1650"/>
    </row>
    <row r="16" spans="1:24" s="958" customFormat="1" ht="12.75" customHeight="1" x14ac:dyDescent="0.15">
      <c r="A16" s="1705" t="s">
        <v>3049</v>
      </c>
      <c r="B16" s="1706">
        <v>72.53</v>
      </c>
      <c r="C16" s="1706">
        <v>77.614999999999995</v>
      </c>
      <c r="D16" s="1706">
        <v>98.524000000000001</v>
      </c>
      <c r="E16" s="1707">
        <v>101.97799999999999</v>
      </c>
      <c r="F16" s="1707">
        <v>112.28</v>
      </c>
      <c r="G16" s="1704"/>
      <c r="H16" s="1650"/>
      <c r="I16" s="1650"/>
      <c r="J16" s="1650"/>
      <c r="K16" s="1650"/>
      <c r="L16" s="1650"/>
      <c r="M16" s="1650"/>
      <c r="N16" s="1650"/>
      <c r="O16" s="1650"/>
      <c r="P16" s="1650"/>
      <c r="Q16" s="1650"/>
      <c r="R16" s="1650"/>
      <c r="S16" s="1650"/>
      <c r="T16" s="1650"/>
      <c r="U16" s="1650"/>
      <c r="V16" s="1650"/>
      <c r="W16" s="1650"/>
      <c r="X16" s="1650"/>
    </row>
    <row r="17" spans="1:24" s="958" customFormat="1" ht="12.75" customHeight="1" x14ac:dyDescent="0.15">
      <c r="A17" s="1705" t="s">
        <v>3050</v>
      </c>
      <c r="B17" s="1706">
        <v>63.282000000000004</v>
      </c>
      <c r="C17" s="1706">
        <v>72.222999999999999</v>
      </c>
      <c r="D17" s="1706">
        <v>66.224000000000004</v>
      </c>
      <c r="E17" s="1707">
        <v>74.302999999999997</v>
      </c>
      <c r="F17" s="1707">
        <v>81.947000000000003</v>
      </c>
      <c r="G17" s="1704"/>
      <c r="H17" s="1650"/>
      <c r="I17" s="1650"/>
      <c r="J17" s="1650"/>
      <c r="K17" s="1650"/>
      <c r="L17" s="1650"/>
      <c r="M17" s="1650"/>
      <c r="N17" s="1650"/>
      <c r="O17" s="1650"/>
      <c r="P17" s="1650"/>
      <c r="Q17" s="1650"/>
      <c r="R17" s="1650"/>
      <c r="S17" s="1650"/>
      <c r="T17" s="1650"/>
      <c r="U17" s="1650"/>
      <c r="V17" s="1650"/>
      <c r="W17" s="1650"/>
      <c r="X17" s="1650"/>
    </row>
    <row r="18" spans="1:24" s="958" customFormat="1" ht="12.75" customHeight="1" x14ac:dyDescent="0.15">
      <c r="A18" s="1705" t="s">
        <v>3051</v>
      </c>
      <c r="B18" s="1706">
        <v>41.039000000000001</v>
      </c>
      <c r="C18" s="1706">
        <v>48.683</v>
      </c>
      <c r="D18" s="1706">
        <v>56.745000000000005</v>
      </c>
      <c r="E18" s="1707">
        <v>61.286000000000001</v>
      </c>
      <c r="F18" s="1707">
        <v>70.725999999999999</v>
      </c>
      <c r="G18" s="1704"/>
      <c r="H18" s="1650"/>
      <c r="I18" s="1650"/>
      <c r="J18" s="1650"/>
      <c r="K18" s="1650"/>
      <c r="L18" s="1650"/>
      <c r="M18" s="1650"/>
      <c r="N18" s="1650"/>
      <c r="O18" s="1650"/>
      <c r="P18" s="1650"/>
      <c r="Q18" s="1650"/>
      <c r="R18" s="1650"/>
      <c r="S18" s="1650"/>
      <c r="T18" s="1650"/>
      <c r="U18" s="1650"/>
      <c r="V18" s="1650"/>
      <c r="W18" s="1650"/>
      <c r="X18" s="1650"/>
    </row>
    <row r="19" spans="1:24" s="958" customFormat="1" ht="12.75" customHeight="1" x14ac:dyDescent="0.15">
      <c r="A19" s="1705" t="s">
        <v>3052</v>
      </c>
      <c r="B19" s="1706">
        <v>98.965999999999994</v>
      </c>
      <c r="C19" s="1706">
        <v>109.84399999999999</v>
      </c>
      <c r="D19" s="1706">
        <v>121.077</v>
      </c>
      <c r="E19" s="1707">
        <v>129.56700000000001</v>
      </c>
      <c r="F19" s="1707">
        <v>139.62400000000002</v>
      </c>
      <c r="G19" s="1704"/>
      <c r="H19" s="1650"/>
      <c r="I19" s="1650"/>
      <c r="J19" s="1650"/>
      <c r="K19" s="1650"/>
      <c r="L19" s="1650"/>
      <c r="M19" s="1650"/>
      <c r="N19" s="1650"/>
      <c r="O19" s="1650"/>
      <c r="P19" s="1650"/>
      <c r="Q19" s="1650"/>
      <c r="R19" s="1650"/>
      <c r="S19" s="1650"/>
      <c r="T19" s="1650"/>
      <c r="U19" s="1650"/>
      <c r="V19" s="1650"/>
      <c r="W19" s="1650"/>
      <c r="X19" s="1650"/>
    </row>
    <row r="20" spans="1:24" s="958" customFormat="1" ht="12.75" customHeight="1" x14ac:dyDescent="0.15">
      <c r="A20" s="1705" t="s">
        <v>3053</v>
      </c>
      <c r="B20" s="1706">
        <v>84.266999999999996</v>
      </c>
      <c r="C20" s="1706">
        <v>89.652000000000001</v>
      </c>
      <c r="D20" s="1706">
        <v>97.962999999999994</v>
      </c>
      <c r="E20" s="1707">
        <v>114.59399999999999</v>
      </c>
      <c r="F20" s="1707">
        <v>124.60499999999999</v>
      </c>
      <c r="G20" s="1650"/>
      <c r="H20" s="1650"/>
      <c r="I20" s="1650"/>
      <c r="J20" s="1650"/>
      <c r="K20" s="1650"/>
      <c r="L20" s="1650"/>
      <c r="M20" s="1650"/>
      <c r="N20" s="1650"/>
      <c r="O20" s="1650"/>
      <c r="P20" s="1650"/>
      <c r="Q20" s="1650"/>
      <c r="R20" s="1650"/>
      <c r="S20" s="1650"/>
      <c r="T20" s="1650"/>
      <c r="U20" s="1650"/>
      <c r="V20" s="1650"/>
      <c r="W20" s="1650"/>
      <c r="X20" s="1650"/>
    </row>
    <row r="21" spans="1:24" s="958" customFormat="1" ht="12.75" customHeight="1" x14ac:dyDescent="0.15">
      <c r="A21" s="1705" t="s">
        <v>3054</v>
      </c>
      <c r="B21" s="1706">
        <v>76.451999999999998</v>
      </c>
      <c r="C21" s="1706">
        <v>76.311999999999998</v>
      </c>
      <c r="D21" s="1706">
        <v>76.067000000000007</v>
      </c>
      <c r="E21" s="1707">
        <v>75.769000000000005</v>
      </c>
      <c r="F21" s="1707">
        <v>77.87</v>
      </c>
      <c r="G21" s="1650"/>
      <c r="H21" s="1650"/>
      <c r="I21" s="1650"/>
      <c r="J21" s="1650"/>
      <c r="K21" s="1650"/>
      <c r="L21" s="1650"/>
      <c r="M21" s="1650"/>
      <c r="N21" s="1650"/>
      <c r="O21" s="1650"/>
      <c r="P21" s="1650"/>
      <c r="Q21" s="1650"/>
      <c r="R21" s="1650"/>
      <c r="S21" s="1650"/>
      <c r="T21" s="1650"/>
      <c r="U21" s="1650"/>
      <c r="V21" s="1650"/>
      <c r="W21" s="1650"/>
      <c r="X21" s="1650"/>
    </row>
    <row r="22" spans="1:24" s="958" customFormat="1" ht="12.75" customHeight="1" x14ac:dyDescent="0.15">
      <c r="A22" s="1705" t="s">
        <v>3055</v>
      </c>
      <c r="B22" s="1706">
        <v>67.094999999999999</v>
      </c>
      <c r="C22" s="1706">
        <v>75.858999999999995</v>
      </c>
      <c r="D22" s="1706">
        <v>89.828000000000003</v>
      </c>
      <c r="E22" s="1707">
        <v>99.426999999999992</v>
      </c>
      <c r="F22" s="1707">
        <v>110.56099999999999</v>
      </c>
      <c r="G22" s="1650"/>
      <c r="H22" s="1650"/>
      <c r="I22" s="1650"/>
      <c r="J22" s="1650"/>
      <c r="K22" s="1650"/>
      <c r="L22" s="1650"/>
      <c r="M22" s="1650"/>
      <c r="N22" s="1650"/>
      <c r="O22" s="1650"/>
      <c r="P22" s="1650"/>
      <c r="Q22" s="1650"/>
      <c r="R22" s="1650"/>
      <c r="S22" s="1650"/>
      <c r="T22" s="1650"/>
      <c r="U22" s="1650"/>
      <c r="V22" s="1650"/>
      <c r="W22" s="1650"/>
      <c r="X22" s="1650"/>
    </row>
    <row r="23" spans="1:24" s="958" customFormat="1" ht="12.75" customHeight="1" x14ac:dyDescent="0.15">
      <c r="A23" s="1705" t="s">
        <v>3056</v>
      </c>
      <c r="B23" s="1706">
        <v>111.593</v>
      </c>
      <c r="C23" s="1706">
        <v>136.44399999999999</v>
      </c>
      <c r="D23" s="1706">
        <v>144.63900000000001</v>
      </c>
      <c r="E23" s="1707">
        <v>159.77199999999999</v>
      </c>
      <c r="F23" s="1707">
        <v>176.602</v>
      </c>
      <c r="G23" s="1650"/>
      <c r="H23" s="1650"/>
      <c r="I23" s="1650"/>
      <c r="J23" s="1650"/>
      <c r="K23" s="1650"/>
      <c r="L23" s="1650"/>
      <c r="M23" s="1650"/>
      <c r="N23" s="1650"/>
      <c r="O23" s="1650"/>
      <c r="P23" s="1650"/>
      <c r="Q23" s="1650"/>
      <c r="R23" s="1650"/>
      <c r="S23" s="1650"/>
      <c r="T23" s="1650"/>
      <c r="U23" s="1650"/>
      <c r="V23" s="1650"/>
      <c r="W23" s="1650"/>
      <c r="X23" s="1650"/>
    </row>
    <row r="24" spans="1:24" s="958" customFormat="1" ht="12.75" customHeight="1" x14ac:dyDescent="0.15">
      <c r="A24" s="1705" t="s">
        <v>3057</v>
      </c>
      <c r="B24" s="1706">
        <v>138.30500000000001</v>
      </c>
      <c r="C24" s="1706">
        <v>139.96</v>
      </c>
      <c r="D24" s="1706">
        <v>142.571</v>
      </c>
      <c r="E24" s="1707">
        <v>145.13400000000001</v>
      </c>
      <c r="F24" s="1707">
        <v>149.15800000000002</v>
      </c>
      <c r="G24" s="1650"/>
      <c r="H24" s="1650"/>
      <c r="I24" s="1650"/>
      <c r="J24" s="1650"/>
      <c r="K24" s="1650"/>
      <c r="L24" s="1650"/>
      <c r="M24" s="1650"/>
      <c r="N24" s="1650"/>
      <c r="O24" s="1650"/>
      <c r="P24" s="1650"/>
      <c r="Q24" s="1650"/>
      <c r="R24" s="1650"/>
      <c r="S24" s="1650"/>
      <c r="T24" s="1650"/>
      <c r="U24" s="1650"/>
      <c r="V24" s="1650"/>
      <c r="W24" s="1650"/>
      <c r="X24" s="1650"/>
    </row>
    <row r="25" spans="1:24" s="958" customFormat="1" ht="12.75" customHeight="1" x14ac:dyDescent="0.15">
      <c r="A25" s="1705" t="s">
        <v>3058</v>
      </c>
      <c r="B25" s="1706">
        <v>96.54</v>
      </c>
      <c r="C25" s="1706">
        <v>114.68199999999999</v>
      </c>
      <c r="D25" s="1706">
        <v>121.071</v>
      </c>
      <c r="E25" s="1707">
        <v>119.32300000000001</v>
      </c>
      <c r="F25" s="1707">
        <v>114.69500000000001</v>
      </c>
      <c r="G25" s="1711"/>
    </row>
    <row r="26" spans="1:24" s="958" customFormat="1" ht="12.75" customHeight="1" x14ac:dyDescent="0.15">
      <c r="A26" s="1705" t="s">
        <v>3059</v>
      </c>
      <c r="B26" s="1706">
        <v>26.749000000000002</v>
      </c>
      <c r="C26" s="1706">
        <v>33.846000000000004</v>
      </c>
      <c r="D26" s="1706">
        <v>45.242999999999995</v>
      </c>
      <c r="E26" s="1707">
        <v>56.727000000000004</v>
      </c>
      <c r="F26" s="1707">
        <v>69.796999999999997</v>
      </c>
    </row>
    <row r="27" spans="1:24" s="958" customFormat="1" ht="12.75" customHeight="1" x14ac:dyDescent="0.15">
      <c r="A27" s="1705" t="s">
        <v>3060</v>
      </c>
      <c r="B27" s="1706">
        <v>97.846000000000004</v>
      </c>
      <c r="C27" s="1706">
        <v>105.96000000000001</v>
      </c>
      <c r="D27" s="1706">
        <v>107.977</v>
      </c>
      <c r="E27" s="1707">
        <v>116.337</v>
      </c>
      <c r="F27" s="1707">
        <v>126.589</v>
      </c>
    </row>
    <row r="28" spans="1:24" s="958" customFormat="1" ht="12.75" customHeight="1" x14ac:dyDescent="0.15">
      <c r="A28" s="1705" t="s">
        <v>3061</v>
      </c>
      <c r="B28" s="1706">
        <v>94.728000000000009</v>
      </c>
      <c r="C28" s="1706">
        <v>112.61</v>
      </c>
      <c r="D28" s="1706">
        <v>126.226</v>
      </c>
      <c r="E28" s="1707">
        <v>150.24799999999999</v>
      </c>
      <c r="F28" s="1707">
        <v>134.34199999999998</v>
      </c>
      <c r="G28" s="1711"/>
    </row>
    <row r="29" spans="1:24" ht="12.75" customHeight="1" x14ac:dyDescent="0.15">
      <c r="A29" s="1705" t="s">
        <v>3062</v>
      </c>
      <c r="B29" s="1706">
        <v>112.80199999999999</v>
      </c>
      <c r="C29" s="1706">
        <v>118.684</v>
      </c>
      <c r="D29" s="1706">
        <v>126.26400000000001</v>
      </c>
      <c r="E29" s="1707">
        <v>131.88800000000001</v>
      </c>
      <c r="F29" s="1707">
        <v>142.251</v>
      </c>
    </row>
    <row r="30" spans="1:24" ht="12.75" customHeight="1" x14ac:dyDescent="0.15">
      <c r="A30" s="1705" t="s">
        <v>3063</v>
      </c>
      <c r="B30" s="1706">
        <v>72.066000000000003</v>
      </c>
      <c r="C30" s="1706">
        <v>71.097999999999999</v>
      </c>
      <c r="D30" s="1706">
        <v>68.825999999999993</v>
      </c>
      <c r="E30" s="1707">
        <v>75.926000000000002</v>
      </c>
      <c r="F30" s="1707">
        <v>83.637</v>
      </c>
    </row>
    <row r="31" spans="1:24" ht="12.75" customHeight="1" x14ac:dyDescent="0.15">
      <c r="A31" s="1705" t="s">
        <v>3064</v>
      </c>
      <c r="B31" s="1706">
        <v>48.962999999999994</v>
      </c>
      <c r="C31" s="1706">
        <v>55.638000000000005</v>
      </c>
      <c r="D31" s="1706">
        <v>63.040999999999997</v>
      </c>
      <c r="E31" s="1707">
        <v>74.766999999999996</v>
      </c>
      <c r="F31" s="1707">
        <v>86.283999999999992</v>
      </c>
    </row>
    <row r="32" spans="1:24" ht="12.75" customHeight="1" x14ac:dyDescent="0.15">
      <c r="A32" s="1705" t="s">
        <v>3065</v>
      </c>
      <c r="B32" s="1706">
        <v>50.835999999999999</v>
      </c>
      <c r="C32" s="1706">
        <v>60.801999999999992</v>
      </c>
      <c r="D32" s="1706">
        <v>77.215999999999994</v>
      </c>
      <c r="E32" s="1707">
        <v>98.860000000000014</v>
      </c>
      <c r="F32" s="1707">
        <v>99.388000000000005</v>
      </c>
    </row>
    <row r="33" spans="1:17" ht="12.75" customHeight="1" x14ac:dyDescent="0.15">
      <c r="A33" s="1705" t="s">
        <v>3066</v>
      </c>
      <c r="B33" s="1706">
        <v>56.592999999999996</v>
      </c>
      <c r="C33" s="1706">
        <v>62.209000000000003</v>
      </c>
      <c r="D33" s="1706">
        <v>69.887</v>
      </c>
      <c r="E33" s="1707">
        <v>76.766999999999996</v>
      </c>
      <c r="F33" s="1707">
        <v>84.945999999999998</v>
      </c>
    </row>
    <row r="34" spans="1:17" ht="12.75" customHeight="1" x14ac:dyDescent="0.15">
      <c r="A34" s="1705" t="s">
        <v>3067</v>
      </c>
      <c r="B34" s="1706">
        <v>72.477000000000004</v>
      </c>
      <c r="C34" s="1706">
        <v>84.525000000000006</v>
      </c>
      <c r="D34" s="1706">
        <v>98.77600000000001</v>
      </c>
      <c r="E34" s="1707">
        <v>108.44199999999999</v>
      </c>
      <c r="F34" s="1707">
        <v>115.746</v>
      </c>
    </row>
    <row r="35" spans="1:17" ht="12.75" customHeight="1" x14ac:dyDescent="0.15">
      <c r="A35" s="1705" t="s">
        <v>3068</v>
      </c>
      <c r="B35" s="1706">
        <v>133.70999999999998</v>
      </c>
      <c r="C35" s="1706">
        <v>140.30100000000002</v>
      </c>
      <c r="D35" s="1706">
        <v>146.483</v>
      </c>
      <c r="E35" s="1707">
        <v>152.52500000000001</v>
      </c>
      <c r="F35" s="1707">
        <v>160.81299999999999</v>
      </c>
    </row>
    <row r="36" spans="1:17" ht="12.75" customHeight="1" x14ac:dyDescent="0.15">
      <c r="A36" s="1705" t="s">
        <v>3069</v>
      </c>
      <c r="B36" s="1706">
        <v>94.669999999999987</v>
      </c>
      <c r="C36" s="1706">
        <v>107.95099999999999</v>
      </c>
      <c r="D36" s="1706">
        <v>130.80000000000001</v>
      </c>
      <c r="E36" s="1707">
        <v>154.34800000000001</v>
      </c>
      <c r="F36" s="1707">
        <v>152.63200000000001</v>
      </c>
      <c r="G36" s="1712"/>
    </row>
    <row r="37" spans="1:17" ht="12.75" customHeight="1" x14ac:dyDescent="0.15">
      <c r="A37" s="1705" t="s">
        <v>3070</v>
      </c>
      <c r="B37" s="1706">
        <v>34.019999999999996</v>
      </c>
      <c r="C37" s="1706">
        <v>39.866999999999997</v>
      </c>
      <c r="D37" s="1706">
        <v>48.811</v>
      </c>
      <c r="E37" s="1707">
        <v>57.883000000000003</v>
      </c>
      <c r="F37" s="1707">
        <v>71.349000000000004</v>
      </c>
    </row>
    <row r="38" spans="1:17" ht="12.75" customHeight="1" x14ac:dyDescent="0.15">
      <c r="A38" s="1705" t="s">
        <v>3071</v>
      </c>
      <c r="B38" s="1706">
        <v>93.393000000000001</v>
      </c>
      <c r="C38" s="1706">
        <v>105.471</v>
      </c>
      <c r="D38" s="1706">
        <v>116.02199999999999</v>
      </c>
      <c r="E38" s="1707">
        <v>121.994</v>
      </c>
      <c r="F38" s="1707">
        <v>130.22999999999999</v>
      </c>
    </row>
    <row r="39" spans="1:17" ht="12.75" customHeight="1" x14ac:dyDescent="0.15">
      <c r="A39" s="1713" t="s">
        <v>3072</v>
      </c>
      <c r="B39" s="1706">
        <v>110.992</v>
      </c>
      <c r="C39" s="1706">
        <v>120.267</v>
      </c>
      <c r="D39" s="1706">
        <v>127.846</v>
      </c>
      <c r="E39" s="1707">
        <v>143.38200000000001</v>
      </c>
      <c r="F39" s="1707">
        <v>154.81299999999999</v>
      </c>
    </row>
    <row r="40" spans="1:17" x14ac:dyDescent="0.15">
      <c r="A40" s="390"/>
      <c r="B40" s="390"/>
      <c r="C40" s="294"/>
      <c r="D40" s="294"/>
      <c r="E40" s="294"/>
      <c r="F40" s="294"/>
    </row>
    <row r="41" spans="1:17" ht="88.5" customHeight="1" x14ac:dyDescent="0.15">
      <c r="A41" s="3376" t="s">
        <v>3073</v>
      </c>
      <c r="B41" s="3376"/>
      <c r="C41" s="3376"/>
      <c r="D41" s="3376"/>
      <c r="E41" s="3376"/>
      <c r="F41" s="3376"/>
    </row>
    <row r="42" spans="1:17" ht="15" customHeight="1" x14ac:dyDescent="0.15">
      <c r="A42" s="3369" t="s">
        <v>3074</v>
      </c>
      <c r="B42" s="3369"/>
      <c r="C42" s="3369"/>
      <c r="D42" s="3369"/>
      <c r="E42" s="3369"/>
      <c r="F42" s="3369"/>
    </row>
    <row r="43" spans="1:17" ht="15" customHeight="1" x14ac:dyDescent="0.15">
      <c r="A43" s="292" t="s">
        <v>2383</v>
      </c>
      <c r="B43" s="292"/>
      <c r="C43" s="292"/>
      <c r="D43" s="292"/>
      <c r="E43" s="292"/>
      <c r="F43" s="292"/>
    </row>
    <row r="44" spans="1:17" ht="12" customHeight="1" x14ac:dyDescent="0.15">
      <c r="C44" s="899"/>
      <c r="D44" s="899"/>
      <c r="E44" s="899"/>
      <c r="F44" s="899"/>
    </row>
    <row r="45" spans="1:17" x14ac:dyDescent="0.15">
      <c r="A45" s="1714"/>
      <c r="B45" s="1714"/>
      <c r="C45" s="1714"/>
      <c r="D45" s="1714"/>
      <c r="E45" s="1714"/>
      <c r="F45" s="1714"/>
    </row>
    <row r="47" spans="1:17" x14ac:dyDescent="0.15">
      <c r="A47" s="1715"/>
      <c r="B47" s="1715"/>
      <c r="C47" s="1716"/>
      <c r="D47" s="1716"/>
      <c r="E47" s="1716"/>
      <c r="F47" s="1716"/>
      <c r="G47" s="1716"/>
      <c r="H47" s="1716"/>
      <c r="I47" s="1716"/>
      <c r="J47" s="1716"/>
      <c r="K47" s="1716"/>
      <c r="L47" s="1716"/>
      <c r="M47" s="1714"/>
      <c r="N47" s="1714"/>
      <c r="O47" s="1714"/>
      <c r="P47" s="1714"/>
      <c r="Q47" s="1714"/>
    </row>
    <row r="48" spans="1:17" x14ac:dyDescent="0.15">
      <c r="A48" s="1714"/>
      <c r="B48" s="1714"/>
    </row>
    <row r="49" spans="1:7" x14ac:dyDescent="0.15">
      <c r="A49" s="1715"/>
      <c r="B49" s="1715"/>
      <c r="C49" s="1716"/>
      <c r="D49" s="1716"/>
      <c r="E49" s="1716"/>
      <c r="F49" s="1716"/>
      <c r="G49" s="1716"/>
    </row>
    <row r="64" spans="1:7" ht="10.5" customHeight="1" x14ac:dyDescent="0.15"/>
    <row r="65" ht="10.5" customHeight="1" x14ac:dyDescent="0.15"/>
    <row r="66" ht="10.5" customHeight="1" x14ac:dyDescent="0.15"/>
    <row r="67" ht="10.5" customHeight="1" x14ac:dyDescent="0.15"/>
  </sheetData>
  <mergeCells count="6">
    <mergeCell ref="A42:F42"/>
    <mergeCell ref="A2:F2"/>
    <mergeCell ref="A3:B3"/>
    <mergeCell ref="A4:A5"/>
    <mergeCell ref="B4:F4"/>
    <mergeCell ref="A41:F41"/>
  </mergeCells>
  <pageMargins left="0.7" right="0.7" top="0.75" bottom="0.75" header="0.3" footer="0.3"/>
  <pageSetup paperSize="14" orientation="landscape"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7"/>
  <dimension ref="A1:N29"/>
  <sheetViews>
    <sheetView zoomScaleNormal="100" workbookViewId="0"/>
  </sheetViews>
  <sheetFormatPr baseColWidth="10" defaultColWidth="9.140625" defaultRowHeight="10.5" x14ac:dyDescent="0.15"/>
  <cols>
    <col min="1" max="1" width="28.7109375" style="118" customWidth="1"/>
    <col min="2" max="13" width="11.28515625" style="118" customWidth="1"/>
    <col min="14" max="14" width="45.7109375" style="118" customWidth="1"/>
    <col min="15" max="16384" width="9.140625" style="118"/>
  </cols>
  <sheetData>
    <row r="1" spans="1:14" ht="15" customHeight="1" x14ac:dyDescent="0.15"/>
    <row r="2" spans="1:14" ht="15" customHeight="1" x14ac:dyDescent="0.15">
      <c r="A2" s="2383" t="s">
        <v>3075</v>
      </c>
      <c r="B2" s="2383"/>
      <c r="C2" s="2383"/>
      <c r="D2" s="2383"/>
      <c r="E2" s="2383"/>
      <c r="F2" s="2383"/>
      <c r="G2" s="2383"/>
      <c r="H2" s="2560"/>
      <c r="I2" s="2560"/>
      <c r="J2" s="2560"/>
      <c r="K2" s="2560"/>
      <c r="L2" s="2560"/>
      <c r="M2" s="2560"/>
      <c r="N2" s="2560"/>
    </row>
    <row r="3" spans="1:14" x14ac:dyDescent="0.15">
      <c r="A3" s="3381"/>
      <c r="B3" s="3381"/>
      <c r="C3" s="3381"/>
      <c r="D3" s="3381"/>
      <c r="E3" s="3381"/>
      <c r="F3" s="3381"/>
      <c r="G3" s="3381"/>
      <c r="H3" s="3381"/>
      <c r="I3" s="3381"/>
      <c r="J3" s="3381"/>
      <c r="K3" s="3381"/>
      <c r="L3" s="3381"/>
      <c r="M3" s="3381"/>
      <c r="N3" s="3381"/>
    </row>
    <row r="4" spans="1:14" ht="15" customHeight="1" x14ac:dyDescent="0.15">
      <c r="A4" s="3382" t="s">
        <v>1</v>
      </c>
      <c r="B4" s="3378" t="s">
        <v>3076</v>
      </c>
      <c r="C4" s="3378"/>
      <c r="D4" s="3378"/>
      <c r="E4" s="3383" t="s">
        <v>3077</v>
      </c>
      <c r="F4" s="3383"/>
      <c r="G4" s="3383"/>
      <c r="H4" s="3383" t="s">
        <v>1050</v>
      </c>
      <c r="I4" s="3383"/>
      <c r="J4" s="3383"/>
      <c r="K4" s="3383">
        <v>2016</v>
      </c>
      <c r="L4" s="3383"/>
      <c r="M4" s="3383"/>
      <c r="N4" s="3382" t="s">
        <v>3078</v>
      </c>
    </row>
    <row r="5" spans="1:14" ht="21" customHeight="1" x14ac:dyDescent="0.15">
      <c r="A5" s="3382"/>
      <c r="B5" s="3377" t="s">
        <v>89</v>
      </c>
      <c r="C5" s="3378" t="s">
        <v>3079</v>
      </c>
      <c r="D5" s="3378"/>
      <c r="E5" s="3377" t="s">
        <v>89</v>
      </c>
      <c r="F5" s="3378" t="s">
        <v>3079</v>
      </c>
      <c r="G5" s="3378"/>
      <c r="H5" s="3377" t="s">
        <v>89</v>
      </c>
      <c r="I5" s="3379" t="s">
        <v>3079</v>
      </c>
      <c r="J5" s="3379"/>
      <c r="K5" s="3377" t="s">
        <v>89</v>
      </c>
      <c r="L5" s="3379" t="s">
        <v>3079</v>
      </c>
      <c r="M5" s="3379"/>
      <c r="N5" s="3382"/>
    </row>
    <row r="6" spans="1:14" x14ac:dyDescent="0.15">
      <c r="A6" s="3382"/>
      <c r="B6" s="3377"/>
      <c r="C6" s="1685" t="s">
        <v>3080</v>
      </c>
      <c r="D6" s="1685" t="s">
        <v>3081</v>
      </c>
      <c r="E6" s="3377"/>
      <c r="F6" s="1685" t="s">
        <v>3080</v>
      </c>
      <c r="G6" s="1685" t="s">
        <v>3081</v>
      </c>
      <c r="H6" s="3377"/>
      <c r="I6" s="1717" t="s">
        <v>427</v>
      </c>
      <c r="J6" s="1717" t="s">
        <v>428</v>
      </c>
      <c r="K6" s="3377"/>
      <c r="L6" s="1717" t="s">
        <v>427</v>
      </c>
      <c r="M6" s="1717" t="s">
        <v>428</v>
      </c>
      <c r="N6" s="3382"/>
    </row>
    <row r="7" spans="1:14" s="147" customFormat="1" x14ac:dyDescent="0.15">
      <c r="A7" s="141" t="s">
        <v>4</v>
      </c>
      <c r="B7" s="1718">
        <f>SUM(C7:D7)</f>
        <v>105053</v>
      </c>
      <c r="C7" s="1719">
        <f>SUM(C8:C23)</f>
        <v>46028</v>
      </c>
      <c r="D7" s="1719">
        <f>SUM(D8:D23)</f>
        <v>59025</v>
      </c>
      <c r="E7" s="1718">
        <f>SUM(F7:G7)</f>
        <v>91455</v>
      </c>
      <c r="F7" s="1719">
        <f t="shared" ref="F7:M7" si="0">SUM(F8:F23)</f>
        <v>41014</v>
      </c>
      <c r="G7" s="1719">
        <f t="shared" si="0"/>
        <v>50441</v>
      </c>
      <c r="H7" s="1718">
        <f t="shared" si="0"/>
        <v>94386</v>
      </c>
      <c r="I7" s="1719">
        <f t="shared" si="0"/>
        <v>42584</v>
      </c>
      <c r="J7" s="1719">
        <f t="shared" si="0"/>
        <v>51802</v>
      </c>
      <c r="K7" s="1719">
        <f t="shared" si="0"/>
        <v>87164</v>
      </c>
      <c r="L7" s="1719">
        <f t="shared" si="0"/>
        <v>40390</v>
      </c>
      <c r="M7" s="1719">
        <f t="shared" si="0"/>
        <v>46774</v>
      </c>
      <c r="N7" s="1720"/>
    </row>
    <row r="8" spans="1:14" s="147" customFormat="1" x14ac:dyDescent="0.15">
      <c r="A8" s="143" t="s">
        <v>5</v>
      </c>
      <c r="B8" s="1718">
        <f t="shared" ref="B8:B23" si="1">SUM(C8:D8)</f>
        <v>3434</v>
      </c>
      <c r="C8" s="1721">
        <v>1651</v>
      </c>
      <c r="D8" s="1721">
        <v>1783</v>
      </c>
      <c r="E8" s="1718">
        <f t="shared" ref="E8:E23" si="2">SUM(F8:G8)</f>
        <v>3040</v>
      </c>
      <c r="F8" s="1721">
        <v>1562</v>
      </c>
      <c r="G8" s="1721">
        <v>1478</v>
      </c>
      <c r="H8" s="1718">
        <f>SUM(I8:J8)</f>
        <v>3226</v>
      </c>
      <c r="I8" s="1721">
        <v>1613</v>
      </c>
      <c r="J8" s="1721">
        <v>1613</v>
      </c>
      <c r="K8" s="1718">
        <f>SUM(L8:M8)</f>
        <v>2789</v>
      </c>
      <c r="L8" s="1721">
        <v>1384</v>
      </c>
      <c r="M8" s="1721">
        <v>1405</v>
      </c>
      <c r="N8" s="1720" t="s">
        <v>3082</v>
      </c>
    </row>
    <row r="9" spans="1:14" s="147" customFormat="1" x14ac:dyDescent="0.15">
      <c r="A9" s="143" t="s">
        <v>7</v>
      </c>
      <c r="B9" s="1718">
        <f t="shared" si="1"/>
        <v>4174</v>
      </c>
      <c r="C9" s="1721">
        <v>2014</v>
      </c>
      <c r="D9" s="1721">
        <v>2160</v>
      </c>
      <c r="E9" s="1718">
        <f t="shared" si="2"/>
        <v>3568</v>
      </c>
      <c r="F9" s="1721">
        <v>1747</v>
      </c>
      <c r="G9" s="1721">
        <v>1821</v>
      </c>
      <c r="H9" s="1718">
        <f t="shared" ref="H9:H23" si="3">SUM(I9:J9)</f>
        <v>4004</v>
      </c>
      <c r="I9" s="1721">
        <v>1993</v>
      </c>
      <c r="J9" s="1721">
        <v>2011</v>
      </c>
      <c r="K9" s="1718">
        <f t="shared" ref="K9:K23" si="4">SUM(L9:M9)</f>
        <v>4108</v>
      </c>
      <c r="L9" s="1721">
        <v>1980</v>
      </c>
      <c r="M9" s="1721">
        <v>2128</v>
      </c>
      <c r="N9" s="1720" t="s">
        <v>3083</v>
      </c>
    </row>
    <row r="10" spans="1:14" s="147" customFormat="1" x14ac:dyDescent="0.15">
      <c r="A10" s="1722" t="s">
        <v>8</v>
      </c>
      <c r="B10" s="1718">
        <f t="shared" si="1"/>
        <v>2689</v>
      </c>
      <c r="C10" s="1721">
        <v>1301</v>
      </c>
      <c r="D10" s="1721">
        <v>1388</v>
      </c>
      <c r="E10" s="1718">
        <f t="shared" si="2"/>
        <v>2698</v>
      </c>
      <c r="F10" s="1721">
        <v>1349</v>
      </c>
      <c r="G10" s="1721">
        <v>1349</v>
      </c>
      <c r="H10" s="1718">
        <f t="shared" si="3"/>
        <v>3062</v>
      </c>
      <c r="I10" s="1721">
        <v>1467</v>
      </c>
      <c r="J10" s="1721">
        <v>1595</v>
      </c>
      <c r="K10" s="1718">
        <f t="shared" si="4"/>
        <v>4116</v>
      </c>
      <c r="L10" s="1721">
        <v>2028</v>
      </c>
      <c r="M10" s="1721">
        <v>2088</v>
      </c>
      <c r="N10" s="1720" t="s">
        <v>3084</v>
      </c>
    </row>
    <row r="11" spans="1:14" s="147" customFormat="1" x14ac:dyDescent="0.15">
      <c r="A11" s="143" t="s">
        <v>9</v>
      </c>
      <c r="B11" s="1718">
        <f t="shared" si="1"/>
        <v>2484</v>
      </c>
      <c r="C11" s="1721">
        <v>1131</v>
      </c>
      <c r="D11" s="1721">
        <v>1353</v>
      </c>
      <c r="E11" s="1718">
        <f t="shared" si="2"/>
        <v>3013</v>
      </c>
      <c r="F11" s="1721">
        <v>1411</v>
      </c>
      <c r="G11" s="1721">
        <v>1602</v>
      </c>
      <c r="H11" s="1718">
        <f t="shared" si="3"/>
        <v>3401</v>
      </c>
      <c r="I11" s="1721">
        <v>1554</v>
      </c>
      <c r="J11" s="1721">
        <v>1847</v>
      </c>
      <c r="K11" s="1718">
        <f t="shared" si="4"/>
        <v>2725</v>
      </c>
      <c r="L11" s="1721">
        <v>1312</v>
      </c>
      <c r="M11" s="1721">
        <v>1413</v>
      </c>
      <c r="N11" s="1720" t="s">
        <v>3085</v>
      </c>
    </row>
    <row r="12" spans="1:14" s="147" customFormat="1" x14ac:dyDescent="0.15">
      <c r="A12" s="969" t="s">
        <v>10</v>
      </c>
      <c r="B12" s="1718">
        <f t="shared" si="1"/>
        <v>2094</v>
      </c>
      <c r="C12" s="1721">
        <v>927</v>
      </c>
      <c r="D12" s="1721">
        <v>1167</v>
      </c>
      <c r="E12" s="1718">
        <f t="shared" si="2"/>
        <v>1549</v>
      </c>
      <c r="F12" s="1721">
        <v>675</v>
      </c>
      <c r="G12" s="1721">
        <v>874</v>
      </c>
      <c r="H12" s="1718">
        <f t="shared" si="3"/>
        <v>3293</v>
      </c>
      <c r="I12" s="1721">
        <v>1457</v>
      </c>
      <c r="J12" s="1721">
        <v>1836</v>
      </c>
      <c r="K12" s="1718">
        <f t="shared" si="4"/>
        <v>3035</v>
      </c>
      <c r="L12" s="1721">
        <v>1481</v>
      </c>
      <c r="M12" s="1721">
        <v>1554</v>
      </c>
      <c r="N12" s="1723" t="s">
        <v>3086</v>
      </c>
    </row>
    <row r="13" spans="1:14" s="147" customFormat="1" ht="11.25" x14ac:dyDescent="0.15">
      <c r="A13" s="969" t="s">
        <v>3087</v>
      </c>
      <c r="B13" s="1718">
        <f t="shared" si="1"/>
        <v>4976</v>
      </c>
      <c r="C13" s="1721">
        <v>2143</v>
      </c>
      <c r="D13" s="1721">
        <v>2833</v>
      </c>
      <c r="E13" s="1718">
        <f t="shared" si="2"/>
        <v>3320</v>
      </c>
      <c r="F13" s="1721">
        <v>1474</v>
      </c>
      <c r="G13" s="1721">
        <v>1846</v>
      </c>
      <c r="H13" s="1718">
        <f t="shared" si="3"/>
        <v>2740</v>
      </c>
      <c r="I13" s="1721">
        <v>1276</v>
      </c>
      <c r="J13" s="1721">
        <v>1464</v>
      </c>
      <c r="K13" s="1718">
        <f t="shared" si="4"/>
        <v>2534</v>
      </c>
      <c r="L13" s="1721">
        <v>1150</v>
      </c>
      <c r="M13" s="1721">
        <v>1384</v>
      </c>
      <c r="N13" s="1723" t="s">
        <v>3086</v>
      </c>
    </row>
    <row r="14" spans="1:14" s="147" customFormat="1" ht="11.25" x14ac:dyDescent="0.15">
      <c r="A14" s="969" t="s">
        <v>3088</v>
      </c>
      <c r="B14" s="1718">
        <f t="shared" si="1"/>
        <v>466</v>
      </c>
      <c r="C14" s="1721">
        <v>251</v>
      </c>
      <c r="D14" s="1721">
        <v>215</v>
      </c>
      <c r="E14" s="1718">
        <f t="shared" si="2"/>
        <v>353</v>
      </c>
      <c r="F14" s="1721">
        <v>180</v>
      </c>
      <c r="G14" s="1721">
        <v>173</v>
      </c>
      <c r="H14" s="1718">
        <f t="shared" si="3"/>
        <v>184</v>
      </c>
      <c r="I14" s="1721">
        <v>85</v>
      </c>
      <c r="J14" s="1721">
        <v>99</v>
      </c>
      <c r="K14" s="1718">
        <f t="shared" si="4"/>
        <v>181</v>
      </c>
      <c r="L14" s="1721">
        <v>88</v>
      </c>
      <c r="M14" s="1721">
        <v>93</v>
      </c>
      <c r="N14" s="1723" t="s">
        <v>3089</v>
      </c>
    </row>
    <row r="15" spans="1:14" s="147" customFormat="1" x14ac:dyDescent="0.15">
      <c r="A15" s="969" t="s">
        <v>12</v>
      </c>
      <c r="B15" s="1718">
        <f t="shared" si="1"/>
        <v>24878</v>
      </c>
      <c r="C15" s="1721">
        <v>10371</v>
      </c>
      <c r="D15" s="1721">
        <v>14507</v>
      </c>
      <c r="E15" s="1718">
        <f t="shared" si="2"/>
        <v>22002</v>
      </c>
      <c r="F15" s="1721">
        <v>9405</v>
      </c>
      <c r="G15" s="1721">
        <v>12597</v>
      </c>
      <c r="H15" s="1718">
        <f t="shared" si="3"/>
        <v>20222</v>
      </c>
      <c r="I15" s="1721">
        <v>8577</v>
      </c>
      <c r="J15" s="1721">
        <v>11645</v>
      </c>
      <c r="K15" s="1718">
        <f t="shared" si="4"/>
        <v>18228</v>
      </c>
      <c r="L15" s="1721">
        <v>7991</v>
      </c>
      <c r="M15" s="1721">
        <v>10237</v>
      </c>
      <c r="N15" s="1723" t="s">
        <v>3086</v>
      </c>
    </row>
    <row r="16" spans="1:14" s="147" customFormat="1" x14ac:dyDescent="0.15">
      <c r="A16" s="969" t="s">
        <v>13</v>
      </c>
      <c r="B16" s="1718">
        <f t="shared" si="1"/>
        <v>2565</v>
      </c>
      <c r="C16" s="1721">
        <v>1127</v>
      </c>
      <c r="D16" s="1721">
        <v>1438</v>
      </c>
      <c r="E16" s="1718">
        <f t="shared" si="2"/>
        <v>1988</v>
      </c>
      <c r="F16" s="1721">
        <v>890</v>
      </c>
      <c r="G16" s="1721">
        <v>1098</v>
      </c>
      <c r="H16" s="1718">
        <f t="shared" si="3"/>
        <v>2338</v>
      </c>
      <c r="I16" s="1721">
        <v>1071</v>
      </c>
      <c r="J16" s="1721">
        <v>1267</v>
      </c>
      <c r="K16" s="1718">
        <f t="shared" si="4"/>
        <v>1783</v>
      </c>
      <c r="L16" s="1721">
        <v>844</v>
      </c>
      <c r="M16" s="1721">
        <v>939</v>
      </c>
      <c r="N16" s="1723" t="s">
        <v>3086</v>
      </c>
    </row>
    <row r="17" spans="1:14" s="147" customFormat="1" x14ac:dyDescent="0.15">
      <c r="A17" s="143" t="s">
        <v>14</v>
      </c>
      <c r="B17" s="1718">
        <f t="shared" si="1"/>
        <v>2465</v>
      </c>
      <c r="C17" s="1721">
        <v>1089</v>
      </c>
      <c r="D17" s="1721">
        <v>1376</v>
      </c>
      <c r="E17" s="1718">
        <f t="shared" si="2"/>
        <v>1951</v>
      </c>
      <c r="F17" s="1721">
        <v>855</v>
      </c>
      <c r="G17" s="1721">
        <v>1096</v>
      </c>
      <c r="H17" s="1718">
        <f t="shared" si="3"/>
        <v>2155</v>
      </c>
      <c r="I17" s="1721">
        <v>963</v>
      </c>
      <c r="J17" s="1721">
        <v>1192</v>
      </c>
      <c r="K17" s="1718">
        <f t="shared" si="4"/>
        <v>1904</v>
      </c>
      <c r="L17" s="1721">
        <v>851</v>
      </c>
      <c r="M17" s="1721">
        <v>1053</v>
      </c>
      <c r="N17" s="1723" t="s">
        <v>3090</v>
      </c>
    </row>
    <row r="18" spans="1:14" s="147" customFormat="1" x14ac:dyDescent="0.15">
      <c r="A18" s="143" t="s">
        <v>15</v>
      </c>
      <c r="B18" s="1718">
        <f t="shared" si="1"/>
        <v>10302</v>
      </c>
      <c r="C18" s="1721">
        <v>4726</v>
      </c>
      <c r="D18" s="1721">
        <v>5576</v>
      </c>
      <c r="E18" s="1718">
        <f t="shared" si="2"/>
        <v>7891</v>
      </c>
      <c r="F18" s="1721">
        <v>3706</v>
      </c>
      <c r="G18" s="1721">
        <v>4185</v>
      </c>
      <c r="H18" s="1718">
        <f t="shared" si="3"/>
        <v>8125</v>
      </c>
      <c r="I18" s="1721">
        <v>3881</v>
      </c>
      <c r="J18" s="1721">
        <v>4244</v>
      </c>
      <c r="K18" s="1718">
        <f t="shared" si="4"/>
        <v>7365</v>
      </c>
      <c r="L18" s="1721">
        <v>3571</v>
      </c>
      <c r="M18" s="1721">
        <v>3794</v>
      </c>
      <c r="N18" s="1720" t="s">
        <v>3090</v>
      </c>
    </row>
    <row r="19" spans="1:14" s="147" customFormat="1" x14ac:dyDescent="0.15">
      <c r="A19" s="143" t="s">
        <v>16</v>
      </c>
      <c r="B19" s="1718">
        <f t="shared" si="1"/>
        <v>12986</v>
      </c>
      <c r="C19" s="1721">
        <v>5803</v>
      </c>
      <c r="D19" s="1721">
        <v>7183</v>
      </c>
      <c r="E19" s="1718">
        <f t="shared" si="2"/>
        <v>13406</v>
      </c>
      <c r="F19" s="1721">
        <v>6057</v>
      </c>
      <c r="G19" s="1721">
        <v>7349</v>
      </c>
      <c r="H19" s="1718">
        <f t="shared" si="3"/>
        <v>12809</v>
      </c>
      <c r="I19" s="1721">
        <v>5795</v>
      </c>
      <c r="J19" s="1721">
        <v>7014</v>
      </c>
      <c r="K19" s="1718">
        <f t="shared" si="4"/>
        <v>12828</v>
      </c>
      <c r="L19" s="1721">
        <v>6043</v>
      </c>
      <c r="M19" s="1721">
        <v>6785</v>
      </c>
      <c r="N19" s="1720" t="s">
        <v>3091</v>
      </c>
    </row>
    <row r="20" spans="1:14" s="147" customFormat="1" x14ac:dyDescent="0.15">
      <c r="A20" s="143" t="s">
        <v>17</v>
      </c>
      <c r="B20" s="1718">
        <f t="shared" si="1"/>
        <v>4478</v>
      </c>
      <c r="C20" s="1721">
        <v>1919</v>
      </c>
      <c r="D20" s="1721">
        <v>2559</v>
      </c>
      <c r="E20" s="1718">
        <f t="shared" si="2"/>
        <v>3961</v>
      </c>
      <c r="F20" s="1721">
        <v>1729</v>
      </c>
      <c r="G20" s="1721">
        <v>2232</v>
      </c>
      <c r="H20" s="1718">
        <f t="shared" si="3"/>
        <v>6035</v>
      </c>
      <c r="I20" s="1721">
        <v>2669</v>
      </c>
      <c r="J20" s="1721">
        <v>3366</v>
      </c>
      <c r="K20" s="1718">
        <f t="shared" si="4"/>
        <v>5516</v>
      </c>
      <c r="L20" s="1721">
        <v>2450</v>
      </c>
      <c r="M20" s="1721">
        <v>3066</v>
      </c>
      <c r="N20" s="1720" t="s">
        <v>3092</v>
      </c>
    </row>
    <row r="21" spans="1:14" s="147" customFormat="1" x14ac:dyDescent="0.15">
      <c r="A21" s="143" t="s">
        <v>18</v>
      </c>
      <c r="B21" s="1718">
        <f t="shared" si="1"/>
        <v>21789</v>
      </c>
      <c r="C21" s="1721">
        <v>9131</v>
      </c>
      <c r="D21" s="1721">
        <v>12658</v>
      </c>
      <c r="E21" s="1718">
        <f t="shared" si="2"/>
        <v>18083</v>
      </c>
      <c r="F21" s="1721">
        <v>7759</v>
      </c>
      <c r="G21" s="1721">
        <v>10324</v>
      </c>
      <c r="H21" s="1718">
        <f t="shared" si="3"/>
        <v>18190</v>
      </c>
      <c r="I21" s="1721">
        <v>7940</v>
      </c>
      <c r="J21" s="1721">
        <v>10250</v>
      </c>
      <c r="K21" s="1718">
        <f t="shared" si="4"/>
        <v>16196</v>
      </c>
      <c r="L21" s="1721">
        <v>7281</v>
      </c>
      <c r="M21" s="1721">
        <v>8915</v>
      </c>
      <c r="N21" s="1720" t="s">
        <v>3093</v>
      </c>
    </row>
    <row r="22" spans="1:14" s="147" customFormat="1" x14ac:dyDescent="0.15">
      <c r="A22" s="143" t="s">
        <v>19</v>
      </c>
      <c r="B22" s="1718">
        <f t="shared" si="1"/>
        <v>2807</v>
      </c>
      <c r="C22" s="1721">
        <v>1207</v>
      </c>
      <c r="D22" s="1721">
        <v>1600</v>
      </c>
      <c r="E22" s="1718">
        <f t="shared" si="2"/>
        <v>1931</v>
      </c>
      <c r="F22" s="1721">
        <v>873</v>
      </c>
      <c r="G22" s="1721">
        <v>1058</v>
      </c>
      <c r="H22" s="1718">
        <f t="shared" si="3"/>
        <v>2320</v>
      </c>
      <c r="I22" s="1721">
        <v>1067</v>
      </c>
      <c r="J22" s="1721">
        <v>1253</v>
      </c>
      <c r="K22" s="1718">
        <f t="shared" si="4"/>
        <v>1881</v>
      </c>
      <c r="L22" s="1721">
        <v>913</v>
      </c>
      <c r="M22" s="1721">
        <v>968</v>
      </c>
      <c r="N22" s="1720" t="s">
        <v>3094</v>
      </c>
    </row>
    <row r="23" spans="1:14" s="147" customFormat="1" x14ac:dyDescent="0.15">
      <c r="A23" s="143" t="s">
        <v>20</v>
      </c>
      <c r="B23" s="1718">
        <f t="shared" si="1"/>
        <v>2466</v>
      </c>
      <c r="C23" s="1721">
        <v>1237</v>
      </c>
      <c r="D23" s="1721">
        <v>1229</v>
      </c>
      <c r="E23" s="1718">
        <f t="shared" si="2"/>
        <v>2701</v>
      </c>
      <c r="F23" s="1721">
        <v>1342</v>
      </c>
      <c r="G23" s="1721">
        <v>1359</v>
      </c>
      <c r="H23" s="1718">
        <f t="shared" si="3"/>
        <v>2282</v>
      </c>
      <c r="I23" s="1721">
        <v>1176</v>
      </c>
      <c r="J23" s="1721">
        <v>1106</v>
      </c>
      <c r="K23" s="1718">
        <f t="shared" si="4"/>
        <v>1975</v>
      </c>
      <c r="L23" s="1721">
        <v>1023</v>
      </c>
      <c r="M23" s="1721">
        <v>952</v>
      </c>
      <c r="N23" s="1720" t="s">
        <v>3095</v>
      </c>
    </row>
    <row r="24" spans="1:14" s="147" customFormat="1" x14ac:dyDescent="0.15">
      <c r="A24" s="3380"/>
      <c r="B24" s="3380"/>
      <c r="C24" s="3380"/>
      <c r="D24" s="3380"/>
      <c r="E24" s="3380"/>
      <c r="F24" s="3380"/>
      <c r="G24" s="3380"/>
      <c r="H24" s="3380"/>
      <c r="I24" s="3380"/>
      <c r="J24" s="3380"/>
      <c r="K24" s="3380"/>
      <c r="L24" s="3380"/>
      <c r="M24" s="3380"/>
      <c r="N24" s="3380"/>
    </row>
    <row r="25" spans="1:14" s="147" customFormat="1" x14ac:dyDescent="0.15">
      <c r="A25" s="2772" t="s">
        <v>3096</v>
      </c>
      <c r="B25" s="2772"/>
      <c r="C25" s="2772"/>
      <c r="D25" s="2772"/>
      <c r="E25" s="2772"/>
      <c r="F25" s="2772"/>
      <c r="G25" s="2772"/>
      <c r="H25" s="2773"/>
      <c r="I25" s="2773"/>
      <c r="J25" s="2773"/>
      <c r="K25" s="2773"/>
      <c r="L25" s="2773"/>
      <c r="M25" s="2773"/>
      <c r="N25" s="2773"/>
    </row>
    <row r="26" spans="1:14" s="147" customFormat="1" x14ac:dyDescent="0.15">
      <c r="A26" s="2772" t="s">
        <v>3097</v>
      </c>
      <c r="B26" s="2772"/>
      <c r="C26" s="2772"/>
      <c r="D26" s="2772"/>
      <c r="E26" s="2772"/>
      <c r="F26" s="2772"/>
      <c r="G26" s="2772"/>
      <c r="H26" s="2773"/>
      <c r="I26" s="2773"/>
      <c r="J26" s="2773"/>
      <c r="K26" s="2773"/>
      <c r="L26" s="2773"/>
      <c r="M26" s="2773"/>
      <c r="N26" s="2773"/>
    </row>
    <row r="27" spans="1:14" s="147" customFormat="1" x14ac:dyDescent="0.15">
      <c r="A27" s="2493" t="s">
        <v>3098</v>
      </c>
      <c r="B27" s="2493"/>
      <c r="C27" s="2493"/>
      <c r="D27" s="2493"/>
      <c r="E27" s="2493"/>
      <c r="F27" s="2493"/>
      <c r="G27" s="2493"/>
      <c r="H27" s="2411"/>
      <c r="I27" s="2411"/>
      <c r="J27" s="2411"/>
      <c r="K27" s="2411"/>
      <c r="L27" s="2411"/>
      <c r="M27" s="2411"/>
      <c r="N27" s="2411"/>
    </row>
    <row r="28" spans="1:14" s="147" customFormat="1" x14ac:dyDescent="0.15">
      <c r="A28" s="2493" t="s">
        <v>3099</v>
      </c>
      <c r="B28" s="2493"/>
      <c r="C28" s="2493"/>
      <c r="D28" s="2493"/>
      <c r="E28" s="2493"/>
      <c r="F28" s="2493"/>
      <c r="G28" s="2493"/>
      <c r="H28" s="2411"/>
      <c r="I28" s="2411"/>
      <c r="J28" s="2411"/>
      <c r="K28" s="2411"/>
      <c r="L28" s="2411"/>
      <c r="M28" s="2411"/>
      <c r="N28" s="2411"/>
    </row>
    <row r="29" spans="1:14" s="147" customFormat="1" x14ac:dyDescent="0.15">
      <c r="A29" s="2410" t="s">
        <v>3100</v>
      </c>
      <c r="B29" s="2410"/>
      <c r="C29" s="2410"/>
      <c r="D29" s="2410"/>
      <c r="E29" s="2410"/>
      <c r="F29" s="2410"/>
      <c r="G29" s="2410"/>
      <c r="H29" s="2411"/>
      <c r="I29" s="2411"/>
      <c r="J29" s="2411"/>
      <c r="K29" s="2411"/>
      <c r="L29" s="2411"/>
      <c r="M29" s="2411"/>
      <c r="N29" s="2411"/>
    </row>
  </sheetData>
  <mergeCells count="22">
    <mergeCell ref="A2:N2"/>
    <mergeCell ref="A3:N3"/>
    <mergeCell ref="A4:A6"/>
    <mergeCell ref="B4:D4"/>
    <mergeCell ref="E4:G4"/>
    <mergeCell ref="H4:J4"/>
    <mergeCell ref="K4:M4"/>
    <mergeCell ref="N4:N6"/>
    <mergeCell ref="B5:B6"/>
    <mergeCell ref="C5:D5"/>
    <mergeCell ref="A29:N29"/>
    <mergeCell ref="E5:E6"/>
    <mergeCell ref="F5:G5"/>
    <mergeCell ref="H5:H6"/>
    <mergeCell ref="I5:J5"/>
    <mergeCell ref="K5:K6"/>
    <mergeCell ref="L5:M5"/>
    <mergeCell ref="A24:N24"/>
    <mergeCell ref="A25:N25"/>
    <mergeCell ref="A26:N26"/>
    <mergeCell ref="A27:N27"/>
    <mergeCell ref="A28:N28"/>
  </mergeCells>
  <conditionalFormatting sqref="H7:J23 K7:M7">
    <cfRule type="expression" dxfId="8" priority="2">
      <formula>IF(AND(#REF!="2",#REF!="2"),1)</formula>
    </cfRule>
  </conditionalFormatting>
  <conditionalFormatting sqref="K8:M23">
    <cfRule type="expression" dxfId="7" priority="1">
      <formula>IF(AND(#REF!="2",#REF!="2"),1)</formula>
    </cfRule>
  </conditionalFormatting>
  <pageMargins left="0.78740157480314965" right="0.78740157480314965" top="0.78740157480314965" bottom="0.78740157480314965" header="0.78740157480314965" footer="0.78740157480314965"/>
  <pageSetup paperSize="9" orientation="landscape" verticalDpi="599" r:id="rId1"/>
  <headerFooter alignWithMargins="0">
    <oddFooter>&amp;L&amp;C&amp;R</oddFooter>
  </headerFooter>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8"/>
  <dimension ref="A2:N20"/>
  <sheetViews>
    <sheetView workbookViewId="0"/>
  </sheetViews>
  <sheetFormatPr baseColWidth="10" defaultColWidth="9.140625" defaultRowHeight="10.5" x14ac:dyDescent="0.15"/>
  <cols>
    <col min="1" max="1" width="24.42578125" style="118" customWidth="1"/>
    <col min="2" max="11" width="13.28515625" style="118" customWidth="1"/>
    <col min="12" max="16384" width="9.140625" style="118"/>
  </cols>
  <sheetData>
    <row r="2" spans="1:11" ht="15" customHeight="1" x14ac:dyDescent="0.15">
      <c r="A2" s="2383" t="s">
        <v>3101</v>
      </c>
      <c r="B2" s="2383"/>
      <c r="C2" s="2383"/>
      <c r="D2" s="2383"/>
      <c r="E2" s="2383"/>
      <c r="F2" s="2383"/>
      <c r="G2" s="2383"/>
      <c r="H2" s="2383"/>
      <c r="I2" s="2383"/>
      <c r="J2" s="2383"/>
      <c r="K2" s="2383"/>
    </row>
    <row r="3" spans="1:11" ht="10.5" customHeight="1" x14ac:dyDescent="0.15">
      <c r="A3" s="2384"/>
      <c r="B3" s="2384"/>
      <c r="C3" s="2384"/>
      <c r="D3" s="2384"/>
      <c r="E3" s="2384"/>
      <c r="F3" s="2384"/>
      <c r="G3" s="2384"/>
      <c r="H3" s="2385"/>
      <c r="I3" s="2385"/>
    </row>
    <row r="4" spans="1:11" ht="12.75" customHeight="1" x14ac:dyDescent="0.15">
      <c r="A4" s="3382" t="s">
        <v>3102</v>
      </c>
      <c r="B4" s="3377" t="s">
        <v>3103</v>
      </c>
      <c r="C4" s="3377"/>
      <c r="D4" s="3377" t="s">
        <v>3076</v>
      </c>
      <c r="E4" s="3377"/>
      <c r="F4" s="3377" t="s">
        <v>3077</v>
      </c>
      <c r="G4" s="3377"/>
      <c r="H4" s="3382" t="s">
        <v>3104</v>
      </c>
      <c r="I4" s="3385"/>
      <c r="J4" s="3382">
        <v>2016</v>
      </c>
      <c r="K4" s="3385"/>
    </row>
    <row r="5" spans="1:11" ht="42" customHeight="1" x14ac:dyDescent="0.15">
      <c r="A5" s="3382"/>
      <c r="B5" s="1724" t="s">
        <v>3105</v>
      </c>
      <c r="C5" s="1724" t="s">
        <v>781</v>
      </c>
      <c r="D5" s="1724" t="s">
        <v>3105</v>
      </c>
      <c r="E5" s="1724" t="s">
        <v>781</v>
      </c>
      <c r="F5" s="1724" t="s">
        <v>3105</v>
      </c>
      <c r="G5" s="1724" t="s">
        <v>781</v>
      </c>
      <c r="H5" s="1725" t="s">
        <v>3105</v>
      </c>
      <c r="I5" s="1725" t="s">
        <v>781</v>
      </c>
      <c r="J5" s="1725" t="s">
        <v>3105</v>
      </c>
      <c r="K5" s="1725" t="s">
        <v>781</v>
      </c>
    </row>
    <row r="6" spans="1:11" s="147" customFormat="1" x14ac:dyDescent="0.15">
      <c r="A6" s="141" t="s">
        <v>215</v>
      </c>
      <c r="B6" s="1726">
        <f t="shared" ref="B6:G6" si="0">SUM(B7:B15)</f>
        <v>84636</v>
      </c>
      <c r="C6" s="1727">
        <f t="shared" si="0"/>
        <v>1.0000000000000002</v>
      </c>
      <c r="D6" s="1726">
        <f t="shared" si="0"/>
        <v>105053</v>
      </c>
      <c r="E6" s="1727">
        <f t="shared" si="0"/>
        <v>1</v>
      </c>
      <c r="F6" s="1726">
        <f t="shared" si="0"/>
        <v>91455</v>
      </c>
      <c r="G6" s="1727">
        <f t="shared" si="0"/>
        <v>1.0000000000000002</v>
      </c>
      <c r="H6" s="1728">
        <f>SUM(H7:H15)</f>
        <v>94386</v>
      </c>
      <c r="I6" s="1729">
        <f>SUM(I7:I15)</f>
        <v>1</v>
      </c>
      <c r="J6" s="1728">
        <f>SUM(J7:J15)</f>
        <v>87164</v>
      </c>
      <c r="K6" s="1729">
        <f>SUM(K7:K15)</f>
        <v>1</v>
      </c>
    </row>
    <row r="7" spans="1:11" s="147" customFormat="1" x14ac:dyDescent="0.15">
      <c r="A7" s="143" t="s">
        <v>3106</v>
      </c>
      <c r="B7" s="1730">
        <v>70889</v>
      </c>
      <c r="C7" s="1731">
        <f>+B7/$B$6</f>
        <v>0.83757502717519727</v>
      </c>
      <c r="D7" s="1730">
        <v>90548</v>
      </c>
      <c r="E7" s="1731">
        <f>+D7/$D$6</f>
        <v>0.86192683692993055</v>
      </c>
      <c r="F7" s="1730">
        <v>77646</v>
      </c>
      <c r="G7" s="1731">
        <f>+F7/$F$6</f>
        <v>0.84900770870920128</v>
      </c>
      <c r="H7" s="1730">
        <v>78248</v>
      </c>
      <c r="I7" s="1731">
        <f>H7/H$6</f>
        <v>0.82902125315195052</v>
      </c>
      <c r="J7" s="1730">
        <v>70775</v>
      </c>
      <c r="K7" s="1731">
        <f>J7/J$6</f>
        <v>0.81197512734615207</v>
      </c>
    </row>
    <row r="8" spans="1:11" s="147" customFormat="1" x14ac:dyDescent="0.15">
      <c r="A8" s="143" t="s">
        <v>1995</v>
      </c>
      <c r="B8" s="1730">
        <v>7033</v>
      </c>
      <c r="C8" s="1731">
        <f t="shared" ref="C8:C15" si="1">+B8/$B$6</f>
        <v>8.3097027269719737E-2</v>
      </c>
      <c r="D8" s="1730">
        <v>6530</v>
      </c>
      <c r="E8" s="1731">
        <f t="shared" ref="E8:E15" si="2">+D8/$D$6</f>
        <v>6.2159100644436617E-2</v>
      </c>
      <c r="F8" s="1730">
        <v>5551</v>
      </c>
      <c r="G8" s="1731">
        <f t="shared" ref="G8:G15" si="3">+F8/$F$6</f>
        <v>6.0696517412935323E-2</v>
      </c>
      <c r="H8" s="1730">
        <v>6048</v>
      </c>
      <c r="I8" s="1731">
        <f t="shared" ref="I8:I15" si="4">H8/H$6</f>
        <v>6.4077299599516871E-2</v>
      </c>
      <c r="J8" s="1730">
        <v>5751</v>
      </c>
      <c r="K8" s="1731">
        <f t="shared" ref="K8:K15" si="5">J8/J$6</f>
        <v>6.5979073929603962E-2</v>
      </c>
    </row>
    <row r="9" spans="1:11" s="147" customFormat="1" x14ac:dyDescent="0.15">
      <c r="A9" s="143" t="s">
        <v>1822</v>
      </c>
      <c r="B9" s="1730">
        <v>377</v>
      </c>
      <c r="C9" s="1731">
        <f t="shared" si="1"/>
        <v>4.454369299116215E-3</v>
      </c>
      <c r="D9" s="1730">
        <v>531</v>
      </c>
      <c r="E9" s="1731">
        <f t="shared" si="2"/>
        <v>5.0545914919136051E-3</v>
      </c>
      <c r="F9" s="1730">
        <v>399</v>
      </c>
      <c r="G9" s="1731">
        <f t="shared" si="3"/>
        <v>4.3628013777267513E-3</v>
      </c>
      <c r="H9" s="1730">
        <v>285</v>
      </c>
      <c r="I9" s="1731">
        <f t="shared" si="4"/>
        <v>3.0195156061280275E-3</v>
      </c>
      <c r="J9" s="1730">
        <v>254</v>
      </c>
      <c r="K9" s="1731">
        <f t="shared" si="5"/>
        <v>2.9140470836583909E-3</v>
      </c>
    </row>
    <row r="10" spans="1:11" s="147" customFormat="1" x14ac:dyDescent="0.15">
      <c r="A10" s="143" t="s">
        <v>3107</v>
      </c>
      <c r="B10" s="1730">
        <v>1161</v>
      </c>
      <c r="C10" s="1731">
        <f t="shared" si="1"/>
        <v>1.3717566992769034E-2</v>
      </c>
      <c r="D10" s="1730">
        <v>1549</v>
      </c>
      <c r="E10" s="1731">
        <f t="shared" si="2"/>
        <v>1.4744938269254567E-2</v>
      </c>
      <c r="F10" s="1730">
        <v>1647</v>
      </c>
      <c r="G10" s="1731">
        <f t="shared" si="3"/>
        <v>1.8008856814826963E-2</v>
      </c>
      <c r="H10" s="1730">
        <v>1731</v>
      </c>
      <c r="I10" s="1731">
        <f t="shared" si="4"/>
        <v>1.8339584260377597E-2</v>
      </c>
      <c r="J10" s="1730">
        <v>1984</v>
      </c>
      <c r="K10" s="1731">
        <f t="shared" si="5"/>
        <v>2.2761690606213573E-2</v>
      </c>
    </row>
    <row r="11" spans="1:11" s="147" customFormat="1" x14ac:dyDescent="0.15">
      <c r="A11" s="156" t="s">
        <v>2006</v>
      </c>
      <c r="B11" s="1730">
        <v>533</v>
      </c>
      <c r="C11" s="1731">
        <f t="shared" si="1"/>
        <v>6.2975565953022356E-3</v>
      </c>
      <c r="D11" s="1730">
        <v>642</v>
      </c>
      <c r="E11" s="1731">
        <f t="shared" si="2"/>
        <v>6.1112010128220994E-3</v>
      </c>
      <c r="F11" s="1730">
        <v>543</v>
      </c>
      <c r="G11" s="1731">
        <f t="shared" si="3"/>
        <v>5.9373462358536981E-3</v>
      </c>
      <c r="H11" s="1730">
        <v>631</v>
      </c>
      <c r="I11" s="1731">
        <f t="shared" si="4"/>
        <v>6.6853134998834576E-3</v>
      </c>
      <c r="J11" s="1730">
        <v>1186</v>
      </c>
      <c r="K11" s="1731">
        <f t="shared" si="5"/>
        <v>1.3606534807948236E-2</v>
      </c>
    </row>
    <row r="12" spans="1:11" s="147" customFormat="1" x14ac:dyDescent="0.15">
      <c r="A12" s="156" t="s">
        <v>3108</v>
      </c>
      <c r="B12" s="1730">
        <v>711</v>
      </c>
      <c r="C12" s="1731">
        <f t="shared" si="1"/>
        <v>8.4006805614632064E-3</v>
      </c>
      <c r="D12" s="1730">
        <v>837</v>
      </c>
      <c r="E12" s="1731">
        <f t="shared" si="2"/>
        <v>7.967406927931615E-3</v>
      </c>
      <c r="F12" s="1730">
        <v>1095</v>
      </c>
      <c r="G12" s="1731">
        <f t="shared" si="3"/>
        <v>1.1973101525340332E-2</v>
      </c>
      <c r="H12" s="1730">
        <v>1080</v>
      </c>
      <c r="I12" s="1731">
        <f t="shared" si="4"/>
        <v>1.1442374928485157E-2</v>
      </c>
      <c r="J12" s="1730">
        <v>735</v>
      </c>
      <c r="K12" s="1731">
        <f t="shared" si="5"/>
        <v>8.432380340507549E-3</v>
      </c>
    </row>
    <row r="13" spans="1:11" s="147" customFormat="1" x14ac:dyDescent="0.15">
      <c r="A13" s="143" t="s">
        <v>3109</v>
      </c>
      <c r="B13" s="1730">
        <v>3880</v>
      </c>
      <c r="C13" s="1731">
        <f t="shared" si="1"/>
        <v>4.5843376341036912E-2</v>
      </c>
      <c r="D13" s="1730">
        <v>4374</v>
      </c>
      <c r="E13" s="1731">
        <f t="shared" si="2"/>
        <v>4.1636126526610376E-2</v>
      </c>
      <c r="F13" s="1730">
        <v>4519</v>
      </c>
      <c r="G13" s="1731">
        <f t="shared" si="3"/>
        <v>4.9412279263025528E-2</v>
      </c>
      <c r="H13" s="1730">
        <v>6311</v>
      </c>
      <c r="I13" s="1731">
        <f t="shared" si="4"/>
        <v>6.686372979043502E-2</v>
      </c>
      <c r="J13" s="1730">
        <v>6442</v>
      </c>
      <c r="K13" s="1731">
        <f t="shared" si="5"/>
        <v>7.3906658712312417E-2</v>
      </c>
    </row>
    <row r="14" spans="1:11" s="147" customFormat="1" x14ac:dyDescent="0.15">
      <c r="A14" s="143" t="s">
        <v>3110</v>
      </c>
      <c r="B14" s="1730">
        <v>32</v>
      </c>
      <c r="C14" s="1731">
        <f t="shared" si="1"/>
        <v>3.780897017817477E-4</v>
      </c>
      <c r="D14" s="1730">
        <v>30</v>
      </c>
      <c r="E14" s="1731">
        <f t="shared" si="2"/>
        <v>2.8557014078607943E-4</v>
      </c>
      <c r="F14" s="1730">
        <v>44</v>
      </c>
      <c r="G14" s="1731">
        <f t="shared" si="3"/>
        <v>4.8111092887212292E-4</v>
      </c>
      <c r="H14" s="1730">
        <v>38</v>
      </c>
      <c r="I14" s="1731">
        <f t="shared" si="4"/>
        <v>4.0260208081707033E-4</v>
      </c>
      <c r="J14" s="1730">
        <v>30</v>
      </c>
      <c r="K14" s="1731">
        <f t="shared" si="5"/>
        <v>3.4417878940847137E-4</v>
      </c>
    </row>
    <row r="15" spans="1:11" s="147" customFormat="1" x14ac:dyDescent="0.15">
      <c r="A15" s="143" t="s">
        <v>3111</v>
      </c>
      <c r="B15" s="1730">
        <v>20</v>
      </c>
      <c r="C15" s="1732">
        <f t="shared" si="1"/>
        <v>2.3630606361359232E-4</v>
      </c>
      <c r="D15" s="1730">
        <v>12</v>
      </c>
      <c r="E15" s="1731">
        <f t="shared" si="2"/>
        <v>1.1422805631443176E-4</v>
      </c>
      <c r="F15" s="1730">
        <v>11</v>
      </c>
      <c r="G15" s="1731">
        <f t="shared" si="3"/>
        <v>1.2027773221803073E-4</v>
      </c>
      <c r="H15" s="1730">
        <v>14</v>
      </c>
      <c r="I15" s="1731">
        <f t="shared" si="4"/>
        <v>1.4832708240628906E-4</v>
      </c>
      <c r="J15" s="1730">
        <v>7</v>
      </c>
      <c r="K15" s="1731">
        <f t="shared" si="5"/>
        <v>8.0308384195309997E-5</v>
      </c>
    </row>
    <row r="16" spans="1:11" s="147" customFormat="1" x14ac:dyDescent="0.15">
      <c r="A16" s="2542"/>
      <c r="B16" s="2542"/>
      <c r="C16" s="2542"/>
      <c r="D16" s="2542"/>
      <c r="E16" s="2542"/>
      <c r="F16" s="2542"/>
      <c r="G16" s="2542"/>
      <c r="H16" s="2542"/>
      <c r="I16" s="2542"/>
    </row>
    <row r="17" spans="1:14" s="147" customFormat="1" ht="10.5" customHeight="1" x14ac:dyDescent="0.15">
      <c r="A17" s="3384" t="s">
        <v>3096</v>
      </c>
      <c r="B17" s="3384"/>
      <c r="C17" s="3384"/>
      <c r="D17" s="3384"/>
      <c r="E17" s="3384"/>
      <c r="F17" s="3384"/>
      <c r="G17" s="3384"/>
      <c r="H17" s="3384"/>
      <c r="I17" s="3384"/>
      <c r="J17" s="3384"/>
      <c r="K17" s="3384"/>
      <c r="L17" s="797"/>
      <c r="M17" s="797"/>
      <c r="N17" s="797"/>
    </row>
    <row r="18" spans="1:14" s="147" customFormat="1" ht="11.25" customHeight="1" x14ac:dyDescent="0.15">
      <c r="A18" s="2380" t="s">
        <v>3112</v>
      </c>
      <c r="B18" s="2380"/>
      <c r="C18" s="2380"/>
      <c r="D18" s="2380"/>
      <c r="E18" s="2380"/>
      <c r="F18" s="2380"/>
      <c r="G18" s="2380"/>
      <c r="H18" s="2380"/>
      <c r="I18" s="2380"/>
      <c r="J18" s="2380"/>
      <c r="K18" s="2380"/>
    </row>
    <row r="19" spans="1:14" s="1733" customFormat="1" ht="10.5" customHeight="1" x14ac:dyDescent="0.15">
      <c r="A19" s="2542" t="s">
        <v>3100</v>
      </c>
      <c r="B19" s="2542"/>
      <c r="C19" s="2542"/>
      <c r="D19" s="2542"/>
      <c r="E19" s="2542"/>
      <c r="F19" s="2542"/>
      <c r="G19" s="2542"/>
      <c r="H19" s="2542"/>
      <c r="I19" s="2542"/>
      <c r="J19" s="2542"/>
      <c r="K19" s="2542"/>
    </row>
    <row r="20" spans="1:14" s="1733" customFormat="1" ht="10.5" customHeight="1" x14ac:dyDescent="0.15">
      <c r="A20" s="1734"/>
      <c r="B20" s="1734"/>
      <c r="C20" s="1734"/>
      <c r="D20" s="1734"/>
      <c r="E20" s="1734"/>
      <c r="F20" s="1734"/>
      <c r="G20" s="1734"/>
      <c r="H20" s="1735"/>
      <c r="I20" s="1735"/>
    </row>
  </sheetData>
  <mergeCells count="12">
    <mergeCell ref="A16:I16"/>
    <mergeCell ref="A17:K17"/>
    <mergeCell ref="A18:K18"/>
    <mergeCell ref="A19:K19"/>
    <mergeCell ref="A2:K2"/>
    <mergeCell ref="A3:I3"/>
    <mergeCell ref="A4:A5"/>
    <mergeCell ref="B4:C4"/>
    <mergeCell ref="D4:E4"/>
    <mergeCell ref="F4:G4"/>
    <mergeCell ref="H4:I4"/>
    <mergeCell ref="J4:K4"/>
  </mergeCells>
  <conditionalFormatting sqref="D6:I15">
    <cfRule type="expression" dxfId="6" priority="3">
      <formula>IF(AND(#REF!="2",#REF!="2"),1)</formula>
    </cfRule>
  </conditionalFormatting>
  <conditionalFormatting sqref="J7:K15 K6">
    <cfRule type="expression" dxfId="5" priority="2">
      <formula>IF(AND(#REF!="2",#REF!="2"),1)</formula>
    </cfRule>
  </conditionalFormatting>
  <conditionalFormatting sqref="J6">
    <cfRule type="expression" dxfId="4" priority="1">
      <formula>IF(AND(#REF!="2",#REF!="2"),1)</formula>
    </cfRule>
  </conditionalFormatting>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9"/>
  <dimension ref="A1:U93"/>
  <sheetViews>
    <sheetView zoomScale="90" zoomScaleNormal="90" workbookViewId="0"/>
  </sheetViews>
  <sheetFormatPr baseColWidth="10" defaultColWidth="9.140625" defaultRowHeight="10.5" x14ac:dyDescent="0.15"/>
  <cols>
    <col min="1" max="1" width="24.85546875" style="118" customWidth="1"/>
    <col min="2" max="2" width="12.85546875" style="118" customWidth="1"/>
    <col min="3" max="8" width="9.42578125" style="118" customWidth="1"/>
    <col min="9" max="11" width="9.28515625" style="118" customWidth="1"/>
    <col min="12" max="12" width="12.85546875" style="118" customWidth="1"/>
    <col min="13" max="21" width="9.28515625" style="118" customWidth="1"/>
    <col min="22" max="16384" width="9.140625" style="118"/>
  </cols>
  <sheetData>
    <row r="1" spans="1:21" ht="15" customHeight="1" x14ac:dyDescent="0.15"/>
    <row r="2" spans="1:21" s="1736" customFormat="1" ht="15" customHeight="1" x14ac:dyDescent="0.25">
      <c r="A2" s="2383" t="s">
        <v>3113</v>
      </c>
      <c r="B2" s="2547"/>
      <c r="C2" s="2547"/>
      <c r="D2" s="2547"/>
      <c r="E2" s="2547"/>
      <c r="F2" s="2547"/>
      <c r="G2" s="2547"/>
      <c r="H2" s="2547"/>
      <c r="I2" s="2547"/>
      <c r="J2" s="2547"/>
      <c r="K2" s="2547"/>
    </row>
    <row r="3" spans="1:21" ht="10.5" customHeight="1" x14ac:dyDescent="0.15">
      <c r="A3" s="2384"/>
      <c r="B3" s="2385"/>
      <c r="C3" s="2385"/>
      <c r="D3" s="2385"/>
      <c r="E3" s="2385"/>
      <c r="F3" s="2385"/>
      <c r="G3" s="2385"/>
      <c r="H3" s="2385"/>
      <c r="I3" s="2385"/>
      <c r="J3" s="2385"/>
      <c r="K3" s="2385"/>
    </row>
    <row r="4" spans="1:21" ht="15" customHeight="1" x14ac:dyDescent="0.15">
      <c r="A4" s="3404" t="s">
        <v>1</v>
      </c>
      <c r="B4" s="3377">
        <v>2012</v>
      </c>
      <c r="C4" s="3377"/>
      <c r="D4" s="3377"/>
      <c r="E4" s="3377"/>
      <c r="F4" s="3377"/>
      <c r="G4" s="3377"/>
      <c r="H4" s="3377"/>
      <c r="I4" s="3377"/>
      <c r="J4" s="3377"/>
      <c r="K4" s="3377"/>
      <c r="L4" s="3405">
        <v>2013</v>
      </c>
      <c r="M4" s="3406"/>
      <c r="N4" s="3406"/>
      <c r="O4" s="3406"/>
      <c r="P4" s="3406"/>
      <c r="Q4" s="3406"/>
      <c r="R4" s="3406"/>
      <c r="S4" s="3406"/>
      <c r="T4" s="3406"/>
      <c r="U4" s="3407"/>
    </row>
    <row r="5" spans="1:21" ht="15" customHeight="1" x14ac:dyDescent="0.15">
      <c r="A5" s="3387"/>
      <c r="B5" s="3393" t="s">
        <v>3114</v>
      </c>
      <c r="C5" s="3378" t="s">
        <v>3115</v>
      </c>
      <c r="D5" s="3378"/>
      <c r="E5" s="3378"/>
      <c r="F5" s="3378" t="s">
        <v>3116</v>
      </c>
      <c r="G5" s="3378"/>
      <c r="H5" s="3378"/>
      <c r="I5" s="3378" t="s">
        <v>3117</v>
      </c>
      <c r="J5" s="3378"/>
      <c r="K5" s="3378"/>
      <c r="L5" s="3408" t="s">
        <v>3118</v>
      </c>
      <c r="M5" s="3400" t="s">
        <v>3115</v>
      </c>
      <c r="N5" s="3400"/>
      <c r="O5" s="3400"/>
      <c r="P5" s="3400" t="s">
        <v>3116</v>
      </c>
      <c r="Q5" s="3400"/>
      <c r="R5" s="3400"/>
      <c r="S5" s="3400" t="s">
        <v>3117</v>
      </c>
      <c r="T5" s="3400"/>
      <c r="U5" s="3400"/>
    </row>
    <row r="6" spans="1:21" ht="15" customHeight="1" x14ac:dyDescent="0.15">
      <c r="A6" s="3387"/>
      <c r="B6" s="3394"/>
      <c r="C6" s="3345" t="s">
        <v>3119</v>
      </c>
      <c r="D6" s="3345"/>
      <c r="E6" s="3345"/>
      <c r="F6" s="3345" t="s">
        <v>3119</v>
      </c>
      <c r="G6" s="3345"/>
      <c r="H6" s="3345"/>
      <c r="I6" s="3345" t="s">
        <v>3119</v>
      </c>
      <c r="J6" s="3345"/>
      <c r="K6" s="3345"/>
      <c r="L6" s="3394"/>
      <c r="M6" s="3345" t="s">
        <v>3119</v>
      </c>
      <c r="N6" s="3345"/>
      <c r="O6" s="3345"/>
      <c r="P6" s="3345" t="s">
        <v>3119</v>
      </c>
      <c r="Q6" s="3345"/>
      <c r="R6" s="3345"/>
      <c r="S6" s="3345" t="s">
        <v>3119</v>
      </c>
      <c r="T6" s="3345"/>
      <c r="U6" s="3345"/>
    </row>
    <row r="7" spans="1:21" ht="15" customHeight="1" x14ac:dyDescent="0.15">
      <c r="A7" s="3388"/>
      <c r="B7" s="3395"/>
      <c r="C7" s="1737" t="s">
        <v>89</v>
      </c>
      <c r="D7" s="1737" t="s">
        <v>1028</v>
      </c>
      <c r="E7" s="1737" t="s">
        <v>1029</v>
      </c>
      <c r="F7" s="1737" t="s">
        <v>89</v>
      </c>
      <c r="G7" s="1737" t="s">
        <v>1028</v>
      </c>
      <c r="H7" s="1737" t="s">
        <v>1029</v>
      </c>
      <c r="I7" s="1737" t="s">
        <v>89</v>
      </c>
      <c r="J7" s="1737" t="s">
        <v>1028</v>
      </c>
      <c r="K7" s="1737" t="s">
        <v>1029</v>
      </c>
      <c r="L7" s="3395"/>
      <c r="M7" s="1737" t="s">
        <v>89</v>
      </c>
      <c r="N7" s="1737" t="s">
        <v>1028</v>
      </c>
      <c r="O7" s="1737" t="s">
        <v>1029</v>
      </c>
      <c r="P7" s="1737" t="s">
        <v>89</v>
      </c>
      <c r="Q7" s="1737" t="s">
        <v>1028</v>
      </c>
      <c r="R7" s="1737" t="s">
        <v>1029</v>
      </c>
      <c r="S7" s="1737" t="s">
        <v>89</v>
      </c>
      <c r="T7" s="1737" t="s">
        <v>1028</v>
      </c>
      <c r="U7" s="1737" t="s">
        <v>1029</v>
      </c>
    </row>
    <row r="8" spans="1:21" ht="15" customHeight="1" x14ac:dyDescent="0.15">
      <c r="A8" s="884" t="s">
        <v>71</v>
      </c>
      <c r="B8" s="1738">
        <f>+C8+F8+I8</f>
        <v>63283</v>
      </c>
      <c r="C8" s="1739">
        <f t="shared" ref="C8:C23" si="0">+D8+E8</f>
        <v>25183</v>
      </c>
      <c r="D8" s="1739">
        <f>SUM(D9:D23)</f>
        <v>11476</v>
      </c>
      <c r="E8" s="1739">
        <f>SUM(E9:E23)</f>
        <v>13707</v>
      </c>
      <c r="F8" s="1739">
        <f>+G8+H8</f>
        <v>24258</v>
      </c>
      <c r="G8" s="1739">
        <f>SUM(G9:G23)</f>
        <v>10540</v>
      </c>
      <c r="H8" s="1739">
        <f>SUM(H9:H23)</f>
        <v>13718</v>
      </c>
      <c r="I8" s="1739">
        <f>J8+K8</f>
        <v>13842</v>
      </c>
      <c r="J8" s="1739">
        <f>SUM(J9:J23)</f>
        <v>4903</v>
      </c>
      <c r="K8" s="1739">
        <f>SUM(K9:K23)</f>
        <v>8939</v>
      </c>
      <c r="L8" s="1738">
        <f>+S8+P8+M8</f>
        <v>69599</v>
      </c>
      <c r="M8" s="1739">
        <f t="shared" ref="M8:M23" si="1">+N8+O8</f>
        <v>27135</v>
      </c>
      <c r="N8" s="1739">
        <f>SUM(N9:N23)</f>
        <v>12469</v>
      </c>
      <c r="O8" s="1739">
        <f>SUM(O9:O23)</f>
        <v>14666</v>
      </c>
      <c r="P8" s="1739">
        <f t="shared" ref="P8:P23" si="2">+R8+Q8</f>
        <v>26982</v>
      </c>
      <c r="Q8" s="1739">
        <f>SUM(Q9:Q23)</f>
        <v>12113</v>
      </c>
      <c r="R8" s="1739">
        <f>SUM(R9:R23)</f>
        <v>14869</v>
      </c>
      <c r="S8" s="1739">
        <f t="shared" ref="S8:S23" si="3">+U8+T8</f>
        <v>15482</v>
      </c>
      <c r="T8" s="1739">
        <f>SUM(T9:T23)</f>
        <v>5388</v>
      </c>
      <c r="U8" s="1739">
        <f>SUM(U9:U23)</f>
        <v>10094</v>
      </c>
    </row>
    <row r="9" spans="1:21" ht="15" customHeight="1" x14ac:dyDescent="0.15">
      <c r="A9" s="1740" t="s">
        <v>5</v>
      </c>
      <c r="B9" s="1738">
        <f t="shared" ref="B9:B23" si="4">+C9+F9+I9</f>
        <v>3368</v>
      </c>
      <c r="C9" s="1739">
        <f t="shared" si="0"/>
        <v>1251</v>
      </c>
      <c r="D9" s="1741">
        <v>593</v>
      </c>
      <c r="E9" s="1741">
        <v>658</v>
      </c>
      <c r="F9" s="1739">
        <f>+G9+H9</f>
        <v>1209</v>
      </c>
      <c r="G9" s="1741">
        <v>536</v>
      </c>
      <c r="H9" s="1741">
        <v>673</v>
      </c>
      <c r="I9" s="1739">
        <f t="shared" ref="I9:I23" si="5">+J9+K9</f>
        <v>908</v>
      </c>
      <c r="J9" s="1741">
        <v>289</v>
      </c>
      <c r="K9" s="1741">
        <v>619</v>
      </c>
      <c r="L9" s="1738">
        <f t="shared" ref="L9:L23" si="6">+S9+P9+M9</f>
        <v>3643</v>
      </c>
      <c r="M9" s="1739">
        <f t="shared" si="1"/>
        <v>1343</v>
      </c>
      <c r="N9" s="1741">
        <v>648</v>
      </c>
      <c r="O9" s="1741">
        <v>695</v>
      </c>
      <c r="P9" s="1739">
        <f t="shared" si="2"/>
        <v>1362</v>
      </c>
      <c r="Q9" s="1741">
        <v>633</v>
      </c>
      <c r="R9" s="1741">
        <v>729</v>
      </c>
      <c r="S9" s="1739">
        <f t="shared" si="3"/>
        <v>938</v>
      </c>
      <c r="T9" s="1741">
        <v>297</v>
      </c>
      <c r="U9" s="1741">
        <v>641</v>
      </c>
    </row>
    <row r="10" spans="1:21" ht="15" customHeight="1" x14ac:dyDescent="0.15">
      <c r="A10" s="1740" t="s">
        <v>7</v>
      </c>
      <c r="B10" s="1738">
        <f t="shared" si="4"/>
        <v>2850</v>
      </c>
      <c r="C10" s="1739">
        <f t="shared" si="0"/>
        <v>1217</v>
      </c>
      <c r="D10" s="1741">
        <v>565</v>
      </c>
      <c r="E10" s="1741">
        <v>652</v>
      </c>
      <c r="F10" s="1739">
        <f>+G10+H10</f>
        <v>1028</v>
      </c>
      <c r="G10" s="1741">
        <v>443</v>
      </c>
      <c r="H10" s="1741">
        <v>585</v>
      </c>
      <c r="I10" s="1739">
        <f t="shared" si="5"/>
        <v>605</v>
      </c>
      <c r="J10" s="1741">
        <v>208</v>
      </c>
      <c r="K10" s="1741">
        <v>397</v>
      </c>
      <c r="L10" s="1738">
        <f t="shared" si="6"/>
        <v>3080</v>
      </c>
      <c r="M10" s="1739">
        <f t="shared" si="1"/>
        <v>1256</v>
      </c>
      <c r="N10" s="1741">
        <v>609</v>
      </c>
      <c r="O10" s="1741">
        <v>647</v>
      </c>
      <c r="P10" s="1739">
        <f t="shared" si="2"/>
        <v>1168</v>
      </c>
      <c r="Q10" s="1741">
        <v>501</v>
      </c>
      <c r="R10" s="1741">
        <v>667</v>
      </c>
      <c r="S10" s="1739">
        <f t="shared" si="3"/>
        <v>656</v>
      </c>
      <c r="T10" s="1741">
        <v>224</v>
      </c>
      <c r="U10" s="1741">
        <v>432</v>
      </c>
    </row>
    <row r="11" spans="1:21" ht="15" customHeight="1" x14ac:dyDescent="0.15">
      <c r="A11" s="1740" t="s">
        <v>8</v>
      </c>
      <c r="B11" s="1738">
        <f t="shared" si="4"/>
        <v>1702</v>
      </c>
      <c r="C11" s="1739">
        <f t="shared" si="0"/>
        <v>685</v>
      </c>
      <c r="D11" s="1741">
        <v>324</v>
      </c>
      <c r="E11" s="1741">
        <v>361</v>
      </c>
      <c r="F11" s="1739">
        <f t="shared" ref="F11:F23" si="7">+G11+H11</f>
        <v>620</v>
      </c>
      <c r="G11" s="1741">
        <v>279</v>
      </c>
      <c r="H11" s="1741">
        <v>341</v>
      </c>
      <c r="I11" s="1739">
        <f t="shared" si="5"/>
        <v>397</v>
      </c>
      <c r="J11" s="1741">
        <v>125</v>
      </c>
      <c r="K11" s="1741">
        <v>272</v>
      </c>
      <c r="L11" s="1738">
        <f t="shared" si="6"/>
        <v>1592</v>
      </c>
      <c r="M11" s="1739">
        <f t="shared" si="1"/>
        <v>630</v>
      </c>
      <c r="N11" s="1741">
        <v>293</v>
      </c>
      <c r="O11" s="1741">
        <v>337</v>
      </c>
      <c r="P11" s="1739">
        <f t="shared" si="2"/>
        <v>530</v>
      </c>
      <c r="Q11" s="1741">
        <v>256</v>
      </c>
      <c r="R11" s="1741">
        <v>274</v>
      </c>
      <c r="S11" s="1739">
        <f t="shared" si="3"/>
        <v>432</v>
      </c>
      <c r="T11" s="1741">
        <v>139</v>
      </c>
      <c r="U11" s="1741">
        <v>293</v>
      </c>
    </row>
    <row r="12" spans="1:21" ht="15" customHeight="1" x14ac:dyDescent="0.15">
      <c r="A12" s="1740" t="s">
        <v>9</v>
      </c>
      <c r="B12" s="1738">
        <f t="shared" si="4"/>
        <v>1267</v>
      </c>
      <c r="C12" s="1739">
        <f t="shared" si="0"/>
        <v>430</v>
      </c>
      <c r="D12" s="1741">
        <v>206</v>
      </c>
      <c r="E12" s="1741">
        <v>224</v>
      </c>
      <c r="F12" s="1739">
        <f t="shared" si="7"/>
        <v>517</v>
      </c>
      <c r="G12" s="1741">
        <v>225</v>
      </c>
      <c r="H12" s="1741">
        <v>292</v>
      </c>
      <c r="I12" s="1739">
        <f t="shared" si="5"/>
        <v>320</v>
      </c>
      <c r="J12" s="1741">
        <v>108</v>
      </c>
      <c r="K12" s="1741">
        <v>212</v>
      </c>
      <c r="L12" s="1738">
        <f t="shared" si="6"/>
        <v>1498</v>
      </c>
      <c r="M12" s="1739">
        <f t="shared" si="1"/>
        <v>503</v>
      </c>
      <c r="N12" s="1741">
        <v>229</v>
      </c>
      <c r="O12" s="1741">
        <v>274</v>
      </c>
      <c r="P12" s="1739">
        <f t="shared" si="2"/>
        <v>640</v>
      </c>
      <c r="Q12" s="1741">
        <v>278</v>
      </c>
      <c r="R12" s="1741">
        <v>362</v>
      </c>
      <c r="S12" s="1739">
        <f t="shared" si="3"/>
        <v>355</v>
      </c>
      <c r="T12" s="1741">
        <v>126</v>
      </c>
      <c r="U12" s="1741">
        <v>229</v>
      </c>
    </row>
    <row r="13" spans="1:21" ht="15" customHeight="1" x14ac:dyDescent="0.15">
      <c r="A13" s="1740" t="s">
        <v>10</v>
      </c>
      <c r="B13" s="1738">
        <f t="shared" si="4"/>
        <v>910</v>
      </c>
      <c r="C13" s="1739">
        <f t="shared" si="0"/>
        <v>251</v>
      </c>
      <c r="D13" s="1741">
        <v>113</v>
      </c>
      <c r="E13" s="1741">
        <v>138</v>
      </c>
      <c r="F13" s="1739">
        <f t="shared" si="7"/>
        <v>380</v>
      </c>
      <c r="G13" s="1741">
        <v>172</v>
      </c>
      <c r="H13" s="1741">
        <v>208</v>
      </c>
      <c r="I13" s="1739">
        <f t="shared" si="5"/>
        <v>279</v>
      </c>
      <c r="J13" s="1741">
        <v>89</v>
      </c>
      <c r="K13" s="1741">
        <v>190</v>
      </c>
      <c r="L13" s="1738">
        <f t="shared" si="6"/>
        <v>955</v>
      </c>
      <c r="M13" s="1739">
        <f t="shared" si="1"/>
        <v>274</v>
      </c>
      <c r="N13" s="1741">
        <v>128</v>
      </c>
      <c r="O13" s="1741">
        <v>146</v>
      </c>
      <c r="P13" s="1739">
        <f t="shared" si="2"/>
        <v>383</v>
      </c>
      <c r="Q13" s="1741">
        <v>182</v>
      </c>
      <c r="R13" s="1741">
        <v>201</v>
      </c>
      <c r="S13" s="1739">
        <f t="shared" si="3"/>
        <v>298</v>
      </c>
      <c r="T13" s="1741">
        <v>107</v>
      </c>
      <c r="U13" s="1741">
        <v>191</v>
      </c>
    </row>
    <row r="14" spans="1:21" ht="15" customHeight="1" x14ac:dyDescent="0.15">
      <c r="A14" s="1740" t="s">
        <v>11</v>
      </c>
      <c r="B14" s="1738">
        <f t="shared" si="4"/>
        <v>2157</v>
      </c>
      <c r="C14" s="1739">
        <f t="shared" si="0"/>
        <v>735</v>
      </c>
      <c r="D14" s="1741">
        <v>346</v>
      </c>
      <c r="E14" s="1741">
        <v>389</v>
      </c>
      <c r="F14" s="1739">
        <f t="shared" si="7"/>
        <v>837</v>
      </c>
      <c r="G14" s="1741">
        <v>362</v>
      </c>
      <c r="H14" s="1741">
        <v>475</v>
      </c>
      <c r="I14" s="1739">
        <f t="shared" si="5"/>
        <v>585</v>
      </c>
      <c r="J14" s="1741">
        <v>228</v>
      </c>
      <c r="K14" s="1741">
        <v>357</v>
      </c>
      <c r="L14" s="1738">
        <f t="shared" si="6"/>
        <v>2304</v>
      </c>
      <c r="M14" s="1739">
        <f t="shared" si="1"/>
        <v>815</v>
      </c>
      <c r="N14" s="1741">
        <v>365</v>
      </c>
      <c r="O14" s="1741">
        <v>450</v>
      </c>
      <c r="P14" s="1739">
        <f t="shared" si="2"/>
        <v>832</v>
      </c>
      <c r="Q14" s="1741">
        <v>381</v>
      </c>
      <c r="R14" s="1741">
        <v>451</v>
      </c>
      <c r="S14" s="1739">
        <f t="shared" si="3"/>
        <v>657</v>
      </c>
      <c r="T14" s="1741">
        <v>250</v>
      </c>
      <c r="U14" s="1741">
        <v>407</v>
      </c>
    </row>
    <row r="15" spans="1:21" ht="15" customHeight="1" x14ac:dyDescent="0.15">
      <c r="A15" s="1740" t="s">
        <v>12</v>
      </c>
      <c r="B15" s="1738">
        <f t="shared" si="4"/>
        <v>9891</v>
      </c>
      <c r="C15" s="1739">
        <f t="shared" si="0"/>
        <v>3484</v>
      </c>
      <c r="D15" s="1741">
        <v>1511</v>
      </c>
      <c r="E15" s="1741">
        <v>1973</v>
      </c>
      <c r="F15" s="1739">
        <f t="shared" si="7"/>
        <v>3829</v>
      </c>
      <c r="G15" s="1741">
        <v>1604</v>
      </c>
      <c r="H15" s="1741">
        <v>2225</v>
      </c>
      <c r="I15" s="1739">
        <f t="shared" si="5"/>
        <v>2578</v>
      </c>
      <c r="J15" s="1741">
        <v>929</v>
      </c>
      <c r="K15" s="1741">
        <v>1649</v>
      </c>
      <c r="L15" s="1738">
        <f t="shared" si="6"/>
        <v>10235</v>
      </c>
      <c r="M15" s="1739">
        <f t="shared" si="1"/>
        <v>3773</v>
      </c>
      <c r="N15" s="1741">
        <v>1758</v>
      </c>
      <c r="O15" s="1741">
        <v>2015</v>
      </c>
      <c r="P15" s="1739">
        <f t="shared" si="2"/>
        <v>3647</v>
      </c>
      <c r="Q15" s="1741">
        <v>1597</v>
      </c>
      <c r="R15" s="1741">
        <v>2050</v>
      </c>
      <c r="S15" s="1739">
        <f t="shared" si="3"/>
        <v>2815</v>
      </c>
      <c r="T15" s="1741">
        <v>966</v>
      </c>
      <c r="U15" s="1741">
        <v>1849</v>
      </c>
    </row>
    <row r="16" spans="1:21" ht="15" customHeight="1" x14ac:dyDescent="0.15">
      <c r="A16" s="1740" t="s">
        <v>13</v>
      </c>
      <c r="B16" s="1738">
        <f t="shared" si="4"/>
        <v>1407</v>
      </c>
      <c r="C16" s="1739">
        <f t="shared" si="0"/>
        <v>449</v>
      </c>
      <c r="D16" s="1741">
        <v>195</v>
      </c>
      <c r="E16" s="1741">
        <v>254</v>
      </c>
      <c r="F16" s="1739">
        <f t="shared" si="7"/>
        <v>564</v>
      </c>
      <c r="G16" s="1741">
        <v>259</v>
      </c>
      <c r="H16" s="1741">
        <v>305</v>
      </c>
      <c r="I16" s="1739">
        <f t="shared" si="5"/>
        <v>394</v>
      </c>
      <c r="J16" s="1741">
        <v>137</v>
      </c>
      <c r="K16" s="1741">
        <v>257</v>
      </c>
      <c r="L16" s="1738">
        <f t="shared" si="6"/>
        <v>1399</v>
      </c>
      <c r="M16" s="1739">
        <f t="shared" si="1"/>
        <v>465</v>
      </c>
      <c r="N16" s="1741">
        <v>209</v>
      </c>
      <c r="O16" s="1741">
        <v>256</v>
      </c>
      <c r="P16" s="1739">
        <f t="shared" si="2"/>
        <v>531</v>
      </c>
      <c r="Q16" s="1741">
        <v>229</v>
      </c>
      <c r="R16" s="1741">
        <v>302</v>
      </c>
      <c r="S16" s="1739">
        <f t="shared" si="3"/>
        <v>403</v>
      </c>
      <c r="T16" s="1741">
        <v>150</v>
      </c>
      <c r="U16" s="1741">
        <v>253</v>
      </c>
    </row>
    <row r="17" spans="1:21" ht="15" customHeight="1" x14ac:dyDescent="0.15">
      <c r="A17" s="1740" t="s">
        <v>14</v>
      </c>
      <c r="B17" s="1738">
        <f t="shared" si="4"/>
        <v>1890</v>
      </c>
      <c r="C17" s="1739">
        <f t="shared" si="0"/>
        <v>653</v>
      </c>
      <c r="D17" s="1741">
        <v>316</v>
      </c>
      <c r="E17" s="1741">
        <v>337</v>
      </c>
      <c r="F17" s="1739">
        <f t="shared" si="7"/>
        <v>793</v>
      </c>
      <c r="G17" s="1741">
        <v>346</v>
      </c>
      <c r="H17" s="1741">
        <v>447</v>
      </c>
      <c r="I17" s="1739">
        <f t="shared" si="5"/>
        <v>444</v>
      </c>
      <c r="J17" s="1741">
        <v>169</v>
      </c>
      <c r="K17" s="1741">
        <v>275</v>
      </c>
      <c r="L17" s="1738">
        <f t="shared" si="6"/>
        <v>1978</v>
      </c>
      <c r="M17" s="1739">
        <f t="shared" si="1"/>
        <v>669</v>
      </c>
      <c r="N17" s="1741">
        <v>313</v>
      </c>
      <c r="O17" s="1741">
        <v>356</v>
      </c>
      <c r="P17" s="1739">
        <f t="shared" si="2"/>
        <v>832</v>
      </c>
      <c r="Q17" s="1741">
        <v>364</v>
      </c>
      <c r="R17" s="1741">
        <v>468</v>
      </c>
      <c r="S17" s="1739">
        <f t="shared" si="3"/>
        <v>477</v>
      </c>
      <c r="T17" s="1741">
        <v>176</v>
      </c>
      <c r="U17" s="1741">
        <v>301</v>
      </c>
    </row>
    <row r="18" spans="1:21" ht="15" customHeight="1" x14ac:dyDescent="0.15">
      <c r="A18" s="1740" t="s">
        <v>15</v>
      </c>
      <c r="B18" s="1738">
        <f t="shared" si="4"/>
        <v>5668</v>
      </c>
      <c r="C18" s="1739">
        <f t="shared" si="0"/>
        <v>2374</v>
      </c>
      <c r="D18" s="1741">
        <v>1095</v>
      </c>
      <c r="E18" s="1741">
        <v>1279</v>
      </c>
      <c r="F18" s="1739">
        <f t="shared" si="7"/>
        <v>2144</v>
      </c>
      <c r="G18" s="1741">
        <v>917</v>
      </c>
      <c r="H18" s="1741">
        <v>1227</v>
      </c>
      <c r="I18" s="1739">
        <f t="shared" si="5"/>
        <v>1150</v>
      </c>
      <c r="J18" s="1741">
        <v>408</v>
      </c>
      <c r="K18" s="1741">
        <v>742</v>
      </c>
      <c r="L18" s="1738">
        <f t="shared" si="6"/>
        <v>6419</v>
      </c>
      <c r="M18" s="1739">
        <f t="shared" si="1"/>
        <v>2514</v>
      </c>
      <c r="N18" s="1741">
        <v>1169</v>
      </c>
      <c r="O18" s="1741">
        <v>1345</v>
      </c>
      <c r="P18" s="1739">
        <f t="shared" si="2"/>
        <v>2677</v>
      </c>
      <c r="Q18" s="1741">
        <v>1207</v>
      </c>
      <c r="R18" s="1741">
        <v>1470</v>
      </c>
      <c r="S18" s="1739">
        <f t="shared" si="3"/>
        <v>1228</v>
      </c>
      <c r="T18" s="1741">
        <v>426</v>
      </c>
      <c r="U18" s="1741">
        <v>802</v>
      </c>
    </row>
    <row r="19" spans="1:21" ht="15" customHeight="1" x14ac:dyDescent="0.15">
      <c r="A19" s="1740" t="s">
        <v>16</v>
      </c>
      <c r="B19" s="1738">
        <f t="shared" si="4"/>
        <v>17879</v>
      </c>
      <c r="C19" s="1739">
        <f t="shared" si="0"/>
        <v>7619</v>
      </c>
      <c r="D19" s="1741">
        <v>3490</v>
      </c>
      <c r="E19" s="1741">
        <v>4129</v>
      </c>
      <c r="F19" s="1739">
        <f t="shared" si="7"/>
        <v>6812</v>
      </c>
      <c r="G19" s="1741">
        <v>3030</v>
      </c>
      <c r="H19" s="1741">
        <v>3782</v>
      </c>
      <c r="I19" s="1739">
        <f t="shared" si="5"/>
        <v>3448</v>
      </c>
      <c r="J19" s="1741">
        <v>1251</v>
      </c>
      <c r="K19" s="1741">
        <v>2197</v>
      </c>
      <c r="L19" s="1738">
        <f t="shared" si="6"/>
        <v>20126</v>
      </c>
      <c r="M19" s="1739">
        <f t="shared" si="1"/>
        <v>7926</v>
      </c>
      <c r="N19" s="1741">
        <v>3649</v>
      </c>
      <c r="O19" s="1741">
        <v>4277</v>
      </c>
      <c r="P19" s="1739">
        <f t="shared" si="2"/>
        <v>7856</v>
      </c>
      <c r="Q19" s="1741">
        <v>3559</v>
      </c>
      <c r="R19" s="1741">
        <v>4297</v>
      </c>
      <c r="S19" s="1739">
        <f t="shared" si="3"/>
        <v>4344</v>
      </c>
      <c r="T19" s="1741">
        <v>1542</v>
      </c>
      <c r="U19" s="1741">
        <v>2802</v>
      </c>
    </row>
    <row r="20" spans="1:21" ht="15" customHeight="1" x14ac:dyDescent="0.15">
      <c r="A20" s="1740" t="s">
        <v>17</v>
      </c>
      <c r="B20" s="1738">
        <f t="shared" si="4"/>
        <v>3517</v>
      </c>
      <c r="C20" s="1739">
        <f t="shared" si="0"/>
        <v>1395</v>
      </c>
      <c r="D20" s="1741">
        <v>627</v>
      </c>
      <c r="E20" s="1741">
        <v>768</v>
      </c>
      <c r="F20" s="1739">
        <f t="shared" si="7"/>
        <v>1384</v>
      </c>
      <c r="G20" s="1741">
        <v>615</v>
      </c>
      <c r="H20" s="1741">
        <v>769</v>
      </c>
      <c r="I20" s="1739">
        <f t="shared" si="5"/>
        <v>738</v>
      </c>
      <c r="J20" s="1741">
        <v>251</v>
      </c>
      <c r="K20" s="1741">
        <v>487</v>
      </c>
      <c r="L20" s="1738">
        <f t="shared" si="6"/>
        <v>3870</v>
      </c>
      <c r="M20" s="1739">
        <f t="shared" si="1"/>
        <v>1520</v>
      </c>
      <c r="N20" s="1741">
        <v>664</v>
      </c>
      <c r="O20" s="1741">
        <v>856</v>
      </c>
      <c r="P20" s="1739">
        <f t="shared" si="2"/>
        <v>1547</v>
      </c>
      <c r="Q20" s="1741">
        <v>737</v>
      </c>
      <c r="R20" s="1741">
        <v>810</v>
      </c>
      <c r="S20" s="1739">
        <f t="shared" si="3"/>
        <v>803</v>
      </c>
      <c r="T20" s="1741">
        <v>269</v>
      </c>
      <c r="U20" s="1741">
        <v>534</v>
      </c>
    </row>
    <row r="21" spans="1:21" ht="15" customHeight="1" x14ac:dyDescent="0.15">
      <c r="A21" s="1740" t="s">
        <v>18</v>
      </c>
      <c r="B21" s="1738">
        <f t="shared" si="4"/>
        <v>7286</v>
      </c>
      <c r="C21" s="1739">
        <f t="shared" si="0"/>
        <v>3140</v>
      </c>
      <c r="D21" s="1741">
        <v>1385</v>
      </c>
      <c r="E21" s="1741">
        <v>1755</v>
      </c>
      <c r="F21" s="1739">
        <f t="shared" si="7"/>
        <v>2838</v>
      </c>
      <c r="G21" s="1741">
        <v>1207</v>
      </c>
      <c r="H21" s="1741">
        <v>1631</v>
      </c>
      <c r="I21" s="1739">
        <f t="shared" si="5"/>
        <v>1308</v>
      </c>
      <c r="J21" s="1741">
        <v>508</v>
      </c>
      <c r="K21" s="1741">
        <v>800</v>
      </c>
      <c r="L21" s="1738">
        <f t="shared" si="6"/>
        <v>8781</v>
      </c>
      <c r="M21" s="1739">
        <f t="shared" si="1"/>
        <v>3781</v>
      </c>
      <c r="N21" s="1741">
        <v>1662</v>
      </c>
      <c r="O21" s="1741">
        <v>2119</v>
      </c>
      <c r="P21" s="1739">
        <f t="shared" si="2"/>
        <v>3550</v>
      </c>
      <c r="Q21" s="1741">
        <v>1546</v>
      </c>
      <c r="R21" s="1741">
        <v>2004</v>
      </c>
      <c r="S21" s="1739">
        <f t="shared" si="3"/>
        <v>1450</v>
      </c>
      <c r="T21" s="1741">
        <v>528</v>
      </c>
      <c r="U21" s="1741">
        <v>922</v>
      </c>
    </row>
    <row r="22" spans="1:21" ht="15" customHeight="1" x14ac:dyDescent="0.15">
      <c r="A22" s="1740" t="s">
        <v>19</v>
      </c>
      <c r="B22" s="1738">
        <f t="shared" si="4"/>
        <v>1617</v>
      </c>
      <c r="C22" s="1739">
        <f t="shared" si="0"/>
        <v>760</v>
      </c>
      <c r="D22" s="1741">
        <v>334</v>
      </c>
      <c r="E22" s="1741">
        <v>426</v>
      </c>
      <c r="F22" s="1739">
        <f t="shared" si="7"/>
        <v>608</v>
      </c>
      <c r="G22" s="1741">
        <v>255</v>
      </c>
      <c r="H22" s="1741">
        <v>353</v>
      </c>
      <c r="I22" s="1739">
        <f t="shared" si="5"/>
        <v>249</v>
      </c>
      <c r="J22" s="1741">
        <v>77</v>
      </c>
      <c r="K22" s="1741">
        <v>172</v>
      </c>
      <c r="L22" s="1738">
        <f t="shared" si="6"/>
        <v>1672</v>
      </c>
      <c r="M22" s="1739">
        <f t="shared" si="1"/>
        <v>839</v>
      </c>
      <c r="N22" s="1741">
        <v>387</v>
      </c>
      <c r="O22" s="1741">
        <v>452</v>
      </c>
      <c r="P22" s="1739">
        <f t="shared" si="2"/>
        <v>684</v>
      </c>
      <c r="Q22" s="1741">
        <v>302</v>
      </c>
      <c r="R22" s="1741">
        <v>382</v>
      </c>
      <c r="S22" s="1739">
        <f t="shared" si="3"/>
        <v>149</v>
      </c>
      <c r="T22" s="1741">
        <v>40</v>
      </c>
      <c r="U22" s="1741">
        <v>109</v>
      </c>
    </row>
    <row r="23" spans="1:21" ht="15" customHeight="1" x14ac:dyDescent="0.15">
      <c r="A23" s="1740" t="s">
        <v>20</v>
      </c>
      <c r="B23" s="1738">
        <f t="shared" si="4"/>
        <v>1874</v>
      </c>
      <c r="C23" s="1739">
        <f t="shared" si="0"/>
        <v>740</v>
      </c>
      <c r="D23" s="1741">
        <v>376</v>
      </c>
      <c r="E23" s="1741">
        <v>364</v>
      </c>
      <c r="F23" s="1739">
        <f t="shared" si="7"/>
        <v>695</v>
      </c>
      <c r="G23" s="1741">
        <v>290</v>
      </c>
      <c r="H23" s="1741">
        <v>405</v>
      </c>
      <c r="I23" s="1739">
        <f t="shared" si="5"/>
        <v>439</v>
      </c>
      <c r="J23" s="1741">
        <v>126</v>
      </c>
      <c r="K23" s="1741">
        <v>313</v>
      </c>
      <c r="L23" s="1738">
        <f t="shared" si="6"/>
        <v>2047</v>
      </c>
      <c r="M23" s="1739">
        <f t="shared" si="1"/>
        <v>827</v>
      </c>
      <c r="N23" s="1741">
        <v>386</v>
      </c>
      <c r="O23" s="1741">
        <v>441</v>
      </c>
      <c r="P23" s="1739">
        <f t="shared" si="2"/>
        <v>743</v>
      </c>
      <c r="Q23" s="1741">
        <v>341</v>
      </c>
      <c r="R23" s="1741">
        <v>402</v>
      </c>
      <c r="S23" s="1739">
        <f t="shared" si="3"/>
        <v>477</v>
      </c>
      <c r="T23" s="1741">
        <v>148</v>
      </c>
      <c r="U23" s="1741">
        <v>329</v>
      </c>
    </row>
    <row r="24" spans="1:21" ht="10.5" customHeight="1" x14ac:dyDescent="0.15">
      <c r="A24" s="2384"/>
      <c r="B24" s="2385"/>
      <c r="C24" s="2385"/>
      <c r="D24" s="2385"/>
      <c r="E24" s="2385"/>
      <c r="F24" s="2385"/>
      <c r="G24" s="2385"/>
      <c r="H24" s="2385"/>
      <c r="I24" s="2385"/>
      <c r="J24" s="2385"/>
      <c r="K24" s="2385"/>
    </row>
    <row r="25" spans="1:21" s="147" customFormat="1" ht="10.5" customHeight="1" x14ac:dyDescent="0.15">
      <c r="A25" s="2410"/>
      <c r="B25" s="2411"/>
      <c r="C25" s="2411"/>
      <c r="D25" s="2411"/>
      <c r="E25" s="2411"/>
      <c r="F25" s="2411"/>
      <c r="G25" s="2411"/>
      <c r="H25" s="2411"/>
      <c r="I25" s="2411"/>
      <c r="J25" s="2411"/>
      <c r="K25" s="2411"/>
    </row>
    <row r="26" spans="1:21" ht="12.75" customHeight="1" x14ac:dyDescent="0.15">
      <c r="A26" s="143"/>
      <c r="B26" s="645"/>
      <c r="C26" s="645"/>
      <c r="D26" s="645"/>
      <c r="E26" s="645"/>
      <c r="F26" s="645"/>
      <c r="G26" s="645"/>
      <c r="H26" s="645"/>
      <c r="I26" s="645"/>
      <c r="J26" s="645"/>
      <c r="K26" s="645"/>
    </row>
    <row r="27" spans="1:21" ht="12.75" customHeight="1" x14ac:dyDescent="0.15">
      <c r="A27" s="1742"/>
    </row>
    <row r="28" spans="1:21" ht="15" customHeight="1" x14ac:dyDescent="0.15">
      <c r="A28" s="884" t="s">
        <v>3120</v>
      </c>
      <c r="B28" s="1714"/>
      <c r="C28" s="1714"/>
      <c r="D28" s="1714"/>
      <c r="E28" s="1714"/>
      <c r="F28" s="1714"/>
      <c r="G28" s="1714"/>
      <c r="H28" s="1714"/>
      <c r="I28" s="1714"/>
      <c r="J28" s="1714"/>
      <c r="K28" s="1714"/>
      <c r="L28" s="1714"/>
      <c r="M28" s="1714"/>
      <c r="N28" s="1714"/>
      <c r="O28" s="1714"/>
      <c r="P28" s="1714"/>
      <c r="Q28" s="1714"/>
      <c r="R28" s="1714"/>
      <c r="S28" s="1714"/>
      <c r="T28" s="1714"/>
      <c r="U28" s="1714"/>
    </row>
    <row r="29" spans="1:21" ht="15" customHeight="1" x14ac:dyDescent="0.15">
      <c r="A29" s="3386" t="s">
        <v>1</v>
      </c>
      <c r="B29" s="3345">
        <v>2014</v>
      </c>
      <c r="C29" s="3345"/>
      <c r="D29" s="3345"/>
      <c r="E29" s="3345"/>
      <c r="F29" s="3345"/>
      <c r="G29" s="3345"/>
      <c r="H29" s="3345"/>
      <c r="I29" s="3345"/>
      <c r="J29" s="3345"/>
      <c r="K29" s="3389"/>
      <c r="L29" s="3389">
        <v>2015</v>
      </c>
      <c r="M29" s="3390"/>
      <c r="N29" s="3390"/>
      <c r="O29" s="3390"/>
      <c r="P29" s="3390"/>
      <c r="Q29" s="3390"/>
      <c r="R29" s="3390"/>
      <c r="S29" s="3390"/>
      <c r="T29" s="3390"/>
      <c r="U29" s="3391"/>
    </row>
    <row r="30" spans="1:21" ht="15" customHeight="1" x14ac:dyDescent="0.15">
      <c r="A30" s="3387"/>
      <c r="B30" s="3393" t="s">
        <v>3121</v>
      </c>
      <c r="C30" s="3400" t="s">
        <v>3115</v>
      </c>
      <c r="D30" s="3400"/>
      <c r="E30" s="3400"/>
      <c r="F30" s="3400" t="s">
        <v>3116</v>
      </c>
      <c r="G30" s="3400"/>
      <c r="H30" s="3400"/>
      <c r="I30" s="3400" t="s">
        <v>3117</v>
      </c>
      <c r="J30" s="3400"/>
      <c r="K30" s="3396"/>
      <c r="L30" s="3401" t="s">
        <v>3122</v>
      </c>
      <c r="M30" s="3403" t="s">
        <v>3115</v>
      </c>
      <c r="N30" s="3397"/>
      <c r="O30" s="3398"/>
      <c r="P30" s="3396" t="s">
        <v>3116</v>
      </c>
      <c r="Q30" s="3397"/>
      <c r="R30" s="3398"/>
      <c r="S30" s="3396" t="s">
        <v>3117</v>
      </c>
      <c r="T30" s="3397"/>
      <c r="U30" s="3398"/>
    </row>
    <row r="31" spans="1:21" ht="15" customHeight="1" x14ac:dyDescent="0.15">
      <c r="A31" s="3387"/>
      <c r="B31" s="3394"/>
      <c r="C31" s="3345" t="s">
        <v>3119</v>
      </c>
      <c r="D31" s="3345"/>
      <c r="E31" s="3345"/>
      <c r="F31" s="3345" t="s">
        <v>3119</v>
      </c>
      <c r="G31" s="3345"/>
      <c r="H31" s="3345"/>
      <c r="I31" s="3345" t="s">
        <v>3119</v>
      </c>
      <c r="J31" s="3345"/>
      <c r="K31" s="3389"/>
      <c r="L31" s="2724"/>
      <c r="M31" s="3399" t="s">
        <v>3119</v>
      </c>
      <c r="N31" s="3390"/>
      <c r="O31" s="3391"/>
      <c r="P31" s="3389" t="s">
        <v>3119</v>
      </c>
      <c r="Q31" s="3390"/>
      <c r="R31" s="3391"/>
      <c r="S31" s="3389" t="s">
        <v>3119</v>
      </c>
      <c r="T31" s="3390"/>
      <c r="U31" s="3391"/>
    </row>
    <row r="32" spans="1:21" ht="15" customHeight="1" x14ac:dyDescent="0.15">
      <c r="A32" s="3388"/>
      <c r="B32" s="3395"/>
      <c r="C32" s="1737" t="s">
        <v>89</v>
      </c>
      <c r="D32" s="1737" t="s">
        <v>1028</v>
      </c>
      <c r="E32" s="1737" t="s">
        <v>1029</v>
      </c>
      <c r="F32" s="1737" t="s">
        <v>89</v>
      </c>
      <c r="G32" s="1737" t="s">
        <v>1028</v>
      </c>
      <c r="H32" s="1737" t="s">
        <v>1029</v>
      </c>
      <c r="I32" s="1737" t="s">
        <v>89</v>
      </c>
      <c r="J32" s="1737" t="s">
        <v>1028</v>
      </c>
      <c r="K32" s="1743" t="s">
        <v>1029</v>
      </c>
      <c r="L32" s="3402"/>
      <c r="M32" s="1737" t="s">
        <v>89</v>
      </c>
      <c r="N32" s="1737" t="s">
        <v>1028</v>
      </c>
      <c r="O32" s="1737" t="s">
        <v>1029</v>
      </c>
      <c r="P32" s="1737" t="s">
        <v>89</v>
      </c>
      <c r="Q32" s="1737" t="s">
        <v>1028</v>
      </c>
      <c r="R32" s="1737" t="s">
        <v>1029</v>
      </c>
      <c r="S32" s="1737" t="s">
        <v>89</v>
      </c>
      <c r="T32" s="1737" t="s">
        <v>1028</v>
      </c>
      <c r="U32" s="1737" t="s">
        <v>1029</v>
      </c>
    </row>
    <row r="33" spans="1:21" ht="15" customHeight="1" x14ac:dyDescent="0.15">
      <c r="A33" s="884" t="s">
        <v>71</v>
      </c>
      <c r="B33" s="1744">
        <f t="shared" ref="B33:B48" si="8">+C33+F33+I33</f>
        <v>76176</v>
      </c>
      <c r="C33" s="1719">
        <f t="shared" ref="C33:C48" si="9">+D33+E33</f>
        <v>30761</v>
      </c>
      <c r="D33" s="1719">
        <f>SUM(D34:D48)</f>
        <v>14401</v>
      </c>
      <c r="E33" s="1719">
        <f>SUM(E34:E48)</f>
        <v>16360</v>
      </c>
      <c r="F33" s="1719">
        <f>+G33+H33</f>
        <v>27459</v>
      </c>
      <c r="G33" s="1719">
        <f>SUM(G34:G48)</f>
        <v>12328</v>
      </c>
      <c r="H33" s="1719">
        <f>SUM(H34:H48)</f>
        <v>15131</v>
      </c>
      <c r="I33" s="1719">
        <f>J33+K33</f>
        <v>17956</v>
      </c>
      <c r="J33" s="1719">
        <f>SUM(J34:J48)</f>
        <v>6355</v>
      </c>
      <c r="K33" s="1719">
        <f>SUM(K34:K48)</f>
        <v>11601</v>
      </c>
      <c r="L33" s="1745">
        <f>+M33+P33+S33</f>
        <v>78223</v>
      </c>
      <c r="M33" s="1746">
        <f t="shared" ref="M33:R33" si="10">SUM(M34:M48)</f>
        <v>31007</v>
      </c>
      <c r="N33" s="1746">
        <f t="shared" si="10"/>
        <v>14392</v>
      </c>
      <c r="O33" s="1746">
        <f t="shared" si="10"/>
        <v>16615</v>
      </c>
      <c r="P33" s="1746">
        <f t="shared" si="10"/>
        <v>27892</v>
      </c>
      <c r="Q33" s="1746">
        <f t="shared" si="10"/>
        <v>12435</v>
      </c>
      <c r="R33" s="1746">
        <f t="shared" si="10"/>
        <v>15457</v>
      </c>
      <c r="S33" s="1746">
        <f>+T33+U33</f>
        <v>19324</v>
      </c>
      <c r="T33" s="1746">
        <f>SUM(T34:T48)</f>
        <v>6808</v>
      </c>
      <c r="U33" s="1746">
        <f>SUM(U34:U48)</f>
        <v>12516</v>
      </c>
    </row>
    <row r="34" spans="1:21" ht="15" customHeight="1" x14ac:dyDescent="0.15">
      <c r="A34" s="1740" t="s">
        <v>5</v>
      </c>
      <c r="B34" s="1744">
        <f t="shared" si="8"/>
        <v>3599</v>
      </c>
      <c r="C34" s="1719">
        <f t="shared" si="9"/>
        <v>1360</v>
      </c>
      <c r="D34" s="1721">
        <v>681</v>
      </c>
      <c r="E34" s="1721">
        <v>679</v>
      </c>
      <c r="F34" s="1719">
        <f t="shared" ref="F34:F48" si="11">+G34+H34</f>
        <v>1137</v>
      </c>
      <c r="G34" s="1721">
        <v>544</v>
      </c>
      <c r="H34" s="1721">
        <v>593</v>
      </c>
      <c r="I34" s="1719">
        <f t="shared" ref="I34:I48" si="12">+J34+K34</f>
        <v>1102</v>
      </c>
      <c r="J34" s="1747">
        <v>367</v>
      </c>
      <c r="K34" s="1747">
        <v>735</v>
      </c>
      <c r="L34" s="1745">
        <f>+M34+P34+S34</f>
        <v>3533</v>
      </c>
      <c r="M34" s="1746">
        <f t="shared" ref="M34:M45" si="13">+N34+O34</f>
        <v>1363</v>
      </c>
      <c r="N34" s="1748">
        <v>669</v>
      </c>
      <c r="O34" s="1748">
        <v>694</v>
      </c>
      <c r="P34" s="1746">
        <f t="shared" ref="P34:P43" si="14">+Q34+R34</f>
        <v>1118</v>
      </c>
      <c r="Q34" s="1748">
        <v>531</v>
      </c>
      <c r="R34" s="1748">
        <v>587</v>
      </c>
      <c r="S34" s="1746">
        <f t="shared" ref="S34:S48" si="15">+T34+U34</f>
        <v>1052</v>
      </c>
      <c r="T34" s="1748">
        <v>318</v>
      </c>
      <c r="U34" s="1748">
        <v>734</v>
      </c>
    </row>
    <row r="35" spans="1:21" ht="15" customHeight="1" x14ac:dyDescent="0.15">
      <c r="A35" s="1740" t="s">
        <v>7</v>
      </c>
      <c r="B35" s="1744">
        <f t="shared" si="8"/>
        <v>3208</v>
      </c>
      <c r="C35" s="1719">
        <f t="shared" si="9"/>
        <v>1192</v>
      </c>
      <c r="D35" s="1721">
        <v>564</v>
      </c>
      <c r="E35" s="1721">
        <v>628</v>
      </c>
      <c r="F35" s="1719">
        <f t="shared" si="11"/>
        <v>1151</v>
      </c>
      <c r="G35" s="1721">
        <v>513</v>
      </c>
      <c r="H35" s="1721">
        <v>638</v>
      </c>
      <c r="I35" s="1719">
        <f t="shared" si="12"/>
        <v>865</v>
      </c>
      <c r="J35" s="1747">
        <v>286</v>
      </c>
      <c r="K35" s="1747">
        <v>579</v>
      </c>
      <c r="L35" s="1745">
        <f t="shared" ref="L35:L48" si="16">+M35+P35+S35</f>
        <v>3187</v>
      </c>
      <c r="M35" s="1746">
        <f t="shared" si="13"/>
        <v>1197</v>
      </c>
      <c r="N35" s="1748">
        <v>558</v>
      </c>
      <c r="O35" s="1748">
        <v>639</v>
      </c>
      <c r="P35" s="1746">
        <f t="shared" si="14"/>
        <v>1142</v>
      </c>
      <c r="Q35" s="1748">
        <v>501</v>
      </c>
      <c r="R35" s="1748">
        <v>641</v>
      </c>
      <c r="S35" s="1746">
        <f t="shared" si="15"/>
        <v>848</v>
      </c>
      <c r="T35" s="1748">
        <v>273</v>
      </c>
      <c r="U35" s="1748">
        <v>575</v>
      </c>
    </row>
    <row r="36" spans="1:21" ht="15" customHeight="1" x14ac:dyDescent="0.15">
      <c r="A36" s="1740" t="s">
        <v>8</v>
      </c>
      <c r="B36" s="1744">
        <f t="shared" si="8"/>
        <v>1690</v>
      </c>
      <c r="C36" s="1719">
        <f t="shared" si="9"/>
        <v>604</v>
      </c>
      <c r="D36" s="1721">
        <v>287</v>
      </c>
      <c r="E36" s="1721">
        <v>317</v>
      </c>
      <c r="F36" s="1719">
        <f t="shared" si="11"/>
        <v>569</v>
      </c>
      <c r="G36" s="1721">
        <v>248</v>
      </c>
      <c r="H36" s="1721">
        <v>321</v>
      </c>
      <c r="I36" s="1719">
        <f t="shared" si="12"/>
        <v>517</v>
      </c>
      <c r="J36" s="1747">
        <v>168</v>
      </c>
      <c r="K36" s="1747">
        <v>349</v>
      </c>
      <c r="L36" s="1745">
        <f t="shared" si="16"/>
        <v>1789</v>
      </c>
      <c r="M36" s="1746">
        <f t="shared" si="13"/>
        <v>616</v>
      </c>
      <c r="N36" s="1748">
        <v>291</v>
      </c>
      <c r="O36" s="1748">
        <v>325</v>
      </c>
      <c r="P36" s="1746">
        <f t="shared" si="14"/>
        <v>594</v>
      </c>
      <c r="Q36" s="1748">
        <v>258</v>
      </c>
      <c r="R36" s="1748">
        <v>336</v>
      </c>
      <c r="S36" s="1746">
        <f t="shared" si="15"/>
        <v>579</v>
      </c>
      <c r="T36" s="1748">
        <v>202</v>
      </c>
      <c r="U36" s="1748">
        <v>377</v>
      </c>
    </row>
    <row r="37" spans="1:21" ht="15" customHeight="1" x14ac:dyDescent="0.15">
      <c r="A37" s="1740" t="s">
        <v>9</v>
      </c>
      <c r="B37" s="1744">
        <f t="shared" si="8"/>
        <v>1624</v>
      </c>
      <c r="C37" s="1719">
        <f t="shared" si="9"/>
        <v>628</v>
      </c>
      <c r="D37" s="1721">
        <v>285</v>
      </c>
      <c r="E37" s="1721">
        <v>343</v>
      </c>
      <c r="F37" s="1719">
        <f t="shared" si="11"/>
        <v>600</v>
      </c>
      <c r="G37" s="1721">
        <v>264</v>
      </c>
      <c r="H37" s="1721">
        <v>336</v>
      </c>
      <c r="I37" s="1719">
        <f t="shared" si="12"/>
        <v>396</v>
      </c>
      <c r="J37" s="1747">
        <v>142</v>
      </c>
      <c r="K37" s="1747">
        <v>254</v>
      </c>
      <c r="L37" s="1745">
        <f t="shared" si="16"/>
        <v>2201</v>
      </c>
      <c r="M37" s="1746">
        <f t="shared" si="13"/>
        <v>770</v>
      </c>
      <c r="N37" s="1748">
        <v>358</v>
      </c>
      <c r="O37" s="1748">
        <v>412</v>
      </c>
      <c r="P37" s="1746">
        <f t="shared" si="14"/>
        <v>766</v>
      </c>
      <c r="Q37" s="1748">
        <v>352</v>
      </c>
      <c r="R37" s="1748">
        <v>414</v>
      </c>
      <c r="S37" s="943">
        <f t="shared" si="15"/>
        <v>665</v>
      </c>
      <c r="T37" s="944">
        <v>252</v>
      </c>
      <c r="U37" s="944">
        <v>413</v>
      </c>
    </row>
    <row r="38" spans="1:21" ht="15" customHeight="1" x14ac:dyDescent="0.15">
      <c r="A38" s="1740" t="s">
        <v>10</v>
      </c>
      <c r="B38" s="1744">
        <f t="shared" si="8"/>
        <v>1006</v>
      </c>
      <c r="C38" s="1719">
        <f t="shared" si="9"/>
        <v>306</v>
      </c>
      <c r="D38" s="1721">
        <v>167</v>
      </c>
      <c r="E38" s="1721">
        <v>139</v>
      </c>
      <c r="F38" s="1719">
        <f t="shared" si="11"/>
        <v>383</v>
      </c>
      <c r="G38" s="1721">
        <v>177</v>
      </c>
      <c r="H38" s="1721">
        <v>206</v>
      </c>
      <c r="I38" s="1719">
        <f t="shared" si="12"/>
        <v>317</v>
      </c>
      <c r="J38" s="1747">
        <v>104</v>
      </c>
      <c r="K38" s="1747">
        <v>213</v>
      </c>
      <c r="L38" s="1745">
        <f t="shared" si="16"/>
        <v>1061</v>
      </c>
      <c r="M38" s="1746">
        <f t="shared" si="13"/>
        <v>307</v>
      </c>
      <c r="N38" s="1748">
        <v>159</v>
      </c>
      <c r="O38" s="1748">
        <v>148</v>
      </c>
      <c r="P38" s="1746">
        <f t="shared" si="14"/>
        <v>389</v>
      </c>
      <c r="Q38" s="1748">
        <v>177</v>
      </c>
      <c r="R38" s="1748">
        <v>212</v>
      </c>
      <c r="S38" s="1746">
        <f t="shared" si="15"/>
        <v>365</v>
      </c>
      <c r="T38" s="1748">
        <v>142</v>
      </c>
      <c r="U38" s="1748">
        <v>223</v>
      </c>
    </row>
    <row r="39" spans="1:21" ht="15" customHeight="1" x14ac:dyDescent="0.15">
      <c r="A39" s="1740" t="s">
        <v>11</v>
      </c>
      <c r="B39" s="1744">
        <f t="shared" si="8"/>
        <v>2561</v>
      </c>
      <c r="C39" s="1719">
        <f t="shared" si="9"/>
        <v>916</v>
      </c>
      <c r="D39" s="1721">
        <v>409</v>
      </c>
      <c r="E39" s="1721">
        <v>507</v>
      </c>
      <c r="F39" s="1719">
        <f t="shared" si="11"/>
        <v>967</v>
      </c>
      <c r="G39" s="1721">
        <v>435</v>
      </c>
      <c r="H39" s="1721">
        <v>532</v>
      </c>
      <c r="I39" s="1719">
        <f t="shared" si="12"/>
        <v>678</v>
      </c>
      <c r="J39" s="1747">
        <v>259</v>
      </c>
      <c r="K39" s="1747">
        <v>419</v>
      </c>
      <c r="L39" s="1745">
        <f t="shared" si="16"/>
        <v>2762</v>
      </c>
      <c r="M39" s="1746">
        <f t="shared" si="13"/>
        <v>922</v>
      </c>
      <c r="N39" s="1748">
        <v>415</v>
      </c>
      <c r="O39" s="1748">
        <v>507</v>
      </c>
      <c r="P39" s="1746">
        <f t="shared" si="14"/>
        <v>985</v>
      </c>
      <c r="Q39" s="1748">
        <v>410</v>
      </c>
      <c r="R39" s="1748">
        <v>575</v>
      </c>
      <c r="S39" s="1746">
        <f t="shared" si="15"/>
        <v>855</v>
      </c>
      <c r="T39" s="1748">
        <v>322</v>
      </c>
      <c r="U39" s="1748">
        <v>533</v>
      </c>
    </row>
    <row r="40" spans="1:21" ht="15" customHeight="1" x14ac:dyDescent="0.15">
      <c r="A40" s="1740" t="s">
        <v>12</v>
      </c>
      <c r="B40" s="1744">
        <f t="shared" si="8"/>
        <v>10498</v>
      </c>
      <c r="C40" s="1719">
        <f t="shared" si="9"/>
        <v>3718</v>
      </c>
      <c r="D40" s="1721">
        <v>1761</v>
      </c>
      <c r="E40" s="1721">
        <v>1957</v>
      </c>
      <c r="F40" s="1719">
        <f t="shared" si="11"/>
        <v>3612</v>
      </c>
      <c r="G40" s="1721">
        <v>1607</v>
      </c>
      <c r="H40" s="1721">
        <v>2005</v>
      </c>
      <c r="I40" s="1719">
        <f t="shared" si="12"/>
        <v>3168</v>
      </c>
      <c r="J40" s="1747">
        <v>1093</v>
      </c>
      <c r="K40" s="1747">
        <v>2075</v>
      </c>
      <c r="L40" s="1745">
        <f t="shared" si="16"/>
        <v>11181</v>
      </c>
      <c r="M40" s="1746">
        <f t="shared" si="13"/>
        <v>3742</v>
      </c>
      <c r="N40" s="1748">
        <v>1735</v>
      </c>
      <c r="O40" s="1748">
        <v>2007</v>
      </c>
      <c r="P40" s="1746">
        <f t="shared" si="14"/>
        <v>3673</v>
      </c>
      <c r="Q40" s="1748">
        <v>1625</v>
      </c>
      <c r="R40" s="1748">
        <v>2048</v>
      </c>
      <c r="S40" s="1746">
        <f t="shared" si="15"/>
        <v>3766</v>
      </c>
      <c r="T40" s="1748">
        <v>1306</v>
      </c>
      <c r="U40" s="1748">
        <v>2460</v>
      </c>
    </row>
    <row r="41" spans="1:21" ht="15" customHeight="1" x14ac:dyDescent="0.15">
      <c r="A41" s="1740" t="s">
        <v>13</v>
      </c>
      <c r="B41" s="1744">
        <f t="shared" si="8"/>
        <v>1538</v>
      </c>
      <c r="C41" s="1719">
        <f t="shared" si="9"/>
        <v>539</v>
      </c>
      <c r="D41" s="1721">
        <v>242</v>
      </c>
      <c r="E41" s="1721">
        <v>297</v>
      </c>
      <c r="F41" s="1719">
        <f t="shared" si="11"/>
        <v>556</v>
      </c>
      <c r="G41" s="1721">
        <v>250</v>
      </c>
      <c r="H41" s="1721">
        <v>306</v>
      </c>
      <c r="I41" s="1719">
        <f t="shared" si="12"/>
        <v>443</v>
      </c>
      <c r="J41" s="1747">
        <v>157</v>
      </c>
      <c r="K41" s="1747">
        <v>286</v>
      </c>
      <c r="L41" s="1745">
        <f t="shared" si="16"/>
        <v>1590</v>
      </c>
      <c r="M41" s="1746">
        <f t="shared" si="13"/>
        <v>541</v>
      </c>
      <c r="N41" s="1748">
        <v>245</v>
      </c>
      <c r="O41" s="1748">
        <v>296</v>
      </c>
      <c r="P41" s="1746">
        <f t="shared" si="14"/>
        <v>564</v>
      </c>
      <c r="Q41" s="1748">
        <v>241</v>
      </c>
      <c r="R41" s="1748">
        <v>323</v>
      </c>
      <c r="S41" s="1746">
        <f t="shared" si="15"/>
        <v>485</v>
      </c>
      <c r="T41" s="1748">
        <v>169</v>
      </c>
      <c r="U41" s="1748">
        <v>316</v>
      </c>
    </row>
    <row r="42" spans="1:21" ht="15" customHeight="1" x14ac:dyDescent="0.15">
      <c r="A42" s="1740" t="s">
        <v>14</v>
      </c>
      <c r="B42" s="1744">
        <f t="shared" si="8"/>
        <v>2066</v>
      </c>
      <c r="C42" s="1719">
        <f t="shared" si="9"/>
        <v>726</v>
      </c>
      <c r="D42" s="1721">
        <v>339</v>
      </c>
      <c r="E42" s="1721">
        <v>387</v>
      </c>
      <c r="F42" s="1719">
        <f t="shared" si="11"/>
        <v>830</v>
      </c>
      <c r="G42" s="1721">
        <v>374</v>
      </c>
      <c r="H42" s="1721">
        <v>456</v>
      </c>
      <c r="I42" s="1719">
        <f t="shared" si="12"/>
        <v>510</v>
      </c>
      <c r="J42" s="1747">
        <v>195</v>
      </c>
      <c r="K42" s="1747">
        <v>315</v>
      </c>
      <c r="L42" s="1745">
        <f t="shared" si="16"/>
        <v>2124</v>
      </c>
      <c r="M42" s="1746">
        <f t="shared" si="13"/>
        <v>729</v>
      </c>
      <c r="N42" s="1748">
        <v>355</v>
      </c>
      <c r="O42" s="1748">
        <v>374</v>
      </c>
      <c r="P42" s="1746">
        <f t="shared" si="14"/>
        <v>837</v>
      </c>
      <c r="Q42" s="1748">
        <v>369</v>
      </c>
      <c r="R42" s="1748">
        <v>468</v>
      </c>
      <c r="S42" s="1746">
        <f t="shared" si="15"/>
        <v>558</v>
      </c>
      <c r="T42" s="1748">
        <v>215</v>
      </c>
      <c r="U42" s="1748">
        <v>343</v>
      </c>
    </row>
    <row r="43" spans="1:21" ht="15" customHeight="1" x14ac:dyDescent="0.15">
      <c r="A43" s="1740" t="s">
        <v>15</v>
      </c>
      <c r="B43" s="1744">
        <f t="shared" si="8"/>
        <v>7209</v>
      </c>
      <c r="C43" s="1719">
        <f t="shared" si="9"/>
        <v>3020</v>
      </c>
      <c r="D43" s="1721">
        <v>1426</v>
      </c>
      <c r="E43" s="1721">
        <v>1594</v>
      </c>
      <c r="F43" s="1719">
        <f t="shared" si="11"/>
        <v>2673</v>
      </c>
      <c r="G43" s="1721">
        <v>1206</v>
      </c>
      <c r="H43" s="1721">
        <v>1467</v>
      </c>
      <c r="I43" s="1719">
        <f t="shared" si="12"/>
        <v>1516</v>
      </c>
      <c r="J43" s="1747">
        <v>548</v>
      </c>
      <c r="K43" s="1747">
        <v>968</v>
      </c>
      <c r="L43" s="1745">
        <f t="shared" si="16"/>
        <v>7203</v>
      </c>
      <c r="M43" s="1746">
        <f t="shared" si="13"/>
        <v>3028</v>
      </c>
      <c r="N43" s="1748">
        <v>1399</v>
      </c>
      <c r="O43" s="1748">
        <v>1629</v>
      </c>
      <c r="P43" s="1746">
        <f t="shared" si="14"/>
        <v>2694</v>
      </c>
      <c r="Q43" s="1748">
        <v>1213</v>
      </c>
      <c r="R43" s="1748">
        <v>1481</v>
      </c>
      <c r="S43" s="1746">
        <f t="shared" si="15"/>
        <v>1481</v>
      </c>
      <c r="T43" s="1748">
        <v>523</v>
      </c>
      <c r="U43" s="1748">
        <v>958</v>
      </c>
    </row>
    <row r="44" spans="1:21" ht="15" customHeight="1" x14ac:dyDescent="0.15">
      <c r="A44" s="1740" t="s">
        <v>16</v>
      </c>
      <c r="B44" s="1744">
        <f t="shared" si="8"/>
        <v>22753</v>
      </c>
      <c r="C44" s="1719">
        <f t="shared" si="9"/>
        <v>9747</v>
      </c>
      <c r="D44" s="1721">
        <v>4562</v>
      </c>
      <c r="E44" s="1721">
        <v>5185</v>
      </c>
      <c r="F44" s="1719">
        <f t="shared" si="11"/>
        <v>7926</v>
      </c>
      <c r="G44" s="1721">
        <v>3561</v>
      </c>
      <c r="H44" s="1721">
        <v>4365</v>
      </c>
      <c r="I44" s="1719">
        <f t="shared" si="12"/>
        <v>5080</v>
      </c>
      <c r="J44" s="1747">
        <v>1863</v>
      </c>
      <c r="K44" s="1747">
        <v>3217</v>
      </c>
      <c r="L44" s="1745">
        <f t="shared" si="16"/>
        <v>22939</v>
      </c>
      <c r="M44" s="1746">
        <f t="shared" si="13"/>
        <v>9762</v>
      </c>
      <c r="N44" s="1748">
        <v>4540</v>
      </c>
      <c r="O44" s="1748">
        <v>5222</v>
      </c>
      <c r="P44" s="1746">
        <f>+Q44+R44</f>
        <v>7997</v>
      </c>
      <c r="Q44" s="1748">
        <v>3652</v>
      </c>
      <c r="R44" s="1748">
        <v>4345</v>
      </c>
      <c r="S44" s="1746">
        <f t="shared" si="15"/>
        <v>5180</v>
      </c>
      <c r="T44" s="1748">
        <v>1895</v>
      </c>
      <c r="U44" s="1748">
        <v>3285</v>
      </c>
    </row>
    <row r="45" spans="1:21" ht="15" customHeight="1" x14ac:dyDescent="0.15">
      <c r="A45" s="1740" t="s">
        <v>17</v>
      </c>
      <c r="B45" s="1744">
        <f t="shared" si="8"/>
        <v>4456</v>
      </c>
      <c r="C45" s="1719">
        <f t="shared" si="9"/>
        <v>1755</v>
      </c>
      <c r="D45" s="1721">
        <v>783</v>
      </c>
      <c r="E45" s="1721">
        <v>972</v>
      </c>
      <c r="F45" s="1719">
        <f t="shared" si="11"/>
        <v>1726</v>
      </c>
      <c r="G45" s="1721">
        <v>816</v>
      </c>
      <c r="H45" s="1721">
        <v>910</v>
      </c>
      <c r="I45" s="1719">
        <f t="shared" si="12"/>
        <v>975</v>
      </c>
      <c r="J45" s="1747">
        <v>332</v>
      </c>
      <c r="K45" s="1747">
        <v>643</v>
      </c>
      <c r="L45" s="1745">
        <f t="shared" si="16"/>
        <v>4524</v>
      </c>
      <c r="M45" s="1746">
        <f t="shared" si="13"/>
        <v>1759</v>
      </c>
      <c r="N45" s="1748">
        <v>810</v>
      </c>
      <c r="O45" s="1748">
        <v>949</v>
      </c>
      <c r="P45" s="1746">
        <f>+Q45+R45</f>
        <v>1745</v>
      </c>
      <c r="Q45" s="1748">
        <v>796</v>
      </c>
      <c r="R45" s="1748">
        <v>949</v>
      </c>
      <c r="S45" s="1746">
        <f t="shared" si="15"/>
        <v>1020</v>
      </c>
      <c r="T45" s="1748">
        <v>352</v>
      </c>
      <c r="U45" s="1748">
        <v>668</v>
      </c>
    </row>
    <row r="46" spans="1:21" ht="15" customHeight="1" x14ac:dyDescent="0.15">
      <c r="A46" s="1740" t="s">
        <v>18</v>
      </c>
      <c r="B46" s="1744">
        <f t="shared" si="8"/>
        <v>10536</v>
      </c>
      <c r="C46" s="1719">
        <f t="shared" si="9"/>
        <v>4683</v>
      </c>
      <c r="D46" s="1721">
        <v>2145</v>
      </c>
      <c r="E46" s="1721">
        <v>2538</v>
      </c>
      <c r="F46" s="1719">
        <f t="shared" si="11"/>
        <v>4064</v>
      </c>
      <c r="G46" s="1721">
        <v>1777</v>
      </c>
      <c r="H46" s="1721">
        <v>2287</v>
      </c>
      <c r="I46" s="1719">
        <f t="shared" si="12"/>
        <v>1789</v>
      </c>
      <c r="J46" s="1747">
        <v>650</v>
      </c>
      <c r="K46" s="1747">
        <v>1139</v>
      </c>
      <c r="L46" s="1745">
        <f t="shared" si="16"/>
        <v>10757</v>
      </c>
      <c r="M46" s="1746">
        <f>+N46+O46</f>
        <v>4697</v>
      </c>
      <c r="N46" s="1748">
        <v>2129</v>
      </c>
      <c r="O46" s="1748">
        <v>2568</v>
      </c>
      <c r="P46" s="1746">
        <f>+Q46+R46</f>
        <v>4110</v>
      </c>
      <c r="Q46" s="1748">
        <v>1768</v>
      </c>
      <c r="R46" s="1748">
        <v>2342</v>
      </c>
      <c r="S46" s="1746">
        <f t="shared" si="15"/>
        <v>1950</v>
      </c>
      <c r="T46" s="1748">
        <v>670</v>
      </c>
      <c r="U46" s="1748">
        <v>1280</v>
      </c>
    </row>
    <row r="47" spans="1:21" ht="15" customHeight="1" x14ac:dyDescent="0.15">
      <c r="A47" s="1740" t="s">
        <v>19</v>
      </c>
      <c r="B47" s="1744">
        <f t="shared" si="8"/>
        <v>1510</v>
      </c>
      <c r="C47" s="1719">
        <f t="shared" si="9"/>
        <v>820</v>
      </c>
      <c r="D47" s="1721">
        <v>391</v>
      </c>
      <c r="E47" s="1721">
        <v>429</v>
      </c>
      <c r="F47" s="1719">
        <f t="shared" si="11"/>
        <v>634</v>
      </c>
      <c r="G47" s="1721">
        <v>263</v>
      </c>
      <c r="H47" s="1721">
        <v>371</v>
      </c>
      <c r="I47" s="1719">
        <f t="shared" si="12"/>
        <v>56</v>
      </c>
      <c r="J47" s="1747">
        <v>17</v>
      </c>
      <c r="K47" s="1747">
        <v>39</v>
      </c>
      <c r="L47" s="1745">
        <f t="shared" si="16"/>
        <v>1511</v>
      </c>
      <c r="M47" s="1746">
        <f>+N47+O47</f>
        <v>823</v>
      </c>
      <c r="N47" s="1748">
        <v>381</v>
      </c>
      <c r="O47" s="1748">
        <v>442</v>
      </c>
      <c r="P47" s="1746">
        <f>+Q47+R47</f>
        <v>641</v>
      </c>
      <c r="Q47" s="1748">
        <v>271</v>
      </c>
      <c r="R47" s="1748">
        <v>370</v>
      </c>
      <c r="S47" s="1746">
        <f t="shared" si="15"/>
        <v>47</v>
      </c>
      <c r="T47" s="1748">
        <v>15</v>
      </c>
      <c r="U47" s="1748">
        <v>32</v>
      </c>
    </row>
    <row r="48" spans="1:21" x14ac:dyDescent="0.15">
      <c r="A48" s="1740" t="s">
        <v>20</v>
      </c>
      <c r="B48" s="1744">
        <f t="shared" si="8"/>
        <v>1922</v>
      </c>
      <c r="C48" s="1719">
        <f t="shared" si="9"/>
        <v>747</v>
      </c>
      <c r="D48" s="1721">
        <v>359</v>
      </c>
      <c r="E48" s="1721">
        <v>388</v>
      </c>
      <c r="F48" s="1719">
        <f t="shared" si="11"/>
        <v>631</v>
      </c>
      <c r="G48" s="1721">
        <v>293</v>
      </c>
      <c r="H48" s="1721">
        <v>338</v>
      </c>
      <c r="I48" s="1719">
        <f t="shared" si="12"/>
        <v>544</v>
      </c>
      <c r="J48" s="1747">
        <v>174</v>
      </c>
      <c r="K48" s="1747">
        <v>370</v>
      </c>
      <c r="L48" s="1745">
        <f t="shared" si="16"/>
        <v>1861</v>
      </c>
      <c r="M48" s="1746">
        <f>+N48+O48</f>
        <v>751</v>
      </c>
      <c r="N48" s="1748">
        <v>348</v>
      </c>
      <c r="O48" s="1748">
        <v>403</v>
      </c>
      <c r="P48" s="1746">
        <f>+Q48+R48</f>
        <v>637</v>
      </c>
      <c r="Q48" s="1748">
        <v>271</v>
      </c>
      <c r="R48" s="1748">
        <v>366</v>
      </c>
      <c r="S48" s="1746">
        <f t="shared" si="15"/>
        <v>473</v>
      </c>
      <c r="T48" s="1748">
        <v>154</v>
      </c>
      <c r="U48" s="1748">
        <v>319</v>
      </c>
    </row>
    <row r="49" spans="1:21" ht="12.75" customHeight="1" x14ac:dyDescent="0.15">
      <c r="A49" s="1749"/>
      <c r="B49" s="1714"/>
      <c r="C49" s="1714"/>
      <c r="D49" s="1714"/>
      <c r="E49" s="1714"/>
      <c r="F49" s="1714"/>
      <c r="G49" s="1714"/>
      <c r="H49" s="1714"/>
      <c r="I49" s="1714"/>
      <c r="J49" s="1714"/>
      <c r="K49" s="1714"/>
      <c r="L49" s="1714"/>
      <c r="M49" s="1714"/>
      <c r="N49" s="1714"/>
      <c r="O49" s="1714"/>
      <c r="P49" s="1714"/>
      <c r="Q49" s="1714"/>
      <c r="R49" s="1714"/>
      <c r="S49" s="1714"/>
      <c r="T49" s="1714"/>
      <c r="U49" s="1714"/>
    </row>
    <row r="50" spans="1:21" x14ac:dyDescent="0.15">
      <c r="A50" s="3392"/>
      <c r="B50" s="3392"/>
      <c r="C50" s="3392"/>
      <c r="D50" s="3392"/>
      <c r="E50" s="3392"/>
      <c r="F50" s="3392"/>
      <c r="G50" s="3392"/>
      <c r="H50" s="3392"/>
      <c r="I50" s="3392"/>
      <c r="J50" s="3392"/>
      <c r="K50" s="3392"/>
      <c r="L50" s="3392"/>
      <c r="M50" s="3392"/>
      <c r="N50" s="1714"/>
      <c r="O50" s="1714"/>
      <c r="P50" s="1714"/>
      <c r="Q50" s="1714"/>
      <c r="R50" s="1714"/>
      <c r="S50" s="1714"/>
      <c r="T50" s="1714"/>
      <c r="U50" s="1714"/>
    </row>
    <row r="51" spans="1:21" x14ac:dyDescent="0.15">
      <c r="A51" s="1742"/>
    </row>
    <row r="52" spans="1:21" x14ac:dyDescent="0.15">
      <c r="A52" s="1742"/>
    </row>
    <row r="53" spans="1:21" ht="15" customHeight="1" x14ac:dyDescent="0.15">
      <c r="A53" s="884" t="s">
        <v>3120</v>
      </c>
    </row>
    <row r="54" spans="1:21" ht="15" customHeight="1" x14ac:dyDescent="0.15">
      <c r="A54" s="2388" t="s">
        <v>1</v>
      </c>
      <c r="B54" s="2388">
        <v>2016</v>
      </c>
      <c r="C54" s="2388"/>
      <c r="D54" s="2388"/>
      <c r="E54" s="2388"/>
      <c r="F54" s="2388"/>
      <c r="G54" s="2388"/>
      <c r="H54" s="2388"/>
      <c r="I54" s="2388"/>
      <c r="J54" s="2388"/>
      <c r="K54" s="2388"/>
    </row>
    <row r="55" spans="1:21" ht="15" customHeight="1" x14ac:dyDescent="0.15">
      <c r="A55" s="2388"/>
      <c r="B55" s="2388" t="s">
        <v>3123</v>
      </c>
      <c r="C55" s="2388" t="s">
        <v>3115</v>
      </c>
      <c r="D55" s="2388"/>
      <c r="E55" s="2388"/>
      <c r="F55" s="2388" t="s">
        <v>3116</v>
      </c>
      <c r="G55" s="2388"/>
      <c r="H55" s="2388"/>
      <c r="I55" s="2388" t="s">
        <v>3117</v>
      </c>
      <c r="J55" s="2388"/>
      <c r="K55" s="2388"/>
    </row>
    <row r="56" spans="1:21" ht="15" customHeight="1" x14ac:dyDescent="0.15">
      <c r="A56" s="2388"/>
      <c r="B56" s="2388"/>
      <c r="C56" s="2388" t="s">
        <v>3119</v>
      </c>
      <c r="D56" s="2388"/>
      <c r="E56" s="2388"/>
      <c r="F56" s="2388" t="s">
        <v>3119</v>
      </c>
      <c r="G56" s="2388"/>
      <c r="H56" s="2388"/>
      <c r="I56" s="2388" t="s">
        <v>3119</v>
      </c>
      <c r="J56" s="2388"/>
      <c r="K56" s="2388"/>
    </row>
    <row r="57" spans="1:21" ht="15" customHeight="1" x14ac:dyDescent="0.15">
      <c r="A57" s="2388"/>
      <c r="B57" s="2388"/>
      <c r="C57" s="145" t="s">
        <v>89</v>
      </c>
      <c r="D57" s="145" t="s">
        <v>1028</v>
      </c>
      <c r="E57" s="145" t="s">
        <v>1029</v>
      </c>
      <c r="F57" s="145" t="s">
        <v>89</v>
      </c>
      <c r="G57" s="145" t="s">
        <v>1028</v>
      </c>
      <c r="H57" s="145" t="s">
        <v>1029</v>
      </c>
      <c r="I57" s="145" t="s">
        <v>89</v>
      </c>
      <c r="J57" s="145" t="s">
        <v>1028</v>
      </c>
      <c r="K57" s="145" t="s">
        <v>1029</v>
      </c>
    </row>
    <row r="58" spans="1:21" s="147" customFormat="1" ht="15" customHeight="1" x14ac:dyDescent="0.15">
      <c r="A58" s="141" t="s">
        <v>71</v>
      </c>
      <c r="B58" s="1744">
        <f>+C58+F58+I58</f>
        <v>83088</v>
      </c>
      <c r="C58" s="1719">
        <f t="shared" ref="C58:C73" si="17">+D58+E58</f>
        <v>31914</v>
      </c>
      <c r="D58" s="1719">
        <f>SUM(D59:D73)</f>
        <v>14814</v>
      </c>
      <c r="E58" s="1719">
        <f>SUM(E59:E73)</f>
        <v>17100</v>
      </c>
      <c r="F58" s="1719">
        <f>+G58+H58</f>
        <v>28968</v>
      </c>
      <c r="G58" s="1719">
        <f>SUM(G59:G73)</f>
        <v>12991</v>
      </c>
      <c r="H58" s="1719">
        <f>SUM(H59:H73)</f>
        <v>15977</v>
      </c>
      <c r="I58" s="1719">
        <f>J58+K58</f>
        <v>22206</v>
      </c>
      <c r="J58" s="1719">
        <f>SUM(J59:J73)</f>
        <v>7683</v>
      </c>
      <c r="K58" s="1719">
        <f>SUM(K59:K73)</f>
        <v>14523</v>
      </c>
    </row>
    <row r="59" spans="1:21" s="147" customFormat="1" ht="15" customHeight="1" x14ac:dyDescent="0.15">
      <c r="A59" s="143" t="s">
        <v>5</v>
      </c>
      <c r="B59" s="1744">
        <f t="shared" ref="B59:B73" si="18">+C59+F59+I59</f>
        <v>3762</v>
      </c>
      <c r="C59" s="1719">
        <f t="shared" si="17"/>
        <v>1397</v>
      </c>
      <c r="D59" s="1721">
        <v>673</v>
      </c>
      <c r="E59" s="1721">
        <v>724</v>
      </c>
      <c r="F59" s="1719">
        <f t="shared" ref="F59:F73" si="19">+G59+H59</f>
        <v>1162</v>
      </c>
      <c r="G59" s="1721">
        <v>570</v>
      </c>
      <c r="H59" s="1721">
        <v>592</v>
      </c>
      <c r="I59" s="1719">
        <f t="shared" ref="I59:I73" si="20">J59+K59</f>
        <v>1203</v>
      </c>
      <c r="J59" s="1747">
        <v>361</v>
      </c>
      <c r="K59" s="1747">
        <v>842</v>
      </c>
    </row>
    <row r="60" spans="1:21" s="147" customFormat="1" ht="15" customHeight="1" x14ac:dyDescent="0.15">
      <c r="A60" s="143" t="s">
        <v>7</v>
      </c>
      <c r="B60" s="1744">
        <f t="shared" si="18"/>
        <v>3431</v>
      </c>
      <c r="C60" s="1719">
        <f t="shared" si="17"/>
        <v>1244</v>
      </c>
      <c r="D60" s="1721">
        <v>564</v>
      </c>
      <c r="E60" s="1721">
        <v>680</v>
      </c>
      <c r="F60" s="1719">
        <f t="shared" si="19"/>
        <v>1194</v>
      </c>
      <c r="G60" s="1721">
        <v>547</v>
      </c>
      <c r="H60" s="1721">
        <v>647</v>
      </c>
      <c r="I60" s="1719">
        <f t="shared" si="20"/>
        <v>993</v>
      </c>
      <c r="J60" s="1747">
        <v>337</v>
      </c>
      <c r="K60" s="1747">
        <v>656</v>
      </c>
    </row>
    <row r="61" spans="1:21" s="147" customFormat="1" ht="15" customHeight="1" x14ac:dyDescent="0.15">
      <c r="A61" s="143" t="s">
        <v>8</v>
      </c>
      <c r="B61" s="1744">
        <f t="shared" si="18"/>
        <v>1892</v>
      </c>
      <c r="C61" s="1719">
        <f t="shared" si="17"/>
        <v>601</v>
      </c>
      <c r="D61" s="1721">
        <v>296</v>
      </c>
      <c r="E61" s="1721">
        <v>305</v>
      </c>
      <c r="F61" s="1719">
        <f t="shared" si="19"/>
        <v>615</v>
      </c>
      <c r="G61" s="1721">
        <v>274</v>
      </c>
      <c r="H61" s="1721">
        <v>341</v>
      </c>
      <c r="I61" s="1719">
        <f t="shared" si="20"/>
        <v>676</v>
      </c>
      <c r="J61" s="1747">
        <v>257</v>
      </c>
      <c r="K61" s="1747">
        <v>419</v>
      </c>
    </row>
    <row r="62" spans="1:21" s="147" customFormat="1" ht="15" customHeight="1" x14ac:dyDescent="0.15">
      <c r="A62" s="143" t="s">
        <v>9</v>
      </c>
      <c r="B62" s="1744">
        <f t="shared" si="18"/>
        <v>2350</v>
      </c>
      <c r="C62" s="1719">
        <f t="shared" si="17"/>
        <v>796</v>
      </c>
      <c r="D62" s="1721">
        <v>384</v>
      </c>
      <c r="E62" s="1721">
        <v>412</v>
      </c>
      <c r="F62" s="1719">
        <f t="shared" si="19"/>
        <v>799</v>
      </c>
      <c r="G62" s="1721">
        <v>374</v>
      </c>
      <c r="H62" s="1721">
        <v>425</v>
      </c>
      <c r="I62" s="1719">
        <f t="shared" si="20"/>
        <v>755</v>
      </c>
      <c r="J62" s="1747">
        <v>264</v>
      </c>
      <c r="K62" s="1747">
        <v>491</v>
      </c>
    </row>
    <row r="63" spans="1:21" s="147" customFormat="1" ht="15" customHeight="1" x14ac:dyDescent="0.15">
      <c r="A63" s="143" t="s">
        <v>10</v>
      </c>
      <c r="B63" s="1744">
        <f t="shared" si="18"/>
        <v>1151</v>
      </c>
      <c r="C63" s="1719">
        <f t="shared" si="17"/>
        <v>326</v>
      </c>
      <c r="D63" s="1721">
        <v>175</v>
      </c>
      <c r="E63" s="1721">
        <v>151</v>
      </c>
      <c r="F63" s="1719">
        <f t="shared" si="19"/>
        <v>414</v>
      </c>
      <c r="G63" s="1721">
        <v>184</v>
      </c>
      <c r="H63" s="1721">
        <v>230</v>
      </c>
      <c r="I63" s="1719">
        <f t="shared" si="20"/>
        <v>411</v>
      </c>
      <c r="J63" s="1747">
        <v>153</v>
      </c>
      <c r="K63" s="1747">
        <v>258</v>
      </c>
    </row>
    <row r="64" spans="1:21" s="147" customFormat="1" ht="15" customHeight="1" x14ac:dyDescent="0.15">
      <c r="A64" s="143" t="s">
        <v>11</v>
      </c>
      <c r="B64" s="1744">
        <f t="shared" si="18"/>
        <v>3003</v>
      </c>
      <c r="C64" s="1719">
        <f t="shared" si="17"/>
        <v>962</v>
      </c>
      <c r="D64" s="1721">
        <v>451</v>
      </c>
      <c r="E64" s="1721">
        <v>511</v>
      </c>
      <c r="F64" s="1719">
        <f t="shared" si="19"/>
        <v>1032</v>
      </c>
      <c r="G64" s="1721">
        <v>452</v>
      </c>
      <c r="H64" s="1721">
        <v>580</v>
      </c>
      <c r="I64" s="1719">
        <f t="shared" si="20"/>
        <v>1009</v>
      </c>
      <c r="J64" s="1747">
        <v>358</v>
      </c>
      <c r="K64" s="1747">
        <v>651</v>
      </c>
    </row>
    <row r="65" spans="1:11" s="147" customFormat="1" ht="15" customHeight="1" x14ac:dyDescent="0.15">
      <c r="A65" s="143" t="s">
        <v>12</v>
      </c>
      <c r="B65" s="1744">
        <f t="shared" si="18"/>
        <v>12226</v>
      </c>
      <c r="C65" s="1719">
        <f t="shared" si="17"/>
        <v>3890</v>
      </c>
      <c r="D65" s="1721">
        <v>1845</v>
      </c>
      <c r="E65" s="1721">
        <v>2045</v>
      </c>
      <c r="F65" s="1719">
        <f t="shared" si="19"/>
        <v>3866</v>
      </c>
      <c r="G65" s="1721">
        <v>1697</v>
      </c>
      <c r="H65" s="1721">
        <v>2169</v>
      </c>
      <c r="I65" s="1719">
        <f t="shared" si="20"/>
        <v>4470</v>
      </c>
      <c r="J65" s="1747">
        <v>1528</v>
      </c>
      <c r="K65" s="1747">
        <v>2942</v>
      </c>
    </row>
    <row r="66" spans="1:11" s="147" customFormat="1" ht="15" customHeight="1" x14ac:dyDescent="0.15">
      <c r="A66" s="143" t="s">
        <v>13</v>
      </c>
      <c r="B66" s="1744">
        <f t="shared" si="18"/>
        <v>1721</v>
      </c>
      <c r="C66" s="1719">
        <f t="shared" si="17"/>
        <v>563</v>
      </c>
      <c r="D66" s="1721">
        <v>238</v>
      </c>
      <c r="E66" s="1721">
        <v>325</v>
      </c>
      <c r="F66" s="1719">
        <f t="shared" si="19"/>
        <v>596</v>
      </c>
      <c r="G66" s="1721">
        <v>251</v>
      </c>
      <c r="H66" s="1721">
        <v>345</v>
      </c>
      <c r="I66" s="1719">
        <f t="shared" si="20"/>
        <v>562</v>
      </c>
      <c r="J66" s="1747">
        <v>203</v>
      </c>
      <c r="K66" s="1747">
        <v>359</v>
      </c>
    </row>
    <row r="67" spans="1:11" s="147" customFormat="1" ht="15" customHeight="1" x14ac:dyDescent="0.15">
      <c r="A67" s="143" t="s">
        <v>14</v>
      </c>
      <c r="B67" s="1744">
        <f t="shared" si="18"/>
        <v>2238</v>
      </c>
      <c r="C67" s="1719">
        <f t="shared" si="17"/>
        <v>753</v>
      </c>
      <c r="D67" s="1721">
        <v>359</v>
      </c>
      <c r="E67" s="1721">
        <v>394</v>
      </c>
      <c r="F67" s="1719">
        <f t="shared" si="19"/>
        <v>869</v>
      </c>
      <c r="G67" s="1721">
        <v>377</v>
      </c>
      <c r="H67" s="1721">
        <v>492</v>
      </c>
      <c r="I67" s="1719">
        <f t="shared" si="20"/>
        <v>616</v>
      </c>
      <c r="J67" s="1747">
        <v>228</v>
      </c>
      <c r="K67" s="1747">
        <v>388</v>
      </c>
    </row>
    <row r="68" spans="1:11" s="147" customFormat="1" ht="15" customHeight="1" x14ac:dyDescent="0.15">
      <c r="A68" s="143" t="s">
        <v>15</v>
      </c>
      <c r="B68" s="1744">
        <f t="shared" si="18"/>
        <v>7531</v>
      </c>
      <c r="C68" s="1719">
        <f t="shared" si="17"/>
        <v>3103</v>
      </c>
      <c r="D68" s="1721">
        <v>1420</v>
      </c>
      <c r="E68" s="1721">
        <v>1683</v>
      </c>
      <c r="F68" s="1719">
        <f t="shared" si="19"/>
        <v>2773</v>
      </c>
      <c r="G68" s="1721">
        <v>1246</v>
      </c>
      <c r="H68" s="1721">
        <v>1527</v>
      </c>
      <c r="I68" s="1719">
        <f t="shared" si="20"/>
        <v>1655</v>
      </c>
      <c r="J68" s="1747">
        <v>580</v>
      </c>
      <c r="K68" s="1747">
        <v>1075</v>
      </c>
    </row>
    <row r="69" spans="1:11" s="147" customFormat="1" ht="15" customHeight="1" x14ac:dyDescent="0.15">
      <c r="A69" s="143" t="s">
        <v>16</v>
      </c>
      <c r="B69" s="1744">
        <f t="shared" si="18"/>
        <v>23986</v>
      </c>
      <c r="C69" s="1719">
        <f t="shared" si="17"/>
        <v>9988</v>
      </c>
      <c r="D69" s="1721">
        <v>4642</v>
      </c>
      <c r="E69" s="1721">
        <v>5346</v>
      </c>
      <c r="F69" s="1719">
        <f t="shared" si="19"/>
        <v>8214</v>
      </c>
      <c r="G69" s="1721">
        <v>3721</v>
      </c>
      <c r="H69" s="1721">
        <v>4493</v>
      </c>
      <c r="I69" s="1719">
        <f t="shared" si="20"/>
        <v>5784</v>
      </c>
      <c r="J69" s="1747">
        <v>2033</v>
      </c>
      <c r="K69" s="1747">
        <v>3751</v>
      </c>
    </row>
    <row r="70" spans="1:11" s="147" customFormat="1" ht="15" customHeight="1" x14ac:dyDescent="0.15">
      <c r="A70" s="143" t="s">
        <v>17</v>
      </c>
      <c r="B70" s="1744">
        <f t="shared" si="18"/>
        <v>4794</v>
      </c>
      <c r="C70" s="1719">
        <f t="shared" si="17"/>
        <v>1797</v>
      </c>
      <c r="D70" s="1721">
        <v>806</v>
      </c>
      <c r="E70" s="1721">
        <v>991</v>
      </c>
      <c r="F70" s="1719">
        <f t="shared" si="19"/>
        <v>1794</v>
      </c>
      <c r="G70" s="1721">
        <v>818</v>
      </c>
      <c r="H70" s="1721">
        <v>976</v>
      </c>
      <c r="I70" s="1719">
        <f t="shared" si="20"/>
        <v>1203</v>
      </c>
      <c r="J70" s="1747">
        <v>397</v>
      </c>
      <c r="K70" s="1747">
        <v>806</v>
      </c>
    </row>
    <row r="71" spans="1:11" s="147" customFormat="1" ht="15" customHeight="1" x14ac:dyDescent="0.15">
      <c r="A71" s="143" t="s">
        <v>18</v>
      </c>
      <c r="B71" s="1744">
        <f t="shared" si="18"/>
        <v>11481</v>
      </c>
      <c r="C71" s="1719">
        <f t="shared" si="17"/>
        <v>4847</v>
      </c>
      <c r="D71" s="1721">
        <v>2164</v>
      </c>
      <c r="E71" s="1721">
        <v>2683</v>
      </c>
      <c r="F71" s="1719">
        <f t="shared" si="19"/>
        <v>4260</v>
      </c>
      <c r="G71" s="1721">
        <v>1879</v>
      </c>
      <c r="H71" s="1721">
        <v>2381</v>
      </c>
      <c r="I71" s="1719">
        <f t="shared" si="20"/>
        <v>2374</v>
      </c>
      <c r="J71" s="1747">
        <v>810</v>
      </c>
      <c r="K71" s="1747">
        <v>1564</v>
      </c>
    </row>
    <row r="72" spans="1:11" s="147" customFormat="1" ht="15" customHeight="1" x14ac:dyDescent="0.15">
      <c r="A72" s="143" t="s">
        <v>19</v>
      </c>
      <c r="B72" s="1744">
        <f t="shared" si="18"/>
        <v>1589</v>
      </c>
      <c r="C72" s="1719">
        <f t="shared" si="17"/>
        <v>875</v>
      </c>
      <c r="D72" s="1721">
        <v>436</v>
      </c>
      <c r="E72" s="1721">
        <v>439</v>
      </c>
      <c r="F72" s="1719">
        <f t="shared" si="19"/>
        <v>668</v>
      </c>
      <c r="G72" s="1721">
        <v>283</v>
      </c>
      <c r="H72" s="1721">
        <v>385</v>
      </c>
      <c r="I72" s="1719">
        <f t="shared" si="20"/>
        <v>46</v>
      </c>
      <c r="J72" s="1747">
        <v>17</v>
      </c>
      <c r="K72" s="1747">
        <v>29</v>
      </c>
    </row>
    <row r="73" spans="1:11" s="147" customFormat="1" ht="15" customHeight="1" x14ac:dyDescent="0.15">
      <c r="A73" s="143" t="s">
        <v>20</v>
      </c>
      <c r="B73" s="1744">
        <f t="shared" si="18"/>
        <v>1933</v>
      </c>
      <c r="C73" s="1719">
        <f t="shared" si="17"/>
        <v>772</v>
      </c>
      <c r="D73" s="1721">
        <v>361</v>
      </c>
      <c r="E73" s="1721">
        <v>411</v>
      </c>
      <c r="F73" s="1719">
        <f t="shared" si="19"/>
        <v>712</v>
      </c>
      <c r="G73" s="1721">
        <v>318</v>
      </c>
      <c r="H73" s="1721">
        <v>394</v>
      </c>
      <c r="I73" s="1719">
        <f t="shared" si="20"/>
        <v>449</v>
      </c>
      <c r="J73" s="1747">
        <v>157</v>
      </c>
      <c r="K73" s="1747">
        <v>292</v>
      </c>
    </row>
    <row r="74" spans="1:11" s="147" customFormat="1" x14ac:dyDescent="0.15">
      <c r="A74" s="2401"/>
      <c r="B74" s="2402"/>
      <c r="C74" s="2402"/>
      <c r="D74" s="2402"/>
      <c r="E74" s="2402"/>
      <c r="F74" s="2402"/>
      <c r="G74" s="2402"/>
      <c r="H74" s="2402"/>
      <c r="I74" s="2402"/>
      <c r="J74" s="2402"/>
      <c r="K74" s="2402"/>
    </row>
    <row r="75" spans="1:11" s="147" customFormat="1" x14ac:dyDescent="0.15">
      <c r="A75" s="2410" t="s">
        <v>3124</v>
      </c>
      <c r="B75" s="2411"/>
      <c r="C75" s="2411"/>
      <c r="D75" s="2411"/>
      <c r="E75" s="2411"/>
      <c r="F75" s="2411"/>
      <c r="G75" s="2411"/>
      <c r="H75" s="2411"/>
      <c r="I75" s="2411"/>
      <c r="J75" s="2411"/>
      <c r="K75" s="2411"/>
    </row>
    <row r="76" spans="1:11" s="147" customFormat="1" x14ac:dyDescent="0.15">
      <c r="A76" s="1734"/>
      <c r="B76" s="1735"/>
      <c r="C76" s="1735"/>
      <c r="D76" s="1735"/>
      <c r="E76" s="1735"/>
      <c r="F76" s="1735"/>
      <c r="G76" s="1735"/>
      <c r="H76" s="1735"/>
      <c r="I76" s="1735"/>
      <c r="J76" s="1735"/>
      <c r="K76" s="1735"/>
    </row>
    <row r="77" spans="1:11" s="147" customFormat="1" x14ac:dyDescent="0.15">
      <c r="A77" s="1734"/>
      <c r="B77" s="1735"/>
      <c r="C77" s="1735"/>
      <c r="D77" s="1735"/>
      <c r="E77" s="1735"/>
      <c r="F77" s="1735"/>
      <c r="G77" s="1735"/>
      <c r="H77" s="1735"/>
      <c r="I77" s="1735"/>
      <c r="J77" s="1735"/>
      <c r="K77" s="1735"/>
    </row>
    <row r="78" spans="1:11" x14ac:dyDescent="0.15">
      <c r="B78" s="1750"/>
      <c r="C78" s="1750"/>
      <c r="D78" s="1750"/>
      <c r="E78" s="1750"/>
      <c r="F78" s="1750"/>
      <c r="G78" s="1750"/>
      <c r="H78" s="1750"/>
      <c r="I78" s="1750"/>
      <c r="J78" s="1750"/>
      <c r="K78" s="1750"/>
    </row>
    <row r="79" spans="1:11" x14ac:dyDescent="0.15">
      <c r="B79" s="1750"/>
      <c r="C79" s="1750"/>
      <c r="D79" s="1750"/>
      <c r="E79" s="1750"/>
      <c r="F79" s="1750"/>
      <c r="G79" s="1750"/>
      <c r="H79" s="1750"/>
      <c r="I79" s="1750"/>
      <c r="J79" s="1750"/>
      <c r="K79" s="1750"/>
    </row>
    <row r="80" spans="1:11" x14ac:dyDescent="0.15">
      <c r="B80" s="1750"/>
      <c r="C80" s="1750"/>
      <c r="D80" s="1750"/>
      <c r="E80" s="1750"/>
      <c r="F80" s="1750"/>
      <c r="G80" s="1750"/>
      <c r="H80" s="1750"/>
      <c r="I80" s="1750"/>
      <c r="J80" s="1750"/>
      <c r="K80" s="1750"/>
    </row>
    <row r="81" spans="2:11" x14ac:dyDescent="0.15">
      <c r="B81" s="1750"/>
      <c r="C81" s="1750"/>
      <c r="D81" s="1750"/>
      <c r="E81" s="1750"/>
      <c r="F81" s="1750"/>
      <c r="G81" s="1750"/>
      <c r="H81" s="1750"/>
      <c r="I81" s="1750"/>
      <c r="J81" s="1750"/>
      <c r="K81" s="1750"/>
    </row>
    <row r="82" spans="2:11" x14ac:dyDescent="0.15">
      <c r="B82" s="1750"/>
      <c r="C82" s="1750"/>
      <c r="D82" s="1750"/>
      <c r="E82" s="1750"/>
      <c r="F82" s="1750"/>
      <c r="G82" s="1750"/>
      <c r="H82" s="1750"/>
      <c r="I82" s="1750"/>
      <c r="J82" s="1750"/>
      <c r="K82" s="1750"/>
    </row>
    <row r="83" spans="2:11" x14ac:dyDescent="0.15">
      <c r="B83" s="1750"/>
      <c r="C83" s="1750"/>
      <c r="D83" s="1750"/>
      <c r="E83" s="1750"/>
      <c r="F83" s="1750"/>
      <c r="G83" s="1750"/>
      <c r="H83" s="1750"/>
      <c r="I83" s="1750"/>
      <c r="J83" s="1750"/>
      <c r="K83" s="1750"/>
    </row>
    <row r="84" spans="2:11" x14ac:dyDescent="0.15">
      <c r="B84" s="1750"/>
      <c r="C84" s="1750"/>
      <c r="D84" s="1750"/>
      <c r="E84" s="1750"/>
      <c r="F84" s="1750"/>
      <c r="G84" s="1750"/>
      <c r="H84" s="1750"/>
      <c r="I84" s="1750"/>
      <c r="J84" s="1750"/>
      <c r="K84" s="1750"/>
    </row>
    <row r="85" spans="2:11" x14ac:dyDescent="0.15">
      <c r="B85" s="1750"/>
      <c r="C85" s="1750"/>
      <c r="D85" s="1750"/>
      <c r="E85" s="1750"/>
      <c r="F85" s="1750"/>
      <c r="G85" s="1750"/>
      <c r="H85" s="1750"/>
      <c r="I85" s="1750"/>
      <c r="J85" s="1750"/>
      <c r="K85" s="1750"/>
    </row>
    <row r="86" spans="2:11" x14ac:dyDescent="0.15">
      <c r="B86" s="1750"/>
      <c r="C86" s="1750"/>
      <c r="D86" s="1750"/>
      <c r="E86" s="1750"/>
      <c r="F86" s="1750"/>
      <c r="G86" s="1750"/>
      <c r="H86" s="1750"/>
      <c r="I86" s="1750"/>
      <c r="J86" s="1750"/>
      <c r="K86" s="1750"/>
    </row>
    <row r="87" spans="2:11" x14ac:dyDescent="0.15">
      <c r="B87" s="1750"/>
      <c r="C87" s="1750"/>
      <c r="D87" s="1750"/>
      <c r="E87" s="1750"/>
      <c r="F87" s="1750"/>
      <c r="G87" s="1750"/>
      <c r="H87" s="1750"/>
      <c r="I87" s="1750"/>
      <c r="J87" s="1750"/>
      <c r="K87" s="1750"/>
    </row>
    <row r="88" spans="2:11" x14ac:dyDescent="0.15">
      <c r="B88" s="1750"/>
      <c r="C88" s="1750"/>
      <c r="D88" s="1750"/>
      <c r="E88" s="1750"/>
      <c r="F88" s="1750"/>
      <c r="G88" s="1750"/>
      <c r="H88" s="1750"/>
      <c r="I88" s="1750"/>
      <c r="J88" s="1750"/>
      <c r="K88" s="1750"/>
    </row>
    <row r="89" spans="2:11" x14ac:dyDescent="0.15">
      <c r="B89" s="1750"/>
      <c r="C89" s="1750"/>
      <c r="D89" s="1750"/>
      <c r="E89" s="1750"/>
      <c r="F89" s="1750"/>
      <c r="G89" s="1750"/>
      <c r="H89" s="1750"/>
      <c r="I89" s="1750"/>
      <c r="J89" s="1750"/>
      <c r="K89" s="1750"/>
    </row>
    <row r="90" spans="2:11" x14ac:dyDescent="0.15">
      <c r="B90" s="1750"/>
      <c r="C90" s="1750"/>
      <c r="D90" s="1750"/>
      <c r="E90" s="1750"/>
      <c r="F90" s="1750"/>
      <c r="G90" s="1750"/>
      <c r="H90" s="1750"/>
      <c r="I90" s="1750"/>
      <c r="J90" s="1750"/>
      <c r="K90" s="1750"/>
    </row>
    <row r="91" spans="2:11" x14ac:dyDescent="0.15">
      <c r="B91" s="1750"/>
      <c r="C91" s="1750"/>
      <c r="D91" s="1750"/>
      <c r="E91" s="1750"/>
      <c r="F91" s="1750"/>
      <c r="G91" s="1750"/>
      <c r="H91" s="1750"/>
      <c r="I91" s="1750"/>
      <c r="J91" s="1750"/>
      <c r="K91" s="1750"/>
    </row>
    <row r="92" spans="2:11" x14ac:dyDescent="0.15">
      <c r="B92" s="1750"/>
      <c r="C92" s="1750"/>
      <c r="D92" s="1750"/>
      <c r="E92" s="1750"/>
      <c r="F92" s="1750"/>
      <c r="G92" s="1750"/>
      <c r="H92" s="1750"/>
      <c r="I92" s="1750"/>
      <c r="J92" s="1750"/>
      <c r="K92" s="1750"/>
    </row>
    <row r="93" spans="2:11" x14ac:dyDescent="0.15">
      <c r="B93" s="1750"/>
      <c r="C93" s="1750"/>
      <c r="D93" s="1750"/>
      <c r="E93" s="1750"/>
      <c r="F93" s="1750"/>
      <c r="G93" s="1750"/>
      <c r="H93" s="1750"/>
      <c r="I93" s="1750"/>
      <c r="J93" s="1750"/>
      <c r="K93" s="1750"/>
    </row>
  </sheetData>
  <mergeCells count="50">
    <mergeCell ref="A2:K2"/>
    <mergeCell ref="A3:K3"/>
    <mergeCell ref="A4:A7"/>
    <mergeCell ref="B4:K4"/>
    <mergeCell ref="L4:U4"/>
    <mergeCell ref="B5:B7"/>
    <mergeCell ref="C5:E5"/>
    <mergeCell ref="F5:H5"/>
    <mergeCell ref="I5:K5"/>
    <mergeCell ref="L5:L7"/>
    <mergeCell ref="M5:O5"/>
    <mergeCell ref="P5:R5"/>
    <mergeCell ref="S5:U5"/>
    <mergeCell ref="C6:E6"/>
    <mergeCell ref="F6:H6"/>
    <mergeCell ref="I6:K6"/>
    <mergeCell ref="M6:O6"/>
    <mergeCell ref="P6:R6"/>
    <mergeCell ref="S6:U6"/>
    <mergeCell ref="A24:K24"/>
    <mergeCell ref="A25:K25"/>
    <mergeCell ref="P30:R30"/>
    <mergeCell ref="S30:U30"/>
    <mergeCell ref="C31:E31"/>
    <mergeCell ref="F31:H31"/>
    <mergeCell ref="I31:K31"/>
    <mergeCell ref="M31:O31"/>
    <mergeCell ref="P31:R31"/>
    <mergeCell ref="S31:U31"/>
    <mergeCell ref="C30:E30"/>
    <mergeCell ref="F30:H30"/>
    <mergeCell ref="I30:K30"/>
    <mergeCell ref="L30:L32"/>
    <mergeCell ref="M30:O30"/>
    <mergeCell ref="A29:A32"/>
    <mergeCell ref="B29:K29"/>
    <mergeCell ref="L29:U29"/>
    <mergeCell ref="A74:K74"/>
    <mergeCell ref="A75:K75"/>
    <mergeCell ref="A50:M50"/>
    <mergeCell ref="A54:A57"/>
    <mergeCell ref="B54:K54"/>
    <mergeCell ref="B55:B57"/>
    <mergeCell ref="C55:E55"/>
    <mergeCell ref="F55:H55"/>
    <mergeCell ref="I55:K55"/>
    <mergeCell ref="C56:E56"/>
    <mergeCell ref="F56:H56"/>
    <mergeCell ref="I56:K56"/>
    <mergeCell ref="B30:B3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0"/>
  <dimension ref="A1:M50"/>
  <sheetViews>
    <sheetView zoomScaleNormal="100" workbookViewId="0"/>
  </sheetViews>
  <sheetFormatPr baseColWidth="10" defaultColWidth="9.140625" defaultRowHeight="10.5" x14ac:dyDescent="0.15"/>
  <cols>
    <col min="1" max="1" width="21.42578125" style="120" customWidth="1"/>
    <col min="2" max="2" width="19.28515625" style="120" bestFit="1" customWidth="1"/>
    <col min="3" max="5" width="18.140625" style="120" customWidth="1"/>
    <col min="6" max="6" width="19.28515625" style="120" bestFit="1" customWidth="1"/>
    <col min="7" max="9" width="18.140625" style="120" customWidth="1"/>
    <col min="10" max="10" width="19.28515625" style="120" bestFit="1" customWidth="1"/>
    <col min="11" max="12" width="18.140625" style="120" customWidth="1"/>
    <col min="13" max="13" width="18.85546875" style="120" customWidth="1"/>
    <col min="14" max="14" width="19.28515625" style="120" bestFit="1" customWidth="1"/>
    <col min="15" max="16384" width="9.140625" style="120"/>
  </cols>
  <sheetData>
    <row r="1" spans="1:13" ht="15" customHeight="1" x14ac:dyDescent="0.15"/>
    <row r="2" spans="1:13" ht="15" customHeight="1" x14ac:dyDescent="0.15">
      <c r="A2" s="2403" t="s">
        <v>3125</v>
      </c>
      <c r="B2" s="2403"/>
      <c r="C2" s="2403"/>
      <c r="D2" s="2403"/>
      <c r="E2" s="2403"/>
      <c r="F2" s="2403"/>
      <c r="G2" s="2403"/>
      <c r="H2" s="2403"/>
      <c r="I2" s="2403"/>
      <c r="J2" s="2403"/>
      <c r="K2" s="2403"/>
      <c r="L2" s="2403"/>
    </row>
    <row r="3" spans="1:13" ht="10.5" customHeight="1" x14ac:dyDescent="0.15">
      <c r="A3" s="3411"/>
      <c r="B3" s="3411"/>
      <c r="C3" s="3411"/>
      <c r="D3" s="3411"/>
      <c r="E3" s="3411"/>
      <c r="F3" s="3411"/>
      <c r="G3" s="3411"/>
      <c r="H3" s="3411"/>
      <c r="I3" s="3411"/>
      <c r="J3" s="3411"/>
      <c r="K3" s="3411"/>
      <c r="L3" s="3411"/>
    </row>
    <row r="4" spans="1:13" ht="13.5" customHeight="1" x14ac:dyDescent="0.15">
      <c r="A4" s="2478" t="s">
        <v>1</v>
      </c>
      <c r="B4" s="3345">
        <v>2012</v>
      </c>
      <c r="C4" s="3345"/>
      <c r="D4" s="3345"/>
      <c r="E4" s="3345"/>
      <c r="F4" s="3345">
        <v>2013</v>
      </c>
      <c r="G4" s="3345"/>
      <c r="H4" s="3345"/>
      <c r="I4" s="3345"/>
      <c r="J4" s="3345">
        <v>2014</v>
      </c>
      <c r="K4" s="3345"/>
      <c r="L4" s="3345"/>
      <c r="M4" s="3345"/>
    </row>
    <row r="5" spans="1:13" ht="13.5" customHeight="1" x14ac:dyDescent="0.15">
      <c r="A5" s="2478"/>
      <c r="B5" s="3400" t="s">
        <v>3126</v>
      </c>
      <c r="C5" s="3345" t="s">
        <v>3127</v>
      </c>
      <c r="D5" s="3345"/>
      <c r="E5" s="3345"/>
      <c r="F5" s="3400" t="s">
        <v>3128</v>
      </c>
      <c r="G5" s="3345" t="s">
        <v>3127</v>
      </c>
      <c r="H5" s="3345"/>
      <c r="I5" s="3345"/>
      <c r="J5" s="2980" t="s">
        <v>3129</v>
      </c>
      <c r="K5" s="3345" t="s">
        <v>3127</v>
      </c>
      <c r="L5" s="3345"/>
      <c r="M5" s="3345"/>
    </row>
    <row r="6" spans="1:13" ht="13.5" customHeight="1" x14ac:dyDescent="0.15">
      <c r="A6" s="2478"/>
      <c r="B6" s="3400"/>
      <c r="C6" s="1751" t="s">
        <v>1892</v>
      </c>
      <c r="D6" s="1751" t="s">
        <v>3130</v>
      </c>
      <c r="E6" s="1751" t="s">
        <v>3131</v>
      </c>
      <c r="F6" s="3400"/>
      <c r="G6" s="1751" t="s">
        <v>1892</v>
      </c>
      <c r="H6" s="1751" t="s">
        <v>3130</v>
      </c>
      <c r="I6" s="1751" t="s">
        <v>3131</v>
      </c>
      <c r="J6" s="2980"/>
      <c r="K6" s="1751" t="s">
        <v>1892</v>
      </c>
      <c r="L6" s="1751" t="s">
        <v>3130</v>
      </c>
      <c r="M6" s="1751" t="s">
        <v>3131</v>
      </c>
    </row>
    <row r="7" spans="1:13" ht="12" customHeight="1" x14ac:dyDescent="0.15">
      <c r="A7" s="154" t="s">
        <v>71</v>
      </c>
      <c r="B7" s="1752">
        <f t="shared" ref="B7:B21" si="0">SUM(C7:E7)</f>
        <v>14831648956</v>
      </c>
      <c r="C7" s="1752">
        <f>SUM(C8:C22)</f>
        <v>2287577000</v>
      </c>
      <c r="D7" s="1752">
        <f>SUM(D8:D22)</f>
        <v>4543366089</v>
      </c>
      <c r="E7" s="1752">
        <f>SUM(E8:E22)</f>
        <v>8000705867</v>
      </c>
      <c r="F7" s="1752">
        <f t="shared" ref="F7:F21" si="1">SUM(G7:I7)</f>
        <v>16687652500</v>
      </c>
      <c r="G7" s="1752">
        <f>SUM(G8:G22)</f>
        <v>2504868000</v>
      </c>
      <c r="H7" s="1752">
        <f>SUM(H8:H22)</f>
        <v>5145283500</v>
      </c>
      <c r="I7" s="1752">
        <f>SUM(I8:I22)</f>
        <v>9037501000</v>
      </c>
      <c r="J7" s="1753">
        <f t="shared" ref="J7:J21" si="2">SUM(K7:M7)</f>
        <v>19777256855</v>
      </c>
      <c r="K7" s="1752">
        <f>SUM(K8:K22)</f>
        <v>2901196949.999999</v>
      </c>
      <c r="L7" s="1752">
        <f>SUM(L8:L22)</f>
        <v>5323102499.9999971</v>
      </c>
      <c r="M7" s="1752">
        <f>SUM(M8:M22)</f>
        <v>11552957405.000004</v>
      </c>
    </row>
    <row r="8" spans="1:13" ht="12" customHeight="1" x14ac:dyDescent="0.15">
      <c r="A8" s="156" t="s">
        <v>5</v>
      </c>
      <c r="B8" s="1752">
        <f t="shared" si="0"/>
        <v>865698400</v>
      </c>
      <c r="C8" s="556">
        <v>116039500</v>
      </c>
      <c r="D8" s="556">
        <v>230249000</v>
      </c>
      <c r="E8" s="556">
        <v>519409900</v>
      </c>
      <c r="F8" s="1752">
        <f t="shared" si="1"/>
        <v>922181150</v>
      </c>
      <c r="G8" s="556">
        <v>124588750</v>
      </c>
      <c r="H8" s="556">
        <v>257848000</v>
      </c>
      <c r="I8" s="556">
        <v>539744400</v>
      </c>
      <c r="J8" s="1753">
        <f t="shared" si="2"/>
        <v>1082037785.5200217</v>
      </c>
      <c r="K8" s="556">
        <v>153670905.76889598</v>
      </c>
      <c r="L8" s="556">
        <v>281954654.155994</v>
      </c>
      <c r="M8" s="556">
        <v>646412225.59513175</v>
      </c>
    </row>
    <row r="9" spans="1:13" ht="12.75" customHeight="1" x14ac:dyDescent="0.15">
      <c r="A9" s="156" t="s">
        <v>7</v>
      </c>
      <c r="B9" s="1752">
        <f t="shared" si="0"/>
        <v>663602300</v>
      </c>
      <c r="C9" s="556">
        <v>112106500</v>
      </c>
      <c r="D9" s="556">
        <v>194640500</v>
      </c>
      <c r="E9" s="556">
        <v>356855300</v>
      </c>
      <c r="F9" s="1752">
        <f t="shared" si="1"/>
        <v>724553400</v>
      </c>
      <c r="G9" s="556">
        <v>116968500</v>
      </c>
      <c r="H9" s="556">
        <v>222625500</v>
      </c>
      <c r="I9" s="556">
        <v>384959400</v>
      </c>
      <c r="J9" s="1753">
        <f t="shared" si="2"/>
        <v>981874344.03479564</v>
      </c>
      <c r="K9" s="556">
        <v>131484935.663743</v>
      </c>
      <c r="L9" s="556">
        <v>241247940.697032</v>
      </c>
      <c r="M9" s="556">
        <v>609141467.67402065</v>
      </c>
    </row>
    <row r="10" spans="1:13" ht="12.75" customHeight="1" x14ac:dyDescent="0.15">
      <c r="A10" s="156" t="s">
        <v>8</v>
      </c>
      <c r="B10" s="1752">
        <f t="shared" si="0"/>
        <v>410205000</v>
      </c>
      <c r="C10" s="556">
        <v>62271000</v>
      </c>
      <c r="D10" s="556">
        <v>118791500</v>
      </c>
      <c r="E10" s="556">
        <v>229142500</v>
      </c>
      <c r="F10" s="1752">
        <f t="shared" si="1"/>
        <v>413600000</v>
      </c>
      <c r="G10" s="556">
        <v>57970000</v>
      </c>
      <c r="H10" s="556">
        <v>101904000</v>
      </c>
      <c r="I10" s="556">
        <v>253726000</v>
      </c>
      <c r="J10" s="1753">
        <f t="shared" si="2"/>
        <v>537608668.33007514</v>
      </c>
      <c r="K10" s="556">
        <v>76516949.330015495</v>
      </c>
      <c r="L10" s="556">
        <v>140392938.25639102</v>
      </c>
      <c r="M10" s="556">
        <v>320698780.74366862</v>
      </c>
    </row>
    <row r="11" spans="1:13" ht="12.75" customHeight="1" x14ac:dyDescent="0.15">
      <c r="A11" s="156" t="s">
        <v>9</v>
      </c>
      <c r="B11" s="1752">
        <f t="shared" si="0"/>
        <v>324856350</v>
      </c>
      <c r="C11" s="556">
        <v>40158250</v>
      </c>
      <c r="D11" s="556">
        <v>99684500</v>
      </c>
      <c r="E11" s="556">
        <v>185013600</v>
      </c>
      <c r="F11" s="1752">
        <f t="shared" si="1"/>
        <v>379635250</v>
      </c>
      <c r="G11" s="556">
        <v>46796750</v>
      </c>
      <c r="H11" s="556">
        <v>123423500</v>
      </c>
      <c r="I11" s="556">
        <v>209415000</v>
      </c>
      <c r="J11" s="1753">
        <f t="shared" si="2"/>
        <v>386272009.55814201</v>
      </c>
      <c r="K11" s="556">
        <v>61622341.586666003</v>
      </c>
      <c r="L11" s="556">
        <v>113064382.11850299</v>
      </c>
      <c r="M11" s="556">
        <v>211585285.85297301</v>
      </c>
    </row>
    <row r="12" spans="1:13" ht="12.75" customHeight="1" x14ac:dyDescent="0.15">
      <c r="A12" s="156" t="s">
        <v>10</v>
      </c>
      <c r="B12" s="1752">
        <f t="shared" si="0"/>
        <v>254706000</v>
      </c>
      <c r="C12" s="556">
        <v>21972500</v>
      </c>
      <c r="D12" s="556">
        <v>72182000</v>
      </c>
      <c r="E12" s="556">
        <v>160551500</v>
      </c>
      <c r="F12" s="1752">
        <f t="shared" si="1"/>
        <v>277326500</v>
      </c>
      <c r="G12" s="556">
        <v>25432000</v>
      </c>
      <c r="H12" s="556">
        <v>73436500</v>
      </c>
      <c r="I12" s="556">
        <v>178458000</v>
      </c>
      <c r="J12" s="1753">
        <f t="shared" si="2"/>
        <v>274067006.78167599</v>
      </c>
      <c r="K12" s="556">
        <v>43722170.624929599</v>
      </c>
      <c r="L12" s="556">
        <v>80221232.742916405</v>
      </c>
      <c r="M12" s="556">
        <v>150123603.41382998</v>
      </c>
    </row>
    <row r="13" spans="1:13" ht="12.75" customHeight="1" x14ac:dyDescent="0.15">
      <c r="A13" s="156" t="s">
        <v>11</v>
      </c>
      <c r="B13" s="1752">
        <f t="shared" si="0"/>
        <v>550496450</v>
      </c>
      <c r="C13" s="556">
        <v>62598250</v>
      </c>
      <c r="D13" s="556">
        <v>152470000</v>
      </c>
      <c r="E13" s="556">
        <v>335428200</v>
      </c>
      <c r="F13" s="1752">
        <f t="shared" si="1"/>
        <v>619808950</v>
      </c>
      <c r="G13" s="556">
        <v>75781750</v>
      </c>
      <c r="H13" s="556">
        <v>159128500</v>
      </c>
      <c r="I13" s="556">
        <v>384898700</v>
      </c>
      <c r="J13" s="1753">
        <f t="shared" si="2"/>
        <v>651345016.11726499</v>
      </c>
      <c r="K13" s="556">
        <v>103909690.78982401</v>
      </c>
      <c r="L13" s="556">
        <v>190653011.274378</v>
      </c>
      <c r="M13" s="556">
        <v>356782314.05306298</v>
      </c>
    </row>
    <row r="14" spans="1:13" ht="12.75" customHeight="1" x14ac:dyDescent="0.15">
      <c r="A14" s="156" t="s">
        <v>12</v>
      </c>
      <c r="B14" s="1752">
        <f t="shared" si="0"/>
        <v>2503969150</v>
      </c>
      <c r="C14" s="556">
        <v>307007250</v>
      </c>
      <c r="D14" s="556">
        <v>706959000</v>
      </c>
      <c r="E14" s="556">
        <v>1490002900</v>
      </c>
      <c r="F14" s="1752">
        <f t="shared" si="1"/>
        <v>2718504650</v>
      </c>
      <c r="G14" s="556">
        <v>347960250</v>
      </c>
      <c r="H14" s="556">
        <v>698563500</v>
      </c>
      <c r="I14" s="556">
        <v>1671980900</v>
      </c>
      <c r="J14" s="1753">
        <f t="shared" si="2"/>
        <v>2808933258.0437279</v>
      </c>
      <c r="K14" s="556">
        <v>436760502.254372</v>
      </c>
      <c r="L14" s="556">
        <v>801366112.51142597</v>
      </c>
      <c r="M14" s="556">
        <v>1570806643.27793</v>
      </c>
    </row>
    <row r="15" spans="1:13" ht="12.75" customHeight="1" x14ac:dyDescent="0.15">
      <c r="A15" s="156" t="s">
        <v>13</v>
      </c>
      <c r="B15" s="1752">
        <f t="shared" si="0"/>
        <v>363771100</v>
      </c>
      <c r="C15" s="556">
        <v>39924500</v>
      </c>
      <c r="D15" s="556">
        <v>103930500</v>
      </c>
      <c r="E15" s="556">
        <v>219916100</v>
      </c>
      <c r="F15" s="1752">
        <f t="shared" si="1"/>
        <v>385850000</v>
      </c>
      <c r="G15" s="556">
        <v>43477500</v>
      </c>
      <c r="H15" s="556">
        <v>102000500</v>
      </c>
      <c r="I15" s="556">
        <v>240372000</v>
      </c>
      <c r="J15" s="1753">
        <f t="shared" si="2"/>
        <v>397378009.832955</v>
      </c>
      <c r="K15" s="556">
        <v>63394092.388333</v>
      </c>
      <c r="L15" s="556">
        <v>116315182.14493001</v>
      </c>
      <c r="M15" s="556">
        <v>217668735.299692</v>
      </c>
    </row>
    <row r="16" spans="1:13" ht="12.75" customHeight="1" x14ac:dyDescent="0.15">
      <c r="A16" s="156" t="s">
        <v>14</v>
      </c>
      <c r="B16" s="1752">
        <f t="shared" si="0"/>
        <v>473556800</v>
      </c>
      <c r="C16" s="556">
        <v>60962000</v>
      </c>
      <c r="D16" s="556">
        <v>151022500</v>
      </c>
      <c r="E16" s="556">
        <v>261572300</v>
      </c>
      <c r="F16" s="1752">
        <f t="shared" si="1"/>
        <v>496633550</v>
      </c>
      <c r="G16" s="556">
        <v>62317750</v>
      </c>
      <c r="H16" s="556">
        <v>157584500</v>
      </c>
      <c r="I16" s="556">
        <v>276731300</v>
      </c>
      <c r="J16" s="1753">
        <f t="shared" si="2"/>
        <v>500029012.37301272</v>
      </c>
      <c r="K16" s="556">
        <v>79770104.592719704</v>
      </c>
      <c r="L16" s="556">
        <v>146361812.21091101</v>
      </c>
      <c r="M16" s="556">
        <v>273897095.56938201</v>
      </c>
    </row>
    <row r="17" spans="1:13" ht="12.75" customHeight="1" x14ac:dyDescent="0.15">
      <c r="A17" s="156" t="s">
        <v>15</v>
      </c>
      <c r="B17" s="1752">
        <f t="shared" si="0"/>
        <v>1289065900</v>
      </c>
      <c r="C17" s="556">
        <v>216733000</v>
      </c>
      <c r="D17" s="556">
        <v>404817500</v>
      </c>
      <c r="E17" s="556">
        <v>667515400</v>
      </c>
      <c r="F17" s="1752">
        <f t="shared" si="1"/>
        <v>1462088300</v>
      </c>
      <c r="G17" s="556">
        <v>233282500</v>
      </c>
      <c r="H17" s="556">
        <v>514731000</v>
      </c>
      <c r="I17" s="556">
        <v>714074800</v>
      </c>
      <c r="J17" s="1753">
        <f t="shared" si="2"/>
        <v>1918829900.3075387</v>
      </c>
      <c r="K17" s="556">
        <v>266820150.95995799</v>
      </c>
      <c r="L17" s="556">
        <v>489560356.32993799</v>
      </c>
      <c r="M17" s="556">
        <v>1162449393.0176427</v>
      </c>
    </row>
    <row r="18" spans="1:13" ht="12.75" customHeight="1" x14ac:dyDescent="0.15">
      <c r="A18" s="156" t="s">
        <v>16</v>
      </c>
      <c r="B18" s="1752">
        <f t="shared" si="0"/>
        <v>3952737200</v>
      </c>
      <c r="C18" s="556">
        <v>695359500</v>
      </c>
      <c r="D18" s="556">
        <v>1264536000</v>
      </c>
      <c r="E18" s="556">
        <v>1992841700</v>
      </c>
      <c r="F18" s="1752">
        <f t="shared" si="1"/>
        <v>4781242250</v>
      </c>
      <c r="G18" s="556">
        <v>736639750</v>
      </c>
      <c r="H18" s="556">
        <v>1509163500</v>
      </c>
      <c r="I18" s="556">
        <v>2535439000</v>
      </c>
      <c r="J18" s="1753">
        <f t="shared" si="2"/>
        <v>6111247705.7149258</v>
      </c>
      <c r="K18" s="556">
        <v>864724627.10435808</v>
      </c>
      <c r="L18" s="556">
        <v>1586592673.1898601</v>
      </c>
      <c r="M18" s="556">
        <v>3659930405.4207082</v>
      </c>
    </row>
    <row r="19" spans="1:13" ht="12.75" customHeight="1" x14ac:dyDescent="0.15">
      <c r="A19" s="156" t="s">
        <v>17</v>
      </c>
      <c r="B19" s="1752">
        <f t="shared" si="0"/>
        <v>811040289</v>
      </c>
      <c r="C19" s="556">
        <v>124168000</v>
      </c>
      <c r="D19" s="556">
        <v>258573089</v>
      </c>
      <c r="E19" s="556">
        <v>428299200</v>
      </c>
      <c r="F19" s="1752">
        <f t="shared" si="1"/>
        <v>903677050</v>
      </c>
      <c r="G19" s="556">
        <v>140203250</v>
      </c>
      <c r="H19" s="556">
        <v>296448000</v>
      </c>
      <c r="I19" s="556">
        <v>467025800</v>
      </c>
      <c r="J19" s="1753">
        <f t="shared" si="2"/>
        <v>1159206216.3293712</v>
      </c>
      <c r="K19" s="556">
        <v>166811151.58482501</v>
      </c>
      <c r="L19" s="556">
        <v>306064315.29202497</v>
      </c>
      <c r="M19" s="556">
        <v>686330749.4525212</v>
      </c>
    </row>
    <row r="20" spans="1:13" ht="12.75" customHeight="1" x14ac:dyDescent="0.15">
      <c r="A20" s="156" t="s">
        <v>18</v>
      </c>
      <c r="B20" s="1752">
        <f t="shared" si="0"/>
        <v>1593594550</v>
      </c>
      <c r="C20" s="556">
        <v>288681250</v>
      </c>
      <c r="D20" s="556">
        <v>537119000</v>
      </c>
      <c r="E20" s="556">
        <v>767794300</v>
      </c>
      <c r="F20" s="1752">
        <f t="shared" si="1"/>
        <v>1837593950</v>
      </c>
      <c r="G20" s="556">
        <v>338610250</v>
      </c>
      <c r="H20" s="556">
        <v>656103500</v>
      </c>
      <c r="I20" s="556">
        <v>842880200</v>
      </c>
      <c r="J20" s="1753">
        <f t="shared" si="2"/>
        <v>2240632453.3633752</v>
      </c>
      <c r="K20" s="556">
        <v>340169134.55798197</v>
      </c>
      <c r="L20" s="556">
        <v>624140725.98154008</v>
      </c>
      <c r="M20" s="556">
        <v>1276322592.823853</v>
      </c>
    </row>
    <row r="21" spans="1:13" ht="12.75" customHeight="1" x14ac:dyDescent="0.15">
      <c r="A21" s="156" t="s">
        <v>19</v>
      </c>
      <c r="B21" s="1752">
        <f t="shared" si="0"/>
        <v>319828317</v>
      </c>
      <c r="C21" s="556">
        <v>70919750</v>
      </c>
      <c r="D21" s="556">
        <v>116089500</v>
      </c>
      <c r="E21" s="556">
        <v>132819067</v>
      </c>
      <c r="F21" s="1752">
        <f t="shared" si="1"/>
        <v>271405500</v>
      </c>
      <c r="G21" s="556">
        <v>78169000</v>
      </c>
      <c r="H21" s="556">
        <v>131626000</v>
      </c>
      <c r="I21" s="556">
        <v>61610500</v>
      </c>
      <c r="J21" s="1753">
        <f t="shared" si="2"/>
        <v>208012005.14717168</v>
      </c>
      <c r="K21" s="556">
        <v>33184353.300590198</v>
      </c>
      <c r="L21" s="556">
        <v>60886495.146513499</v>
      </c>
      <c r="M21" s="556">
        <v>113941156.700068</v>
      </c>
    </row>
    <row r="22" spans="1:13" ht="12.75" customHeight="1" x14ac:dyDescent="0.15">
      <c r="A22" s="156" t="s">
        <v>20</v>
      </c>
      <c r="B22" s="1752">
        <f>SUM(C22:E22)</f>
        <v>454521150</v>
      </c>
      <c r="C22" s="556">
        <v>68675750</v>
      </c>
      <c r="D22" s="556">
        <v>132301500</v>
      </c>
      <c r="E22" s="556">
        <v>253543900</v>
      </c>
      <c r="F22" s="1752">
        <f>SUM(G22:I22)</f>
        <v>493552000</v>
      </c>
      <c r="G22" s="556">
        <v>76670000</v>
      </c>
      <c r="H22" s="556">
        <v>140697000</v>
      </c>
      <c r="I22" s="556">
        <v>276185000</v>
      </c>
      <c r="J22" s="1753">
        <f>SUM(K22:M22)</f>
        <v>519783463.5459491</v>
      </c>
      <c r="K22" s="556">
        <v>78635839.492786989</v>
      </c>
      <c r="L22" s="556">
        <v>144280667.94763902</v>
      </c>
      <c r="M22" s="556">
        <v>296866956.10552311</v>
      </c>
    </row>
    <row r="23" spans="1:13" ht="10.5" customHeight="1" x14ac:dyDescent="0.15">
      <c r="A23" s="1754"/>
      <c r="B23" s="156"/>
      <c r="C23" s="156"/>
      <c r="D23" s="156"/>
      <c r="E23" s="156"/>
      <c r="F23" s="156"/>
      <c r="G23" s="156"/>
      <c r="H23" s="156"/>
      <c r="I23" s="156"/>
      <c r="J23" s="156"/>
      <c r="K23" s="156"/>
      <c r="L23" s="156"/>
    </row>
    <row r="24" spans="1:13" ht="10.5" customHeight="1" x14ac:dyDescent="0.15">
      <c r="A24" s="3409" t="s">
        <v>3100</v>
      </c>
      <c r="B24" s="2512"/>
      <c r="C24" s="2512"/>
      <c r="D24" s="2512"/>
      <c r="E24" s="2512"/>
      <c r="F24" s="2512"/>
      <c r="G24" s="2512"/>
      <c r="H24" s="2512"/>
      <c r="I24" s="2512"/>
      <c r="J24" s="2512"/>
      <c r="K24" s="2512"/>
      <c r="L24" s="2512"/>
    </row>
    <row r="25" spans="1:13" ht="13.5" customHeight="1" x14ac:dyDescent="0.15">
      <c r="A25" s="250"/>
      <c r="B25" s="250"/>
      <c r="C25" s="250"/>
      <c r="D25" s="250"/>
      <c r="E25" s="250"/>
      <c r="F25" s="250"/>
      <c r="G25" s="250"/>
      <c r="H25" s="250"/>
      <c r="I25" s="250"/>
      <c r="J25" s="250"/>
      <c r="K25" s="250"/>
      <c r="L25" s="250"/>
    </row>
    <row r="26" spans="1:13" ht="13.5" customHeight="1" x14ac:dyDescent="0.15">
      <c r="A26" s="119"/>
    </row>
    <row r="27" spans="1:13" ht="15" customHeight="1" x14ac:dyDescent="0.15">
      <c r="A27" s="3410" t="s">
        <v>3132</v>
      </c>
      <c r="B27" s="3410"/>
      <c r="C27" s="3410"/>
      <c r="D27" s="3410"/>
      <c r="E27" s="3410"/>
      <c r="F27" s="3410"/>
      <c r="G27" s="3410"/>
      <c r="H27" s="3410"/>
    </row>
    <row r="28" spans="1:13" ht="13.5" customHeight="1" x14ac:dyDescent="0.15">
      <c r="A28" s="2478" t="s">
        <v>1</v>
      </c>
      <c r="B28" s="2478">
        <v>2015</v>
      </c>
      <c r="C28" s="2478"/>
      <c r="D28" s="2478"/>
      <c r="E28" s="2478"/>
      <c r="F28" s="2478">
        <v>2016</v>
      </c>
      <c r="G28" s="2478"/>
      <c r="H28" s="2478"/>
      <c r="I28" s="2478"/>
    </row>
    <row r="29" spans="1:13" ht="13.5" customHeight="1" x14ac:dyDescent="0.15">
      <c r="A29" s="2478"/>
      <c r="B29" s="2980" t="s">
        <v>3133</v>
      </c>
      <c r="C29" s="2478" t="s">
        <v>3127</v>
      </c>
      <c r="D29" s="2478"/>
      <c r="E29" s="2478"/>
      <c r="F29" s="2980" t="s">
        <v>3134</v>
      </c>
      <c r="G29" s="2478" t="s">
        <v>3127</v>
      </c>
      <c r="H29" s="2478"/>
      <c r="I29" s="2478"/>
    </row>
    <row r="30" spans="1:13" ht="13.5" customHeight="1" x14ac:dyDescent="0.15">
      <c r="A30" s="2478"/>
      <c r="B30" s="2980"/>
      <c r="C30" s="831" t="s">
        <v>1892</v>
      </c>
      <c r="D30" s="831" t="s">
        <v>3130</v>
      </c>
      <c r="E30" s="831" t="s">
        <v>3131</v>
      </c>
      <c r="F30" s="2980"/>
      <c r="G30" s="831" t="s">
        <v>1892</v>
      </c>
      <c r="H30" s="831" t="s">
        <v>3130</v>
      </c>
      <c r="I30" s="831" t="s">
        <v>3131</v>
      </c>
    </row>
    <row r="31" spans="1:13" ht="12" customHeight="1" x14ac:dyDescent="0.15">
      <c r="A31" s="154" t="s">
        <v>71</v>
      </c>
      <c r="B31" s="1753">
        <f t="shared" ref="B31:B45" si="3">SUM(C31:E31)</f>
        <v>20829604508</v>
      </c>
      <c r="C31" s="1755">
        <f>SUM(C32:C46)</f>
        <v>3061978000</v>
      </c>
      <c r="D31" s="1755">
        <f>SUM(D32:D46)</f>
        <v>5669840460</v>
      </c>
      <c r="E31" s="1755">
        <f>SUM(E32:E46)</f>
        <v>12097786048</v>
      </c>
      <c r="F31" s="1753">
        <f t="shared" ref="F31:F45" si="4">SUM(G31:I31)</f>
        <v>22849759700</v>
      </c>
      <c r="G31" s="1756">
        <f>SUM(G32:G46)</f>
        <v>3127522800</v>
      </c>
      <c r="H31" s="1756">
        <f>SUM(H32:H46)</f>
        <v>5870746500</v>
      </c>
      <c r="I31" s="1756">
        <f>SUM(I32:I46)</f>
        <v>13851490400</v>
      </c>
    </row>
    <row r="32" spans="1:13" ht="12" customHeight="1" x14ac:dyDescent="0.15">
      <c r="A32" s="156" t="s">
        <v>5</v>
      </c>
      <c r="B32" s="1753">
        <f t="shared" si="3"/>
        <v>1020751266</v>
      </c>
      <c r="C32" s="1757">
        <v>134665183</v>
      </c>
      <c r="D32" s="1757">
        <v>227294476</v>
      </c>
      <c r="E32" s="1757">
        <v>658791607</v>
      </c>
      <c r="F32" s="1753">
        <f t="shared" si="4"/>
        <v>1122796664</v>
      </c>
      <c r="G32" s="1758">
        <v>136903846</v>
      </c>
      <c r="H32" s="1758">
        <v>235494595</v>
      </c>
      <c r="I32" s="1758">
        <v>750398223</v>
      </c>
    </row>
    <row r="33" spans="1:9" ht="12" customHeight="1" x14ac:dyDescent="0.15">
      <c r="A33" s="156" t="s">
        <v>7</v>
      </c>
      <c r="B33" s="1753">
        <f t="shared" si="3"/>
        <v>880511043</v>
      </c>
      <c r="C33" s="1757">
        <v>118264287</v>
      </c>
      <c r="D33" s="1757">
        <v>230855491</v>
      </c>
      <c r="E33" s="1757">
        <v>531391265</v>
      </c>
      <c r="F33" s="1753">
        <f t="shared" si="4"/>
        <v>983295912</v>
      </c>
      <c r="G33" s="1758">
        <v>121910082</v>
      </c>
      <c r="H33" s="1758">
        <v>241979816</v>
      </c>
      <c r="I33" s="1758">
        <v>619406014</v>
      </c>
    </row>
    <row r="34" spans="1:9" ht="12" customHeight="1" x14ac:dyDescent="0.15">
      <c r="A34" s="156" t="s">
        <v>8</v>
      </c>
      <c r="B34" s="1753">
        <f t="shared" si="3"/>
        <v>544308061</v>
      </c>
      <c r="C34" s="1757">
        <v>59329745</v>
      </c>
      <c r="D34" s="1757">
        <v>119951813</v>
      </c>
      <c r="E34" s="1757">
        <v>365026503</v>
      </c>
      <c r="F34" s="1753">
        <f t="shared" si="4"/>
        <v>605205075</v>
      </c>
      <c r="G34" s="1758">
        <v>58897073</v>
      </c>
      <c r="H34" s="1758">
        <v>124637845</v>
      </c>
      <c r="I34" s="1758">
        <v>421670157</v>
      </c>
    </row>
    <row r="35" spans="1:9" ht="12" customHeight="1" x14ac:dyDescent="0.15">
      <c r="A35" s="156" t="s">
        <v>9</v>
      </c>
      <c r="B35" s="1753">
        <f t="shared" si="3"/>
        <v>645836469</v>
      </c>
      <c r="C35" s="1757">
        <v>76076442</v>
      </c>
      <c r="D35" s="1757">
        <v>155870697</v>
      </c>
      <c r="E35" s="1757">
        <v>413889330</v>
      </c>
      <c r="F35" s="1753">
        <f t="shared" si="4"/>
        <v>710882817</v>
      </c>
      <c r="G35" s="1758">
        <v>78006772</v>
      </c>
      <c r="H35" s="1758">
        <v>161927867</v>
      </c>
      <c r="I35" s="1758">
        <v>470948178</v>
      </c>
    </row>
    <row r="36" spans="1:9" ht="12" customHeight="1" x14ac:dyDescent="0.15">
      <c r="A36" s="156" t="s">
        <v>10</v>
      </c>
      <c r="B36" s="1753">
        <f t="shared" si="3"/>
        <v>342463909</v>
      </c>
      <c r="C36" s="1757">
        <v>30331776</v>
      </c>
      <c r="D36" s="1757">
        <v>79054524</v>
      </c>
      <c r="E36" s="1757">
        <v>233077609</v>
      </c>
      <c r="F36" s="1753">
        <f t="shared" si="4"/>
        <v>372220511</v>
      </c>
      <c r="G36" s="1758">
        <v>31947497</v>
      </c>
      <c r="H36" s="1758">
        <v>83902549</v>
      </c>
      <c r="I36" s="1758">
        <v>256370465</v>
      </c>
    </row>
    <row r="37" spans="1:9" ht="12" customHeight="1" x14ac:dyDescent="0.15">
      <c r="A37" s="156" t="s">
        <v>11</v>
      </c>
      <c r="B37" s="1753">
        <f t="shared" si="3"/>
        <v>829831460</v>
      </c>
      <c r="C37" s="1757">
        <v>91044729</v>
      </c>
      <c r="D37" s="1757">
        <v>200332508</v>
      </c>
      <c r="E37" s="1757">
        <v>538454223</v>
      </c>
      <c r="F37" s="1753">
        <f t="shared" si="4"/>
        <v>932809273</v>
      </c>
      <c r="G37" s="1758">
        <v>94274516</v>
      </c>
      <c r="H37" s="1758">
        <v>209148384</v>
      </c>
      <c r="I37" s="1758">
        <v>629386373</v>
      </c>
    </row>
    <row r="38" spans="1:9" ht="12" customHeight="1" x14ac:dyDescent="0.15">
      <c r="A38" s="156" t="s">
        <v>12</v>
      </c>
      <c r="B38" s="1753">
        <f t="shared" si="3"/>
        <v>3498367756</v>
      </c>
      <c r="C38" s="1757">
        <v>369810550</v>
      </c>
      <c r="D38" s="1757">
        <v>745879948</v>
      </c>
      <c r="E38" s="1757">
        <v>2382677258</v>
      </c>
      <c r="F38" s="1753">
        <f t="shared" si="4"/>
        <v>3952972515</v>
      </c>
      <c r="G38" s="1758">
        <v>381214003</v>
      </c>
      <c r="H38" s="1758">
        <v>783495787</v>
      </c>
      <c r="I38" s="1758">
        <v>2788262725</v>
      </c>
    </row>
    <row r="39" spans="1:9" ht="12" customHeight="1" x14ac:dyDescent="0.15">
      <c r="A39" s="156" t="s">
        <v>13</v>
      </c>
      <c r="B39" s="1753">
        <f t="shared" si="3"/>
        <v>470886512</v>
      </c>
      <c r="C39" s="1757">
        <v>53451111</v>
      </c>
      <c r="D39" s="1757">
        <v>114562927</v>
      </c>
      <c r="E39" s="1757">
        <v>302872474</v>
      </c>
      <c r="F39" s="1753">
        <f t="shared" si="4"/>
        <v>526520483</v>
      </c>
      <c r="G39" s="1758">
        <v>55173132</v>
      </c>
      <c r="H39" s="1758">
        <v>120787250</v>
      </c>
      <c r="I39" s="1758">
        <v>350560101</v>
      </c>
    </row>
    <row r="40" spans="1:9" ht="12" customHeight="1" x14ac:dyDescent="0.15">
      <c r="A40" s="156" t="s">
        <v>14</v>
      </c>
      <c r="B40" s="1753">
        <f t="shared" si="3"/>
        <v>589070883</v>
      </c>
      <c r="C40" s="1757">
        <v>72025619</v>
      </c>
      <c r="D40" s="1757">
        <v>170318242</v>
      </c>
      <c r="E40" s="1757">
        <v>346727022</v>
      </c>
      <c r="F40" s="1753">
        <f t="shared" si="4"/>
        <v>634150938</v>
      </c>
      <c r="G40" s="1758">
        <v>73792839</v>
      </c>
      <c r="H40" s="1758">
        <v>176114288</v>
      </c>
      <c r="I40" s="1758">
        <v>384243811</v>
      </c>
    </row>
    <row r="41" spans="1:9" ht="12" customHeight="1" x14ac:dyDescent="0.15">
      <c r="A41" s="156" t="s">
        <v>15</v>
      </c>
      <c r="B41" s="1753">
        <f t="shared" si="3"/>
        <v>1767241525</v>
      </c>
      <c r="C41" s="1757">
        <v>299168139</v>
      </c>
      <c r="D41" s="1757">
        <v>548091021</v>
      </c>
      <c r="E41" s="1757">
        <v>919982365</v>
      </c>
      <c r="F41" s="1753">
        <f t="shared" si="4"/>
        <v>1898417530</v>
      </c>
      <c r="G41" s="1758">
        <v>304089222</v>
      </c>
      <c r="H41" s="1758">
        <v>561984950</v>
      </c>
      <c r="I41" s="1758">
        <v>1032343358</v>
      </c>
    </row>
    <row r="42" spans="1:9" ht="12" customHeight="1" x14ac:dyDescent="0.15">
      <c r="A42" s="156" t="s">
        <v>16</v>
      </c>
      <c r="B42" s="1753">
        <f t="shared" si="3"/>
        <v>5842225366</v>
      </c>
      <c r="C42" s="1757">
        <v>964441807</v>
      </c>
      <c r="D42" s="1757">
        <v>1627281938</v>
      </c>
      <c r="E42" s="1757">
        <v>3250501621</v>
      </c>
      <c r="F42" s="1753">
        <f t="shared" si="4"/>
        <v>6251383509</v>
      </c>
      <c r="G42" s="1758">
        <v>978808602</v>
      </c>
      <c r="H42" s="1758">
        <v>1664675219</v>
      </c>
      <c r="I42" s="1758">
        <v>3607899688</v>
      </c>
    </row>
    <row r="43" spans="1:9" ht="12" customHeight="1" x14ac:dyDescent="0.15">
      <c r="A43" s="156" t="s">
        <v>17</v>
      </c>
      <c r="B43" s="1753">
        <f t="shared" si="3"/>
        <v>1167648573</v>
      </c>
      <c r="C43" s="1757">
        <v>173691410</v>
      </c>
      <c r="D43" s="1757">
        <v>355080521</v>
      </c>
      <c r="E43" s="1757">
        <v>638876642</v>
      </c>
      <c r="F43" s="1753">
        <f t="shared" si="4"/>
        <v>1290079166</v>
      </c>
      <c r="G43" s="1758">
        <v>176103229</v>
      </c>
      <c r="H43" s="1758">
        <v>363577714</v>
      </c>
      <c r="I43" s="1758">
        <v>750398223</v>
      </c>
    </row>
    <row r="44" spans="1:9" ht="12" customHeight="1" x14ac:dyDescent="0.15">
      <c r="A44" s="156" t="s">
        <v>18</v>
      </c>
      <c r="B44" s="1753">
        <f t="shared" si="3"/>
        <v>2506788763</v>
      </c>
      <c r="C44" s="1757">
        <v>464165098</v>
      </c>
      <c r="D44" s="1757">
        <v>835821003</v>
      </c>
      <c r="E44" s="1757">
        <v>1206802662</v>
      </c>
      <c r="F44" s="1753">
        <f t="shared" si="4"/>
        <v>2819179329</v>
      </c>
      <c r="G44" s="1758">
        <v>474998527</v>
      </c>
      <c r="H44" s="1758">
        <v>863345073</v>
      </c>
      <c r="I44" s="1758">
        <v>1480835729</v>
      </c>
    </row>
    <row r="45" spans="1:9" ht="12" customHeight="1" x14ac:dyDescent="0.15">
      <c r="A45" s="156" t="s">
        <v>19</v>
      </c>
      <c r="B45" s="1753">
        <f t="shared" si="3"/>
        <v>240732553</v>
      </c>
      <c r="C45" s="1757">
        <v>81312873</v>
      </c>
      <c r="D45" s="1757">
        <v>130333135</v>
      </c>
      <c r="E45" s="1757">
        <v>29086545</v>
      </c>
      <c r="F45" s="1753">
        <f t="shared" si="4"/>
        <v>249821181</v>
      </c>
      <c r="G45" s="1758">
        <v>85748651</v>
      </c>
      <c r="H45" s="1758">
        <v>135378992</v>
      </c>
      <c r="I45" s="1758">
        <v>28693538</v>
      </c>
    </row>
    <row r="46" spans="1:9" ht="12" customHeight="1" x14ac:dyDescent="0.15">
      <c r="A46" s="156" t="s">
        <v>20</v>
      </c>
      <c r="B46" s="1753">
        <f>SUM(C46:E46)</f>
        <v>482940369</v>
      </c>
      <c r="C46" s="1757">
        <v>74199231</v>
      </c>
      <c r="D46" s="1757">
        <v>129112216</v>
      </c>
      <c r="E46" s="1757">
        <v>279628922</v>
      </c>
      <c r="F46" s="1753">
        <f>SUM(G46:I46)</f>
        <v>500024797</v>
      </c>
      <c r="G46" s="1758">
        <v>75654809</v>
      </c>
      <c r="H46" s="1758">
        <v>144296171</v>
      </c>
      <c r="I46" s="1758">
        <v>280073817</v>
      </c>
    </row>
    <row r="47" spans="1:9" ht="10.5" customHeight="1" x14ac:dyDescent="0.15">
      <c r="A47" s="156"/>
      <c r="B47" s="156"/>
      <c r="C47" s="156"/>
      <c r="D47" s="156"/>
      <c r="E47" s="156"/>
      <c r="F47" s="156"/>
      <c r="G47" s="156"/>
      <c r="H47" s="156"/>
      <c r="I47" s="174"/>
    </row>
    <row r="48" spans="1:9" ht="10.5" customHeight="1" x14ac:dyDescent="0.15">
      <c r="A48" s="2512" t="s">
        <v>3100</v>
      </c>
      <c r="B48" s="2512"/>
      <c r="C48" s="2512"/>
      <c r="D48" s="2512"/>
      <c r="E48" s="2512"/>
      <c r="F48" s="2512"/>
      <c r="G48" s="2512"/>
      <c r="H48" s="2512"/>
      <c r="I48" s="174"/>
    </row>
    <row r="49" spans="1:9" ht="10.5" customHeight="1" x14ac:dyDescent="0.15">
      <c r="A49" s="1759"/>
      <c r="B49" s="1759"/>
      <c r="C49" s="1759"/>
      <c r="D49" s="1759"/>
      <c r="E49" s="1759"/>
      <c r="F49" s="1759"/>
      <c r="G49" s="1759"/>
      <c r="H49" s="1759"/>
      <c r="I49" s="174"/>
    </row>
    <row r="50" spans="1:9" ht="10.5" customHeight="1" x14ac:dyDescent="0.15">
      <c r="A50" s="1759"/>
      <c r="B50" s="1759"/>
      <c r="C50" s="1759"/>
      <c r="D50" s="1759"/>
      <c r="E50" s="1759"/>
      <c r="F50" s="1759"/>
      <c r="G50" s="1759"/>
      <c r="H50" s="1759"/>
      <c r="I50" s="174"/>
    </row>
  </sheetData>
  <mergeCells count="22">
    <mergeCell ref="A2:L2"/>
    <mergeCell ref="A3:L3"/>
    <mergeCell ref="A4:A6"/>
    <mergeCell ref="B4:E4"/>
    <mergeCell ref="F4:I4"/>
    <mergeCell ref="J4:M4"/>
    <mergeCell ref="B5:B6"/>
    <mergeCell ref="C5:E5"/>
    <mergeCell ref="F5:F6"/>
    <mergeCell ref="G5:I5"/>
    <mergeCell ref="G29:I29"/>
    <mergeCell ref="A48:H48"/>
    <mergeCell ref="J5:J6"/>
    <mergeCell ref="K5:M5"/>
    <mergeCell ref="A24:L24"/>
    <mergeCell ref="A27:H27"/>
    <mergeCell ref="A28:A30"/>
    <mergeCell ref="B28:E28"/>
    <mergeCell ref="F28:I28"/>
    <mergeCell ref="B29:B30"/>
    <mergeCell ref="C29:E29"/>
    <mergeCell ref="F29:F30"/>
  </mergeCells>
  <conditionalFormatting sqref="C31:E46">
    <cfRule type="expression" dxfId="3" priority="1">
      <formula>IF(AND(#REF!="2",#REF!="2"),1)</formula>
    </cfRule>
  </conditionalFormatting>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dimension ref="A1:E76"/>
  <sheetViews>
    <sheetView zoomScaleNormal="100" workbookViewId="0"/>
  </sheetViews>
  <sheetFormatPr baseColWidth="10" defaultColWidth="9.140625" defaultRowHeight="10.5" x14ac:dyDescent="0.15"/>
  <cols>
    <col min="1" max="1" width="18.28515625" style="118" customWidth="1"/>
    <col min="2" max="2" width="63.28515625" style="118" customWidth="1"/>
    <col min="3" max="3" width="31.7109375" style="118" customWidth="1"/>
    <col min="4" max="4" width="22.85546875" style="118" customWidth="1"/>
    <col min="5" max="5" width="11.28515625" style="118" customWidth="1"/>
    <col min="6" max="222" width="9.140625" style="118"/>
    <col min="223" max="223" width="4.85546875" style="118" customWidth="1"/>
    <col min="224" max="224" width="43.5703125" style="118" customWidth="1"/>
    <col min="225" max="225" width="53" style="118" customWidth="1"/>
    <col min="226" max="226" width="34.28515625" style="118" customWidth="1"/>
    <col min="227" max="227" width="31.42578125" style="118" customWidth="1"/>
    <col min="228" max="228" width="32.28515625" style="118" customWidth="1"/>
    <col min="229" max="478" width="9.140625" style="118"/>
    <col min="479" max="479" width="4.85546875" style="118" customWidth="1"/>
    <col min="480" max="480" width="43.5703125" style="118" customWidth="1"/>
    <col min="481" max="481" width="53" style="118" customWidth="1"/>
    <col min="482" max="482" width="34.28515625" style="118" customWidth="1"/>
    <col min="483" max="483" width="31.42578125" style="118" customWidth="1"/>
    <col min="484" max="484" width="32.28515625" style="118" customWidth="1"/>
    <col min="485" max="734" width="9.140625" style="118"/>
    <col min="735" max="735" width="4.85546875" style="118" customWidth="1"/>
    <col min="736" max="736" width="43.5703125" style="118" customWidth="1"/>
    <col min="737" max="737" width="53" style="118" customWidth="1"/>
    <col min="738" max="738" width="34.28515625" style="118" customWidth="1"/>
    <col min="739" max="739" width="31.42578125" style="118" customWidth="1"/>
    <col min="740" max="740" width="32.28515625" style="118" customWidth="1"/>
    <col min="741" max="990" width="9.140625" style="118"/>
    <col min="991" max="991" width="4.85546875" style="118" customWidth="1"/>
    <col min="992" max="992" width="43.5703125" style="118" customWidth="1"/>
    <col min="993" max="993" width="53" style="118" customWidth="1"/>
    <col min="994" max="994" width="34.28515625" style="118" customWidth="1"/>
    <col min="995" max="995" width="31.42578125" style="118" customWidth="1"/>
    <col min="996" max="996" width="32.28515625" style="118" customWidth="1"/>
    <col min="997" max="1246" width="9.140625" style="118"/>
    <col min="1247" max="1247" width="4.85546875" style="118" customWidth="1"/>
    <col min="1248" max="1248" width="43.5703125" style="118" customWidth="1"/>
    <col min="1249" max="1249" width="53" style="118" customWidth="1"/>
    <col min="1250" max="1250" width="34.28515625" style="118" customWidth="1"/>
    <col min="1251" max="1251" width="31.42578125" style="118" customWidth="1"/>
    <col min="1252" max="1252" width="32.28515625" style="118" customWidth="1"/>
    <col min="1253" max="1502" width="9.140625" style="118"/>
    <col min="1503" max="1503" width="4.85546875" style="118" customWidth="1"/>
    <col min="1504" max="1504" width="43.5703125" style="118" customWidth="1"/>
    <col min="1505" max="1505" width="53" style="118" customWidth="1"/>
    <col min="1506" max="1506" width="34.28515625" style="118" customWidth="1"/>
    <col min="1507" max="1507" width="31.42578125" style="118" customWidth="1"/>
    <col min="1508" max="1508" width="32.28515625" style="118" customWidth="1"/>
    <col min="1509" max="1758" width="9.140625" style="118"/>
    <col min="1759" max="1759" width="4.85546875" style="118" customWidth="1"/>
    <col min="1760" max="1760" width="43.5703125" style="118" customWidth="1"/>
    <col min="1761" max="1761" width="53" style="118" customWidth="1"/>
    <col min="1762" max="1762" width="34.28515625" style="118" customWidth="1"/>
    <col min="1763" max="1763" width="31.42578125" style="118" customWidth="1"/>
    <col min="1764" max="1764" width="32.28515625" style="118" customWidth="1"/>
    <col min="1765" max="2014" width="9.140625" style="118"/>
    <col min="2015" max="2015" width="4.85546875" style="118" customWidth="1"/>
    <col min="2016" max="2016" width="43.5703125" style="118" customWidth="1"/>
    <col min="2017" max="2017" width="53" style="118" customWidth="1"/>
    <col min="2018" max="2018" width="34.28515625" style="118" customWidth="1"/>
    <col min="2019" max="2019" width="31.42578125" style="118" customWidth="1"/>
    <col min="2020" max="2020" width="32.28515625" style="118" customWidth="1"/>
    <col min="2021" max="2270" width="9.140625" style="118"/>
    <col min="2271" max="2271" width="4.85546875" style="118" customWidth="1"/>
    <col min="2272" max="2272" width="43.5703125" style="118" customWidth="1"/>
    <col min="2273" max="2273" width="53" style="118" customWidth="1"/>
    <col min="2274" max="2274" width="34.28515625" style="118" customWidth="1"/>
    <col min="2275" max="2275" width="31.42578125" style="118" customWidth="1"/>
    <col min="2276" max="2276" width="32.28515625" style="118" customWidth="1"/>
    <col min="2277" max="2526" width="9.140625" style="118"/>
    <col min="2527" max="2527" width="4.85546875" style="118" customWidth="1"/>
    <col min="2528" max="2528" width="43.5703125" style="118" customWidth="1"/>
    <col min="2529" max="2529" width="53" style="118" customWidth="1"/>
    <col min="2530" max="2530" width="34.28515625" style="118" customWidth="1"/>
    <col min="2531" max="2531" width="31.42578125" style="118" customWidth="1"/>
    <col min="2532" max="2532" width="32.28515625" style="118" customWidth="1"/>
    <col min="2533" max="2782" width="9.140625" style="118"/>
    <col min="2783" max="2783" width="4.85546875" style="118" customWidth="1"/>
    <col min="2784" max="2784" width="43.5703125" style="118" customWidth="1"/>
    <col min="2785" max="2785" width="53" style="118" customWidth="1"/>
    <col min="2786" max="2786" width="34.28515625" style="118" customWidth="1"/>
    <col min="2787" max="2787" width="31.42578125" style="118" customWidth="1"/>
    <col min="2788" max="2788" width="32.28515625" style="118" customWidth="1"/>
    <col min="2789" max="3038" width="9.140625" style="118"/>
    <col min="3039" max="3039" width="4.85546875" style="118" customWidth="1"/>
    <col min="3040" max="3040" width="43.5703125" style="118" customWidth="1"/>
    <col min="3041" max="3041" width="53" style="118" customWidth="1"/>
    <col min="3042" max="3042" width="34.28515625" style="118" customWidth="1"/>
    <col min="3043" max="3043" width="31.42578125" style="118" customWidth="1"/>
    <col min="3044" max="3044" width="32.28515625" style="118" customWidth="1"/>
    <col min="3045" max="3294" width="9.140625" style="118"/>
    <col min="3295" max="3295" width="4.85546875" style="118" customWidth="1"/>
    <col min="3296" max="3296" width="43.5703125" style="118" customWidth="1"/>
    <col min="3297" max="3297" width="53" style="118" customWidth="1"/>
    <col min="3298" max="3298" width="34.28515625" style="118" customWidth="1"/>
    <col min="3299" max="3299" width="31.42578125" style="118" customWidth="1"/>
    <col min="3300" max="3300" width="32.28515625" style="118" customWidth="1"/>
    <col min="3301" max="3550" width="9.140625" style="118"/>
    <col min="3551" max="3551" width="4.85546875" style="118" customWidth="1"/>
    <col min="3552" max="3552" width="43.5703125" style="118" customWidth="1"/>
    <col min="3553" max="3553" width="53" style="118" customWidth="1"/>
    <col min="3554" max="3554" width="34.28515625" style="118" customWidth="1"/>
    <col min="3555" max="3555" width="31.42578125" style="118" customWidth="1"/>
    <col min="3556" max="3556" width="32.28515625" style="118" customWidth="1"/>
    <col min="3557" max="3806" width="9.140625" style="118"/>
    <col min="3807" max="3807" width="4.85546875" style="118" customWidth="1"/>
    <col min="3808" max="3808" width="43.5703125" style="118" customWidth="1"/>
    <col min="3809" max="3809" width="53" style="118" customWidth="1"/>
    <col min="3810" max="3810" width="34.28515625" style="118" customWidth="1"/>
    <col min="3811" max="3811" width="31.42578125" style="118" customWidth="1"/>
    <col min="3812" max="3812" width="32.28515625" style="118" customWidth="1"/>
    <col min="3813" max="4062" width="9.140625" style="118"/>
    <col min="4063" max="4063" width="4.85546875" style="118" customWidth="1"/>
    <col min="4064" max="4064" width="43.5703125" style="118" customWidth="1"/>
    <col min="4065" max="4065" width="53" style="118" customWidth="1"/>
    <col min="4066" max="4066" width="34.28515625" style="118" customWidth="1"/>
    <col min="4067" max="4067" width="31.42578125" style="118" customWidth="1"/>
    <col min="4068" max="4068" width="32.28515625" style="118" customWidth="1"/>
    <col min="4069" max="4318" width="9.140625" style="118"/>
    <col min="4319" max="4319" width="4.85546875" style="118" customWidth="1"/>
    <col min="4320" max="4320" width="43.5703125" style="118" customWidth="1"/>
    <col min="4321" max="4321" width="53" style="118" customWidth="1"/>
    <col min="4322" max="4322" width="34.28515625" style="118" customWidth="1"/>
    <col min="4323" max="4323" width="31.42578125" style="118" customWidth="1"/>
    <col min="4324" max="4324" width="32.28515625" style="118" customWidth="1"/>
    <col min="4325" max="4574" width="9.140625" style="118"/>
    <col min="4575" max="4575" width="4.85546875" style="118" customWidth="1"/>
    <col min="4576" max="4576" width="43.5703125" style="118" customWidth="1"/>
    <col min="4577" max="4577" width="53" style="118" customWidth="1"/>
    <col min="4578" max="4578" width="34.28515625" style="118" customWidth="1"/>
    <col min="4579" max="4579" width="31.42578125" style="118" customWidth="1"/>
    <col min="4580" max="4580" width="32.28515625" style="118" customWidth="1"/>
    <col min="4581" max="4830" width="9.140625" style="118"/>
    <col min="4831" max="4831" width="4.85546875" style="118" customWidth="1"/>
    <col min="4832" max="4832" width="43.5703125" style="118" customWidth="1"/>
    <col min="4833" max="4833" width="53" style="118" customWidth="1"/>
    <col min="4834" max="4834" width="34.28515625" style="118" customWidth="1"/>
    <col min="4835" max="4835" width="31.42578125" style="118" customWidth="1"/>
    <col min="4836" max="4836" width="32.28515625" style="118" customWidth="1"/>
    <col min="4837" max="5086" width="9.140625" style="118"/>
    <col min="5087" max="5087" width="4.85546875" style="118" customWidth="1"/>
    <col min="5088" max="5088" width="43.5703125" style="118" customWidth="1"/>
    <col min="5089" max="5089" width="53" style="118" customWidth="1"/>
    <col min="5090" max="5090" width="34.28515625" style="118" customWidth="1"/>
    <col min="5091" max="5091" width="31.42578125" style="118" customWidth="1"/>
    <col min="5092" max="5092" width="32.28515625" style="118" customWidth="1"/>
    <col min="5093" max="5342" width="9.140625" style="118"/>
    <col min="5343" max="5343" width="4.85546875" style="118" customWidth="1"/>
    <col min="5344" max="5344" width="43.5703125" style="118" customWidth="1"/>
    <col min="5345" max="5345" width="53" style="118" customWidth="1"/>
    <col min="5346" max="5346" width="34.28515625" style="118" customWidth="1"/>
    <col min="5347" max="5347" width="31.42578125" style="118" customWidth="1"/>
    <col min="5348" max="5348" width="32.28515625" style="118" customWidth="1"/>
    <col min="5349" max="5598" width="9.140625" style="118"/>
    <col min="5599" max="5599" width="4.85546875" style="118" customWidth="1"/>
    <col min="5600" max="5600" width="43.5703125" style="118" customWidth="1"/>
    <col min="5601" max="5601" width="53" style="118" customWidth="1"/>
    <col min="5602" max="5602" width="34.28515625" style="118" customWidth="1"/>
    <col min="5603" max="5603" width="31.42578125" style="118" customWidth="1"/>
    <col min="5604" max="5604" width="32.28515625" style="118" customWidth="1"/>
    <col min="5605" max="5854" width="9.140625" style="118"/>
    <col min="5855" max="5855" width="4.85546875" style="118" customWidth="1"/>
    <col min="5856" max="5856" width="43.5703125" style="118" customWidth="1"/>
    <col min="5857" max="5857" width="53" style="118" customWidth="1"/>
    <col min="5858" max="5858" width="34.28515625" style="118" customWidth="1"/>
    <col min="5859" max="5859" width="31.42578125" style="118" customWidth="1"/>
    <col min="5860" max="5860" width="32.28515625" style="118" customWidth="1"/>
    <col min="5861" max="6110" width="9.140625" style="118"/>
    <col min="6111" max="6111" width="4.85546875" style="118" customWidth="1"/>
    <col min="6112" max="6112" width="43.5703125" style="118" customWidth="1"/>
    <col min="6113" max="6113" width="53" style="118" customWidth="1"/>
    <col min="6114" max="6114" width="34.28515625" style="118" customWidth="1"/>
    <col min="6115" max="6115" width="31.42578125" style="118" customWidth="1"/>
    <col min="6116" max="6116" width="32.28515625" style="118" customWidth="1"/>
    <col min="6117" max="6366" width="9.140625" style="118"/>
    <col min="6367" max="6367" width="4.85546875" style="118" customWidth="1"/>
    <col min="6368" max="6368" width="43.5703125" style="118" customWidth="1"/>
    <col min="6369" max="6369" width="53" style="118" customWidth="1"/>
    <col min="6370" max="6370" width="34.28515625" style="118" customWidth="1"/>
    <col min="6371" max="6371" width="31.42578125" style="118" customWidth="1"/>
    <col min="6372" max="6372" width="32.28515625" style="118" customWidth="1"/>
    <col min="6373" max="6622" width="9.140625" style="118"/>
    <col min="6623" max="6623" width="4.85546875" style="118" customWidth="1"/>
    <col min="6624" max="6624" width="43.5703125" style="118" customWidth="1"/>
    <col min="6625" max="6625" width="53" style="118" customWidth="1"/>
    <col min="6626" max="6626" width="34.28515625" style="118" customWidth="1"/>
    <col min="6627" max="6627" width="31.42578125" style="118" customWidth="1"/>
    <col min="6628" max="6628" width="32.28515625" style="118" customWidth="1"/>
    <col min="6629" max="6878" width="9.140625" style="118"/>
    <col min="6879" max="6879" width="4.85546875" style="118" customWidth="1"/>
    <col min="6880" max="6880" width="43.5703125" style="118" customWidth="1"/>
    <col min="6881" max="6881" width="53" style="118" customWidth="1"/>
    <col min="6882" max="6882" width="34.28515625" style="118" customWidth="1"/>
    <col min="6883" max="6883" width="31.42578125" style="118" customWidth="1"/>
    <col min="6884" max="6884" width="32.28515625" style="118" customWidth="1"/>
    <col min="6885" max="7134" width="9.140625" style="118"/>
    <col min="7135" max="7135" width="4.85546875" style="118" customWidth="1"/>
    <col min="7136" max="7136" width="43.5703125" style="118" customWidth="1"/>
    <col min="7137" max="7137" width="53" style="118" customWidth="1"/>
    <col min="7138" max="7138" width="34.28515625" style="118" customWidth="1"/>
    <col min="7139" max="7139" width="31.42578125" style="118" customWidth="1"/>
    <col min="7140" max="7140" width="32.28515625" style="118" customWidth="1"/>
    <col min="7141" max="7390" width="9.140625" style="118"/>
    <col min="7391" max="7391" width="4.85546875" style="118" customWidth="1"/>
    <col min="7392" max="7392" width="43.5703125" style="118" customWidth="1"/>
    <col min="7393" max="7393" width="53" style="118" customWidth="1"/>
    <col min="7394" max="7394" width="34.28515625" style="118" customWidth="1"/>
    <col min="7395" max="7395" width="31.42578125" style="118" customWidth="1"/>
    <col min="7396" max="7396" width="32.28515625" style="118" customWidth="1"/>
    <col min="7397" max="7646" width="9.140625" style="118"/>
    <col min="7647" max="7647" width="4.85546875" style="118" customWidth="1"/>
    <col min="7648" max="7648" width="43.5703125" style="118" customWidth="1"/>
    <col min="7649" max="7649" width="53" style="118" customWidth="1"/>
    <col min="7650" max="7650" width="34.28515625" style="118" customWidth="1"/>
    <col min="7651" max="7651" width="31.42578125" style="118" customWidth="1"/>
    <col min="7652" max="7652" width="32.28515625" style="118" customWidth="1"/>
    <col min="7653" max="7902" width="9.140625" style="118"/>
    <col min="7903" max="7903" width="4.85546875" style="118" customWidth="1"/>
    <col min="7904" max="7904" width="43.5703125" style="118" customWidth="1"/>
    <col min="7905" max="7905" width="53" style="118" customWidth="1"/>
    <col min="7906" max="7906" width="34.28515625" style="118" customWidth="1"/>
    <col min="7907" max="7907" width="31.42578125" style="118" customWidth="1"/>
    <col min="7908" max="7908" width="32.28515625" style="118" customWidth="1"/>
    <col min="7909" max="8158" width="9.140625" style="118"/>
    <col min="8159" max="8159" width="4.85546875" style="118" customWidth="1"/>
    <col min="8160" max="8160" width="43.5703125" style="118" customWidth="1"/>
    <col min="8161" max="8161" width="53" style="118" customWidth="1"/>
    <col min="8162" max="8162" width="34.28515625" style="118" customWidth="1"/>
    <col min="8163" max="8163" width="31.42578125" style="118" customWidth="1"/>
    <col min="8164" max="8164" width="32.28515625" style="118" customWidth="1"/>
    <col min="8165" max="8414" width="9.140625" style="118"/>
    <col min="8415" max="8415" width="4.85546875" style="118" customWidth="1"/>
    <col min="8416" max="8416" width="43.5703125" style="118" customWidth="1"/>
    <col min="8417" max="8417" width="53" style="118" customWidth="1"/>
    <col min="8418" max="8418" width="34.28515625" style="118" customWidth="1"/>
    <col min="8419" max="8419" width="31.42578125" style="118" customWidth="1"/>
    <col min="8420" max="8420" width="32.28515625" style="118" customWidth="1"/>
    <col min="8421" max="8670" width="9.140625" style="118"/>
    <col min="8671" max="8671" width="4.85546875" style="118" customWidth="1"/>
    <col min="8672" max="8672" width="43.5703125" style="118" customWidth="1"/>
    <col min="8673" max="8673" width="53" style="118" customWidth="1"/>
    <col min="8674" max="8674" width="34.28515625" style="118" customWidth="1"/>
    <col min="8675" max="8675" width="31.42578125" style="118" customWidth="1"/>
    <col min="8676" max="8676" width="32.28515625" style="118" customWidth="1"/>
    <col min="8677" max="8926" width="9.140625" style="118"/>
    <col min="8927" max="8927" width="4.85546875" style="118" customWidth="1"/>
    <col min="8928" max="8928" width="43.5703125" style="118" customWidth="1"/>
    <col min="8929" max="8929" width="53" style="118" customWidth="1"/>
    <col min="8930" max="8930" width="34.28515625" style="118" customWidth="1"/>
    <col min="8931" max="8931" width="31.42578125" style="118" customWidth="1"/>
    <col min="8932" max="8932" width="32.28515625" style="118" customWidth="1"/>
    <col min="8933" max="9182" width="9.140625" style="118"/>
    <col min="9183" max="9183" width="4.85546875" style="118" customWidth="1"/>
    <col min="9184" max="9184" width="43.5703125" style="118" customWidth="1"/>
    <col min="9185" max="9185" width="53" style="118" customWidth="1"/>
    <col min="9186" max="9186" width="34.28515625" style="118" customWidth="1"/>
    <col min="9187" max="9187" width="31.42578125" style="118" customWidth="1"/>
    <col min="9188" max="9188" width="32.28515625" style="118" customWidth="1"/>
    <col min="9189" max="9438" width="9.140625" style="118"/>
    <col min="9439" max="9439" width="4.85546875" style="118" customWidth="1"/>
    <col min="9440" max="9440" width="43.5703125" style="118" customWidth="1"/>
    <col min="9441" max="9441" width="53" style="118" customWidth="1"/>
    <col min="9442" max="9442" width="34.28515625" style="118" customWidth="1"/>
    <col min="9443" max="9443" width="31.42578125" style="118" customWidth="1"/>
    <col min="9444" max="9444" width="32.28515625" style="118" customWidth="1"/>
    <col min="9445" max="9694" width="9.140625" style="118"/>
    <col min="9695" max="9695" width="4.85546875" style="118" customWidth="1"/>
    <col min="9696" max="9696" width="43.5703125" style="118" customWidth="1"/>
    <col min="9697" max="9697" width="53" style="118" customWidth="1"/>
    <col min="9698" max="9698" width="34.28515625" style="118" customWidth="1"/>
    <col min="9699" max="9699" width="31.42578125" style="118" customWidth="1"/>
    <col min="9700" max="9700" width="32.28515625" style="118" customWidth="1"/>
    <col min="9701" max="9950" width="9.140625" style="118"/>
    <col min="9951" max="9951" width="4.85546875" style="118" customWidth="1"/>
    <col min="9952" max="9952" width="43.5703125" style="118" customWidth="1"/>
    <col min="9953" max="9953" width="53" style="118" customWidth="1"/>
    <col min="9954" max="9954" width="34.28515625" style="118" customWidth="1"/>
    <col min="9955" max="9955" width="31.42578125" style="118" customWidth="1"/>
    <col min="9956" max="9956" width="32.28515625" style="118" customWidth="1"/>
    <col min="9957" max="10206" width="9.140625" style="118"/>
    <col min="10207" max="10207" width="4.85546875" style="118" customWidth="1"/>
    <col min="10208" max="10208" width="43.5703125" style="118" customWidth="1"/>
    <col min="10209" max="10209" width="53" style="118" customWidth="1"/>
    <col min="10210" max="10210" width="34.28515625" style="118" customWidth="1"/>
    <col min="10211" max="10211" width="31.42578125" style="118" customWidth="1"/>
    <col min="10212" max="10212" width="32.28515625" style="118" customWidth="1"/>
    <col min="10213" max="10462" width="9.140625" style="118"/>
    <col min="10463" max="10463" width="4.85546875" style="118" customWidth="1"/>
    <col min="10464" max="10464" width="43.5703125" style="118" customWidth="1"/>
    <col min="10465" max="10465" width="53" style="118" customWidth="1"/>
    <col min="10466" max="10466" width="34.28515625" style="118" customWidth="1"/>
    <col min="10467" max="10467" width="31.42578125" style="118" customWidth="1"/>
    <col min="10468" max="10468" width="32.28515625" style="118" customWidth="1"/>
    <col min="10469" max="10718" width="9.140625" style="118"/>
    <col min="10719" max="10719" width="4.85546875" style="118" customWidth="1"/>
    <col min="10720" max="10720" width="43.5703125" style="118" customWidth="1"/>
    <col min="10721" max="10721" width="53" style="118" customWidth="1"/>
    <col min="10722" max="10722" width="34.28515625" style="118" customWidth="1"/>
    <col min="10723" max="10723" width="31.42578125" style="118" customWidth="1"/>
    <col min="10724" max="10724" width="32.28515625" style="118" customWidth="1"/>
    <col min="10725" max="10974" width="9.140625" style="118"/>
    <col min="10975" max="10975" width="4.85546875" style="118" customWidth="1"/>
    <col min="10976" max="10976" width="43.5703125" style="118" customWidth="1"/>
    <col min="10977" max="10977" width="53" style="118" customWidth="1"/>
    <col min="10978" max="10978" width="34.28515625" style="118" customWidth="1"/>
    <col min="10979" max="10979" width="31.42578125" style="118" customWidth="1"/>
    <col min="10980" max="10980" width="32.28515625" style="118" customWidth="1"/>
    <col min="10981" max="11230" width="9.140625" style="118"/>
    <col min="11231" max="11231" width="4.85546875" style="118" customWidth="1"/>
    <col min="11232" max="11232" width="43.5703125" style="118" customWidth="1"/>
    <col min="11233" max="11233" width="53" style="118" customWidth="1"/>
    <col min="11234" max="11234" width="34.28515625" style="118" customWidth="1"/>
    <col min="11235" max="11235" width="31.42578125" style="118" customWidth="1"/>
    <col min="11236" max="11236" width="32.28515625" style="118" customWidth="1"/>
    <col min="11237" max="11486" width="9.140625" style="118"/>
    <col min="11487" max="11487" width="4.85546875" style="118" customWidth="1"/>
    <col min="11488" max="11488" width="43.5703125" style="118" customWidth="1"/>
    <col min="11489" max="11489" width="53" style="118" customWidth="1"/>
    <col min="11490" max="11490" width="34.28515625" style="118" customWidth="1"/>
    <col min="11491" max="11491" width="31.42578125" style="118" customWidth="1"/>
    <col min="11492" max="11492" width="32.28515625" style="118" customWidth="1"/>
    <col min="11493" max="11742" width="9.140625" style="118"/>
    <col min="11743" max="11743" width="4.85546875" style="118" customWidth="1"/>
    <col min="11744" max="11744" width="43.5703125" style="118" customWidth="1"/>
    <col min="11745" max="11745" width="53" style="118" customWidth="1"/>
    <col min="11746" max="11746" width="34.28515625" style="118" customWidth="1"/>
    <col min="11747" max="11747" width="31.42578125" style="118" customWidth="1"/>
    <col min="11748" max="11748" width="32.28515625" style="118" customWidth="1"/>
    <col min="11749" max="11998" width="9.140625" style="118"/>
    <col min="11999" max="11999" width="4.85546875" style="118" customWidth="1"/>
    <col min="12000" max="12000" width="43.5703125" style="118" customWidth="1"/>
    <col min="12001" max="12001" width="53" style="118" customWidth="1"/>
    <col min="12002" max="12002" width="34.28515625" style="118" customWidth="1"/>
    <col min="12003" max="12003" width="31.42578125" style="118" customWidth="1"/>
    <col min="12004" max="12004" width="32.28515625" style="118" customWidth="1"/>
    <col min="12005" max="12254" width="9.140625" style="118"/>
    <col min="12255" max="12255" width="4.85546875" style="118" customWidth="1"/>
    <col min="12256" max="12256" width="43.5703125" style="118" customWidth="1"/>
    <col min="12257" max="12257" width="53" style="118" customWidth="1"/>
    <col min="12258" max="12258" width="34.28515625" style="118" customWidth="1"/>
    <col min="12259" max="12259" width="31.42578125" style="118" customWidth="1"/>
    <col min="12260" max="12260" width="32.28515625" style="118" customWidth="1"/>
    <col min="12261" max="12510" width="9.140625" style="118"/>
    <col min="12511" max="12511" width="4.85546875" style="118" customWidth="1"/>
    <col min="12512" max="12512" width="43.5703125" style="118" customWidth="1"/>
    <col min="12513" max="12513" width="53" style="118" customWidth="1"/>
    <col min="12514" max="12514" width="34.28515625" style="118" customWidth="1"/>
    <col min="12515" max="12515" width="31.42578125" style="118" customWidth="1"/>
    <col min="12516" max="12516" width="32.28515625" style="118" customWidth="1"/>
    <col min="12517" max="12766" width="9.140625" style="118"/>
    <col min="12767" max="12767" width="4.85546875" style="118" customWidth="1"/>
    <col min="12768" max="12768" width="43.5703125" style="118" customWidth="1"/>
    <col min="12769" max="12769" width="53" style="118" customWidth="1"/>
    <col min="12770" max="12770" width="34.28515625" style="118" customWidth="1"/>
    <col min="12771" max="12771" width="31.42578125" style="118" customWidth="1"/>
    <col min="12772" max="12772" width="32.28515625" style="118" customWidth="1"/>
    <col min="12773" max="13022" width="9.140625" style="118"/>
    <col min="13023" max="13023" width="4.85546875" style="118" customWidth="1"/>
    <col min="13024" max="13024" width="43.5703125" style="118" customWidth="1"/>
    <col min="13025" max="13025" width="53" style="118" customWidth="1"/>
    <col min="13026" max="13026" width="34.28515625" style="118" customWidth="1"/>
    <col min="13027" max="13027" width="31.42578125" style="118" customWidth="1"/>
    <col min="13028" max="13028" width="32.28515625" style="118" customWidth="1"/>
    <col min="13029" max="13278" width="9.140625" style="118"/>
    <col min="13279" max="13279" width="4.85546875" style="118" customWidth="1"/>
    <col min="13280" max="13280" width="43.5703125" style="118" customWidth="1"/>
    <col min="13281" max="13281" width="53" style="118" customWidth="1"/>
    <col min="13282" max="13282" width="34.28515625" style="118" customWidth="1"/>
    <col min="13283" max="13283" width="31.42578125" style="118" customWidth="1"/>
    <col min="13284" max="13284" width="32.28515625" style="118" customWidth="1"/>
    <col min="13285" max="13534" width="9.140625" style="118"/>
    <col min="13535" max="13535" width="4.85546875" style="118" customWidth="1"/>
    <col min="13536" max="13536" width="43.5703125" style="118" customWidth="1"/>
    <col min="13537" max="13537" width="53" style="118" customWidth="1"/>
    <col min="13538" max="13538" width="34.28515625" style="118" customWidth="1"/>
    <col min="13539" max="13539" width="31.42578125" style="118" customWidth="1"/>
    <col min="13540" max="13540" width="32.28515625" style="118" customWidth="1"/>
    <col min="13541" max="13790" width="9.140625" style="118"/>
    <col min="13791" max="13791" width="4.85546875" style="118" customWidth="1"/>
    <col min="13792" max="13792" width="43.5703125" style="118" customWidth="1"/>
    <col min="13793" max="13793" width="53" style="118" customWidth="1"/>
    <col min="13794" max="13794" width="34.28515625" style="118" customWidth="1"/>
    <col min="13795" max="13795" width="31.42578125" style="118" customWidth="1"/>
    <col min="13796" max="13796" width="32.28515625" style="118" customWidth="1"/>
    <col min="13797" max="14046" width="9.140625" style="118"/>
    <col min="14047" max="14047" width="4.85546875" style="118" customWidth="1"/>
    <col min="14048" max="14048" width="43.5703125" style="118" customWidth="1"/>
    <col min="14049" max="14049" width="53" style="118" customWidth="1"/>
    <col min="14050" max="14050" width="34.28515625" style="118" customWidth="1"/>
    <col min="14051" max="14051" width="31.42578125" style="118" customWidth="1"/>
    <col min="14052" max="14052" width="32.28515625" style="118" customWidth="1"/>
    <col min="14053" max="14302" width="9.140625" style="118"/>
    <col min="14303" max="14303" width="4.85546875" style="118" customWidth="1"/>
    <col min="14304" max="14304" width="43.5703125" style="118" customWidth="1"/>
    <col min="14305" max="14305" width="53" style="118" customWidth="1"/>
    <col min="14306" max="14306" width="34.28515625" style="118" customWidth="1"/>
    <col min="14307" max="14307" width="31.42578125" style="118" customWidth="1"/>
    <col min="14308" max="14308" width="32.28515625" style="118" customWidth="1"/>
    <col min="14309" max="14558" width="9.140625" style="118"/>
    <col min="14559" max="14559" width="4.85546875" style="118" customWidth="1"/>
    <col min="14560" max="14560" width="43.5703125" style="118" customWidth="1"/>
    <col min="14561" max="14561" width="53" style="118" customWidth="1"/>
    <col min="14562" max="14562" width="34.28515625" style="118" customWidth="1"/>
    <col min="14563" max="14563" width="31.42578125" style="118" customWidth="1"/>
    <col min="14564" max="14564" width="32.28515625" style="118" customWidth="1"/>
    <col min="14565" max="14814" width="9.140625" style="118"/>
    <col min="14815" max="14815" width="4.85546875" style="118" customWidth="1"/>
    <col min="14816" max="14816" width="43.5703125" style="118" customWidth="1"/>
    <col min="14817" max="14817" width="53" style="118" customWidth="1"/>
    <col min="14818" max="14818" width="34.28515625" style="118" customWidth="1"/>
    <col min="14819" max="14819" width="31.42578125" style="118" customWidth="1"/>
    <col min="14820" max="14820" width="32.28515625" style="118" customWidth="1"/>
    <col min="14821" max="15070" width="9.140625" style="118"/>
    <col min="15071" max="15071" width="4.85546875" style="118" customWidth="1"/>
    <col min="15072" max="15072" width="43.5703125" style="118" customWidth="1"/>
    <col min="15073" max="15073" width="53" style="118" customWidth="1"/>
    <col min="15074" max="15074" width="34.28515625" style="118" customWidth="1"/>
    <col min="15075" max="15075" width="31.42578125" style="118" customWidth="1"/>
    <col min="15076" max="15076" width="32.28515625" style="118" customWidth="1"/>
    <col min="15077" max="15326" width="9.140625" style="118"/>
    <col min="15327" max="15327" width="4.85546875" style="118" customWidth="1"/>
    <col min="15328" max="15328" width="43.5703125" style="118" customWidth="1"/>
    <col min="15329" max="15329" width="53" style="118" customWidth="1"/>
    <col min="15330" max="15330" width="34.28515625" style="118" customWidth="1"/>
    <col min="15331" max="15331" width="31.42578125" style="118" customWidth="1"/>
    <col min="15332" max="15332" width="32.28515625" style="118" customWidth="1"/>
    <col min="15333" max="15582" width="9.140625" style="118"/>
    <col min="15583" max="15583" width="4.85546875" style="118" customWidth="1"/>
    <col min="15584" max="15584" width="43.5703125" style="118" customWidth="1"/>
    <col min="15585" max="15585" width="53" style="118" customWidth="1"/>
    <col min="15586" max="15586" width="34.28515625" style="118" customWidth="1"/>
    <col min="15587" max="15587" width="31.42578125" style="118" customWidth="1"/>
    <col min="15588" max="15588" width="32.28515625" style="118" customWidth="1"/>
    <col min="15589" max="15838" width="9.140625" style="118"/>
    <col min="15839" max="15839" width="4.85546875" style="118" customWidth="1"/>
    <col min="15840" max="15840" width="43.5703125" style="118" customWidth="1"/>
    <col min="15841" max="15841" width="53" style="118" customWidth="1"/>
    <col min="15842" max="15842" width="34.28515625" style="118" customWidth="1"/>
    <col min="15843" max="15843" width="31.42578125" style="118" customWidth="1"/>
    <col min="15844" max="15844" width="32.28515625" style="118" customWidth="1"/>
    <col min="15845" max="16094" width="9.140625" style="118"/>
    <col min="16095" max="16095" width="4.85546875" style="118" customWidth="1"/>
    <col min="16096" max="16096" width="43.5703125" style="118" customWidth="1"/>
    <col min="16097" max="16097" width="53" style="118" customWidth="1"/>
    <col min="16098" max="16098" width="34.28515625" style="118" customWidth="1"/>
    <col min="16099" max="16099" width="31.42578125" style="118" customWidth="1"/>
    <col min="16100" max="16100" width="32.28515625" style="118" customWidth="1"/>
    <col min="16101" max="16384" width="9.140625" style="118"/>
  </cols>
  <sheetData>
    <row r="1" spans="1:5" ht="13.5" customHeight="1" x14ac:dyDescent="0.15"/>
    <row r="2" spans="1:5" ht="15" customHeight="1" x14ac:dyDescent="0.15">
      <c r="A2" s="2447" t="s">
        <v>239</v>
      </c>
      <c r="B2" s="2447"/>
      <c r="C2" s="2447"/>
      <c r="D2" s="2447"/>
      <c r="E2" s="2447"/>
    </row>
    <row r="3" spans="1:5" ht="11.25" customHeight="1" x14ac:dyDescent="0.15">
      <c r="A3" s="163"/>
      <c r="B3" s="163"/>
      <c r="C3" s="163"/>
      <c r="D3" s="163"/>
      <c r="E3" s="163"/>
    </row>
    <row r="4" spans="1:5" ht="22.5" customHeight="1" x14ac:dyDescent="0.15">
      <c r="A4" s="164" t="s">
        <v>240</v>
      </c>
      <c r="B4" s="164" t="s">
        <v>241</v>
      </c>
      <c r="C4" s="164" t="s">
        <v>242</v>
      </c>
      <c r="D4" s="165" t="s">
        <v>243</v>
      </c>
      <c r="E4" s="166" t="s">
        <v>244</v>
      </c>
    </row>
    <row r="5" spans="1:5" x14ac:dyDescent="0.15">
      <c r="A5" s="2448" t="s">
        <v>5</v>
      </c>
      <c r="B5" s="167" t="s">
        <v>245</v>
      </c>
      <c r="C5" s="167" t="s">
        <v>246</v>
      </c>
      <c r="D5" s="168" t="s">
        <v>247</v>
      </c>
      <c r="E5" s="169" t="s">
        <v>248</v>
      </c>
    </row>
    <row r="6" spans="1:5" ht="10.5" customHeight="1" x14ac:dyDescent="0.15">
      <c r="A6" s="2444"/>
      <c r="B6" s="167" t="s">
        <v>245</v>
      </c>
      <c r="C6" s="167" t="s">
        <v>249</v>
      </c>
      <c r="D6" s="168" t="s">
        <v>247</v>
      </c>
      <c r="E6" s="169" t="s">
        <v>248</v>
      </c>
    </row>
    <row r="7" spans="1:5" x14ac:dyDescent="0.15">
      <c r="A7" s="2444"/>
      <c r="B7" s="167" t="s">
        <v>245</v>
      </c>
      <c r="C7" s="167" t="s">
        <v>250</v>
      </c>
      <c r="D7" s="168" t="s">
        <v>247</v>
      </c>
      <c r="E7" s="169" t="s">
        <v>248</v>
      </c>
    </row>
    <row r="8" spans="1:5" x14ac:dyDescent="0.15">
      <c r="A8" s="2444"/>
      <c r="B8" s="167" t="s">
        <v>251</v>
      </c>
      <c r="C8" s="170" t="s">
        <v>80</v>
      </c>
      <c r="D8" s="168" t="s">
        <v>247</v>
      </c>
      <c r="E8" s="169" t="s">
        <v>248</v>
      </c>
    </row>
    <row r="9" spans="1:5" x14ac:dyDescent="0.15">
      <c r="A9" s="2444"/>
      <c r="B9" s="167" t="s">
        <v>252</v>
      </c>
      <c r="C9" s="170" t="s">
        <v>80</v>
      </c>
      <c r="D9" s="168" t="s">
        <v>247</v>
      </c>
      <c r="E9" s="169" t="s">
        <v>248</v>
      </c>
    </row>
    <row r="10" spans="1:5" x14ac:dyDescent="0.15">
      <c r="A10" s="2444"/>
      <c r="B10" s="167" t="s">
        <v>253</v>
      </c>
      <c r="C10" s="170" t="s">
        <v>80</v>
      </c>
      <c r="D10" s="168" t="s">
        <v>247</v>
      </c>
      <c r="E10" s="169" t="s">
        <v>248</v>
      </c>
    </row>
    <row r="11" spans="1:5" x14ac:dyDescent="0.15">
      <c r="A11" s="2444"/>
      <c r="B11" s="167" t="s">
        <v>254</v>
      </c>
      <c r="C11" s="170" t="s">
        <v>80</v>
      </c>
      <c r="D11" s="168" t="s">
        <v>247</v>
      </c>
      <c r="E11" s="169" t="s">
        <v>248</v>
      </c>
    </row>
    <row r="12" spans="1:5" x14ac:dyDescent="0.15">
      <c r="A12" s="2444"/>
      <c r="B12" s="167" t="s">
        <v>255</v>
      </c>
      <c r="C12" s="170" t="s">
        <v>80</v>
      </c>
      <c r="D12" s="168" t="s">
        <v>247</v>
      </c>
      <c r="E12" s="169" t="s">
        <v>248</v>
      </c>
    </row>
    <row r="13" spans="1:5" x14ac:dyDescent="0.15">
      <c r="A13" s="2444"/>
      <c r="B13" s="167" t="s">
        <v>256</v>
      </c>
      <c r="C13" s="170" t="s">
        <v>80</v>
      </c>
      <c r="D13" s="168" t="s">
        <v>247</v>
      </c>
      <c r="E13" s="169" t="s">
        <v>248</v>
      </c>
    </row>
    <row r="14" spans="1:5" x14ac:dyDescent="0.15">
      <c r="A14" s="2444"/>
      <c r="B14" s="167" t="s">
        <v>257</v>
      </c>
      <c r="C14" s="170" t="s">
        <v>80</v>
      </c>
      <c r="D14" s="168" t="s">
        <v>247</v>
      </c>
      <c r="E14" s="169" t="s">
        <v>248</v>
      </c>
    </row>
    <row r="15" spans="1:5" x14ac:dyDescent="0.15">
      <c r="A15" s="2444"/>
      <c r="B15" s="167" t="s">
        <v>258</v>
      </c>
      <c r="C15" s="170" t="s">
        <v>80</v>
      </c>
      <c r="D15" s="168" t="s">
        <v>247</v>
      </c>
      <c r="E15" s="169" t="s">
        <v>248</v>
      </c>
    </row>
    <row r="16" spans="1:5" x14ac:dyDescent="0.15">
      <c r="A16" s="2445"/>
      <c r="B16" s="167" t="s">
        <v>259</v>
      </c>
      <c r="C16" s="170" t="s">
        <v>80</v>
      </c>
      <c r="D16" s="168" t="s">
        <v>226</v>
      </c>
      <c r="E16" s="169" t="s">
        <v>248</v>
      </c>
    </row>
    <row r="17" spans="1:5" x14ac:dyDescent="0.15">
      <c r="A17" s="2449" t="s">
        <v>8</v>
      </c>
      <c r="B17" s="167" t="s">
        <v>260</v>
      </c>
      <c r="C17" s="170" t="s">
        <v>80</v>
      </c>
      <c r="D17" s="168" t="s">
        <v>247</v>
      </c>
      <c r="E17" s="169" t="s">
        <v>248</v>
      </c>
    </row>
    <row r="18" spans="1:5" x14ac:dyDescent="0.15">
      <c r="A18" s="2450"/>
      <c r="B18" s="167" t="s">
        <v>261</v>
      </c>
      <c r="C18" s="170" t="s">
        <v>80</v>
      </c>
      <c r="D18" s="168" t="s">
        <v>247</v>
      </c>
      <c r="E18" s="169" t="s">
        <v>248</v>
      </c>
    </row>
    <row r="19" spans="1:5" x14ac:dyDescent="0.15">
      <c r="A19" s="2451"/>
      <c r="B19" s="167" t="s">
        <v>262</v>
      </c>
      <c r="C19" s="170" t="s">
        <v>80</v>
      </c>
      <c r="D19" s="168" t="s">
        <v>247</v>
      </c>
      <c r="E19" s="169" t="s">
        <v>248</v>
      </c>
    </row>
    <row r="20" spans="1:5" x14ac:dyDescent="0.15">
      <c r="A20" s="2449" t="s">
        <v>11</v>
      </c>
      <c r="B20" s="167" t="s">
        <v>263</v>
      </c>
      <c r="C20" s="170" t="s">
        <v>80</v>
      </c>
      <c r="D20" s="168" t="s">
        <v>247</v>
      </c>
      <c r="E20" s="169" t="s">
        <v>248</v>
      </c>
    </row>
    <row r="21" spans="1:5" x14ac:dyDescent="0.15">
      <c r="A21" s="2451"/>
      <c r="B21" s="167" t="s">
        <v>264</v>
      </c>
      <c r="C21" s="170" t="s">
        <v>80</v>
      </c>
      <c r="D21" s="168" t="s">
        <v>247</v>
      </c>
      <c r="E21" s="169" t="s">
        <v>248</v>
      </c>
    </row>
    <row r="22" spans="1:5" x14ac:dyDescent="0.15">
      <c r="A22" s="2443" t="s">
        <v>12</v>
      </c>
      <c r="B22" s="167" t="s">
        <v>265</v>
      </c>
      <c r="C22" s="170" t="s">
        <v>80</v>
      </c>
      <c r="D22" s="168" t="s">
        <v>247</v>
      </c>
      <c r="E22" s="169" t="s">
        <v>248</v>
      </c>
    </row>
    <row r="23" spans="1:5" ht="21" x14ac:dyDescent="0.15">
      <c r="A23" s="2444"/>
      <c r="B23" s="167" t="s">
        <v>266</v>
      </c>
      <c r="C23" s="170" t="s">
        <v>80</v>
      </c>
      <c r="D23" s="168" t="s">
        <v>226</v>
      </c>
      <c r="E23" s="169" t="s">
        <v>248</v>
      </c>
    </row>
    <row r="24" spans="1:5" x14ac:dyDescent="0.15">
      <c r="A24" s="2444"/>
      <c r="B24" s="167" t="s">
        <v>267</v>
      </c>
      <c r="C24" s="170" t="s">
        <v>80</v>
      </c>
      <c r="D24" s="168" t="s">
        <v>247</v>
      </c>
      <c r="E24" s="169" t="s">
        <v>248</v>
      </c>
    </row>
    <row r="25" spans="1:5" x14ac:dyDescent="0.15">
      <c r="A25" s="2444"/>
      <c r="B25" s="167" t="s">
        <v>268</v>
      </c>
      <c r="C25" s="170" t="s">
        <v>80</v>
      </c>
      <c r="D25" s="168" t="s">
        <v>247</v>
      </c>
      <c r="E25" s="169" t="s">
        <v>248</v>
      </c>
    </row>
    <row r="26" spans="1:5" x14ac:dyDescent="0.15">
      <c r="A26" s="2444"/>
      <c r="B26" s="167" t="s">
        <v>269</v>
      </c>
      <c r="C26" s="170" t="s">
        <v>80</v>
      </c>
      <c r="D26" s="168" t="s">
        <v>247</v>
      </c>
      <c r="E26" s="171" t="s">
        <v>270</v>
      </c>
    </row>
    <row r="27" spans="1:5" x14ac:dyDescent="0.15">
      <c r="A27" s="2444"/>
      <c r="B27" s="167" t="s">
        <v>271</v>
      </c>
      <c r="C27" s="170" t="s">
        <v>80</v>
      </c>
      <c r="D27" s="168" t="s">
        <v>247</v>
      </c>
      <c r="E27" s="169" t="s">
        <v>248</v>
      </c>
    </row>
    <row r="28" spans="1:5" x14ac:dyDescent="0.15">
      <c r="A28" s="2444"/>
      <c r="B28" s="167" t="s">
        <v>272</v>
      </c>
      <c r="C28" s="170" t="s">
        <v>80</v>
      </c>
      <c r="D28" s="168" t="s">
        <v>226</v>
      </c>
      <c r="E28" s="169" t="s">
        <v>248</v>
      </c>
    </row>
    <row r="29" spans="1:5" ht="21" x14ac:dyDescent="0.15">
      <c r="A29" s="2444"/>
      <c r="B29" s="167" t="s">
        <v>273</v>
      </c>
      <c r="C29" s="170" t="s">
        <v>80</v>
      </c>
      <c r="D29" s="168" t="s">
        <v>247</v>
      </c>
      <c r="E29" s="169" t="s">
        <v>248</v>
      </c>
    </row>
    <row r="30" spans="1:5" ht="21" x14ac:dyDescent="0.15">
      <c r="A30" s="2444"/>
      <c r="B30" s="167" t="s">
        <v>274</v>
      </c>
      <c r="C30" s="170" t="s">
        <v>80</v>
      </c>
      <c r="D30" s="168" t="s">
        <v>247</v>
      </c>
      <c r="E30" s="169" t="s">
        <v>248</v>
      </c>
    </row>
    <row r="31" spans="1:5" x14ac:dyDescent="0.15">
      <c r="A31" s="2444"/>
      <c r="B31" s="167" t="s">
        <v>275</v>
      </c>
      <c r="C31" s="170" t="s">
        <v>80</v>
      </c>
      <c r="D31" s="168" t="s">
        <v>247</v>
      </c>
      <c r="E31" s="169" t="s">
        <v>248</v>
      </c>
    </row>
    <row r="32" spans="1:5" ht="22.5" customHeight="1" x14ac:dyDescent="0.15">
      <c r="A32" s="2444"/>
      <c r="B32" s="167" t="s">
        <v>276</v>
      </c>
      <c r="C32" s="170" t="s">
        <v>80</v>
      </c>
      <c r="D32" s="168" t="s">
        <v>247</v>
      </c>
      <c r="E32" s="169" t="s">
        <v>248</v>
      </c>
    </row>
    <row r="33" spans="1:5" ht="22.5" customHeight="1" x14ac:dyDescent="0.15">
      <c r="A33" s="2444"/>
      <c r="B33" s="167" t="s">
        <v>277</v>
      </c>
      <c r="C33" s="170" t="s">
        <v>80</v>
      </c>
      <c r="D33" s="168" t="s">
        <v>247</v>
      </c>
      <c r="E33" s="169" t="s">
        <v>248</v>
      </c>
    </row>
    <row r="34" spans="1:5" ht="21" x14ac:dyDescent="0.15">
      <c r="A34" s="2444"/>
      <c r="B34" s="167" t="s">
        <v>278</v>
      </c>
      <c r="C34" s="170" t="s">
        <v>80</v>
      </c>
      <c r="D34" s="168" t="s">
        <v>247</v>
      </c>
      <c r="E34" s="169" t="s">
        <v>248</v>
      </c>
    </row>
    <row r="35" spans="1:5" x14ac:dyDescent="0.15">
      <c r="A35" s="2444"/>
      <c r="B35" s="167" t="s">
        <v>279</v>
      </c>
      <c r="C35" s="167" t="s">
        <v>280</v>
      </c>
      <c r="D35" s="168" t="s">
        <v>247</v>
      </c>
      <c r="E35" s="169" t="s">
        <v>248</v>
      </c>
    </row>
    <row r="36" spans="1:5" ht="21" x14ac:dyDescent="0.15">
      <c r="A36" s="2444"/>
      <c r="B36" s="167" t="s">
        <v>279</v>
      </c>
      <c r="C36" s="167" t="s">
        <v>281</v>
      </c>
      <c r="D36" s="168" t="s">
        <v>247</v>
      </c>
      <c r="E36" s="169" t="s">
        <v>248</v>
      </c>
    </row>
    <row r="37" spans="1:5" x14ac:dyDescent="0.15">
      <c r="A37" s="2444"/>
      <c r="B37" s="167" t="s">
        <v>282</v>
      </c>
      <c r="C37" s="170" t="s">
        <v>80</v>
      </c>
      <c r="D37" s="168" t="s">
        <v>247</v>
      </c>
      <c r="E37" s="169" t="s">
        <v>248</v>
      </c>
    </row>
    <row r="38" spans="1:5" x14ac:dyDescent="0.15">
      <c r="A38" s="2444"/>
      <c r="B38" s="167" t="s">
        <v>283</v>
      </c>
      <c r="C38" s="170" t="s">
        <v>80</v>
      </c>
      <c r="D38" s="168" t="s">
        <v>226</v>
      </c>
      <c r="E38" s="169" t="s">
        <v>248</v>
      </c>
    </row>
    <row r="39" spans="1:5" x14ac:dyDescent="0.15">
      <c r="A39" s="2444"/>
      <c r="B39" s="172" t="s">
        <v>284</v>
      </c>
      <c r="C39" s="170" t="s">
        <v>80</v>
      </c>
      <c r="D39" s="168" t="s">
        <v>247</v>
      </c>
      <c r="E39" s="169" t="s">
        <v>248</v>
      </c>
    </row>
    <row r="40" spans="1:5" x14ac:dyDescent="0.15">
      <c r="A40" s="2444"/>
      <c r="B40" s="167" t="s">
        <v>285</v>
      </c>
      <c r="C40" s="170" t="s">
        <v>80</v>
      </c>
      <c r="D40" s="168" t="s">
        <v>226</v>
      </c>
      <c r="E40" s="171" t="s">
        <v>248</v>
      </c>
    </row>
    <row r="41" spans="1:5" ht="21" x14ac:dyDescent="0.15">
      <c r="A41" s="2444"/>
      <c r="B41" s="167" t="s">
        <v>286</v>
      </c>
      <c r="C41" s="170" t="s">
        <v>80</v>
      </c>
      <c r="D41" s="168" t="s">
        <v>247</v>
      </c>
      <c r="E41" s="171" t="s">
        <v>248</v>
      </c>
    </row>
    <row r="42" spans="1:5" ht="21" x14ac:dyDescent="0.15">
      <c r="A42" s="2444"/>
      <c r="B42" s="167" t="s">
        <v>287</v>
      </c>
      <c r="C42" s="170" t="s">
        <v>80</v>
      </c>
      <c r="D42" s="168" t="s">
        <v>247</v>
      </c>
      <c r="E42" s="171" t="s">
        <v>248</v>
      </c>
    </row>
    <row r="43" spans="1:5" x14ac:dyDescent="0.15">
      <c r="A43" s="2444"/>
      <c r="B43" s="167" t="s">
        <v>288</v>
      </c>
      <c r="C43" s="170" t="s">
        <v>80</v>
      </c>
      <c r="D43" s="168" t="s">
        <v>247</v>
      </c>
      <c r="E43" s="171" t="s">
        <v>270</v>
      </c>
    </row>
    <row r="44" spans="1:5" x14ac:dyDescent="0.15">
      <c r="A44" s="2444"/>
      <c r="B44" s="167" t="s">
        <v>289</v>
      </c>
      <c r="C44" s="170" t="s">
        <v>80</v>
      </c>
      <c r="D44" s="168" t="s">
        <v>247</v>
      </c>
      <c r="E44" s="171" t="s">
        <v>248</v>
      </c>
    </row>
    <row r="45" spans="1:5" x14ac:dyDescent="0.15">
      <c r="A45" s="2444"/>
      <c r="B45" s="167" t="s">
        <v>290</v>
      </c>
      <c r="C45" s="170" t="s">
        <v>80</v>
      </c>
      <c r="D45" s="168" t="s">
        <v>247</v>
      </c>
      <c r="E45" s="171" t="s">
        <v>248</v>
      </c>
    </row>
    <row r="46" spans="1:5" x14ac:dyDescent="0.15">
      <c r="A46" s="2444"/>
      <c r="B46" s="167" t="s">
        <v>291</v>
      </c>
      <c r="C46" s="170" t="s">
        <v>80</v>
      </c>
      <c r="D46" s="168" t="s">
        <v>247</v>
      </c>
      <c r="E46" s="171" t="s">
        <v>248</v>
      </c>
    </row>
    <row r="47" spans="1:5" x14ac:dyDescent="0.15">
      <c r="A47" s="2444"/>
      <c r="B47" s="167" t="s">
        <v>292</v>
      </c>
      <c r="C47" s="170" t="s">
        <v>80</v>
      </c>
      <c r="D47" s="168" t="s">
        <v>293</v>
      </c>
      <c r="E47" s="171" t="s">
        <v>248</v>
      </c>
    </row>
    <row r="48" spans="1:5" x14ac:dyDescent="0.15">
      <c r="A48" s="2444"/>
      <c r="B48" s="167" t="s">
        <v>294</v>
      </c>
      <c r="C48" s="170" t="s">
        <v>80</v>
      </c>
      <c r="D48" s="168" t="s">
        <v>247</v>
      </c>
      <c r="E48" s="171" t="s">
        <v>248</v>
      </c>
    </row>
    <row r="49" spans="1:5" x14ac:dyDescent="0.15">
      <c r="A49" s="2445"/>
      <c r="B49" s="167" t="s">
        <v>295</v>
      </c>
      <c r="C49" s="170" t="s">
        <v>80</v>
      </c>
      <c r="D49" s="168" t="s">
        <v>247</v>
      </c>
      <c r="E49" s="171" t="s">
        <v>248</v>
      </c>
    </row>
    <row r="50" spans="1:5" x14ac:dyDescent="0.15">
      <c r="A50" s="2443" t="s">
        <v>14</v>
      </c>
      <c r="B50" s="167" t="s">
        <v>296</v>
      </c>
      <c r="C50" s="170" t="s">
        <v>80</v>
      </c>
      <c r="D50" s="168" t="s">
        <v>247</v>
      </c>
      <c r="E50" s="171" t="s">
        <v>248</v>
      </c>
    </row>
    <row r="51" spans="1:5" ht="21" x14ac:dyDescent="0.15">
      <c r="A51" s="2444"/>
      <c r="B51" s="172" t="s">
        <v>297</v>
      </c>
      <c r="C51" s="167" t="s">
        <v>298</v>
      </c>
      <c r="D51" s="168" t="s">
        <v>247</v>
      </c>
      <c r="E51" s="171" t="s">
        <v>248</v>
      </c>
    </row>
    <row r="52" spans="1:5" ht="21" x14ac:dyDescent="0.15">
      <c r="A52" s="2444"/>
      <c r="B52" s="172" t="s">
        <v>297</v>
      </c>
      <c r="C52" s="167" t="s">
        <v>299</v>
      </c>
      <c r="D52" s="168" t="s">
        <v>247</v>
      </c>
      <c r="E52" s="171" t="s">
        <v>248</v>
      </c>
    </row>
    <row r="53" spans="1:5" x14ac:dyDescent="0.15">
      <c r="A53" s="2444"/>
      <c r="B53" s="172" t="s">
        <v>297</v>
      </c>
      <c r="C53" s="167" t="s">
        <v>300</v>
      </c>
      <c r="D53" s="168" t="s">
        <v>247</v>
      </c>
      <c r="E53" s="171" t="s">
        <v>248</v>
      </c>
    </row>
    <row r="54" spans="1:5" x14ac:dyDescent="0.15">
      <c r="A54" s="2444"/>
      <c r="B54" s="172" t="s">
        <v>297</v>
      </c>
      <c r="C54" s="167" t="s">
        <v>301</v>
      </c>
      <c r="D54" s="168" t="s">
        <v>247</v>
      </c>
      <c r="E54" s="171" t="s">
        <v>248</v>
      </c>
    </row>
    <row r="55" spans="1:5" x14ac:dyDescent="0.15">
      <c r="A55" s="2444"/>
      <c r="B55" s="172" t="s">
        <v>297</v>
      </c>
      <c r="C55" s="167" t="s">
        <v>302</v>
      </c>
      <c r="D55" s="168" t="s">
        <v>247</v>
      </c>
      <c r="E55" s="171" t="s">
        <v>248</v>
      </c>
    </row>
    <row r="56" spans="1:5" x14ac:dyDescent="0.15">
      <c r="A56" s="2444"/>
      <c r="B56" s="172" t="s">
        <v>297</v>
      </c>
      <c r="C56" s="167" t="s">
        <v>303</v>
      </c>
      <c r="D56" s="168" t="s">
        <v>247</v>
      </c>
      <c r="E56" s="171" t="s">
        <v>248</v>
      </c>
    </row>
    <row r="57" spans="1:5" ht="21" x14ac:dyDescent="0.15">
      <c r="A57" s="2444"/>
      <c r="B57" s="172" t="s">
        <v>297</v>
      </c>
      <c r="C57" s="167" t="s">
        <v>304</v>
      </c>
      <c r="D57" s="168" t="s">
        <v>247</v>
      </c>
      <c r="E57" s="171" t="s">
        <v>248</v>
      </c>
    </row>
    <row r="58" spans="1:5" ht="21" x14ac:dyDescent="0.15">
      <c r="A58" s="2444"/>
      <c r="B58" s="172" t="s">
        <v>297</v>
      </c>
      <c r="C58" s="167" t="s">
        <v>305</v>
      </c>
      <c r="D58" s="168" t="s">
        <v>247</v>
      </c>
      <c r="E58" s="171" t="s">
        <v>248</v>
      </c>
    </row>
    <row r="59" spans="1:5" ht="21" x14ac:dyDescent="0.15">
      <c r="A59" s="2444"/>
      <c r="B59" s="172" t="s">
        <v>297</v>
      </c>
      <c r="C59" s="173" t="s">
        <v>306</v>
      </c>
      <c r="D59" s="168" t="s">
        <v>247</v>
      </c>
      <c r="E59" s="171" t="s">
        <v>248</v>
      </c>
    </row>
    <row r="60" spans="1:5" x14ac:dyDescent="0.15">
      <c r="A60" s="2444"/>
      <c r="B60" s="172" t="s">
        <v>297</v>
      </c>
      <c r="C60" s="167" t="s">
        <v>307</v>
      </c>
      <c r="D60" s="168" t="s">
        <v>247</v>
      </c>
      <c r="E60" s="171" t="s">
        <v>248</v>
      </c>
    </row>
    <row r="61" spans="1:5" x14ac:dyDescent="0.15">
      <c r="A61" s="2445"/>
      <c r="B61" s="172" t="s">
        <v>297</v>
      </c>
      <c r="C61" s="167" t="s">
        <v>308</v>
      </c>
      <c r="D61" s="168" t="s">
        <v>247</v>
      </c>
      <c r="E61" s="171" t="s">
        <v>248</v>
      </c>
    </row>
    <row r="62" spans="1:5" ht="21" x14ac:dyDescent="0.15">
      <c r="A62" s="2443" t="s">
        <v>15</v>
      </c>
      <c r="B62" s="167" t="s">
        <v>309</v>
      </c>
      <c r="C62" s="170" t="s">
        <v>80</v>
      </c>
      <c r="D62" s="168" t="s">
        <v>247</v>
      </c>
      <c r="E62" s="171" t="s">
        <v>248</v>
      </c>
    </row>
    <row r="63" spans="1:5" ht="21" x14ac:dyDescent="0.15">
      <c r="A63" s="2444"/>
      <c r="B63" s="167" t="s">
        <v>310</v>
      </c>
      <c r="C63" s="170" t="s">
        <v>80</v>
      </c>
      <c r="D63" s="168" t="s">
        <v>226</v>
      </c>
      <c r="E63" s="171" t="s">
        <v>248</v>
      </c>
    </row>
    <row r="64" spans="1:5" x14ac:dyDescent="0.15">
      <c r="A64" s="2445"/>
      <c r="B64" s="167" t="s">
        <v>311</v>
      </c>
      <c r="C64" s="170" t="s">
        <v>80</v>
      </c>
      <c r="D64" s="168" t="s">
        <v>247</v>
      </c>
      <c r="E64" s="171" t="s">
        <v>248</v>
      </c>
    </row>
    <row r="65" spans="1:5" ht="11.25" customHeight="1" x14ac:dyDescent="0.15">
      <c r="A65" s="2443" t="s">
        <v>16</v>
      </c>
      <c r="B65" s="167" t="s">
        <v>312</v>
      </c>
      <c r="C65" s="170" t="s">
        <v>80</v>
      </c>
      <c r="D65" s="168" t="s">
        <v>247</v>
      </c>
      <c r="E65" s="171" t="s">
        <v>248</v>
      </c>
    </row>
    <row r="66" spans="1:5" x14ac:dyDescent="0.15">
      <c r="A66" s="2445"/>
      <c r="B66" s="167" t="s">
        <v>313</v>
      </c>
      <c r="C66" s="170" t="s">
        <v>80</v>
      </c>
      <c r="D66" s="168" t="s">
        <v>226</v>
      </c>
      <c r="E66" s="171" t="s">
        <v>248</v>
      </c>
    </row>
    <row r="67" spans="1:5" x14ac:dyDescent="0.15">
      <c r="A67" s="2443" t="s">
        <v>314</v>
      </c>
      <c r="B67" s="167" t="s">
        <v>315</v>
      </c>
      <c r="C67" s="170" t="s">
        <v>80</v>
      </c>
      <c r="D67" s="168" t="s">
        <v>247</v>
      </c>
      <c r="E67" s="171" t="s">
        <v>248</v>
      </c>
    </row>
    <row r="68" spans="1:5" x14ac:dyDescent="0.15">
      <c r="A68" s="2444"/>
      <c r="B68" s="167" t="s">
        <v>316</v>
      </c>
      <c r="C68" s="170" t="s">
        <v>80</v>
      </c>
      <c r="D68" s="168" t="s">
        <v>226</v>
      </c>
      <c r="E68" s="171" t="s">
        <v>248</v>
      </c>
    </row>
    <row r="69" spans="1:5" x14ac:dyDescent="0.15">
      <c r="A69" s="2444"/>
      <c r="B69" s="167" t="s">
        <v>317</v>
      </c>
      <c r="C69" s="170" t="s">
        <v>80</v>
      </c>
      <c r="D69" s="168" t="s">
        <v>226</v>
      </c>
      <c r="E69" s="171" t="s">
        <v>248</v>
      </c>
    </row>
    <row r="70" spans="1:5" ht="21" x14ac:dyDescent="0.15">
      <c r="A70" s="2445"/>
      <c r="B70" s="167" t="s">
        <v>318</v>
      </c>
      <c r="C70" s="170" t="s">
        <v>80</v>
      </c>
      <c r="D70" s="168" t="s">
        <v>226</v>
      </c>
      <c r="E70" s="171" t="s">
        <v>248</v>
      </c>
    </row>
    <row r="71" spans="1:5" x14ac:dyDescent="0.15">
      <c r="A71" s="2443" t="s">
        <v>20</v>
      </c>
      <c r="B71" s="167" t="s">
        <v>319</v>
      </c>
      <c r="C71" s="170" t="s">
        <v>80</v>
      </c>
      <c r="D71" s="168" t="s">
        <v>247</v>
      </c>
      <c r="E71" s="171" t="s">
        <v>270</v>
      </c>
    </row>
    <row r="72" spans="1:5" x14ac:dyDescent="0.15">
      <c r="A72" s="2445"/>
      <c r="B72" s="167" t="s">
        <v>320</v>
      </c>
      <c r="C72" s="170" t="s">
        <v>80</v>
      </c>
      <c r="D72" s="168" t="s">
        <v>247</v>
      </c>
      <c r="E72" s="171" t="s">
        <v>248</v>
      </c>
    </row>
    <row r="73" spans="1:5" ht="11.25" customHeight="1" x14ac:dyDescent="0.15">
      <c r="A73" s="174"/>
      <c r="B73" s="174"/>
      <c r="C73" s="174"/>
      <c r="D73" s="174"/>
      <c r="E73" s="174"/>
    </row>
    <row r="74" spans="1:5" ht="22.5" customHeight="1" x14ac:dyDescent="0.15">
      <c r="A74" s="2446" t="s">
        <v>321</v>
      </c>
      <c r="B74" s="2446"/>
      <c r="C74" s="2446"/>
      <c r="D74" s="2446"/>
      <c r="E74" s="2446"/>
    </row>
    <row r="75" spans="1:5" ht="11.25" customHeight="1" x14ac:dyDescent="0.15">
      <c r="A75" s="2442" t="s">
        <v>184</v>
      </c>
      <c r="B75" s="2442"/>
      <c r="C75" s="2442"/>
      <c r="D75" s="2442"/>
      <c r="E75" s="2442"/>
    </row>
    <row r="76" spans="1:5" ht="11.25" customHeight="1" x14ac:dyDescent="0.15">
      <c r="A76" s="2442" t="s">
        <v>199</v>
      </c>
      <c r="B76" s="2442"/>
      <c r="C76" s="2442"/>
      <c r="D76" s="2442"/>
      <c r="E76" s="2442"/>
    </row>
  </sheetData>
  <mergeCells count="13">
    <mergeCell ref="A50:A61"/>
    <mergeCell ref="A2:E2"/>
    <mergeCell ref="A5:A16"/>
    <mergeCell ref="A17:A19"/>
    <mergeCell ref="A20:A21"/>
    <mergeCell ref="A22:A49"/>
    <mergeCell ref="A76:E76"/>
    <mergeCell ref="A62:A64"/>
    <mergeCell ref="A65:A66"/>
    <mergeCell ref="A67:A70"/>
    <mergeCell ref="A71:A72"/>
    <mergeCell ref="A74:E74"/>
    <mergeCell ref="A75:E75"/>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1"/>
  <dimension ref="A1:U20"/>
  <sheetViews>
    <sheetView zoomScale="90" zoomScaleNormal="90" workbookViewId="0"/>
  </sheetViews>
  <sheetFormatPr baseColWidth="10" defaultColWidth="9.140625" defaultRowHeight="10.5" x14ac:dyDescent="0.15"/>
  <cols>
    <col min="1" max="1" width="14.28515625" style="120" customWidth="1"/>
    <col min="2" max="22" width="10.7109375" style="120" customWidth="1"/>
    <col min="23" max="16384" width="9.140625" style="120"/>
  </cols>
  <sheetData>
    <row r="1" spans="1:21" ht="15" customHeight="1" x14ac:dyDescent="0.15"/>
    <row r="2" spans="1:21" ht="15" customHeight="1" x14ac:dyDescent="0.15">
      <c r="A2" s="3413" t="s">
        <v>3135</v>
      </c>
      <c r="B2" s="3413"/>
      <c r="C2" s="3413"/>
      <c r="D2" s="3413"/>
      <c r="E2" s="3413"/>
      <c r="F2" s="3413"/>
      <c r="G2" s="3413"/>
      <c r="H2" s="3413"/>
      <c r="I2" s="3413"/>
      <c r="J2" s="3413"/>
      <c r="K2" s="3413"/>
      <c r="L2" s="3413"/>
      <c r="M2" s="3413"/>
      <c r="N2" s="3413"/>
      <c r="O2" s="3413"/>
      <c r="P2" s="3413"/>
      <c r="Q2" s="3413"/>
    </row>
    <row r="3" spans="1:21" ht="10.5" customHeight="1" x14ac:dyDescent="0.15">
      <c r="A3" s="3414"/>
      <c r="B3" s="3414"/>
      <c r="C3" s="3414"/>
      <c r="D3" s="3414"/>
      <c r="E3" s="3414"/>
      <c r="F3" s="3414"/>
      <c r="G3" s="3414"/>
      <c r="H3" s="3414"/>
      <c r="I3" s="3414"/>
      <c r="J3" s="3414"/>
      <c r="K3" s="3414"/>
      <c r="L3" s="3414"/>
      <c r="M3" s="3414"/>
      <c r="N3" s="3414"/>
      <c r="O3" s="3414"/>
      <c r="P3" s="3414"/>
      <c r="Q3" s="3414"/>
    </row>
    <row r="4" spans="1:21" ht="11.25" customHeight="1" x14ac:dyDescent="0.15">
      <c r="A4" s="3415" t="s">
        <v>3136</v>
      </c>
      <c r="B4" s="3389">
        <v>2012</v>
      </c>
      <c r="C4" s="3390"/>
      <c r="D4" s="3390"/>
      <c r="E4" s="3391"/>
      <c r="F4" s="3389">
        <v>2013</v>
      </c>
      <c r="G4" s="3390"/>
      <c r="H4" s="3390"/>
      <c r="I4" s="3391"/>
      <c r="J4" s="3389">
        <v>2014</v>
      </c>
      <c r="K4" s="3390"/>
      <c r="L4" s="3390"/>
      <c r="M4" s="3391"/>
      <c r="N4" s="3389">
        <v>2015</v>
      </c>
      <c r="O4" s="3390"/>
      <c r="P4" s="3390"/>
      <c r="Q4" s="3391"/>
      <c r="R4" s="3389">
        <v>2016</v>
      </c>
      <c r="S4" s="3390"/>
      <c r="T4" s="3390"/>
      <c r="U4" s="3391"/>
    </row>
    <row r="5" spans="1:21" ht="33" customHeight="1" x14ac:dyDescent="0.15">
      <c r="A5" s="3416"/>
      <c r="B5" s="1760" t="s">
        <v>3137</v>
      </c>
      <c r="C5" s="1761" t="s">
        <v>3115</v>
      </c>
      <c r="D5" s="1761" t="s">
        <v>3116</v>
      </c>
      <c r="E5" s="1761" t="s">
        <v>3138</v>
      </c>
      <c r="F5" s="1761" t="s">
        <v>3139</v>
      </c>
      <c r="G5" s="1761" t="s">
        <v>3115</v>
      </c>
      <c r="H5" s="1761" t="s">
        <v>3116</v>
      </c>
      <c r="I5" s="1761" t="s">
        <v>3138</v>
      </c>
      <c r="J5" s="1761" t="s">
        <v>3140</v>
      </c>
      <c r="K5" s="1761" t="s">
        <v>3115</v>
      </c>
      <c r="L5" s="1761" t="s">
        <v>3116</v>
      </c>
      <c r="M5" s="1761" t="s">
        <v>3138</v>
      </c>
      <c r="N5" s="1761" t="s">
        <v>3141</v>
      </c>
      <c r="O5" s="1761" t="s">
        <v>3115</v>
      </c>
      <c r="P5" s="1761" t="s">
        <v>3116</v>
      </c>
      <c r="Q5" s="1761" t="s">
        <v>3138</v>
      </c>
      <c r="R5" s="1761" t="s">
        <v>3142</v>
      </c>
      <c r="S5" s="1761" t="s">
        <v>3115</v>
      </c>
      <c r="T5" s="1761" t="s">
        <v>3116</v>
      </c>
      <c r="U5" s="1761" t="s">
        <v>3138</v>
      </c>
    </row>
    <row r="6" spans="1:21" ht="11.25" customHeight="1" x14ac:dyDescent="0.15">
      <c r="A6" s="942" t="s">
        <v>71</v>
      </c>
      <c r="B6" s="1762">
        <f t="shared" ref="B6:B14" si="0">SUM(C6:E6)</f>
        <v>63283</v>
      </c>
      <c r="C6" s="1762">
        <f>SUM(C7:C15)</f>
        <v>25183</v>
      </c>
      <c r="D6" s="1762">
        <f>SUM(D7:D15)</f>
        <v>24258</v>
      </c>
      <c r="E6" s="1762">
        <f>SUM(E7:E15)</f>
        <v>13842</v>
      </c>
      <c r="F6" s="1762">
        <f t="shared" ref="F6:F14" si="1">SUM(G6:I6)</f>
        <v>69599</v>
      </c>
      <c r="G6" s="1762">
        <f>SUM(G7:G15)</f>
        <v>27135</v>
      </c>
      <c r="H6" s="1762">
        <f>SUM(H7:H15)</f>
        <v>26982</v>
      </c>
      <c r="I6" s="1762">
        <f>SUM(I7:I15)</f>
        <v>15482</v>
      </c>
      <c r="J6" s="1762">
        <f t="shared" ref="J6:J14" si="2">SUM(K6:M6)</f>
        <v>76176</v>
      </c>
      <c r="K6" s="1762">
        <f>SUM(K7:K15)</f>
        <v>30761</v>
      </c>
      <c r="L6" s="1762">
        <f>SUM(L7:L15)</f>
        <v>27459</v>
      </c>
      <c r="M6" s="1762">
        <f>SUM(M7:M15)</f>
        <v>17956</v>
      </c>
      <c r="N6" s="1762">
        <f t="shared" ref="N6:N14" si="3">SUM(O6:Q6)</f>
        <v>78223</v>
      </c>
      <c r="O6" s="1762">
        <f t="shared" ref="O6:U6" si="4">SUM(O7:O15)</f>
        <v>31007</v>
      </c>
      <c r="P6" s="1762">
        <f t="shared" si="4"/>
        <v>27892</v>
      </c>
      <c r="Q6" s="1762">
        <f t="shared" si="4"/>
        <v>19324</v>
      </c>
      <c r="R6" s="1762">
        <f t="shared" ref="R6:R14" si="5">SUM(S6:U6)</f>
        <v>83088</v>
      </c>
      <c r="S6" s="1762">
        <f t="shared" si="4"/>
        <v>31914</v>
      </c>
      <c r="T6" s="1762">
        <f t="shared" si="4"/>
        <v>28968</v>
      </c>
      <c r="U6" s="1762">
        <f t="shared" si="4"/>
        <v>22206</v>
      </c>
    </row>
    <row r="7" spans="1:21" ht="11.25" customHeight="1" x14ac:dyDescent="0.15">
      <c r="A7" s="1763" t="s">
        <v>3107</v>
      </c>
      <c r="B7" s="1762">
        <f t="shared" si="0"/>
        <v>1122</v>
      </c>
      <c r="C7" s="1764">
        <v>444</v>
      </c>
      <c r="D7" s="1764">
        <v>425</v>
      </c>
      <c r="E7" s="1764">
        <v>253</v>
      </c>
      <c r="F7" s="1762">
        <f t="shared" si="1"/>
        <v>1018</v>
      </c>
      <c r="G7" s="1764">
        <v>404</v>
      </c>
      <c r="H7" s="1764">
        <v>357</v>
      </c>
      <c r="I7" s="1764">
        <v>257</v>
      </c>
      <c r="J7" s="1762">
        <f t="shared" si="2"/>
        <v>1076</v>
      </c>
      <c r="K7" s="1764">
        <v>412</v>
      </c>
      <c r="L7" s="1764">
        <v>381</v>
      </c>
      <c r="M7" s="1764">
        <v>283</v>
      </c>
      <c r="N7" s="1762">
        <f t="shared" si="3"/>
        <v>1141</v>
      </c>
      <c r="O7" s="1764">
        <v>425</v>
      </c>
      <c r="P7" s="1764">
        <v>389</v>
      </c>
      <c r="Q7" s="1764">
        <v>327</v>
      </c>
      <c r="R7" s="1762">
        <f t="shared" si="5"/>
        <v>1206</v>
      </c>
      <c r="S7" s="1764">
        <v>407</v>
      </c>
      <c r="T7" s="1764">
        <v>405</v>
      </c>
      <c r="U7" s="1764">
        <v>394</v>
      </c>
    </row>
    <row r="8" spans="1:21" ht="11.25" customHeight="1" x14ac:dyDescent="0.15">
      <c r="A8" s="1763" t="s">
        <v>1995</v>
      </c>
      <c r="B8" s="1762">
        <f t="shared" si="0"/>
        <v>6211</v>
      </c>
      <c r="C8" s="1764">
        <v>2407</v>
      </c>
      <c r="D8" s="1764">
        <v>2252</v>
      </c>
      <c r="E8" s="1764">
        <v>1552</v>
      </c>
      <c r="F8" s="1762">
        <f t="shared" si="1"/>
        <v>6570</v>
      </c>
      <c r="G8" s="1764">
        <v>2486</v>
      </c>
      <c r="H8" s="1764">
        <v>2477</v>
      </c>
      <c r="I8" s="1764">
        <v>1607</v>
      </c>
      <c r="J8" s="1762">
        <f t="shared" si="2"/>
        <v>6678</v>
      </c>
      <c r="K8" s="1764">
        <v>2462</v>
      </c>
      <c r="L8" s="1764">
        <v>2229</v>
      </c>
      <c r="M8" s="1764">
        <v>1987</v>
      </c>
      <c r="N8" s="1762">
        <f t="shared" si="3"/>
        <v>6617</v>
      </c>
      <c r="O8" s="1764">
        <v>2465</v>
      </c>
      <c r="P8" s="1764">
        <v>2207</v>
      </c>
      <c r="Q8" s="1764">
        <v>1945</v>
      </c>
      <c r="R8" s="1762">
        <f t="shared" si="5"/>
        <v>7002</v>
      </c>
      <c r="S8" s="1764">
        <v>2538</v>
      </c>
      <c r="T8" s="1764">
        <v>2239</v>
      </c>
      <c r="U8" s="1764">
        <v>2225</v>
      </c>
    </row>
    <row r="9" spans="1:21" ht="11.25" customHeight="1" x14ac:dyDescent="0.15">
      <c r="A9" s="1763" t="s">
        <v>3108</v>
      </c>
      <c r="B9" s="1762">
        <f t="shared" si="0"/>
        <v>330</v>
      </c>
      <c r="C9" s="1764">
        <v>93</v>
      </c>
      <c r="D9" s="1764">
        <v>126</v>
      </c>
      <c r="E9" s="1764">
        <v>111</v>
      </c>
      <c r="F9" s="1762">
        <f t="shared" si="1"/>
        <v>368</v>
      </c>
      <c r="G9" s="1764">
        <v>110</v>
      </c>
      <c r="H9" s="1764">
        <v>156</v>
      </c>
      <c r="I9" s="1764">
        <v>102</v>
      </c>
      <c r="J9" s="1762">
        <f t="shared" si="2"/>
        <v>388</v>
      </c>
      <c r="K9" s="1764">
        <v>138</v>
      </c>
      <c r="L9" s="1764">
        <v>131</v>
      </c>
      <c r="M9" s="1764">
        <v>119</v>
      </c>
      <c r="N9" s="1762">
        <f t="shared" si="3"/>
        <v>493</v>
      </c>
      <c r="O9" s="1764">
        <v>186</v>
      </c>
      <c r="P9" s="1764">
        <v>153</v>
      </c>
      <c r="Q9" s="1764">
        <v>154</v>
      </c>
      <c r="R9" s="1762">
        <f t="shared" si="5"/>
        <v>567</v>
      </c>
      <c r="S9" s="1764">
        <v>179</v>
      </c>
      <c r="T9" s="1764">
        <v>181</v>
      </c>
      <c r="U9" s="1764">
        <v>207</v>
      </c>
    </row>
    <row r="10" spans="1:21" ht="11.25" customHeight="1" x14ac:dyDescent="0.15">
      <c r="A10" s="1763" t="s">
        <v>3109</v>
      </c>
      <c r="B10" s="1762">
        <f t="shared" si="0"/>
        <v>1271</v>
      </c>
      <c r="C10" s="1764">
        <v>439</v>
      </c>
      <c r="D10" s="1764">
        <v>511</v>
      </c>
      <c r="E10" s="1764">
        <v>321</v>
      </c>
      <c r="F10" s="1762">
        <f t="shared" si="1"/>
        <v>1609</v>
      </c>
      <c r="G10" s="1764">
        <v>550</v>
      </c>
      <c r="H10" s="1764">
        <v>649</v>
      </c>
      <c r="I10" s="1764">
        <v>410</v>
      </c>
      <c r="J10" s="1762">
        <f t="shared" si="2"/>
        <v>1857</v>
      </c>
      <c r="K10" s="1764">
        <v>670</v>
      </c>
      <c r="L10" s="1764">
        <v>677</v>
      </c>
      <c r="M10" s="1764">
        <v>510</v>
      </c>
      <c r="N10" s="1762">
        <f t="shared" si="3"/>
        <v>2402</v>
      </c>
      <c r="O10" s="1764">
        <v>800</v>
      </c>
      <c r="P10" s="1764">
        <v>825</v>
      </c>
      <c r="Q10" s="1764">
        <v>777</v>
      </c>
      <c r="R10" s="1762">
        <f t="shared" si="5"/>
        <v>2823</v>
      </c>
      <c r="S10" s="1764">
        <v>917</v>
      </c>
      <c r="T10" s="1764">
        <v>944</v>
      </c>
      <c r="U10" s="1764">
        <v>962</v>
      </c>
    </row>
    <row r="11" spans="1:21" ht="11.25" customHeight="1" x14ac:dyDescent="0.15">
      <c r="A11" s="1763" t="s">
        <v>3143</v>
      </c>
      <c r="B11" s="1762">
        <f t="shared" si="0"/>
        <v>49</v>
      </c>
      <c r="C11" s="1764">
        <v>27</v>
      </c>
      <c r="D11" s="1764">
        <v>18</v>
      </c>
      <c r="E11" s="1764">
        <v>4</v>
      </c>
      <c r="F11" s="1762">
        <f t="shared" si="1"/>
        <v>43</v>
      </c>
      <c r="G11" s="1764">
        <v>25</v>
      </c>
      <c r="H11" s="1764">
        <v>13</v>
      </c>
      <c r="I11" s="1764">
        <v>5</v>
      </c>
      <c r="J11" s="1762">
        <f t="shared" si="2"/>
        <v>49</v>
      </c>
      <c r="K11" s="1764">
        <v>26</v>
      </c>
      <c r="L11" s="1764">
        <v>14</v>
      </c>
      <c r="M11" s="1764">
        <v>9</v>
      </c>
      <c r="N11" s="1762">
        <f t="shared" si="3"/>
        <v>41</v>
      </c>
      <c r="O11" s="1764">
        <v>23</v>
      </c>
      <c r="P11" s="1764">
        <v>10</v>
      </c>
      <c r="Q11" s="1764">
        <v>8</v>
      </c>
      <c r="R11" s="1762">
        <f t="shared" si="5"/>
        <v>43</v>
      </c>
      <c r="S11" s="1764">
        <v>27</v>
      </c>
      <c r="T11" s="1764">
        <v>12</v>
      </c>
      <c r="U11" s="1764">
        <v>4</v>
      </c>
    </row>
    <row r="12" spans="1:21" ht="11.25" customHeight="1" x14ac:dyDescent="0.15">
      <c r="A12" s="1763" t="s">
        <v>3106</v>
      </c>
      <c r="B12" s="1762">
        <f t="shared" si="0"/>
        <v>53749</v>
      </c>
      <c r="C12" s="1764">
        <v>21579</v>
      </c>
      <c r="D12" s="1764">
        <v>20750</v>
      </c>
      <c r="E12" s="1764">
        <v>11420</v>
      </c>
      <c r="F12" s="1762">
        <f t="shared" si="1"/>
        <v>59413</v>
      </c>
      <c r="G12" s="1764">
        <v>23360</v>
      </c>
      <c r="H12" s="1764">
        <v>23108</v>
      </c>
      <c r="I12" s="1764">
        <v>12945</v>
      </c>
      <c r="J12" s="1762">
        <f t="shared" si="2"/>
        <v>65498</v>
      </c>
      <c r="K12" s="1764">
        <v>26808</v>
      </c>
      <c r="L12" s="1764">
        <v>23789</v>
      </c>
      <c r="M12" s="1764">
        <v>14901</v>
      </c>
      <c r="N12" s="1762">
        <f t="shared" si="3"/>
        <v>66903</v>
      </c>
      <c r="O12" s="1764">
        <v>26857</v>
      </c>
      <c r="P12" s="1764">
        <v>24078</v>
      </c>
      <c r="Q12" s="1764">
        <v>15968</v>
      </c>
      <c r="R12" s="1762">
        <f t="shared" si="5"/>
        <v>70767</v>
      </c>
      <c r="S12" s="1764">
        <v>27591</v>
      </c>
      <c r="T12" s="1764">
        <v>24908</v>
      </c>
      <c r="U12" s="1764">
        <v>18268</v>
      </c>
    </row>
    <row r="13" spans="1:21" ht="11.25" customHeight="1" x14ac:dyDescent="0.15">
      <c r="A13" s="1763" t="s">
        <v>2006</v>
      </c>
      <c r="B13" s="1762">
        <f t="shared" si="0"/>
        <v>340</v>
      </c>
      <c r="C13" s="1764">
        <v>142</v>
      </c>
      <c r="D13" s="1764">
        <v>114</v>
      </c>
      <c r="E13" s="1764">
        <v>84</v>
      </c>
      <c r="F13" s="1762">
        <f t="shared" si="1"/>
        <v>316</v>
      </c>
      <c r="G13" s="1764">
        <v>127</v>
      </c>
      <c r="H13" s="1764">
        <v>111</v>
      </c>
      <c r="I13" s="1764">
        <v>78</v>
      </c>
      <c r="J13" s="1762">
        <f t="shared" si="2"/>
        <v>339</v>
      </c>
      <c r="K13" s="1764">
        <v>119</v>
      </c>
      <c r="L13" s="1764">
        <v>117</v>
      </c>
      <c r="M13" s="1764">
        <v>103</v>
      </c>
      <c r="N13" s="1762">
        <f t="shared" si="3"/>
        <v>370</v>
      </c>
      <c r="O13" s="1764">
        <v>129</v>
      </c>
      <c r="P13" s="1764">
        <v>122</v>
      </c>
      <c r="Q13" s="1764">
        <v>119</v>
      </c>
      <c r="R13" s="1762">
        <f t="shared" si="5"/>
        <v>400</v>
      </c>
      <c r="S13" s="1764">
        <v>122</v>
      </c>
      <c r="T13" s="1764">
        <v>154</v>
      </c>
      <c r="U13" s="1764">
        <v>124</v>
      </c>
    </row>
    <row r="14" spans="1:21" ht="11.25" customHeight="1" x14ac:dyDescent="0.15">
      <c r="A14" s="1763" t="s">
        <v>1822</v>
      </c>
      <c r="B14" s="1762">
        <f t="shared" si="0"/>
        <v>186</v>
      </c>
      <c r="C14" s="1764">
        <v>37</v>
      </c>
      <c r="D14" s="1764">
        <v>55</v>
      </c>
      <c r="E14" s="1764">
        <v>94</v>
      </c>
      <c r="F14" s="1762">
        <f t="shared" si="1"/>
        <v>239</v>
      </c>
      <c r="G14" s="1764">
        <v>59</v>
      </c>
      <c r="H14" s="1764">
        <v>105</v>
      </c>
      <c r="I14" s="1764">
        <v>75</v>
      </c>
      <c r="J14" s="1762">
        <f t="shared" si="2"/>
        <v>278</v>
      </c>
      <c r="K14" s="1764">
        <v>116</v>
      </c>
      <c r="L14" s="1764">
        <v>118</v>
      </c>
      <c r="M14" s="1764">
        <v>44</v>
      </c>
      <c r="N14" s="1762">
        <f t="shared" si="3"/>
        <v>237</v>
      </c>
      <c r="O14" s="1764">
        <v>110</v>
      </c>
      <c r="P14" s="1764">
        <v>102</v>
      </c>
      <c r="Q14" s="1764">
        <v>25</v>
      </c>
      <c r="R14" s="1762">
        <f t="shared" si="5"/>
        <v>252</v>
      </c>
      <c r="S14" s="1764">
        <v>117</v>
      </c>
      <c r="T14" s="1764">
        <v>115</v>
      </c>
      <c r="U14" s="1764">
        <v>20</v>
      </c>
    </row>
    <row r="15" spans="1:21" ht="11.25" customHeight="1" x14ac:dyDescent="0.15">
      <c r="A15" s="1763" t="s">
        <v>3144</v>
      </c>
      <c r="B15" s="1762">
        <f>SUM(C15:E15)</f>
        <v>25</v>
      </c>
      <c r="C15" s="1764">
        <v>15</v>
      </c>
      <c r="D15" s="1764">
        <v>7</v>
      </c>
      <c r="E15" s="1764">
        <v>3</v>
      </c>
      <c r="F15" s="1762">
        <f>SUM(G15:I15)</f>
        <v>23</v>
      </c>
      <c r="G15" s="1764">
        <v>14</v>
      </c>
      <c r="H15" s="1764">
        <v>6</v>
      </c>
      <c r="I15" s="1764">
        <v>3</v>
      </c>
      <c r="J15" s="1762">
        <f>SUM(K15:M15)</f>
        <v>13</v>
      </c>
      <c r="K15" s="1764">
        <v>10</v>
      </c>
      <c r="L15" s="1764">
        <v>3</v>
      </c>
      <c r="M15" s="1764">
        <v>0</v>
      </c>
      <c r="N15" s="1762">
        <f>SUM(O15:Q15)</f>
        <v>19</v>
      </c>
      <c r="O15" s="1764">
        <v>12</v>
      </c>
      <c r="P15" s="1764">
        <v>6</v>
      </c>
      <c r="Q15" s="1764">
        <v>1</v>
      </c>
      <c r="R15" s="1762">
        <f>SUM(S15:U15)</f>
        <v>28</v>
      </c>
      <c r="S15" s="1764">
        <v>16</v>
      </c>
      <c r="T15" s="1764">
        <v>10</v>
      </c>
      <c r="U15" s="1764">
        <v>2</v>
      </c>
    </row>
    <row r="16" spans="1:21" ht="11.25" customHeight="1" x14ac:dyDescent="0.15">
      <c r="A16" s="119"/>
    </row>
    <row r="17" spans="1:12" ht="11.25" customHeight="1" x14ac:dyDescent="0.15">
      <c r="A17" s="3412" t="s">
        <v>510</v>
      </c>
      <c r="B17" s="3412"/>
      <c r="C17" s="3412"/>
      <c r="D17" s="3412"/>
      <c r="E17" s="3412"/>
      <c r="F17" s="3412"/>
      <c r="G17" s="3412"/>
      <c r="H17" s="3412"/>
      <c r="I17" s="3412"/>
      <c r="J17" s="3412"/>
      <c r="K17" s="3412"/>
      <c r="L17" s="3412"/>
    </row>
    <row r="18" spans="1:12" x14ac:dyDescent="0.15">
      <c r="A18" s="3409" t="s">
        <v>3145</v>
      </c>
      <c r="B18" s="2512"/>
      <c r="C18" s="2512"/>
      <c r="D18" s="2512"/>
      <c r="E18" s="2512"/>
      <c r="F18" s="2512"/>
      <c r="G18" s="2512"/>
      <c r="H18" s="2512"/>
      <c r="I18" s="2512"/>
      <c r="J18" s="2512"/>
      <c r="K18" s="2512"/>
      <c r="L18" s="2512"/>
    </row>
    <row r="19" spans="1:12" x14ac:dyDescent="0.15">
      <c r="A19" s="1759"/>
      <c r="B19" s="1759"/>
      <c r="C19" s="1759"/>
      <c r="D19" s="1759"/>
      <c r="E19" s="1759"/>
      <c r="F19" s="1759"/>
      <c r="G19" s="1759"/>
      <c r="H19" s="1759"/>
      <c r="I19" s="1759"/>
      <c r="J19" s="1759"/>
      <c r="K19" s="1759"/>
      <c r="L19" s="1759"/>
    </row>
    <row r="20" spans="1:12" x14ac:dyDescent="0.15">
      <c r="A20" s="1759"/>
      <c r="B20" s="1759"/>
      <c r="C20" s="1759"/>
      <c r="D20" s="1759"/>
      <c r="E20" s="1759"/>
      <c r="F20" s="1759"/>
      <c r="G20" s="1759"/>
      <c r="H20" s="1759"/>
      <c r="I20" s="1759"/>
      <c r="J20" s="1759"/>
      <c r="K20" s="1759"/>
      <c r="L20" s="1759"/>
    </row>
  </sheetData>
  <mergeCells count="10">
    <mergeCell ref="R4:U4"/>
    <mergeCell ref="A17:L17"/>
    <mergeCell ref="A18:L18"/>
    <mergeCell ref="A2:Q2"/>
    <mergeCell ref="A3:Q3"/>
    <mergeCell ref="A4:A5"/>
    <mergeCell ref="B4:E4"/>
    <mergeCell ref="F4:I4"/>
    <mergeCell ref="J4:M4"/>
    <mergeCell ref="N4:Q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2"/>
  <dimension ref="A1:P33"/>
  <sheetViews>
    <sheetView workbookViewId="0"/>
  </sheetViews>
  <sheetFormatPr baseColWidth="10" defaultColWidth="9.140625" defaultRowHeight="10.5" x14ac:dyDescent="0.15"/>
  <cols>
    <col min="1" max="1" width="25" style="120" customWidth="1"/>
    <col min="2" max="4" width="9.85546875" style="120" customWidth="1"/>
    <col min="5" max="16" width="10" style="120" customWidth="1"/>
    <col min="17" max="17" width="6.140625" style="120" customWidth="1"/>
    <col min="18" max="18" width="9.140625" style="120" customWidth="1"/>
    <col min="19" max="16384" width="9.140625" style="120"/>
  </cols>
  <sheetData>
    <row r="1" spans="1:16" ht="15" customHeight="1" x14ac:dyDescent="0.15"/>
    <row r="2" spans="1:16" ht="15" customHeight="1" x14ac:dyDescent="0.15">
      <c r="A2" s="2403" t="s">
        <v>3146</v>
      </c>
      <c r="B2" s="2403"/>
      <c r="C2" s="2403"/>
      <c r="D2" s="2403"/>
      <c r="E2" s="2403"/>
      <c r="F2" s="2403"/>
      <c r="G2" s="2403"/>
      <c r="H2" s="2403"/>
      <c r="I2" s="2403"/>
      <c r="J2" s="2403"/>
      <c r="K2" s="2403"/>
      <c r="L2" s="2403"/>
      <c r="M2" s="2403"/>
      <c r="N2" s="2404"/>
      <c r="O2" s="2404"/>
      <c r="P2" s="2404"/>
    </row>
    <row r="3" spans="1:16" ht="10.5" customHeight="1" x14ac:dyDescent="0.15">
      <c r="A3" s="2944"/>
      <c r="B3" s="2944"/>
      <c r="C3" s="2944"/>
      <c r="D3" s="2944"/>
      <c r="E3" s="2944"/>
      <c r="F3" s="2944"/>
      <c r="G3" s="2944"/>
      <c r="H3" s="2944"/>
      <c r="I3" s="2944"/>
      <c r="J3" s="2944"/>
      <c r="K3" s="2944"/>
      <c r="L3" s="2944"/>
      <c r="M3" s="2944"/>
      <c r="N3" s="2945"/>
      <c r="O3" s="2945"/>
      <c r="P3" s="2945"/>
    </row>
    <row r="4" spans="1:16" ht="12.75" customHeight="1" x14ac:dyDescent="0.15">
      <c r="A4" s="2478" t="s">
        <v>1</v>
      </c>
      <c r="B4" s="3389">
        <v>2012</v>
      </c>
      <c r="C4" s="3390"/>
      <c r="D4" s="3391"/>
      <c r="E4" s="3389">
        <v>2013</v>
      </c>
      <c r="F4" s="3390"/>
      <c r="G4" s="3391"/>
      <c r="H4" s="3389">
        <v>2014</v>
      </c>
      <c r="I4" s="3390"/>
      <c r="J4" s="3391"/>
      <c r="K4" s="2866">
        <v>2015</v>
      </c>
      <c r="L4" s="2867"/>
      <c r="M4" s="2868"/>
      <c r="N4" s="2883" t="s">
        <v>3147</v>
      </c>
      <c r="O4" s="2884"/>
      <c r="P4" s="2884"/>
    </row>
    <row r="5" spans="1:16" ht="17.25" customHeight="1" x14ac:dyDescent="0.15">
      <c r="A5" s="2478"/>
      <c r="B5" s="1751" t="s">
        <v>89</v>
      </c>
      <c r="C5" s="1751" t="s">
        <v>1028</v>
      </c>
      <c r="D5" s="1751" t="s">
        <v>1029</v>
      </c>
      <c r="E5" s="1751" t="s">
        <v>89</v>
      </c>
      <c r="F5" s="1751" t="s">
        <v>1028</v>
      </c>
      <c r="G5" s="1751" t="s">
        <v>1029</v>
      </c>
      <c r="H5" s="1751" t="s">
        <v>89</v>
      </c>
      <c r="I5" s="1751" t="s">
        <v>1028</v>
      </c>
      <c r="J5" s="1751" t="s">
        <v>1029</v>
      </c>
      <c r="K5" s="705" t="s">
        <v>89</v>
      </c>
      <c r="L5" s="705" t="s">
        <v>1028</v>
      </c>
      <c r="M5" s="705" t="s">
        <v>1029</v>
      </c>
      <c r="N5" s="705" t="s">
        <v>89</v>
      </c>
      <c r="O5" s="705" t="s">
        <v>1028</v>
      </c>
      <c r="P5" s="705" t="s">
        <v>1029</v>
      </c>
    </row>
    <row r="6" spans="1:16" x14ac:dyDescent="0.15">
      <c r="A6" s="154" t="s">
        <v>71</v>
      </c>
      <c r="B6" s="1762">
        <f t="shared" ref="B6:G6" si="0">SUM(B7:B21)</f>
        <v>72</v>
      </c>
      <c r="C6" s="1762">
        <f t="shared" si="0"/>
        <v>23</v>
      </c>
      <c r="D6" s="1762">
        <f t="shared" si="0"/>
        <v>49</v>
      </c>
      <c r="E6" s="1762">
        <f t="shared" si="0"/>
        <v>71</v>
      </c>
      <c r="F6" s="1762">
        <f t="shared" si="0"/>
        <v>21</v>
      </c>
      <c r="G6" s="1762">
        <f t="shared" si="0"/>
        <v>50</v>
      </c>
      <c r="H6" s="1762">
        <f>SUM(H7:H21)</f>
        <v>72</v>
      </c>
      <c r="I6" s="1762">
        <f t="shared" ref="I6:N6" si="1">SUM(I7:I21)</f>
        <v>27</v>
      </c>
      <c r="J6" s="1762">
        <f t="shared" si="1"/>
        <v>45</v>
      </c>
      <c r="K6" s="149">
        <f t="shared" si="1"/>
        <v>69</v>
      </c>
      <c r="L6" s="149">
        <f t="shared" si="1"/>
        <v>35</v>
      </c>
      <c r="M6" s="149">
        <f t="shared" si="1"/>
        <v>34</v>
      </c>
      <c r="N6" s="149">
        <f t="shared" si="1"/>
        <v>16</v>
      </c>
      <c r="O6" s="149">
        <f>SUM(O7:O21)</f>
        <v>7</v>
      </c>
      <c r="P6" s="149">
        <f>SUM(P7:P21)</f>
        <v>9</v>
      </c>
    </row>
    <row r="7" spans="1:16" x14ac:dyDescent="0.15">
      <c r="A7" s="156" t="s">
        <v>5</v>
      </c>
      <c r="B7" s="523">
        <f t="shared" ref="B7:B21" si="2">SUM(C7:D7)</f>
        <v>5</v>
      </c>
      <c r="C7" s="1764">
        <v>1</v>
      </c>
      <c r="D7" s="1764">
        <v>4</v>
      </c>
      <c r="E7" s="523">
        <f t="shared" ref="E7:E21" si="3">SUM(F7:G7)</f>
        <v>2</v>
      </c>
      <c r="F7" s="1764">
        <v>2</v>
      </c>
      <c r="G7" s="1764">
        <v>0</v>
      </c>
      <c r="H7" s="523">
        <f>SUM(I7:J7)</f>
        <v>4</v>
      </c>
      <c r="I7" s="1765">
        <v>1</v>
      </c>
      <c r="J7" s="1765">
        <v>3</v>
      </c>
      <c r="K7" s="149">
        <f>SUM(L7:M7)</f>
        <v>6</v>
      </c>
      <c r="L7" s="150">
        <v>4</v>
      </c>
      <c r="M7" s="150">
        <v>2</v>
      </c>
      <c r="N7" s="149">
        <f>SUM(O7:P7)</f>
        <v>0</v>
      </c>
      <c r="O7" s="150">
        <v>0</v>
      </c>
      <c r="P7" s="150">
        <v>0</v>
      </c>
    </row>
    <row r="8" spans="1:16" x14ac:dyDescent="0.15">
      <c r="A8" s="156" t="s">
        <v>7</v>
      </c>
      <c r="B8" s="523">
        <f t="shared" si="2"/>
        <v>3</v>
      </c>
      <c r="C8" s="1764">
        <v>2</v>
      </c>
      <c r="D8" s="1764">
        <v>1</v>
      </c>
      <c r="E8" s="523">
        <f t="shared" si="3"/>
        <v>4</v>
      </c>
      <c r="F8" s="1764">
        <v>1</v>
      </c>
      <c r="G8" s="1764">
        <v>3</v>
      </c>
      <c r="H8" s="523">
        <f t="shared" ref="H8:H21" si="4">SUM(I8:J8)</f>
        <v>5</v>
      </c>
      <c r="I8" s="1765">
        <v>0</v>
      </c>
      <c r="J8" s="1765">
        <v>5</v>
      </c>
      <c r="K8" s="149">
        <f t="shared" ref="K8:K21" si="5">SUM(L8:M8)</f>
        <v>3</v>
      </c>
      <c r="L8" s="150">
        <v>0</v>
      </c>
      <c r="M8" s="150">
        <v>3</v>
      </c>
      <c r="N8" s="149">
        <f t="shared" ref="N8:N21" si="6">SUM(O8:P8)</f>
        <v>0</v>
      </c>
      <c r="O8" s="150">
        <v>0</v>
      </c>
      <c r="P8" s="150">
        <v>0</v>
      </c>
    </row>
    <row r="9" spans="1:16" x14ac:dyDescent="0.15">
      <c r="A9" s="156" t="s">
        <v>8</v>
      </c>
      <c r="B9" s="523">
        <f t="shared" si="2"/>
        <v>3</v>
      </c>
      <c r="C9" s="1764">
        <v>0</v>
      </c>
      <c r="D9" s="1764">
        <v>3</v>
      </c>
      <c r="E9" s="523">
        <f t="shared" si="3"/>
        <v>1</v>
      </c>
      <c r="F9" s="1764">
        <v>0</v>
      </c>
      <c r="G9" s="1764">
        <v>1</v>
      </c>
      <c r="H9" s="523">
        <f t="shared" si="4"/>
        <v>1</v>
      </c>
      <c r="I9" s="1765">
        <v>1</v>
      </c>
      <c r="J9" s="1765">
        <v>0</v>
      </c>
      <c r="K9" s="149">
        <f t="shared" si="5"/>
        <v>0</v>
      </c>
      <c r="L9" s="150">
        <v>0</v>
      </c>
      <c r="M9" s="150">
        <v>0</v>
      </c>
      <c r="N9" s="149">
        <f t="shared" si="6"/>
        <v>0</v>
      </c>
      <c r="O9" s="150">
        <v>0</v>
      </c>
      <c r="P9" s="150">
        <v>0</v>
      </c>
    </row>
    <row r="10" spans="1:16" x14ac:dyDescent="0.15">
      <c r="A10" s="156" t="s">
        <v>9</v>
      </c>
      <c r="B10" s="523">
        <f t="shared" si="2"/>
        <v>0</v>
      </c>
      <c r="C10" s="1764">
        <v>0</v>
      </c>
      <c r="D10" s="1764">
        <v>0</v>
      </c>
      <c r="E10" s="523">
        <f t="shared" si="3"/>
        <v>0</v>
      </c>
      <c r="F10" s="1764">
        <v>0</v>
      </c>
      <c r="G10" s="1764">
        <v>0</v>
      </c>
      <c r="H10" s="523">
        <f t="shared" si="4"/>
        <v>0</v>
      </c>
      <c r="I10" s="1765">
        <v>0</v>
      </c>
      <c r="J10" s="1765">
        <v>0</v>
      </c>
      <c r="K10" s="149">
        <f t="shared" si="5"/>
        <v>0</v>
      </c>
      <c r="L10" s="150">
        <v>0</v>
      </c>
      <c r="M10" s="150">
        <v>0</v>
      </c>
      <c r="N10" s="149">
        <f t="shared" si="6"/>
        <v>0</v>
      </c>
      <c r="O10" s="150">
        <v>0</v>
      </c>
      <c r="P10" s="150">
        <v>0</v>
      </c>
    </row>
    <row r="11" spans="1:16" x14ac:dyDescent="0.15">
      <c r="A11" s="156" t="s">
        <v>10</v>
      </c>
      <c r="B11" s="523">
        <f t="shared" si="2"/>
        <v>0</v>
      </c>
      <c r="C11" s="1764">
        <v>0</v>
      </c>
      <c r="D11" s="1764">
        <v>0</v>
      </c>
      <c r="E11" s="523">
        <f t="shared" si="3"/>
        <v>0</v>
      </c>
      <c r="F11" s="1764">
        <v>0</v>
      </c>
      <c r="G11" s="1764">
        <v>0</v>
      </c>
      <c r="H11" s="523">
        <f t="shared" si="4"/>
        <v>2</v>
      </c>
      <c r="I11" s="1765">
        <v>1</v>
      </c>
      <c r="J11" s="1765">
        <v>1</v>
      </c>
      <c r="K11" s="149">
        <f t="shared" si="5"/>
        <v>0</v>
      </c>
      <c r="L11" s="150">
        <v>0</v>
      </c>
      <c r="M11" s="150">
        <v>0</v>
      </c>
      <c r="N11" s="149">
        <f t="shared" si="6"/>
        <v>0</v>
      </c>
      <c r="O11" s="150">
        <v>0</v>
      </c>
      <c r="P11" s="150">
        <v>0</v>
      </c>
    </row>
    <row r="12" spans="1:16" x14ac:dyDescent="0.15">
      <c r="A12" s="156" t="s">
        <v>11</v>
      </c>
      <c r="B12" s="523">
        <f t="shared" si="2"/>
        <v>1</v>
      </c>
      <c r="C12" s="1764">
        <v>0</v>
      </c>
      <c r="D12" s="1764">
        <v>1</v>
      </c>
      <c r="E12" s="523">
        <f t="shared" si="3"/>
        <v>2</v>
      </c>
      <c r="F12" s="1764">
        <v>1</v>
      </c>
      <c r="G12" s="1764">
        <v>1</v>
      </c>
      <c r="H12" s="523">
        <f t="shared" si="4"/>
        <v>1</v>
      </c>
      <c r="I12" s="1765">
        <v>1</v>
      </c>
      <c r="J12" s="1765">
        <v>0</v>
      </c>
      <c r="K12" s="149">
        <f t="shared" si="5"/>
        <v>0</v>
      </c>
      <c r="L12" s="150">
        <v>0</v>
      </c>
      <c r="M12" s="150">
        <v>0</v>
      </c>
      <c r="N12" s="149">
        <f t="shared" si="6"/>
        <v>0</v>
      </c>
      <c r="O12" s="150">
        <v>0</v>
      </c>
      <c r="P12" s="150">
        <v>0</v>
      </c>
    </row>
    <row r="13" spans="1:16" x14ac:dyDescent="0.15">
      <c r="A13" s="156" t="s">
        <v>12</v>
      </c>
      <c r="B13" s="523">
        <f t="shared" si="2"/>
        <v>21</v>
      </c>
      <c r="C13" s="1764">
        <v>9</v>
      </c>
      <c r="D13" s="1764">
        <v>12</v>
      </c>
      <c r="E13" s="523">
        <f t="shared" si="3"/>
        <v>13</v>
      </c>
      <c r="F13" s="1764">
        <v>7</v>
      </c>
      <c r="G13" s="1764">
        <v>6</v>
      </c>
      <c r="H13" s="523">
        <f t="shared" si="4"/>
        <v>15</v>
      </c>
      <c r="I13" s="1765">
        <v>8</v>
      </c>
      <c r="J13" s="1765">
        <v>7</v>
      </c>
      <c r="K13" s="149">
        <f t="shared" si="5"/>
        <v>20</v>
      </c>
      <c r="L13" s="150">
        <v>9</v>
      </c>
      <c r="M13" s="150">
        <v>11</v>
      </c>
      <c r="N13" s="149">
        <f t="shared" si="6"/>
        <v>16</v>
      </c>
      <c r="O13" s="150">
        <v>7</v>
      </c>
      <c r="P13" s="150">
        <v>9</v>
      </c>
    </row>
    <row r="14" spans="1:16" x14ac:dyDescent="0.15">
      <c r="A14" s="156" t="s">
        <v>13</v>
      </c>
      <c r="B14" s="523">
        <f t="shared" si="2"/>
        <v>0</v>
      </c>
      <c r="C14" s="1764">
        <v>0</v>
      </c>
      <c r="D14" s="1764">
        <v>0</v>
      </c>
      <c r="E14" s="523">
        <f t="shared" si="3"/>
        <v>0</v>
      </c>
      <c r="F14" s="1764">
        <v>0</v>
      </c>
      <c r="G14" s="1764">
        <v>0</v>
      </c>
      <c r="H14" s="523">
        <f t="shared" si="4"/>
        <v>1</v>
      </c>
      <c r="I14" s="1765">
        <v>1</v>
      </c>
      <c r="J14" s="1765">
        <v>0</v>
      </c>
      <c r="K14" s="149">
        <f t="shared" si="5"/>
        <v>0</v>
      </c>
      <c r="L14" s="150">
        <v>0</v>
      </c>
      <c r="M14" s="150">
        <v>0</v>
      </c>
      <c r="N14" s="149">
        <f t="shared" si="6"/>
        <v>0</v>
      </c>
      <c r="O14" s="150">
        <v>0</v>
      </c>
      <c r="P14" s="150">
        <v>0</v>
      </c>
    </row>
    <row r="15" spans="1:16" x14ac:dyDescent="0.15">
      <c r="A15" s="156" t="s">
        <v>14</v>
      </c>
      <c r="B15" s="523">
        <f t="shared" si="2"/>
        <v>0</v>
      </c>
      <c r="C15" s="1764">
        <v>0</v>
      </c>
      <c r="D15" s="1764">
        <v>0</v>
      </c>
      <c r="E15" s="523">
        <f t="shared" si="3"/>
        <v>0</v>
      </c>
      <c r="F15" s="1764">
        <v>0</v>
      </c>
      <c r="G15" s="1764">
        <v>0</v>
      </c>
      <c r="H15" s="523">
        <f t="shared" si="4"/>
        <v>0</v>
      </c>
      <c r="I15" s="1765">
        <v>0</v>
      </c>
      <c r="J15" s="1765">
        <v>0</v>
      </c>
      <c r="K15" s="149">
        <f t="shared" si="5"/>
        <v>0</v>
      </c>
      <c r="L15" s="150">
        <v>0</v>
      </c>
      <c r="M15" s="150">
        <v>0</v>
      </c>
      <c r="N15" s="149">
        <f t="shared" si="6"/>
        <v>0</v>
      </c>
      <c r="O15" s="150">
        <v>0</v>
      </c>
      <c r="P15" s="150">
        <v>0</v>
      </c>
    </row>
    <row r="16" spans="1:16" x14ac:dyDescent="0.15">
      <c r="A16" s="156" t="s">
        <v>15</v>
      </c>
      <c r="B16" s="523">
        <f t="shared" si="2"/>
        <v>4</v>
      </c>
      <c r="C16" s="1764">
        <v>2</v>
      </c>
      <c r="D16" s="1764">
        <v>2</v>
      </c>
      <c r="E16" s="523">
        <f t="shared" si="3"/>
        <v>5</v>
      </c>
      <c r="F16" s="1764">
        <v>1</v>
      </c>
      <c r="G16" s="1764">
        <v>4</v>
      </c>
      <c r="H16" s="523">
        <f t="shared" si="4"/>
        <v>5</v>
      </c>
      <c r="I16" s="1765">
        <v>2</v>
      </c>
      <c r="J16" s="1765">
        <v>3</v>
      </c>
      <c r="K16" s="149">
        <f t="shared" si="5"/>
        <v>8</v>
      </c>
      <c r="L16" s="150">
        <v>0</v>
      </c>
      <c r="M16" s="150">
        <v>8</v>
      </c>
      <c r="N16" s="149">
        <f t="shared" si="6"/>
        <v>0</v>
      </c>
      <c r="O16" s="150">
        <v>0</v>
      </c>
      <c r="P16" s="150">
        <v>0</v>
      </c>
    </row>
    <row r="17" spans="1:16" x14ac:dyDescent="0.15">
      <c r="A17" s="156" t="s">
        <v>16</v>
      </c>
      <c r="B17" s="523">
        <f t="shared" si="2"/>
        <v>29</v>
      </c>
      <c r="C17" s="1764">
        <v>8</v>
      </c>
      <c r="D17" s="1764">
        <v>21</v>
      </c>
      <c r="E17" s="523">
        <f t="shared" si="3"/>
        <v>41</v>
      </c>
      <c r="F17" s="1764">
        <v>8</v>
      </c>
      <c r="G17" s="1764">
        <v>33</v>
      </c>
      <c r="H17" s="523">
        <f t="shared" si="4"/>
        <v>30</v>
      </c>
      <c r="I17" s="1765">
        <v>10</v>
      </c>
      <c r="J17" s="1765">
        <v>20</v>
      </c>
      <c r="K17" s="149">
        <f t="shared" si="5"/>
        <v>21</v>
      </c>
      <c r="L17" s="150">
        <v>16</v>
      </c>
      <c r="M17" s="150">
        <v>5</v>
      </c>
      <c r="N17" s="149">
        <f t="shared" si="6"/>
        <v>0</v>
      </c>
      <c r="O17" s="150">
        <v>0</v>
      </c>
      <c r="P17" s="150">
        <v>0</v>
      </c>
    </row>
    <row r="18" spans="1:16" x14ac:dyDescent="0.15">
      <c r="A18" s="156" t="s">
        <v>17</v>
      </c>
      <c r="B18" s="523">
        <f t="shared" si="2"/>
        <v>2</v>
      </c>
      <c r="C18" s="1764">
        <v>0</v>
      </c>
      <c r="D18" s="1764">
        <v>2</v>
      </c>
      <c r="E18" s="523">
        <f t="shared" si="3"/>
        <v>1</v>
      </c>
      <c r="F18" s="1764">
        <v>0</v>
      </c>
      <c r="G18" s="1764">
        <v>1</v>
      </c>
      <c r="H18" s="523">
        <f t="shared" si="4"/>
        <v>3</v>
      </c>
      <c r="I18" s="1765">
        <v>0</v>
      </c>
      <c r="J18" s="1765">
        <v>3</v>
      </c>
      <c r="K18" s="149">
        <f t="shared" si="5"/>
        <v>2</v>
      </c>
      <c r="L18" s="150">
        <v>2</v>
      </c>
      <c r="M18" s="150">
        <v>0</v>
      </c>
      <c r="N18" s="149">
        <f t="shared" si="6"/>
        <v>0</v>
      </c>
      <c r="O18" s="150">
        <v>0</v>
      </c>
      <c r="P18" s="150">
        <v>0</v>
      </c>
    </row>
    <row r="19" spans="1:16" x14ac:dyDescent="0.15">
      <c r="A19" s="156" t="s">
        <v>18</v>
      </c>
      <c r="B19" s="523">
        <f t="shared" si="2"/>
        <v>4</v>
      </c>
      <c r="C19" s="1764">
        <v>1</v>
      </c>
      <c r="D19" s="1764">
        <v>3</v>
      </c>
      <c r="E19" s="523">
        <f t="shared" si="3"/>
        <v>2</v>
      </c>
      <c r="F19" s="1764">
        <v>1</v>
      </c>
      <c r="G19" s="1764">
        <v>1</v>
      </c>
      <c r="H19" s="523">
        <f t="shared" si="4"/>
        <v>5</v>
      </c>
      <c r="I19" s="1765">
        <v>2</v>
      </c>
      <c r="J19" s="1765">
        <v>3</v>
      </c>
      <c r="K19" s="149">
        <f t="shared" si="5"/>
        <v>5</v>
      </c>
      <c r="L19" s="150">
        <v>4</v>
      </c>
      <c r="M19" s="150">
        <v>1</v>
      </c>
      <c r="N19" s="149">
        <f t="shared" si="6"/>
        <v>0</v>
      </c>
      <c r="O19" s="150">
        <v>0</v>
      </c>
      <c r="P19" s="150">
        <v>0</v>
      </c>
    </row>
    <row r="20" spans="1:16" x14ac:dyDescent="0.15">
      <c r="A20" s="156" t="s">
        <v>19</v>
      </c>
      <c r="B20" s="523">
        <f t="shared" si="2"/>
        <v>0</v>
      </c>
      <c r="C20" s="1764">
        <v>0</v>
      </c>
      <c r="D20" s="1764">
        <v>0</v>
      </c>
      <c r="E20" s="523">
        <f t="shared" si="3"/>
        <v>0</v>
      </c>
      <c r="F20" s="1764">
        <v>0</v>
      </c>
      <c r="G20" s="1764">
        <v>0</v>
      </c>
      <c r="H20" s="523">
        <f t="shared" si="4"/>
        <v>0</v>
      </c>
      <c r="I20" s="1765">
        <v>0</v>
      </c>
      <c r="J20" s="1765">
        <v>0</v>
      </c>
      <c r="K20" s="149">
        <f t="shared" si="5"/>
        <v>0</v>
      </c>
      <c r="L20" s="150">
        <v>0</v>
      </c>
      <c r="M20" s="150">
        <v>0</v>
      </c>
      <c r="N20" s="149">
        <f t="shared" si="6"/>
        <v>0</v>
      </c>
      <c r="O20" s="150">
        <v>0</v>
      </c>
      <c r="P20" s="150">
        <v>0</v>
      </c>
    </row>
    <row r="21" spans="1:16" x14ac:dyDescent="0.15">
      <c r="A21" s="156" t="s">
        <v>20</v>
      </c>
      <c r="B21" s="523">
        <f t="shared" si="2"/>
        <v>0</v>
      </c>
      <c r="C21" s="1764">
        <v>0</v>
      </c>
      <c r="D21" s="1764">
        <v>0</v>
      </c>
      <c r="E21" s="523">
        <f t="shared" si="3"/>
        <v>0</v>
      </c>
      <c r="F21" s="1764">
        <v>0</v>
      </c>
      <c r="G21" s="1764">
        <v>0</v>
      </c>
      <c r="H21" s="523">
        <f t="shared" si="4"/>
        <v>0</v>
      </c>
      <c r="I21" s="1765">
        <v>0</v>
      </c>
      <c r="J21" s="1765">
        <v>0</v>
      </c>
      <c r="K21" s="149">
        <f t="shared" si="5"/>
        <v>4</v>
      </c>
      <c r="L21" s="150">
        <v>0</v>
      </c>
      <c r="M21" s="150">
        <v>4</v>
      </c>
      <c r="N21" s="149">
        <f t="shared" si="6"/>
        <v>0</v>
      </c>
      <c r="O21" s="150">
        <v>0</v>
      </c>
      <c r="P21" s="150">
        <v>0</v>
      </c>
    </row>
    <row r="22" spans="1:16" x14ac:dyDescent="0.15">
      <c r="A22" s="156"/>
      <c r="B22" s="1766"/>
      <c r="C22" s="1767"/>
      <c r="D22" s="1767"/>
      <c r="E22" s="1766"/>
      <c r="F22" s="1767"/>
      <c r="G22" s="1767"/>
      <c r="H22" s="1766"/>
      <c r="I22" s="1768"/>
      <c r="J22" s="1768"/>
      <c r="K22" s="151"/>
      <c r="L22" s="152"/>
      <c r="M22" s="152"/>
      <c r="N22" s="151"/>
      <c r="O22" s="152"/>
      <c r="P22" s="152"/>
    </row>
    <row r="23" spans="1:16" ht="11.25" customHeight="1" x14ac:dyDescent="0.15">
      <c r="A23" s="2710" t="s">
        <v>3148</v>
      </c>
      <c r="B23" s="2710"/>
      <c r="C23" s="2710"/>
      <c r="D23" s="2710"/>
      <c r="E23" s="2710"/>
      <c r="F23" s="2710"/>
      <c r="G23" s="2710"/>
      <c r="H23" s="2710"/>
      <c r="I23" s="2710"/>
      <c r="J23" s="2710"/>
      <c r="K23" s="2710"/>
      <c r="L23" s="2710"/>
      <c r="M23" s="2710"/>
      <c r="N23" s="2775"/>
      <c r="O23" s="2775"/>
      <c r="P23" s="2775"/>
    </row>
    <row r="24" spans="1:16" x14ac:dyDescent="0.15">
      <c r="A24" s="2512" t="s">
        <v>510</v>
      </c>
      <c r="B24" s="2512"/>
      <c r="C24" s="2512"/>
      <c r="D24" s="2512"/>
      <c r="E24" s="2512"/>
      <c r="F24" s="2512"/>
      <c r="G24" s="2512"/>
      <c r="H24" s="2512"/>
      <c r="I24" s="2512"/>
      <c r="J24" s="2512"/>
      <c r="K24" s="2512"/>
      <c r="L24" s="2512"/>
      <c r="M24" s="2512"/>
      <c r="N24" s="2773"/>
      <c r="O24" s="2773"/>
      <c r="P24" s="2773"/>
    </row>
    <row r="25" spans="1:16" x14ac:dyDescent="0.15">
      <c r="A25" s="2512" t="s">
        <v>3149</v>
      </c>
      <c r="B25" s="2512"/>
      <c r="C25" s="2512"/>
      <c r="D25" s="2512"/>
      <c r="E25" s="2512"/>
      <c r="F25" s="2512"/>
      <c r="G25" s="2512"/>
      <c r="H25" s="2512"/>
      <c r="I25" s="2512"/>
      <c r="J25" s="2512"/>
      <c r="K25" s="2512"/>
      <c r="L25" s="2512"/>
      <c r="M25" s="2512"/>
      <c r="N25" s="2773"/>
      <c r="O25" s="2773"/>
      <c r="P25" s="2773"/>
    </row>
    <row r="26" spans="1:16" x14ac:dyDescent="0.15">
      <c r="A26" s="1759"/>
      <c r="B26" s="1759"/>
      <c r="C26" s="1759"/>
      <c r="D26" s="1759"/>
      <c r="E26" s="1759"/>
      <c r="F26" s="1759"/>
      <c r="G26" s="1759"/>
      <c r="H26" s="1759"/>
      <c r="I26" s="1759"/>
      <c r="J26" s="1759"/>
      <c r="K26" s="1759"/>
      <c r="L26" s="1759"/>
      <c r="M26" s="1759"/>
      <c r="N26" s="1769"/>
      <c r="O26" s="1769"/>
      <c r="P26" s="1769"/>
    </row>
    <row r="27" spans="1:16" x14ac:dyDescent="0.15">
      <c r="A27" s="1759"/>
      <c r="B27" s="1759"/>
      <c r="C27" s="1759"/>
      <c r="D27" s="1759"/>
      <c r="E27" s="1759"/>
      <c r="F27" s="1759"/>
      <c r="G27" s="1759"/>
      <c r="H27" s="1759"/>
      <c r="I27" s="1759"/>
      <c r="J27" s="1759"/>
      <c r="K27" s="1759"/>
      <c r="L27" s="1759"/>
      <c r="M27" s="1759"/>
      <c r="N27" s="1769"/>
      <c r="O27" s="1769"/>
      <c r="P27" s="1769"/>
    </row>
    <row r="28" spans="1:16" x14ac:dyDescent="0.15">
      <c r="A28" s="1759"/>
      <c r="B28" s="1759"/>
      <c r="C28" s="1759"/>
      <c r="D28" s="1759"/>
      <c r="E28" s="1759"/>
      <c r="F28" s="1759"/>
      <c r="G28" s="1759"/>
      <c r="H28" s="1759"/>
      <c r="I28" s="1759"/>
      <c r="J28" s="1759"/>
      <c r="K28" s="1759"/>
      <c r="L28" s="1759"/>
      <c r="M28" s="1759"/>
      <c r="N28" s="1769"/>
      <c r="O28" s="1769"/>
      <c r="P28" s="1769"/>
    </row>
    <row r="29" spans="1:16" x14ac:dyDescent="0.15">
      <c r="A29" s="1759"/>
      <c r="B29" s="1759"/>
      <c r="C29" s="1759"/>
      <c r="D29" s="1759"/>
      <c r="E29" s="1759"/>
      <c r="F29" s="1759"/>
      <c r="G29" s="1759"/>
      <c r="H29" s="1759"/>
      <c r="I29" s="1759"/>
      <c r="J29" s="1759"/>
      <c r="K29" s="1759"/>
      <c r="L29" s="1759"/>
      <c r="M29" s="1759"/>
      <c r="N29" s="1769"/>
      <c r="O29" s="1769"/>
      <c r="P29" s="1769"/>
    </row>
    <row r="30" spans="1:16" x14ac:dyDescent="0.15">
      <c r="A30" s="1759"/>
      <c r="B30" s="1759"/>
      <c r="C30" s="1759"/>
      <c r="D30" s="1759"/>
      <c r="E30" s="1759"/>
      <c r="F30" s="1759"/>
      <c r="G30" s="1759"/>
      <c r="H30" s="1759"/>
      <c r="I30" s="1759"/>
      <c r="J30" s="1759"/>
      <c r="K30" s="1759"/>
      <c r="L30" s="1759"/>
      <c r="M30" s="1759"/>
      <c r="N30" s="1769"/>
      <c r="O30" s="1769"/>
      <c r="P30" s="1769"/>
    </row>
    <row r="31" spans="1:16" x14ac:dyDescent="0.15">
      <c r="A31" s="1759"/>
      <c r="B31" s="1759"/>
      <c r="C31" s="1759"/>
      <c r="D31" s="1759"/>
      <c r="E31" s="1759"/>
      <c r="F31" s="1759"/>
      <c r="G31" s="1759"/>
      <c r="H31" s="1759"/>
      <c r="I31" s="1759"/>
      <c r="J31" s="1759"/>
      <c r="K31" s="1759"/>
      <c r="L31" s="1759"/>
      <c r="M31" s="1759"/>
      <c r="N31" s="1769"/>
      <c r="O31" s="1769"/>
      <c r="P31" s="1769"/>
    </row>
    <row r="32" spans="1:16" x14ac:dyDescent="0.15">
      <c r="A32" s="156"/>
      <c r="B32" s="1770"/>
      <c r="C32" s="1771"/>
      <c r="D32" s="1771"/>
      <c r="E32" s="1770"/>
      <c r="F32" s="1771"/>
      <c r="G32" s="1771"/>
      <c r="H32" s="1770"/>
      <c r="I32" s="1771"/>
      <c r="J32" s="1771"/>
      <c r="K32" s="1770"/>
      <c r="L32" s="1771"/>
      <c r="M32" s="1771"/>
    </row>
    <row r="33" spans="1:13" x14ac:dyDescent="0.15">
      <c r="A33" s="156"/>
      <c r="B33" s="1770"/>
      <c r="C33" s="1771"/>
      <c r="D33" s="1771"/>
      <c r="E33" s="1770"/>
      <c r="F33" s="1771"/>
      <c r="G33" s="1771"/>
      <c r="H33" s="1770"/>
      <c r="I33" s="1771"/>
      <c r="J33" s="1771"/>
      <c r="K33" s="1770"/>
      <c r="L33" s="1771"/>
      <c r="M33" s="1771"/>
    </row>
  </sheetData>
  <mergeCells count="11">
    <mergeCell ref="A23:P23"/>
    <mergeCell ref="A24:P24"/>
    <mergeCell ref="A25:P25"/>
    <mergeCell ref="A2:P2"/>
    <mergeCell ref="A3:P3"/>
    <mergeCell ref="A4:A5"/>
    <mergeCell ref="B4:D4"/>
    <mergeCell ref="E4:G4"/>
    <mergeCell ref="H4:J4"/>
    <mergeCell ref="K4:M4"/>
    <mergeCell ref="N4:P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3"/>
  <dimension ref="A1:Y59"/>
  <sheetViews>
    <sheetView zoomScale="85" zoomScaleNormal="85" workbookViewId="0"/>
  </sheetViews>
  <sheetFormatPr baseColWidth="10" defaultColWidth="9.140625" defaultRowHeight="10.5" x14ac:dyDescent="0.15"/>
  <cols>
    <col min="1" max="1" width="24.7109375" style="118" customWidth="1"/>
    <col min="2" max="2" width="44.28515625" style="118" customWidth="1"/>
    <col min="3" max="3" width="10" style="118" customWidth="1"/>
    <col min="4" max="4" width="17.85546875" style="118" bestFit="1" customWidth="1"/>
    <col min="5" max="5" width="8.5703125" style="118" customWidth="1"/>
    <col min="6" max="6" width="15.7109375" style="118" customWidth="1"/>
    <col min="7" max="7" width="8.5703125" style="118" customWidth="1"/>
    <col min="8" max="8" width="19.28515625" style="118" customWidth="1"/>
    <col min="9" max="9" width="8.5703125" style="118" customWidth="1"/>
    <col min="10" max="10" width="16.85546875" style="118" customWidth="1"/>
    <col min="11" max="11" width="10" style="118" customWidth="1"/>
    <col min="12" max="12" width="17.85546875" style="118" bestFit="1" customWidth="1"/>
    <col min="13" max="13" width="8.5703125" style="118" customWidth="1"/>
    <col min="14" max="14" width="15.7109375" style="118" customWidth="1"/>
    <col min="15" max="15" width="8.5703125" style="118" customWidth="1"/>
    <col min="16" max="16" width="17.7109375" style="118" customWidth="1"/>
    <col min="17" max="17" width="8.5703125" style="118" customWidth="1"/>
    <col min="18" max="18" width="14.5703125" style="118" bestFit="1" customWidth="1"/>
    <col min="19" max="16384" width="9.140625" style="118"/>
  </cols>
  <sheetData>
    <row r="1" spans="1:19" ht="15" customHeight="1" x14ac:dyDescent="0.15"/>
    <row r="2" spans="1:19" ht="15" customHeight="1" x14ac:dyDescent="0.15">
      <c r="A2" s="2383" t="s">
        <v>3150</v>
      </c>
      <c r="B2" s="2383"/>
      <c r="C2" s="2383"/>
      <c r="D2" s="2383"/>
      <c r="E2" s="2383"/>
      <c r="F2" s="2383"/>
      <c r="G2" s="2383"/>
      <c r="H2" s="2383"/>
      <c r="I2" s="2383"/>
      <c r="J2" s="2383"/>
      <c r="K2" s="2383"/>
      <c r="L2" s="2383"/>
    </row>
    <row r="3" spans="1:19" ht="10.5" customHeight="1" x14ac:dyDescent="0.15">
      <c r="A3" s="1742"/>
      <c r="B3" s="997"/>
      <c r="C3" s="997"/>
      <c r="D3" s="997"/>
      <c r="E3" s="997"/>
      <c r="F3" s="997"/>
      <c r="G3" s="997"/>
      <c r="H3" s="997"/>
      <c r="I3" s="997"/>
      <c r="J3" s="997"/>
    </row>
    <row r="4" spans="1:19" ht="17.100000000000001" customHeight="1" x14ac:dyDescent="0.15">
      <c r="A4" s="3417" t="s">
        <v>1</v>
      </c>
      <c r="B4" s="3419" t="s">
        <v>3078</v>
      </c>
      <c r="C4" s="3417" t="s">
        <v>3151</v>
      </c>
      <c r="D4" s="3417"/>
      <c r="E4" s="3417"/>
      <c r="F4" s="3417"/>
      <c r="G4" s="3417"/>
      <c r="H4" s="3417"/>
      <c r="I4" s="3417"/>
      <c r="J4" s="3417"/>
      <c r="K4" s="3419" t="s">
        <v>3152</v>
      </c>
      <c r="L4" s="3420"/>
      <c r="M4" s="3420"/>
      <c r="N4" s="3420"/>
      <c r="O4" s="3420"/>
      <c r="P4" s="3420"/>
      <c r="Q4" s="3420"/>
      <c r="R4" s="3423"/>
      <c r="S4" s="1772"/>
    </row>
    <row r="5" spans="1:19" ht="17.100000000000001" customHeight="1" x14ac:dyDescent="0.15">
      <c r="A5" s="3418"/>
      <c r="B5" s="3422"/>
      <c r="C5" s="1773" t="s">
        <v>3153</v>
      </c>
      <c r="D5" s="1774" t="s">
        <v>3154</v>
      </c>
      <c r="E5" s="1773" t="s">
        <v>3155</v>
      </c>
      <c r="F5" s="1773" t="s">
        <v>3156</v>
      </c>
      <c r="G5" s="1773" t="s">
        <v>3157</v>
      </c>
      <c r="H5" s="1773" t="s">
        <v>3158</v>
      </c>
      <c r="I5" s="1773" t="s">
        <v>3159</v>
      </c>
      <c r="J5" s="1773" t="s">
        <v>3160</v>
      </c>
      <c r="K5" s="1773" t="s">
        <v>3153</v>
      </c>
      <c r="L5" s="1774" t="s">
        <v>3154</v>
      </c>
      <c r="M5" s="1773" t="s">
        <v>3155</v>
      </c>
      <c r="N5" s="1773" t="s">
        <v>3156</v>
      </c>
      <c r="O5" s="1773" t="s">
        <v>3157</v>
      </c>
      <c r="P5" s="1773" t="s">
        <v>3158</v>
      </c>
      <c r="Q5" s="1773" t="s">
        <v>3159</v>
      </c>
      <c r="R5" s="1773" t="s">
        <v>3160</v>
      </c>
      <c r="S5" s="1772"/>
    </row>
    <row r="6" spans="1:19" ht="12.75" customHeight="1" x14ac:dyDescent="0.15">
      <c r="A6" s="3421" t="s">
        <v>71</v>
      </c>
      <c r="B6" s="3421"/>
      <c r="C6" s="761">
        <f t="shared" ref="C6:D17" si="0">E6+G6+I6</f>
        <v>526</v>
      </c>
      <c r="D6" s="1775">
        <f t="shared" si="0"/>
        <v>871349011</v>
      </c>
      <c r="E6" s="761">
        <f t="shared" ref="E6:J6" si="1">SUM(E7:E17)</f>
        <v>85</v>
      </c>
      <c r="F6" s="1775">
        <f t="shared" si="1"/>
        <v>223340320</v>
      </c>
      <c r="G6" s="1776">
        <f t="shared" si="1"/>
        <v>378</v>
      </c>
      <c r="H6" s="1775">
        <f t="shared" si="1"/>
        <v>549798000</v>
      </c>
      <c r="I6" s="761">
        <f t="shared" si="1"/>
        <v>63</v>
      </c>
      <c r="J6" s="1775">
        <f t="shared" si="1"/>
        <v>98210691</v>
      </c>
      <c r="K6" s="761">
        <f t="shared" ref="K6:L17" si="2">M6+O6+Q6</f>
        <v>1280</v>
      </c>
      <c r="L6" s="1777">
        <f t="shared" si="2"/>
        <v>1185618000</v>
      </c>
      <c r="M6" s="761">
        <f t="shared" ref="M6:R6" si="3">SUM(M7:M17)</f>
        <v>95</v>
      </c>
      <c r="N6" s="1775">
        <f t="shared" si="3"/>
        <v>312000000</v>
      </c>
      <c r="O6" s="761">
        <f t="shared" si="3"/>
        <v>29</v>
      </c>
      <c r="P6" s="1775">
        <f t="shared" si="3"/>
        <v>707618000</v>
      </c>
      <c r="Q6" s="1776">
        <f t="shared" si="3"/>
        <v>1156</v>
      </c>
      <c r="R6" s="1775">
        <f t="shared" si="3"/>
        <v>166000000</v>
      </c>
      <c r="S6" s="1778"/>
    </row>
    <row r="7" spans="1:19" ht="12.75" customHeight="1" x14ac:dyDescent="0.15">
      <c r="A7" s="1779" t="s">
        <v>5</v>
      </c>
      <c r="B7" s="235" t="s">
        <v>3082</v>
      </c>
      <c r="C7" s="761">
        <f t="shared" si="0"/>
        <v>32</v>
      </c>
      <c r="D7" s="1775">
        <f t="shared" si="0"/>
        <v>64700000</v>
      </c>
      <c r="E7" s="1780">
        <v>11</v>
      </c>
      <c r="F7" s="1781">
        <v>24700000</v>
      </c>
      <c r="G7" s="1780">
        <v>19</v>
      </c>
      <c r="H7" s="1781">
        <v>35000000</v>
      </c>
      <c r="I7" s="1782">
        <v>2</v>
      </c>
      <c r="J7" s="1781">
        <v>5000000</v>
      </c>
      <c r="K7" s="761">
        <f t="shared" si="2"/>
        <v>9</v>
      </c>
      <c r="L7" s="1777">
        <f t="shared" si="2"/>
        <v>78000000</v>
      </c>
      <c r="M7" s="1782">
        <v>7</v>
      </c>
      <c r="N7" s="1781">
        <v>27000000</v>
      </c>
      <c r="O7" s="1782">
        <v>2</v>
      </c>
      <c r="P7" s="1781">
        <v>45000000</v>
      </c>
      <c r="Q7" s="1780">
        <v>0</v>
      </c>
      <c r="R7" s="1781">
        <v>6000000</v>
      </c>
      <c r="S7" s="1778"/>
    </row>
    <row r="8" spans="1:19" ht="12.75" customHeight="1" x14ac:dyDescent="0.15">
      <c r="A8" s="1779" t="s">
        <v>3161</v>
      </c>
      <c r="B8" s="235" t="s">
        <v>3083</v>
      </c>
      <c r="C8" s="761">
        <f t="shared" si="0"/>
        <v>38</v>
      </c>
      <c r="D8" s="1775">
        <f t="shared" si="0"/>
        <v>70497300</v>
      </c>
      <c r="E8" s="1780">
        <v>11</v>
      </c>
      <c r="F8" s="1781">
        <v>34500000</v>
      </c>
      <c r="G8" s="1780">
        <v>26</v>
      </c>
      <c r="H8" s="1781">
        <v>31000000</v>
      </c>
      <c r="I8" s="1782">
        <v>1</v>
      </c>
      <c r="J8" s="1781">
        <v>4997300</v>
      </c>
      <c r="K8" s="761">
        <f t="shared" si="2"/>
        <v>11</v>
      </c>
      <c r="L8" s="1777">
        <f t="shared" si="2"/>
        <v>73700000</v>
      </c>
      <c r="M8" s="1782">
        <v>9</v>
      </c>
      <c r="N8" s="1781">
        <v>22000000</v>
      </c>
      <c r="O8" s="1782">
        <v>2</v>
      </c>
      <c r="P8" s="1781">
        <v>41700000</v>
      </c>
      <c r="Q8" s="1780">
        <v>0</v>
      </c>
      <c r="R8" s="1781">
        <v>10000000</v>
      </c>
      <c r="S8" s="1778"/>
    </row>
    <row r="9" spans="1:19" ht="12.75" customHeight="1" x14ac:dyDescent="0.15">
      <c r="A9" s="1779" t="s">
        <v>8</v>
      </c>
      <c r="B9" s="118" t="s">
        <v>3084</v>
      </c>
      <c r="C9" s="761">
        <f t="shared" si="0"/>
        <v>12</v>
      </c>
      <c r="D9" s="1775">
        <f t="shared" si="0"/>
        <v>45125000</v>
      </c>
      <c r="E9" s="1780">
        <v>8</v>
      </c>
      <c r="F9" s="1781">
        <v>8125000</v>
      </c>
      <c r="G9" s="1780">
        <v>2</v>
      </c>
      <c r="H9" s="1781">
        <v>32000000</v>
      </c>
      <c r="I9" s="1782">
        <v>2</v>
      </c>
      <c r="J9" s="1781">
        <v>5000000</v>
      </c>
      <c r="K9" s="761">
        <f t="shared" si="2"/>
        <v>248</v>
      </c>
      <c r="L9" s="1777">
        <f t="shared" si="2"/>
        <v>41000000</v>
      </c>
      <c r="M9" s="1782">
        <v>6</v>
      </c>
      <c r="N9" s="1781">
        <v>14000000</v>
      </c>
      <c r="O9" s="1782">
        <v>2</v>
      </c>
      <c r="P9" s="1781">
        <v>22000000</v>
      </c>
      <c r="Q9" s="1780">
        <v>240</v>
      </c>
      <c r="R9" s="1781">
        <v>5000000</v>
      </c>
      <c r="S9" s="1778"/>
    </row>
    <row r="10" spans="1:19" x14ac:dyDescent="0.15">
      <c r="A10" s="143" t="s">
        <v>3162</v>
      </c>
      <c r="B10" s="118" t="s">
        <v>3089</v>
      </c>
      <c r="C10" s="761">
        <f t="shared" si="0"/>
        <v>18</v>
      </c>
      <c r="D10" s="1775">
        <f t="shared" si="0"/>
        <v>49685031</v>
      </c>
      <c r="E10" s="1780">
        <v>1</v>
      </c>
      <c r="F10" s="1781">
        <v>14317000</v>
      </c>
      <c r="G10" s="1780">
        <v>11</v>
      </c>
      <c r="H10" s="1781">
        <v>29693000</v>
      </c>
      <c r="I10" s="1782">
        <v>6</v>
      </c>
      <c r="J10" s="1781">
        <v>5675031</v>
      </c>
      <c r="K10" s="761">
        <f t="shared" si="2"/>
        <v>870</v>
      </c>
      <c r="L10" s="1777">
        <f t="shared" si="2"/>
        <v>56600000</v>
      </c>
      <c r="M10" s="1782">
        <v>2</v>
      </c>
      <c r="N10" s="1781">
        <v>15000000</v>
      </c>
      <c r="O10" s="1782">
        <v>2</v>
      </c>
      <c r="P10" s="1781">
        <v>25600000</v>
      </c>
      <c r="Q10" s="1780">
        <v>866</v>
      </c>
      <c r="R10" s="1781">
        <v>16000000</v>
      </c>
      <c r="S10" s="1778"/>
    </row>
    <row r="11" spans="1:19" ht="22.5" customHeight="1" x14ac:dyDescent="0.15">
      <c r="A11" s="1783" t="s">
        <v>3163</v>
      </c>
      <c r="B11" s="118" t="s">
        <v>3086</v>
      </c>
      <c r="C11" s="761">
        <f t="shared" si="0"/>
        <v>73</v>
      </c>
      <c r="D11" s="1775">
        <f t="shared" si="0"/>
        <v>121250000</v>
      </c>
      <c r="E11" s="1780">
        <v>10</v>
      </c>
      <c r="F11" s="1781">
        <v>26250000</v>
      </c>
      <c r="G11" s="1780">
        <v>46</v>
      </c>
      <c r="H11" s="1781">
        <v>75000000</v>
      </c>
      <c r="I11" s="1782">
        <v>17</v>
      </c>
      <c r="J11" s="1781">
        <v>20000000</v>
      </c>
      <c r="K11" s="761">
        <f t="shared" si="2"/>
        <v>11</v>
      </c>
      <c r="L11" s="1777">
        <f t="shared" si="2"/>
        <v>122600000</v>
      </c>
      <c r="M11" s="1782">
        <v>9</v>
      </c>
      <c r="N11" s="1781">
        <v>30000000</v>
      </c>
      <c r="O11" s="1782">
        <v>2</v>
      </c>
      <c r="P11" s="1781">
        <v>73600000</v>
      </c>
      <c r="Q11" s="1780">
        <v>0</v>
      </c>
      <c r="R11" s="1781">
        <v>19000000</v>
      </c>
      <c r="S11" s="1778"/>
    </row>
    <row r="12" spans="1:19" ht="12.75" customHeight="1" x14ac:dyDescent="0.15">
      <c r="A12" s="1779" t="s">
        <v>15</v>
      </c>
      <c r="B12" s="118" t="s">
        <v>3090</v>
      </c>
      <c r="C12" s="761">
        <f t="shared" si="0"/>
        <v>82</v>
      </c>
      <c r="D12" s="1775">
        <f t="shared" si="0"/>
        <v>83972160</v>
      </c>
      <c r="E12" s="1780">
        <v>17</v>
      </c>
      <c r="F12" s="1781">
        <v>19023320</v>
      </c>
      <c r="G12" s="1780">
        <v>55</v>
      </c>
      <c r="H12" s="1781">
        <v>55000000</v>
      </c>
      <c r="I12" s="1782">
        <v>10</v>
      </c>
      <c r="J12" s="1781">
        <v>9948840</v>
      </c>
      <c r="K12" s="761">
        <f t="shared" si="2"/>
        <v>34</v>
      </c>
      <c r="L12" s="1777">
        <f t="shared" si="2"/>
        <v>108400000</v>
      </c>
      <c r="M12" s="1782">
        <v>22</v>
      </c>
      <c r="N12" s="1781">
        <v>22000000</v>
      </c>
      <c r="O12" s="1782">
        <v>2</v>
      </c>
      <c r="P12" s="1781">
        <v>76400000</v>
      </c>
      <c r="Q12" s="1780">
        <v>10</v>
      </c>
      <c r="R12" s="1781">
        <v>10000000</v>
      </c>
      <c r="S12" s="1778"/>
    </row>
    <row r="13" spans="1:19" ht="12.75" customHeight="1" x14ac:dyDescent="0.15">
      <c r="A13" s="1779" t="s">
        <v>417</v>
      </c>
      <c r="B13" s="118" t="s">
        <v>3091</v>
      </c>
      <c r="C13" s="761">
        <f t="shared" si="0"/>
        <v>150</v>
      </c>
      <c r="D13" s="1775">
        <f t="shared" si="0"/>
        <v>151214900</v>
      </c>
      <c r="E13" s="1780">
        <v>10</v>
      </c>
      <c r="F13" s="1781">
        <v>38000000</v>
      </c>
      <c r="G13" s="1780">
        <v>129</v>
      </c>
      <c r="H13" s="1781">
        <v>100000000</v>
      </c>
      <c r="I13" s="1782">
        <v>11</v>
      </c>
      <c r="J13" s="1781">
        <v>13214900</v>
      </c>
      <c r="K13" s="761">
        <f t="shared" si="2"/>
        <v>15</v>
      </c>
      <c r="L13" s="1777">
        <f t="shared" si="2"/>
        <v>238300000</v>
      </c>
      <c r="M13" s="1782">
        <v>13</v>
      </c>
      <c r="N13" s="1781">
        <v>48100000</v>
      </c>
      <c r="O13" s="1782">
        <v>2</v>
      </c>
      <c r="P13" s="1781">
        <v>166200000</v>
      </c>
      <c r="Q13" s="1780">
        <v>0</v>
      </c>
      <c r="R13" s="1781">
        <v>24000000</v>
      </c>
      <c r="S13" s="1778"/>
    </row>
    <row r="14" spans="1:19" ht="12.75" customHeight="1" x14ac:dyDescent="0.15">
      <c r="A14" s="1779" t="s">
        <v>418</v>
      </c>
      <c r="B14" s="118" t="s">
        <v>3092</v>
      </c>
      <c r="C14" s="761">
        <f t="shared" si="0"/>
        <v>55</v>
      </c>
      <c r="D14" s="1775">
        <f t="shared" si="0"/>
        <v>65040060</v>
      </c>
      <c r="E14" s="1780">
        <v>7</v>
      </c>
      <c r="F14" s="1781">
        <v>13840440</v>
      </c>
      <c r="G14" s="1780">
        <v>42</v>
      </c>
      <c r="H14" s="1781">
        <v>42000000</v>
      </c>
      <c r="I14" s="1782">
        <v>6</v>
      </c>
      <c r="J14" s="1781">
        <v>9199620</v>
      </c>
      <c r="K14" s="761">
        <f t="shared" si="2"/>
        <v>12</v>
      </c>
      <c r="L14" s="1777">
        <f t="shared" si="2"/>
        <v>80100000</v>
      </c>
      <c r="M14" s="1782">
        <v>10</v>
      </c>
      <c r="N14" s="1781">
        <v>15000000</v>
      </c>
      <c r="O14" s="1782">
        <v>2</v>
      </c>
      <c r="P14" s="1781">
        <v>55100000</v>
      </c>
      <c r="Q14" s="1780">
        <v>0</v>
      </c>
      <c r="R14" s="1781">
        <v>10000000</v>
      </c>
      <c r="S14" s="1778"/>
    </row>
    <row r="15" spans="1:19" ht="12.75" customHeight="1" x14ac:dyDescent="0.15">
      <c r="A15" s="1779" t="s">
        <v>3164</v>
      </c>
      <c r="B15" s="118" t="s">
        <v>3093</v>
      </c>
      <c r="C15" s="761">
        <f t="shared" si="0"/>
        <v>54</v>
      </c>
      <c r="D15" s="1775">
        <f t="shared" si="0"/>
        <v>80000000</v>
      </c>
      <c r="E15" s="1780">
        <v>6</v>
      </c>
      <c r="F15" s="1781">
        <v>30000000</v>
      </c>
      <c r="G15" s="1780">
        <v>43</v>
      </c>
      <c r="H15" s="1781">
        <v>45000000</v>
      </c>
      <c r="I15" s="1782">
        <v>5</v>
      </c>
      <c r="J15" s="1781">
        <v>5000000</v>
      </c>
      <c r="K15" s="761">
        <f t="shared" si="2"/>
        <v>17</v>
      </c>
      <c r="L15" s="1777">
        <f t="shared" si="2"/>
        <v>94800000</v>
      </c>
      <c r="M15" s="1782">
        <v>10</v>
      </c>
      <c r="N15" s="1781">
        <v>31000000</v>
      </c>
      <c r="O15" s="1782">
        <v>2</v>
      </c>
      <c r="P15" s="1781">
        <v>55800000</v>
      </c>
      <c r="Q15" s="1780">
        <v>5</v>
      </c>
      <c r="R15" s="1781">
        <v>8000000</v>
      </c>
      <c r="S15" s="1778"/>
    </row>
    <row r="16" spans="1:19" ht="12.75" customHeight="1" x14ac:dyDescent="0.15">
      <c r="A16" s="1779" t="s">
        <v>20</v>
      </c>
      <c r="B16" s="118" t="s">
        <v>3095</v>
      </c>
      <c r="C16" s="761">
        <f t="shared" si="0"/>
        <v>11</v>
      </c>
      <c r="D16" s="1775">
        <f t="shared" si="0"/>
        <v>30584560</v>
      </c>
      <c r="E16" s="1780">
        <v>4</v>
      </c>
      <c r="F16" s="1781">
        <v>14584560</v>
      </c>
      <c r="G16" s="1780">
        <v>5</v>
      </c>
      <c r="H16" s="1781">
        <v>10000000</v>
      </c>
      <c r="I16" s="1782">
        <v>2</v>
      </c>
      <c r="J16" s="1781">
        <v>6000000</v>
      </c>
      <c r="K16" s="761">
        <f t="shared" si="2"/>
        <v>10</v>
      </c>
      <c r="L16" s="1777">
        <f t="shared" si="2"/>
        <v>37000000</v>
      </c>
      <c r="M16" s="1782">
        <v>4</v>
      </c>
      <c r="N16" s="1781">
        <v>14000000</v>
      </c>
      <c r="O16" s="1782">
        <v>1</v>
      </c>
      <c r="P16" s="1781">
        <v>18000000</v>
      </c>
      <c r="Q16" s="1780">
        <v>5</v>
      </c>
      <c r="R16" s="1781">
        <v>5000000</v>
      </c>
      <c r="S16" s="1778"/>
    </row>
    <row r="17" spans="1:19" ht="12.75" customHeight="1" x14ac:dyDescent="0.15">
      <c r="A17" s="143" t="s">
        <v>3165</v>
      </c>
      <c r="B17" s="1784" t="s">
        <v>3166</v>
      </c>
      <c r="C17" s="761">
        <f t="shared" si="0"/>
        <v>1</v>
      </c>
      <c r="D17" s="1775">
        <f t="shared" si="0"/>
        <v>109280000</v>
      </c>
      <c r="E17" s="1780">
        <v>0</v>
      </c>
      <c r="F17" s="1781">
        <v>0</v>
      </c>
      <c r="G17" s="1780">
        <v>0</v>
      </c>
      <c r="H17" s="1781">
        <v>95105000</v>
      </c>
      <c r="I17" s="1782">
        <v>1</v>
      </c>
      <c r="J17" s="1781">
        <v>14175000</v>
      </c>
      <c r="K17" s="761">
        <f t="shared" si="2"/>
        <v>43</v>
      </c>
      <c r="L17" s="1777">
        <f t="shared" si="2"/>
        <v>255118000</v>
      </c>
      <c r="M17" s="1782">
        <v>3</v>
      </c>
      <c r="N17" s="1781">
        <v>73900000</v>
      </c>
      <c r="O17" s="1782">
        <v>10</v>
      </c>
      <c r="P17" s="1781">
        <v>128218000</v>
      </c>
      <c r="Q17" s="1780">
        <v>30</v>
      </c>
      <c r="R17" s="1781">
        <v>53000000</v>
      </c>
      <c r="S17" s="1778"/>
    </row>
    <row r="18" spans="1:19" x14ac:dyDescent="0.15">
      <c r="A18" s="1785"/>
      <c r="B18" s="1785"/>
      <c r="C18" s="761"/>
      <c r="D18" s="1786"/>
      <c r="E18" s="1782"/>
      <c r="F18" s="1781"/>
      <c r="G18" s="1782"/>
      <c r="H18" s="1781"/>
      <c r="I18" s="1782"/>
      <c r="J18" s="1781"/>
      <c r="K18" s="739"/>
      <c r="L18" s="1786"/>
      <c r="M18" s="1782"/>
      <c r="N18" s="1781"/>
      <c r="O18" s="1782"/>
      <c r="P18" s="1781"/>
      <c r="Q18" s="1782"/>
      <c r="R18" s="1781"/>
      <c r="S18" s="1778"/>
    </row>
    <row r="19" spans="1:19" x14ac:dyDescent="0.15">
      <c r="A19" s="1772"/>
      <c r="B19" s="1772"/>
      <c r="C19" s="1772"/>
      <c r="D19" s="1772"/>
      <c r="E19" s="1772"/>
      <c r="F19" s="1772"/>
      <c r="G19" s="1772"/>
      <c r="H19" s="1772"/>
      <c r="I19" s="1772"/>
      <c r="J19" s="1772"/>
      <c r="K19" s="1772"/>
      <c r="L19" s="1772"/>
      <c r="M19" s="1772"/>
      <c r="N19" s="1772"/>
      <c r="O19" s="1772"/>
      <c r="P19" s="1772"/>
      <c r="Q19" s="1772"/>
      <c r="R19" s="1772"/>
      <c r="S19" s="1772"/>
    </row>
    <row r="20" spans="1:19" x14ac:dyDescent="0.15">
      <c r="A20" s="1787" t="s">
        <v>3167</v>
      </c>
      <c r="B20" s="1772"/>
      <c r="C20" s="1772"/>
      <c r="D20" s="1772"/>
      <c r="E20" s="1772"/>
      <c r="F20" s="1772"/>
      <c r="G20" s="1772"/>
      <c r="H20" s="1772"/>
      <c r="I20" s="1772"/>
      <c r="J20" s="1772"/>
      <c r="K20" s="1772"/>
      <c r="L20" s="1772"/>
      <c r="M20" s="1772"/>
      <c r="N20" s="1772"/>
      <c r="O20" s="1772"/>
      <c r="P20" s="1772"/>
      <c r="Q20" s="1772"/>
      <c r="R20" s="1772"/>
      <c r="S20" s="1772"/>
    </row>
    <row r="21" spans="1:19" ht="17.100000000000001" customHeight="1" x14ac:dyDescent="0.15">
      <c r="A21" s="3417" t="s">
        <v>1</v>
      </c>
      <c r="B21" s="3417" t="s">
        <v>3078</v>
      </c>
      <c r="C21" s="3419" t="s">
        <v>3168</v>
      </c>
      <c r="D21" s="3420"/>
      <c r="E21" s="3420"/>
      <c r="F21" s="3420"/>
      <c r="G21" s="3420"/>
      <c r="H21" s="3420"/>
      <c r="I21" s="3420"/>
      <c r="J21" s="3420"/>
      <c r="K21" s="2478" t="s">
        <v>3169</v>
      </c>
      <c r="L21" s="2478"/>
      <c r="M21" s="2478"/>
      <c r="N21" s="2478"/>
      <c r="O21" s="2478"/>
      <c r="P21" s="2478"/>
      <c r="Q21" s="2478"/>
      <c r="R21" s="2478"/>
      <c r="S21" s="1772"/>
    </row>
    <row r="22" spans="1:19" ht="17.100000000000001" customHeight="1" x14ac:dyDescent="0.15">
      <c r="A22" s="3418"/>
      <c r="B22" s="3418"/>
      <c r="C22" s="1773" t="s">
        <v>3153</v>
      </c>
      <c r="D22" s="1774" t="s">
        <v>3154</v>
      </c>
      <c r="E22" s="1773" t="s">
        <v>3155</v>
      </c>
      <c r="F22" s="1773" t="s">
        <v>3156</v>
      </c>
      <c r="G22" s="1773" t="s">
        <v>3157</v>
      </c>
      <c r="H22" s="1773" t="s">
        <v>3158</v>
      </c>
      <c r="I22" s="1773" t="s">
        <v>3159</v>
      </c>
      <c r="J22" s="1773" t="s">
        <v>3160</v>
      </c>
      <c r="K22" s="145" t="s">
        <v>3153</v>
      </c>
      <c r="L22" s="145" t="s">
        <v>3154</v>
      </c>
      <c r="M22" s="145" t="s">
        <v>3170</v>
      </c>
      <c r="N22" s="145" t="s">
        <v>3171</v>
      </c>
      <c r="O22" s="145" t="s">
        <v>3172</v>
      </c>
      <c r="P22" s="145" t="s">
        <v>3173</v>
      </c>
      <c r="Q22" s="145" t="s">
        <v>3174</v>
      </c>
      <c r="R22" s="145" t="s">
        <v>3175</v>
      </c>
      <c r="S22" s="1772"/>
    </row>
    <row r="23" spans="1:19" ht="12.75" customHeight="1" x14ac:dyDescent="0.15">
      <c r="A23" s="3421" t="s">
        <v>71</v>
      </c>
      <c r="B23" s="3421"/>
      <c r="C23" s="761">
        <f t="shared" ref="C23:D34" si="4">E23+G23+I23</f>
        <v>567</v>
      </c>
      <c r="D23" s="1777">
        <f t="shared" si="4"/>
        <v>1048816000</v>
      </c>
      <c r="E23" s="761">
        <f t="shared" ref="E23:J23" si="5">SUM(E24:E34)</f>
        <v>93</v>
      </c>
      <c r="F23" s="1775">
        <f t="shared" si="5"/>
        <v>200141000</v>
      </c>
      <c r="G23" s="761">
        <f t="shared" si="5"/>
        <v>423</v>
      </c>
      <c r="H23" s="1775">
        <f t="shared" si="5"/>
        <v>755965000</v>
      </c>
      <c r="I23" s="1776">
        <f t="shared" si="5"/>
        <v>51</v>
      </c>
      <c r="J23" s="1775">
        <f t="shared" si="5"/>
        <v>92710000</v>
      </c>
      <c r="K23" s="151">
        <f>SUM(K24:K34)</f>
        <v>565</v>
      </c>
      <c r="L23" s="159">
        <f t="shared" ref="L23:L33" si="6">SUM(N23,P23,R23)</f>
        <v>1188977540</v>
      </c>
      <c r="M23" s="151">
        <f t="shared" ref="M23:R23" si="7">SUM(M24:M34)</f>
        <v>100</v>
      </c>
      <c r="N23" s="151">
        <f t="shared" si="7"/>
        <v>350654400</v>
      </c>
      <c r="O23" s="151">
        <f t="shared" si="7"/>
        <v>420</v>
      </c>
      <c r="P23" s="151">
        <f t="shared" si="7"/>
        <v>712166140</v>
      </c>
      <c r="Q23" s="151">
        <f t="shared" si="7"/>
        <v>45</v>
      </c>
      <c r="R23" s="151">
        <f t="shared" si="7"/>
        <v>126157000</v>
      </c>
      <c r="S23" s="1778"/>
    </row>
    <row r="24" spans="1:19" ht="12.75" customHeight="1" x14ac:dyDescent="0.15">
      <c r="A24" s="1779" t="s">
        <v>5</v>
      </c>
      <c r="B24" s="235" t="s">
        <v>3082</v>
      </c>
      <c r="C24" s="739">
        <f t="shared" si="4"/>
        <v>8</v>
      </c>
      <c r="D24" s="1788">
        <f t="shared" si="4"/>
        <v>32295000</v>
      </c>
      <c r="E24" s="1782">
        <v>5</v>
      </c>
      <c r="F24" s="1781">
        <v>10000000</v>
      </c>
      <c r="G24" s="1782">
        <v>2</v>
      </c>
      <c r="H24" s="1781">
        <v>16295000</v>
      </c>
      <c r="I24" s="1780">
        <v>1</v>
      </c>
      <c r="J24" s="1781">
        <v>6000000</v>
      </c>
      <c r="K24" s="151">
        <f t="shared" ref="K24:K34" si="8">SUM(M24,O24,Q24)</f>
        <v>21</v>
      </c>
      <c r="L24" s="159">
        <f t="shared" si="6"/>
        <v>39297000</v>
      </c>
      <c r="M24" s="160">
        <v>11</v>
      </c>
      <c r="N24" s="160">
        <v>20000000</v>
      </c>
      <c r="O24" s="152">
        <v>10</v>
      </c>
      <c r="P24" s="152">
        <v>19297000</v>
      </c>
      <c r="Q24" s="152">
        <v>0</v>
      </c>
      <c r="R24" s="152">
        <v>0</v>
      </c>
      <c r="S24" s="1778"/>
    </row>
    <row r="25" spans="1:19" ht="12.75" customHeight="1" x14ac:dyDescent="0.15">
      <c r="A25" s="1779" t="s">
        <v>3161</v>
      </c>
      <c r="B25" s="235" t="s">
        <v>3083</v>
      </c>
      <c r="C25" s="739">
        <f t="shared" si="4"/>
        <v>27</v>
      </c>
      <c r="D25" s="1788">
        <f t="shared" si="4"/>
        <v>62190000</v>
      </c>
      <c r="E25" s="1782">
        <v>11</v>
      </c>
      <c r="F25" s="1781">
        <v>16500000</v>
      </c>
      <c r="G25" s="1782">
        <v>15</v>
      </c>
      <c r="H25" s="1781">
        <v>43330000</v>
      </c>
      <c r="I25" s="1780">
        <v>1</v>
      </c>
      <c r="J25" s="1781">
        <v>2360000</v>
      </c>
      <c r="K25" s="151">
        <f t="shared" si="8"/>
        <v>20</v>
      </c>
      <c r="L25" s="159">
        <f t="shared" si="6"/>
        <v>85130000</v>
      </c>
      <c r="M25" s="160">
        <v>3</v>
      </c>
      <c r="N25" s="160">
        <v>44000000</v>
      </c>
      <c r="O25" s="152">
        <v>15</v>
      </c>
      <c r="P25" s="152">
        <v>38350000</v>
      </c>
      <c r="Q25" s="152">
        <v>2</v>
      </c>
      <c r="R25" s="152">
        <v>2780000</v>
      </c>
      <c r="S25" s="1778"/>
    </row>
    <row r="26" spans="1:19" ht="12.75" customHeight="1" x14ac:dyDescent="0.15">
      <c r="A26" s="1779" t="s">
        <v>8</v>
      </c>
      <c r="B26" s="118" t="s">
        <v>3084</v>
      </c>
      <c r="C26" s="739">
        <f t="shared" si="4"/>
        <v>17</v>
      </c>
      <c r="D26" s="1788">
        <f t="shared" si="4"/>
        <v>175661000</v>
      </c>
      <c r="E26" s="1782">
        <v>6</v>
      </c>
      <c r="F26" s="1781">
        <v>17161000</v>
      </c>
      <c r="G26" s="1782">
        <v>9</v>
      </c>
      <c r="H26" s="1781">
        <v>153000000</v>
      </c>
      <c r="I26" s="1780">
        <v>2</v>
      </c>
      <c r="J26" s="1781">
        <v>5500000</v>
      </c>
      <c r="K26" s="151">
        <f t="shared" si="8"/>
        <v>11</v>
      </c>
      <c r="L26" s="159">
        <f t="shared" si="6"/>
        <v>37636000</v>
      </c>
      <c r="M26" s="160">
        <v>1</v>
      </c>
      <c r="N26" s="160">
        <v>20000000</v>
      </c>
      <c r="O26" s="152">
        <v>9</v>
      </c>
      <c r="P26" s="152">
        <v>10000000</v>
      </c>
      <c r="Q26" s="152">
        <v>1</v>
      </c>
      <c r="R26" s="152">
        <v>7636000</v>
      </c>
      <c r="S26" s="1778"/>
    </row>
    <row r="27" spans="1:19" ht="12.75" customHeight="1" x14ac:dyDescent="0.15">
      <c r="A27" s="143" t="s">
        <v>3162</v>
      </c>
      <c r="B27" s="118" t="s">
        <v>3089</v>
      </c>
      <c r="C27" s="739">
        <f t="shared" si="4"/>
        <v>25</v>
      </c>
      <c r="D27" s="1788">
        <f t="shared" si="4"/>
        <v>45200000</v>
      </c>
      <c r="E27" s="1782">
        <v>1</v>
      </c>
      <c r="F27" s="1781">
        <v>5000000</v>
      </c>
      <c r="G27" s="1782">
        <v>15</v>
      </c>
      <c r="H27" s="1781">
        <v>20200000</v>
      </c>
      <c r="I27" s="1780">
        <v>9</v>
      </c>
      <c r="J27" s="1781">
        <v>20000000</v>
      </c>
      <c r="K27" s="151">
        <f t="shared" si="8"/>
        <v>16</v>
      </c>
      <c r="L27" s="159">
        <f t="shared" si="6"/>
        <v>50000000</v>
      </c>
      <c r="M27" s="160">
        <v>1</v>
      </c>
      <c r="N27" s="160">
        <v>20000000</v>
      </c>
      <c r="O27" s="152">
        <v>15</v>
      </c>
      <c r="P27" s="152">
        <v>30000000</v>
      </c>
      <c r="Q27" s="152">
        <v>0</v>
      </c>
      <c r="R27" s="152">
        <v>0</v>
      </c>
      <c r="S27" s="1778"/>
    </row>
    <row r="28" spans="1:19" ht="22.5" customHeight="1" x14ac:dyDescent="0.15">
      <c r="A28" s="1783" t="s">
        <v>3163</v>
      </c>
      <c r="B28" s="118" t="s">
        <v>3086</v>
      </c>
      <c r="C28" s="739">
        <f t="shared" si="4"/>
        <v>103</v>
      </c>
      <c r="D28" s="1788">
        <f t="shared" si="4"/>
        <v>145442000</v>
      </c>
      <c r="E28" s="1782">
        <v>14</v>
      </c>
      <c r="F28" s="1781">
        <v>32242000</v>
      </c>
      <c r="G28" s="1782">
        <v>85</v>
      </c>
      <c r="H28" s="1781">
        <v>109200000</v>
      </c>
      <c r="I28" s="1780">
        <v>4</v>
      </c>
      <c r="J28" s="1781">
        <v>4000000</v>
      </c>
      <c r="K28" s="151">
        <f t="shared" si="8"/>
        <v>114</v>
      </c>
      <c r="L28" s="159">
        <f t="shared" si="6"/>
        <v>286087000</v>
      </c>
      <c r="M28" s="160">
        <v>15</v>
      </c>
      <c r="N28" s="160">
        <v>54000000</v>
      </c>
      <c r="O28" s="152">
        <v>86</v>
      </c>
      <c r="P28" s="152">
        <v>186000000</v>
      </c>
      <c r="Q28" s="152">
        <v>13</v>
      </c>
      <c r="R28" s="152">
        <v>46087000</v>
      </c>
      <c r="S28" s="1778"/>
    </row>
    <row r="29" spans="1:19" ht="12.75" customHeight="1" x14ac:dyDescent="0.15">
      <c r="A29" s="1779" t="s">
        <v>15</v>
      </c>
      <c r="B29" s="118" t="s">
        <v>3090</v>
      </c>
      <c r="C29" s="739">
        <f t="shared" si="4"/>
        <v>87</v>
      </c>
      <c r="D29" s="1788">
        <f t="shared" si="4"/>
        <v>116242000</v>
      </c>
      <c r="E29" s="1782">
        <v>14</v>
      </c>
      <c r="F29" s="1781">
        <v>32242000</v>
      </c>
      <c r="G29" s="1782">
        <v>55</v>
      </c>
      <c r="H29" s="1781">
        <v>66000000</v>
      </c>
      <c r="I29" s="1780">
        <v>18</v>
      </c>
      <c r="J29" s="1781">
        <v>18000000</v>
      </c>
      <c r="K29" s="151">
        <f t="shared" si="8"/>
        <v>76</v>
      </c>
      <c r="L29" s="159">
        <f t="shared" si="6"/>
        <v>59774400</v>
      </c>
      <c r="M29" s="160">
        <v>20</v>
      </c>
      <c r="N29" s="160">
        <v>19774400</v>
      </c>
      <c r="O29" s="152">
        <v>55</v>
      </c>
      <c r="P29" s="152">
        <v>30000000</v>
      </c>
      <c r="Q29" s="152">
        <v>1</v>
      </c>
      <c r="R29" s="152">
        <v>10000000</v>
      </c>
      <c r="S29" s="1778"/>
    </row>
    <row r="30" spans="1:19" ht="12.75" customHeight="1" x14ac:dyDescent="0.15">
      <c r="A30" s="1779" t="s">
        <v>417</v>
      </c>
      <c r="B30" s="118" t="s">
        <v>3091</v>
      </c>
      <c r="C30" s="739">
        <f t="shared" si="4"/>
        <v>195</v>
      </c>
      <c r="D30" s="1788">
        <f t="shared" si="4"/>
        <v>218774000</v>
      </c>
      <c r="E30" s="1782">
        <v>10</v>
      </c>
      <c r="F30" s="1781">
        <v>24774000</v>
      </c>
      <c r="G30" s="1782">
        <v>171</v>
      </c>
      <c r="H30" s="1781">
        <v>180000000</v>
      </c>
      <c r="I30" s="1780">
        <v>14</v>
      </c>
      <c r="J30" s="1781">
        <v>14000000</v>
      </c>
      <c r="K30" s="151">
        <f t="shared" si="8"/>
        <v>217</v>
      </c>
      <c r="L30" s="159">
        <f t="shared" si="6"/>
        <v>243654000</v>
      </c>
      <c r="M30" s="160">
        <v>23</v>
      </c>
      <c r="N30" s="160">
        <v>44000000</v>
      </c>
      <c r="O30" s="152">
        <v>172</v>
      </c>
      <c r="P30" s="152">
        <v>140000000</v>
      </c>
      <c r="Q30" s="152">
        <v>22</v>
      </c>
      <c r="R30" s="152">
        <v>59654000</v>
      </c>
      <c r="S30" s="1778"/>
    </row>
    <row r="31" spans="1:19" ht="12.75" customHeight="1" x14ac:dyDescent="0.15">
      <c r="A31" s="1779" t="s">
        <v>418</v>
      </c>
      <c r="B31" s="118" t="s">
        <v>3092</v>
      </c>
      <c r="C31" s="739">
        <f t="shared" si="4"/>
        <v>52</v>
      </c>
      <c r="D31" s="1788">
        <f t="shared" si="4"/>
        <v>64400000</v>
      </c>
      <c r="E31" s="1782">
        <v>18</v>
      </c>
      <c r="F31" s="1781">
        <v>18000000</v>
      </c>
      <c r="G31" s="1782">
        <v>34</v>
      </c>
      <c r="H31" s="1781">
        <v>46400000</v>
      </c>
      <c r="I31" s="1780">
        <v>0</v>
      </c>
      <c r="J31" s="1781">
        <v>0</v>
      </c>
      <c r="K31" s="151">
        <f t="shared" si="8"/>
        <v>9</v>
      </c>
      <c r="L31" s="159">
        <f t="shared" si="6"/>
        <v>18660000</v>
      </c>
      <c r="M31" s="160">
        <v>5</v>
      </c>
      <c r="N31" s="160">
        <v>15000000</v>
      </c>
      <c r="O31" s="152">
        <v>4</v>
      </c>
      <c r="P31" s="152">
        <v>3660000</v>
      </c>
      <c r="Q31" s="152">
        <v>0</v>
      </c>
      <c r="R31" s="152">
        <v>0</v>
      </c>
      <c r="S31" s="1778"/>
    </row>
    <row r="32" spans="1:19" ht="12.75" customHeight="1" x14ac:dyDescent="0.15">
      <c r="A32" s="1779" t="s">
        <v>3164</v>
      </c>
      <c r="B32" s="118" t="s">
        <v>3093</v>
      </c>
      <c r="C32" s="739">
        <f t="shared" si="4"/>
        <v>10</v>
      </c>
      <c r="D32" s="1788">
        <f t="shared" si="4"/>
        <v>12222000</v>
      </c>
      <c r="E32" s="1782">
        <v>10</v>
      </c>
      <c r="F32" s="1781">
        <v>12222000</v>
      </c>
      <c r="G32" s="1780">
        <v>0</v>
      </c>
      <c r="H32" s="1781">
        <v>0</v>
      </c>
      <c r="I32" s="1780">
        <v>0</v>
      </c>
      <c r="J32" s="1781">
        <v>0</v>
      </c>
      <c r="K32" s="151">
        <f t="shared" si="8"/>
        <v>50</v>
      </c>
      <c r="L32" s="159">
        <f t="shared" si="6"/>
        <v>105080000</v>
      </c>
      <c r="M32" s="160">
        <v>17</v>
      </c>
      <c r="N32" s="160">
        <v>45880000</v>
      </c>
      <c r="O32" s="152">
        <v>33</v>
      </c>
      <c r="P32" s="152">
        <v>59200000</v>
      </c>
      <c r="Q32" s="152">
        <v>0</v>
      </c>
      <c r="R32" s="152">
        <v>0</v>
      </c>
      <c r="S32" s="1778"/>
    </row>
    <row r="33" spans="1:25" ht="12.75" customHeight="1" x14ac:dyDescent="0.15">
      <c r="A33" s="1779" t="s">
        <v>20</v>
      </c>
      <c r="B33" s="118" t="s">
        <v>3095</v>
      </c>
      <c r="C33" s="739">
        <f t="shared" si="4"/>
        <v>35</v>
      </c>
      <c r="D33" s="1788">
        <f t="shared" si="4"/>
        <v>56000000</v>
      </c>
      <c r="E33" s="1782">
        <v>2</v>
      </c>
      <c r="F33" s="1781">
        <v>8000000</v>
      </c>
      <c r="G33" s="1782">
        <v>33</v>
      </c>
      <c r="H33" s="1781">
        <v>48000000</v>
      </c>
      <c r="I33" s="1780">
        <v>0</v>
      </c>
      <c r="J33" s="1781">
        <v>0</v>
      </c>
      <c r="K33" s="151">
        <f t="shared" si="8"/>
        <v>12</v>
      </c>
      <c r="L33" s="159">
        <f t="shared" si="6"/>
        <v>28000000</v>
      </c>
      <c r="M33" s="160">
        <v>2</v>
      </c>
      <c r="N33" s="160">
        <v>13000000</v>
      </c>
      <c r="O33" s="152">
        <v>10</v>
      </c>
      <c r="P33" s="152">
        <v>15000000</v>
      </c>
      <c r="Q33" s="152">
        <v>0</v>
      </c>
      <c r="R33" s="152">
        <v>0</v>
      </c>
      <c r="S33" s="1778"/>
    </row>
    <row r="34" spans="1:25" ht="12.75" customHeight="1" x14ac:dyDescent="0.15">
      <c r="A34" s="143" t="s">
        <v>3165</v>
      </c>
      <c r="B34" s="1784" t="s">
        <v>3166</v>
      </c>
      <c r="C34" s="739">
        <f t="shared" si="4"/>
        <v>8</v>
      </c>
      <c r="D34" s="1788">
        <f t="shared" si="4"/>
        <v>120390000</v>
      </c>
      <c r="E34" s="1782">
        <v>2</v>
      </c>
      <c r="F34" s="1781">
        <v>24000000</v>
      </c>
      <c r="G34" s="1782">
        <v>4</v>
      </c>
      <c r="H34" s="1781">
        <v>73540000</v>
      </c>
      <c r="I34" s="1780">
        <v>2</v>
      </c>
      <c r="J34" s="1781">
        <v>22850000</v>
      </c>
      <c r="K34" s="151">
        <f t="shared" si="8"/>
        <v>19</v>
      </c>
      <c r="L34" s="159">
        <f>SUM(N34,P34,R34)</f>
        <v>235659140</v>
      </c>
      <c r="M34" s="160">
        <v>2</v>
      </c>
      <c r="N34" s="160">
        <v>55000000</v>
      </c>
      <c r="O34" s="152">
        <v>11</v>
      </c>
      <c r="P34" s="152">
        <v>180659140</v>
      </c>
      <c r="Q34" s="152">
        <v>6</v>
      </c>
      <c r="R34" s="152">
        <v>0</v>
      </c>
      <c r="S34" s="1778"/>
    </row>
    <row r="35" spans="1:25" x14ac:dyDescent="0.15">
      <c r="A35" s="1742"/>
    </row>
    <row r="36" spans="1:25" x14ac:dyDescent="0.15">
      <c r="A36" s="1742"/>
    </row>
    <row r="37" spans="1:25" x14ac:dyDescent="0.15">
      <c r="A37" s="1787" t="s">
        <v>3167</v>
      </c>
    </row>
    <row r="38" spans="1:25" ht="17.25" customHeight="1" x14ac:dyDescent="0.15">
      <c r="A38" s="2388" t="s">
        <v>1</v>
      </c>
      <c r="B38" s="2388" t="s">
        <v>3078</v>
      </c>
      <c r="C38" s="2478" t="s">
        <v>3176</v>
      </c>
      <c r="D38" s="2478"/>
      <c r="E38" s="2478"/>
      <c r="F38" s="2478"/>
      <c r="G38" s="2478"/>
      <c r="H38" s="2478"/>
      <c r="I38" s="2478"/>
      <c r="J38" s="2478"/>
    </row>
    <row r="39" spans="1:25" ht="21.75" customHeight="1" x14ac:dyDescent="0.15">
      <c r="A39" s="2388"/>
      <c r="B39" s="2388"/>
      <c r="C39" s="145" t="s">
        <v>3153</v>
      </c>
      <c r="D39" s="145" t="s">
        <v>3154</v>
      </c>
      <c r="E39" s="145" t="s">
        <v>3170</v>
      </c>
      <c r="F39" s="145" t="s">
        <v>3177</v>
      </c>
      <c r="G39" s="145" t="s">
        <v>3172</v>
      </c>
      <c r="H39" s="145" t="s">
        <v>3173</v>
      </c>
      <c r="I39" s="145" t="s">
        <v>3174</v>
      </c>
      <c r="J39" s="145" t="s">
        <v>3175</v>
      </c>
    </row>
    <row r="40" spans="1:25" s="147" customFormat="1" ht="12.75" customHeight="1" x14ac:dyDescent="0.15">
      <c r="A40" s="154" t="s">
        <v>71</v>
      </c>
      <c r="B40" s="151"/>
      <c r="C40" s="151">
        <f>SUM(C41:C51)</f>
        <v>399</v>
      </c>
      <c r="D40" s="159">
        <f t="shared" ref="D40:D51" si="9">SUM(F40,H40,J40)</f>
        <v>1488000000</v>
      </c>
      <c r="E40" s="151">
        <f t="shared" ref="E40:J40" si="10">SUM(E41:E51)</f>
        <v>89</v>
      </c>
      <c r="F40" s="151">
        <f t="shared" si="10"/>
        <v>533500000</v>
      </c>
      <c r="G40" s="151">
        <f t="shared" si="10"/>
        <v>219</v>
      </c>
      <c r="H40" s="151">
        <f t="shared" si="10"/>
        <v>743500000</v>
      </c>
      <c r="I40" s="151">
        <f t="shared" si="10"/>
        <v>91</v>
      </c>
      <c r="J40" s="151">
        <f t="shared" si="10"/>
        <v>211000000</v>
      </c>
      <c r="L40" s="143"/>
      <c r="M40" s="1720"/>
      <c r="N40" s="1721"/>
      <c r="O40" s="1721"/>
      <c r="P40" s="1718"/>
      <c r="Q40" s="1721"/>
      <c r="R40" s="1721"/>
      <c r="S40" s="1718"/>
      <c r="T40" s="1721"/>
      <c r="U40" s="1721"/>
      <c r="V40" s="1718"/>
      <c r="W40" s="1721"/>
      <c r="X40" s="1721"/>
      <c r="Y40" s="1720"/>
    </row>
    <row r="41" spans="1:25" s="147" customFormat="1" ht="12.75" customHeight="1" x14ac:dyDescent="0.15">
      <c r="A41" s="143" t="s">
        <v>5</v>
      </c>
      <c r="B41" s="235" t="s">
        <v>3082</v>
      </c>
      <c r="C41" s="151">
        <f t="shared" ref="C41:C51" si="11">SUM(E41,G41,I41)</f>
        <v>42</v>
      </c>
      <c r="D41" s="159">
        <f t="shared" si="9"/>
        <v>144500000</v>
      </c>
      <c r="E41" s="160">
        <v>10</v>
      </c>
      <c r="F41" s="160">
        <v>69500000</v>
      </c>
      <c r="G41" s="152">
        <v>20</v>
      </c>
      <c r="H41" s="152">
        <v>35000000</v>
      </c>
      <c r="I41" s="152">
        <v>12</v>
      </c>
      <c r="J41" s="152">
        <v>40000000</v>
      </c>
      <c r="L41" s="143"/>
      <c r="M41" s="1720"/>
      <c r="N41" s="1721"/>
      <c r="O41" s="1721"/>
      <c r="P41" s="1718"/>
      <c r="Q41" s="1721"/>
      <c r="R41" s="1721"/>
      <c r="S41" s="1718"/>
      <c r="T41" s="1721"/>
      <c r="U41" s="1721"/>
      <c r="V41" s="1718"/>
      <c r="W41" s="1721"/>
      <c r="X41" s="1721"/>
      <c r="Y41" s="1720"/>
    </row>
    <row r="42" spans="1:25" s="147" customFormat="1" ht="12.75" customHeight="1" x14ac:dyDescent="0.15">
      <c r="A42" s="143" t="s">
        <v>7</v>
      </c>
      <c r="B42" s="235" t="s">
        <v>3083</v>
      </c>
      <c r="C42" s="151">
        <f t="shared" si="11"/>
        <v>38</v>
      </c>
      <c r="D42" s="159">
        <f t="shared" si="9"/>
        <v>114000000</v>
      </c>
      <c r="E42" s="160">
        <v>12</v>
      </c>
      <c r="F42" s="160">
        <v>52000000</v>
      </c>
      <c r="G42" s="152">
        <v>16</v>
      </c>
      <c r="H42" s="152">
        <v>50000000</v>
      </c>
      <c r="I42" s="152">
        <v>10</v>
      </c>
      <c r="J42" s="152">
        <v>12000000</v>
      </c>
      <c r="L42" s="1722"/>
      <c r="M42" s="1720"/>
      <c r="N42" s="1721"/>
      <c r="O42" s="1721"/>
      <c r="P42" s="1718"/>
      <c r="Q42" s="1721"/>
      <c r="R42" s="1721"/>
      <c r="S42" s="1718"/>
      <c r="T42" s="1721"/>
      <c r="U42" s="1721"/>
      <c r="V42" s="1718"/>
      <c r="W42" s="1721"/>
      <c r="X42" s="1721"/>
      <c r="Y42" s="1720"/>
    </row>
    <row r="43" spans="1:25" s="147" customFormat="1" ht="12.75" customHeight="1" x14ac:dyDescent="0.15">
      <c r="A43" s="143" t="s">
        <v>8</v>
      </c>
      <c r="B43" s="118" t="s">
        <v>3084</v>
      </c>
      <c r="C43" s="151">
        <f t="shared" si="11"/>
        <v>20</v>
      </c>
      <c r="D43" s="159">
        <f t="shared" si="9"/>
        <v>87000000</v>
      </c>
      <c r="E43" s="160">
        <v>4</v>
      </c>
      <c r="F43" s="160">
        <v>35000000</v>
      </c>
      <c r="G43" s="152">
        <v>6</v>
      </c>
      <c r="H43" s="152">
        <v>20000000</v>
      </c>
      <c r="I43" s="152">
        <v>10</v>
      </c>
      <c r="J43" s="152">
        <v>32000000</v>
      </c>
      <c r="L43" s="143"/>
      <c r="M43" s="1720"/>
      <c r="N43" s="1721"/>
      <c r="O43" s="1721"/>
      <c r="P43" s="1718"/>
      <c r="Q43" s="1721"/>
      <c r="R43" s="1721"/>
      <c r="S43" s="1718"/>
      <c r="T43" s="1721"/>
      <c r="U43" s="1721"/>
      <c r="V43" s="1718"/>
      <c r="W43" s="1721"/>
      <c r="X43" s="1721"/>
      <c r="Y43" s="1720"/>
    </row>
    <row r="44" spans="1:25" s="147" customFormat="1" ht="12.75" customHeight="1" x14ac:dyDescent="0.15">
      <c r="A44" s="143" t="s">
        <v>3162</v>
      </c>
      <c r="B44" s="118" t="s">
        <v>3089</v>
      </c>
      <c r="C44" s="151">
        <f t="shared" si="11"/>
        <v>18</v>
      </c>
      <c r="D44" s="159">
        <f t="shared" si="9"/>
        <v>50000000</v>
      </c>
      <c r="E44" s="160">
        <v>6</v>
      </c>
      <c r="F44" s="160">
        <v>20000000</v>
      </c>
      <c r="G44" s="152">
        <v>12</v>
      </c>
      <c r="H44" s="152">
        <v>30000000</v>
      </c>
      <c r="I44" s="152">
        <v>0</v>
      </c>
      <c r="J44" s="152">
        <v>0</v>
      </c>
      <c r="L44" s="969"/>
      <c r="M44" s="1723"/>
      <c r="N44" s="1721"/>
      <c r="O44" s="1721"/>
      <c r="P44" s="1718"/>
      <c r="Q44" s="1721"/>
      <c r="R44" s="1721"/>
      <c r="S44" s="1718"/>
      <c r="T44" s="1721"/>
      <c r="U44" s="1721"/>
      <c r="V44" s="1718"/>
      <c r="W44" s="1721"/>
      <c r="X44" s="1721"/>
      <c r="Y44" s="1723"/>
    </row>
    <row r="45" spans="1:25" s="147" customFormat="1" ht="21.75" customHeight="1" x14ac:dyDescent="0.15">
      <c r="A45" s="143" t="s">
        <v>3163</v>
      </c>
      <c r="B45" s="118" t="s">
        <v>3086</v>
      </c>
      <c r="C45" s="151">
        <f t="shared" si="11"/>
        <v>69</v>
      </c>
      <c r="D45" s="159">
        <f t="shared" si="9"/>
        <v>393000000</v>
      </c>
      <c r="E45" s="160">
        <v>14</v>
      </c>
      <c r="F45" s="160">
        <v>85000000</v>
      </c>
      <c r="G45" s="152">
        <v>35</v>
      </c>
      <c r="H45" s="152">
        <v>241000000</v>
      </c>
      <c r="I45" s="152">
        <v>20</v>
      </c>
      <c r="J45" s="152">
        <v>67000000</v>
      </c>
      <c r="L45" s="969"/>
      <c r="M45" s="1723"/>
      <c r="N45" s="1721"/>
      <c r="O45" s="1721"/>
      <c r="P45" s="1718"/>
      <c r="Q45" s="1721"/>
      <c r="R45" s="1721"/>
      <c r="S45" s="1718"/>
      <c r="T45" s="1721"/>
      <c r="U45" s="1721"/>
      <c r="V45" s="1718"/>
      <c r="W45" s="1721"/>
      <c r="X45" s="1721"/>
      <c r="Y45" s="1723"/>
    </row>
    <row r="46" spans="1:25" s="147" customFormat="1" ht="12.75" customHeight="1" x14ac:dyDescent="0.15">
      <c r="A46" s="143" t="s">
        <v>15</v>
      </c>
      <c r="B46" s="118" t="s">
        <v>3090</v>
      </c>
      <c r="C46" s="151">
        <f t="shared" si="11"/>
        <v>31</v>
      </c>
      <c r="D46" s="159">
        <f t="shared" si="9"/>
        <v>90000000</v>
      </c>
      <c r="E46" s="160">
        <v>5</v>
      </c>
      <c r="F46" s="160">
        <v>35000000</v>
      </c>
      <c r="G46" s="152">
        <v>16</v>
      </c>
      <c r="H46" s="152">
        <v>40000000</v>
      </c>
      <c r="I46" s="152">
        <v>10</v>
      </c>
      <c r="J46" s="152">
        <v>15000000</v>
      </c>
      <c r="L46" s="969"/>
      <c r="M46" s="1723"/>
      <c r="N46" s="1721"/>
      <c r="O46" s="1721"/>
      <c r="P46" s="1718"/>
      <c r="Q46" s="1721"/>
      <c r="R46" s="1721"/>
      <c r="S46" s="1718"/>
      <c r="T46" s="1721"/>
      <c r="U46" s="1721"/>
      <c r="V46" s="1718"/>
      <c r="W46" s="1721"/>
      <c r="X46" s="1721"/>
      <c r="Y46" s="1723"/>
    </row>
    <row r="47" spans="1:25" s="147" customFormat="1" ht="12.75" customHeight="1" x14ac:dyDescent="0.15">
      <c r="A47" s="143" t="s">
        <v>417</v>
      </c>
      <c r="B47" s="118" t="s">
        <v>3091</v>
      </c>
      <c r="C47" s="151">
        <f t="shared" si="11"/>
        <v>79</v>
      </c>
      <c r="D47" s="159">
        <f t="shared" si="9"/>
        <v>296000000</v>
      </c>
      <c r="E47" s="160">
        <v>14</v>
      </c>
      <c r="F47" s="160">
        <v>106000000</v>
      </c>
      <c r="G47" s="152">
        <v>50</v>
      </c>
      <c r="H47" s="152">
        <v>170000000</v>
      </c>
      <c r="I47" s="152">
        <v>15</v>
      </c>
      <c r="J47" s="152">
        <v>20000000</v>
      </c>
      <c r="L47" s="969"/>
      <c r="M47" s="1723"/>
      <c r="N47" s="1721"/>
      <c r="O47" s="1721"/>
      <c r="P47" s="1718"/>
      <c r="Q47" s="1721"/>
      <c r="R47" s="1721"/>
      <c r="S47" s="1718"/>
      <c r="T47" s="1721"/>
      <c r="U47" s="1721"/>
      <c r="V47" s="1718"/>
      <c r="W47" s="1721"/>
      <c r="X47" s="1721"/>
      <c r="Y47" s="1723"/>
    </row>
    <row r="48" spans="1:25" s="147" customFormat="1" ht="12.75" customHeight="1" x14ac:dyDescent="0.15">
      <c r="A48" s="143" t="s">
        <v>418</v>
      </c>
      <c r="B48" s="118" t="s">
        <v>3092</v>
      </c>
      <c r="C48" s="151">
        <f t="shared" si="11"/>
        <v>28</v>
      </c>
      <c r="D48" s="159">
        <f t="shared" si="9"/>
        <v>90500000</v>
      </c>
      <c r="E48" s="160">
        <v>12</v>
      </c>
      <c r="F48" s="160">
        <v>36000000</v>
      </c>
      <c r="G48" s="152">
        <v>8</v>
      </c>
      <c r="H48" s="152">
        <v>39500000</v>
      </c>
      <c r="I48" s="152">
        <v>8</v>
      </c>
      <c r="J48" s="152">
        <v>15000000</v>
      </c>
      <c r="L48" s="969"/>
      <c r="M48" s="1723"/>
      <c r="N48" s="1721"/>
      <c r="O48" s="1721"/>
      <c r="P48" s="1718"/>
      <c r="Q48" s="1721"/>
      <c r="R48" s="1721"/>
      <c r="S48" s="1718"/>
      <c r="T48" s="1721"/>
      <c r="U48" s="1721"/>
      <c r="V48" s="1718"/>
      <c r="W48" s="1721"/>
      <c r="X48" s="1721"/>
      <c r="Y48" s="1723"/>
    </row>
    <row r="49" spans="1:25" s="147" customFormat="1" ht="12.75" customHeight="1" x14ac:dyDescent="0.15">
      <c r="A49" s="143" t="s">
        <v>314</v>
      </c>
      <c r="B49" s="118" t="s">
        <v>3093</v>
      </c>
      <c r="C49" s="151">
        <f t="shared" si="11"/>
        <v>26</v>
      </c>
      <c r="D49" s="159">
        <f t="shared" si="9"/>
        <v>137000000</v>
      </c>
      <c r="E49" s="160">
        <v>6</v>
      </c>
      <c r="F49" s="160">
        <v>62000000</v>
      </c>
      <c r="G49" s="152">
        <v>20</v>
      </c>
      <c r="H49" s="152">
        <v>75000000</v>
      </c>
      <c r="I49" s="152">
        <v>0</v>
      </c>
      <c r="J49" s="152">
        <v>0</v>
      </c>
      <c r="L49" s="143"/>
      <c r="M49" s="1723"/>
      <c r="N49" s="1721"/>
      <c r="O49" s="1721"/>
      <c r="P49" s="1718"/>
      <c r="Q49" s="1721"/>
      <c r="R49" s="1721"/>
      <c r="S49" s="1718"/>
      <c r="T49" s="1721"/>
      <c r="U49" s="1721"/>
      <c r="V49" s="1718"/>
      <c r="W49" s="1721"/>
      <c r="X49" s="1721"/>
      <c r="Y49" s="1723"/>
    </row>
    <row r="50" spans="1:25" s="147" customFormat="1" ht="12.75" customHeight="1" x14ac:dyDescent="0.15">
      <c r="A50" s="143" t="s">
        <v>20</v>
      </c>
      <c r="B50" s="118" t="s">
        <v>3095</v>
      </c>
      <c r="C50" s="151">
        <f t="shared" si="11"/>
        <v>16</v>
      </c>
      <c r="D50" s="159">
        <f t="shared" si="9"/>
        <v>66000000</v>
      </c>
      <c r="E50" s="160">
        <v>4</v>
      </c>
      <c r="F50" s="160">
        <v>23000000</v>
      </c>
      <c r="G50" s="152">
        <v>6</v>
      </c>
      <c r="H50" s="152">
        <v>33000000</v>
      </c>
      <c r="I50" s="152">
        <v>6</v>
      </c>
      <c r="J50" s="152">
        <v>10000000</v>
      </c>
      <c r="L50" s="143"/>
      <c r="M50" s="1720"/>
      <c r="N50" s="1721"/>
      <c r="O50" s="1721"/>
      <c r="P50" s="1718"/>
      <c r="Q50" s="1721"/>
      <c r="R50" s="1721"/>
      <c r="S50" s="1718"/>
      <c r="T50" s="1721"/>
      <c r="U50" s="1721"/>
      <c r="V50" s="1718"/>
      <c r="W50" s="1721"/>
      <c r="X50" s="1721"/>
      <c r="Y50" s="1720"/>
    </row>
    <row r="51" spans="1:25" s="147" customFormat="1" ht="12.75" customHeight="1" x14ac:dyDescent="0.15">
      <c r="A51" s="143" t="s">
        <v>3165</v>
      </c>
      <c r="B51" s="1784" t="s">
        <v>3166</v>
      </c>
      <c r="C51" s="151">
        <f t="shared" si="11"/>
        <v>32</v>
      </c>
      <c r="D51" s="159">
        <f t="shared" si="9"/>
        <v>20000000</v>
      </c>
      <c r="E51" s="160">
        <v>2</v>
      </c>
      <c r="F51" s="160">
        <v>10000000</v>
      </c>
      <c r="G51" s="152">
        <v>30</v>
      </c>
      <c r="H51" s="152">
        <v>10000000</v>
      </c>
      <c r="I51" s="152">
        <v>0</v>
      </c>
      <c r="J51" s="152">
        <v>0</v>
      </c>
      <c r="L51" s="143"/>
      <c r="M51" s="1720"/>
      <c r="N51" s="1721"/>
      <c r="O51" s="1721"/>
      <c r="P51" s="1718"/>
      <c r="Q51" s="1721"/>
      <c r="R51" s="1721"/>
      <c r="S51" s="1718"/>
      <c r="T51" s="1721"/>
      <c r="U51" s="1721"/>
      <c r="V51" s="1718"/>
      <c r="W51" s="1721"/>
      <c r="X51" s="1721"/>
      <c r="Y51" s="1720"/>
    </row>
    <row r="52" spans="1:25" s="147" customFormat="1" ht="11.25" customHeight="1" x14ac:dyDescent="0.15">
      <c r="A52" s="143"/>
      <c r="B52" s="1028"/>
      <c r="C52" s="1028"/>
      <c r="D52" s="1789"/>
      <c r="E52" s="1028"/>
      <c r="F52" s="1028"/>
      <c r="G52" s="1028"/>
      <c r="H52" s="1028"/>
      <c r="I52" s="1028"/>
      <c r="J52" s="1028"/>
      <c r="L52" s="143"/>
      <c r="M52" s="1720"/>
      <c r="N52" s="1721"/>
      <c r="O52" s="1721"/>
      <c r="P52" s="1718"/>
      <c r="Q52" s="1721"/>
      <c r="R52" s="1721"/>
      <c r="S52" s="1718"/>
      <c r="T52" s="1721"/>
      <c r="U52" s="1721"/>
      <c r="V52" s="1718"/>
      <c r="W52" s="1721"/>
      <c r="X52" s="1721"/>
      <c r="Y52" s="1720"/>
    </row>
    <row r="53" spans="1:25" s="147" customFormat="1" ht="12.75" customHeight="1" x14ac:dyDescent="0.15">
      <c r="A53" s="2537" t="s">
        <v>3178</v>
      </c>
      <c r="B53" s="2537"/>
      <c r="C53" s="2537"/>
      <c r="D53" s="2537"/>
      <c r="E53" s="2537"/>
      <c r="F53" s="2537"/>
      <c r="G53" s="2537"/>
      <c r="H53" s="2537"/>
      <c r="I53" s="2537"/>
      <c r="J53" s="2537"/>
      <c r="L53" s="143"/>
      <c r="M53" s="1720"/>
      <c r="N53" s="1721"/>
      <c r="O53" s="1721"/>
      <c r="P53" s="1718"/>
      <c r="Q53" s="1721"/>
      <c r="R53" s="1721"/>
      <c r="S53" s="1718"/>
      <c r="T53" s="1721"/>
      <c r="U53" s="1721"/>
      <c r="V53" s="1718"/>
      <c r="W53" s="1721"/>
      <c r="X53" s="1721"/>
      <c r="Y53" s="1720"/>
    </row>
    <row r="54" spans="1:25" s="147" customFormat="1" ht="12.75" customHeight="1" x14ac:dyDescent="0.15">
      <c r="A54" s="2537" t="s">
        <v>3179</v>
      </c>
      <c r="B54" s="2537"/>
      <c r="C54" s="2537"/>
      <c r="D54" s="2537"/>
      <c r="E54" s="2537"/>
      <c r="F54" s="2537"/>
      <c r="G54" s="2537"/>
      <c r="H54" s="2537"/>
      <c r="I54" s="2537"/>
      <c r="J54" s="2537"/>
      <c r="L54" s="143"/>
      <c r="M54" s="1720"/>
      <c r="N54" s="1721"/>
      <c r="O54" s="1721"/>
      <c r="P54" s="1718"/>
      <c r="Q54" s="1721"/>
      <c r="R54" s="1721"/>
      <c r="S54" s="1718"/>
      <c r="T54" s="1721"/>
      <c r="U54" s="1721"/>
      <c r="V54" s="1718"/>
      <c r="W54" s="1721"/>
      <c r="X54" s="1721"/>
      <c r="Y54" s="1720"/>
    </row>
    <row r="55" spans="1:25" s="147" customFormat="1" ht="12.75" customHeight="1" x14ac:dyDescent="0.15">
      <c r="A55" s="2537" t="s">
        <v>3180</v>
      </c>
      <c r="B55" s="2537"/>
      <c r="C55" s="2537"/>
      <c r="D55" s="2537"/>
      <c r="E55" s="2537"/>
      <c r="F55" s="2537"/>
      <c r="G55" s="2537"/>
      <c r="H55" s="2537"/>
      <c r="I55" s="2537"/>
      <c r="J55" s="2537"/>
      <c r="L55" s="143"/>
      <c r="M55" s="1720"/>
      <c r="N55" s="1721"/>
      <c r="O55" s="1721"/>
      <c r="P55" s="1718"/>
      <c r="Q55" s="1721"/>
      <c r="R55" s="1721"/>
      <c r="S55" s="1718"/>
      <c r="T55" s="1721"/>
      <c r="U55" s="1721"/>
      <c r="V55" s="1718"/>
      <c r="W55" s="1721"/>
      <c r="X55" s="1721"/>
      <c r="Y55" s="1720"/>
    </row>
    <row r="56" spans="1:25" s="147" customFormat="1" ht="12.75" customHeight="1" x14ac:dyDescent="0.15">
      <c r="A56" s="2474" t="s">
        <v>3181</v>
      </c>
      <c r="B56" s="2474"/>
      <c r="C56" s="2474"/>
      <c r="D56" s="2474"/>
      <c r="E56" s="2474"/>
      <c r="F56" s="2474"/>
      <c r="G56" s="2474"/>
      <c r="H56" s="2474"/>
      <c r="I56" s="2474"/>
      <c r="J56" s="2474"/>
    </row>
    <row r="57" spans="1:25" s="147" customFormat="1" x14ac:dyDescent="0.15">
      <c r="A57" s="2380" t="s">
        <v>510</v>
      </c>
      <c r="B57" s="2380"/>
      <c r="C57" s="2380"/>
      <c r="D57" s="2380"/>
      <c r="E57" s="2380"/>
      <c r="F57" s="2380"/>
      <c r="G57" s="2380"/>
      <c r="H57" s="2380"/>
      <c r="I57" s="2380"/>
      <c r="J57" s="2380"/>
      <c r="M57" s="143"/>
      <c r="N57" s="143"/>
      <c r="O57" s="143"/>
      <c r="P57" s="645"/>
      <c r="Q57" s="645"/>
      <c r="R57" s="645"/>
    </row>
    <row r="58" spans="1:25" s="147" customFormat="1" ht="12.75" customHeight="1" x14ac:dyDescent="0.15">
      <c r="A58" s="2542" t="s">
        <v>3100</v>
      </c>
      <c r="B58" s="2542"/>
      <c r="C58" s="2542"/>
      <c r="D58" s="2542"/>
      <c r="E58" s="2542"/>
      <c r="F58" s="2542"/>
      <c r="G58" s="2542"/>
      <c r="H58" s="2542"/>
      <c r="I58" s="2542"/>
      <c r="J58" s="2542"/>
    </row>
    <row r="59" spans="1:25" s="147" customFormat="1" x14ac:dyDescent="0.15">
      <c r="A59" s="235"/>
      <c r="B59" s="235"/>
      <c r="C59" s="235"/>
      <c r="D59" s="235"/>
      <c r="E59" s="235"/>
      <c r="F59" s="235"/>
      <c r="G59" s="235"/>
      <c r="H59" s="235"/>
      <c r="I59" s="235"/>
      <c r="J59" s="235"/>
    </row>
  </sheetData>
  <mergeCells count="20">
    <mergeCell ref="A6:B6"/>
    <mergeCell ref="A2:L2"/>
    <mergeCell ref="A4:A5"/>
    <mergeCell ref="B4:B5"/>
    <mergeCell ref="C4:J4"/>
    <mergeCell ref="K4:R4"/>
    <mergeCell ref="A58:J58"/>
    <mergeCell ref="A21:A22"/>
    <mergeCell ref="B21:B22"/>
    <mergeCell ref="C21:J21"/>
    <mergeCell ref="K21:R21"/>
    <mergeCell ref="A23:B23"/>
    <mergeCell ref="A38:A39"/>
    <mergeCell ref="B38:B39"/>
    <mergeCell ref="C38:J38"/>
    <mergeCell ref="A53:J53"/>
    <mergeCell ref="A54:J54"/>
    <mergeCell ref="A55:J55"/>
    <mergeCell ref="A56:J56"/>
    <mergeCell ref="A57:J57"/>
  </mergeCells>
  <conditionalFormatting sqref="V40:X55">
    <cfRule type="expression" dxfId="2" priority="1">
      <formula>IF(AND(#REF!="2",#REF!="2"),1)</formula>
    </cfRule>
  </conditionalFormatting>
  <conditionalFormatting sqref="S40:U55">
    <cfRule type="expression" dxfId="1" priority="2">
      <formula>IF(AND(#REF!="2",#REF!="2"),1)</formula>
    </cfRule>
  </conditionalFormatting>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4"/>
  <dimension ref="A2:U71"/>
  <sheetViews>
    <sheetView zoomScale="85" zoomScaleNormal="85" workbookViewId="0"/>
  </sheetViews>
  <sheetFormatPr baseColWidth="10" defaultColWidth="9.140625" defaultRowHeight="10.5" x14ac:dyDescent="0.15"/>
  <cols>
    <col min="1" max="1" width="28.7109375" style="118" customWidth="1"/>
    <col min="2" max="2" width="44.28515625" style="118" customWidth="1"/>
    <col min="3" max="3" width="9.28515625" style="118" customWidth="1"/>
    <col min="4" max="4" width="15.7109375" style="118" customWidth="1"/>
    <col min="5" max="5" width="9.28515625" style="118" customWidth="1"/>
    <col min="6" max="6" width="14.28515625" style="118" customWidth="1"/>
    <col min="7" max="7" width="9.28515625" style="118" customWidth="1"/>
    <col min="8" max="8" width="14.28515625" style="118" customWidth="1"/>
    <col min="9" max="9" width="9.28515625" style="118" customWidth="1"/>
    <col min="10" max="10" width="15.5703125" style="118" customWidth="1"/>
    <col min="11" max="11" width="9.28515625" style="118" customWidth="1"/>
    <col min="12" max="12" width="14.28515625" style="118" customWidth="1"/>
    <col min="13" max="13" width="9.28515625" style="118" customWidth="1"/>
    <col min="14" max="14" width="14.28515625" style="118" customWidth="1"/>
    <col min="15" max="18" width="9.140625" style="118"/>
    <col min="19" max="19" width="15.28515625" style="118" bestFit="1" customWidth="1"/>
    <col min="20" max="20" width="9.140625" style="118"/>
    <col min="21" max="21" width="15.28515625" style="118" bestFit="1" customWidth="1"/>
    <col min="22" max="22" width="28.140625" style="118" bestFit="1" customWidth="1"/>
    <col min="23" max="16384" width="9.140625" style="118"/>
  </cols>
  <sheetData>
    <row r="2" spans="1:21" ht="15" customHeight="1" x14ac:dyDescent="0.15">
      <c r="A2" s="2383" t="s">
        <v>3182</v>
      </c>
      <c r="B2" s="2383"/>
      <c r="C2" s="2383"/>
      <c r="D2" s="2383"/>
      <c r="E2" s="2383"/>
      <c r="F2" s="2383"/>
      <c r="G2" s="2383"/>
      <c r="H2" s="2383"/>
      <c r="I2" s="2383"/>
      <c r="J2" s="2383"/>
      <c r="K2" s="2383"/>
      <c r="L2" s="2383"/>
      <c r="M2" s="2383"/>
      <c r="N2" s="2383"/>
    </row>
    <row r="3" spans="1:21" ht="11.25" customHeight="1" x14ac:dyDescent="0.15">
      <c r="A3" s="1790"/>
      <c r="B3" s="1790"/>
      <c r="C3" s="1790"/>
      <c r="D3" s="1790"/>
      <c r="E3" s="1790"/>
      <c r="F3" s="1790"/>
      <c r="G3" s="1790"/>
      <c r="H3" s="1790"/>
      <c r="I3" s="1790"/>
      <c r="J3" s="1790"/>
      <c r="K3" s="1790"/>
      <c r="L3" s="1790"/>
      <c r="M3" s="1790"/>
      <c r="N3" s="1790"/>
    </row>
    <row r="4" spans="1:21" s="1430" customFormat="1" ht="11.25" customHeight="1" x14ac:dyDescent="0.15">
      <c r="A4" s="3424" t="s">
        <v>1</v>
      </c>
      <c r="B4" s="3426" t="s">
        <v>3078</v>
      </c>
      <c r="C4" s="3424" t="s">
        <v>3183</v>
      </c>
      <c r="D4" s="3424"/>
      <c r="E4" s="3424"/>
      <c r="F4" s="3424"/>
      <c r="G4" s="3424"/>
      <c r="H4" s="3424"/>
      <c r="I4" s="3430" t="s">
        <v>3184</v>
      </c>
      <c r="J4" s="3431"/>
      <c r="K4" s="3431"/>
      <c r="L4" s="3431"/>
      <c r="M4" s="3431"/>
      <c r="N4" s="3432"/>
      <c r="O4" s="1772"/>
      <c r="P4" s="1772"/>
      <c r="Q4" s="1772"/>
      <c r="R4" s="1772"/>
      <c r="S4" s="1772"/>
      <c r="T4" s="1772"/>
      <c r="U4" s="1772"/>
    </row>
    <row r="5" spans="1:21" s="1430" customFormat="1" ht="15" customHeight="1" x14ac:dyDescent="0.15">
      <c r="A5" s="3425"/>
      <c r="B5" s="3427"/>
      <c r="C5" s="1791" t="s">
        <v>3153</v>
      </c>
      <c r="D5" s="1792" t="s">
        <v>3154</v>
      </c>
      <c r="E5" s="1793" t="s">
        <v>3185</v>
      </c>
      <c r="F5" s="1791" t="s">
        <v>3186</v>
      </c>
      <c r="G5" s="1791" t="s">
        <v>3187</v>
      </c>
      <c r="H5" s="1791" t="s">
        <v>3188</v>
      </c>
      <c r="I5" s="1791" t="s">
        <v>3153</v>
      </c>
      <c r="J5" s="1792" t="s">
        <v>3154</v>
      </c>
      <c r="K5" s="1791" t="s">
        <v>3185</v>
      </c>
      <c r="L5" s="1791" t="s">
        <v>3186</v>
      </c>
      <c r="M5" s="1791" t="s">
        <v>3187</v>
      </c>
      <c r="N5" s="1791" t="s">
        <v>3188</v>
      </c>
      <c r="O5" s="1772"/>
      <c r="P5" s="1772"/>
      <c r="Q5" s="1772"/>
      <c r="R5" s="1772"/>
      <c r="S5" s="1772"/>
      <c r="T5" s="1772"/>
      <c r="U5" s="1772"/>
    </row>
    <row r="6" spans="1:21" s="614" customFormat="1" x14ac:dyDescent="0.15">
      <c r="A6" s="3429" t="s">
        <v>71</v>
      </c>
      <c r="B6" s="3429"/>
      <c r="C6" s="524">
        <f t="shared" ref="C6:H6" si="0">SUM(C7:C17)</f>
        <v>89</v>
      </c>
      <c r="D6" s="524">
        <f t="shared" si="0"/>
        <v>347738428</v>
      </c>
      <c r="E6" s="524">
        <f t="shared" si="0"/>
        <v>17</v>
      </c>
      <c r="F6" s="524">
        <f t="shared" si="0"/>
        <v>254211858</v>
      </c>
      <c r="G6" s="524">
        <f t="shared" si="0"/>
        <v>72</v>
      </c>
      <c r="H6" s="524">
        <f t="shared" si="0"/>
        <v>93526570</v>
      </c>
      <c r="I6" s="524">
        <f t="shared" ref="I6:J17" si="1">K6+M6</f>
        <v>94</v>
      </c>
      <c r="J6" s="1794">
        <f t="shared" si="1"/>
        <v>381000000</v>
      </c>
      <c r="K6" s="1794">
        <f>SUM(K7:K17)</f>
        <v>23</v>
      </c>
      <c r="L6" s="524">
        <f>SUM(L7:L17)</f>
        <v>320000000</v>
      </c>
      <c r="M6" s="524">
        <f>SUM(M7:M17)</f>
        <v>71</v>
      </c>
      <c r="N6" s="524">
        <v>61000000</v>
      </c>
      <c r="O6" s="1778"/>
      <c r="P6" s="1778"/>
      <c r="Q6" s="1778"/>
      <c r="R6" s="1778"/>
      <c r="S6" s="1778"/>
      <c r="T6" s="1778"/>
      <c r="U6" s="1778"/>
    </row>
    <row r="7" spans="1:21" s="614" customFormat="1" ht="11.25" customHeight="1" x14ac:dyDescent="0.15">
      <c r="A7" s="1795" t="s">
        <v>5</v>
      </c>
      <c r="B7" s="235" t="s">
        <v>3082</v>
      </c>
      <c r="C7" s="524">
        <f t="shared" ref="C7:D17" si="2">E7+G7</f>
        <v>2</v>
      </c>
      <c r="D7" s="524">
        <f t="shared" si="2"/>
        <v>17700000</v>
      </c>
      <c r="E7" s="526">
        <v>2</v>
      </c>
      <c r="F7" s="526">
        <v>17700000</v>
      </c>
      <c r="G7" s="526">
        <v>0</v>
      </c>
      <c r="H7" s="526">
        <v>0</v>
      </c>
      <c r="I7" s="524">
        <f t="shared" si="1"/>
        <v>5</v>
      </c>
      <c r="J7" s="1794">
        <f t="shared" si="1"/>
        <v>22950000</v>
      </c>
      <c r="K7" s="1796">
        <v>3</v>
      </c>
      <c r="L7" s="1796">
        <v>21500000</v>
      </c>
      <c r="M7" s="526">
        <v>2</v>
      </c>
      <c r="N7" s="526">
        <v>1450000</v>
      </c>
      <c r="O7" s="1778"/>
      <c r="P7" s="1778"/>
      <c r="Q7" s="1778"/>
      <c r="R7" s="1778"/>
      <c r="S7" s="1778"/>
      <c r="T7" s="1778"/>
      <c r="U7" s="1778"/>
    </row>
    <row r="8" spans="1:21" s="614" customFormat="1" ht="11.25" customHeight="1" x14ac:dyDescent="0.15">
      <c r="A8" s="1795" t="s">
        <v>3161</v>
      </c>
      <c r="B8" s="235" t="s">
        <v>3083</v>
      </c>
      <c r="C8" s="524">
        <f t="shared" si="2"/>
        <v>2</v>
      </c>
      <c r="D8" s="524">
        <f t="shared" si="2"/>
        <v>25400000</v>
      </c>
      <c r="E8" s="526">
        <v>2</v>
      </c>
      <c r="F8" s="526">
        <v>25400000</v>
      </c>
      <c r="G8" s="526">
        <v>0</v>
      </c>
      <c r="H8" s="526">
        <v>0</v>
      </c>
      <c r="I8" s="524">
        <f t="shared" si="1"/>
        <v>6</v>
      </c>
      <c r="J8" s="1794">
        <f t="shared" si="1"/>
        <v>27600000</v>
      </c>
      <c r="K8" s="1796">
        <v>2</v>
      </c>
      <c r="L8" s="1796">
        <v>24000000</v>
      </c>
      <c r="M8" s="526">
        <v>4</v>
      </c>
      <c r="N8" s="1796">
        <v>3600000</v>
      </c>
      <c r="O8" s="1778"/>
      <c r="P8" s="1778"/>
      <c r="Q8" s="1778"/>
      <c r="R8" s="1778"/>
      <c r="S8" s="1778"/>
      <c r="T8" s="1778"/>
      <c r="U8" s="1778"/>
    </row>
    <row r="9" spans="1:21" s="614" customFormat="1" ht="11.25" customHeight="1" x14ac:dyDescent="0.15">
      <c r="A9" s="1795" t="s">
        <v>8</v>
      </c>
      <c r="B9" s="118" t="s">
        <v>3084</v>
      </c>
      <c r="C9" s="524">
        <f t="shared" si="2"/>
        <v>2</v>
      </c>
      <c r="D9" s="524">
        <f t="shared" si="2"/>
        <v>9800000</v>
      </c>
      <c r="E9" s="526">
        <v>2</v>
      </c>
      <c r="F9" s="526">
        <v>9800000</v>
      </c>
      <c r="G9" s="526">
        <v>0</v>
      </c>
      <c r="H9" s="526">
        <v>0</v>
      </c>
      <c r="I9" s="524">
        <f t="shared" si="1"/>
        <v>3</v>
      </c>
      <c r="J9" s="1794">
        <f t="shared" si="1"/>
        <v>16800000</v>
      </c>
      <c r="K9" s="1796">
        <v>2</v>
      </c>
      <c r="L9" s="1796">
        <v>15000000</v>
      </c>
      <c r="M9" s="526">
        <v>1</v>
      </c>
      <c r="N9" s="526">
        <v>1800000</v>
      </c>
      <c r="O9" s="1778"/>
      <c r="P9" s="1778"/>
      <c r="Q9" s="1778"/>
      <c r="R9" s="1778"/>
      <c r="S9" s="1778"/>
      <c r="T9" s="1778"/>
      <c r="U9" s="1778"/>
    </row>
    <row r="10" spans="1:21" s="614" customFormat="1" ht="11.25" customHeight="1" x14ac:dyDescent="0.15">
      <c r="A10" s="1795" t="s">
        <v>11</v>
      </c>
      <c r="B10" s="118" t="s">
        <v>3089</v>
      </c>
      <c r="C10" s="524">
        <f t="shared" si="2"/>
        <v>2</v>
      </c>
      <c r="D10" s="524">
        <f t="shared" si="2"/>
        <v>66000000</v>
      </c>
      <c r="E10" s="526">
        <v>2</v>
      </c>
      <c r="F10" s="526">
        <v>66000000</v>
      </c>
      <c r="G10" s="526">
        <v>0</v>
      </c>
      <c r="H10" s="526">
        <v>0</v>
      </c>
      <c r="I10" s="524">
        <f t="shared" si="1"/>
        <v>4</v>
      </c>
      <c r="J10" s="1794">
        <f t="shared" si="1"/>
        <v>78700000</v>
      </c>
      <c r="K10" s="1796">
        <v>2</v>
      </c>
      <c r="L10" s="1796">
        <v>76800000</v>
      </c>
      <c r="M10" s="526">
        <v>2</v>
      </c>
      <c r="N10" s="1796">
        <v>1900000</v>
      </c>
      <c r="O10" s="1778"/>
      <c r="P10" s="1778"/>
      <c r="Q10" s="1778"/>
      <c r="R10" s="1778"/>
      <c r="S10" s="1778"/>
      <c r="T10" s="1778"/>
      <c r="U10" s="1778"/>
    </row>
    <row r="11" spans="1:21" s="614" customFormat="1" ht="25.5" customHeight="1" x14ac:dyDescent="0.15">
      <c r="A11" s="1795" t="s">
        <v>3163</v>
      </c>
      <c r="B11" s="118" t="s">
        <v>3086</v>
      </c>
      <c r="C11" s="524">
        <f t="shared" si="2"/>
        <v>2</v>
      </c>
      <c r="D11" s="524">
        <f t="shared" si="2"/>
        <v>62837290</v>
      </c>
      <c r="E11" s="526">
        <v>2</v>
      </c>
      <c r="F11" s="526">
        <v>62837290</v>
      </c>
      <c r="G11" s="526">
        <v>0</v>
      </c>
      <c r="H11" s="526">
        <v>0</v>
      </c>
      <c r="I11" s="524">
        <f t="shared" si="1"/>
        <v>15</v>
      </c>
      <c r="J11" s="1794">
        <f t="shared" si="1"/>
        <v>62050000</v>
      </c>
      <c r="K11" s="1796">
        <v>2</v>
      </c>
      <c r="L11" s="1796">
        <v>50000000</v>
      </c>
      <c r="M11" s="526">
        <v>13</v>
      </c>
      <c r="N11" s="1796">
        <v>12050000</v>
      </c>
      <c r="O11" s="1778"/>
      <c r="P11" s="1778"/>
      <c r="Q11" s="1778"/>
      <c r="R11" s="1778"/>
      <c r="S11" s="1778"/>
      <c r="T11" s="1778"/>
      <c r="U11" s="1778"/>
    </row>
    <row r="12" spans="1:21" s="614" customFormat="1" ht="11.25" customHeight="1" x14ac:dyDescent="0.15">
      <c r="A12" s="1795" t="s">
        <v>15</v>
      </c>
      <c r="B12" s="118" t="s">
        <v>3090</v>
      </c>
      <c r="C12" s="524">
        <f t="shared" si="2"/>
        <v>1</v>
      </c>
      <c r="D12" s="524">
        <f t="shared" si="2"/>
        <v>17500000</v>
      </c>
      <c r="E12" s="526">
        <v>1</v>
      </c>
      <c r="F12" s="526">
        <v>17500000</v>
      </c>
      <c r="G12" s="526">
        <v>0</v>
      </c>
      <c r="H12" s="526">
        <v>0</v>
      </c>
      <c r="I12" s="524">
        <f t="shared" si="1"/>
        <v>6</v>
      </c>
      <c r="J12" s="1794">
        <f t="shared" si="1"/>
        <v>25900000</v>
      </c>
      <c r="K12" s="1796">
        <v>1</v>
      </c>
      <c r="L12" s="1796">
        <v>21000000</v>
      </c>
      <c r="M12" s="526">
        <v>5</v>
      </c>
      <c r="N12" s="1796">
        <v>4900000</v>
      </c>
      <c r="O12" s="1778"/>
      <c r="P12" s="1778"/>
      <c r="Q12" s="1778"/>
      <c r="R12" s="1778"/>
      <c r="S12" s="1778"/>
      <c r="T12" s="1778"/>
      <c r="U12" s="1778"/>
    </row>
    <row r="13" spans="1:21" s="614" customFormat="1" ht="11.25" customHeight="1" x14ac:dyDescent="0.15">
      <c r="A13" s="1795" t="s">
        <v>417</v>
      </c>
      <c r="B13" s="118" t="s">
        <v>3091</v>
      </c>
      <c r="C13" s="524">
        <f t="shared" si="2"/>
        <v>1</v>
      </c>
      <c r="D13" s="524">
        <f t="shared" si="2"/>
        <v>17500000</v>
      </c>
      <c r="E13" s="526">
        <v>1</v>
      </c>
      <c r="F13" s="526">
        <v>17500000</v>
      </c>
      <c r="G13" s="526">
        <v>0</v>
      </c>
      <c r="H13" s="526">
        <v>0</v>
      </c>
      <c r="I13" s="524">
        <f t="shared" si="1"/>
        <v>43</v>
      </c>
      <c r="J13" s="1794">
        <f t="shared" si="1"/>
        <v>55500000</v>
      </c>
      <c r="K13" s="1796">
        <v>2</v>
      </c>
      <c r="L13" s="1796">
        <v>22000000</v>
      </c>
      <c r="M13" s="526">
        <v>41</v>
      </c>
      <c r="N13" s="1796">
        <v>33500000</v>
      </c>
      <c r="O13" s="1778"/>
      <c r="P13" s="1778"/>
      <c r="Q13" s="1778"/>
      <c r="R13" s="1778"/>
      <c r="S13" s="1778"/>
      <c r="T13" s="1778"/>
      <c r="U13" s="1778"/>
    </row>
    <row r="14" spans="1:21" s="614" customFormat="1" ht="11.25" customHeight="1" x14ac:dyDescent="0.15">
      <c r="A14" s="1795" t="s">
        <v>418</v>
      </c>
      <c r="B14" s="118" t="s">
        <v>3092</v>
      </c>
      <c r="C14" s="524">
        <f t="shared" si="2"/>
        <v>2</v>
      </c>
      <c r="D14" s="524">
        <f t="shared" si="2"/>
        <v>14000000</v>
      </c>
      <c r="E14" s="526">
        <v>2</v>
      </c>
      <c r="F14" s="526">
        <v>14000000</v>
      </c>
      <c r="G14" s="526">
        <v>0</v>
      </c>
      <c r="H14" s="526">
        <v>0</v>
      </c>
      <c r="I14" s="524">
        <f t="shared" si="1"/>
        <v>3</v>
      </c>
      <c r="J14" s="1794">
        <f t="shared" si="1"/>
        <v>17800000</v>
      </c>
      <c r="K14" s="1796">
        <v>2</v>
      </c>
      <c r="L14" s="1796">
        <v>17000000</v>
      </c>
      <c r="M14" s="526">
        <v>1</v>
      </c>
      <c r="N14" s="1796">
        <v>800000</v>
      </c>
      <c r="O14" s="1778"/>
      <c r="P14" s="1778"/>
      <c r="Q14" s="1778"/>
      <c r="R14" s="1778"/>
      <c r="S14" s="1778"/>
      <c r="T14" s="1778"/>
      <c r="U14" s="1778"/>
    </row>
    <row r="15" spans="1:21" s="614" customFormat="1" ht="11.25" customHeight="1" x14ac:dyDescent="0.15">
      <c r="A15" s="1795" t="s">
        <v>3164</v>
      </c>
      <c r="B15" s="118" t="s">
        <v>3093</v>
      </c>
      <c r="C15" s="524">
        <f t="shared" si="2"/>
        <v>3</v>
      </c>
      <c r="D15" s="524">
        <f t="shared" si="2"/>
        <v>49132568</v>
      </c>
      <c r="E15" s="526">
        <v>2</v>
      </c>
      <c r="F15" s="526">
        <v>16274568</v>
      </c>
      <c r="G15" s="526">
        <v>1</v>
      </c>
      <c r="H15" s="526">
        <v>32858000</v>
      </c>
      <c r="I15" s="524">
        <f t="shared" si="1"/>
        <v>4</v>
      </c>
      <c r="J15" s="1794">
        <f t="shared" si="1"/>
        <v>21000000</v>
      </c>
      <c r="K15" s="1796">
        <v>2</v>
      </c>
      <c r="L15" s="1796">
        <v>20000000</v>
      </c>
      <c r="M15" s="526">
        <v>2</v>
      </c>
      <c r="N15" s="1796">
        <v>1000000</v>
      </c>
      <c r="O15" s="1778"/>
      <c r="P15" s="1778"/>
      <c r="Q15" s="1778"/>
      <c r="R15" s="1778"/>
      <c r="S15" s="1778"/>
      <c r="T15" s="1778"/>
      <c r="U15" s="1778"/>
    </row>
    <row r="16" spans="1:21" s="614" customFormat="1" ht="11.25" customHeight="1" x14ac:dyDescent="0.15">
      <c r="A16" s="1779" t="s">
        <v>20</v>
      </c>
      <c r="B16" s="118" t="s">
        <v>3095</v>
      </c>
      <c r="C16" s="524">
        <f t="shared" si="2"/>
        <v>1</v>
      </c>
      <c r="D16" s="524">
        <f t="shared" si="2"/>
        <v>7200000</v>
      </c>
      <c r="E16" s="526">
        <v>1</v>
      </c>
      <c r="F16" s="526">
        <v>7200000</v>
      </c>
      <c r="G16" s="526">
        <v>0</v>
      </c>
      <c r="H16" s="526">
        <v>0</v>
      </c>
      <c r="I16" s="524">
        <f t="shared" si="1"/>
        <v>3</v>
      </c>
      <c r="J16" s="1794">
        <f t="shared" si="1"/>
        <v>33000000</v>
      </c>
      <c r="K16" s="1796">
        <v>3</v>
      </c>
      <c r="L16" s="1796">
        <v>33000000</v>
      </c>
      <c r="M16" s="526">
        <v>0</v>
      </c>
      <c r="N16" s="526">
        <v>0</v>
      </c>
      <c r="O16" s="1778"/>
      <c r="P16" s="1778"/>
      <c r="Q16" s="1778"/>
      <c r="R16" s="1778"/>
      <c r="S16" s="1778"/>
      <c r="T16" s="1778"/>
      <c r="U16" s="1778"/>
    </row>
    <row r="17" spans="1:21" s="614" customFormat="1" ht="11.25" customHeight="1" x14ac:dyDescent="0.15">
      <c r="A17" s="1797" t="s">
        <v>3189</v>
      </c>
      <c r="B17" s="1784" t="s">
        <v>3166</v>
      </c>
      <c r="C17" s="524">
        <f t="shared" si="2"/>
        <v>71</v>
      </c>
      <c r="D17" s="524">
        <f t="shared" si="2"/>
        <v>60668570</v>
      </c>
      <c r="E17" s="526">
        <v>0</v>
      </c>
      <c r="F17" s="526">
        <v>0</v>
      </c>
      <c r="G17" s="526">
        <v>71</v>
      </c>
      <c r="H17" s="526">
        <v>60668570</v>
      </c>
      <c r="I17" s="524">
        <f t="shared" si="1"/>
        <v>2</v>
      </c>
      <c r="J17" s="1794">
        <f t="shared" si="1"/>
        <v>19700000</v>
      </c>
      <c r="K17" s="1796">
        <v>2</v>
      </c>
      <c r="L17" s="1796">
        <v>19700000</v>
      </c>
      <c r="M17" s="526">
        <v>0</v>
      </c>
      <c r="N17" s="526">
        <v>0</v>
      </c>
      <c r="O17" s="1778"/>
      <c r="P17" s="1778"/>
      <c r="Q17" s="1778"/>
      <c r="R17" s="1778"/>
      <c r="S17" s="1778"/>
      <c r="T17" s="1778"/>
      <c r="U17" s="1778"/>
    </row>
    <row r="18" spans="1:21" s="614" customFormat="1" x14ac:dyDescent="0.15">
      <c r="A18" s="1797"/>
      <c r="B18" s="1797"/>
      <c r="C18" s="1798"/>
      <c r="D18" s="1798"/>
      <c r="E18" s="1798"/>
      <c r="F18" s="1798"/>
      <c r="G18" s="1798"/>
      <c r="H18" s="1798"/>
      <c r="I18" s="1798"/>
      <c r="J18" s="1798"/>
      <c r="K18" s="1798"/>
      <c r="L18" s="1798"/>
      <c r="M18" s="1798"/>
      <c r="N18" s="1798"/>
      <c r="O18" s="1778"/>
      <c r="P18" s="1778"/>
      <c r="Q18" s="1778"/>
      <c r="R18" s="1778"/>
      <c r="S18" s="1778"/>
      <c r="T18" s="1778"/>
      <c r="U18" s="1778"/>
    </row>
    <row r="19" spans="1:21" s="1430" customFormat="1" x14ac:dyDescent="0.15">
      <c r="A19" s="1772"/>
      <c r="B19" s="1772"/>
      <c r="C19" s="1772"/>
      <c r="D19" s="1772"/>
      <c r="E19" s="1772"/>
      <c r="F19" s="1772"/>
      <c r="G19" s="1772"/>
      <c r="H19" s="1772"/>
      <c r="I19" s="1772"/>
      <c r="J19" s="1772"/>
      <c r="K19" s="1772"/>
      <c r="L19" s="1772"/>
      <c r="M19" s="1772"/>
      <c r="N19" s="1772"/>
      <c r="O19" s="1772"/>
      <c r="P19" s="1772"/>
      <c r="Q19" s="1772"/>
      <c r="R19" s="1772"/>
      <c r="S19" s="1772"/>
      <c r="T19" s="1772"/>
      <c r="U19" s="1772"/>
    </row>
    <row r="20" spans="1:21" s="1430" customFormat="1" ht="14.25" customHeight="1" x14ac:dyDescent="0.15">
      <c r="A20" s="1787" t="s">
        <v>3190</v>
      </c>
      <c r="B20" s="1772"/>
      <c r="C20" s="1772"/>
      <c r="D20" s="1772"/>
      <c r="E20" s="1772"/>
      <c r="F20" s="1772"/>
      <c r="G20" s="1772"/>
      <c r="H20" s="1772"/>
      <c r="I20" s="1772"/>
      <c r="J20" s="1772"/>
      <c r="K20" s="1772"/>
      <c r="L20" s="1772"/>
      <c r="M20" s="1772"/>
      <c r="N20" s="1772"/>
      <c r="O20" s="1772"/>
      <c r="P20" s="1772"/>
      <c r="Q20" s="1772"/>
      <c r="R20" s="1772"/>
      <c r="S20" s="1772"/>
      <c r="T20" s="1772"/>
      <c r="U20" s="1772"/>
    </row>
    <row r="21" spans="1:21" s="1430" customFormat="1" ht="11.25" customHeight="1" x14ac:dyDescent="0.15">
      <c r="A21" s="3424" t="s">
        <v>1</v>
      </c>
      <c r="B21" s="3426" t="s">
        <v>3078</v>
      </c>
      <c r="C21" s="3424" t="s">
        <v>3191</v>
      </c>
      <c r="D21" s="3424"/>
      <c r="E21" s="3424"/>
      <c r="F21" s="3424"/>
      <c r="G21" s="3424"/>
      <c r="H21" s="3424"/>
      <c r="I21" s="2883" t="s">
        <v>3192</v>
      </c>
      <c r="J21" s="2883"/>
      <c r="K21" s="2883"/>
      <c r="L21" s="2883"/>
      <c r="M21" s="2883"/>
      <c r="N21" s="2883"/>
      <c r="O21" s="1772"/>
      <c r="P21" s="1772"/>
      <c r="Q21" s="1772"/>
      <c r="R21" s="1772"/>
      <c r="S21" s="1772"/>
      <c r="T21" s="1772"/>
      <c r="U21" s="1772"/>
    </row>
    <row r="22" spans="1:21" s="1430" customFormat="1" ht="15" customHeight="1" x14ac:dyDescent="0.15">
      <c r="A22" s="3425"/>
      <c r="B22" s="3427"/>
      <c r="C22" s="1791" t="s">
        <v>3153</v>
      </c>
      <c r="D22" s="1792" t="s">
        <v>3154</v>
      </c>
      <c r="E22" s="1793" t="s">
        <v>3185</v>
      </c>
      <c r="F22" s="1791" t="s">
        <v>3186</v>
      </c>
      <c r="G22" s="1791" t="s">
        <v>3187</v>
      </c>
      <c r="H22" s="1791" t="s">
        <v>3188</v>
      </c>
      <c r="I22" s="705" t="s">
        <v>3153</v>
      </c>
      <c r="J22" s="705" t="s">
        <v>3154</v>
      </c>
      <c r="K22" s="705" t="s">
        <v>3193</v>
      </c>
      <c r="L22" s="705" t="s">
        <v>3194</v>
      </c>
      <c r="M22" s="705" t="s">
        <v>3195</v>
      </c>
      <c r="N22" s="705" t="s">
        <v>3196</v>
      </c>
      <c r="O22" s="1772"/>
      <c r="P22" s="1772"/>
      <c r="Q22" s="1772"/>
      <c r="R22" s="1772"/>
      <c r="S22" s="1772"/>
      <c r="T22" s="1772"/>
      <c r="U22" s="1772"/>
    </row>
    <row r="23" spans="1:21" s="614" customFormat="1" x14ac:dyDescent="0.15">
      <c r="A23" s="3428" t="s">
        <v>71</v>
      </c>
      <c r="B23" s="3428"/>
      <c r="C23" s="524">
        <f t="shared" ref="C23:D34" si="3">E23+G23</f>
        <v>183</v>
      </c>
      <c r="D23" s="1794">
        <f t="shared" si="3"/>
        <v>504249000</v>
      </c>
      <c r="E23" s="1799">
        <f t="shared" ref="E23:J23" si="4">SUM(E24:E34)</f>
        <v>22</v>
      </c>
      <c r="F23" s="1799">
        <f t="shared" si="4"/>
        <v>353249000</v>
      </c>
      <c r="G23" s="1799">
        <f t="shared" si="4"/>
        <v>161</v>
      </c>
      <c r="H23" s="1799">
        <f t="shared" si="4"/>
        <v>151000000</v>
      </c>
      <c r="I23" s="127">
        <f t="shared" si="4"/>
        <v>229</v>
      </c>
      <c r="J23" s="127">
        <f t="shared" si="4"/>
        <v>605990000</v>
      </c>
      <c r="K23" s="127">
        <f>SUM(K24:K34)</f>
        <v>98</v>
      </c>
      <c r="L23" s="127">
        <f>SUM(L24:L34)</f>
        <v>427019000</v>
      </c>
      <c r="M23" s="127">
        <f>SUM(M24:M34)</f>
        <v>131</v>
      </c>
      <c r="N23" s="127">
        <f>SUM(N24:N34)</f>
        <v>178971000</v>
      </c>
      <c r="O23" s="1778"/>
      <c r="P23" s="1778"/>
      <c r="Q23" s="1778"/>
      <c r="R23" s="1778"/>
      <c r="S23" s="1778"/>
      <c r="T23" s="1778"/>
      <c r="U23" s="1778"/>
    </row>
    <row r="24" spans="1:21" s="614" customFormat="1" ht="11.25" customHeight="1" x14ac:dyDescent="0.15">
      <c r="A24" s="1795" t="s">
        <v>5</v>
      </c>
      <c r="B24" s="235" t="s">
        <v>3082</v>
      </c>
      <c r="C24" s="524">
        <f t="shared" si="3"/>
        <v>7</v>
      </c>
      <c r="D24" s="1794">
        <f t="shared" si="3"/>
        <v>38349000</v>
      </c>
      <c r="E24" s="1796">
        <v>3</v>
      </c>
      <c r="F24" s="1796">
        <v>32349000</v>
      </c>
      <c r="G24" s="526">
        <v>4</v>
      </c>
      <c r="H24" s="526">
        <v>6000000</v>
      </c>
      <c r="I24" s="127">
        <f>SUM(K24,M24)</f>
        <v>12</v>
      </c>
      <c r="J24" s="127">
        <f>SUM(L24,N24)</f>
        <v>44940000</v>
      </c>
      <c r="K24" s="129">
        <v>9</v>
      </c>
      <c r="L24" s="129">
        <v>38940000</v>
      </c>
      <c r="M24" s="129">
        <v>3</v>
      </c>
      <c r="N24" s="129">
        <v>6000000</v>
      </c>
      <c r="O24" s="1778"/>
      <c r="P24" s="1778"/>
      <c r="Q24" s="1778"/>
      <c r="R24" s="1778"/>
      <c r="S24" s="1778"/>
      <c r="T24" s="1778"/>
      <c r="U24" s="1778"/>
    </row>
    <row r="25" spans="1:21" s="614" customFormat="1" ht="11.25" customHeight="1" x14ac:dyDescent="0.15">
      <c r="A25" s="1795" t="s">
        <v>3161</v>
      </c>
      <c r="B25" s="235" t="s">
        <v>3083</v>
      </c>
      <c r="C25" s="524">
        <f t="shared" si="3"/>
        <v>2</v>
      </c>
      <c r="D25" s="1794">
        <f t="shared" si="3"/>
        <v>26800000</v>
      </c>
      <c r="E25" s="1796">
        <v>2</v>
      </c>
      <c r="F25" s="1796">
        <v>26800000</v>
      </c>
      <c r="G25" s="526">
        <v>0</v>
      </c>
      <c r="H25" s="1796">
        <v>0</v>
      </c>
      <c r="I25" s="127">
        <f t="shared" ref="I25:J34" si="5">SUM(K25,M25)</f>
        <v>45</v>
      </c>
      <c r="J25" s="127">
        <f t="shared" si="5"/>
        <v>70050000</v>
      </c>
      <c r="K25" s="129">
        <v>12</v>
      </c>
      <c r="L25" s="129">
        <v>37350000</v>
      </c>
      <c r="M25" s="129">
        <v>33</v>
      </c>
      <c r="N25" s="129">
        <v>32700000</v>
      </c>
      <c r="O25" s="1778"/>
      <c r="P25" s="1778"/>
      <c r="Q25" s="1778"/>
      <c r="R25" s="1778"/>
      <c r="S25" s="1778"/>
      <c r="T25" s="1778"/>
      <c r="U25" s="1778"/>
    </row>
    <row r="26" spans="1:21" s="614" customFormat="1" ht="11.25" customHeight="1" x14ac:dyDescent="0.15">
      <c r="A26" s="1795" t="s">
        <v>8</v>
      </c>
      <c r="B26" s="118" t="s">
        <v>3084</v>
      </c>
      <c r="C26" s="524">
        <f t="shared" si="3"/>
        <v>40</v>
      </c>
      <c r="D26" s="1794">
        <f t="shared" si="3"/>
        <v>44300000</v>
      </c>
      <c r="E26" s="1796">
        <v>1</v>
      </c>
      <c r="F26" s="1796">
        <v>13300000</v>
      </c>
      <c r="G26" s="526">
        <v>39</v>
      </c>
      <c r="H26" s="526">
        <v>31000000</v>
      </c>
      <c r="I26" s="127">
        <f t="shared" si="5"/>
        <v>3</v>
      </c>
      <c r="J26" s="127">
        <f t="shared" si="5"/>
        <v>23000000</v>
      </c>
      <c r="K26" s="129">
        <v>3</v>
      </c>
      <c r="L26" s="129">
        <v>23000000</v>
      </c>
      <c r="M26" s="129">
        <v>0</v>
      </c>
      <c r="N26" s="129">
        <v>0</v>
      </c>
      <c r="O26" s="1778"/>
      <c r="P26" s="1778"/>
      <c r="Q26" s="1778"/>
      <c r="R26" s="1778"/>
      <c r="S26" s="1778"/>
      <c r="T26" s="1778"/>
      <c r="U26" s="1778"/>
    </row>
    <row r="27" spans="1:21" s="614" customFormat="1" ht="11.25" customHeight="1" x14ac:dyDescent="0.15">
      <c r="A27" s="1795" t="s">
        <v>11</v>
      </c>
      <c r="B27" s="118" t="s">
        <v>3089</v>
      </c>
      <c r="C27" s="524">
        <f t="shared" si="3"/>
        <v>2</v>
      </c>
      <c r="D27" s="1794">
        <f t="shared" si="3"/>
        <v>75000000</v>
      </c>
      <c r="E27" s="1796">
        <v>2</v>
      </c>
      <c r="F27" s="1796">
        <v>75000000</v>
      </c>
      <c r="G27" s="526">
        <v>0</v>
      </c>
      <c r="H27" s="1796">
        <v>0</v>
      </c>
      <c r="I27" s="127">
        <f t="shared" si="5"/>
        <v>5</v>
      </c>
      <c r="J27" s="127">
        <f t="shared" si="5"/>
        <v>40000000</v>
      </c>
      <c r="K27" s="129">
        <v>5</v>
      </c>
      <c r="L27" s="129">
        <v>40000000</v>
      </c>
      <c r="M27" s="129">
        <v>0</v>
      </c>
      <c r="N27" s="129">
        <v>0</v>
      </c>
      <c r="O27" s="1778"/>
      <c r="P27" s="1778"/>
      <c r="Q27" s="1778"/>
      <c r="R27" s="1778"/>
      <c r="S27" s="1778"/>
      <c r="T27" s="1778"/>
      <c r="U27" s="1778"/>
    </row>
    <row r="28" spans="1:21" s="614" customFormat="1" ht="22.5" customHeight="1" x14ac:dyDescent="0.15">
      <c r="A28" s="1795" t="s">
        <v>3163</v>
      </c>
      <c r="B28" s="118" t="s">
        <v>3086</v>
      </c>
      <c r="C28" s="524">
        <f t="shared" si="3"/>
        <v>21</v>
      </c>
      <c r="D28" s="1794">
        <f t="shared" si="3"/>
        <v>80000000</v>
      </c>
      <c r="E28" s="1796">
        <v>2</v>
      </c>
      <c r="F28" s="1796">
        <v>60000000</v>
      </c>
      <c r="G28" s="526">
        <v>19</v>
      </c>
      <c r="H28" s="1796">
        <v>20000000</v>
      </c>
      <c r="I28" s="127">
        <f t="shared" si="5"/>
        <v>30</v>
      </c>
      <c r="J28" s="127">
        <f t="shared" si="5"/>
        <v>142510000</v>
      </c>
      <c r="K28" s="129">
        <v>8</v>
      </c>
      <c r="L28" s="129">
        <v>92510000</v>
      </c>
      <c r="M28" s="129">
        <v>22</v>
      </c>
      <c r="N28" s="129">
        <v>50000000</v>
      </c>
      <c r="O28" s="1778"/>
      <c r="P28" s="1778"/>
      <c r="Q28" s="1778"/>
      <c r="R28" s="1778"/>
      <c r="S28" s="1778"/>
      <c r="T28" s="1778"/>
      <c r="U28" s="1778"/>
    </row>
    <row r="29" spans="1:21" s="614" customFormat="1" ht="11.25" customHeight="1" x14ac:dyDescent="0.15">
      <c r="A29" s="1795" t="s">
        <v>15</v>
      </c>
      <c r="B29" s="118" t="s">
        <v>3090</v>
      </c>
      <c r="C29" s="524">
        <f t="shared" si="3"/>
        <v>7</v>
      </c>
      <c r="D29" s="1794">
        <f t="shared" si="3"/>
        <v>28000000</v>
      </c>
      <c r="E29" s="1796">
        <v>2</v>
      </c>
      <c r="F29" s="1796">
        <v>23000000</v>
      </c>
      <c r="G29" s="526">
        <v>5</v>
      </c>
      <c r="H29" s="1796">
        <v>5000000</v>
      </c>
      <c r="I29" s="127">
        <f t="shared" si="5"/>
        <v>14</v>
      </c>
      <c r="J29" s="127">
        <f t="shared" si="5"/>
        <v>38850000</v>
      </c>
      <c r="K29" s="129">
        <v>6</v>
      </c>
      <c r="L29" s="129">
        <v>31850000</v>
      </c>
      <c r="M29" s="129">
        <v>8</v>
      </c>
      <c r="N29" s="129">
        <v>7000000</v>
      </c>
      <c r="O29" s="1778"/>
      <c r="P29" s="1778"/>
      <c r="Q29" s="1778"/>
      <c r="R29" s="1778"/>
      <c r="S29" s="1778"/>
      <c r="T29" s="1778"/>
      <c r="U29" s="1778"/>
    </row>
    <row r="30" spans="1:21" s="614" customFormat="1" ht="11.25" customHeight="1" x14ac:dyDescent="0.15">
      <c r="A30" s="1795" t="s">
        <v>417</v>
      </c>
      <c r="B30" s="118" t="s">
        <v>3091</v>
      </c>
      <c r="C30" s="524">
        <f t="shared" si="3"/>
        <v>50</v>
      </c>
      <c r="D30" s="1794">
        <f t="shared" si="3"/>
        <v>80000000</v>
      </c>
      <c r="E30" s="1796">
        <v>2</v>
      </c>
      <c r="F30" s="1796">
        <v>38000000</v>
      </c>
      <c r="G30" s="526">
        <v>48</v>
      </c>
      <c r="H30" s="1796">
        <v>42000000</v>
      </c>
      <c r="I30" s="127">
        <f t="shared" si="5"/>
        <v>61</v>
      </c>
      <c r="J30" s="127">
        <f t="shared" si="5"/>
        <v>78500000</v>
      </c>
      <c r="K30" s="129">
        <v>40</v>
      </c>
      <c r="L30" s="129">
        <v>68700000</v>
      </c>
      <c r="M30" s="129">
        <v>21</v>
      </c>
      <c r="N30" s="129">
        <v>9800000</v>
      </c>
      <c r="O30" s="1778"/>
      <c r="P30" s="1778"/>
      <c r="Q30" s="1778"/>
      <c r="R30" s="1778"/>
      <c r="S30" s="1778"/>
      <c r="T30" s="1778"/>
      <c r="U30" s="1778"/>
    </row>
    <row r="31" spans="1:21" s="614" customFormat="1" ht="11.25" customHeight="1" x14ac:dyDescent="0.15">
      <c r="A31" s="1795" t="s">
        <v>418</v>
      </c>
      <c r="B31" s="118" t="s">
        <v>3092</v>
      </c>
      <c r="C31" s="524">
        <f t="shared" si="3"/>
        <v>5</v>
      </c>
      <c r="D31" s="1794">
        <f t="shared" si="3"/>
        <v>18000000</v>
      </c>
      <c r="E31" s="1796">
        <v>2</v>
      </c>
      <c r="F31" s="1796">
        <v>15000000</v>
      </c>
      <c r="G31" s="526">
        <v>3</v>
      </c>
      <c r="H31" s="1796">
        <v>3000000</v>
      </c>
      <c r="I31" s="127">
        <f t="shared" si="5"/>
        <v>5</v>
      </c>
      <c r="J31" s="127">
        <f t="shared" si="5"/>
        <v>29100000</v>
      </c>
      <c r="K31" s="129">
        <v>3</v>
      </c>
      <c r="L31" s="129">
        <v>26700000</v>
      </c>
      <c r="M31" s="129">
        <v>2</v>
      </c>
      <c r="N31" s="129">
        <v>2400000</v>
      </c>
      <c r="O31" s="1778"/>
      <c r="P31" s="1778"/>
      <c r="Q31" s="1778"/>
      <c r="R31" s="1778"/>
      <c r="S31" s="1778"/>
      <c r="T31" s="1778"/>
      <c r="U31" s="1778"/>
    </row>
    <row r="32" spans="1:21" s="614" customFormat="1" ht="11.25" customHeight="1" x14ac:dyDescent="0.15">
      <c r="A32" s="1795" t="s">
        <v>3164</v>
      </c>
      <c r="B32" s="118" t="s">
        <v>3093</v>
      </c>
      <c r="C32" s="524">
        <f t="shared" si="3"/>
        <v>45</v>
      </c>
      <c r="D32" s="1794">
        <f t="shared" si="3"/>
        <v>64200000</v>
      </c>
      <c r="E32" s="1796">
        <v>2</v>
      </c>
      <c r="F32" s="1796">
        <v>20200000</v>
      </c>
      <c r="G32" s="526">
        <v>43</v>
      </c>
      <c r="H32" s="1796">
        <v>44000000</v>
      </c>
      <c r="I32" s="127">
        <f t="shared" si="5"/>
        <v>40</v>
      </c>
      <c r="J32" s="127">
        <f t="shared" si="5"/>
        <v>66069000</v>
      </c>
      <c r="K32" s="129">
        <v>5</v>
      </c>
      <c r="L32" s="129">
        <v>32069000</v>
      </c>
      <c r="M32" s="129">
        <v>35</v>
      </c>
      <c r="N32" s="129">
        <v>34000000</v>
      </c>
      <c r="O32" s="1778"/>
      <c r="P32" s="1778"/>
      <c r="Q32" s="1778"/>
      <c r="R32" s="1778"/>
      <c r="S32" s="1778"/>
      <c r="T32" s="1778"/>
      <c r="U32" s="1778"/>
    </row>
    <row r="33" spans="1:21" s="614" customFormat="1" ht="11.25" customHeight="1" x14ac:dyDescent="0.15">
      <c r="A33" s="1779" t="s">
        <v>20</v>
      </c>
      <c r="B33" s="118" t="s">
        <v>3095</v>
      </c>
      <c r="C33" s="524">
        <f t="shared" si="3"/>
        <v>2</v>
      </c>
      <c r="D33" s="1794">
        <f t="shared" si="3"/>
        <v>27000000</v>
      </c>
      <c r="E33" s="1796">
        <v>2</v>
      </c>
      <c r="F33" s="1796">
        <v>27000000</v>
      </c>
      <c r="G33" s="526">
        <v>0</v>
      </c>
      <c r="H33" s="526">
        <v>0</v>
      </c>
      <c r="I33" s="127">
        <f t="shared" si="5"/>
        <v>8</v>
      </c>
      <c r="J33" s="127">
        <f t="shared" si="5"/>
        <v>23991000</v>
      </c>
      <c r="K33" s="129">
        <v>4</v>
      </c>
      <c r="L33" s="129">
        <v>20600000</v>
      </c>
      <c r="M33" s="129">
        <v>4</v>
      </c>
      <c r="N33" s="129">
        <v>3391000</v>
      </c>
      <c r="O33" s="1778"/>
      <c r="P33" s="1778"/>
      <c r="Q33" s="1778"/>
      <c r="R33" s="1778"/>
      <c r="S33" s="1778"/>
      <c r="T33" s="1778"/>
      <c r="U33" s="1778"/>
    </row>
    <row r="34" spans="1:21" s="614" customFormat="1" ht="11.25" customHeight="1" x14ac:dyDescent="0.15">
      <c r="A34" s="1797" t="s">
        <v>3189</v>
      </c>
      <c r="B34" s="1784" t="s">
        <v>3166</v>
      </c>
      <c r="C34" s="524">
        <f t="shared" si="3"/>
        <v>2</v>
      </c>
      <c r="D34" s="1794">
        <f t="shared" si="3"/>
        <v>22600000</v>
      </c>
      <c r="E34" s="1796">
        <v>2</v>
      </c>
      <c r="F34" s="1796">
        <v>22600000</v>
      </c>
      <c r="G34" s="526">
        <v>0</v>
      </c>
      <c r="H34" s="526">
        <v>0</v>
      </c>
      <c r="I34" s="127">
        <f t="shared" si="5"/>
        <v>6</v>
      </c>
      <c r="J34" s="127">
        <f t="shared" si="5"/>
        <v>48980000</v>
      </c>
      <c r="K34" s="129">
        <v>3</v>
      </c>
      <c r="L34" s="129">
        <v>15300000</v>
      </c>
      <c r="M34" s="129">
        <v>3</v>
      </c>
      <c r="N34" s="129">
        <v>33680000</v>
      </c>
      <c r="O34" s="1778"/>
      <c r="P34" s="1778"/>
      <c r="Q34" s="1778"/>
      <c r="R34" s="1778"/>
      <c r="S34" s="1778"/>
      <c r="T34" s="1778"/>
      <c r="U34" s="1778"/>
    </row>
    <row r="35" spans="1:21" s="614" customFormat="1" x14ac:dyDescent="0.15">
      <c r="A35" s="1797"/>
      <c r="B35" s="1797"/>
      <c r="C35" s="739"/>
      <c r="D35" s="1800"/>
      <c r="E35" s="1778"/>
      <c r="F35" s="1801"/>
      <c r="G35" s="1802"/>
      <c r="H35" s="1803"/>
      <c r="I35" s="1778"/>
      <c r="J35" s="1778"/>
      <c r="K35" s="1778"/>
      <c r="L35" s="1778"/>
      <c r="M35" s="1778"/>
      <c r="N35" s="1778"/>
      <c r="O35" s="1778"/>
      <c r="P35" s="1778"/>
      <c r="Q35" s="1778"/>
      <c r="R35" s="1778"/>
      <c r="S35" s="1778"/>
      <c r="T35" s="1778"/>
      <c r="U35" s="1778"/>
    </row>
    <row r="36" spans="1:21" x14ac:dyDescent="0.15">
      <c r="A36" s="1742"/>
      <c r="C36" s="120"/>
      <c r="D36" s="120"/>
      <c r="E36" s="120"/>
      <c r="F36" s="120"/>
      <c r="G36" s="120"/>
      <c r="H36" s="120"/>
      <c r="I36" s="120"/>
      <c r="J36" s="120"/>
      <c r="K36" s="120"/>
      <c r="L36" s="120"/>
      <c r="M36" s="120"/>
      <c r="N36" s="120"/>
    </row>
    <row r="37" spans="1:21" ht="17.100000000000001" customHeight="1" x14ac:dyDescent="0.15">
      <c r="A37" s="1787" t="s">
        <v>3190</v>
      </c>
      <c r="C37" s="120"/>
      <c r="D37" s="120"/>
      <c r="E37" s="120"/>
      <c r="F37" s="120"/>
      <c r="G37" s="120"/>
      <c r="H37" s="120"/>
      <c r="I37" s="120"/>
      <c r="J37" s="120"/>
      <c r="K37" s="120"/>
      <c r="L37" s="120"/>
      <c r="M37" s="120"/>
      <c r="N37" s="120"/>
    </row>
    <row r="38" spans="1:21" ht="11.25" customHeight="1" x14ac:dyDescent="0.15">
      <c r="A38" s="2388" t="s">
        <v>1</v>
      </c>
      <c r="B38" s="2388" t="s">
        <v>3078</v>
      </c>
      <c r="C38" s="2883" t="s">
        <v>3197</v>
      </c>
      <c r="D38" s="2883"/>
      <c r="E38" s="2883"/>
      <c r="F38" s="2883"/>
      <c r="G38" s="2883"/>
      <c r="H38" s="2883"/>
      <c r="I38" s="120"/>
      <c r="J38" s="1804"/>
      <c r="K38" s="120"/>
      <c r="L38" s="120"/>
      <c r="M38" s="120"/>
      <c r="N38" s="120"/>
    </row>
    <row r="39" spans="1:21" ht="15" customHeight="1" x14ac:dyDescent="0.15">
      <c r="A39" s="2388"/>
      <c r="B39" s="2388"/>
      <c r="C39" s="705" t="s">
        <v>3153</v>
      </c>
      <c r="D39" s="705" t="s">
        <v>3154</v>
      </c>
      <c r="E39" s="705" t="s">
        <v>3198</v>
      </c>
      <c r="F39" s="705" t="s">
        <v>3194</v>
      </c>
      <c r="G39" s="705" t="s">
        <v>3195</v>
      </c>
      <c r="H39" s="705" t="s">
        <v>3196</v>
      </c>
      <c r="I39" s="120"/>
      <c r="J39" s="1805"/>
      <c r="K39" s="174"/>
      <c r="L39" s="1805"/>
      <c r="M39" s="120"/>
      <c r="N39" s="120"/>
    </row>
    <row r="40" spans="1:21" s="147" customFormat="1" x14ac:dyDescent="0.15">
      <c r="A40" s="141" t="s">
        <v>71</v>
      </c>
      <c r="B40" s="1806"/>
      <c r="C40" s="127">
        <f t="shared" ref="C40:H40" si="6">SUM(C41:C51)</f>
        <v>154</v>
      </c>
      <c r="D40" s="127">
        <f t="shared" si="6"/>
        <v>749800500</v>
      </c>
      <c r="E40" s="127">
        <f t="shared" si="6"/>
        <v>140</v>
      </c>
      <c r="F40" s="127">
        <f t="shared" si="6"/>
        <v>477036500</v>
      </c>
      <c r="G40" s="127">
        <f t="shared" si="6"/>
        <v>14</v>
      </c>
      <c r="H40" s="127">
        <f t="shared" si="6"/>
        <v>272764000</v>
      </c>
      <c r="I40" s="174"/>
      <c r="J40" s="1807"/>
      <c r="K40" s="174"/>
      <c r="L40" s="1808"/>
      <c r="M40" s="174"/>
      <c r="N40" s="174"/>
    </row>
    <row r="41" spans="1:21" s="147" customFormat="1" ht="10.5" customHeight="1" x14ac:dyDescent="0.15">
      <c r="A41" s="143" t="s">
        <v>5</v>
      </c>
      <c r="B41" s="235" t="s">
        <v>3082</v>
      </c>
      <c r="C41" s="127">
        <f>SUM(E41,G41)</f>
        <v>12</v>
      </c>
      <c r="D41" s="127">
        <f>SUM(F41,H41)</f>
        <v>61411000</v>
      </c>
      <c r="E41" s="150">
        <v>10</v>
      </c>
      <c r="F41" s="150">
        <v>41411000</v>
      </c>
      <c r="G41" s="150">
        <v>2</v>
      </c>
      <c r="H41" s="150">
        <v>20000000</v>
      </c>
      <c r="I41" s="174"/>
      <c r="J41" s="1807"/>
      <c r="K41" s="174"/>
      <c r="L41" s="1809"/>
      <c r="M41" s="174"/>
      <c r="N41" s="174"/>
    </row>
    <row r="42" spans="1:21" s="147" customFormat="1" x14ac:dyDescent="0.15">
      <c r="A42" s="156" t="s">
        <v>7</v>
      </c>
      <c r="B42" s="235" t="s">
        <v>3083</v>
      </c>
      <c r="C42" s="127">
        <f t="shared" ref="C42:D51" si="7">SUM(E42,G42)</f>
        <v>12</v>
      </c>
      <c r="D42" s="127">
        <f t="shared" si="7"/>
        <v>87485500</v>
      </c>
      <c r="E42" s="150">
        <v>10</v>
      </c>
      <c r="F42" s="150">
        <v>35721500</v>
      </c>
      <c r="G42" s="150">
        <v>2</v>
      </c>
      <c r="H42" s="150">
        <v>51764000</v>
      </c>
      <c r="I42" s="174"/>
      <c r="J42" s="1807"/>
      <c r="K42" s="174"/>
      <c r="L42" s="1809"/>
      <c r="M42" s="174"/>
      <c r="N42" s="174"/>
    </row>
    <row r="43" spans="1:21" s="147" customFormat="1" x14ac:dyDescent="0.15">
      <c r="A43" s="143" t="s">
        <v>8</v>
      </c>
      <c r="B43" s="118" t="s">
        <v>3084</v>
      </c>
      <c r="C43" s="127">
        <f t="shared" si="7"/>
        <v>3</v>
      </c>
      <c r="D43" s="127">
        <f t="shared" si="7"/>
        <v>21073000</v>
      </c>
      <c r="E43" s="150">
        <v>3</v>
      </c>
      <c r="F43" s="150">
        <v>21073000</v>
      </c>
      <c r="G43" s="129">
        <v>0</v>
      </c>
      <c r="H43" s="129">
        <v>0</v>
      </c>
      <c r="I43" s="174"/>
      <c r="J43" s="1807"/>
      <c r="K43" s="174"/>
      <c r="L43" s="1809"/>
      <c r="M43" s="174"/>
      <c r="N43" s="174"/>
    </row>
    <row r="44" spans="1:21" s="147" customFormat="1" x14ac:dyDescent="0.15">
      <c r="A44" s="143" t="s">
        <v>3162</v>
      </c>
      <c r="B44" s="118" t="s">
        <v>3089</v>
      </c>
      <c r="C44" s="127">
        <f t="shared" si="7"/>
        <v>5</v>
      </c>
      <c r="D44" s="127">
        <f t="shared" si="7"/>
        <v>50000000</v>
      </c>
      <c r="E44" s="150">
        <v>5</v>
      </c>
      <c r="F44" s="150">
        <v>50000000</v>
      </c>
      <c r="G44" s="129">
        <v>0</v>
      </c>
      <c r="H44" s="129">
        <v>0</v>
      </c>
      <c r="I44" s="174"/>
      <c r="J44" s="1807"/>
      <c r="K44" s="174"/>
      <c r="L44" s="1809"/>
      <c r="M44" s="174"/>
      <c r="N44" s="1810"/>
    </row>
    <row r="45" spans="1:21" s="147" customFormat="1" ht="23.25" customHeight="1" x14ac:dyDescent="0.15">
      <c r="A45" s="143" t="s">
        <v>3163</v>
      </c>
      <c r="B45" s="118" t="s">
        <v>3086</v>
      </c>
      <c r="C45" s="127">
        <f t="shared" si="7"/>
        <v>30</v>
      </c>
      <c r="D45" s="127">
        <f t="shared" si="7"/>
        <v>176799000</v>
      </c>
      <c r="E45" s="144">
        <v>27</v>
      </c>
      <c r="F45" s="144">
        <v>91799000</v>
      </c>
      <c r="G45" s="144">
        <v>3</v>
      </c>
      <c r="H45" s="144">
        <v>85000000</v>
      </c>
      <c r="I45" s="174"/>
      <c r="J45" s="1807"/>
      <c r="K45" s="174"/>
      <c r="L45" s="863"/>
      <c r="M45" s="174"/>
      <c r="N45" s="174"/>
    </row>
    <row r="46" spans="1:21" s="147" customFormat="1" ht="11.25" customHeight="1" x14ac:dyDescent="0.15">
      <c r="A46" s="143" t="s">
        <v>15</v>
      </c>
      <c r="B46" s="118" t="s">
        <v>3090</v>
      </c>
      <c r="C46" s="127">
        <f t="shared" si="7"/>
        <v>18</v>
      </c>
      <c r="D46" s="127">
        <f t="shared" si="7"/>
        <v>59000000</v>
      </c>
      <c r="E46" s="144">
        <v>17</v>
      </c>
      <c r="F46" s="144">
        <v>38000000</v>
      </c>
      <c r="G46" s="144">
        <v>1</v>
      </c>
      <c r="H46" s="144">
        <v>21000000</v>
      </c>
      <c r="I46" s="174"/>
      <c r="J46" s="1807"/>
      <c r="K46" s="174"/>
      <c r="L46" s="863"/>
      <c r="M46" s="174"/>
      <c r="N46" s="174"/>
    </row>
    <row r="47" spans="1:21" s="147" customFormat="1" ht="11.25" customHeight="1" x14ac:dyDescent="0.15">
      <c r="A47" s="143" t="s">
        <v>417</v>
      </c>
      <c r="B47" s="118" t="s">
        <v>3091</v>
      </c>
      <c r="C47" s="127">
        <f t="shared" si="7"/>
        <v>45</v>
      </c>
      <c r="D47" s="127">
        <f t="shared" si="7"/>
        <v>144116000</v>
      </c>
      <c r="E47" s="144">
        <v>41</v>
      </c>
      <c r="F47" s="144">
        <v>89116000</v>
      </c>
      <c r="G47" s="144">
        <v>4</v>
      </c>
      <c r="H47" s="144">
        <v>55000000</v>
      </c>
      <c r="I47" s="174"/>
      <c r="J47" s="1807"/>
      <c r="K47" s="174"/>
      <c r="L47" s="863"/>
      <c r="M47" s="174"/>
      <c r="N47" s="174"/>
    </row>
    <row r="48" spans="1:21" s="147" customFormat="1" ht="11.25" customHeight="1" x14ac:dyDescent="0.15">
      <c r="A48" s="143" t="s">
        <v>418</v>
      </c>
      <c r="B48" s="118" t="s">
        <v>3092</v>
      </c>
      <c r="C48" s="127">
        <f t="shared" si="7"/>
        <v>5</v>
      </c>
      <c r="D48" s="127">
        <f t="shared" si="7"/>
        <v>21375000</v>
      </c>
      <c r="E48" s="144">
        <v>5</v>
      </c>
      <c r="F48" s="144">
        <v>21375000</v>
      </c>
      <c r="G48" s="129">
        <v>0</v>
      </c>
      <c r="H48" s="129">
        <v>0</v>
      </c>
      <c r="I48" s="174"/>
      <c r="J48" s="1807"/>
      <c r="K48" s="174"/>
      <c r="L48" s="863"/>
      <c r="M48" s="174"/>
      <c r="N48" s="174"/>
    </row>
    <row r="49" spans="1:14" s="147" customFormat="1" ht="11.25" customHeight="1" x14ac:dyDescent="0.15">
      <c r="A49" s="156" t="s">
        <v>314</v>
      </c>
      <c r="B49" s="118" t="s">
        <v>3093</v>
      </c>
      <c r="C49" s="127">
        <f t="shared" si="7"/>
        <v>14</v>
      </c>
      <c r="D49" s="127">
        <f t="shared" si="7"/>
        <v>74189500</v>
      </c>
      <c r="E49" s="144">
        <v>12</v>
      </c>
      <c r="F49" s="144">
        <v>34189500</v>
      </c>
      <c r="G49" s="144">
        <v>2</v>
      </c>
      <c r="H49" s="144">
        <v>40000000</v>
      </c>
      <c r="I49" s="174"/>
      <c r="J49" s="1807"/>
      <c r="K49" s="174"/>
      <c r="L49" s="863"/>
      <c r="M49" s="174"/>
      <c r="N49" s="174"/>
    </row>
    <row r="50" spans="1:14" s="147" customFormat="1" x14ac:dyDescent="0.15">
      <c r="A50" s="143" t="s">
        <v>20</v>
      </c>
      <c r="B50" s="118" t="s">
        <v>3095</v>
      </c>
      <c r="C50" s="127">
        <f t="shared" si="7"/>
        <v>3</v>
      </c>
      <c r="D50" s="127">
        <f t="shared" si="7"/>
        <v>31310000</v>
      </c>
      <c r="E50" s="144">
        <v>3</v>
      </c>
      <c r="F50" s="144">
        <v>31310000</v>
      </c>
      <c r="G50" s="129">
        <v>0</v>
      </c>
      <c r="H50" s="129">
        <v>0</v>
      </c>
      <c r="I50" s="174"/>
      <c r="J50" s="1807"/>
      <c r="K50" s="174"/>
      <c r="L50" s="863"/>
      <c r="M50" s="174"/>
      <c r="N50" s="174"/>
    </row>
    <row r="51" spans="1:14" s="147" customFormat="1" ht="11.25" customHeight="1" x14ac:dyDescent="0.15">
      <c r="A51" s="143" t="s">
        <v>3199</v>
      </c>
      <c r="B51" s="1784" t="s">
        <v>3166</v>
      </c>
      <c r="C51" s="127">
        <f t="shared" si="7"/>
        <v>7</v>
      </c>
      <c r="D51" s="127">
        <f t="shared" si="7"/>
        <v>23041500</v>
      </c>
      <c r="E51" s="144">
        <v>7</v>
      </c>
      <c r="F51" s="144">
        <v>23041500</v>
      </c>
      <c r="G51" s="129">
        <v>0</v>
      </c>
      <c r="H51" s="129">
        <v>0</v>
      </c>
      <c r="I51" s="174"/>
      <c r="J51" s="1807"/>
      <c r="K51" s="174"/>
      <c r="L51" s="863"/>
      <c r="M51" s="174"/>
      <c r="N51" s="174"/>
    </row>
    <row r="52" spans="1:14" s="147" customFormat="1" x14ac:dyDescent="0.15">
      <c r="A52" s="143"/>
      <c r="B52" s="1028"/>
      <c r="C52" s="1028"/>
      <c r="D52" s="1028"/>
      <c r="E52" s="1028"/>
      <c r="F52" s="1028"/>
      <c r="G52" s="1028"/>
      <c r="H52" s="1028"/>
    </row>
    <row r="53" spans="1:14" s="147" customFormat="1" x14ac:dyDescent="0.15">
      <c r="A53" s="2542" t="s">
        <v>3200</v>
      </c>
      <c r="B53" s="2542"/>
      <c r="C53" s="2542"/>
      <c r="D53" s="2542"/>
      <c r="E53" s="2542"/>
      <c r="F53" s="2542"/>
      <c r="G53" s="2542"/>
      <c r="H53" s="2542"/>
    </row>
    <row r="54" spans="1:14" s="147" customFormat="1" ht="10.5" customHeight="1" x14ac:dyDescent="0.15">
      <c r="A54" s="2537" t="s">
        <v>3201</v>
      </c>
      <c r="B54" s="2537"/>
      <c r="C54" s="2537"/>
      <c r="D54" s="2537"/>
      <c r="E54" s="2537"/>
      <c r="F54" s="2537"/>
      <c r="G54" s="2537"/>
      <c r="H54" s="2537"/>
    </row>
    <row r="55" spans="1:14" s="147" customFormat="1" ht="10.5" customHeight="1" x14ac:dyDescent="0.15">
      <c r="A55" s="2537" t="s">
        <v>3202</v>
      </c>
      <c r="B55" s="2537"/>
      <c r="C55" s="2537"/>
      <c r="D55" s="2537"/>
      <c r="E55" s="2537"/>
      <c r="F55" s="2537"/>
      <c r="G55" s="2537"/>
      <c r="H55" s="2537"/>
    </row>
    <row r="56" spans="1:14" s="147" customFormat="1" ht="10.5" customHeight="1" x14ac:dyDescent="0.15">
      <c r="A56" s="2474" t="s">
        <v>3203</v>
      </c>
      <c r="B56" s="2474"/>
      <c r="C56" s="2474"/>
      <c r="D56" s="2474"/>
      <c r="E56" s="2474"/>
      <c r="F56" s="2474"/>
      <c r="G56" s="2474"/>
      <c r="H56" s="2474"/>
      <c r="I56" s="795"/>
      <c r="J56" s="795"/>
    </row>
    <row r="57" spans="1:14" s="147" customFormat="1" x14ac:dyDescent="0.15">
      <c r="A57" s="2542" t="s">
        <v>510</v>
      </c>
      <c r="B57" s="2542"/>
      <c r="C57" s="2542"/>
      <c r="D57" s="2542"/>
      <c r="E57" s="2542"/>
      <c r="F57" s="2542"/>
      <c r="G57" s="2542"/>
      <c r="H57" s="2542"/>
    </row>
    <row r="58" spans="1:14" s="147" customFormat="1" ht="10.5" customHeight="1" x14ac:dyDescent="0.15">
      <c r="A58" s="2542" t="s">
        <v>3100</v>
      </c>
      <c r="B58" s="2542"/>
      <c r="C58" s="2542"/>
      <c r="D58" s="2542"/>
      <c r="E58" s="2542"/>
      <c r="F58" s="2542"/>
      <c r="G58" s="2542"/>
      <c r="H58" s="2542"/>
    </row>
    <row r="61" spans="1:14" x14ac:dyDescent="0.15">
      <c r="B61" s="235"/>
    </row>
    <row r="62" spans="1:14" x14ac:dyDescent="0.15">
      <c r="B62" s="235"/>
    </row>
    <row r="71" spans="2:2" x14ac:dyDescent="0.15">
      <c r="B71" s="1784"/>
    </row>
  </sheetData>
  <mergeCells count="20">
    <mergeCell ref="A6:B6"/>
    <mergeCell ref="A2:N2"/>
    <mergeCell ref="A4:A5"/>
    <mergeCell ref="B4:B5"/>
    <mergeCell ref="C4:H4"/>
    <mergeCell ref="I4:N4"/>
    <mergeCell ref="A58:H58"/>
    <mergeCell ref="A21:A22"/>
    <mergeCell ref="B21:B22"/>
    <mergeCell ref="C21:H21"/>
    <mergeCell ref="I21:N21"/>
    <mergeCell ref="A23:B23"/>
    <mergeCell ref="A38:A39"/>
    <mergeCell ref="B38:B39"/>
    <mergeCell ref="C38:H38"/>
    <mergeCell ref="A53:H53"/>
    <mergeCell ref="A54:H54"/>
    <mergeCell ref="A55:H55"/>
    <mergeCell ref="A56:H56"/>
    <mergeCell ref="A57:H57"/>
  </mergeCells>
  <pageMargins left="0.78740157480314965" right="0.78740157480314965" top="0.78740157480314965" bottom="0.78740157480314965" header="0.78740157480314965" footer="0.78740157480314965"/>
  <pageSetup paperSize="9" orientation="portrait" verticalDpi="300" r:id="rId1"/>
  <headerFooter alignWithMargins="0">
    <oddFooter>&amp;L&amp;C&amp;R</oddFooter>
  </headerFooter>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5"/>
  <dimension ref="A1:T49"/>
  <sheetViews>
    <sheetView zoomScaleNormal="100" workbookViewId="0"/>
  </sheetViews>
  <sheetFormatPr baseColWidth="10" defaultColWidth="9.140625" defaultRowHeight="10.5" x14ac:dyDescent="0.15"/>
  <cols>
    <col min="1" max="1" width="25" style="147" customWidth="1"/>
    <col min="2" max="4" width="8.5703125" style="147" customWidth="1"/>
    <col min="5" max="5" width="12.85546875" style="147" customWidth="1"/>
    <col min="6" max="6" width="8.5703125" style="147" customWidth="1"/>
    <col min="7" max="7" width="9.28515625" style="147" customWidth="1"/>
    <col min="8" max="8" width="8.5703125" style="147" customWidth="1"/>
    <col min="9" max="9" width="14.42578125" style="147" customWidth="1"/>
    <col min="10" max="12" width="8.5703125" style="147" customWidth="1"/>
    <col min="13" max="13" width="13.5703125" style="147" customWidth="1"/>
    <col min="14" max="14" width="11.28515625" style="147" customWidth="1"/>
    <col min="15" max="15" width="15.140625" style="147" customWidth="1"/>
    <col min="16" max="16384" width="9.140625" style="147"/>
  </cols>
  <sheetData>
    <row r="1" spans="1:13" ht="15" customHeight="1" x14ac:dyDescent="0.15"/>
    <row r="2" spans="1:13" ht="22.5" customHeight="1" x14ac:dyDescent="0.15">
      <c r="A2" s="3433" t="s">
        <v>3204</v>
      </c>
      <c r="B2" s="3433"/>
      <c r="C2" s="3433"/>
      <c r="D2" s="3433"/>
      <c r="E2" s="3433"/>
      <c r="F2" s="3433"/>
      <c r="G2" s="3433"/>
      <c r="H2" s="3433"/>
      <c r="I2" s="3433"/>
      <c r="J2" s="3433"/>
      <c r="K2" s="3433"/>
      <c r="L2" s="3433"/>
      <c r="M2" s="3433"/>
    </row>
    <row r="3" spans="1:13" ht="12" customHeight="1" x14ac:dyDescent="0.15">
      <c r="A3" s="3380"/>
      <c r="B3" s="3380"/>
      <c r="C3" s="3380"/>
      <c r="D3" s="3380"/>
      <c r="E3" s="3380"/>
      <c r="F3" s="3380"/>
      <c r="G3" s="3380"/>
      <c r="H3" s="3380"/>
      <c r="I3" s="3380"/>
      <c r="J3" s="3380"/>
      <c r="K3" s="3380"/>
      <c r="L3" s="3380"/>
      <c r="M3" s="3380"/>
    </row>
    <row r="4" spans="1:13" ht="15" customHeight="1" x14ac:dyDescent="0.15">
      <c r="A4" s="2388" t="s">
        <v>1</v>
      </c>
      <c r="B4" s="3434">
        <v>2012</v>
      </c>
      <c r="C4" s="3434"/>
      <c r="D4" s="3434"/>
      <c r="E4" s="3434"/>
      <c r="F4" s="3434">
        <v>2013</v>
      </c>
      <c r="G4" s="3434"/>
      <c r="H4" s="3434"/>
      <c r="I4" s="3434"/>
      <c r="J4" s="3434">
        <v>2014</v>
      </c>
      <c r="K4" s="3434"/>
      <c r="L4" s="3434"/>
      <c r="M4" s="3434"/>
    </row>
    <row r="5" spans="1:13" ht="17.100000000000001" customHeight="1" x14ac:dyDescent="0.15">
      <c r="A5" s="2388"/>
      <c r="B5" s="1811" t="s">
        <v>89</v>
      </c>
      <c r="C5" s="1811" t="s">
        <v>427</v>
      </c>
      <c r="D5" s="1811" t="s">
        <v>428</v>
      </c>
      <c r="E5" s="1811" t="s">
        <v>3205</v>
      </c>
      <c r="F5" s="1811" t="s">
        <v>89</v>
      </c>
      <c r="G5" s="1812" t="s">
        <v>3206</v>
      </c>
      <c r="H5" s="1811" t="s">
        <v>428</v>
      </c>
      <c r="I5" s="1811" t="s">
        <v>3205</v>
      </c>
      <c r="J5" s="1811" t="s">
        <v>89</v>
      </c>
      <c r="K5" s="1811" t="s">
        <v>427</v>
      </c>
      <c r="L5" s="1811" t="s">
        <v>428</v>
      </c>
      <c r="M5" s="1811" t="s">
        <v>3205</v>
      </c>
    </row>
    <row r="6" spans="1:13" ht="11.25" customHeight="1" x14ac:dyDescent="0.15">
      <c r="A6" s="154" t="s">
        <v>71</v>
      </c>
      <c r="B6" s="1813">
        <f>SUM(C6:D6)</f>
        <v>71</v>
      </c>
      <c r="C6" s="1813">
        <f>SUM(C7:C21)</f>
        <v>23</v>
      </c>
      <c r="D6" s="1813">
        <f>SUM(D7:D21)</f>
        <v>48</v>
      </c>
      <c r="E6" s="1813">
        <f>SUM(E7:E21)</f>
        <v>60557000</v>
      </c>
      <c r="F6" s="1813">
        <f t="shared" ref="F6:F21" si="0">SUM(G6:H6)</f>
        <v>56</v>
      </c>
      <c r="G6" s="1813">
        <f>SUM(G7:G21)</f>
        <v>0</v>
      </c>
      <c r="H6" s="1813">
        <f>SUM(H7:H21)</f>
        <v>56</v>
      </c>
      <c r="I6" s="1813">
        <f>SUM(I7:I21)</f>
        <v>49000000</v>
      </c>
      <c r="J6" s="1766">
        <f>SUM(K6:L6)</f>
        <v>72</v>
      </c>
      <c r="K6" s="1813">
        <f>SUM(K7:K21)</f>
        <v>27</v>
      </c>
      <c r="L6" s="1813">
        <f>SUM(L7:L21)</f>
        <v>45</v>
      </c>
      <c r="M6" s="1813">
        <f>SUM(M7:M21)</f>
        <v>66000000</v>
      </c>
    </row>
    <row r="7" spans="1:13" ht="11.25" customHeight="1" x14ac:dyDescent="0.15">
      <c r="A7" s="143" t="s">
        <v>5</v>
      </c>
      <c r="B7" s="1813">
        <f t="shared" ref="B7:B21" si="1">SUM(C7:D7)</f>
        <v>5</v>
      </c>
      <c r="C7" s="1814">
        <v>1</v>
      </c>
      <c r="D7" s="1814">
        <v>4</v>
      </c>
      <c r="E7" s="1814">
        <v>3889420</v>
      </c>
      <c r="F7" s="1813">
        <f t="shared" si="0"/>
        <v>0</v>
      </c>
      <c r="G7" s="1814">
        <v>0</v>
      </c>
      <c r="H7" s="1814">
        <v>0</v>
      </c>
      <c r="I7" s="1814">
        <v>0</v>
      </c>
      <c r="J7" s="1766">
        <f>SUM(K7:L7)</f>
        <v>4</v>
      </c>
      <c r="K7" s="1768">
        <v>1</v>
      </c>
      <c r="L7" s="1768">
        <v>3</v>
      </c>
      <c r="M7" s="1815">
        <v>4000000</v>
      </c>
    </row>
    <row r="8" spans="1:13" ht="11.25" customHeight="1" x14ac:dyDescent="0.15">
      <c r="A8" s="143" t="s">
        <v>7</v>
      </c>
      <c r="B8" s="1813">
        <f t="shared" si="1"/>
        <v>3</v>
      </c>
      <c r="C8" s="1814">
        <v>2</v>
      </c>
      <c r="D8" s="1814">
        <v>1</v>
      </c>
      <c r="E8" s="1814">
        <v>2400000</v>
      </c>
      <c r="F8" s="1813">
        <f t="shared" si="0"/>
        <v>22</v>
      </c>
      <c r="G8" s="1814">
        <v>0</v>
      </c>
      <c r="H8" s="1814">
        <v>22</v>
      </c>
      <c r="I8" s="1814">
        <v>15000000</v>
      </c>
      <c r="J8" s="1766">
        <f t="shared" ref="J8:J21" si="2">SUM(K8:L8)</f>
        <v>5</v>
      </c>
      <c r="K8" s="1768">
        <v>0</v>
      </c>
      <c r="L8" s="1768">
        <v>5</v>
      </c>
      <c r="M8" s="1815">
        <v>4000000</v>
      </c>
    </row>
    <row r="9" spans="1:13" ht="11.25" customHeight="1" x14ac:dyDescent="0.15">
      <c r="A9" s="143" t="s">
        <v>8</v>
      </c>
      <c r="B9" s="1813">
        <f t="shared" si="1"/>
        <v>3</v>
      </c>
      <c r="C9" s="1816">
        <v>0</v>
      </c>
      <c r="D9" s="1814">
        <v>3</v>
      </c>
      <c r="E9" s="1814">
        <v>2589420</v>
      </c>
      <c r="F9" s="1813">
        <f t="shared" si="0"/>
        <v>0</v>
      </c>
      <c r="G9" s="1814">
        <v>0</v>
      </c>
      <c r="H9" s="1814">
        <v>0</v>
      </c>
      <c r="I9" s="1814">
        <v>0</v>
      </c>
      <c r="J9" s="1766">
        <f t="shared" si="2"/>
        <v>1</v>
      </c>
      <c r="K9" s="1768">
        <v>1</v>
      </c>
      <c r="L9" s="1768">
        <v>0</v>
      </c>
      <c r="M9" s="1815">
        <v>1000000</v>
      </c>
    </row>
    <row r="10" spans="1:13" ht="11.25" customHeight="1" x14ac:dyDescent="0.15">
      <c r="A10" s="143" t="s">
        <v>9</v>
      </c>
      <c r="B10" s="1813">
        <f t="shared" si="1"/>
        <v>0</v>
      </c>
      <c r="C10" s="1817">
        <v>0</v>
      </c>
      <c r="D10" s="1817">
        <v>0</v>
      </c>
      <c r="E10" s="1817">
        <v>0</v>
      </c>
      <c r="F10" s="1813">
        <f t="shared" si="0"/>
        <v>0</v>
      </c>
      <c r="G10" s="1814">
        <v>0</v>
      </c>
      <c r="H10" s="1814">
        <v>0</v>
      </c>
      <c r="I10" s="1814">
        <v>0</v>
      </c>
      <c r="J10" s="1766">
        <f t="shared" si="2"/>
        <v>0</v>
      </c>
      <c r="K10" s="1768">
        <v>0</v>
      </c>
      <c r="L10" s="1768">
        <v>0</v>
      </c>
      <c r="M10" s="1815">
        <v>0</v>
      </c>
    </row>
    <row r="11" spans="1:13" ht="11.25" customHeight="1" x14ac:dyDescent="0.15">
      <c r="A11" s="143" t="s">
        <v>10</v>
      </c>
      <c r="B11" s="1813">
        <f t="shared" si="1"/>
        <v>0</v>
      </c>
      <c r="C11" s="1817">
        <v>0</v>
      </c>
      <c r="D11" s="1817">
        <v>0</v>
      </c>
      <c r="E11" s="1817">
        <v>0</v>
      </c>
      <c r="F11" s="1813">
        <f t="shared" si="0"/>
        <v>0</v>
      </c>
      <c r="G11" s="1814">
        <v>0</v>
      </c>
      <c r="H11" s="1814">
        <v>0</v>
      </c>
      <c r="I11" s="1814">
        <v>0</v>
      </c>
      <c r="J11" s="1766">
        <f t="shared" si="2"/>
        <v>2</v>
      </c>
      <c r="K11" s="1768">
        <v>1</v>
      </c>
      <c r="L11" s="1768">
        <v>1</v>
      </c>
      <c r="M11" s="1815">
        <v>1900000</v>
      </c>
    </row>
    <row r="12" spans="1:13" ht="11.25" customHeight="1" x14ac:dyDescent="0.15">
      <c r="A12" s="143" t="s">
        <v>11</v>
      </c>
      <c r="B12" s="1813">
        <f t="shared" si="1"/>
        <v>1</v>
      </c>
      <c r="C12" s="1816">
        <v>0</v>
      </c>
      <c r="D12" s="1814">
        <v>1</v>
      </c>
      <c r="E12" s="1814">
        <v>1000000</v>
      </c>
      <c r="F12" s="1813">
        <f t="shared" si="0"/>
        <v>0</v>
      </c>
      <c r="G12" s="1814">
        <v>0</v>
      </c>
      <c r="H12" s="1814">
        <v>0</v>
      </c>
      <c r="I12" s="1814">
        <v>0</v>
      </c>
      <c r="J12" s="1766">
        <f t="shared" si="2"/>
        <v>1</v>
      </c>
      <c r="K12" s="1768">
        <v>1</v>
      </c>
      <c r="L12" s="1768">
        <v>0</v>
      </c>
      <c r="M12" s="1815">
        <v>1000000</v>
      </c>
    </row>
    <row r="13" spans="1:13" ht="11.25" customHeight="1" x14ac:dyDescent="0.15">
      <c r="A13" s="143" t="s">
        <v>12</v>
      </c>
      <c r="B13" s="1813">
        <f t="shared" si="1"/>
        <v>20</v>
      </c>
      <c r="C13" s="1814">
        <v>9</v>
      </c>
      <c r="D13" s="1814">
        <v>11</v>
      </c>
      <c r="E13" s="1814">
        <v>18857680</v>
      </c>
      <c r="F13" s="1813">
        <f t="shared" si="0"/>
        <v>0</v>
      </c>
      <c r="G13" s="1814">
        <v>0</v>
      </c>
      <c r="H13" s="1814">
        <v>0</v>
      </c>
      <c r="I13" s="1814">
        <v>0</v>
      </c>
      <c r="J13" s="1766">
        <f t="shared" si="2"/>
        <v>15</v>
      </c>
      <c r="K13" s="1768">
        <v>8</v>
      </c>
      <c r="L13" s="1768">
        <v>7</v>
      </c>
      <c r="M13" s="1818">
        <v>13100000</v>
      </c>
    </row>
    <row r="14" spans="1:13" ht="11.25" customHeight="1" x14ac:dyDescent="0.15">
      <c r="A14" s="143" t="s">
        <v>13</v>
      </c>
      <c r="B14" s="1813">
        <f t="shared" si="1"/>
        <v>0</v>
      </c>
      <c r="C14" s="1817">
        <v>0</v>
      </c>
      <c r="D14" s="1817">
        <v>0</v>
      </c>
      <c r="E14" s="1817">
        <v>0</v>
      </c>
      <c r="F14" s="1813">
        <f t="shared" si="0"/>
        <v>0</v>
      </c>
      <c r="G14" s="1814">
        <v>0</v>
      </c>
      <c r="H14" s="1814">
        <v>0</v>
      </c>
      <c r="I14" s="1814">
        <v>0</v>
      </c>
      <c r="J14" s="1766">
        <f t="shared" si="2"/>
        <v>1</v>
      </c>
      <c r="K14" s="1768">
        <v>1</v>
      </c>
      <c r="L14" s="1768">
        <v>0</v>
      </c>
      <c r="M14" s="1815">
        <v>1000000</v>
      </c>
    </row>
    <row r="15" spans="1:13" ht="11.25" customHeight="1" x14ac:dyDescent="0.15">
      <c r="A15" s="143" t="s">
        <v>14</v>
      </c>
      <c r="B15" s="1813">
        <f t="shared" si="1"/>
        <v>0</v>
      </c>
      <c r="C15" s="1817">
        <v>0</v>
      </c>
      <c r="D15" s="1817">
        <v>0</v>
      </c>
      <c r="E15" s="1817">
        <v>0</v>
      </c>
      <c r="F15" s="1813">
        <f t="shared" si="0"/>
        <v>0</v>
      </c>
      <c r="G15" s="1814">
        <v>0</v>
      </c>
      <c r="H15" s="1814">
        <v>0</v>
      </c>
      <c r="I15" s="1814">
        <v>0</v>
      </c>
      <c r="J15" s="1766">
        <f t="shared" si="2"/>
        <v>0</v>
      </c>
      <c r="K15" s="1768">
        <v>0</v>
      </c>
      <c r="L15" s="1768">
        <v>0</v>
      </c>
      <c r="M15" s="1815">
        <v>0</v>
      </c>
    </row>
    <row r="16" spans="1:13" ht="11.25" customHeight="1" x14ac:dyDescent="0.15">
      <c r="A16" s="143" t="s">
        <v>15</v>
      </c>
      <c r="B16" s="1813">
        <f t="shared" si="1"/>
        <v>4</v>
      </c>
      <c r="C16" s="1814">
        <v>2</v>
      </c>
      <c r="D16" s="1814">
        <v>2</v>
      </c>
      <c r="E16" s="1814">
        <v>3726280</v>
      </c>
      <c r="F16" s="1813">
        <f t="shared" si="0"/>
        <v>0</v>
      </c>
      <c r="G16" s="1814">
        <v>0</v>
      </c>
      <c r="H16" s="1814">
        <v>0</v>
      </c>
      <c r="I16" s="1814">
        <v>0</v>
      </c>
      <c r="J16" s="1766">
        <f t="shared" si="2"/>
        <v>5</v>
      </c>
      <c r="K16" s="1768">
        <v>2</v>
      </c>
      <c r="L16" s="1768">
        <v>3</v>
      </c>
      <c r="M16" s="1815">
        <v>5000000</v>
      </c>
    </row>
    <row r="17" spans="1:20" ht="11.25" customHeight="1" x14ac:dyDescent="0.15">
      <c r="A17" s="143" t="s">
        <v>16</v>
      </c>
      <c r="B17" s="1813">
        <f t="shared" si="1"/>
        <v>29</v>
      </c>
      <c r="C17" s="1814">
        <v>8</v>
      </c>
      <c r="D17" s="1814">
        <v>21</v>
      </c>
      <c r="E17" s="1814">
        <v>23378100</v>
      </c>
      <c r="F17" s="1813">
        <f t="shared" si="0"/>
        <v>0</v>
      </c>
      <c r="G17" s="1814">
        <v>0</v>
      </c>
      <c r="H17" s="1814">
        <v>0</v>
      </c>
      <c r="I17" s="1814">
        <v>0</v>
      </c>
      <c r="J17" s="1766">
        <f t="shared" si="2"/>
        <v>30</v>
      </c>
      <c r="K17" s="1768">
        <v>10</v>
      </c>
      <c r="L17" s="1768">
        <v>20</v>
      </c>
      <c r="M17" s="1815">
        <v>28000000</v>
      </c>
    </row>
    <row r="18" spans="1:20" ht="11.25" customHeight="1" x14ac:dyDescent="0.15">
      <c r="A18" s="143" t="s">
        <v>17</v>
      </c>
      <c r="B18" s="1813">
        <f t="shared" si="1"/>
        <v>2</v>
      </c>
      <c r="C18" s="1816">
        <v>0</v>
      </c>
      <c r="D18" s="1814">
        <v>2</v>
      </c>
      <c r="E18" s="1814">
        <v>1726280</v>
      </c>
      <c r="F18" s="1813">
        <f t="shared" si="0"/>
        <v>0</v>
      </c>
      <c r="G18" s="1814">
        <v>0</v>
      </c>
      <c r="H18" s="1814">
        <v>0</v>
      </c>
      <c r="I18" s="1814">
        <v>0</v>
      </c>
      <c r="J18" s="1766">
        <f t="shared" si="2"/>
        <v>3</v>
      </c>
      <c r="K18" s="1768">
        <v>0</v>
      </c>
      <c r="L18" s="1768">
        <v>3</v>
      </c>
      <c r="M18" s="1815">
        <v>3000000</v>
      </c>
    </row>
    <row r="19" spans="1:20" ht="11.25" customHeight="1" x14ac:dyDescent="0.15">
      <c r="A19" s="143" t="s">
        <v>18</v>
      </c>
      <c r="B19" s="1813">
        <f t="shared" si="1"/>
        <v>4</v>
      </c>
      <c r="C19" s="1814">
        <v>1</v>
      </c>
      <c r="D19" s="1814">
        <v>3</v>
      </c>
      <c r="E19" s="1814">
        <v>2989820</v>
      </c>
      <c r="F19" s="1813">
        <f t="shared" si="0"/>
        <v>34</v>
      </c>
      <c r="G19" s="1814">
        <v>0</v>
      </c>
      <c r="H19" s="1814">
        <v>34</v>
      </c>
      <c r="I19" s="1814">
        <v>34000000</v>
      </c>
      <c r="J19" s="1766">
        <f t="shared" si="2"/>
        <v>5</v>
      </c>
      <c r="K19" s="1768">
        <v>2</v>
      </c>
      <c r="L19" s="1768">
        <v>3</v>
      </c>
      <c r="M19" s="1815">
        <v>4000000</v>
      </c>
    </row>
    <row r="20" spans="1:20" ht="11.25" customHeight="1" x14ac:dyDescent="0.15">
      <c r="A20" s="143" t="s">
        <v>19</v>
      </c>
      <c r="B20" s="1813">
        <f t="shared" si="1"/>
        <v>0</v>
      </c>
      <c r="C20" s="1817">
        <v>0</v>
      </c>
      <c r="D20" s="1817">
        <v>0</v>
      </c>
      <c r="E20" s="1817">
        <v>0</v>
      </c>
      <c r="F20" s="1813">
        <f t="shared" si="0"/>
        <v>0</v>
      </c>
      <c r="G20" s="1814">
        <v>0</v>
      </c>
      <c r="H20" s="1814">
        <v>0</v>
      </c>
      <c r="I20" s="1814">
        <v>0</v>
      </c>
      <c r="J20" s="1766">
        <f t="shared" si="2"/>
        <v>0</v>
      </c>
      <c r="K20" s="1768">
        <v>0</v>
      </c>
      <c r="L20" s="1768">
        <v>0</v>
      </c>
      <c r="M20" s="1818">
        <v>0</v>
      </c>
    </row>
    <row r="21" spans="1:20" ht="11.25" customHeight="1" x14ac:dyDescent="0.15">
      <c r="A21" s="143" t="s">
        <v>20</v>
      </c>
      <c r="B21" s="1813">
        <f t="shared" si="1"/>
        <v>0</v>
      </c>
      <c r="C21" s="1817">
        <v>0</v>
      </c>
      <c r="D21" s="1817">
        <v>0</v>
      </c>
      <c r="E21" s="1817">
        <v>0</v>
      </c>
      <c r="F21" s="1813">
        <f t="shared" si="0"/>
        <v>0</v>
      </c>
      <c r="G21" s="1814">
        <v>0</v>
      </c>
      <c r="H21" s="1814">
        <v>0</v>
      </c>
      <c r="I21" s="1814">
        <v>0</v>
      </c>
      <c r="J21" s="1766">
        <f t="shared" si="2"/>
        <v>0</v>
      </c>
      <c r="K21" s="1768">
        <v>0</v>
      </c>
      <c r="L21" s="1768">
        <v>0</v>
      </c>
      <c r="M21" s="1818">
        <v>0</v>
      </c>
    </row>
    <row r="22" spans="1:20" ht="11.25" customHeight="1" x14ac:dyDescent="0.15">
      <c r="A22" s="143"/>
    </row>
    <row r="23" spans="1:20" ht="11.25" customHeight="1" x14ac:dyDescent="0.15">
      <c r="A23" s="143"/>
    </row>
    <row r="24" spans="1:20" ht="17.100000000000001" customHeight="1" x14ac:dyDescent="0.15">
      <c r="A24" s="1819" t="s">
        <v>3207</v>
      </c>
    </row>
    <row r="25" spans="1:20" ht="12.75" customHeight="1" x14ac:dyDescent="0.15">
      <c r="A25" s="2388" t="s">
        <v>1</v>
      </c>
      <c r="B25" s="2388">
        <v>2015</v>
      </c>
      <c r="C25" s="2779"/>
      <c r="D25" s="2779"/>
      <c r="E25" s="2779"/>
      <c r="F25" s="2388">
        <v>2016</v>
      </c>
      <c r="G25" s="2779"/>
      <c r="H25" s="2779"/>
      <c r="I25" s="2779"/>
      <c r="K25" s="38"/>
      <c r="L25" s="38"/>
      <c r="M25" s="38"/>
      <c r="N25" s="38"/>
      <c r="O25" s="38"/>
      <c r="P25" s="38"/>
    </row>
    <row r="26" spans="1:20" s="1028" customFormat="1" ht="16.5" customHeight="1" x14ac:dyDescent="0.15">
      <c r="A26" s="2388"/>
      <c r="B26" s="145" t="s">
        <v>89</v>
      </c>
      <c r="C26" s="145" t="s">
        <v>427</v>
      </c>
      <c r="D26" s="145" t="s">
        <v>428</v>
      </c>
      <c r="E26" s="145" t="s">
        <v>3205</v>
      </c>
      <c r="F26" s="145" t="s">
        <v>89</v>
      </c>
      <c r="G26" s="1811" t="s">
        <v>427</v>
      </c>
      <c r="H26" s="1811" t="s">
        <v>428</v>
      </c>
      <c r="I26" s="145" t="s">
        <v>3205</v>
      </c>
      <c r="K26" s="38"/>
      <c r="L26" s="38"/>
      <c r="M26" s="38"/>
      <c r="N26" s="38"/>
      <c r="O26" s="38"/>
      <c r="P26" s="38"/>
    </row>
    <row r="27" spans="1:20" ht="11.25" customHeight="1" x14ac:dyDescent="0.15">
      <c r="A27" s="154" t="s">
        <v>71</v>
      </c>
      <c r="B27" s="151">
        <f t="shared" ref="B27:I27" si="3">SUM(B28:B42)</f>
        <v>69</v>
      </c>
      <c r="C27" s="151">
        <f t="shared" si="3"/>
        <v>35</v>
      </c>
      <c r="D27" s="151">
        <f t="shared" si="3"/>
        <v>34</v>
      </c>
      <c r="E27" s="151">
        <f t="shared" si="3"/>
        <v>55291000</v>
      </c>
      <c r="F27" s="151">
        <f t="shared" si="3"/>
        <v>110</v>
      </c>
      <c r="G27" s="151">
        <f t="shared" si="3"/>
        <v>18</v>
      </c>
      <c r="H27" s="151">
        <f t="shared" si="3"/>
        <v>92</v>
      </c>
      <c r="I27" s="151">
        <f t="shared" si="3"/>
        <v>93000000</v>
      </c>
      <c r="K27" s="38"/>
      <c r="L27" s="38"/>
      <c r="M27" s="38"/>
      <c r="N27" s="38"/>
      <c r="O27" s="38"/>
      <c r="P27" s="38"/>
    </row>
    <row r="28" spans="1:20" ht="11.25" customHeight="1" x14ac:dyDescent="0.15">
      <c r="A28" s="143" t="s">
        <v>5</v>
      </c>
      <c r="B28" s="159">
        <f t="shared" ref="B28:B42" si="4">SUM(C28:D28)</f>
        <v>6</v>
      </c>
      <c r="C28" s="160">
        <v>4</v>
      </c>
      <c r="D28" s="160">
        <v>2</v>
      </c>
      <c r="E28" s="160">
        <v>6000000</v>
      </c>
      <c r="F28" s="159">
        <f>SUM(G28:H28)</f>
        <v>15</v>
      </c>
      <c r="G28" s="160" t="s">
        <v>6</v>
      </c>
      <c r="H28" s="160">
        <v>15</v>
      </c>
      <c r="I28" s="152">
        <v>8000000</v>
      </c>
      <c r="K28" s="38"/>
      <c r="L28" s="38"/>
      <c r="M28" s="38"/>
      <c r="N28" s="38"/>
      <c r="O28" s="38"/>
      <c r="P28" s="38"/>
      <c r="Q28" s="1027"/>
      <c r="R28" s="1027"/>
      <c r="S28" s="1027"/>
      <c r="T28" s="1027"/>
    </row>
    <row r="29" spans="1:20" ht="11.25" customHeight="1" x14ac:dyDescent="0.15">
      <c r="A29" s="143" t="s">
        <v>7</v>
      </c>
      <c r="B29" s="159">
        <f t="shared" si="4"/>
        <v>3</v>
      </c>
      <c r="C29" s="160">
        <v>0</v>
      </c>
      <c r="D29" s="160">
        <v>3</v>
      </c>
      <c r="E29" s="160">
        <v>2700000</v>
      </c>
      <c r="F29" s="159">
        <f t="shared" ref="F29:F42" si="5">SUM(G29:H29)</f>
        <v>39</v>
      </c>
      <c r="G29" s="160">
        <v>2</v>
      </c>
      <c r="H29" s="160">
        <v>37</v>
      </c>
      <c r="I29" s="152">
        <v>30000000</v>
      </c>
      <c r="K29" s="38"/>
      <c r="L29" s="38"/>
      <c r="M29" s="38"/>
      <c r="N29" s="38"/>
      <c r="O29" s="38"/>
      <c r="P29" s="38"/>
      <c r="Q29" s="1820"/>
      <c r="R29" s="1820"/>
      <c r="S29" s="1820"/>
      <c r="T29" s="1821"/>
    </row>
    <row r="30" spans="1:20" ht="11.25" customHeight="1" x14ac:dyDescent="0.15">
      <c r="A30" s="143" t="s">
        <v>8</v>
      </c>
      <c r="B30" s="159">
        <f t="shared" si="4"/>
        <v>0</v>
      </c>
      <c r="C30" s="160">
        <v>0</v>
      </c>
      <c r="D30" s="160">
        <v>0</v>
      </c>
      <c r="E30" s="160">
        <v>0</v>
      </c>
      <c r="F30" s="159">
        <f t="shared" si="5"/>
        <v>0</v>
      </c>
      <c r="G30" s="160">
        <v>0</v>
      </c>
      <c r="H30" s="160">
        <v>0</v>
      </c>
      <c r="I30" s="152">
        <v>0</v>
      </c>
      <c r="K30" s="38"/>
      <c r="L30" s="38"/>
      <c r="M30" s="38"/>
      <c r="N30" s="38"/>
      <c r="O30" s="38"/>
      <c r="P30" s="38"/>
      <c r="Q30" s="1822"/>
      <c r="R30" s="1636"/>
      <c r="S30" s="1636"/>
      <c r="T30" s="1823"/>
    </row>
    <row r="31" spans="1:20" ht="11.25" customHeight="1" x14ac:dyDescent="0.15">
      <c r="A31" s="143" t="s">
        <v>9</v>
      </c>
      <c r="B31" s="159">
        <f t="shared" si="4"/>
        <v>0</v>
      </c>
      <c r="C31" s="160">
        <v>0</v>
      </c>
      <c r="D31" s="160">
        <v>0</v>
      </c>
      <c r="E31" s="160">
        <v>0</v>
      </c>
      <c r="F31" s="159">
        <f t="shared" si="5"/>
        <v>0</v>
      </c>
      <c r="G31" s="160">
        <v>0</v>
      </c>
      <c r="H31" s="160">
        <v>0</v>
      </c>
      <c r="I31" s="152">
        <v>0</v>
      </c>
      <c r="K31" s="38"/>
      <c r="L31" s="38"/>
      <c r="M31" s="38"/>
      <c r="N31" s="38"/>
      <c r="O31" s="38"/>
      <c r="P31" s="38"/>
      <c r="Q31" s="1824"/>
      <c r="R31" s="1636"/>
      <c r="S31" s="1636"/>
      <c r="T31" s="1823"/>
    </row>
    <row r="32" spans="1:20" ht="11.25" customHeight="1" x14ac:dyDescent="0.15">
      <c r="A32" s="143" t="s">
        <v>10</v>
      </c>
      <c r="B32" s="159">
        <f t="shared" si="4"/>
        <v>0</v>
      </c>
      <c r="C32" s="160">
        <v>0</v>
      </c>
      <c r="D32" s="160">
        <v>0</v>
      </c>
      <c r="E32" s="160">
        <v>0</v>
      </c>
      <c r="F32" s="159">
        <f t="shared" si="5"/>
        <v>0</v>
      </c>
      <c r="G32" s="160">
        <v>0</v>
      </c>
      <c r="H32" s="160">
        <v>0</v>
      </c>
      <c r="I32" s="152">
        <v>0</v>
      </c>
      <c r="K32" s="38"/>
      <c r="L32" s="38"/>
      <c r="M32" s="38"/>
      <c r="N32" s="38"/>
      <c r="O32" s="38"/>
      <c r="P32" s="38"/>
      <c r="Q32" s="1824"/>
      <c r="R32" s="1636"/>
      <c r="S32" s="1636"/>
      <c r="T32" s="1823"/>
    </row>
    <row r="33" spans="1:20" ht="11.25" customHeight="1" x14ac:dyDescent="0.15">
      <c r="A33" s="143" t="s">
        <v>11</v>
      </c>
      <c r="B33" s="159">
        <f t="shared" si="4"/>
        <v>0</v>
      </c>
      <c r="C33" s="160">
        <v>0</v>
      </c>
      <c r="D33" s="160">
        <v>0</v>
      </c>
      <c r="E33" s="160">
        <v>0</v>
      </c>
      <c r="F33" s="159">
        <f t="shared" si="5"/>
        <v>0</v>
      </c>
      <c r="G33" s="160">
        <v>0</v>
      </c>
      <c r="H33" s="160">
        <v>0</v>
      </c>
      <c r="I33" s="152">
        <v>0</v>
      </c>
      <c r="K33" s="38"/>
      <c r="L33" s="38"/>
      <c r="M33" s="38"/>
      <c r="N33" s="38"/>
      <c r="O33" s="38"/>
      <c r="P33" s="38"/>
      <c r="Q33" s="1824"/>
      <c r="R33" s="1636"/>
      <c r="S33" s="1636"/>
      <c r="T33" s="1823"/>
    </row>
    <row r="34" spans="1:20" ht="11.25" customHeight="1" x14ac:dyDescent="0.15">
      <c r="A34" s="143" t="s">
        <v>12</v>
      </c>
      <c r="B34" s="159">
        <f t="shared" si="4"/>
        <v>20</v>
      </c>
      <c r="C34" s="160">
        <v>9</v>
      </c>
      <c r="D34" s="160">
        <v>11</v>
      </c>
      <c r="E34" s="160">
        <v>20000000</v>
      </c>
      <c r="F34" s="159">
        <f t="shared" si="5"/>
        <v>26</v>
      </c>
      <c r="G34" s="160">
        <v>16</v>
      </c>
      <c r="H34" s="160">
        <v>10</v>
      </c>
      <c r="I34" s="152">
        <v>25000000</v>
      </c>
      <c r="K34" s="38"/>
      <c r="L34" s="38"/>
      <c r="M34" s="38"/>
      <c r="N34" s="38"/>
      <c r="O34" s="38"/>
      <c r="P34" s="38"/>
      <c r="Q34" s="1824"/>
      <c r="R34" s="1636"/>
      <c r="S34" s="1636"/>
      <c r="T34" s="1823"/>
    </row>
    <row r="35" spans="1:20" ht="11.25" customHeight="1" x14ac:dyDescent="0.15">
      <c r="A35" s="143" t="s">
        <v>13</v>
      </c>
      <c r="B35" s="159">
        <f t="shared" si="4"/>
        <v>0</v>
      </c>
      <c r="C35" s="160">
        <v>0</v>
      </c>
      <c r="D35" s="160">
        <v>0</v>
      </c>
      <c r="E35" s="160">
        <v>0</v>
      </c>
      <c r="F35" s="159">
        <f t="shared" si="5"/>
        <v>0</v>
      </c>
      <c r="G35" s="160">
        <v>0</v>
      </c>
      <c r="H35" s="160">
        <v>0</v>
      </c>
      <c r="I35" s="152">
        <v>0</v>
      </c>
      <c r="K35" s="38"/>
      <c r="L35" s="38"/>
      <c r="M35" s="38"/>
      <c r="N35" s="38"/>
      <c r="O35" s="38"/>
      <c r="P35" s="38"/>
      <c r="Q35" s="1824"/>
      <c r="R35" s="1636"/>
      <c r="S35" s="1636"/>
      <c r="T35" s="1825"/>
    </row>
    <row r="36" spans="1:20" ht="11.25" customHeight="1" x14ac:dyDescent="0.15">
      <c r="A36" s="143" t="s">
        <v>14</v>
      </c>
      <c r="B36" s="159">
        <f t="shared" si="4"/>
        <v>0</v>
      </c>
      <c r="C36" s="160">
        <v>0</v>
      </c>
      <c r="D36" s="160">
        <v>0</v>
      </c>
      <c r="E36" s="160">
        <v>0</v>
      </c>
      <c r="F36" s="159">
        <f t="shared" si="5"/>
        <v>0</v>
      </c>
      <c r="G36" s="160">
        <v>0</v>
      </c>
      <c r="H36" s="160">
        <v>0</v>
      </c>
      <c r="I36" s="152">
        <v>0</v>
      </c>
      <c r="K36" s="38"/>
      <c r="L36" s="38"/>
      <c r="M36" s="38"/>
      <c r="N36" s="38"/>
      <c r="O36" s="38"/>
      <c r="P36" s="38"/>
      <c r="Q36" s="1826"/>
      <c r="R36" s="174"/>
      <c r="S36" s="174"/>
      <c r="T36" s="174"/>
    </row>
    <row r="37" spans="1:20" ht="11.25" customHeight="1" x14ac:dyDescent="0.15">
      <c r="A37" s="143" t="s">
        <v>15</v>
      </c>
      <c r="B37" s="159">
        <f t="shared" si="4"/>
        <v>8</v>
      </c>
      <c r="C37" s="160">
        <v>0</v>
      </c>
      <c r="D37" s="160">
        <v>8</v>
      </c>
      <c r="E37" s="160">
        <v>7000000</v>
      </c>
      <c r="F37" s="159">
        <f t="shared" si="5"/>
        <v>0</v>
      </c>
      <c r="G37" s="160" t="s">
        <v>6</v>
      </c>
      <c r="H37" s="160" t="s">
        <v>6</v>
      </c>
      <c r="I37" s="152"/>
      <c r="K37" s="38"/>
      <c r="L37" s="38"/>
      <c r="M37" s="38"/>
      <c r="N37" s="38"/>
      <c r="O37" s="38"/>
      <c r="P37" s="38"/>
      <c r="Q37" s="174"/>
      <c r="R37" s="174"/>
      <c r="S37" s="174"/>
      <c r="T37" s="174"/>
    </row>
    <row r="38" spans="1:20" ht="11.25" customHeight="1" x14ac:dyDescent="0.15">
      <c r="A38" s="143" t="s">
        <v>16</v>
      </c>
      <c r="B38" s="159">
        <f t="shared" si="4"/>
        <v>21</v>
      </c>
      <c r="C38" s="160">
        <v>16</v>
      </c>
      <c r="D38" s="160">
        <v>5</v>
      </c>
      <c r="E38" s="160">
        <v>9800000</v>
      </c>
      <c r="F38" s="159">
        <f t="shared" si="5"/>
        <v>0</v>
      </c>
      <c r="G38" s="160" t="s">
        <v>6</v>
      </c>
      <c r="H38" s="160" t="s">
        <v>6</v>
      </c>
      <c r="I38" s="152"/>
      <c r="K38" s="38"/>
      <c r="L38" s="38"/>
      <c r="M38" s="38"/>
      <c r="N38" s="38"/>
      <c r="O38" s="38"/>
      <c r="P38" s="38"/>
      <c r="Q38" s="174"/>
      <c r="R38" s="174"/>
      <c r="S38" s="174"/>
      <c r="T38" s="174"/>
    </row>
    <row r="39" spans="1:20" ht="11.25" customHeight="1" x14ac:dyDescent="0.15">
      <c r="A39" s="143" t="s">
        <v>17</v>
      </c>
      <c r="B39" s="159">
        <f t="shared" si="4"/>
        <v>2</v>
      </c>
      <c r="C39" s="160">
        <v>2</v>
      </c>
      <c r="D39" s="160">
        <v>0</v>
      </c>
      <c r="E39" s="160">
        <v>2400000</v>
      </c>
      <c r="F39" s="159">
        <f t="shared" si="5"/>
        <v>0</v>
      </c>
      <c r="G39" s="160">
        <v>0</v>
      </c>
      <c r="H39" s="160">
        <v>0</v>
      </c>
      <c r="I39" s="152">
        <v>0</v>
      </c>
      <c r="K39" s="38"/>
      <c r="L39" s="38"/>
      <c r="M39" s="38"/>
      <c r="N39" s="38"/>
      <c r="O39" s="38"/>
      <c r="P39" s="38"/>
      <c r="Q39" s="174"/>
      <c r="R39" s="174"/>
      <c r="S39" s="174"/>
      <c r="T39" s="174"/>
    </row>
    <row r="40" spans="1:20" ht="11.25" customHeight="1" x14ac:dyDescent="0.15">
      <c r="A40" s="143" t="s">
        <v>18</v>
      </c>
      <c r="B40" s="159">
        <f t="shared" si="4"/>
        <v>5</v>
      </c>
      <c r="C40" s="160">
        <v>4</v>
      </c>
      <c r="D40" s="160">
        <v>1</v>
      </c>
      <c r="E40" s="160">
        <v>4000000</v>
      </c>
      <c r="F40" s="159">
        <f t="shared" si="5"/>
        <v>30</v>
      </c>
      <c r="G40" s="160" t="s">
        <v>6</v>
      </c>
      <c r="H40" s="160">
        <v>30</v>
      </c>
      <c r="I40" s="152">
        <v>30000000</v>
      </c>
      <c r="K40" s="38"/>
      <c r="L40" s="38"/>
      <c r="M40" s="38"/>
      <c r="N40" s="38"/>
      <c r="O40" s="38"/>
      <c r="P40" s="38"/>
      <c r="Q40" s="174"/>
      <c r="R40" s="174"/>
      <c r="S40" s="174"/>
      <c r="T40" s="174"/>
    </row>
    <row r="41" spans="1:20" ht="11.25" customHeight="1" x14ac:dyDescent="0.15">
      <c r="A41" s="143" t="s">
        <v>19</v>
      </c>
      <c r="B41" s="159">
        <f t="shared" si="4"/>
        <v>0</v>
      </c>
      <c r="C41" s="160">
        <v>0</v>
      </c>
      <c r="D41" s="160">
        <v>0</v>
      </c>
      <c r="E41" s="160">
        <v>0</v>
      </c>
      <c r="F41" s="159">
        <f t="shared" si="5"/>
        <v>0</v>
      </c>
      <c r="G41" s="160">
        <v>0</v>
      </c>
      <c r="H41" s="160">
        <v>0</v>
      </c>
      <c r="I41" s="160">
        <v>0</v>
      </c>
      <c r="K41" s="38"/>
      <c r="L41" s="38"/>
      <c r="M41" s="38"/>
      <c r="N41" s="38"/>
      <c r="O41" s="38"/>
      <c r="P41" s="38"/>
      <c r="Q41" s="174"/>
      <c r="R41" s="174"/>
      <c r="S41" s="174"/>
      <c r="T41" s="174"/>
    </row>
    <row r="42" spans="1:20" ht="11.25" customHeight="1" x14ac:dyDescent="0.15">
      <c r="A42" s="143" t="s">
        <v>20</v>
      </c>
      <c r="B42" s="159">
        <f t="shared" si="4"/>
        <v>4</v>
      </c>
      <c r="C42" s="160">
        <v>0</v>
      </c>
      <c r="D42" s="160">
        <v>4</v>
      </c>
      <c r="E42" s="160">
        <v>3391000</v>
      </c>
      <c r="F42" s="159">
        <f t="shared" si="5"/>
        <v>0</v>
      </c>
      <c r="G42" s="160">
        <v>0</v>
      </c>
      <c r="H42" s="160">
        <v>0</v>
      </c>
      <c r="I42" s="160">
        <v>0</v>
      </c>
      <c r="K42" s="38"/>
      <c r="L42" s="38"/>
      <c r="M42" s="38"/>
      <c r="N42" s="38"/>
      <c r="O42" s="38"/>
      <c r="P42" s="38"/>
      <c r="Q42" s="174"/>
      <c r="R42" s="174"/>
      <c r="S42" s="174"/>
      <c r="T42" s="174"/>
    </row>
    <row r="43" spans="1:20" ht="10.5" customHeight="1" x14ac:dyDescent="0.15">
      <c r="A43" s="2542"/>
      <c r="B43" s="2542"/>
      <c r="C43" s="2542"/>
      <c r="D43" s="2542"/>
      <c r="E43" s="2542"/>
      <c r="F43" s="2542"/>
      <c r="G43" s="2542"/>
      <c r="H43" s="2542"/>
      <c r="I43" s="2542"/>
      <c r="K43" s="38"/>
      <c r="L43" s="38"/>
      <c r="M43" s="38"/>
      <c r="N43" s="38"/>
      <c r="O43" s="38"/>
      <c r="P43" s="38"/>
      <c r="Q43" s="1827"/>
      <c r="R43" s="1827"/>
      <c r="S43" s="174"/>
      <c r="T43" s="174"/>
    </row>
    <row r="44" spans="1:20" ht="12.75" customHeight="1" x14ac:dyDescent="0.15">
      <c r="A44" s="2434" t="s">
        <v>510</v>
      </c>
      <c r="B44" s="2434"/>
      <c r="C44" s="2434"/>
      <c r="D44" s="2434"/>
      <c r="E44" s="2434"/>
      <c r="F44" s="2434"/>
      <c r="G44" s="2434"/>
      <c r="H44" s="2434"/>
      <c r="I44" s="2434"/>
      <c r="K44" s="38"/>
      <c r="L44" s="38"/>
      <c r="M44" s="38"/>
      <c r="N44" s="38"/>
      <c r="O44" s="38"/>
      <c r="P44" s="38"/>
    </row>
    <row r="45" spans="1:20" ht="12.75" customHeight="1" x14ac:dyDescent="0.15">
      <c r="A45" s="2434" t="s">
        <v>3100</v>
      </c>
      <c r="B45" s="2434"/>
      <c r="C45" s="2434"/>
      <c r="D45" s="2434"/>
      <c r="E45" s="2434"/>
      <c r="F45" s="2434"/>
      <c r="G45" s="2434"/>
      <c r="H45" s="2434"/>
      <c r="I45" s="2434"/>
      <c r="K45" s="38"/>
      <c r="L45" s="38"/>
      <c r="M45" s="38"/>
      <c r="N45" s="38"/>
      <c r="O45" s="38"/>
      <c r="P45" s="38"/>
    </row>
    <row r="46" spans="1:20" ht="11.25" customHeight="1" x14ac:dyDescent="0.15">
      <c r="A46" s="1828"/>
      <c r="B46" s="1828"/>
      <c r="C46" s="1828"/>
      <c r="D46" s="1828"/>
      <c r="E46" s="1828"/>
      <c r="F46" s="1828"/>
      <c r="G46" s="1828"/>
      <c r="H46" s="1828"/>
      <c r="I46" s="1828"/>
      <c r="K46" s="38"/>
      <c r="L46" s="38"/>
      <c r="M46" s="38"/>
      <c r="N46" s="38"/>
      <c r="O46" s="38"/>
      <c r="P46" s="38"/>
    </row>
    <row r="47" spans="1:20" ht="11.25" customHeight="1" x14ac:dyDescent="0.15">
      <c r="A47" s="1828"/>
      <c r="B47" s="1828"/>
      <c r="C47" s="1828"/>
      <c r="D47" s="1828"/>
      <c r="E47" s="1828"/>
      <c r="F47" s="1828"/>
      <c r="G47" s="1828"/>
      <c r="H47" s="1828"/>
      <c r="I47" s="1828"/>
    </row>
    <row r="48" spans="1:20" ht="11.25" customHeight="1" x14ac:dyDescent="0.15">
      <c r="A48" s="1828"/>
      <c r="B48" s="1828"/>
      <c r="C48" s="1828"/>
      <c r="D48" s="1828"/>
      <c r="E48" s="1828"/>
      <c r="F48" s="1828"/>
      <c r="G48" s="1828"/>
      <c r="H48" s="1828"/>
      <c r="I48" s="1828"/>
    </row>
    <row r="49" spans="1:9" ht="11.25" customHeight="1" x14ac:dyDescent="0.15">
      <c r="A49" s="1828"/>
      <c r="B49" s="1828"/>
      <c r="C49" s="1828"/>
      <c r="D49" s="1828"/>
      <c r="E49" s="1828"/>
      <c r="F49" s="1828"/>
      <c r="G49" s="1828"/>
      <c r="H49" s="1828"/>
      <c r="I49" s="1828"/>
    </row>
  </sheetData>
  <mergeCells count="12">
    <mergeCell ref="A45:I45"/>
    <mergeCell ref="A2:M2"/>
    <mergeCell ref="A3:M3"/>
    <mergeCell ref="A4:A5"/>
    <mergeCell ref="B4:E4"/>
    <mergeCell ref="F4:I4"/>
    <mergeCell ref="J4:M4"/>
    <mergeCell ref="A25:A26"/>
    <mergeCell ref="B25:E25"/>
    <mergeCell ref="F25:I25"/>
    <mergeCell ref="A43:I43"/>
    <mergeCell ref="A44:I4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6"/>
  <dimension ref="A1:L35"/>
  <sheetViews>
    <sheetView zoomScale="90" zoomScaleNormal="90" workbookViewId="0"/>
  </sheetViews>
  <sheetFormatPr baseColWidth="10" defaultColWidth="9.140625" defaultRowHeight="10.5" x14ac:dyDescent="0.15"/>
  <cols>
    <col min="1" max="1" width="19.85546875" style="2075" customWidth="1"/>
    <col min="2" max="2" width="17.7109375" style="2075" customWidth="1"/>
    <col min="3" max="3" width="10" style="2075" customWidth="1"/>
    <col min="4" max="4" width="16.42578125" style="2075" customWidth="1"/>
    <col min="5" max="5" width="10" style="2075" customWidth="1"/>
    <col min="6" max="6" width="16.42578125" style="2075" customWidth="1"/>
    <col min="7" max="7" width="10" style="2075" customWidth="1"/>
    <col min="8" max="8" width="16.42578125" style="2075" customWidth="1"/>
    <col min="9" max="9" width="10" style="2075" customWidth="1"/>
    <col min="10" max="10" width="16.42578125" style="2075" customWidth="1"/>
    <col min="11" max="11" width="10" style="2075" customWidth="1"/>
    <col min="12" max="12" width="16.42578125" style="2075" customWidth="1"/>
    <col min="13" max="13" width="6.5703125" style="2075" customWidth="1"/>
    <col min="14" max="16384" width="9.140625" style="2075"/>
  </cols>
  <sheetData>
    <row r="1" spans="1:12" ht="15.75" customHeight="1" x14ac:dyDescent="0.15"/>
    <row r="2" spans="1:12" ht="15" customHeight="1" x14ac:dyDescent="0.15">
      <c r="A2" s="2383" t="s">
        <v>3208</v>
      </c>
      <c r="B2" s="2547"/>
      <c r="C2" s="2547"/>
      <c r="D2" s="2547"/>
      <c r="E2" s="2547"/>
      <c r="F2" s="2547"/>
      <c r="G2" s="2547"/>
      <c r="H2" s="2547"/>
      <c r="I2" s="2547"/>
      <c r="J2" s="2547"/>
      <c r="K2" s="2547"/>
      <c r="L2" s="2547"/>
    </row>
    <row r="3" spans="1:12" ht="11.25" customHeight="1" x14ac:dyDescent="0.15">
      <c r="A3" s="2384"/>
      <c r="B3" s="2385"/>
      <c r="C3" s="2385"/>
      <c r="D3" s="2385"/>
      <c r="E3" s="2385"/>
      <c r="F3" s="2385"/>
      <c r="G3" s="2385"/>
      <c r="H3" s="2385"/>
      <c r="I3" s="2385"/>
      <c r="J3" s="2385"/>
      <c r="K3" s="2385"/>
      <c r="L3" s="2385"/>
    </row>
    <row r="4" spans="1:12" ht="10.5" customHeight="1" x14ac:dyDescent="0.15">
      <c r="A4" s="2388" t="s">
        <v>1</v>
      </c>
      <c r="B4" s="2388" t="s">
        <v>3078</v>
      </c>
      <c r="C4" s="3435">
        <v>2012</v>
      </c>
      <c r="D4" s="3436"/>
      <c r="E4" s="3435">
        <v>2013</v>
      </c>
      <c r="F4" s="3436"/>
      <c r="G4" s="3435">
        <v>2014</v>
      </c>
      <c r="H4" s="3436"/>
      <c r="I4" s="3437" t="s">
        <v>3104</v>
      </c>
      <c r="J4" s="2441"/>
      <c r="K4" s="3437">
        <v>2016</v>
      </c>
      <c r="L4" s="2441"/>
    </row>
    <row r="5" spans="1:12" ht="24" customHeight="1" x14ac:dyDescent="0.15">
      <c r="A5" s="2388"/>
      <c r="B5" s="2388"/>
      <c r="C5" s="1829" t="s">
        <v>3209</v>
      </c>
      <c r="D5" s="1830" t="s">
        <v>3205</v>
      </c>
      <c r="E5" s="1829" t="s">
        <v>3209</v>
      </c>
      <c r="F5" s="1830" t="s">
        <v>3205</v>
      </c>
      <c r="G5" s="1829" t="s">
        <v>3209</v>
      </c>
      <c r="H5" s="1830" t="s">
        <v>3205</v>
      </c>
      <c r="I5" s="2076" t="s">
        <v>3209</v>
      </c>
      <c r="J5" s="2076" t="s">
        <v>3205</v>
      </c>
      <c r="K5" s="2076" t="s">
        <v>3209</v>
      </c>
      <c r="L5" s="2076" t="s">
        <v>3205</v>
      </c>
    </row>
    <row r="6" spans="1:12" ht="11.25" customHeight="1" x14ac:dyDescent="0.15">
      <c r="A6" s="2089" t="s">
        <v>71</v>
      </c>
      <c r="B6" s="236"/>
      <c r="C6" s="1794">
        <f t="shared" ref="C6:H6" si="0">SUM(C7:C17)</f>
        <v>2034</v>
      </c>
      <c r="D6" s="1831">
        <f t="shared" si="0"/>
        <v>4520394489</v>
      </c>
      <c r="E6" s="1794">
        <f t="shared" si="0"/>
        <v>1934</v>
      </c>
      <c r="F6" s="1831">
        <f t="shared" si="0"/>
        <v>6498143933</v>
      </c>
      <c r="G6" s="1794">
        <f t="shared" si="0"/>
        <v>1285</v>
      </c>
      <c r="H6" s="1831">
        <f t="shared" si="0"/>
        <v>4553790249</v>
      </c>
      <c r="I6" s="1794">
        <f>SUM(I7:I17)</f>
        <v>1834</v>
      </c>
      <c r="J6" s="1832">
        <f>SUM(J7:J17)</f>
        <v>3722722851</v>
      </c>
      <c r="K6" s="1794">
        <f>SUM(K7:K17)</f>
        <v>2687</v>
      </c>
      <c r="L6" s="1832">
        <f>SUM(L7:L17)</f>
        <v>5362805595</v>
      </c>
    </row>
    <row r="7" spans="1:12" ht="21.75" customHeight="1" x14ac:dyDescent="0.15">
      <c r="A7" s="2077" t="s">
        <v>5</v>
      </c>
      <c r="B7" s="2081" t="s">
        <v>3082</v>
      </c>
      <c r="C7" s="1796">
        <v>90</v>
      </c>
      <c r="D7" s="1833">
        <v>308220625</v>
      </c>
      <c r="E7" s="1796">
        <v>98</v>
      </c>
      <c r="F7" s="1833">
        <v>329925000</v>
      </c>
      <c r="G7" s="1796">
        <v>43</v>
      </c>
      <c r="H7" s="1833">
        <v>212417721</v>
      </c>
      <c r="I7" s="1796">
        <v>37</v>
      </c>
      <c r="J7" s="1833">
        <v>94000000</v>
      </c>
      <c r="K7" s="1796">
        <v>35</v>
      </c>
      <c r="L7" s="1833">
        <v>100292000</v>
      </c>
    </row>
    <row r="8" spans="1:12" ht="24" customHeight="1" x14ac:dyDescent="0.15">
      <c r="A8" s="2077" t="s">
        <v>3210</v>
      </c>
      <c r="B8" s="2081" t="s">
        <v>3083</v>
      </c>
      <c r="C8" s="1796">
        <v>104</v>
      </c>
      <c r="D8" s="1833">
        <v>505458220</v>
      </c>
      <c r="E8" s="1796">
        <v>86</v>
      </c>
      <c r="F8" s="1833">
        <v>450728300</v>
      </c>
      <c r="G8" s="1796">
        <v>59</v>
      </c>
      <c r="H8" s="1833">
        <v>272404374</v>
      </c>
      <c r="I8" s="1796">
        <v>63</v>
      </c>
      <c r="J8" s="1833">
        <v>232756871</v>
      </c>
      <c r="K8" s="1796">
        <v>62</v>
      </c>
      <c r="L8" s="1833">
        <v>205504015</v>
      </c>
    </row>
    <row r="9" spans="1:12" ht="31.5" x14ac:dyDescent="0.15">
      <c r="A9" s="2077" t="s">
        <v>8</v>
      </c>
      <c r="B9" s="2172" t="s">
        <v>3084</v>
      </c>
      <c r="C9" s="1796">
        <v>95</v>
      </c>
      <c r="D9" s="1833">
        <v>192108819</v>
      </c>
      <c r="E9" s="1796">
        <v>66</v>
      </c>
      <c r="F9" s="1833">
        <v>177542118</v>
      </c>
      <c r="G9" s="1796">
        <v>55</v>
      </c>
      <c r="H9" s="1833">
        <v>210942118</v>
      </c>
      <c r="I9" s="1796">
        <v>66</v>
      </c>
      <c r="J9" s="1833">
        <v>353862886</v>
      </c>
      <c r="K9" s="1796">
        <v>80</v>
      </c>
      <c r="L9" s="1833">
        <v>341473351</v>
      </c>
    </row>
    <row r="10" spans="1:12" ht="33.75" customHeight="1" x14ac:dyDescent="0.15">
      <c r="A10" s="2077" t="s">
        <v>3162</v>
      </c>
      <c r="B10" s="2172" t="s">
        <v>3089</v>
      </c>
      <c r="C10" s="1796">
        <v>54</v>
      </c>
      <c r="D10" s="1833">
        <v>285357752</v>
      </c>
      <c r="E10" s="1796">
        <v>33</v>
      </c>
      <c r="F10" s="1833">
        <v>202000000</v>
      </c>
      <c r="G10" s="1796">
        <v>26</v>
      </c>
      <c r="H10" s="1833">
        <v>159609400</v>
      </c>
      <c r="I10" s="1796">
        <v>20</v>
      </c>
      <c r="J10" s="1833">
        <v>100390600</v>
      </c>
      <c r="K10" s="1796">
        <v>24</v>
      </c>
      <c r="L10" s="1833">
        <v>104205000</v>
      </c>
    </row>
    <row r="11" spans="1:12" ht="33.75" customHeight="1" x14ac:dyDescent="0.15">
      <c r="A11" s="2077" t="s">
        <v>3211</v>
      </c>
      <c r="B11" s="2172" t="s">
        <v>3086</v>
      </c>
      <c r="C11" s="1796">
        <v>294</v>
      </c>
      <c r="D11" s="1833">
        <v>614575979</v>
      </c>
      <c r="E11" s="1796">
        <v>170</v>
      </c>
      <c r="F11" s="1833">
        <v>483073802</v>
      </c>
      <c r="G11" s="1796">
        <v>96</v>
      </c>
      <c r="H11" s="1833">
        <v>465959920</v>
      </c>
      <c r="I11" s="1796">
        <v>75</v>
      </c>
      <c r="J11" s="1833">
        <v>210000000</v>
      </c>
      <c r="K11" s="1796">
        <v>75</v>
      </c>
      <c r="L11" s="1833">
        <v>218578837</v>
      </c>
    </row>
    <row r="12" spans="1:12" ht="22.5" customHeight="1" x14ac:dyDescent="0.15">
      <c r="A12" s="2077" t="s">
        <v>15</v>
      </c>
      <c r="B12" s="2172" t="s">
        <v>3090</v>
      </c>
      <c r="C12" s="1796">
        <v>457</v>
      </c>
      <c r="D12" s="1833">
        <v>594951167</v>
      </c>
      <c r="E12" s="1796">
        <v>430</v>
      </c>
      <c r="F12" s="1833">
        <v>669000000</v>
      </c>
      <c r="G12" s="1796">
        <v>267</v>
      </c>
      <c r="H12" s="1833">
        <v>664199038</v>
      </c>
      <c r="I12" s="1796">
        <v>305</v>
      </c>
      <c r="J12" s="1833">
        <v>547206160</v>
      </c>
      <c r="K12" s="1796">
        <v>494</v>
      </c>
      <c r="L12" s="1833">
        <v>957229590</v>
      </c>
    </row>
    <row r="13" spans="1:12" ht="22.5" customHeight="1" x14ac:dyDescent="0.15">
      <c r="A13" s="2077" t="s">
        <v>417</v>
      </c>
      <c r="B13" s="2172" t="s">
        <v>3091</v>
      </c>
      <c r="C13" s="1796">
        <v>381</v>
      </c>
      <c r="D13" s="1833">
        <v>877908311</v>
      </c>
      <c r="E13" s="1796">
        <v>494</v>
      </c>
      <c r="F13" s="1833">
        <v>2246792000</v>
      </c>
      <c r="G13" s="1796">
        <v>362</v>
      </c>
      <c r="H13" s="1833">
        <v>1065764918</v>
      </c>
      <c r="I13" s="1796">
        <v>663</v>
      </c>
      <c r="J13" s="1833">
        <v>1058956334</v>
      </c>
      <c r="K13" s="1796">
        <v>922</v>
      </c>
      <c r="L13" s="1833">
        <v>1721113318</v>
      </c>
    </row>
    <row r="14" spans="1:12" ht="22.5" customHeight="1" x14ac:dyDescent="0.15">
      <c r="A14" s="2077" t="s">
        <v>418</v>
      </c>
      <c r="B14" s="2172" t="s">
        <v>3092</v>
      </c>
      <c r="C14" s="1796">
        <v>170</v>
      </c>
      <c r="D14" s="1833">
        <v>456983000</v>
      </c>
      <c r="E14" s="1796">
        <v>165</v>
      </c>
      <c r="F14" s="1833">
        <v>475743958</v>
      </c>
      <c r="G14" s="1796">
        <v>163</v>
      </c>
      <c r="H14" s="1833">
        <v>442630545</v>
      </c>
      <c r="I14" s="1796">
        <v>192</v>
      </c>
      <c r="J14" s="1833">
        <v>543000000</v>
      </c>
      <c r="K14" s="1796">
        <v>249</v>
      </c>
      <c r="L14" s="1833">
        <v>810571587</v>
      </c>
    </row>
    <row r="15" spans="1:12" ht="22.5" customHeight="1" x14ac:dyDescent="0.15">
      <c r="A15" s="2077" t="s">
        <v>3212</v>
      </c>
      <c r="B15" s="2172" t="s">
        <v>3093</v>
      </c>
      <c r="C15" s="1796">
        <v>350</v>
      </c>
      <c r="D15" s="1833">
        <v>312358678</v>
      </c>
      <c r="E15" s="1796">
        <v>347</v>
      </c>
      <c r="F15" s="1833">
        <v>408875000</v>
      </c>
      <c r="G15" s="1796">
        <v>180</v>
      </c>
      <c r="H15" s="1833">
        <v>399649908</v>
      </c>
      <c r="I15" s="1796">
        <v>275</v>
      </c>
      <c r="J15" s="1833">
        <v>390000000</v>
      </c>
      <c r="K15" s="1796">
        <v>491</v>
      </c>
      <c r="L15" s="1833">
        <v>501668004</v>
      </c>
    </row>
    <row r="16" spans="1:12" ht="22.5" customHeight="1" x14ac:dyDescent="0.15">
      <c r="A16" s="2077" t="s">
        <v>20</v>
      </c>
      <c r="B16" s="2172" t="s">
        <v>3095</v>
      </c>
      <c r="C16" s="1796">
        <v>23</v>
      </c>
      <c r="D16" s="1833">
        <v>145880937</v>
      </c>
      <c r="E16" s="1796">
        <v>24</v>
      </c>
      <c r="F16" s="1833">
        <v>264099610</v>
      </c>
      <c r="G16" s="1796">
        <v>17</v>
      </c>
      <c r="H16" s="1833">
        <v>134512654</v>
      </c>
      <c r="I16" s="1796">
        <v>12</v>
      </c>
      <c r="J16" s="1833">
        <v>36000000</v>
      </c>
      <c r="K16" s="1796">
        <v>34</v>
      </c>
      <c r="L16" s="1833">
        <v>113753456</v>
      </c>
    </row>
    <row r="17" spans="1:12" ht="22.5" customHeight="1" x14ac:dyDescent="0.15">
      <c r="A17" s="2077" t="s">
        <v>3213</v>
      </c>
      <c r="B17" s="1784" t="s">
        <v>3166</v>
      </c>
      <c r="C17" s="1796">
        <v>16</v>
      </c>
      <c r="D17" s="1833">
        <v>226591001</v>
      </c>
      <c r="E17" s="1796">
        <v>21</v>
      </c>
      <c r="F17" s="1833">
        <v>790364145</v>
      </c>
      <c r="G17" s="1796">
        <v>17</v>
      </c>
      <c r="H17" s="1833">
        <v>525699653</v>
      </c>
      <c r="I17" s="1796">
        <v>126</v>
      </c>
      <c r="J17" s="1833">
        <v>156550000</v>
      </c>
      <c r="K17" s="1796">
        <v>221</v>
      </c>
      <c r="L17" s="1833">
        <v>288416437</v>
      </c>
    </row>
    <row r="18" spans="1:12" x14ac:dyDescent="0.15">
      <c r="A18" s="2401"/>
      <c r="B18" s="2402"/>
      <c r="C18" s="2402"/>
      <c r="D18" s="2402"/>
      <c r="E18" s="2402"/>
      <c r="F18" s="2402"/>
      <c r="G18" s="2402"/>
      <c r="H18" s="2402"/>
      <c r="I18" s="2402"/>
      <c r="J18" s="2402"/>
      <c r="K18" s="2402"/>
      <c r="L18" s="2402"/>
    </row>
    <row r="19" spans="1:12" x14ac:dyDescent="0.15">
      <c r="A19" s="2542" t="s">
        <v>3200</v>
      </c>
      <c r="B19" s="2542"/>
      <c r="C19" s="2542"/>
      <c r="D19" s="2542"/>
      <c r="E19" s="2542"/>
      <c r="F19" s="2542"/>
      <c r="G19" s="2542"/>
      <c r="H19" s="2542"/>
      <c r="I19" s="2542"/>
      <c r="J19" s="2542"/>
      <c r="K19" s="2542"/>
      <c r="L19" s="2542"/>
    </row>
    <row r="20" spans="1:12" x14ac:dyDescent="0.15">
      <c r="A20" s="2542" t="s">
        <v>3214</v>
      </c>
      <c r="B20" s="2542"/>
      <c r="C20" s="2542"/>
      <c r="D20" s="2542"/>
      <c r="E20" s="2542"/>
      <c r="F20" s="2542"/>
      <c r="G20" s="2542"/>
      <c r="H20" s="2542"/>
      <c r="I20" s="2542"/>
      <c r="J20" s="2542"/>
      <c r="K20" s="2542"/>
      <c r="L20" s="2542"/>
    </row>
    <row r="21" spans="1:12" x14ac:dyDescent="0.15">
      <c r="A21" s="2410" t="s">
        <v>3100</v>
      </c>
      <c r="B21" s="2411"/>
      <c r="C21" s="2411"/>
      <c r="D21" s="2411"/>
      <c r="E21" s="2411"/>
      <c r="F21" s="2411"/>
      <c r="G21" s="2411"/>
      <c r="H21" s="2411"/>
      <c r="I21" s="2411"/>
      <c r="J21" s="2411"/>
      <c r="K21" s="2411"/>
      <c r="L21" s="2411"/>
    </row>
    <row r="22" spans="1:12" x14ac:dyDescent="0.15">
      <c r="A22" s="2078"/>
      <c r="B22" s="2079"/>
      <c r="C22" s="2079"/>
      <c r="D22" s="2079"/>
      <c r="E22" s="2079"/>
      <c r="F22" s="2079"/>
      <c r="G22" s="2079"/>
      <c r="H22" s="2079"/>
      <c r="I22" s="2079"/>
      <c r="J22" s="2079"/>
      <c r="K22" s="2079"/>
      <c r="L22" s="2079"/>
    </row>
    <row r="24" spans="1:12" x14ac:dyDescent="0.15">
      <c r="B24" s="2081"/>
    </row>
    <row r="25" spans="1:12" x14ac:dyDescent="0.15">
      <c r="B25" s="2081"/>
    </row>
    <row r="26" spans="1:12" x14ac:dyDescent="0.15">
      <c r="B26" s="2081"/>
    </row>
    <row r="27" spans="1:12" x14ac:dyDescent="0.15">
      <c r="K27" s="1834"/>
    </row>
    <row r="35" spans="2:2" x14ac:dyDescent="0.15">
      <c r="B35" s="1784"/>
    </row>
  </sheetData>
  <mergeCells count="13">
    <mergeCell ref="A18:L18"/>
    <mergeCell ref="A19:L19"/>
    <mergeCell ref="A20:L20"/>
    <mergeCell ref="A21:L21"/>
    <mergeCell ref="A2:L2"/>
    <mergeCell ref="A3:L3"/>
    <mergeCell ref="A4:A5"/>
    <mergeCell ref="B4:B5"/>
    <mergeCell ref="C4:D4"/>
    <mergeCell ref="E4:F4"/>
    <mergeCell ref="G4:H4"/>
    <mergeCell ref="I4:J4"/>
    <mergeCell ref="K4:L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7"/>
  <dimension ref="A2:U27"/>
  <sheetViews>
    <sheetView workbookViewId="0"/>
  </sheetViews>
  <sheetFormatPr baseColWidth="10" defaultColWidth="9.140625" defaultRowHeight="10.5" x14ac:dyDescent="0.15"/>
  <cols>
    <col min="1" max="1" width="17.140625" style="118" customWidth="1"/>
    <col min="2" max="2" width="8.85546875" style="118" customWidth="1"/>
    <col min="3" max="4" width="8.28515625" style="118" customWidth="1"/>
    <col min="5" max="5" width="12.5703125" style="118" customWidth="1"/>
    <col min="6" max="8" width="8.28515625" style="118" customWidth="1"/>
    <col min="9" max="9" width="12.5703125" style="118" customWidth="1"/>
    <col min="10" max="10" width="8.7109375" style="118" customWidth="1"/>
    <col min="11" max="12" width="8.28515625" style="118" customWidth="1"/>
    <col min="13" max="13" width="12.5703125" style="118" customWidth="1"/>
    <col min="14" max="14" width="8.7109375" style="118" customWidth="1"/>
    <col min="15" max="16" width="8.28515625" style="118" customWidth="1"/>
    <col min="17" max="17" width="12.7109375" style="118" bestFit="1" customWidth="1"/>
    <col min="18" max="20" width="8.28515625" style="118" customWidth="1"/>
    <col min="21" max="21" width="12.7109375" style="118" bestFit="1" customWidth="1"/>
    <col min="22" max="16384" width="9.140625" style="118"/>
  </cols>
  <sheetData>
    <row r="2" spans="1:21" ht="15" customHeight="1" x14ac:dyDescent="0.15">
      <c r="A2" s="2383" t="s">
        <v>3215</v>
      </c>
      <c r="B2" s="2383"/>
      <c r="C2" s="2383"/>
      <c r="D2" s="2383"/>
      <c r="E2" s="2383"/>
      <c r="F2" s="2383"/>
      <c r="G2" s="2383"/>
      <c r="H2" s="2383"/>
      <c r="I2" s="2383"/>
      <c r="J2" s="2383"/>
      <c r="K2" s="2383"/>
      <c r="L2" s="2383"/>
      <c r="M2" s="2383"/>
      <c r="N2" s="2383"/>
      <c r="O2" s="2383"/>
      <c r="P2" s="2383"/>
      <c r="Q2" s="2383"/>
      <c r="R2" s="2547"/>
      <c r="S2" s="2547"/>
      <c r="T2" s="2547"/>
      <c r="U2" s="2547"/>
    </row>
    <row r="3" spans="1:21" ht="11.25" customHeight="1" x14ac:dyDescent="0.15">
      <c r="A3" s="2384"/>
      <c r="B3" s="2384"/>
      <c r="C3" s="2384"/>
      <c r="D3" s="2384"/>
      <c r="E3" s="2384"/>
      <c r="F3" s="2384"/>
      <c r="G3" s="2384"/>
      <c r="H3" s="2384"/>
      <c r="I3" s="2384"/>
      <c r="J3" s="2384"/>
      <c r="K3" s="2384"/>
      <c r="L3" s="2384"/>
      <c r="M3" s="2384"/>
      <c r="N3" s="2384"/>
      <c r="O3" s="2384"/>
      <c r="P3" s="2384"/>
      <c r="Q3" s="2384"/>
      <c r="R3" s="2385"/>
      <c r="S3" s="2385"/>
      <c r="T3" s="2385"/>
      <c r="U3" s="2385"/>
    </row>
    <row r="4" spans="1:21" ht="10.5" customHeight="1" x14ac:dyDescent="0.15">
      <c r="A4" s="2388" t="s">
        <v>3216</v>
      </c>
      <c r="B4" s="3438">
        <v>2012</v>
      </c>
      <c r="C4" s="3438"/>
      <c r="D4" s="3438"/>
      <c r="E4" s="3438"/>
      <c r="F4" s="3438">
        <v>2013</v>
      </c>
      <c r="G4" s="3438"/>
      <c r="H4" s="3438"/>
      <c r="I4" s="3438"/>
      <c r="J4" s="3438">
        <v>2014</v>
      </c>
      <c r="K4" s="3438"/>
      <c r="L4" s="3438"/>
      <c r="M4" s="3438"/>
      <c r="N4" s="2478">
        <v>2015</v>
      </c>
      <c r="O4" s="2947"/>
      <c r="P4" s="2947"/>
      <c r="Q4" s="2947"/>
      <c r="R4" s="2478">
        <v>2016</v>
      </c>
      <c r="S4" s="2947"/>
      <c r="T4" s="2947"/>
      <c r="U4" s="2947"/>
    </row>
    <row r="5" spans="1:21" ht="39.75" customHeight="1" x14ac:dyDescent="0.15">
      <c r="A5" s="2388"/>
      <c r="B5" s="1835" t="s">
        <v>89</v>
      </c>
      <c r="C5" s="1835" t="s">
        <v>427</v>
      </c>
      <c r="D5" s="1835" t="s">
        <v>428</v>
      </c>
      <c r="E5" s="1836" t="s">
        <v>3217</v>
      </c>
      <c r="F5" s="1835" t="s">
        <v>89</v>
      </c>
      <c r="G5" s="1835" t="s">
        <v>427</v>
      </c>
      <c r="H5" s="1835" t="s">
        <v>428</v>
      </c>
      <c r="I5" s="1835" t="s">
        <v>3217</v>
      </c>
      <c r="J5" s="1835" t="s">
        <v>89</v>
      </c>
      <c r="K5" s="1835" t="s">
        <v>427</v>
      </c>
      <c r="L5" s="1835" t="s">
        <v>428</v>
      </c>
      <c r="M5" s="1835" t="s">
        <v>3217</v>
      </c>
      <c r="N5" s="705" t="s">
        <v>89</v>
      </c>
      <c r="O5" s="705" t="s">
        <v>427</v>
      </c>
      <c r="P5" s="705" t="s">
        <v>428</v>
      </c>
      <c r="Q5" s="1835" t="s">
        <v>3217</v>
      </c>
      <c r="R5" s="705" t="s">
        <v>89</v>
      </c>
      <c r="S5" s="705" t="s">
        <v>427</v>
      </c>
      <c r="T5" s="705" t="s">
        <v>428</v>
      </c>
      <c r="U5" s="1835" t="s">
        <v>3217</v>
      </c>
    </row>
    <row r="6" spans="1:21" s="147" customFormat="1" x14ac:dyDescent="0.15">
      <c r="A6" s="141" t="s">
        <v>71</v>
      </c>
      <c r="B6" s="763">
        <f t="shared" ref="B6:U6" si="0">+B7+B12+B14+B19</f>
        <v>2139</v>
      </c>
      <c r="C6" s="763">
        <f t="shared" si="0"/>
        <v>766</v>
      </c>
      <c r="D6" s="763">
        <f t="shared" si="0"/>
        <v>576</v>
      </c>
      <c r="E6" s="763">
        <f t="shared" si="0"/>
        <v>797</v>
      </c>
      <c r="F6" s="763">
        <f t="shared" si="0"/>
        <v>2263</v>
      </c>
      <c r="G6" s="763">
        <f t="shared" si="0"/>
        <v>801</v>
      </c>
      <c r="H6" s="763">
        <f t="shared" si="0"/>
        <v>751</v>
      </c>
      <c r="I6" s="763">
        <f t="shared" si="0"/>
        <v>711</v>
      </c>
      <c r="J6" s="763">
        <f t="shared" si="0"/>
        <v>2104</v>
      </c>
      <c r="K6" s="763">
        <f t="shared" si="0"/>
        <v>750</v>
      </c>
      <c r="L6" s="763">
        <f t="shared" si="0"/>
        <v>742</v>
      </c>
      <c r="M6" s="763">
        <f t="shared" si="0"/>
        <v>612</v>
      </c>
      <c r="N6" s="763">
        <f t="shared" si="0"/>
        <v>2037</v>
      </c>
      <c r="O6" s="763">
        <f t="shared" si="0"/>
        <v>915</v>
      </c>
      <c r="P6" s="763">
        <f t="shared" si="0"/>
        <v>734</v>
      </c>
      <c r="Q6" s="763">
        <f t="shared" si="0"/>
        <v>388</v>
      </c>
      <c r="R6" s="763">
        <f t="shared" si="0"/>
        <v>2202</v>
      </c>
      <c r="S6" s="763">
        <f t="shared" si="0"/>
        <v>988</v>
      </c>
      <c r="T6" s="763">
        <f t="shared" si="0"/>
        <v>818</v>
      </c>
      <c r="U6" s="763">
        <f t="shared" si="0"/>
        <v>396</v>
      </c>
    </row>
    <row r="7" spans="1:21" s="147" customFormat="1" x14ac:dyDescent="0.15">
      <c r="A7" s="141" t="s">
        <v>3218</v>
      </c>
      <c r="B7" s="763">
        <f t="shared" ref="B7:I7" si="1">SUM(B8:B11)</f>
        <v>9</v>
      </c>
      <c r="C7" s="763">
        <f t="shared" si="1"/>
        <v>3</v>
      </c>
      <c r="D7" s="763">
        <f t="shared" si="1"/>
        <v>2</v>
      </c>
      <c r="E7" s="763">
        <f t="shared" si="1"/>
        <v>4</v>
      </c>
      <c r="F7" s="763">
        <f t="shared" si="1"/>
        <v>86</v>
      </c>
      <c r="G7" s="763">
        <f t="shared" si="1"/>
        <v>49</v>
      </c>
      <c r="H7" s="763">
        <f t="shared" si="1"/>
        <v>34</v>
      </c>
      <c r="I7" s="763">
        <f t="shared" si="1"/>
        <v>3</v>
      </c>
      <c r="J7" s="763">
        <f>SUM(K7:M7)</f>
        <v>47</v>
      </c>
      <c r="K7" s="763">
        <f>SUM(K8:K11)</f>
        <v>25</v>
      </c>
      <c r="L7" s="763">
        <f>SUM(L8:L11)</f>
        <v>19</v>
      </c>
      <c r="M7" s="763">
        <f>SUM(M8:M11)</f>
        <v>3</v>
      </c>
      <c r="N7" s="763">
        <f>SUM(O7:Q7)</f>
        <v>113</v>
      </c>
      <c r="O7" s="763">
        <f>SUM(O8:O11)</f>
        <v>56</v>
      </c>
      <c r="P7" s="763">
        <f>SUM(P8:P11)</f>
        <v>55</v>
      </c>
      <c r="Q7" s="763">
        <f>SUM(Q8:Q11)</f>
        <v>2</v>
      </c>
      <c r="R7" s="763">
        <f>SUM(S7:U7)</f>
        <v>48</v>
      </c>
      <c r="S7" s="763">
        <f>SUM(S8:S11)</f>
        <v>37</v>
      </c>
      <c r="T7" s="763">
        <f>SUM(T8:T11)</f>
        <v>11</v>
      </c>
      <c r="U7" s="763">
        <f>SUM(U8:U11)</f>
        <v>0</v>
      </c>
    </row>
    <row r="8" spans="1:21" s="147" customFormat="1" x14ac:dyDescent="0.15">
      <c r="A8" s="143" t="s">
        <v>5</v>
      </c>
      <c r="B8" s="763">
        <f>SUM(C8:E8)</f>
        <v>0</v>
      </c>
      <c r="C8" s="1765">
        <v>0</v>
      </c>
      <c r="D8" s="1765">
        <v>0</v>
      </c>
      <c r="E8" s="1765">
        <v>0</v>
      </c>
      <c r="F8" s="763">
        <f>SUM(G8:I8)</f>
        <v>0</v>
      </c>
      <c r="G8" s="1765">
        <v>0</v>
      </c>
      <c r="H8" s="1765">
        <v>0</v>
      </c>
      <c r="I8" s="1765">
        <v>0</v>
      </c>
      <c r="J8" s="763">
        <f>SUM(K8:M8)</f>
        <v>31</v>
      </c>
      <c r="K8" s="1765">
        <v>17</v>
      </c>
      <c r="L8" s="1765">
        <v>14</v>
      </c>
      <c r="M8" s="1765">
        <v>0</v>
      </c>
      <c r="N8" s="763">
        <f t="shared" ref="N8:N18" si="2">SUM(O8:Q8)</f>
        <v>77</v>
      </c>
      <c r="O8" s="1765">
        <v>33</v>
      </c>
      <c r="P8" s="1765">
        <v>43</v>
      </c>
      <c r="Q8" s="1765">
        <v>1</v>
      </c>
      <c r="R8" s="763">
        <f t="shared" ref="R8:R20" si="3">SUM(S8:U8)</f>
        <v>24</v>
      </c>
      <c r="S8" s="1765">
        <v>23</v>
      </c>
      <c r="T8" s="1765">
        <v>1</v>
      </c>
      <c r="U8" s="1765">
        <v>0</v>
      </c>
    </row>
    <row r="9" spans="1:21" s="147" customFormat="1" x14ac:dyDescent="0.15">
      <c r="A9" s="143" t="s">
        <v>7</v>
      </c>
      <c r="B9" s="763">
        <f>SUM(C9:E9)</f>
        <v>5</v>
      </c>
      <c r="C9" s="1765">
        <v>3</v>
      </c>
      <c r="D9" s="1765">
        <v>0</v>
      </c>
      <c r="E9" s="1765">
        <v>2</v>
      </c>
      <c r="F9" s="763">
        <f>SUM(G9:I9)</f>
        <v>86</v>
      </c>
      <c r="G9" s="1765">
        <v>49</v>
      </c>
      <c r="H9" s="1765">
        <v>34</v>
      </c>
      <c r="I9" s="1765">
        <v>3</v>
      </c>
      <c r="J9" s="763">
        <f t="shared" ref="J9:J20" si="4">SUM(K9:M9)</f>
        <v>16</v>
      </c>
      <c r="K9" s="1765">
        <v>8</v>
      </c>
      <c r="L9" s="1765">
        <v>5</v>
      </c>
      <c r="M9" s="1765">
        <v>3</v>
      </c>
      <c r="N9" s="763">
        <f t="shared" si="2"/>
        <v>36</v>
      </c>
      <c r="O9" s="1765">
        <v>23</v>
      </c>
      <c r="P9" s="1765">
        <v>12</v>
      </c>
      <c r="Q9" s="1765">
        <v>1</v>
      </c>
      <c r="R9" s="763">
        <f t="shared" si="3"/>
        <v>19</v>
      </c>
      <c r="S9" s="1765">
        <v>13</v>
      </c>
      <c r="T9" s="1765">
        <v>6</v>
      </c>
      <c r="U9" s="1765">
        <v>0</v>
      </c>
    </row>
    <row r="10" spans="1:21" s="147" customFormat="1" x14ac:dyDescent="0.15">
      <c r="A10" s="143" t="s">
        <v>8</v>
      </c>
      <c r="B10" s="763">
        <f>SUM(C10:E10)</f>
        <v>2</v>
      </c>
      <c r="C10" s="1765">
        <v>0</v>
      </c>
      <c r="D10" s="1765">
        <v>0</v>
      </c>
      <c r="E10" s="1765">
        <v>2</v>
      </c>
      <c r="F10" s="763">
        <f>SUM(G10:I10)</f>
        <v>0</v>
      </c>
      <c r="G10" s="1765">
        <v>0</v>
      </c>
      <c r="H10" s="1765">
        <v>0</v>
      </c>
      <c r="I10" s="1765">
        <v>0</v>
      </c>
      <c r="J10" s="763">
        <f t="shared" si="4"/>
        <v>0</v>
      </c>
      <c r="K10" s="1765">
        <v>0</v>
      </c>
      <c r="L10" s="1765">
        <v>0</v>
      </c>
      <c r="M10" s="1765">
        <v>0</v>
      </c>
      <c r="N10" s="763">
        <f t="shared" si="2"/>
        <v>0</v>
      </c>
      <c r="O10" s="1765">
        <v>0</v>
      </c>
      <c r="P10" s="1765">
        <v>0</v>
      </c>
      <c r="Q10" s="1765">
        <v>0</v>
      </c>
      <c r="R10" s="763">
        <f t="shared" si="3"/>
        <v>5</v>
      </c>
      <c r="S10" s="1765">
        <v>1</v>
      </c>
      <c r="T10" s="1765">
        <v>4</v>
      </c>
      <c r="U10" s="1765">
        <v>0</v>
      </c>
    </row>
    <row r="11" spans="1:21" s="147" customFormat="1" x14ac:dyDescent="0.15">
      <c r="A11" s="143" t="s">
        <v>9</v>
      </c>
      <c r="B11" s="763">
        <f>SUM(C11:E11)</f>
        <v>2</v>
      </c>
      <c r="C11" s="1765">
        <v>0</v>
      </c>
      <c r="D11" s="1765">
        <v>2</v>
      </c>
      <c r="E11" s="1765">
        <v>0</v>
      </c>
      <c r="F11" s="763">
        <f>SUM(G11:I11)</f>
        <v>0</v>
      </c>
      <c r="G11" s="1765">
        <v>0</v>
      </c>
      <c r="H11" s="1765">
        <v>0</v>
      </c>
      <c r="I11" s="1765">
        <v>0</v>
      </c>
      <c r="J11" s="763">
        <f t="shared" si="4"/>
        <v>0</v>
      </c>
      <c r="K11" s="1765">
        <v>0</v>
      </c>
      <c r="L11" s="1765">
        <v>0</v>
      </c>
      <c r="M11" s="1765">
        <v>0</v>
      </c>
      <c r="N11" s="763">
        <f t="shared" si="2"/>
        <v>0</v>
      </c>
      <c r="O11" s="1765">
        <v>0</v>
      </c>
      <c r="P11" s="1765">
        <v>0</v>
      </c>
      <c r="Q11" s="1765">
        <v>0</v>
      </c>
      <c r="R11" s="763">
        <f t="shared" si="3"/>
        <v>0</v>
      </c>
      <c r="S11" s="1765">
        <v>0</v>
      </c>
      <c r="T11" s="1765">
        <v>0</v>
      </c>
      <c r="U11" s="1765">
        <v>0</v>
      </c>
    </row>
    <row r="12" spans="1:21" s="147" customFormat="1" x14ac:dyDescent="0.15">
      <c r="A12" s="141" t="s">
        <v>3219</v>
      </c>
      <c r="B12" s="763">
        <f t="shared" ref="B12:I12" si="5">SUM(B13)</f>
        <v>83</v>
      </c>
      <c r="C12" s="763">
        <f t="shared" si="5"/>
        <v>36</v>
      </c>
      <c r="D12" s="763">
        <f t="shared" si="5"/>
        <v>47</v>
      </c>
      <c r="E12" s="763">
        <f t="shared" si="5"/>
        <v>0</v>
      </c>
      <c r="F12" s="763">
        <f>SUM(F13)</f>
        <v>187</v>
      </c>
      <c r="G12" s="763">
        <f t="shared" si="5"/>
        <v>103</v>
      </c>
      <c r="H12" s="763">
        <f t="shared" si="5"/>
        <v>83</v>
      </c>
      <c r="I12" s="763">
        <f t="shared" si="5"/>
        <v>1</v>
      </c>
      <c r="J12" s="763">
        <f t="shared" si="4"/>
        <v>212</v>
      </c>
      <c r="K12" s="763">
        <f>K13</f>
        <v>94</v>
      </c>
      <c r="L12" s="763">
        <f>L13</f>
        <v>108</v>
      </c>
      <c r="M12" s="763">
        <f>M13</f>
        <v>10</v>
      </c>
      <c r="N12" s="763">
        <f t="shared" si="2"/>
        <v>103</v>
      </c>
      <c r="O12" s="763">
        <f>+O13</f>
        <v>54</v>
      </c>
      <c r="P12" s="763">
        <f>+P13</f>
        <v>46</v>
      </c>
      <c r="Q12" s="763">
        <f>+Q13</f>
        <v>3</v>
      </c>
      <c r="R12" s="763">
        <f t="shared" si="3"/>
        <v>210</v>
      </c>
      <c r="S12" s="763">
        <f>+S13</f>
        <v>120</v>
      </c>
      <c r="T12" s="763">
        <f>+T13</f>
        <v>90</v>
      </c>
      <c r="U12" s="763">
        <f>+U13</f>
        <v>0</v>
      </c>
    </row>
    <row r="13" spans="1:21" s="147" customFormat="1" ht="11.25" x14ac:dyDescent="0.15">
      <c r="A13" s="143" t="s">
        <v>3220</v>
      </c>
      <c r="B13" s="763">
        <f>SUM(C13:E13)</f>
        <v>83</v>
      </c>
      <c r="C13" s="1765">
        <v>36</v>
      </c>
      <c r="D13" s="1765">
        <v>47</v>
      </c>
      <c r="E13" s="1765">
        <v>0</v>
      </c>
      <c r="F13" s="763">
        <f>SUM(G13:I13)</f>
        <v>187</v>
      </c>
      <c r="G13" s="1765">
        <v>103</v>
      </c>
      <c r="H13" s="1765">
        <v>83</v>
      </c>
      <c r="I13" s="1765">
        <v>1</v>
      </c>
      <c r="J13" s="763">
        <f t="shared" si="4"/>
        <v>212</v>
      </c>
      <c r="K13" s="1765">
        <v>94</v>
      </c>
      <c r="L13" s="1765">
        <v>108</v>
      </c>
      <c r="M13" s="1765">
        <v>10</v>
      </c>
      <c r="N13" s="763">
        <f t="shared" si="2"/>
        <v>103</v>
      </c>
      <c r="O13" s="1765">
        <v>54</v>
      </c>
      <c r="P13" s="1765">
        <v>46</v>
      </c>
      <c r="Q13" s="1765">
        <v>3</v>
      </c>
      <c r="R13" s="763">
        <f t="shared" si="3"/>
        <v>210</v>
      </c>
      <c r="S13" s="1765">
        <v>120</v>
      </c>
      <c r="T13" s="1765">
        <v>90</v>
      </c>
      <c r="U13" s="1765">
        <v>0</v>
      </c>
    </row>
    <row r="14" spans="1:21" s="147" customFormat="1" x14ac:dyDescent="0.15">
      <c r="A14" s="141" t="s">
        <v>3221</v>
      </c>
      <c r="B14" s="763">
        <f t="shared" ref="B14:I14" si="6">SUM(B15:B18)</f>
        <v>2004</v>
      </c>
      <c r="C14" s="763">
        <f t="shared" si="6"/>
        <v>704</v>
      </c>
      <c r="D14" s="763">
        <f t="shared" si="6"/>
        <v>507</v>
      </c>
      <c r="E14" s="763">
        <f t="shared" si="6"/>
        <v>793</v>
      </c>
      <c r="F14" s="763">
        <f t="shared" si="6"/>
        <v>1925</v>
      </c>
      <c r="G14" s="763">
        <f t="shared" si="6"/>
        <v>635</v>
      </c>
      <c r="H14" s="763">
        <f t="shared" si="6"/>
        <v>584</v>
      </c>
      <c r="I14" s="763">
        <f t="shared" si="6"/>
        <v>706</v>
      </c>
      <c r="J14" s="763">
        <f t="shared" si="4"/>
        <v>1764</v>
      </c>
      <c r="K14" s="763">
        <f>SUM(K15:K18)</f>
        <v>610</v>
      </c>
      <c r="L14" s="763">
        <f>SUM(L15:L18)</f>
        <v>581</v>
      </c>
      <c r="M14" s="763">
        <f>SUM(M15:M18)</f>
        <v>573</v>
      </c>
      <c r="N14" s="763">
        <f t="shared" si="2"/>
        <v>1795</v>
      </c>
      <c r="O14" s="763">
        <f>SUM(O15:O18)</f>
        <v>795</v>
      </c>
      <c r="P14" s="763">
        <f>SUM(P15:P18)</f>
        <v>617</v>
      </c>
      <c r="Q14" s="763">
        <f>SUM(Q15:Q18)</f>
        <v>383</v>
      </c>
      <c r="R14" s="763">
        <f t="shared" si="3"/>
        <v>1944</v>
      </c>
      <c r="S14" s="763">
        <f>SUM(S15:S18)</f>
        <v>831</v>
      </c>
      <c r="T14" s="763">
        <f>SUM(T15:T18)</f>
        <v>717</v>
      </c>
      <c r="U14" s="763">
        <f>SUM(U15:U18)</f>
        <v>396</v>
      </c>
    </row>
    <row r="15" spans="1:21" s="147" customFormat="1" x14ac:dyDescent="0.15">
      <c r="A15" s="143" t="s">
        <v>15</v>
      </c>
      <c r="B15" s="763">
        <f>SUM(C15:E15)</f>
        <v>329</v>
      </c>
      <c r="C15" s="1765">
        <v>116</v>
      </c>
      <c r="D15" s="1765">
        <v>96</v>
      </c>
      <c r="E15" s="1765">
        <v>117</v>
      </c>
      <c r="F15" s="763">
        <f>SUM(G15:I15)</f>
        <v>312</v>
      </c>
      <c r="G15" s="1765">
        <v>93</v>
      </c>
      <c r="H15" s="1765">
        <v>119</v>
      </c>
      <c r="I15" s="1765">
        <v>100</v>
      </c>
      <c r="J15" s="763">
        <f t="shared" si="4"/>
        <v>320</v>
      </c>
      <c r="K15" s="1765">
        <v>86</v>
      </c>
      <c r="L15" s="1765">
        <v>105</v>
      </c>
      <c r="M15" s="1765">
        <v>129</v>
      </c>
      <c r="N15" s="763">
        <f t="shared" si="2"/>
        <v>51</v>
      </c>
      <c r="O15" s="1765">
        <v>23</v>
      </c>
      <c r="P15" s="1765">
        <v>20</v>
      </c>
      <c r="Q15" s="1765">
        <v>8</v>
      </c>
      <c r="R15" s="763">
        <f t="shared" si="3"/>
        <v>209</v>
      </c>
      <c r="S15" s="1765">
        <v>89</v>
      </c>
      <c r="T15" s="1765">
        <v>83</v>
      </c>
      <c r="U15" s="1765">
        <v>37</v>
      </c>
    </row>
    <row r="16" spans="1:21" s="147" customFormat="1" x14ac:dyDescent="0.15">
      <c r="A16" s="143" t="s">
        <v>16</v>
      </c>
      <c r="B16" s="763">
        <f>SUM(C16:E16)</f>
        <v>1398</v>
      </c>
      <c r="C16" s="1765">
        <v>475</v>
      </c>
      <c r="D16" s="1765">
        <v>308</v>
      </c>
      <c r="E16" s="1765">
        <v>615</v>
      </c>
      <c r="F16" s="763">
        <f>SUM(G16:I16)</f>
        <v>1333</v>
      </c>
      <c r="G16" s="1765">
        <v>439</v>
      </c>
      <c r="H16" s="1765">
        <v>338</v>
      </c>
      <c r="I16" s="1765">
        <v>556</v>
      </c>
      <c r="J16" s="763">
        <f t="shared" si="4"/>
        <v>1308</v>
      </c>
      <c r="K16" s="1765">
        <v>477</v>
      </c>
      <c r="L16" s="1765">
        <v>396</v>
      </c>
      <c r="M16" s="1765">
        <v>435</v>
      </c>
      <c r="N16" s="763">
        <f t="shared" si="2"/>
        <v>1649</v>
      </c>
      <c r="O16" s="1765">
        <v>738</v>
      </c>
      <c r="P16" s="1765">
        <v>557</v>
      </c>
      <c r="Q16" s="1765">
        <v>354</v>
      </c>
      <c r="R16" s="763">
        <f t="shared" si="3"/>
        <v>1450</v>
      </c>
      <c r="S16" s="1765">
        <v>632</v>
      </c>
      <c r="T16" s="1765">
        <v>496</v>
      </c>
      <c r="U16" s="1765">
        <v>322</v>
      </c>
    </row>
    <row r="17" spans="1:21" s="147" customFormat="1" x14ac:dyDescent="0.15">
      <c r="A17" s="143" t="s">
        <v>418</v>
      </c>
      <c r="B17" s="763">
        <f>SUM(C17:E17)</f>
        <v>153</v>
      </c>
      <c r="C17" s="1765">
        <v>57</v>
      </c>
      <c r="D17" s="1765">
        <v>48</v>
      </c>
      <c r="E17" s="1765">
        <v>48</v>
      </c>
      <c r="F17" s="763">
        <f>SUM(G17:I17)</f>
        <v>177</v>
      </c>
      <c r="G17" s="1765">
        <v>62</v>
      </c>
      <c r="H17" s="1765">
        <v>82</v>
      </c>
      <c r="I17" s="1765">
        <v>33</v>
      </c>
      <c r="J17" s="763">
        <f t="shared" si="4"/>
        <v>59</v>
      </c>
      <c r="K17" s="1765">
        <v>20</v>
      </c>
      <c r="L17" s="1765">
        <v>32</v>
      </c>
      <c r="M17" s="1765">
        <v>7</v>
      </c>
      <c r="N17" s="763">
        <f t="shared" si="2"/>
        <v>51</v>
      </c>
      <c r="O17" s="1765">
        <v>15</v>
      </c>
      <c r="P17" s="1765">
        <v>21</v>
      </c>
      <c r="Q17" s="1765">
        <v>15</v>
      </c>
      <c r="R17" s="763">
        <f t="shared" si="3"/>
        <v>134</v>
      </c>
      <c r="S17" s="1765">
        <v>52</v>
      </c>
      <c r="T17" s="1765">
        <v>61</v>
      </c>
      <c r="U17" s="1765">
        <v>21</v>
      </c>
    </row>
    <row r="18" spans="1:21" s="147" customFormat="1" x14ac:dyDescent="0.15">
      <c r="A18" s="143" t="s">
        <v>314</v>
      </c>
      <c r="B18" s="763">
        <f>SUM(C18:E18)</f>
        <v>124</v>
      </c>
      <c r="C18" s="1765">
        <v>56</v>
      </c>
      <c r="D18" s="1765">
        <v>55</v>
      </c>
      <c r="E18" s="1765">
        <v>13</v>
      </c>
      <c r="F18" s="763">
        <f>SUM(G18:I18)</f>
        <v>103</v>
      </c>
      <c r="G18" s="1765">
        <v>41</v>
      </c>
      <c r="H18" s="1765">
        <v>45</v>
      </c>
      <c r="I18" s="1765">
        <v>17</v>
      </c>
      <c r="J18" s="763">
        <f t="shared" si="4"/>
        <v>77</v>
      </c>
      <c r="K18" s="1765">
        <v>27</v>
      </c>
      <c r="L18" s="1765">
        <v>48</v>
      </c>
      <c r="M18" s="1765">
        <v>2</v>
      </c>
      <c r="N18" s="763">
        <f t="shared" si="2"/>
        <v>44</v>
      </c>
      <c r="O18" s="1765">
        <v>19</v>
      </c>
      <c r="P18" s="1765">
        <v>19</v>
      </c>
      <c r="Q18" s="1765">
        <v>6</v>
      </c>
      <c r="R18" s="763">
        <f t="shared" si="3"/>
        <v>151</v>
      </c>
      <c r="S18" s="1765">
        <v>58</v>
      </c>
      <c r="T18" s="1765">
        <v>77</v>
      </c>
      <c r="U18" s="1765">
        <v>16</v>
      </c>
    </row>
    <row r="19" spans="1:21" s="147" customFormat="1" x14ac:dyDescent="0.15">
      <c r="A19" s="141" t="s">
        <v>3222</v>
      </c>
      <c r="B19" s="763">
        <f>+B20</f>
        <v>43</v>
      </c>
      <c r="C19" s="763">
        <f>+C20</f>
        <v>23</v>
      </c>
      <c r="D19" s="763">
        <f>+D20</f>
        <v>20</v>
      </c>
      <c r="E19" s="763">
        <f>+E20</f>
        <v>0</v>
      </c>
      <c r="F19" s="763">
        <f>SUM(F20)</f>
        <v>65</v>
      </c>
      <c r="G19" s="763">
        <f t="shared" ref="G19:U19" si="7">+G20</f>
        <v>14</v>
      </c>
      <c r="H19" s="763">
        <f t="shared" si="7"/>
        <v>50</v>
      </c>
      <c r="I19" s="763">
        <f t="shared" si="7"/>
        <v>1</v>
      </c>
      <c r="J19" s="763">
        <f t="shared" si="4"/>
        <v>81</v>
      </c>
      <c r="K19" s="763">
        <f t="shared" si="7"/>
        <v>21</v>
      </c>
      <c r="L19" s="763">
        <f t="shared" si="7"/>
        <v>34</v>
      </c>
      <c r="M19" s="763">
        <f t="shared" si="7"/>
        <v>26</v>
      </c>
      <c r="N19" s="763">
        <f>SUM(O19:Q19)</f>
        <v>26</v>
      </c>
      <c r="O19" s="763">
        <f t="shared" si="7"/>
        <v>10</v>
      </c>
      <c r="P19" s="763">
        <f t="shared" si="7"/>
        <v>16</v>
      </c>
      <c r="Q19" s="763">
        <f t="shared" si="7"/>
        <v>0</v>
      </c>
      <c r="R19" s="763">
        <f t="shared" si="3"/>
        <v>0</v>
      </c>
      <c r="S19" s="763">
        <f t="shared" si="7"/>
        <v>0</v>
      </c>
      <c r="T19" s="763">
        <f t="shared" si="7"/>
        <v>0</v>
      </c>
      <c r="U19" s="763">
        <f t="shared" si="7"/>
        <v>0</v>
      </c>
    </row>
    <row r="20" spans="1:21" s="147" customFormat="1" ht="10.5" customHeight="1" x14ac:dyDescent="0.15">
      <c r="A20" s="143" t="s">
        <v>3223</v>
      </c>
      <c r="B20" s="763">
        <f>SUM(C20:E20)</f>
        <v>43</v>
      </c>
      <c r="C20" s="1765">
        <v>23</v>
      </c>
      <c r="D20" s="1765">
        <v>20</v>
      </c>
      <c r="E20" s="1765">
        <v>0</v>
      </c>
      <c r="F20" s="763">
        <f>SUM(G20:I20)</f>
        <v>65</v>
      </c>
      <c r="G20" s="1765">
        <v>14</v>
      </c>
      <c r="H20" s="1765">
        <v>50</v>
      </c>
      <c r="I20" s="1765">
        <v>1</v>
      </c>
      <c r="J20" s="763">
        <f t="shared" si="4"/>
        <v>81</v>
      </c>
      <c r="K20" s="1765">
        <v>21</v>
      </c>
      <c r="L20" s="1765">
        <v>34</v>
      </c>
      <c r="M20" s="1765">
        <v>26</v>
      </c>
      <c r="N20" s="763">
        <f>SUM(O20:Q20)</f>
        <v>26</v>
      </c>
      <c r="O20" s="1765">
        <v>10</v>
      </c>
      <c r="P20" s="1765">
        <v>16</v>
      </c>
      <c r="Q20" s="1765">
        <v>0</v>
      </c>
      <c r="R20" s="763">
        <f t="shared" si="3"/>
        <v>0</v>
      </c>
      <c r="S20" s="1765">
        <v>0</v>
      </c>
      <c r="T20" s="1765">
        <v>0</v>
      </c>
      <c r="U20" s="1765">
        <v>0</v>
      </c>
    </row>
    <row r="21" spans="1:21" s="147" customFormat="1" ht="11.25" customHeight="1" x14ac:dyDescent="0.15">
      <c r="A21" s="2401"/>
      <c r="B21" s="2401"/>
      <c r="C21" s="2401"/>
      <c r="D21" s="2401"/>
      <c r="E21" s="2401"/>
      <c r="F21" s="2401"/>
      <c r="G21" s="2401"/>
      <c r="H21" s="2401"/>
      <c r="I21" s="2401"/>
      <c r="J21" s="2401"/>
      <c r="K21" s="2401"/>
      <c r="L21" s="2401"/>
      <c r="M21" s="2401"/>
      <c r="N21" s="2401"/>
      <c r="O21" s="2401"/>
      <c r="P21" s="2401"/>
      <c r="Q21" s="2401"/>
      <c r="R21" s="2402"/>
      <c r="S21" s="2402"/>
      <c r="T21" s="2402"/>
      <c r="U21" s="2402"/>
    </row>
    <row r="22" spans="1:21" s="147" customFormat="1" x14ac:dyDescent="0.15">
      <c r="A22" s="2417" t="s">
        <v>3224</v>
      </c>
      <c r="B22" s="2417"/>
      <c r="C22" s="2417"/>
      <c r="D22" s="2417"/>
      <c r="E22" s="2417"/>
      <c r="F22" s="2417"/>
      <c r="G22" s="2417"/>
      <c r="H22" s="2417"/>
      <c r="I22" s="2417"/>
      <c r="J22" s="2417"/>
      <c r="K22" s="2417"/>
      <c r="L22" s="2417"/>
      <c r="M22" s="2417"/>
      <c r="N22" s="2417"/>
      <c r="O22" s="2417"/>
      <c r="P22" s="2417"/>
      <c r="Q22" s="2417"/>
      <c r="R22" s="2417"/>
      <c r="S22" s="2417"/>
      <c r="T22" s="2417"/>
      <c r="U22" s="2417"/>
    </row>
    <row r="23" spans="1:21" s="147" customFormat="1" ht="10.5" customHeight="1" x14ac:dyDescent="0.15">
      <c r="A23" s="2410" t="s">
        <v>3225</v>
      </c>
      <c r="B23" s="2410"/>
      <c r="C23" s="2410"/>
      <c r="D23" s="2410"/>
      <c r="E23" s="2410"/>
      <c r="F23" s="2410"/>
      <c r="G23" s="2410"/>
      <c r="H23" s="2410"/>
      <c r="I23" s="2410"/>
      <c r="J23" s="2410"/>
      <c r="K23" s="2410"/>
      <c r="L23" s="2410"/>
      <c r="M23" s="2410"/>
      <c r="N23" s="2410"/>
      <c r="O23" s="2410"/>
      <c r="P23" s="2410"/>
      <c r="Q23" s="2410"/>
      <c r="R23" s="2410"/>
      <c r="S23" s="2410"/>
      <c r="T23" s="2410"/>
      <c r="U23" s="2410"/>
    </row>
    <row r="24" spans="1:21" s="147" customFormat="1" x14ac:dyDescent="0.15">
      <c r="A24" s="2410" t="s">
        <v>510</v>
      </c>
      <c r="B24" s="2410"/>
      <c r="C24" s="2410"/>
      <c r="D24" s="2410"/>
      <c r="E24" s="2410"/>
      <c r="F24" s="2410"/>
      <c r="G24" s="2410"/>
      <c r="H24" s="2410"/>
      <c r="I24" s="2410"/>
      <c r="J24" s="2410"/>
      <c r="K24" s="2410"/>
      <c r="L24" s="2410"/>
      <c r="M24" s="2410"/>
      <c r="N24" s="2410"/>
      <c r="O24" s="2410"/>
      <c r="P24" s="2410"/>
      <c r="Q24" s="2410"/>
      <c r="R24" s="2411"/>
      <c r="S24" s="2411"/>
      <c r="T24" s="2411"/>
      <c r="U24" s="2411"/>
    </row>
    <row r="25" spans="1:21" s="147" customFormat="1" x14ac:dyDescent="0.15">
      <c r="A25" s="2410" t="s">
        <v>3100</v>
      </c>
      <c r="B25" s="2410"/>
      <c r="C25" s="2410"/>
      <c r="D25" s="2410"/>
      <c r="E25" s="2410"/>
      <c r="F25" s="2410"/>
      <c r="G25" s="2410"/>
      <c r="H25" s="2410"/>
      <c r="I25" s="2410"/>
      <c r="J25" s="2410"/>
      <c r="K25" s="2410"/>
      <c r="L25" s="2410"/>
      <c r="M25" s="2410"/>
      <c r="N25" s="2410"/>
      <c r="O25" s="2410"/>
      <c r="P25" s="2410"/>
      <c r="Q25" s="2410"/>
      <c r="R25" s="2411"/>
      <c r="S25" s="2411"/>
      <c r="T25" s="2411"/>
      <c r="U25" s="2411"/>
    </row>
    <row r="26" spans="1:21" s="147" customFormat="1" x14ac:dyDescent="0.15">
      <c r="A26" s="1734"/>
      <c r="B26" s="1734"/>
      <c r="C26" s="1734"/>
      <c r="D26" s="1734"/>
      <c r="E26" s="1734"/>
      <c r="F26" s="1734"/>
      <c r="G26" s="1734"/>
      <c r="H26" s="1734"/>
      <c r="I26" s="1734"/>
      <c r="J26" s="1734"/>
      <c r="K26" s="1734"/>
      <c r="L26" s="1734"/>
      <c r="M26" s="1734"/>
      <c r="N26" s="1734"/>
      <c r="O26" s="1734"/>
      <c r="P26" s="1734"/>
      <c r="Q26" s="1734"/>
      <c r="R26" s="1735"/>
      <c r="S26" s="1735"/>
      <c r="T26" s="1735"/>
      <c r="U26" s="1735"/>
    </row>
    <row r="27" spans="1:21" s="147" customFormat="1" x14ac:dyDescent="0.15">
      <c r="A27" s="1734"/>
      <c r="B27" s="1734"/>
      <c r="C27" s="1734"/>
      <c r="D27" s="1734"/>
      <c r="E27" s="1734"/>
      <c r="F27" s="1734"/>
      <c r="G27" s="1734"/>
      <c r="H27" s="1734"/>
      <c r="I27" s="1734"/>
      <c r="J27" s="1734"/>
      <c r="K27" s="1734"/>
      <c r="L27" s="1734"/>
      <c r="M27" s="1734"/>
      <c r="N27" s="1734"/>
      <c r="O27" s="1734"/>
      <c r="P27" s="1734"/>
      <c r="Q27" s="1734"/>
      <c r="R27" s="1735"/>
      <c r="S27" s="1735"/>
      <c r="T27" s="1735"/>
      <c r="U27" s="1735"/>
    </row>
  </sheetData>
  <mergeCells count="13">
    <mergeCell ref="A2:U2"/>
    <mergeCell ref="A3:U3"/>
    <mergeCell ref="A4:A5"/>
    <mergeCell ref="B4:E4"/>
    <mergeCell ref="F4:I4"/>
    <mergeCell ref="J4:M4"/>
    <mergeCell ref="N4:Q4"/>
    <mergeCell ref="R4:U4"/>
    <mergeCell ref="A21:U21"/>
    <mergeCell ref="A22:U22"/>
    <mergeCell ref="A23:U23"/>
    <mergeCell ref="A24:U24"/>
    <mergeCell ref="A25:U25"/>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8"/>
  <dimension ref="A2:F24"/>
  <sheetViews>
    <sheetView workbookViewId="0"/>
  </sheetViews>
  <sheetFormatPr baseColWidth="10" defaultColWidth="9.140625" defaultRowHeight="10.5" x14ac:dyDescent="0.15"/>
  <cols>
    <col min="1" max="1" width="20.7109375" style="118" customWidth="1"/>
    <col min="2" max="6" width="16.42578125" style="118" customWidth="1"/>
    <col min="7" max="7" width="11.42578125" style="118" bestFit="1" customWidth="1"/>
    <col min="8" max="16384" width="9.140625" style="118"/>
  </cols>
  <sheetData>
    <row r="2" spans="1:6" ht="15" customHeight="1" x14ac:dyDescent="0.15">
      <c r="A2" s="2772" t="s">
        <v>3226</v>
      </c>
      <c r="B2" s="2772"/>
      <c r="C2" s="2772"/>
      <c r="D2" s="2772"/>
      <c r="E2" s="2772"/>
      <c r="F2" s="2772"/>
    </row>
    <row r="3" spans="1:6" ht="10.5" customHeight="1" x14ac:dyDescent="0.15">
      <c r="A3" s="3439"/>
      <c r="B3" s="3439"/>
      <c r="C3" s="3439"/>
      <c r="D3" s="3439"/>
      <c r="E3" s="3439"/>
    </row>
    <row r="4" spans="1:6" x14ac:dyDescent="0.15">
      <c r="A4" s="146" t="s">
        <v>1</v>
      </c>
      <c r="B4" s="1837">
        <v>2012</v>
      </c>
      <c r="C4" s="1838">
        <v>2013</v>
      </c>
      <c r="D4" s="1837">
        <v>2014</v>
      </c>
      <c r="E4" s="146">
        <v>2015</v>
      </c>
      <c r="F4" s="146">
        <v>2016</v>
      </c>
    </row>
    <row r="5" spans="1:6" x14ac:dyDescent="0.15">
      <c r="A5" s="191" t="s">
        <v>71</v>
      </c>
      <c r="B5" s="1839">
        <f>SUM(B6:B20)</f>
        <v>162</v>
      </c>
      <c r="C5" s="1840">
        <f>SUM(C6:C20)</f>
        <v>150</v>
      </c>
      <c r="D5" s="1840">
        <f>SUM(D6:D20)</f>
        <v>154</v>
      </c>
      <c r="E5" s="1841">
        <f>SUM(E6:E20)</f>
        <v>134</v>
      </c>
      <c r="F5" s="1842">
        <f>SUM(F6:F20)</f>
        <v>121</v>
      </c>
    </row>
    <row r="6" spans="1:6" x14ac:dyDescent="0.15">
      <c r="A6" s="250" t="s">
        <v>5</v>
      </c>
      <c r="B6" s="1843">
        <v>0</v>
      </c>
      <c r="C6" s="1843">
        <v>0</v>
      </c>
      <c r="D6" s="1843">
        <v>0</v>
      </c>
      <c r="E6" s="1844">
        <v>0</v>
      </c>
      <c r="F6" s="1844">
        <v>0</v>
      </c>
    </row>
    <row r="7" spans="1:6" x14ac:dyDescent="0.15">
      <c r="A7" s="250" t="s">
        <v>7</v>
      </c>
      <c r="B7" s="1843">
        <v>3</v>
      </c>
      <c r="C7" s="1843">
        <v>3</v>
      </c>
      <c r="D7" s="1843">
        <v>3</v>
      </c>
      <c r="E7" s="1843">
        <v>3</v>
      </c>
      <c r="F7" s="1844">
        <v>3</v>
      </c>
    </row>
    <row r="8" spans="1:6" x14ac:dyDescent="0.15">
      <c r="A8" s="250" t="s">
        <v>8</v>
      </c>
      <c r="B8" s="1843">
        <v>11</v>
      </c>
      <c r="C8" s="1843">
        <v>10</v>
      </c>
      <c r="D8" s="1843">
        <v>5</v>
      </c>
      <c r="E8" s="1843">
        <v>1</v>
      </c>
      <c r="F8" s="1844">
        <v>3</v>
      </c>
    </row>
    <row r="9" spans="1:6" x14ac:dyDescent="0.15">
      <c r="A9" s="250" t="s">
        <v>9</v>
      </c>
      <c r="B9" s="1843">
        <v>9</v>
      </c>
      <c r="C9" s="1843">
        <v>7</v>
      </c>
      <c r="D9" s="1843">
        <v>9</v>
      </c>
      <c r="E9" s="1843">
        <v>6</v>
      </c>
      <c r="F9" s="1844">
        <v>3</v>
      </c>
    </row>
    <row r="10" spans="1:6" x14ac:dyDescent="0.15">
      <c r="A10" s="250" t="s">
        <v>10</v>
      </c>
      <c r="B10" s="1843">
        <v>5</v>
      </c>
      <c r="C10" s="1843">
        <v>5</v>
      </c>
      <c r="D10" s="1843">
        <v>14</v>
      </c>
      <c r="E10" s="1843">
        <v>11</v>
      </c>
      <c r="F10" s="1844">
        <v>9</v>
      </c>
    </row>
    <row r="11" spans="1:6" x14ac:dyDescent="0.15">
      <c r="A11" s="250" t="s">
        <v>11</v>
      </c>
      <c r="B11" s="1843">
        <v>7</v>
      </c>
      <c r="C11" s="1843">
        <v>12</v>
      </c>
      <c r="D11" s="1843">
        <v>12</v>
      </c>
      <c r="E11" s="1843">
        <v>15</v>
      </c>
      <c r="F11" s="1844">
        <v>12</v>
      </c>
    </row>
    <row r="12" spans="1:6" x14ac:dyDescent="0.15">
      <c r="A12" s="250" t="s">
        <v>12</v>
      </c>
      <c r="B12" s="1843">
        <v>38</v>
      </c>
      <c r="C12" s="1843">
        <v>39</v>
      </c>
      <c r="D12" s="1843">
        <v>43</v>
      </c>
      <c r="E12" s="1843">
        <v>40</v>
      </c>
      <c r="F12" s="1844">
        <v>32</v>
      </c>
    </row>
    <row r="13" spans="1:6" x14ac:dyDescent="0.15">
      <c r="A13" s="250" t="s">
        <v>13</v>
      </c>
      <c r="B13" s="1843">
        <v>1</v>
      </c>
      <c r="C13" s="1843">
        <v>1</v>
      </c>
      <c r="D13" s="1843">
        <v>1</v>
      </c>
      <c r="E13" s="1843">
        <v>1</v>
      </c>
      <c r="F13" s="1844">
        <v>1</v>
      </c>
    </row>
    <row r="14" spans="1:6" x14ac:dyDescent="0.15">
      <c r="A14" s="250" t="s">
        <v>14</v>
      </c>
      <c r="B14" s="1843">
        <v>14</v>
      </c>
      <c r="C14" s="1843">
        <v>15</v>
      </c>
      <c r="D14" s="1843">
        <v>15</v>
      </c>
      <c r="E14" s="1843">
        <v>15</v>
      </c>
      <c r="F14" s="1844">
        <v>15</v>
      </c>
    </row>
    <row r="15" spans="1:6" x14ac:dyDescent="0.15">
      <c r="A15" s="250" t="s">
        <v>15</v>
      </c>
      <c r="B15" s="1843">
        <v>11</v>
      </c>
      <c r="C15" s="1843">
        <v>12</v>
      </c>
      <c r="D15" s="1843">
        <v>9</v>
      </c>
      <c r="E15" s="1843">
        <v>4</v>
      </c>
      <c r="F15" s="1844">
        <v>2</v>
      </c>
    </row>
    <row r="16" spans="1:6" x14ac:dyDescent="0.15">
      <c r="A16" s="250" t="s">
        <v>16</v>
      </c>
      <c r="B16" s="1843">
        <v>11</v>
      </c>
      <c r="C16" s="1843">
        <v>13</v>
      </c>
      <c r="D16" s="1843">
        <v>13</v>
      </c>
      <c r="E16" s="1843">
        <v>13</v>
      </c>
      <c r="F16" s="1844">
        <v>13</v>
      </c>
    </row>
    <row r="17" spans="1:6" x14ac:dyDescent="0.15">
      <c r="A17" s="250" t="s">
        <v>17</v>
      </c>
      <c r="B17" s="1843">
        <v>8</v>
      </c>
      <c r="C17" s="1843">
        <v>8</v>
      </c>
      <c r="D17" s="1843">
        <v>8</v>
      </c>
      <c r="E17" s="1843">
        <v>5</v>
      </c>
      <c r="F17" s="1844">
        <v>3</v>
      </c>
    </row>
    <row r="18" spans="1:6" x14ac:dyDescent="0.15">
      <c r="A18" s="250" t="s">
        <v>18</v>
      </c>
      <c r="B18" s="1845">
        <v>20</v>
      </c>
      <c r="C18" s="1845">
        <v>15</v>
      </c>
      <c r="D18" s="1845">
        <v>12</v>
      </c>
      <c r="E18" s="1845">
        <v>5</v>
      </c>
      <c r="F18" s="1844">
        <v>5</v>
      </c>
    </row>
    <row r="19" spans="1:6" x14ac:dyDescent="0.15">
      <c r="A19" s="250" t="s">
        <v>19</v>
      </c>
      <c r="B19" s="1845">
        <v>15</v>
      </c>
      <c r="C19" s="1845">
        <v>6</v>
      </c>
      <c r="D19" s="1845">
        <v>8</v>
      </c>
      <c r="E19" s="1845">
        <v>10</v>
      </c>
      <c r="F19" s="1844">
        <v>14</v>
      </c>
    </row>
    <row r="20" spans="1:6" x14ac:dyDescent="0.15">
      <c r="A20" s="250" t="s">
        <v>20</v>
      </c>
      <c r="B20" s="1845">
        <v>9</v>
      </c>
      <c r="C20" s="1845">
        <v>4</v>
      </c>
      <c r="D20" s="1845">
        <v>2</v>
      </c>
      <c r="E20" s="1845">
        <v>5</v>
      </c>
      <c r="F20" s="1844">
        <v>6</v>
      </c>
    </row>
    <row r="21" spans="1:6" x14ac:dyDescent="0.15">
      <c r="A21" s="250"/>
      <c r="B21" s="1845"/>
      <c r="C21" s="1845"/>
      <c r="D21" s="1845"/>
      <c r="E21" s="1845"/>
      <c r="F21" s="1844"/>
    </row>
    <row r="22" spans="1:6" ht="45" customHeight="1" x14ac:dyDescent="0.15">
      <c r="A22" s="3440" t="s">
        <v>3227</v>
      </c>
      <c r="B22" s="3440"/>
      <c r="C22" s="3440"/>
      <c r="D22" s="3440"/>
      <c r="E22" s="3440"/>
      <c r="F22" s="3440"/>
    </row>
    <row r="23" spans="1:6" ht="15" customHeight="1" x14ac:dyDescent="0.15">
      <c r="A23" s="3441" t="s">
        <v>21</v>
      </c>
      <c r="B23" s="3441"/>
      <c r="C23" s="3441"/>
      <c r="D23" s="3441"/>
      <c r="E23" s="3441"/>
      <c r="F23" s="3441"/>
    </row>
    <row r="24" spans="1:6" ht="15" customHeight="1" x14ac:dyDescent="0.15">
      <c r="A24" s="2512" t="s">
        <v>3228</v>
      </c>
      <c r="B24" s="2512"/>
      <c r="C24" s="2512"/>
      <c r="D24" s="2512"/>
      <c r="E24" s="2512"/>
      <c r="F24" s="2512"/>
    </row>
  </sheetData>
  <mergeCells count="5">
    <mergeCell ref="A2:F2"/>
    <mergeCell ref="A3:E3"/>
    <mergeCell ref="A22:F22"/>
    <mergeCell ref="A23:F23"/>
    <mergeCell ref="A24:F2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9"/>
  <dimension ref="A2:C13"/>
  <sheetViews>
    <sheetView workbookViewId="0"/>
  </sheetViews>
  <sheetFormatPr baseColWidth="10" defaultColWidth="9.140625" defaultRowHeight="10.5" x14ac:dyDescent="0.15"/>
  <cols>
    <col min="1" max="1" width="40.42578125" style="118" customWidth="1"/>
    <col min="2" max="2" width="22.42578125" style="118" customWidth="1"/>
    <col min="3" max="3" width="21.140625" style="118" customWidth="1"/>
    <col min="4" max="4" width="9.140625" style="118"/>
    <col min="5" max="5" width="11.7109375" style="118" bestFit="1" customWidth="1"/>
    <col min="6" max="16384" width="9.140625" style="118"/>
  </cols>
  <sheetData>
    <row r="2" spans="1:3" ht="30.75" customHeight="1" x14ac:dyDescent="0.15">
      <c r="A2" s="3442" t="s">
        <v>3229</v>
      </c>
      <c r="B2" s="3443"/>
      <c r="C2" s="3443"/>
    </row>
    <row r="3" spans="1:3" ht="11.25" customHeight="1" x14ac:dyDescent="0.15">
      <c r="A3" s="3444"/>
      <c r="B3" s="3444"/>
      <c r="C3" s="3444"/>
    </row>
    <row r="4" spans="1:3" ht="12.75" customHeight="1" x14ac:dyDescent="0.15">
      <c r="A4" s="2388" t="s">
        <v>3230</v>
      </c>
      <c r="B4" s="2388" t="s">
        <v>3231</v>
      </c>
      <c r="C4" s="2779"/>
    </row>
    <row r="5" spans="1:3" x14ac:dyDescent="0.15">
      <c r="A5" s="2388"/>
      <c r="B5" s="146" t="s">
        <v>3232</v>
      </c>
      <c r="C5" s="146" t="s">
        <v>3233</v>
      </c>
    </row>
    <row r="6" spans="1:3" x14ac:dyDescent="0.15">
      <c r="A6" s="234" t="s">
        <v>4</v>
      </c>
      <c r="B6" s="63">
        <f>SUM(B7:B9)</f>
        <v>977</v>
      </c>
      <c r="C6" s="63">
        <f>SUM(C7:C9)</f>
        <v>4628343</v>
      </c>
    </row>
    <row r="7" spans="1:3" x14ac:dyDescent="0.15">
      <c r="A7" s="235" t="s">
        <v>2608</v>
      </c>
      <c r="B7" s="35">
        <v>669</v>
      </c>
      <c r="C7" s="35">
        <v>3378121</v>
      </c>
    </row>
    <row r="8" spans="1:3" x14ac:dyDescent="0.15">
      <c r="A8" s="147" t="s">
        <v>3234</v>
      </c>
      <c r="B8" s="314">
        <v>308</v>
      </c>
      <c r="C8" s="314">
        <v>1250222</v>
      </c>
    </row>
    <row r="9" spans="1:3" x14ac:dyDescent="0.15">
      <c r="A9" s="147" t="s">
        <v>3235</v>
      </c>
      <c r="B9" s="144">
        <v>0</v>
      </c>
      <c r="C9" s="144">
        <v>0</v>
      </c>
    </row>
    <row r="10" spans="1:3" x14ac:dyDescent="0.15">
      <c r="A10" s="147"/>
      <c r="B10" s="147"/>
      <c r="C10" s="147"/>
    </row>
    <row r="11" spans="1:3" x14ac:dyDescent="0.15">
      <c r="A11" s="147" t="s">
        <v>21</v>
      </c>
      <c r="B11" s="147"/>
      <c r="C11" s="147" t="s">
        <v>1537</v>
      </c>
    </row>
    <row r="12" spans="1:3" ht="11.25" customHeight="1" x14ac:dyDescent="0.15">
      <c r="A12" s="2410" t="s">
        <v>3236</v>
      </c>
      <c r="B12" s="2411"/>
      <c r="C12" s="2411"/>
    </row>
    <row r="13" spans="1:3" x14ac:dyDescent="0.15">
      <c r="A13" s="147"/>
      <c r="B13" s="147"/>
      <c r="C13" s="147"/>
    </row>
  </sheetData>
  <mergeCells count="5">
    <mergeCell ref="A2:C2"/>
    <mergeCell ref="A3:C3"/>
    <mergeCell ref="A4:A5"/>
    <mergeCell ref="B4:C4"/>
    <mergeCell ref="A12:C12"/>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0"/>
  <dimension ref="A2:E14"/>
  <sheetViews>
    <sheetView workbookViewId="0"/>
  </sheetViews>
  <sheetFormatPr baseColWidth="10" defaultColWidth="9.140625" defaultRowHeight="10.5" x14ac:dyDescent="0.15"/>
  <cols>
    <col min="1" max="1" width="34.85546875" style="118" customWidth="1"/>
    <col min="2" max="2" width="26.42578125" style="118" customWidth="1"/>
    <col min="3" max="3" width="24.5703125" style="118" customWidth="1"/>
    <col min="4" max="16384" width="9.140625" style="118"/>
  </cols>
  <sheetData>
    <row r="2" spans="1:5" ht="22.5" customHeight="1" x14ac:dyDescent="0.15">
      <c r="A2" s="3442" t="s">
        <v>3237</v>
      </c>
      <c r="B2" s="2875"/>
      <c r="C2" s="2875"/>
    </row>
    <row r="3" spans="1:5" ht="11.25" customHeight="1" x14ac:dyDescent="0.15">
      <c r="A3" s="3444"/>
      <c r="B3" s="3444"/>
      <c r="C3" s="3444"/>
    </row>
    <row r="4" spans="1:5" ht="15" customHeight="1" x14ac:dyDescent="0.15">
      <c r="A4" s="145" t="s">
        <v>3238</v>
      </c>
      <c r="B4" s="145" t="s">
        <v>3232</v>
      </c>
      <c r="C4" s="145" t="s">
        <v>3233</v>
      </c>
    </row>
    <row r="5" spans="1:5" x14ac:dyDescent="0.15">
      <c r="A5" s="234" t="s">
        <v>4</v>
      </c>
      <c r="B5" s="194">
        <f>SUM(B6:B11)</f>
        <v>977</v>
      </c>
      <c r="C5" s="1846">
        <f>SUM(C6:C11)</f>
        <v>4628343</v>
      </c>
    </row>
    <row r="6" spans="1:5" x14ac:dyDescent="0.15">
      <c r="A6" s="235" t="s">
        <v>3239</v>
      </c>
      <c r="B6" s="118">
        <v>299</v>
      </c>
      <c r="C6" s="1025">
        <v>1250589</v>
      </c>
    </row>
    <row r="7" spans="1:5" x14ac:dyDescent="0.15">
      <c r="A7" s="235" t="s">
        <v>3240</v>
      </c>
      <c r="B7" s="118">
        <v>285</v>
      </c>
      <c r="C7" s="1025">
        <v>1051691</v>
      </c>
    </row>
    <row r="8" spans="1:5" x14ac:dyDescent="0.15">
      <c r="A8" s="235" t="s">
        <v>3241</v>
      </c>
      <c r="B8" s="118">
        <v>320</v>
      </c>
      <c r="C8" s="1025">
        <v>1358809</v>
      </c>
    </row>
    <row r="9" spans="1:5" x14ac:dyDescent="0.15">
      <c r="A9" s="235" t="s">
        <v>3242</v>
      </c>
      <c r="B9" s="118">
        <v>46</v>
      </c>
      <c r="C9" s="1025">
        <v>381723</v>
      </c>
    </row>
    <row r="10" spans="1:5" x14ac:dyDescent="0.15">
      <c r="A10" s="235" t="s">
        <v>3243</v>
      </c>
      <c r="B10" s="118">
        <v>8</v>
      </c>
      <c r="C10" s="1025">
        <v>120504</v>
      </c>
    </row>
    <row r="11" spans="1:5" x14ac:dyDescent="0.15">
      <c r="A11" s="235" t="s">
        <v>3244</v>
      </c>
      <c r="B11" s="118">
        <v>19</v>
      </c>
      <c r="C11" s="1025">
        <v>465027</v>
      </c>
    </row>
    <row r="12" spans="1:5" x14ac:dyDescent="0.15">
      <c r="A12" s="2410"/>
      <c r="B12" s="2410"/>
      <c r="C12" s="2410"/>
      <c r="D12" s="147"/>
      <c r="E12" s="147"/>
    </row>
    <row r="13" spans="1:5" ht="11.25" customHeight="1" x14ac:dyDescent="0.15">
      <c r="A13" s="2512" t="s">
        <v>3236</v>
      </c>
      <c r="B13" s="2773"/>
      <c r="C13" s="2773"/>
      <c r="D13" s="147"/>
      <c r="E13" s="147"/>
    </row>
    <row r="14" spans="1:5" x14ac:dyDescent="0.15">
      <c r="A14" s="147"/>
      <c r="B14" s="147"/>
      <c r="C14" s="147"/>
      <c r="D14" s="147"/>
      <c r="E14" s="147"/>
    </row>
  </sheetData>
  <mergeCells count="4">
    <mergeCell ref="A2:C2"/>
    <mergeCell ref="A3:C3"/>
    <mergeCell ref="A12:C12"/>
    <mergeCell ref="A13:C13"/>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dimension ref="A1:E55"/>
  <sheetViews>
    <sheetView zoomScaleNormal="100" workbookViewId="0"/>
  </sheetViews>
  <sheetFormatPr baseColWidth="10" defaultColWidth="9.140625" defaultRowHeight="10.5" x14ac:dyDescent="0.15"/>
  <cols>
    <col min="1" max="1" width="21.42578125" style="118" customWidth="1"/>
    <col min="2" max="2" width="67.7109375" style="118" bestFit="1" customWidth="1"/>
    <col min="3" max="3" width="31.7109375" style="118" customWidth="1"/>
    <col min="4" max="4" width="22.85546875" style="118" customWidth="1"/>
    <col min="5" max="5" width="11.28515625" style="118" customWidth="1"/>
    <col min="6" max="248" width="9.140625" style="118"/>
    <col min="249" max="249" width="4.85546875" style="118" customWidth="1"/>
    <col min="250" max="250" width="43.5703125" style="118" customWidth="1"/>
    <col min="251" max="251" width="53" style="118" customWidth="1"/>
    <col min="252" max="252" width="34.28515625" style="118" customWidth="1"/>
    <col min="253" max="253" width="31.42578125" style="118" customWidth="1"/>
    <col min="254" max="254" width="32.28515625" style="118" customWidth="1"/>
    <col min="255" max="504" width="9.140625" style="118"/>
    <col min="505" max="505" width="4.85546875" style="118" customWidth="1"/>
    <col min="506" max="506" width="43.5703125" style="118" customWidth="1"/>
    <col min="507" max="507" width="53" style="118" customWidth="1"/>
    <col min="508" max="508" width="34.28515625" style="118" customWidth="1"/>
    <col min="509" max="509" width="31.42578125" style="118" customWidth="1"/>
    <col min="510" max="510" width="32.28515625" style="118" customWidth="1"/>
    <col min="511" max="760" width="9.140625" style="118"/>
    <col min="761" max="761" width="4.85546875" style="118" customWidth="1"/>
    <col min="762" max="762" width="43.5703125" style="118" customWidth="1"/>
    <col min="763" max="763" width="53" style="118" customWidth="1"/>
    <col min="764" max="764" width="34.28515625" style="118" customWidth="1"/>
    <col min="765" max="765" width="31.42578125" style="118" customWidth="1"/>
    <col min="766" max="766" width="32.28515625" style="118" customWidth="1"/>
    <col min="767" max="1016" width="9.140625" style="118"/>
    <col min="1017" max="1017" width="4.85546875" style="118" customWidth="1"/>
    <col min="1018" max="1018" width="43.5703125" style="118" customWidth="1"/>
    <col min="1019" max="1019" width="53" style="118" customWidth="1"/>
    <col min="1020" max="1020" width="34.28515625" style="118" customWidth="1"/>
    <col min="1021" max="1021" width="31.42578125" style="118" customWidth="1"/>
    <col min="1022" max="1022" width="32.28515625" style="118" customWidth="1"/>
    <col min="1023" max="1272" width="9.140625" style="118"/>
    <col min="1273" max="1273" width="4.85546875" style="118" customWidth="1"/>
    <col min="1274" max="1274" width="43.5703125" style="118" customWidth="1"/>
    <col min="1275" max="1275" width="53" style="118" customWidth="1"/>
    <col min="1276" max="1276" width="34.28515625" style="118" customWidth="1"/>
    <col min="1277" max="1277" width="31.42578125" style="118" customWidth="1"/>
    <col min="1278" max="1278" width="32.28515625" style="118" customWidth="1"/>
    <col min="1279" max="1528" width="9.140625" style="118"/>
    <col min="1529" max="1529" width="4.85546875" style="118" customWidth="1"/>
    <col min="1530" max="1530" width="43.5703125" style="118" customWidth="1"/>
    <col min="1531" max="1531" width="53" style="118" customWidth="1"/>
    <col min="1532" max="1532" width="34.28515625" style="118" customWidth="1"/>
    <col min="1533" max="1533" width="31.42578125" style="118" customWidth="1"/>
    <col min="1534" max="1534" width="32.28515625" style="118" customWidth="1"/>
    <col min="1535" max="1784" width="9.140625" style="118"/>
    <col min="1785" max="1785" width="4.85546875" style="118" customWidth="1"/>
    <col min="1786" max="1786" width="43.5703125" style="118" customWidth="1"/>
    <col min="1787" max="1787" width="53" style="118" customWidth="1"/>
    <col min="1788" max="1788" width="34.28515625" style="118" customWidth="1"/>
    <col min="1789" max="1789" width="31.42578125" style="118" customWidth="1"/>
    <col min="1790" max="1790" width="32.28515625" style="118" customWidth="1"/>
    <col min="1791" max="2040" width="9.140625" style="118"/>
    <col min="2041" max="2041" width="4.85546875" style="118" customWidth="1"/>
    <col min="2042" max="2042" width="43.5703125" style="118" customWidth="1"/>
    <col min="2043" max="2043" width="53" style="118" customWidth="1"/>
    <col min="2044" max="2044" width="34.28515625" style="118" customWidth="1"/>
    <col min="2045" max="2045" width="31.42578125" style="118" customWidth="1"/>
    <col min="2046" max="2046" width="32.28515625" style="118" customWidth="1"/>
    <col min="2047" max="2296" width="9.140625" style="118"/>
    <col min="2297" max="2297" width="4.85546875" style="118" customWidth="1"/>
    <col min="2298" max="2298" width="43.5703125" style="118" customWidth="1"/>
    <col min="2299" max="2299" width="53" style="118" customWidth="1"/>
    <col min="2300" max="2300" width="34.28515625" style="118" customWidth="1"/>
    <col min="2301" max="2301" width="31.42578125" style="118" customWidth="1"/>
    <col min="2302" max="2302" width="32.28515625" style="118" customWidth="1"/>
    <col min="2303" max="2552" width="9.140625" style="118"/>
    <col min="2553" max="2553" width="4.85546875" style="118" customWidth="1"/>
    <col min="2554" max="2554" width="43.5703125" style="118" customWidth="1"/>
    <col min="2555" max="2555" width="53" style="118" customWidth="1"/>
    <col min="2556" max="2556" width="34.28515625" style="118" customWidth="1"/>
    <col min="2557" max="2557" width="31.42578125" style="118" customWidth="1"/>
    <col min="2558" max="2558" width="32.28515625" style="118" customWidth="1"/>
    <col min="2559" max="2808" width="9.140625" style="118"/>
    <col min="2809" max="2809" width="4.85546875" style="118" customWidth="1"/>
    <col min="2810" max="2810" width="43.5703125" style="118" customWidth="1"/>
    <col min="2811" max="2811" width="53" style="118" customWidth="1"/>
    <col min="2812" max="2812" width="34.28515625" style="118" customWidth="1"/>
    <col min="2813" max="2813" width="31.42578125" style="118" customWidth="1"/>
    <col min="2814" max="2814" width="32.28515625" style="118" customWidth="1"/>
    <col min="2815" max="3064" width="9.140625" style="118"/>
    <col min="3065" max="3065" width="4.85546875" style="118" customWidth="1"/>
    <col min="3066" max="3066" width="43.5703125" style="118" customWidth="1"/>
    <col min="3067" max="3067" width="53" style="118" customWidth="1"/>
    <col min="3068" max="3068" width="34.28515625" style="118" customWidth="1"/>
    <col min="3069" max="3069" width="31.42578125" style="118" customWidth="1"/>
    <col min="3070" max="3070" width="32.28515625" style="118" customWidth="1"/>
    <col min="3071" max="3320" width="9.140625" style="118"/>
    <col min="3321" max="3321" width="4.85546875" style="118" customWidth="1"/>
    <col min="3322" max="3322" width="43.5703125" style="118" customWidth="1"/>
    <col min="3323" max="3323" width="53" style="118" customWidth="1"/>
    <col min="3324" max="3324" width="34.28515625" style="118" customWidth="1"/>
    <col min="3325" max="3325" width="31.42578125" style="118" customWidth="1"/>
    <col min="3326" max="3326" width="32.28515625" style="118" customWidth="1"/>
    <col min="3327" max="3576" width="9.140625" style="118"/>
    <col min="3577" max="3577" width="4.85546875" style="118" customWidth="1"/>
    <col min="3578" max="3578" width="43.5703125" style="118" customWidth="1"/>
    <col min="3579" max="3579" width="53" style="118" customWidth="1"/>
    <col min="3580" max="3580" width="34.28515625" style="118" customWidth="1"/>
    <col min="3581" max="3581" width="31.42578125" style="118" customWidth="1"/>
    <col min="3582" max="3582" width="32.28515625" style="118" customWidth="1"/>
    <col min="3583" max="3832" width="9.140625" style="118"/>
    <col min="3833" max="3833" width="4.85546875" style="118" customWidth="1"/>
    <col min="3834" max="3834" width="43.5703125" style="118" customWidth="1"/>
    <col min="3835" max="3835" width="53" style="118" customWidth="1"/>
    <col min="3836" max="3836" width="34.28515625" style="118" customWidth="1"/>
    <col min="3837" max="3837" width="31.42578125" style="118" customWidth="1"/>
    <col min="3838" max="3838" width="32.28515625" style="118" customWidth="1"/>
    <col min="3839" max="4088" width="9.140625" style="118"/>
    <col min="4089" max="4089" width="4.85546875" style="118" customWidth="1"/>
    <col min="4090" max="4090" width="43.5703125" style="118" customWidth="1"/>
    <col min="4091" max="4091" width="53" style="118" customWidth="1"/>
    <col min="4092" max="4092" width="34.28515625" style="118" customWidth="1"/>
    <col min="4093" max="4093" width="31.42578125" style="118" customWidth="1"/>
    <col min="4094" max="4094" width="32.28515625" style="118" customWidth="1"/>
    <col min="4095" max="4344" width="9.140625" style="118"/>
    <col min="4345" max="4345" width="4.85546875" style="118" customWidth="1"/>
    <col min="4346" max="4346" width="43.5703125" style="118" customWidth="1"/>
    <col min="4347" max="4347" width="53" style="118" customWidth="1"/>
    <col min="4348" max="4348" width="34.28515625" style="118" customWidth="1"/>
    <col min="4349" max="4349" width="31.42578125" style="118" customWidth="1"/>
    <col min="4350" max="4350" width="32.28515625" style="118" customWidth="1"/>
    <col min="4351" max="4600" width="9.140625" style="118"/>
    <col min="4601" max="4601" width="4.85546875" style="118" customWidth="1"/>
    <col min="4602" max="4602" width="43.5703125" style="118" customWidth="1"/>
    <col min="4603" max="4603" width="53" style="118" customWidth="1"/>
    <col min="4604" max="4604" width="34.28515625" style="118" customWidth="1"/>
    <col min="4605" max="4605" width="31.42578125" style="118" customWidth="1"/>
    <col min="4606" max="4606" width="32.28515625" style="118" customWidth="1"/>
    <col min="4607" max="4856" width="9.140625" style="118"/>
    <col min="4857" max="4857" width="4.85546875" style="118" customWidth="1"/>
    <col min="4858" max="4858" width="43.5703125" style="118" customWidth="1"/>
    <col min="4859" max="4859" width="53" style="118" customWidth="1"/>
    <col min="4860" max="4860" width="34.28515625" style="118" customWidth="1"/>
    <col min="4861" max="4861" width="31.42578125" style="118" customWidth="1"/>
    <col min="4862" max="4862" width="32.28515625" style="118" customWidth="1"/>
    <col min="4863" max="5112" width="9.140625" style="118"/>
    <col min="5113" max="5113" width="4.85546875" style="118" customWidth="1"/>
    <col min="5114" max="5114" width="43.5703125" style="118" customWidth="1"/>
    <col min="5115" max="5115" width="53" style="118" customWidth="1"/>
    <col min="5116" max="5116" width="34.28515625" style="118" customWidth="1"/>
    <col min="5117" max="5117" width="31.42578125" style="118" customWidth="1"/>
    <col min="5118" max="5118" width="32.28515625" style="118" customWidth="1"/>
    <col min="5119" max="5368" width="9.140625" style="118"/>
    <col min="5369" max="5369" width="4.85546875" style="118" customWidth="1"/>
    <col min="5370" max="5370" width="43.5703125" style="118" customWidth="1"/>
    <col min="5371" max="5371" width="53" style="118" customWidth="1"/>
    <col min="5372" max="5372" width="34.28515625" style="118" customWidth="1"/>
    <col min="5373" max="5373" width="31.42578125" style="118" customWidth="1"/>
    <col min="5374" max="5374" width="32.28515625" style="118" customWidth="1"/>
    <col min="5375" max="5624" width="9.140625" style="118"/>
    <col min="5625" max="5625" width="4.85546875" style="118" customWidth="1"/>
    <col min="5626" max="5626" width="43.5703125" style="118" customWidth="1"/>
    <col min="5627" max="5627" width="53" style="118" customWidth="1"/>
    <col min="5628" max="5628" width="34.28515625" style="118" customWidth="1"/>
    <col min="5629" max="5629" width="31.42578125" style="118" customWidth="1"/>
    <col min="5630" max="5630" width="32.28515625" style="118" customWidth="1"/>
    <col min="5631" max="5880" width="9.140625" style="118"/>
    <col min="5881" max="5881" width="4.85546875" style="118" customWidth="1"/>
    <col min="5882" max="5882" width="43.5703125" style="118" customWidth="1"/>
    <col min="5883" max="5883" width="53" style="118" customWidth="1"/>
    <col min="5884" max="5884" width="34.28515625" style="118" customWidth="1"/>
    <col min="5885" max="5885" width="31.42578125" style="118" customWidth="1"/>
    <col min="5886" max="5886" width="32.28515625" style="118" customWidth="1"/>
    <col min="5887" max="6136" width="9.140625" style="118"/>
    <col min="6137" max="6137" width="4.85546875" style="118" customWidth="1"/>
    <col min="6138" max="6138" width="43.5703125" style="118" customWidth="1"/>
    <col min="6139" max="6139" width="53" style="118" customWidth="1"/>
    <col min="6140" max="6140" width="34.28515625" style="118" customWidth="1"/>
    <col min="6141" max="6141" width="31.42578125" style="118" customWidth="1"/>
    <col min="6142" max="6142" width="32.28515625" style="118" customWidth="1"/>
    <col min="6143" max="6392" width="9.140625" style="118"/>
    <col min="6393" max="6393" width="4.85546875" style="118" customWidth="1"/>
    <col min="6394" max="6394" width="43.5703125" style="118" customWidth="1"/>
    <col min="6395" max="6395" width="53" style="118" customWidth="1"/>
    <col min="6396" max="6396" width="34.28515625" style="118" customWidth="1"/>
    <col min="6397" max="6397" width="31.42578125" style="118" customWidth="1"/>
    <col min="6398" max="6398" width="32.28515625" style="118" customWidth="1"/>
    <col min="6399" max="6648" width="9.140625" style="118"/>
    <col min="6649" max="6649" width="4.85546875" style="118" customWidth="1"/>
    <col min="6650" max="6650" width="43.5703125" style="118" customWidth="1"/>
    <col min="6651" max="6651" width="53" style="118" customWidth="1"/>
    <col min="6652" max="6652" width="34.28515625" style="118" customWidth="1"/>
    <col min="6653" max="6653" width="31.42578125" style="118" customWidth="1"/>
    <col min="6654" max="6654" width="32.28515625" style="118" customWidth="1"/>
    <col min="6655" max="6904" width="9.140625" style="118"/>
    <col min="6905" max="6905" width="4.85546875" style="118" customWidth="1"/>
    <col min="6906" max="6906" width="43.5703125" style="118" customWidth="1"/>
    <col min="6907" max="6907" width="53" style="118" customWidth="1"/>
    <col min="6908" max="6908" width="34.28515625" style="118" customWidth="1"/>
    <col min="6909" max="6909" width="31.42578125" style="118" customWidth="1"/>
    <col min="6910" max="6910" width="32.28515625" style="118" customWidth="1"/>
    <col min="6911" max="7160" width="9.140625" style="118"/>
    <col min="7161" max="7161" width="4.85546875" style="118" customWidth="1"/>
    <col min="7162" max="7162" width="43.5703125" style="118" customWidth="1"/>
    <col min="7163" max="7163" width="53" style="118" customWidth="1"/>
    <col min="7164" max="7164" width="34.28515625" style="118" customWidth="1"/>
    <col min="7165" max="7165" width="31.42578125" style="118" customWidth="1"/>
    <col min="7166" max="7166" width="32.28515625" style="118" customWidth="1"/>
    <col min="7167" max="7416" width="9.140625" style="118"/>
    <col min="7417" max="7417" width="4.85546875" style="118" customWidth="1"/>
    <col min="7418" max="7418" width="43.5703125" style="118" customWidth="1"/>
    <col min="7419" max="7419" width="53" style="118" customWidth="1"/>
    <col min="7420" max="7420" width="34.28515625" style="118" customWidth="1"/>
    <col min="7421" max="7421" width="31.42578125" style="118" customWidth="1"/>
    <col min="7422" max="7422" width="32.28515625" style="118" customWidth="1"/>
    <col min="7423" max="7672" width="9.140625" style="118"/>
    <col min="7673" max="7673" width="4.85546875" style="118" customWidth="1"/>
    <col min="7674" max="7674" width="43.5703125" style="118" customWidth="1"/>
    <col min="7675" max="7675" width="53" style="118" customWidth="1"/>
    <col min="7676" max="7676" width="34.28515625" style="118" customWidth="1"/>
    <col min="7677" max="7677" width="31.42578125" style="118" customWidth="1"/>
    <col min="7678" max="7678" width="32.28515625" style="118" customWidth="1"/>
    <col min="7679" max="7928" width="9.140625" style="118"/>
    <col min="7929" max="7929" width="4.85546875" style="118" customWidth="1"/>
    <col min="7930" max="7930" width="43.5703125" style="118" customWidth="1"/>
    <col min="7931" max="7931" width="53" style="118" customWidth="1"/>
    <col min="7932" max="7932" width="34.28515625" style="118" customWidth="1"/>
    <col min="7933" max="7933" width="31.42578125" style="118" customWidth="1"/>
    <col min="7934" max="7934" width="32.28515625" style="118" customWidth="1"/>
    <col min="7935" max="8184" width="9.140625" style="118"/>
    <col min="8185" max="8185" width="4.85546875" style="118" customWidth="1"/>
    <col min="8186" max="8186" width="43.5703125" style="118" customWidth="1"/>
    <col min="8187" max="8187" width="53" style="118" customWidth="1"/>
    <col min="8188" max="8188" width="34.28515625" style="118" customWidth="1"/>
    <col min="8189" max="8189" width="31.42578125" style="118" customWidth="1"/>
    <col min="8190" max="8190" width="32.28515625" style="118" customWidth="1"/>
    <col min="8191" max="8440" width="9.140625" style="118"/>
    <col min="8441" max="8441" width="4.85546875" style="118" customWidth="1"/>
    <col min="8442" max="8442" width="43.5703125" style="118" customWidth="1"/>
    <col min="8443" max="8443" width="53" style="118" customWidth="1"/>
    <col min="8444" max="8444" width="34.28515625" style="118" customWidth="1"/>
    <col min="8445" max="8445" width="31.42578125" style="118" customWidth="1"/>
    <col min="8446" max="8446" width="32.28515625" style="118" customWidth="1"/>
    <col min="8447" max="8696" width="9.140625" style="118"/>
    <col min="8697" max="8697" width="4.85546875" style="118" customWidth="1"/>
    <col min="8698" max="8698" width="43.5703125" style="118" customWidth="1"/>
    <col min="8699" max="8699" width="53" style="118" customWidth="1"/>
    <col min="8700" max="8700" width="34.28515625" style="118" customWidth="1"/>
    <col min="8701" max="8701" width="31.42578125" style="118" customWidth="1"/>
    <col min="8702" max="8702" width="32.28515625" style="118" customWidth="1"/>
    <col min="8703" max="8952" width="9.140625" style="118"/>
    <col min="8953" max="8953" width="4.85546875" style="118" customWidth="1"/>
    <col min="8954" max="8954" width="43.5703125" style="118" customWidth="1"/>
    <col min="8955" max="8955" width="53" style="118" customWidth="1"/>
    <col min="8956" max="8956" width="34.28515625" style="118" customWidth="1"/>
    <col min="8957" max="8957" width="31.42578125" style="118" customWidth="1"/>
    <col min="8958" max="8958" width="32.28515625" style="118" customWidth="1"/>
    <col min="8959" max="9208" width="9.140625" style="118"/>
    <col min="9209" max="9209" width="4.85546875" style="118" customWidth="1"/>
    <col min="9210" max="9210" width="43.5703125" style="118" customWidth="1"/>
    <col min="9211" max="9211" width="53" style="118" customWidth="1"/>
    <col min="9212" max="9212" width="34.28515625" style="118" customWidth="1"/>
    <col min="9213" max="9213" width="31.42578125" style="118" customWidth="1"/>
    <col min="9214" max="9214" width="32.28515625" style="118" customWidth="1"/>
    <col min="9215" max="9464" width="9.140625" style="118"/>
    <col min="9465" max="9465" width="4.85546875" style="118" customWidth="1"/>
    <col min="9466" max="9466" width="43.5703125" style="118" customWidth="1"/>
    <col min="9467" max="9467" width="53" style="118" customWidth="1"/>
    <col min="9468" max="9468" width="34.28515625" style="118" customWidth="1"/>
    <col min="9469" max="9469" width="31.42578125" style="118" customWidth="1"/>
    <col min="9470" max="9470" width="32.28515625" style="118" customWidth="1"/>
    <col min="9471" max="9720" width="9.140625" style="118"/>
    <col min="9721" max="9721" width="4.85546875" style="118" customWidth="1"/>
    <col min="9722" max="9722" width="43.5703125" style="118" customWidth="1"/>
    <col min="9723" max="9723" width="53" style="118" customWidth="1"/>
    <col min="9724" max="9724" width="34.28515625" style="118" customWidth="1"/>
    <col min="9725" max="9725" width="31.42578125" style="118" customWidth="1"/>
    <col min="9726" max="9726" width="32.28515625" style="118" customWidth="1"/>
    <col min="9727" max="9976" width="9.140625" style="118"/>
    <col min="9977" max="9977" width="4.85546875" style="118" customWidth="1"/>
    <col min="9978" max="9978" width="43.5703125" style="118" customWidth="1"/>
    <col min="9979" max="9979" width="53" style="118" customWidth="1"/>
    <col min="9980" max="9980" width="34.28515625" style="118" customWidth="1"/>
    <col min="9981" max="9981" width="31.42578125" style="118" customWidth="1"/>
    <col min="9982" max="9982" width="32.28515625" style="118" customWidth="1"/>
    <col min="9983" max="10232" width="9.140625" style="118"/>
    <col min="10233" max="10233" width="4.85546875" style="118" customWidth="1"/>
    <col min="10234" max="10234" width="43.5703125" style="118" customWidth="1"/>
    <col min="10235" max="10235" width="53" style="118" customWidth="1"/>
    <col min="10236" max="10236" width="34.28515625" style="118" customWidth="1"/>
    <col min="10237" max="10237" width="31.42578125" style="118" customWidth="1"/>
    <col min="10238" max="10238" width="32.28515625" style="118" customWidth="1"/>
    <col min="10239" max="10488" width="9.140625" style="118"/>
    <col min="10489" max="10489" width="4.85546875" style="118" customWidth="1"/>
    <col min="10490" max="10490" width="43.5703125" style="118" customWidth="1"/>
    <col min="10491" max="10491" width="53" style="118" customWidth="1"/>
    <col min="10492" max="10492" width="34.28515625" style="118" customWidth="1"/>
    <col min="10493" max="10493" width="31.42578125" style="118" customWidth="1"/>
    <col min="10494" max="10494" width="32.28515625" style="118" customWidth="1"/>
    <col min="10495" max="10744" width="9.140625" style="118"/>
    <col min="10745" max="10745" width="4.85546875" style="118" customWidth="1"/>
    <col min="10746" max="10746" width="43.5703125" style="118" customWidth="1"/>
    <col min="10747" max="10747" width="53" style="118" customWidth="1"/>
    <col min="10748" max="10748" width="34.28515625" style="118" customWidth="1"/>
    <col min="10749" max="10749" width="31.42578125" style="118" customWidth="1"/>
    <col min="10750" max="10750" width="32.28515625" style="118" customWidth="1"/>
    <col min="10751" max="11000" width="9.140625" style="118"/>
    <col min="11001" max="11001" width="4.85546875" style="118" customWidth="1"/>
    <col min="11002" max="11002" width="43.5703125" style="118" customWidth="1"/>
    <col min="11003" max="11003" width="53" style="118" customWidth="1"/>
    <col min="11004" max="11004" width="34.28515625" style="118" customWidth="1"/>
    <col min="11005" max="11005" width="31.42578125" style="118" customWidth="1"/>
    <col min="11006" max="11006" width="32.28515625" style="118" customWidth="1"/>
    <col min="11007" max="11256" width="9.140625" style="118"/>
    <col min="11257" max="11257" width="4.85546875" style="118" customWidth="1"/>
    <col min="11258" max="11258" width="43.5703125" style="118" customWidth="1"/>
    <col min="11259" max="11259" width="53" style="118" customWidth="1"/>
    <col min="11260" max="11260" width="34.28515625" style="118" customWidth="1"/>
    <col min="11261" max="11261" width="31.42578125" style="118" customWidth="1"/>
    <col min="11262" max="11262" width="32.28515625" style="118" customWidth="1"/>
    <col min="11263" max="11512" width="9.140625" style="118"/>
    <col min="11513" max="11513" width="4.85546875" style="118" customWidth="1"/>
    <col min="11514" max="11514" width="43.5703125" style="118" customWidth="1"/>
    <col min="11515" max="11515" width="53" style="118" customWidth="1"/>
    <col min="11516" max="11516" width="34.28515625" style="118" customWidth="1"/>
    <col min="11517" max="11517" width="31.42578125" style="118" customWidth="1"/>
    <col min="11518" max="11518" width="32.28515625" style="118" customWidth="1"/>
    <col min="11519" max="11768" width="9.140625" style="118"/>
    <col min="11769" max="11769" width="4.85546875" style="118" customWidth="1"/>
    <col min="11770" max="11770" width="43.5703125" style="118" customWidth="1"/>
    <col min="11771" max="11771" width="53" style="118" customWidth="1"/>
    <col min="11772" max="11772" width="34.28515625" style="118" customWidth="1"/>
    <col min="11773" max="11773" width="31.42578125" style="118" customWidth="1"/>
    <col min="11774" max="11774" width="32.28515625" style="118" customWidth="1"/>
    <col min="11775" max="12024" width="9.140625" style="118"/>
    <col min="12025" max="12025" width="4.85546875" style="118" customWidth="1"/>
    <col min="12026" max="12026" width="43.5703125" style="118" customWidth="1"/>
    <col min="12027" max="12027" width="53" style="118" customWidth="1"/>
    <col min="12028" max="12028" width="34.28515625" style="118" customWidth="1"/>
    <col min="12029" max="12029" width="31.42578125" style="118" customWidth="1"/>
    <col min="12030" max="12030" width="32.28515625" style="118" customWidth="1"/>
    <col min="12031" max="12280" width="9.140625" style="118"/>
    <col min="12281" max="12281" width="4.85546875" style="118" customWidth="1"/>
    <col min="12282" max="12282" width="43.5703125" style="118" customWidth="1"/>
    <col min="12283" max="12283" width="53" style="118" customWidth="1"/>
    <col min="12284" max="12284" width="34.28515625" style="118" customWidth="1"/>
    <col min="12285" max="12285" width="31.42578125" style="118" customWidth="1"/>
    <col min="12286" max="12286" width="32.28515625" style="118" customWidth="1"/>
    <col min="12287" max="12536" width="9.140625" style="118"/>
    <col min="12537" max="12537" width="4.85546875" style="118" customWidth="1"/>
    <col min="12538" max="12538" width="43.5703125" style="118" customWidth="1"/>
    <col min="12539" max="12539" width="53" style="118" customWidth="1"/>
    <col min="12540" max="12540" width="34.28515625" style="118" customWidth="1"/>
    <col min="12541" max="12541" width="31.42578125" style="118" customWidth="1"/>
    <col min="12542" max="12542" width="32.28515625" style="118" customWidth="1"/>
    <col min="12543" max="12792" width="9.140625" style="118"/>
    <col min="12793" max="12793" width="4.85546875" style="118" customWidth="1"/>
    <col min="12794" max="12794" width="43.5703125" style="118" customWidth="1"/>
    <col min="12795" max="12795" width="53" style="118" customWidth="1"/>
    <col min="12796" max="12796" width="34.28515625" style="118" customWidth="1"/>
    <col min="12797" max="12797" width="31.42578125" style="118" customWidth="1"/>
    <col min="12798" max="12798" width="32.28515625" style="118" customWidth="1"/>
    <col min="12799" max="13048" width="9.140625" style="118"/>
    <col min="13049" max="13049" width="4.85546875" style="118" customWidth="1"/>
    <col min="13050" max="13050" width="43.5703125" style="118" customWidth="1"/>
    <col min="13051" max="13051" width="53" style="118" customWidth="1"/>
    <col min="13052" max="13052" width="34.28515625" style="118" customWidth="1"/>
    <col min="13053" max="13053" width="31.42578125" style="118" customWidth="1"/>
    <col min="13054" max="13054" width="32.28515625" style="118" customWidth="1"/>
    <col min="13055" max="13304" width="9.140625" style="118"/>
    <col min="13305" max="13305" width="4.85546875" style="118" customWidth="1"/>
    <col min="13306" max="13306" width="43.5703125" style="118" customWidth="1"/>
    <col min="13307" max="13307" width="53" style="118" customWidth="1"/>
    <col min="13308" max="13308" width="34.28515625" style="118" customWidth="1"/>
    <col min="13309" max="13309" width="31.42578125" style="118" customWidth="1"/>
    <col min="13310" max="13310" width="32.28515625" style="118" customWidth="1"/>
    <col min="13311" max="13560" width="9.140625" style="118"/>
    <col min="13561" max="13561" width="4.85546875" style="118" customWidth="1"/>
    <col min="13562" max="13562" width="43.5703125" style="118" customWidth="1"/>
    <col min="13563" max="13563" width="53" style="118" customWidth="1"/>
    <col min="13564" max="13564" width="34.28515625" style="118" customWidth="1"/>
    <col min="13565" max="13565" width="31.42578125" style="118" customWidth="1"/>
    <col min="13566" max="13566" width="32.28515625" style="118" customWidth="1"/>
    <col min="13567" max="13816" width="9.140625" style="118"/>
    <col min="13817" max="13817" width="4.85546875" style="118" customWidth="1"/>
    <col min="13818" max="13818" width="43.5703125" style="118" customWidth="1"/>
    <col min="13819" max="13819" width="53" style="118" customWidth="1"/>
    <col min="13820" max="13820" width="34.28515625" style="118" customWidth="1"/>
    <col min="13821" max="13821" width="31.42578125" style="118" customWidth="1"/>
    <col min="13822" max="13822" width="32.28515625" style="118" customWidth="1"/>
    <col min="13823" max="14072" width="9.140625" style="118"/>
    <col min="14073" max="14073" width="4.85546875" style="118" customWidth="1"/>
    <col min="14074" max="14074" width="43.5703125" style="118" customWidth="1"/>
    <col min="14075" max="14075" width="53" style="118" customWidth="1"/>
    <col min="14076" max="14076" width="34.28515625" style="118" customWidth="1"/>
    <col min="14077" max="14077" width="31.42578125" style="118" customWidth="1"/>
    <col min="14078" max="14078" width="32.28515625" style="118" customWidth="1"/>
    <col min="14079" max="14328" width="9.140625" style="118"/>
    <col min="14329" max="14329" width="4.85546875" style="118" customWidth="1"/>
    <col min="14330" max="14330" width="43.5703125" style="118" customWidth="1"/>
    <col min="14331" max="14331" width="53" style="118" customWidth="1"/>
    <col min="14332" max="14332" width="34.28515625" style="118" customWidth="1"/>
    <col min="14333" max="14333" width="31.42578125" style="118" customWidth="1"/>
    <col min="14334" max="14334" width="32.28515625" style="118" customWidth="1"/>
    <col min="14335" max="14584" width="9.140625" style="118"/>
    <col min="14585" max="14585" width="4.85546875" style="118" customWidth="1"/>
    <col min="14586" max="14586" width="43.5703125" style="118" customWidth="1"/>
    <col min="14587" max="14587" width="53" style="118" customWidth="1"/>
    <col min="14588" max="14588" width="34.28515625" style="118" customWidth="1"/>
    <col min="14589" max="14589" width="31.42578125" style="118" customWidth="1"/>
    <col min="14590" max="14590" width="32.28515625" style="118" customWidth="1"/>
    <col min="14591" max="14840" width="9.140625" style="118"/>
    <col min="14841" max="14841" width="4.85546875" style="118" customWidth="1"/>
    <col min="14842" max="14842" width="43.5703125" style="118" customWidth="1"/>
    <col min="14843" max="14843" width="53" style="118" customWidth="1"/>
    <col min="14844" max="14844" width="34.28515625" style="118" customWidth="1"/>
    <col min="14845" max="14845" width="31.42578125" style="118" customWidth="1"/>
    <col min="14846" max="14846" width="32.28515625" style="118" customWidth="1"/>
    <col min="14847" max="15096" width="9.140625" style="118"/>
    <col min="15097" max="15097" width="4.85546875" style="118" customWidth="1"/>
    <col min="15098" max="15098" width="43.5703125" style="118" customWidth="1"/>
    <col min="15099" max="15099" width="53" style="118" customWidth="1"/>
    <col min="15100" max="15100" width="34.28515625" style="118" customWidth="1"/>
    <col min="15101" max="15101" width="31.42578125" style="118" customWidth="1"/>
    <col min="15102" max="15102" width="32.28515625" style="118" customWidth="1"/>
    <col min="15103" max="15352" width="9.140625" style="118"/>
    <col min="15353" max="15353" width="4.85546875" style="118" customWidth="1"/>
    <col min="15354" max="15354" width="43.5703125" style="118" customWidth="1"/>
    <col min="15355" max="15355" width="53" style="118" customWidth="1"/>
    <col min="15356" max="15356" width="34.28515625" style="118" customWidth="1"/>
    <col min="15357" max="15357" width="31.42578125" style="118" customWidth="1"/>
    <col min="15358" max="15358" width="32.28515625" style="118" customWidth="1"/>
    <col min="15359" max="15608" width="9.140625" style="118"/>
    <col min="15609" max="15609" width="4.85546875" style="118" customWidth="1"/>
    <col min="15610" max="15610" width="43.5703125" style="118" customWidth="1"/>
    <col min="15611" max="15611" width="53" style="118" customWidth="1"/>
    <col min="15612" max="15612" width="34.28515625" style="118" customWidth="1"/>
    <col min="15613" max="15613" width="31.42578125" style="118" customWidth="1"/>
    <col min="15614" max="15614" width="32.28515625" style="118" customWidth="1"/>
    <col min="15615" max="15864" width="9.140625" style="118"/>
    <col min="15865" max="15865" width="4.85546875" style="118" customWidth="1"/>
    <col min="15866" max="15866" width="43.5703125" style="118" customWidth="1"/>
    <col min="15867" max="15867" width="53" style="118" customWidth="1"/>
    <col min="15868" max="15868" width="34.28515625" style="118" customWidth="1"/>
    <col min="15869" max="15869" width="31.42578125" style="118" customWidth="1"/>
    <col min="15870" max="15870" width="32.28515625" style="118" customWidth="1"/>
    <col min="15871" max="16120" width="9.140625" style="118"/>
    <col min="16121" max="16121" width="4.85546875" style="118" customWidth="1"/>
    <col min="16122" max="16122" width="43.5703125" style="118" customWidth="1"/>
    <col min="16123" max="16123" width="53" style="118" customWidth="1"/>
    <col min="16124" max="16124" width="34.28515625" style="118" customWidth="1"/>
    <col min="16125" max="16125" width="31.42578125" style="118" customWidth="1"/>
    <col min="16126" max="16126" width="32.28515625" style="118" customWidth="1"/>
    <col min="16127" max="16384" width="9.140625" style="118"/>
  </cols>
  <sheetData>
    <row r="1" spans="1:5" ht="15" customHeight="1" x14ac:dyDescent="0.15"/>
    <row r="2" spans="1:5" ht="15" customHeight="1" x14ac:dyDescent="0.15">
      <c r="A2" s="2412" t="s">
        <v>322</v>
      </c>
      <c r="B2" s="2412"/>
      <c r="C2" s="2412"/>
      <c r="D2" s="2412"/>
      <c r="E2" s="2412"/>
    </row>
    <row r="3" spans="1:5" ht="11.25" customHeight="1" x14ac:dyDescent="0.15">
      <c r="A3" s="2454"/>
      <c r="B3" s="2454"/>
      <c r="C3" s="2454"/>
      <c r="D3" s="2454"/>
      <c r="E3" s="2454"/>
    </row>
    <row r="4" spans="1:5" ht="22.5" customHeight="1" x14ac:dyDescent="0.15">
      <c r="A4" s="175" t="s">
        <v>240</v>
      </c>
      <c r="B4" s="175" t="s">
        <v>241</v>
      </c>
      <c r="C4" s="175" t="s">
        <v>323</v>
      </c>
      <c r="D4" s="176" t="s">
        <v>243</v>
      </c>
      <c r="E4" s="177" t="s">
        <v>244</v>
      </c>
    </row>
    <row r="5" spans="1:5" x14ac:dyDescent="0.15">
      <c r="A5" s="2448" t="s">
        <v>5</v>
      </c>
      <c r="B5" s="167" t="s">
        <v>324</v>
      </c>
      <c r="C5" s="170" t="s">
        <v>80</v>
      </c>
      <c r="D5" s="168" t="s">
        <v>247</v>
      </c>
      <c r="E5" s="169" t="s">
        <v>248</v>
      </c>
    </row>
    <row r="6" spans="1:5" x14ac:dyDescent="0.15">
      <c r="A6" s="2444"/>
      <c r="B6" s="167" t="s">
        <v>325</v>
      </c>
      <c r="C6" s="170" t="s">
        <v>80</v>
      </c>
      <c r="D6" s="168" t="s">
        <v>247</v>
      </c>
      <c r="E6" s="169" t="s">
        <v>248</v>
      </c>
    </row>
    <row r="7" spans="1:5" x14ac:dyDescent="0.15">
      <c r="A7" s="2444"/>
      <c r="B7" s="167" t="s">
        <v>326</v>
      </c>
      <c r="C7" s="170" t="s">
        <v>80</v>
      </c>
      <c r="D7" s="168" t="s">
        <v>247</v>
      </c>
      <c r="E7" s="169" t="s">
        <v>248</v>
      </c>
    </row>
    <row r="8" spans="1:5" x14ac:dyDescent="0.15">
      <c r="A8" s="2444"/>
      <c r="B8" s="167" t="s">
        <v>327</v>
      </c>
      <c r="C8" s="170" t="s">
        <v>80</v>
      </c>
      <c r="D8" s="168" t="s">
        <v>247</v>
      </c>
      <c r="E8" s="169" t="s">
        <v>248</v>
      </c>
    </row>
    <row r="9" spans="1:5" x14ac:dyDescent="0.15">
      <c r="A9" s="2444"/>
      <c r="B9" s="167" t="s">
        <v>328</v>
      </c>
      <c r="C9" s="170" t="s">
        <v>80</v>
      </c>
      <c r="D9" s="168" t="s">
        <v>247</v>
      </c>
      <c r="E9" s="169" t="s">
        <v>248</v>
      </c>
    </row>
    <row r="10" spans="1:5" x14ac:dyDescent="0.15">
      <c r="A10" s="2444"/>
      <c r="B10" s="167" t="s">
        <v>329</v>
      </c>
      <c r="C10" s="170" t="s">
        <v>80</v>
      </c>
      <c r="D10" s="168" t="s">
        <v>247</v>
      </c>
      <c r="E10" s="169" t="s">
        <v>248</v>
      </c>
    </row>
    <row r="11" spans="1:5" x14ac:dyDescent="0.15">
      <c r="A11" s="2445"/>
      <c r="B11" s="167" t="s">
        <v>330</v>
      </c>
      <c r="C11" s="170" t="s">
        <v>80</v>
      </c>
      <c r="D11" s="168" t="s">
        <v>247</v>
      </c>
      <c r="E11" s="169" t="s">
        <v>248</v>
      </c>
    </row>
    <row r="12" spans="1:5" x14ac:dyDescent="0.15">
      <c r="A12" s="2455" t="s">
        <v>8</v>
      </c>
      <c r="B12" s="167" t="s">
        <v>331</v>
      </c>
      <c r="C12" s="170" t="s">
        <v>80</v>
      </c>
      <c r="D12" s="170" t="s">
        <v>247</v>
      </c>
      <c r="E12" s="170" t="s">
        <v>270</v>
      </c>
    </row>
    <row r="13" spans="1:5" x14ac:dyDescent="0.15">
      <c r="A13" s="2456"/>
      <c r="B13" s="167" t="s">
        <v>332</v>
      </c>
      <c r="C13" s="170" t="s">
        <v>80</v>
      </c>
      <c r="D13" s="170" t="s">
        <v>247</v>
      </c>
      <c r="E13" s="170" t="s">
        <v>270</v>
      </c>
    </row>
    <row r="14" spans="1:5" x14ac:dyDescent="0.15">
      <c r="A14" s="2456"/>
      <c r="B14" s="167" t="s">
        <v>333</v>
      </c>
      <c r="C14" s="170" t="s">
        <v>80</v>
      </c>
      <c r="D14" s="170" t="s">
        <v>247</v>
      </c>
      <c r="E14" s="170" t="s">
        <v>270</v>
      </c>
    </row>
    <row r="15" spans="1:5" x14ac:dyDescent="0.15">
      <c r="A15" s="2456"/>
      <c r="B15" s="167" t="s">
        <v>334</v>
      </c>
      <c r="C15" s="170" t="s">
        <v>80</v>
      </c>
      <c r="D15" s="170" t="s">
        <v>247</v>
      </c>
      <c r="E15" s="170" t="s">
        <v>270</v>
      </c>
    </row>
    <row r="16" spans="1:5" x14ac:dyDescent="0.15">
      <c r="A16" s="2456"/>
      <c r="B16" s="167" t="s">
        <v>335</v>
      </c>
      <c r="C16" s="170" t="s">
        <v>80</v>
      </c>
      <c r="D16" s="170" t="s">
        <v>247</v>
      </c>
      <c r="E16" s="170" t="s">
        <v>270</v>
      </c>
    </row>
    <row r="17" spans="1:5" x14ac:dyDescent="0.15">
      <c r="A17" s="2456"/>
      <c r="B17" s="167" t="s">
        <v>336</v>
      </c>
      <c r="C17" s="170" t="s">
        <v>80</v>
      </c>
      <c r="D17" s="170" t="s">
        <v>226</v>
      </c>
      <c r="E17" s="170" t="s">
        <v>248</v>
      </c>
    </row>
    <row r="18" spans="1:5" x14ac:dyDescent="0.15">
      <c r="A18" s="2456"/>
      <c r="B18" s="167" t="s">
        <v>337</v>
      </c>
      <c r="C18" s="170" t="s">
        <v>80</v>
      </c>
      <c r="D18" s="170" t="s">
        <v>247</v>
      </c>
      <c r="E18" s="170" t="s">
        <v>248</v>
      </c>
    </row>
    <row r="19" spans="1:5" x14ac:dyDescent="0.15">
      <c r="A19" s="2456"/>
      <c r="B19" s="167" t="s">
        <v>338</v>
      </c>
      <c r="C19" s="170" t="s">
        <v>80</v>
      </c>
      <c r="D19" s="170" t="s">
        <v>247</v>
      </c>
      <c r="E19" s="170" t="s">
        <v>248</v>
      </c>
    </row>
    <row r="20" spans="1:5" x14ac:dyDescent="0.15">
      <c r="A20" s="2456"/>
      <c r="B20" s="167" t="s">
        <v>339</v>
      </c>
      <c r="C20" s="170" t="s">
        <v>80</v>
      </c>
      <c r="D20" s="170" t="s">
        <v>247</v>
      </c>
      <c r="E20" s="170" t="s">
        <v>248</v>
      </c>
    </row>
    <row r="21" spans="1:5" x14ac:dyDescent="0.15">
      <c r="A21" s="2456"/>
      <c r="B21" s="167" t="s">
        <v>340</v>
      </c>
      <c r="C21" s="167" t="s">
        <v>341</v>
      </c>
      <c r="D21" s="170" t="s">
        <v>247</v>
      </c>
      <c r="E21" s="170" t="s">
        <v>270</v>
      </c>
    </row>
    <row r="22" spans="1:5" ht="21" x14ac:dyDescent="0.15">
      <c r="A22" s="2456"/>
      <c r="B22" s="167" t="s">
        <v>340</v>
      </c>
      <c r="C22" s="167" t="s">
        <v>342</v>
      </c>
      <c r="D22" s="170" t="s">
        <v>247</v>
      </c>
      <c r="E22" s="170" t="s">
        <v>270</v>
      </c>
    </row>
    <row r="23" spans="1:5" x14ac:dyDescent="0.15">
      <c r="A23" s="2456"/>
      <c r="B23" s="167" t="s">
        <v>340</v>
      </c>
      <c r="C23" s="167" t="s">
        <v>343</v>
      </c>
      <c r="D23" s="170" t="s">
        <v>247</v>
      </c>
      <c r="E23" s="170" t="s">
        <v>270</v>
      </c>
    </row>
    <row r="24" spans="1:5" ht="21" x14ac:dyDescent="0.15">
      <c r="A24" s="2456"/>
      <c r="B24" s="167" t="s">
        <v>340</v>
      </c>
      <c r="C24" s="167" t="s">
        <v>344</v>
      </c>
      <c r="D24" s="170" t="s">
        <v>247</v>
      </c>
      <c r="E24" s="170" t="s">
        <v>270</v>
      </c>
    </row>
    <row r="25" spans="1:5" ht="21" x14ac:dyDescent="0.15">
      <c r="A25" s="2456"/>
      <c r="B25" s="167" t="s">
        <v>340</v>
      </c>
      <c r="C25" s="167" t="s">
        <v>345</v>
      </c>
      <c r="D25" s="170" t="s">
        <v>247</v>
      </c>
      <c r="E25" s="170" t="s">
        <v>270</v>
      </c>
    </row>
    <row r="26" spans="1:5" x14ac:dyDescent="0.15">
      <c r="A26" s="2456"/>
      <c r="B26" s="167" t="s">
        <v>346</v>
      </c>
      <c r="C26" s="170" t="s">
        <v>80</v>
      </c>
      <c r="D26" s="170" t="s">
        <v>247</v>
      </c>
      <c r="E26" s="170" t="s">
        <v>248</v>
      </c>
    </row>
    <row r="27" spans="1:5" x14ac:dyDescent="0.15">
      <c r="A27" s="2456"/>
      <c r="B27" s="167" t="s">
        <v>347</v>
      </c>
      <c r="C27" s="170" t="s">
        <v>80</v>
      </c>
      <c r="D27" s="170" t="s">
        <v>247</v>
      </c>
      <c r="E27" s="170" t="s">
        <v>270</v>
      </c>
    </row>
    <row r="28" spans="1:5" x14ac:dyDescent="0.15">
      <c r="A28" s="2457"/>
      <c r="B28" s="167" t="s">
        <v>348</v>
      </c>
      <c r="C28" s="170" t="s">
        <v>80</v>
      </c>
      <c r="D28" s="170" t="s">
        <v>247</v>
      </c>
      <c r="E28" s="170" t="s">
        <v>248</v>
      </c>
    </row>
    <row r="29" spans="1:5" x14ac:dyDescent="0.15">
      <c r="A29" s="2443" t="s">
        <v>10</v>
      </c>
      <c r="B29" s="167" t="s">
        <v>349</v>
      </c>
      <c r="C29" s="170" t="s">
        <v>80</v>
      </c>
      <c r="D29" s="168" t="s">
        <v>293</v>
      </c>
      <c r="E29" s="169" t="s">
        <v>248</v>
      </c>
    </row>
    <row r="30" spans="1:5" x14ac:dyDescent="0.15">
      <c r="A30" s="2445"/>
      <c r="B30" s="167" t="s">
        <v>350</v>
      </c>
      <c r="C30" s="170" t="s">
        <v>80</v>
      </c>
      <c r="D30" s="168" t="s">
        <v>247</v>
      </c>
      <c r="E30" s="169" t="s">
        <v>248</v>
      </c>
    </row>
    <row r="31" spans="1:5" x14ac:dyDescent="0.15">
      <c r="A31" s="2443" t="s">
        <v>11</v>
      </c>
      <c r="B31" s="167" t="s">
        <v>351</v>
      </c>
      <c r="C31" s="170" t="s">
        <v>80</v>
      </c>
      <c r="D31" s="168" t="s">
        <v>226</v>
      </c>
      <c r="E31" s="169" t="s">
        <v>248</v>
      </c>
    </row>
    <row r="32" spans="1:5" x14ac:dyDescent="0.15">
      <c r="A32" s="2444"/>
      <c r="B32" s="167" t="s">
        <v>352</v>
      </c>
      <c r="C32" s="170" t="s">
        <v>80</v>
      </c>
      <c r="D32" s="168" t="s">
        <v>247</v>
      </c>
      <c r="E32" s="169" t="s">
        <v>248</v>
      </c>
    </row>
    <row r="33" spans="1:5" x14ac:dyDescent="0.15">
      <c r="A33" s="2444"/>
      <c r="B33" s="167" t="s">
        <v>353</v>
      </c>
      <c r="C33" s="170" t="s">
        <v>80</v>
      </c>
      <c r="D33" s="168" t="s">
        <v>247</v>
      </c>
      <c r="E33" s="169" t="s">
        <v>248</v>
      </c>
    </row>
    <row r="34" spans="1:5" x14ac:dyDescent="0.15">
      <c r="A34" s="2444"/>
      <c r="B34" s="167" t="s">
        <v>354</v>
      </c>
      <c r="C34" s="170" t="s">
        <v>80</v>
      </c>
      <c r="D34" s="168" t="s">
        <v>293</v>
      </c>
      <c r="E34" s="169" t="s">
        <v>248</v>
      </c>
    </row>
    <row r="35" spans="1:5" ht="21" x14ac:dyDescent="0.15">
      <c r="A35" s="2445"/>
      <c r="B35" s="167" t="s">
        <v>355</v>
      </c>
      <c r="C35" s="170" t="s">
        <v>80</v>
      </c>
      <c r="D35" s="168" t="s">
        <v>247</v>
      </c>
      <c r="E35" s="169" t="s">
        <v>248</v>
      </c>
    </row>
    <row r="36" spans="1:5" ht="42" x14ac:dyDescent="0.15">
      <c r="A36" s="2443" t="s">
        <v>12</v>
      </c>
      <c r="B36" s="167" t="s">
        <v>356</v>
      </c>
      <c r="C36" s="167" t="s">
        <v>357</v>
      </c>
      <c r="D36" s="168" t="s">
        <v>247</v>
      </c>
      <c r="E36" s="169" t="s">
        <v>270</v>
      </c>
    </row>
    <row r="37" spans="1:5" ht="31.5" x14ac:dyDescent="0.15">
      <c r="A37" s="2444"/>
      <c r="B37" s="167" t="s">
        <v>356</v>
      </c>
      <c r="C37" s="167" t="s">
        <v>358</v>
      </c>
      <c r="D37" s="168" t="s">
        <v>247</v>
      </c>
      <c r="E37" s="169" t="s">
        <v>270</v>
      </c>
    </row>
    <row r="38" spans="1:5" x14ac:dyDescent="0.15">
      <c r="A38" s="2444"/>
      <c r="B38" s="167" t="s">
        <v>359</v>
      </c>
      <c r="C38" s="170" t="s">
        <v>80</v>
      </c>
      <c r="D38" s="168" t="s">
        <v>247</v>
      </c>
      <c r="E38" s="169" t="s">
        <v>248</v>
      </c>
    </row>
    <row r="39" spans="1:5" x14ac:dyDescent="0.15">
      <c r="A39" s="2444"/>
      <c r="B39" s="172" t="s">
        <v>360</v>
      </c>
      <c r="C39" s="178" t="s">
        <v>80</v>
      </c>
      <c r="D39" s="168" t="s">
        <v>247</v>
      </c>
      <c r="E39" s="169" t="s">
        <v>248</v>
      </c>
    </row>
    <row r="40" spans="1:5" x14ac:dyDescent="0.15">
      <c r="A40" s="2444"/>
      <c r="B40" s="167" t="s">
        <v>361</v>
      </c>
      <c r="C40" s="170" t="s">
        <v>80</v>
      </c>
      <c r="D40" s="168" t="s">
        <v>226</v>
      </c>
      <c r="E40" s="169" t="s">
        <v>248</v>
      </c>
    </row>
    <row r="41" spans="1:5" x14ac:dyDescent="0.15">
      <c r="A41" s="2445"/>
      <c r="B41" s="167" t="s">
        <v>362</v>
      </c>
      <c r="C41" s="170" t="s">
        <v>80</v>
      </c>
      <c r="D41" s="168" t="s">
        <v>247</v>
      </c>
      <c r="E41" s="169" t="s">
        <v>248</v>
      </c>
    </row>
    <row r="42" spans="1:5" x14ac:dyDescent="0.15">
      <c r="A42" s="169" t="s">
        <v>14</v>
      </c>
      <c r="B42" s="167" t="s">
        <v>363</v>
      </c>
      <c r="C42" s="170" t="s">
        <v>80</v>
      </c>
      <c r="D42" s="168" t="s">
        <v>293</v>
      </c>
      <c r="E42" s="169" t="s">
        <v>248</v>
      </c>
    </row>
    <row r="43" spans="1:5" x14ac:dyDescent="0.15">
      <c r="A43" s="2443" t="s">
        <v>15</v>
      </c>
      <c r="B43" s="167" t="s">
        <v>364</v>
      </c>
      <c r="C43" s="170" t="s">
        <v>80</v>
      </c>
      <c r="D43" s="168" t="s">
        <v>247</v>
      </c>
      <c r="E43" s="169" t="s">
        <v>248</v>
      </c>
    </row>
    <row r="44" spans="1:5" ht="21" x14ac:dyDescent="0.15">
      <c r="A44" s="2444"/>
      <c r="B44" s="167" t="s">
        <v>365</v>
      </c>
      <c r="C44" s="170" t="s">
        <v>80</v>
      </c>
      <c r="D44" s="168" t="s">
        <v>247</v>
      </c>
      <c r="E44" s="169" t="s">
        <v>270</v>
      </c>
    </row>
    <row r="45" spans="1:5" x14ac:dyDescent="0.15">
      <c r="A45" s="2445"/>
      <c r="B45" s="167" t="s">
        <v>366</v>
      </c>
      <c r="C45" s="170" t="s">
        <v>80</v>
      </c>
      <c r="D45" s="168" t="s">
        <v>247</v>
      </c>
      <c r="E45" s="169" t="s">
        <v>248</v>
      </c>
    </row>
    <row r="46" spans="1:5" x14ac:dyDescent="0.15">
      <c r="A46" s="2443" t="s">
        <v>17</v>
      </c>
      <c r="B46" s="167" t="s">
        <v>367</v>
      </c>
      <c r="C46" s="170" t="s">
        <v>80</v>
      </c>
      <c r="D46" s="168" t="s">
        <v>247</v>
      </c>
      <c r="E46" s="169" t="s">
        <v>248</v>
      </c>
    </row>
    <row r="47" spans="1:5" x14ac:dyDescent="0.15">
      <c r="A47" s="2445"/>
      <c r="B47" s="167" t="s">
        <v>368</v>
      </c>
      <c r="C47" s="170" t="s">
        <v>80</v>
      </c>
      <c r="D47" s="168" t="s">
        <v>247</v>
      </c>
      <c r="E47" s="169" t="s">
        <v>248</v>
      </c>
    </row>
    <row r="48" spans="1:5" x14ac:dyDescent="0.15">
      <c r="A48" s="2443" t="s">
        <v>18</v>
      </c>
      <c r="B48" s="167" t="s">
        <v>369</v>
      </c>
      <c r="C48" s="170" t="s">
        <v>80</v>
      </c>
      <c r="D48" s="168" t="s">
        <v>226</v>
      </c>
      <c r="E48" s="169" t="s">
        <v>248</v>
      </c>
    </row>
    <row r="49" spans="1:5" x14ac:dyDescent="0.15">
      <c r="A49" s="2445"/>
      <c r="B49" s="167" t="s">
        <v>370</v>
      </c>
      <c r="C49" s="170" t="s">
        <v>80</v>
      </c>
      <c r="D49" s="168" t="s">
        <v>226</v>
      </c>
      <c r="E49" s="169" t="s">
        <v>248</v>
      </c>
    </row>
    <row r="50" spans="1:5" x14ac:dyDescent="0.15">
      <c r="A50" s="174"/>
      <c r="B50" s="174"/>
      <c r="C50" s="174"/>
      <c r="D50" s="174"/>
      <c r="E50" s="174"/>
    </row>
    <row r="51" spans="1:5" x14ac:dyDescent="0.15">
      <c r="A51" s="2453" t="s">
        <v>227</v>
      </c>
      <c r="B51" s="2453"/>
      <c r="C51" s="2453"/>
      <c r="D51" s="2453"/>
      <c r="E51" s="2453"/>
    </row>
    <row r="52" spans="1:5" ht="21.75" customHeight="1" x14ac:dyDescent="0.15">
      <c r="A52" s="2453" t="s">
        <v>321</v>
      </c>
      <c r="B52" s="2453"/>
      <c r="C52" s="2453"/>
      <c r="D52" s="2453"/>
      <c r="E52" s="2453"/>
    </row>
    <row r="53" spans="1:5" x14ac:dyDescent="0.15">
      <c r="A53" s="2452" t="s">
        <v>184</v>
      </c>
      <c r="B53" s="2452"/>
      <c r="C53" s="2452"/>
      <c r="D53" s="2452"/>
      <c r="E53" s="2452"/>
    </row>
    <row r="54" spans="1:5" ht="15" customHeight="1" x14ac:dyDescent="0.15">
      <c r="A54" s="2452" t="s">
        <v>199</v>
      </c>
      <c r="B54" s="2452"/>
      <c r="C54" s="2452"/>
      <c r="D54" s="2452"/>
      <c r="E54" s="2452"/>
    </row>
    <row r="55" spans="1:5" ht="15" customHeight="1" x14ac:dyDescent="0.15">
      <c r="A55" s="174"/>
      <c r="B55" s="174"/>
      <c r="C55" s="174"/>
      <c r="D55" s="174"/>
      <c r="E55" s="174"/>
    </row>
  </sheetData>
  <mergeCells count="14">
    <mergeCell ref="A31:A35"/>
    <mergeCell ref="A2:E2"/>
    <mergeCell ref="A3:E3"/>
    <mergeCell ref="A5:A11"/>
    <mergeCell ref="A12:A28"/>
    <mergeCell ref="A29:A30"/>
    <mergeCell ref="A53:E53"/>
    <mergeCell ref="A54:E54"/>
    <mergeCell ref="A36:A41"/>
    <mergeCell ref="A43:A45"/>
    <mergeCell ref="A46:A47"/>
    <mergeCell ref="A48:A49"/>
    <mergeCell ref="A51:E51"/>
    <mergeCell ref="A52:E52"/>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1"/>
  <dimension ref="A2:L11"/>
  <sheetViews>
    <sheetView workbookViewId="0"/>
  </sheetViews>
  <sheetFormatPr baseColWidth="10" defaultColWidth="9.140625" defaultRowHeight="10.5" x14ac:dyDescent="0.15"/>
  <cols>
    <col min="1" max="1" width="34.85546875" style="118" bestFit="1" customWidth="1"/>
    <col min="2" max="2" width="12.28515625" style="118" customWidth="1"/>
    <col min="3" max="5" width="10.7109375" style="118" customWidth="1"/>
    <col min="6" max="6" width="9.140625" style="118"/>
    <col min="7" max="12" width="9.140625" style="38"/>
    <col min="13" max="16384" width="9.140625" style="118"/>
  </cols>
  <sheetData>
    <row r="2" spans="1:6" ht="33.75" customHeight="1" x14ac:dyDescent="0.15">
      <c r="A2" s="2869" t="s">
        <v>3245</v>
      </c>
      <c r="B2" s="2869"/>
      <c r="C2" s="2869"/>
      <c r="D2" s="2869"/>
      <c r="E2" s="2869"/>
      <c r="F2" s="2869"/>
    </row>
    <row r="3" spans="1:6" ht="11.25" customHeight="1" x14ac:dyDescent="0.15">
      <c r="A3" s="986"/>
      <c r="B3" s="986"/>
      <c r="C3" s="986"/>
      <c r="D3" s="986"/>
      <c r="E3" s="986"/>
    </row>
    <row r="4" spans="1:6" ht="17.25" customHeight="1" x14ac:dyDescent="0.15">
      <c r="A4" s="3445" t="s">
        <v>3246</v>
      </c>
      <c r="B4" s="2388" t="s">
        <v>3247</v>
      </c>
      <c r="C4" s="2388"/>
      <c r="D4" s="2388"/>
      <c r="E4" s="2388"/>
      <c r="F4" s="2388"/>
    </row>
    <row r="5" spans="1:6" ht="11.25" x14ac:dyDescent="0.15">
      <c r="A5" s="3445"/>
      <c r="B5" s="1751">
        <v>2012</v>
      </c>
      <c r="C5" s="1751">
        <v>2013</v>
      </c>
      <c r="D5" s="1751">
        <v>2014</v>
      </c>
      <c r="E5" s="145" t="s">
        <v>3248</v>
      </c>
      <c r="F5" s="145" t="s">
        <v>3249</v>
      </c>
    </row>
    <row r="6" spans="1:6" x14ac:dyDescent="0.15">
      <c r="A6" s="235" t="s">
        <v>3250</v>
      </c>
      <c r="B6" s="1765">
        <v>840</v>
      </c>
      <c r="C6" s="1765">
        <v>851</v>
      </c>
      <c r="D6" s="1765">
        <v>965</v>
      </c>
      <c r="E6" s="1847">
        <v>559</v>
      </c>
      <c r="F6" s="1848">
        <v>464</v>
      </c>
    </row>
    <row r="7" spans="1:6" x14ac:dyDescent="0.15">
      <c r="A7" s="235" t="s">
        <v>3251</v>
      </c>
      <c r="B7" s="1765">
        <v>15822</v>
      </c>
      <c r="C7" s="1765">
        <v>14606</v>
      </c>
      <c r="D7" s="1765">
        <v>17587</v>
      </c>
      <c r="E7" s="1849">
        <v>13539</v>
      </c>
      <c r="F7" s="1765">
        <v>9557</v>
      </c>
    </row>
    <row r="8" spans="1:6" ht="10.5" customHeight="1" x14ac:dyDescent="0.15">
      <c r="A8" s="2542"/>
      <c r="B8" s="2542"/>
      <c r="C8" s="2542"/>
      <c r="D8" s="2542"/>
      <c r="E8" s="2542"/>
      <c r="F8" s="147"/>
    </row>
    <row r="9" spans="1:6" x14ac:dyDescent="0.15">
      <c r="A9" s="2453" t="s">
        <v>3252</v>
      </c>
      <c r="B9" s="2453"/>
      <c r="C9" s="2453"/>
      <c r="D9" s="2453"/>
      <c r="E9" s="2453"/>
      <c r="F9" s="2453"/>
    </row>
    <row r="10" spans="1:6" x14ac:dyDescent="0.15">
      <c r="A10" s="2453" t="s">
        <v>3253</v>
      </c>
      <c r="B10" s="2453"/>
      <c r="C10" s="2453"/>
      <c r="D10" s="2453"/>
      <c r="E10" s="2453"/>
      <c r="F10" s="2453"/>
    </row>
    <row r="11" spans="1:6" ht="15" customHeight="1" x14ac:dyDescent="0.15">
      <c r="A11" s="2440" t="s">
        <v>3254</v>
      </c>
      <c r="B11" s="2440"/>
      <c r="C11" s="2440"/>
      <c r="D11" s="2440"/>
      <c r="E11" s="2440"/>
      <c r="F11" s="2440"/>
    </row>
  </sheetData>
  <mergeCells count="7">
    <mergeCell ref="A11:F11"/>
    <mergeCell ref="A2:F2"/>
    <mergeCell ref="A4:A5"/>
    <mergeCell ref="B4:F4"/>
    <mergeCell ref="A8:E8"/>
    <mergeCell ref="A9:F9"/>
    <mergeCell ref="A10:F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2"/>
  <dimension ref="A2:G30"/>
  <sheetViews>
    <sheetView workbookViewId="0"/>
  </sheetViews>
  <sheetFormatPr baseColWidth="10" defaultColWidth="9.140625" defaultRowHeight="10.5" x14ac:dyDescent="0.15"/>
  <cols>
    <col min="1" max="1" width="29.140625" style="120" customWidth="1"/>
    <col min="2" max="6" width="11.42578125" style="120" customWidth="1"/>
    <col min="7" max="16384" width="9.140625" style="120"/>
  </cols>
  <sheetData>
    <row r="2" spans="1:7" ht="22.5" customHeight="1" x14ac:dyDescent="0.15">
      <c r="A2" s="2848" t="s">
        <v>3255</v>
      </c>
      <c r="B2" s="2848"/>
      <c r="C2" s="2848"/>
      <c r="D2" s="2848"/>
      <c r="E2" s="2848"/>
      <c r="F2" s="2848"/>
    </row>
    <row r="3" spans="1:7" ht="4.5" customHeight="1" x14ac:dyDescent="0.15">
      <c r="A3" s="985"/>
      <c r="B3" s="985"/>
      <c r="C3" s="985"/>
      <c r="D3" s="985"/>
      <c r="E3" s="985"/>
    </row>
    <row r="4" spans="1:7" ht="12.75" customHeight="1" x14ac:dyDescent="0.15">
      <c r="A4" s="2478" t="s">
        <v>1</v>
      </c>
      <c r="B4" s="2478" t="s">
        <v>3256</v>
      </c>
      <c r="C4" s="2478"/>
      <c r="D4" s="2478"/>
      <c r="E4" s="2478"/>
      <c r="F4" s="2478"/>
    </row>
    <row r="5" spans="1:7" ht="11.25" x14ac:dyDescent="0.15">
      <c r="A5" s="2478"/>
      <c r="B5" s="1761" t="s">
        <v>189</v>
      </c>
      <c r="C5" s="1761" t="s">
        <v>190</v>
      </c>
      <c r="D5" s="1761" t="s">
        <v>191</v>
      </c>
      <c r="E5" s="831" t="s">
        <v>192</v>
      </c>
      <c r="F5" s="831" t="s">
        <v>193</v>
      </c>
    </row>
    <row r="6" spans="1:7" x14ac:dyDescent="0.15">
      <c r="A6" s="191" t="s">
        <v>71</v>
      </c>
      <c r="B6" s="1794">
        <f>SUM(B7:B21)</f>
        <v>4103</v>
      </c>
      <c r="C6" s="1794">
        <f>SUM(C7:C21)</f>
        <v>4002</v>
      </c>
      <c r="D6" s="1794">
        <f>SUM(D7:D21)</f>
        <v>4251</v>
      </c>
      <c r="E6" s="149">
        <f>SUM(E7:E21)</f>
        <v>4890</v>
      </c>
      <c r="F6" s="64">
        <f>SUM(F7:F21)</f>
        <v>5034</v>
      </c>
      <c r="G6" s="834"/>
    </row>
    <row r="7" spans="1:7" x14ac:dyDescent="0.15">
      <c r="A7" s="250" t="s">
        <v>5</v>
      </c>
      <c r="B7" s="526">
        <v>146</v>
      </c>
      <c r="C7" s="322">
        <v>152</v>
      </c>
      <c r="D7" s="526">
        <v>157</v>
      </c>
      <c r="E7" s="150">
        <v>183</v>
      </c>
      <c r="F7" s="24">
        <v>196</v>
      </c>
    </row>
    <row r="8" spans="1:7" x14ac:dyDescent="0.15">
      <c r="A8" s="250" t="s">
        <v>7</v>
      </c>
      <c r="B8" s="526">
        <v>122</v>
      </c>
      <c r="C8" s="322">
        <v>98</v>
      </c>
      <c r="D8" s="526">
        <v>99</v>
      </c>
      <c r="E8" s="150">
        <v>107</v>
      </c>
      <c r="F8" s="24">
        <v>134</v>
      </c>
    </row>
    <row r="9" spans="1:7" x14ac:dyDescent="0.15">
      <c r="A9" s="250" t="s">
        <v>8</v>
      </c>
      <c r="B9" s="526">
        <v>212</v>
      </c>
      <c r="C9" s="322">
        <v>214</v>
      </c>
      <c r="D9" s="526">
        <v>218</v>
      </c>
      <c r="E9" s="150">
        <v>295</v>
      </c>
      <c r="F9" s="24">
        <v>308</v>
      </c>
    </row>
    <row r="10" spans="1:7" x14ac:dyDescent="0.15">
      <c r="A10" s="250" t="s">
        <v>9</v>
      </c>
      <c r="B10" s="526">
        <v>120</v>
      </c>
      <c r="C10" s="322">
        <v>133</v>
      </c>
      <c r="D10" s="526">
        <v>133</v>
      </c>
      <c r="E10" s="150">
        <v>137</v>
      </c>
      <c r="F10" s="24">
        <v>157</v>
      </c>
    </row>
    <row r="11" spans="1:7" x14ac:dyDescent="0.15">
      <c r="A11" s="250" t="s">
        <v>10</v>
      </c>
      <c r="B11" s="526">
        <v>316</v>
      </c>
      <c r="C11" s="322">
        <v>370</v>
      </c>
      <c r="D11" s="526">
        <v>395</v>
      </c>
      <c r="E11" s="150">
        <v>463</v>
      </c>
      <c r="F11" s="24">
        <v>426</v>
      </c>
    </row>
    <row r="12" spans="1:7" x14ac:dyDescent="0.15">
      <c r="A12" s="250" t="s">
        <v>11</v>
      </c>
      <c r="B12" s="526">
        <v>408</v>
      </c>
      <c r="C12" s="322">
        <v>362</v>
      </c>
      <c r="D12" s="526">
        <v>293</v>
      </c>
      <c r="E12" s="150">
        <v>275</v>
      </c>
      <c r="F12" s="24">
        <v>309</v>
      </c>
    </row>
    <row r="13" spans="1:7" x14ac:dyDescent="0.15">
      <c r="A13" s="250" t="s">
        <v>12</v>
      </c>
      <c r="B13" s="526">
        <v>142</v>
      </c>
      <c r="C13" s="322">
        <v>809</v>
      </c>
      <c r="D13" s="526">
        <v>946</v>
      </c>
      <c r="E13" s="150">
        <v>1066</v>
      </c>
      <c r="F13" s="24">
        <v>1140</v>
      </c>
    </row>
    <row r="14" spans="1:7" x14ac:dyDescent="0.15">
      <c r="A14" s="250" t="s">
        <v>13</v>
      </c>
      <c r="B14" s="526">
        <v>857</v>
      </c>
      <c r="C14" s="322">
        <v>186</v>
      </c>
      <c r="D14" s="526">
        <v>184</v>
      </c>
      <c r="E14" s="150">
        <v>202</v>
      </c>
      <c r="F14" s="24">
        <v>199</v>
      </c>
    </row>
    <row r="15" spans="1:7" x14ac:dyDescent="0.15">
      <c r="A15" s="250" t="s">
        <v>14</v>
      </c>
      <c r="B15" s="526">
        <v>219</v>
      </c>
      <c r="C15" s="322">
        <v>233</v>
      </c>
      <c r="D15" s="526">
        <v>248</v>
      </c>
      <c r="E15" s="150">
        <v>340</v>
      </c>
      <c r="F15" s="24">
        <v>342</v>
      </c>
    </row>
    <row r="16" spans="1:7" x14ac:dyDescent="0.15">
      <c r="A16" s="250" t="s">
        <v>15</v>
      </c>
      <c r="B16" s="526">
        <v>205</v>
      </c>
      <c r="C16" s="322">
        <v>412</v>
      </c>
      <c r="D16" s="526">
        <v>409</v>
      </c>
      <c r="E16" s="150">
        <v>456</v>
      </c>
      <c r="F16" s="24">
        <v>447</v>
      </c>
    </row>
    <row r="17" spans="1:6" x14ac:dyDescent="0.15">
      <c r="A17" s="250" t="s">
        <v>16</v>
      </c>
      <c r="B17" s="526">
        <v>408</v>
      </c>
      <c r="C17" s="322">
        <v>366</v>
      </c>
      <c r="D17" s="526">
        <v>426</v>
      </c>
      <c r="E17" s="150">
        <v>494</v>
      </c>
      <c r="F17" s="24">
        <v>484</v>
      </c>
    </row>
    <row r="18" spans="1:6" x14ac:dyDescent="0.15">
      <c r="A18" s="250" t="s">
        <v>17</v>
      </c>
      <c r="B18" s="526">
        <v>389</v>
      </c>
      <c r="C18" s="322">
        <v>146</v>
      </c>
      <c r="D18" s="526">
        <v>184</v>
      </c>
      <c r="E18" s="150">
        <v>212</v>
      </c>
      <c r="F18" s="24">
        <v>230</v>
      </c>
    </row>
    <row r="19" spans="1:6" x14ac:dyDescent="0.15">
      <c r="A19" s="250" t="s">
        <v>18</v>
      </c>
      <c r="B19" s="526">
        <v>144</v>
      </c>
      <c r="C19" s="322">
        <v>284</v>
      </c>
      <c r="D19" s="526">
        <v>307</v>
      </c>
      <c r="E19" s="150">
        <v>362</v>
      </c>
      <c r="F19" s="24">
        <v>369</v>
      </c>
    </row>
    <row r="20" spans="1:6" x14ac:dyDescent="0.15">
      <c r="A20" s="250" t="s">
        <v>19</v>
      </c>
      <c r="B20" s="526">
        <v>331</v>
      </c>
      <c r="C20" s="322">
        <v>92</v>
      </c>
      <c r="D20" s="526">
        <v>83</v>
      </c>
      <c r="E20" s="150">
        <v>109</v>
      </c>
      <c r="F20" s="24">
        <v>106</v>
      </c>
    </row>
    <row r="21" spans="1:6" x14ac:dyDescent="0.15">
      <c r="A21" s="250" t="s">
        <v>20</v>
      </c>
      <c r="B21" s="526">
        <v>84</v>
      </c>
      <c r="C21" s="322">
        <v>145</v>
      </c>
      <c r="D21" s="526">
        <v>169</v>
      </c>
      <c r="E21" s="150">
        <v>189</v>
      </c>
      <c r="F21" s="24">
        <v>187</v>
      </c>
    </row>
    <row r="22" spans="1:6" x14ac:dyDescent="0.15">
      <c r="A22" s="250"/>
      <c r="B22" s="526"/>
      <c r="C22" s="322"/>
      <c r="D22" s="526"/>
      <c r="E22" s="150"/>
      <c r="F22" s="24"/>
    </row>
    <row r="23" spans="1:6" ht="22.5" customHeight="1" x14ac:dyDescent="0.15">
      <c r="A23" s="2512" t="s">
        <v>3257</v>
      </c>
      <c r="B23" s="2512"/>
      <c r="C23" s="2512"/>
      <c r="D23" s="2512"/>
      <c r="E23" s="2512"/>
      <c r="F23" s="2512"/>
    </row>
    <row r="24" spans="1:6" ht="10.5" customHeight="1" x14ac:dyDescent="0.15">
      <c r="A24" s="3448" t="s">
        <v>3258</v>
      </c>
      <c r="B24" s="3448"/>
      <c r="C24" s="3448"/>
      <c r="D24" s="3448"/>
      <c r="E24" s="3448"/>
      <c r="F24" s="3448"/>
    </row>
    <row r="25" spans="1:6" ht="10.5" customHeight="1" x14ac:dyDescent="0.15">
      <c r="A25" s="2446" t="s">
        <v>3259</v>
      </c>
      <c r="B25" s="2446"/>
      <c r="C25" s="2446"/>
      <c r="D25" s="2446"/>
      <c r="E25" s="2446"/>
      <c r="F25" s="2446"/>
    </row>
    <row r="26" spans="1:6" ht="10.5" customHeight="1" x14ac:dyDescent="0.15">
      <c r="A26" s="2446" t="s">
        <v>3260</v>
      </c>
      <c r="B26" s="2446"/>
      <c r="C26" s="2446"/>
      <c r="D26" s="2446"/>
      <c r="E26" s="2446"/>
      <c r="F26" s="2446"/>
    </row>
    <row r="27" spans="1:6" ht="10.5" customHeight="1" x14ac:dyDescent="0.15">
      <c r="A27" s="3446" t="s">
        <v>3261</v>
      </c>
      <c r="B27" s="3446"/>
      <c r="C27" s="3446"/>
      <c r="D27" s="3446"/>
      <c r="E27" s="3446"/>
      <c r="F27" s="3446"/>
    </row>
    <row r="28" spans="1:6" ht="10.5" customHeight="1" x14ac:dyDescent="0.15">
      <c r="A28" s="3447" t="s">
        <v>3262</v>
      </c>
      <c r="B28" s="3447"/>
      <c r="C28" s="3447"/>
      <c r="D28" s="3447"/>
      <c r="E28" s="3447"/>
      <c r="F28" s="3447"/>
    </row>
    <row r="29" spans="1:6" ht="11.25" customHeight="1" x14ac:dyDescent="0.15">
      <c r="A29" s="2512" t="s">
        <v>3263</v>
      </c>
      <c r="B29" s="2512"/>
      <c r="C29" s="2512"/>
      <c r="D29" s="2512"/>
      <c r="E29" s="2512"/>
      <c r="F29" s="2512"/>
    </row>
    <row r="30" spans="1:6" x14ac:dyDescent="0.15">
      <c r="A30" s="174"/>
      <c r="B30" s="174"/>
      <c r="C30" s="174"/>
      <c r="D30" s="1850"/>
      <c r="E30" s="174"/>
      <c r="F30" s="174"/>
    </row>
  </sheetData>
  <mergeCells count="10">
    <mergeCell ref="A26:F26"/>
    <mergeCell ref="A27:F27"/>
    <mergeCell ref="A28:F28"/>
    <mergeCell ref="A29:F29"/>
    <mergeCell ref="A2:F2"/>
    <mergeCell ref="A4:A5"/>
    <mergeCell ref="B4:F4"/>
    <mergeCell ref="A23:F23"/>
    <mergeCell ref="A24:F24"/>
    <mergeCell ref="A25:F25"/>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3"/>
  <dimension ref="A2:E14"/>
  <sheetViews>
    <sheetView workbookViewId="0"/>
  </sheetViews>
  <sheetFormatPr baseColWidth="10" defaultColWidth="9.140625" defaultRowHeight="10.5" x14ac:dyDescent="0.15"/>
  <cols>
    <col min="1" max="1" width="32.7109375" style="118" customWidth="1"/>
    <col min="2" max="2" width="16" style="118" customWidth="1"/>
    <col min="3" max="3" width="14.140625" style="118" customWidth="1"/>
    <col min="4" max="4" width="13.42578125" style="118" customWidth="1"/>
    <col min="5" max="8" width="9.5703125" style="118" bestFit="1" customWidth="1"/>
    <col min="9" max="10" width="9.28515625" style="118" bestFit="1" customWidth="1"/>
    <col min="11" max="16384" width="9.140625" style="118"/>
  </cols>
  <sheetData>
    <row r="2" spans="1:5" ht="22.5" customHeight="1" x14ac:dyDescent="0.15">
      <c r="A2" s="3442" t="s">
        <v>3264</v>
      </c>
      <c r="B2" s="2875"/>
      <c r="C2" s="2875"/>
      <c r="D2" s="2875"/>
    </row>
    <row r="3" spans="1:5" ht="11.25" customHeight="1" x14ac:dyDescent="0.15">
      <c r="A3" s="3444"/>
      <c r="B3" s="3444"/>
      <c r="C3" s="3444"/>
      <c r="D3" s="3444"/>
    </row>
    <row r="4" spans="1:5" ht="12.75" customHeight="1" x14ac:dyDescent="0.15">
      <c r="A4" s="2388" t="s">
        <v>3230</v>
      </c>
      <c r="B4" s="2388" t="s">
        <v>3265</v>
      </c>
      <c r="C4" s="2779"/>
      <c r="D4" s="2779"/>
    </row>
    <row r="5" spans="1:5" x14ac:dyDescent="0.15">
      <c r="A5" s="2388"/>
      <c r="B5" s="146" t="s">
        <v>89</v>
      </c>
      <c r="C5" s="146" t="s">
        <v>1028</v>
      </c>
      <c r="D5" s="146" t="s">
        <v>1029</v>
      </c>
    </row>
    <row r="6" spans="1:5" x14ac:dyDescent="0.15">
      <c r="A6" s="191" t="s">
        <v>4</v>
      </c>
      <c r="B6" s="834">
        <f>+B7+B8</f>
        <v>142658</v>
      </c>
      <c r="C6" s="834">
        <f>+C7+C8</f>
        <v>76113</v>
      </c>
      <c r="D6" s="834">
        <f>+D7+D8</f>
        <v>66545</v>
      </c>
      <c r="E6" s="120"/>
    </row>
    <row r="7" spans="1:5" x14ac:dyDescent="0.15">
      <c r="A7" s="250" t="s">
        <v>2608</v>
      </c>
      <c r="B7" s="834">
        <f>+C7+D7</f>
        <v>94653</v>
      </c>
      <c r="C7" s="838">
        <v>48439</v>
      </c>
      <c r="D7" s="838">
        <v>46214</v>
      </c>
      <c r="E7" s="120"/>
    </row>
    <row r="8" spans="1:5" x14ac:dyDescent="0.15">
      <c r="A8" s="120" t="s">
        <v>3234</v>
      </c>
      <c r="B8" s="834">
        <f>+C8+D8</f>
        <v>48005</v>
      </c>
      <c r="C8" s="838">
        <v>27674</v>
      </c>
      <c r="D8" s="838">
        <v>20331</v>
      </c>
      <c r="E8" s="120"/>
    </row>
    <row r="9" spans="1:5" x14ac:dyDescent="0.15">
      <c r="A9" s="120" t="s">
        <v>3266</v>
      </c>
      <c r="B9" s="1851">
        <v>0</v>
      </c>
      <c r="C9" s="1852">
        <v>0</v>
      </c>
      <c r="D9" s="1852">
        <f>+B9+C9</f>
        <v>0</v>
      </c>
      <c r="E9" s="120"/>
    </row>
    <row r="10" spans="1:5" x14ac:dyDescent="0.15">
      <c r="A10" s="120"/>
      <c r="B10" s="120"/>
      <c r="C10" s="120"/>
      <c r="D10" s="120"/>
      <c r="E10" s="120"/>
    </row>
    <row r="11" spans="1:5" x14ac:dyDescent="0.15">
      <c r="A11" s="3441" t="s">
        <v>21</v>
      </c>
      <c r="B11" s="3441"/>
      <c r="C11" s="3441"/>
      <c r="D11" s="3441"/>
      <c r="E11" s="174"/>
    </row>
    <row r="12" spans="1:5" ht="22.5" customHeight="1" x14ac:dyDescent="0.15">
      <c r="A12" s="2512" t="s">
        <v>3236</v>
      </c>
      <c r="B12" s="2773"/>
      <c r="C12" s="2773"/>
      <c r="D12" s="2773"/>
      <c r="E12" s="147"/>
    </row>
    <row r="13" spans="1:5" x14ac:dyDescent="0.15">
      <c r="A13" s="147"/>
      <c r="B13" s="147"/>
      <c r="C13" s="147"/>
      <c r="D13" s="147"/>
      <c r="E13" s="147"/>
    </row>
    <row r="14" spans="1:5" x14ac:dyDescent="0.15">
      <c r="A14" s="147"/>
      <c r="B14" s="147"/>
      <c r="C14" s="147"/>
      <c r="D14" s="147"/>
      <c r="E14" s="147"/>
    </row>
  </sheetData>
  <mergeCells count="6">
    <mergeCell ref="A12:D12"/>
    <mergeCell ref="A2:D2"/>
    <mergeCell ref="A3:D3"/>
    <mergeCell ref="A4:A5"/>
    <mergeCell ref="B4:D4"/>
    <mergeCell ref="A11:D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4"/>
  <dimension ref="A2:F14"/>
  <sheetViews>
    <sheetView workbookViewId="0"/>
  </sheetViews>
  <sheetFormatPr baseColWidth="10" defaultColWidth="9.140625" defaultRowHeight="10.5" x14ac:dyDescent="0.15"/>
  <cols>
    <col min="1" max="1" width="40.42578125" style="118" customWidth="1"/>
    <col min="2" max="5" width="12" style="118" customWidth="1"/>
    <col min="6" max="16384" width="9.140625" style="118"/>
  </cols>
  <sheetData>
    <row r="2" spans="1:6" ht="21.75" customHeight="1" x14ac:dyDescent="0.15">
      <c r="A2" s="3442" t="s">
        <v>3267</v>
      </c>
      <c r="B2" s="3442"/>
      <c r="C2" s="3442"/>
      <c r="D2" s="3442"/>
      <c r="E2" s="3442"/>
      <c r="F2" s="3442"/>
    </row>
    <row r="3" spans="1:6" ht="10.5" customHeight="1" x14ac:dyDescent="0.15">
      <c r="A3" s="1853"/>
      <c r="B3" s="1853"/>
      <c r="C3" s="1853"/>
      <c r="D3" s="1853"/>
      <c r="E3" s="1854"/>
    </row>
    <row r="4" spans="1:6" ht="12.75" customHeight="1" x14ac:dyDescent="0.15">
      <c r="A4" s="2388" t="s">
        <v>3230</v>
      </c>
      <c r="B4" s="2415" t="s">
        <v>3268</v>
      </c>
      <c r="C4" s="2415"/>
      <c r="D4" s="2415"/>
      <c r="E4" s="2415"/>
      <c r="F4" s="2415"/>
    </row>
    <row r="5" spans="1:6" x14ac:dyDescent="0.15">
      <c r="A5" s="2388"/>
      <c r="B5" s="1761">
        <v>2012</v>
      </c>
      <c r="C5" s="1751">
        <v>2013</v>
      </c>
      <c r="D5" s="1761">
        <v>2014</v>
      </c>
      <c r="E5" s="146">
        <v>2015</v>
      </c>
      <c r="F5" s="146">
        <v>2016</v>
      </c>
    </row>
    <row r="6" spans="1:6" x14ac:dyDescent="0.15">
      <c r="A6" s="194" t="s">
        <v>4</v>
      </c>
      <c r="B6" s="63">
        <f>SUM(B7:B9)</f>
        <v>215</v>
      </c>
      <c r="C6" s="63">
        <f>SUM(C7:C9)</f>
        <v>173</v>
      </c>
      <c r="D6" s="63">
        <f>SUM(D7:D9)</f>
        <v>213</v>
      </c>
      <c r="E6" s="63">
        <f>SUM(E7:E9)</f>
        <v>179</v>
      </c>
      <c r="F6" s="63">
        <f>+F7+F8+F9</f>
        <v>241</v>
      </c>
    </row>
    <row r="7" spans="1:6" x14ac:dyDescent="0.15">
      <c r="A7" s="118" t="s">
        <v>2608</v>
      </c>
      <c r="B7" s="35">
        <v>192</v>
      </c>
      <c r="C7" s="35">
        <v>157</v>
      </c>
      <c r="D7" s="35">
        <v>182</v>
      </c>
      <c r="E7" s="35">
        <v>165</v>
      </c>
      <c r="F7" s="35">
        <v>173</v>
      </c>
    </row>
    <row r="8" spans="1:6" x14ac:dyDescent="0.15">
      <c r="A8" s="118" t="s">
        <v>3234</v>
      </c>
      <c r="B8" s="35">
        <v>19</v>
      </c>
      <c r="C8" s="35">
        <v>16</v>
      </c>
      <c r="D8" s="35">
        <v>19</v>
      </c>
      <c r="E8" s="35">
        <v>14</v>
      </c>
      <c r="F8" s="35">
        <v>68</v>
      </c>
    </row>
    <row r="9" spans="1:6" x14ac:dyDescent="0.15">
      <c r="A9" s="118" t="s">
        <v>3266</v>
      </c>
      <c r="B9" s="35">
        <v>4</v>
      </c>
      <c r="C9" s="26" t="s">
        <v>80</v>
      </c>
      <c r="D9" s="35">
        <v>12</v>
      </c>
      <c r="E9" s="35">
        <v>0</v>
      </c>
      <c r="F9" s="35">
        <v>0</v>
      </c>
    </row>
    <row r="11" spans="1:6" x14ac:dyDescent="0.15">
      <c r="A11" s="3449" t="s">
        <v>184</v>
      </c>
      <c r="B11" s="3449"/>
      <c r="C11" s="3449"/>
      <c r="D11" s="3449"/>
      <c r="E11" s="3449"/>
      <c r="F11" s="3449"/>
    </row>
    <row r="12" spans="1:6" x14ac:dyDescent="0.15">
      <c r="A12" s="3450" t="s">
        <v>21</v>
      </c>
      <c r="B12" s="3450"/>
      <c r="C12" s="3450"/>
      <c r="D12" s="3450"/>
      <c r="E12" s="3450"/>
      <c r="F12" s="3450"/>
    </row>
    <row r="13" spans="1:6" ht="11.25" customHeight="1" x14ac:dyDescent="0.15">
      <c r="A13" s="2440" t="s">
        <v>3236</v>
      </c>
      <c r="B13" s="2440"/>
      <c r="C13" s="2440"/>
      <c r="D13" s="2440"/>
      <c r="E13" s="2440"/>
      <c r="F13" s="2440"/>
    </row>
    <row r="14" spans="1:6" x14ac:dyDescent="0.15">
      <c r="A14" s="147"/>
      <c r="B14" s="147"/>
      <c r="C14" s="147"/>
      <c r="D14" s="147"/>
      <c r="E14" s="147"/>
      <c r="F14" s="147"/>
    </row>
  </sheetData>
  <mergeCells count="6">
    <mergeCell ref="A13:F13"/>
    <mergeCell ref="A2:F2"/>
    <mergeCell ref="A4:A5"/>
    <mergeCell ref="B4:F4"/>
    <mergeCell ref="A11:F11"/>
    <mergeCell ref="A12:F12"/>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5"/>
  <dimension ref="A2:F18"/>
  <sheetViews>
    <sheetView workbookViewId="0"/>
  </sheetViews>
  <sheetFormatPr baseColWidth="10" defaultColWidth="9.140625" defaultRowHeight="10.5" x14ac:dyDescent="0.15"/>
  <cols>
    <col min="1" max="1" width="53.7109375" style="118" customWidth="1"/>
    <col min="2" max="5" width="11" style="118" customWidth="1"/>
    <col min="6" max="16384" width="9.140625" style="118"/>
  </cols>
  <sheetData>
    <row r="2" spans="1:6" ht="18.75" customHeight="1" x14ac:dyDescent="0.15">
      <c r="A2" s="2412" t="s">
        <v>3269</v>
      </c>
      <c r="B2" s="2412"/>
      <c r="C2" s="2412"/>
      <c r="D2" s="2412"/>
      <c r="E2" s="2412"/>
      <c r="F2" s="2412"/>
    </row>
    <row r="3" spans="1:6" ht="11.25" customHeight="1" x14ac:dyDescent="0.15">
      <c r="A3" s="2537"/>
      <c r="B3" s="2537"/>
      <c r="C3" s="2537"/>
      <c r="D3" s="2537"/>
      <c r="E3" s="2537"/>
      <c r="F3" s="147"/>
    </row>
    <row r="4" spans="1:6" ht="10.5" customHeight="1" x14ac:dyDescent="0.15">
      <c r="A4" s="2388" t="s">
        <v>3270</v>
      </c>
      <c r="B4" s="2415" t="s">
        <v>3271</v>
      </c>
      <c r="C4" s="2415"/>
      <c r="D4" s="2415"/>
      <c r="E4" s="2415"/>
      <c r="F4" s="2415"/>
    </row>
    <row r="5" spans="1:6" ht="11.25" x14ac:dyDescent="0.15">
      <c r="A5" s="2388"/>
      <c r="B5" s="1424">
        <v>2012</v>
      </c>
      <c r="C5" s="1751">
        <v>2013</v>
      </c>
      <c r="D5" s="1424">
        <v>2014</v>
      </c>
      <c r="E5" s="146" t="s">
        <v>3248</v>
      </c>
      <c r="F5" s="146">
        <v>2016</v>
      </c>
    </row>
    <row r="6" spans="1:6" x14ac:dyDescent="0.15">
      <c r="A6" s="234" t="s">
        <v>71</v>
      </c>
      <c r="B6" s="1855">
        <f>SUM(B7:B12)</f>
        <v>1374</v>
      </c>
      <c r="C6" s="1855">
        <f>SUM(C7:C12)</f>
        <v>9876</v>
      </c>
      <c r="D6" s="1855">
        <f>SUM(D7:D12)</f>
        <v>9826</v>
      </c>
      <c r="E6" s="142">
        <f>SUM(E7:E12)</f>
        <v>15568</v>
      </c>
      <c r="F6" s="63">
        <f>SUM(F7:F12)</f>
        <v>16983</v>
      </c>
    </row>
    <row r="7" spans="1:6" x14ac:dyDescent="0.15">
      <c r="A7" s="235" t="s">
        <v>3272</v>
      </c>
      <c r="B7" s="1765">
        <v>83</v>
      </c>
      <c r="C7" s="1796">
        <v>738</v>
      </c>
      <c r="D7" s="322">
        <f>38*15</f>
        <v>570</v>
      </c>
      <c r="E7" s="144">
        <v>725</v>
      </c>
      <c r="F7" s="35">
        <v>798</v>
      </c>
    </row>
    <row r="8" spans="1:6" x14ac:dyDescent="0.15">
      <c r="A8" s="235" t="s">
        <v>3273</v>
      </c>
      <c r="B8" s="1765">
        <v>348</v>
      </c>
      <c r="C8" s="1796">
        <v>7180</v>
      </c>
      <c r="D8" s="322">
        <v>7920</v>
      </c>
      <c r="E8" s="144">
        <v>11483</v>
      </c>
      <c r="F8" s="35">
        <v>12631</v>
      </c>
    </row>
    <row r="9" spans="1:6" x14ac:dyDescent="0.15">
      <c r="A9" s="235" t="s">
        <v>3274</v>
      </c>
      <c r="B9" s="1765">
        <v>192</v>
      </c>
      <c r="C9" s="1796">
        <v>360</v>
      </c>
      <c r="D9" s="322">
        <v>384</v>
      </c>
      <c r="E9" s="144">
        <v>414</v>
      </c>
      <c r="F9" s="35">
        <v>455</v>
      </c>
    </row>
    <row r="10" spans="1:6" ht="11.25" x14ac:dyDescent="0.15">
      <c r="A10" s="235" t="s">
        <v>3275</v>
      </c>
      <c r="B10" s="1765" t="s">
        <v>80</v>
      </c>
      <c r="C10" s="1796">
        <v>455</v>
      </c>
      <c r="D10" s="526" t="s">
        <v>80</v>
      </c>
      <c r="E10" s="144">
        <v>129</v>
      </c>
      <c r="F10" s="35">
        <v>0</v>
      </c>
    </row>
    <row r="11" spans="1:6" x14ac:dyDescent="0.15">
      <c r="A11" s="235" t="s">
        <v>3276</v>
      </c>
      <c r="B11" s="1765">
        <v>142</v>
      </c>
      <c r="C11" s="1796">
        <v>142</v>
      </c>
      <c r="D11" s="1796">
        <v>142</v>
      </c>
      <c r="E11" s="144">
        <v>142</v>
      </c>
      <c r="F11" s="35">
        <v>156</v>
      </c>
    </row>
    <row r="12" spans="1:6" x14ac:dyDescent="0.15">
      <c r="A12" s="235" t="s">
        <v>3277</v>
      </c>
      <c r="B12" s="1765">
        <v>609</v>
      </c>
      <c r="C12" s="1796">
        <v>1001</v>
      </c>
      <c r="D12" s="1796">
        <v>810</v>
      </c>
      <c r="E12" s="144">
        <v>2675</v>
      </c>
      <c r="F12" s="35">
        <v>2943</v>
      </c>
    </row>
    <row r="13" spans="1:6" x14ac:dyDescent="0.15">
      <c r="A13" s="2542"/>
      <c r="B13" s="2542"/>
      <c r="C13" s="2542"/>
      <c r="D13" s="2542"/>
      <c r="E13" s="2542"/>
    </row>
    <row r="14" spans="1:6" ht="165" customHeight="1" x14ac:dyDescent="0.15">
      <c r="A14" s="3452" t="s">
        <v>3278</v>
      </c>
      <c r="B14" s="3452"/>
      <c r="C14" s="3452"/>
      <c r="D14" s="3452"/>
      <c r="E14" s="3452"/>
      <c r="F14" s="3452"/>
    </row>
    <row r="15" spans="1:6" ht="22.5" customHeight="1" x14ac:dyDescent="0.15">
      <c r="A15" s="2440" t="s">
        <v>3279</v>
      </c>
      <c r="B15" s="2440"/>
      <c r="C15" s="2440"/>
      <c r="D15" s="2440"/>
      <c r="E15" s="2440"/>
      <c r="F15" s="2440"/>
    </row>
    <row r="16" spans="1:6" ht="11.25" customHeight="1" x14ac:dyDescent="0.15">
      <c r="A16" s="2452" t="s">
        <v>184</v>
      </c>
      <c r="B16" s="2452"/>
      <c r="C16" s="2452"/>
      <c r="D16" s="2452"/>
      <c r="E16" s="2452"/>
      <c r="F16" s="2452"/>
    </row>
    <row r="17" spans="1:6" ht="11.25" customHeight="1" x14ac:dyDescent="0.15">
      <c r="A17" s="3451" t="s">
        <v>21</v>
      </c>
      <c r="B17" s="3451"/>
      <c r="C17" s="3451"/>
      <c r="D17" s="3451"/>
      <c r="E17" s="3451"/>
      <c r="F17" s="3451"/>
    </row>
    <row r="18" spans="1:6" ht="11.25" customHeight="1" x14ac:dyDescent="0.15">
      <c r="A18" s="2440" t="s">
        <v>3254</v>
      </c>
      <c r="B18" s="2440"/>
      <c r="C18" s="2440"/>
      <c r="D18" s="2440"/>
      <c r="E18" s="2440"/>
      <c r="F18" s="2440"/>
    </row>
  </sheetData>
  <mergeCells count="10">
    <mergeCell ref="A15:F15"/>
    <mergeCell ref="A16:F16"/>
    <mergeCell ref="A17:F17"/>
    <mergeCell ref="A18:F18"/>
    <mergeCell ref="A2:F2"/>
    <mergeCell ref="A3:E3"/>
    <mergeCell ref="A4:A5"/>
    <mergeCell ref="B4:F4"/>
    <mergeCell ref="A13:E13"/>
    <mergeCell ref="A14:F14"/>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6"/>
  <dimension ref="A2:F30"/>
  <sheetViews>
    <sheetView workbookViewId="0">
      <selection activeCell="R26" sqref="R26"/>
    </sheetView>
  </sheetViews>
  <sheetFormatPr baseColWidth="10" defaultColWidth="9.140625" defaultRowHeight="10.5" x14ac:dyDescent="0.15"/>
  <cols>
    <col min="1" max="1" width="46.85546875" style="118" customWidth="1"/>
    <col min="2" max="5" width="14.140625" style="118" customWidth="1"/>
    <col min="6" max="6" width="16" style="118" customWidth="1"/>
    <col min="7" max="16384" width="9.140625" style="118"/>
  </cols>
  <sheetData>
    <row r="2" spans="1:6" ht="23.25" customHeight="1" x14ac:dyDescent="0.15">
      <c r="A2" s="2412" t="s">
        <v>3280</v>
      </c>
      <c r="B2" s="2412"/>
      <c r="C2" s="2412"/>
      <c r="D2" s="2412"/>
      <c r="E2" s="2412"/>
      <c r="F2" s="2412"/>
    </row>
    <row r="3" spans="1:6" ht="10.5" customHeight="1" x14ac:dyDescent="0.15">
      <c r="A3" s="3444"/>
      <c r="B3" s="3444"/>
      <c r="C3" s="3444"/>
      <c r="D3" s="3444"/>
      <c r="E3" s="3444"/>
    </row>
    <row r="4" spans="1:6" x14ac:dyDescent="0.15">
      <c r="A4" s="2388" t="s">
        <v>3281</v>
      </c>
      <c r="B4" s="2415" t="s">
        <v>3282</v>
      </c>
      <c r="C4" s="2415"/>
      <c r="D4" s="2415"/>
      <c r="E4" s="2415"/>
      <c r="F4" s="2415"/>
    </row>
    <row r="5" spans="1:6" x14ac:dyDescent="0.15">
      <c r="A5" s="2388"/>
      <c r="B5" s="1856">
        <v>2012</v>
      </c>
      <c r="C5" s="1751">
        <v>2013</v>
      </c>
      <c r="D5" s="1751">
        <v>2014</v>
      </c>
      <c r="E5" s="146">
        <v>2015</v>
      </c>
      <c r="F5" s="146">
        <v>2016</v>
      </c>
    </row>
    <row r="6" spans="1:6" x14ac:dyDescent="0.15">
      <c r="A6" s="234" t="s">
        <v>4</v>
      </c>
      <c r="B6" s="1857">
        <f>SUM(B7:B24)</f>
        <v>786870</v>
      </c>
      <c r="C6" s="1857">
        <f t="shared" ref="C6:F6" si="0">SUM(C7:C24)</f>
        <v>902015</v>
      </c>
      <c r="D6" s="1857">
        <f t="shared" si="0"/>
        <v>1019810</v>
      </c>
      <c r="E6" s="1857">
        <f t="shared" si="0"/>
        <v>1106059</v>
      </c>
      <c r="F6" s="1857">
        <f t="shared" si="0"/>
        <v>1195090</v>
      </c>
    </row>
    <row r="7" spans="1:6" x14ac:dyDescent="0.15">
      <c r="A7" s="235" t="s">
        <v>3283</v>
      </c>
      <c r="B7" s="1858">
        <v>3992</v>
      </c>
      <c r="C7" s="1443">
        <v>5813</v>
      </c>
      <c r="D7" s="1858">
        <v>6187</v>
      </c>
      <c r="E7" s="1859">
        <v>5773</v>
      </c>
      <c r="F7" s="1446">
        <v>8506</v>
      </c>
    </row>
    <row r="8" spans="1:6" x14ac:dyDescent="0.15">
      <c r="A8" s="235" t="s">
        <v>3273</v>
      </c>
      <c r="B8" s="1858">
        <v>181267</v>
      </c>
      <c r="C8" s="1443">
        <v>203062</v>
      </c>
      <c r="D8" s="1858">
        <v>237446</v>
      </c>
      <c r="E8" s="1859">
        <v>238143</v>
      </c>
      <c r="F8" s="1446">
        <v>308404</v>
      </c>
    </row>
    <row r="9" spans="1:6" x14ac:dyDescent="0.15">
      <c r="A9" s="235" t="s">
        <v>3284</v>
      </c>
      <c r="B9" s="1858">
        <v>128</v>
      </c>
      <c r="C9" s="1443">
        <v>126</v>
      </c>
      <c r="D9" s="1858">
        <v>128</v>
      </c>
      <c r="E9" s="1859">
        <v>128</v>
      </c>
      <c r="F9" s="1446">
        <v>148</v>
      </c>
    </row>
    <row r="10" spans="1:6" x14ac:dyDescent="0.15">
      <c r="A10" s="235" t="s">
        <v>3274</v>
      </c>
      <c r="B10" s="1858">
        <v>5438</v>
      </c>
      <c r="C10" s="1443">
        <v>8008</v>
      </c>
      <c r="D10" s="1858">
        <v>7033</v>
      </c>
      <c r="E10" s="1859">
        <v>8575</v>
      </c>
      <c r="F10" s="1446">
        <v>8137</v>
      </c>
    </row>
    <row r="11" spans="1:6" x14ac:dyDescent="0.15">
      <c r="A11" s="235" t="s">
        <v>3272</v>
      </c>
      <c r="B11" s="1858">
        <v>13185</v>
      </c>
      <c r="C11" s="1443">
        <v>24699</v>
      </c>
      <c r="D11" s="1858">
        <v>25801</v>
      </c>
      <c r="E11" s="1859">
        <v>27661</v>
      </c>
      <c r="F11" s="1446">
        <v>25242</v>
      </c>
    </row>
    <row r="12" spans="1:6" x14ac:dyDescent="0.15">
      <c r="A12" s="235" t="s">
        <v>3285</v>
      </c>
      <c r="B12" s="1858" t="s">
        <v>80</v>
      </c>
      <c r="C12" s="1443">
        <v>1360</v>
      </c>
      <c r="D12" s="1858" t="s">
        <v>80</v>
      </c>
      <c r="E12" s="1859">
        <v>1811</v>
      </c>
      <c r="F12" s="1859" t="s">
        <v>80</v>
      </c>
    </row>
    <row r="13" spans="1:6" x14ac:dyDescent="0.15">
      <c r="A13" s="235" t="s">
        <v>3286</v>
      </c>
      <c r="B13" s="1858">
        <v>11566</v>
      </c>
      <c r="C13" s="1443">
        <v>10484</v>
      </c>
      <c r="D13" s="1858">
        <v>10707</v>
      </c>
      <c r="E13" s="1859">
        <v>9251</v>
      </c>
      <c r="F13" s="1859" t="s">
        <v>80</v>
      </c>
    </row>
    <row r="14" spans="1:6" x14ac:dyDescent="0.15">
      <c r="A14" s="235" t="s">
        <v>3287</v>
      </c>
      <c r="B14" s="1858">
        <v>24302</v>
      </c>
      <c r="C14" s="1443">
        <v>28351</v>
      </c>
      <c r="D14" s="1858">
        <v>29430</v>
      </c>
      <c r="E14" s="1859" t="s">
        <v>80</v>
      </c>
      <c r="F14" s="1859" t="s">
        <v>80</v>
      </c>
    </row>
    <row r="15" spans="1:6" ht="11.25" x14ac:dyDescent="0.15">
      <c r="A15" s="250" t="s">
        <v>3288</v>
      </c>
      <c r="B15" s="1858">
        <v>37055</v>
      </c>
      <c r="C15" s="1860">
        <v>41178</v>
      </c>
      <c r="D15" s="1858">
        <v>53194</v>
      </c>
      <c r="E15" s="1859">
        <v>163056</v>
      </c>
      <c r="F15" s="1446">
        <v>186353</v>
      </c>
    </row>
    <row r="16" spans="1:6" x14ac:dyDescent="0.15">
      <c r="A16" s="250" t="s">
        <v>3289</v>
      </c>
      <c r="B16" s="1858">
        <v>8151</v>
      </c>
      <c r="C16" s="1860">
        <v>8920</v>
      </c>
      <c r="D16" s="1858">
        <v>11969</v>
      </c>
      <c r="E16" s="1859" t="s">
        <v>80</v>
      </c>
      <c r="F16" s="1859" t="s">
        <v>80</v>
      </c>
    </row>
    <row r="17" spans="1:6" x14ac:dyDescent="0.15">
      <c r="A17" s="250" t="s">
        <v>3290</v>
      </c>
      <c r="B17" s="1858">
        <v>47613</v>
      </c>
      <c r="C17" s="1860">
        <v>24860</v>
      </c>
      <c r="D17" s="1858">
        <v>32092</v>
      </c>
      <c r="E17" s="1859" t="s">
        <v>80</v>
      </c>
      <c r="F17" s="1859" t="s">
        <v>80</v>
      </c>
    </row>
    <row r="18" spans="1:6" x14ac:dyDescent="0.15">
      <c r="A18" s="250" t="s">
        <v>3291</v>
      </c>
      <c r="B18" s="1858" t="s">
        <v>80</v>
      </c>
      <c r="C18" s="1860">
        <v>26641</v>
      </c>
      <c r="D18" s="1858">
        <v>41771</v>
      </c>
      <c r="E18" s="1859" t="s">
        <v>80</v>
      </c>
      <c r="F18" s="1859" t="s">
        <v>80</v>
      </c>
    </row>
    <row r="19" spans="1:6" ht="11.25" x14ac:dyDescent="0.15">
      <c r="A19" s="1827" t="s">
        <v>3292</v>
      </c>
      <c r="B19" s="1861">
        <v>194985</v>
      </c>
      <c r="C19" s="1861">
        <v>219525</v>
      </c>
      <c r="D19" s="1861">
        <v>360607</v>
      </c>
      <c r="E19" s="1861">
        <v>492878</v>
      </c>
      <c r="F19" s="1446">
        <v>479100</v>
      </c>
    </row>
    <row r="20" spans="1:6" x14ac:dyDescent="0.15">
      <c r="A20" s="235" t="s">
        <v>3293</v>
      </c>
      <c r="B20" s="1858">
        <v>15729</v>
      </c>
      <c r="C20" s="1860">
        <v>22231</v>
      </c>
      <c r="D20" s="1858">
        <v>24523</v>
      </c>
      <c r="E20" s="1859">
        <v>26931</v>
      </c>
      <c r="F20" s="1446">
        <v>29984</v>
      </c>
    </row>
    <row r="21" spans="1:6" x14ac:dyDescent="0.15">
      <c r="A21" s="235" t="s">
        <v>3294</v>
      </c>
      <c r="B21" s="1858">
        <v>20386</v>
      </c>
      <c r="C21" s="1860">
        <v>23466</v>
      </c>
      <c r="D21" s="1858">
        <v>27709</v>
      </c>
      <c r="E21" s="1859">
        <v>27443</v>
      </c>
      <c r="F21" s="1446">
        <v>39725</v>
      </c>
    </row>
    <row r="22" spans="1:6" x14ac:dyDescent="0.15">
      <c r="A22" s="235" t="s">
        <v>3295</v>
      </c>
      <c r="B22" s="1858">
        <v>79764</v>
      </c>
      <c r="C22" s="1860">
        <v>116595</v>
      </c>
      <c r="D22" s="1858">
        <v>131162</v>
      </c>
      <c r="E22" s="1859">
        <v>104409</v>
      </c>
      <c r="F22" s="1446">
        <v>109491</v>
      </c>
    </row>
    <row r="23" spans="1:6" x14ac:dyDescent="0.15">
      <c r="A23" s="235" t="s">
        <v>3296</v>
      </c>
      <c r="B23" s="1858">
        <v>131406</v>
      </c>
      <c r="C23" s="1443">
        <v>110016</v>
      </c>
      <c r="D23" s="1858">
        <v>19719</v>
      </c>
      <c r="E23" s="1859" t="s">
        <v>80</v>
      </c>
      <c r="F23" s="1862" t="s">
        <v>80</v>
      </c>
    </row>
    <row r="24" spans="1:6" x14ac:dyDescent="0.15">
      <c r="A24" s="235" t="s">
        <v>3297</v>
      </c>
      <c r="B24" s="1858">
        <v>11903</v>
      </c>
      <c r="C24" s="1860">
        <v>26680</v>
      </c>
      <c r="D24" s="1858">
        <v>332</v>
      </c>
      <c r="E24" s="1859" t="s">
        <v>80</v>
      </c>
      <c r="F24" s="1859" t="s">
        <v>80</v>
      </c>
    </row>
    <row r="25" spans="1:6" x14ac:dyDescent="0.15">
      <c r="A25" s="2542"/>
      <c r="B25" s="2542"/>
      <c r="C25" s="2542"/>
      <c r="D25" s="2542"/>
      <c r="E25" s="2542"/>
      <c r="F25" s="147"/>
    </row>
    <row r="26" spans="1:6" ht="33.75" customHeight="1" x14ac:dyDescent="0.15">
      <c r="A26" s="2453" t="s">
        <v>3298</v>
      </c>
      <c r="B26" s="2453"/>
      <c r="C26" s="2453"/>
      <c r="D26" s="2453"/>
      <c r="E26" s="2453"/>
      <c r="F26" s="2453"/>
    </row>
    <row r="27" spans="1:6" ht="22.5" customHeight="1" x14ac:dyDescent="0.15">
      <c r="A27" s="2453" t="s">
        <v>3299</v>
      </c>
      <c r="B27" s="2453"/>
      <c r="C27" s="2453"/>
      <c r="D27" s="2453"/>
      <c r="E27" s="2453"/>
      <c r="F27" s="2453"/>
    </row>
    <row r="28" spans="1:6" ht="45" customHeight="1" x14ac:dyDescent="0.15">
      <c r="A28" s="2453" t="s">
        <v>3300</v>
      </c>
      <c r="B28" s="2453"/>
      <c r="C28" s="2453"/>
      <c r="D28" s="2453"/>
      <c r="E28" s="2453"/>
      <c r="F28" s="2453"/>
    </row>
    <row r="29" spans="1:6" x14ac:dyDescent="0.15">
      <c r="A29" s="3453" t="s">
        <v>184</v>
      </c>
      <c r="B29" s="3453"/>
      <c r="C29" s="3453"/>
      <c r="D29" s="3453"/>
      <c r="E29" s="3453"/>
      <c r="F29" s="3453"/>
    </row>
    <row r="30" spans="1:6" ht="11.25" customHeight="1" x14ac:dyDescent="0.15">
      <c r="A30" s="2440" t="s">
        <v>3254</v>
      </c>
      <c r="B30" s="2440"/>
      <c r="C30" s="2440"/>
      <c r="D30" s="2440"/>
      <c r="E30" s="2440"/>
      <c r="F30" s="2440"/>
    </row>
  </sheetData>
  <mergeCells count="10">
    <mergeCell ref="A27:F27"/>
    <mergeCell ref="A28:F28"/>
    <mergeCell ref="A29:F29"/>
    <mergeCell ref="A30:F30"/>
    <mergeCell ref="A2:F2"/>
    <mergeCell ref="A3:E3"/>
    <mergeCell ref="A4:A5"/>
    <mergeCell ref="B4:F4"/>
    <mergeCell ref="A25:E25"/>
    <mergeCell ref="A26:F26"/>
  </mergeCells>
  <pageMargins left="0.7" right="0.7" top="0.75" bottom="0.75" header="0.3" footer="0.3"/>
  <pageSetup paperSize="9" orientation="landscape"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7"/>
  <dimension ref="A1:D107"/>
  <sheetViews>
    <sheetView workbookViewId="0"/>
  </sheetViews>
  <sheetFormatPr baseColWidth="10" defaultColWidth="9.140625" defaultRowHeight="12.75" x14ac:dyDescent="0.2"/>
  <cols>
    <col min="1" max="1" width="34.85546875" style="785" customWidth="1"/>
    <col min="2" max="2" width="16" style="785" customWidth="1"/>
    <col min="3" max="3" width="14.140625" style="785" customWidth="1"/>
    <col min="4" max="4" width="13.42578125" style="785" customWidth="1"/>
    <col min="5" max="16384" width="9.140625" style="785"/>
  </cols>
  <sheetData>
    <row r="1" spans="1:4" ht="10.5" customHeight="1" x14ac:dyDescent="0.2"/>
    <row r="2" spans="1:4" ht="22.5" customHeight="1" x14ac:dyDescent="0.2">
      <c r="A2" s="3455" t="s">
        <v>3301</v>
      </c>
      <c r="B2" s="3456"/>
      <c r="C2" s="3456"/>
      <c r="D2" s="3456"/>
    </row>
    <row r="3" spans="1:4" ht="10.5" customHeight="1" x14ac:dyDescent="0.2">
      <c r="A3" s="3444"/>
      <c r="B3" s="3444"/>
      <c r="C3" s="3444"/>
      <c r="D3" s="3444"/>
    </row>
    <row r="4" spans="1:4" ht="15" customHeight="1" x14ac:dyDescent="0.2">
      <c r="A4" s="2388" t="s">
        <v>3302</v>
      </c>
      <c r="B4" s="2415" t="s">
        <v>3303</v>
      </c>
      <c r="C4" s="3457"/>
      <c r="D4" s="3457"/>
    </row>
    <row r="5" spans="1:4" x14ac:dyDescent="0.2">
      <c r="A5" s="2388"/>
      <c r="B5" s="146" t="s">
        <v>89</v>
      </c>
      <c r="C5" s="146" t="s">
        <v>1028</v>
      </c>
      <c r="D5" s="146" t="s">
        <v>1029</v>
      </c>
    </row>
    <row r="6" spans="1:4" x14ac:dyDescent="0.2">
      <c r="A6" s="234" t="s">
        <v>4</v>
      </c>
      <c r="B6" s="628">
        <f>SUM(B7,B11,B13,B19,B22,B33,B75,B80,B88,B94,B98)</f>
        <v>350</v>
      </c>
      <c r="C6" s="628">
        <f t="shared" ref="C6:D6" si="0">SUM(C7,C11,C13,C19,C22,C33,C75,C80,C88,C94,C98)</f>
        <v>222</v>
      </c>
      <c r="D6" s="628">
        <f t="shared" si="0"/>
        <v>128</v>
      </c>
    </row>
    <row r="7" spans="1:4" x14ac:dyDescent="0.2">
      <c r="A7" s="234" t="s">
        <v>5</v>
      </c>
      <c r="B7" s="628">
        <f>SUM(B8:B10)</f>
        <v>5</v>
      </c>
      <c r="C7" s="628">
        <f>SUM(C8:C10)</f>
        <v>5</v>
      </c>
      <c r="D7" s="628">
        <f>SUM(D8:D10)</f>
        <v>0</v>
      </c>
    </row>
    <row r="8" spans="1:4" x14ac:dyDescent="0.2">
      <c r="A8" s="1863" t="s">
        <v>3304</v>
      </c>
      <c r="B8" s="159">
        <v>2</v>
      </c>
      <c r="C8" s="160">
        <v>2</v>
      </c>
      <c r="D8" s="160">
        <v>0</v>
      </c>
    </row>
    <row r="9" spans="1:4" x14ac:dyDescent="0.2">
      <c r="A9" s="1863" t="s">
        <v>3305</v>
      </c>
      <c r="B9" s="159">
        <v>1</v>
      </c>
      <c r="C9" s="160">
        <v>1</v>
      </c>
      <c r="D9" s="160">
        <v>0</v>
      </c>
    </row>
    <row r="10" spans="1:4" x14ac:dyDescent="0.2">
      <c r="A10" s="1863" t="s">
        <v>3306</v>
      </c>
      <c r="B10" s="159">
        <v>2</v>
      </c>
      <c r="C10" s="160">
        <v>2</v>
      </c>
      <c r="D10" s="160">
        <v>0</v>
      </c>
    </row>
    <row r="11" spans="1:4" x14ac:dyDescent="0.2">
      <c r="A11" s="1864" t="s">
        <v>7</v>
      </c>
      <c r="B11" s="628">
        <f>SUM(B12)</f>
        <v>2</v>
      </c>
      <c r="C11" s="628">
        <f>SUM(C12)</f>
        <v>0</v>
      </c>
      <c r="D11" s="628">
        <f>SUM(D12)</f>
        <v>2</v>
      </c>
    </row>
    <row r="12" spans="1:4" x14ac:dyDescent="0.2">
      <c r="A12" s="1863" t="s">
        <v>3305</v>
      </c>
      <c r="B12" s="159">
        <v>2</v>
      </c>
      <c r="C12" s="160">
        <v>0</v>
      </c>
      <c r="D12" s="160">
        <v>2</v>
      </c>
    </row>
    <row r="13" spans="1:4" x14ac:dyDescent="0.2">
      <c r="A13" s="1864" t="s">
        <v>8</v>
      </c>
      <c r="B13" s="628">
        <f>SUM(B14:B18)</f>
        <v>5</v>
      </c>
      <c r="C13" s="628">
        <f t="shared" ref="C13:D13" si="1">SUM(C14:C18)</f>
        <v>5</v>
      </c>
      <c r="D13" s="628">
        <f t="shared" si="1"/>
        <v>0</v>
      </c>
    </row>
    <row r="14" spans="1:4" x14ac:dyDescent="0.2">
      <c r="A14" s="1863" t="s">
        <v>3307</v>
      </c>
      <c r="B14" s="159">
        <v>1</v>
      </c>
      <c r="C14" s="160">
        <v>1</v>
      </c>
      <c r="D14" s="159">
        <v>0</v>
      </c>
    </row>
    <row r="15" spans="1:4" x14ac:dyDescent="0.2">
      <c r="A15" s="1863" t="s">
        <v>3308</v>
      </c>
      <c r="B15" s="159">
        <v>1</v>
      </c>
      <c r="C15" s="160">
        <v>1</v>
      </c>
      <c r="D15" s="159">
        <v>0</v>
      </c>
    </row>
    <row r="16" spans="1:4" x14ac:dyDescent="0.2">
      <c r="A16" s="1863" t="s">
        <v>3309</v>
      </c>
      <c r="B16" s="159">
        <v>1</v>
      </c>
      <c r="C16" s="160">
        <v>1</v>
      </c>
      <c r="D16" s="159">
        <v>0</v>
      </c>
    </row>
    <row r="17" spans="1:4" x14ac:dyDescent="0.2">
      <c r="A17" s="1863" t="s">
        <v>3310</v>
      </c>
      <c r="B17" s="159">
        <v>2</v>
      </c>
      <c r="C17" s="160">
        <v>2</v>
      </c>
      <c r="D17" s="159">
        <v>0</v>
      </c>
    </row>
    <row r="18" spans="1:4" x14ac:dyDescent="0.2">
      <c r="A18" s="234" t="s">
        <v>9</v>
      </c>
      <c r="B18" s="159">
        <v>0</v>
      </c>
      <c r="C18" s="159">
        <v>0</v>
      </c>
      <c r="D18" s="159">
        <v>0</v>
      </c>
    </row>
    <row r="19" spans="1:4" x14ac:dyDescent="0.2">
      <c r="A19" s="234" t="s">
        <v>10</v>
      </c>
      <c r="B19" s="628">
        <f>SUM(B20:B21)</f>
        <v>2</v>
      </c>
      <c r="C19" s="628">
        <f t="shared" ref="C19:D19" si="2">SUM(C20:C21)</f>
        <v>2</v>
      </c>
      <c r="D19" s="628">
        <f t="shared" si="2"/>
        <v>0</v>
      </c>
    </row>
    <row r="20" spans="1:4" x14ac:dyDescent="0.2">
      <c r="A20" s="235" t="s">
        <v>3311</v>
      </c>
      <c r="B20" s="159">
        <v>1</v>
      </c>
      <c r="C20" s="160">
        <v>1</v>
      </c>
      <c r="D20" s="160">
        <v>0</v>
      </c>
    </row>
    <row r="21" spans="1:4" x14ac:dyDescent="0.2">
      <c r="A21" s="235" t="s">
        <v>3312</v>
      </c>
      <c r="B21" s="159">
        <v>1</v>
      </c>
      <c r="C21" s="160">
        <v>1</v>
      </c>
      <c r="D21" s="160">
        <v>0</v>
      </c>
    </row>
    <row r="22" spans="1:4" x14ac:dyDescent="0.2">
      <c r="A22" s="234" t="s">
        <v>11</v>
      </c>
      <c r="B22" s="628">
        <f>SUM(B23:B32)</f>
        <v>21</v>
      </c>
      <c r="C22" s="628">
        <f t="shared" ref="C22:D22" si="3">SUM(C23:C32)</f>
        <v>17</v>
      </c>
      <c r="D22" s="628">
        <f t="shared" si="3"/>
        <v>4</v>
      </c>
    </row>
    <row r="23" spans="1:4" x14ac:dyDescent="0.2">
      <c r="A23" s="1863" t="s">
        <v>3304</v>
      </c>
      <c r="B23" s="159">
        <v>1</v>
      </c>
      <c r="C23" s="160">
        <v>1</v>
      </c>
      <c r="D23" s="160">
        <v>0</v>
      </c>
    </row>
    <row r="24" spans="1:4" x14ac:dyDescent="0.2">
      <c r="A24" s="1863" t="s">
        <v>3313</v>
      </c>
      <c r="B24" s="159">
        <v>6</v>
      </c>
      <c r="C24" s="160">
        <v>6</v>
      </c>
      <c r="D24" s="160">
        <v>0</v>
      </c>
    </row>
    <row r="25" spans="1:4" x14ac:dyDescent="0.2">
      <c r="A25" s="1863" t="s">
        <v>3314</v>
      </c>
      <c r="B25" s="159">
        <v>1</v>
      </c>
      <c r="C25" s="160">
        <v>0</v>
      </c>
      <c r="D25" s="160">
        <v>1</v>
      </c>
    </row>
    <row r="26" spans="1:4" x14ac:dyDescent="0.2">
      <c r="A26" s="1863" t="s">
        <v>3315</v>
      </c>
      <c r="B26" s="159">
        <v>2</v>
      </c>
      <c r="C26" s="160">
        <v>2</v>
      </c>
      <c r="D26" s="160">
        <v>0</v>
      </c>
    </row>
    <row r="27" spans="1:4" x14ac:dyDescent="0.2">
      <c r="A27" s="1863" t="s">
        <v>3316</v>
      </c>
      <c r="B27" s="159">
        <v>1</v>
      </c>
      <c r="C27" s="160">
        <v>0</v>
      </c>
      <c r="D27" s="160">
        <v>1</v>
      </c>
    </row>
    <row r="28" spans="1:4" x14ac:dyDescent="0.2">
      <c r="A28" s="1863" t="s">
        <v>3317</v>
      </c>
      <c r="B28" s="159">
        <v>1</v>
      </c>
      <c r="C28" s="160">
        <v>1</v>
      </c>
      <c r="D28" s="160">
        <v>0</v>
      </c>
    </row>
    <row r="29" spans="1:4" x14ac:dyDescent="0.2">
      <c r="A29" s="1863" t="s">
        <v>3318</v>
      </c>
      <c r="B29" s="159">
        <v>2</v>
      </c>
      <c r="C29" s="160">
        <v>2</v>
      </c>
      <c r="D29" s="160">
        <v>0</v>
      </c>
    </row>
    <row r="30" spans="1:4" x14ac:dyDescent="0.2">
      <c r="A30" s="1863" t="s">
        <v>3319</v>
      </c>
      <c r="B30" s="159">
        <v>5</v>
      </c>
      <c r="C30" s="160">
        <v>4</v>
      </c>
      <c r="D30" s="160">
        <v>1</v>
      </c>
    </row>
    <row r="31" spans="1:4" x14ac:dyDescent="0.2">
      <c r="A31" s="1863" t="s">
        <v>3320</v>
      </c>
      <c r="B31" s="159">
        <v>1</v>
      </c>
      <c r="C31" s="160">
        <v>1</v>
      </c>
      <c r="D31" s="160">
        <v>0</v>
      </c>
    </row>
    <row r="32" spans="1:4" x14ac:dyDescent="0.2">
      <c r="A32" s="1863" t="s">
        <v>3311</v>
      </c>
      <c r="B32" s="159">
        <v>1</v>
      </c>
      <c r="C32" s="160">
        <v>0</v>
      </c>
      <c r="D32" s="160">
        <v>1</v>
      </c>
    </row>
    <row r="33" spans="1:4" x14ac:dyDescent="0.2">
      <c r="A33" s="234" t="s">
        <v>12</v>
      </c>
      <c r="B33" s="628">
        <f>SUM(B34:B74)</f>
        <v>245</v>
      </c>
      <c r="C33" s="628">
        <f t="shared" ref="C33:D33" si="4">SUM(C34:C74)</f>
        <v>145</v>
      </c>
      <c r="D33" s="628">
        <f t="shared" si="4"/>
        <v>100</v>
      </c>
    </row>
    <row r="34" spans="1:4" x14ac:dyDescent="0.2">
      <c r="A34" s="1863" t="s">
        <v>3304</v>
      </c>
      <c r="B34" s="159">
        <v>19</v>
      </c>
      <c r="C34" s="160">
        <v>12</v>
      </c>
      <c r="D34" s="160">
        <v>7</v>
      </c>
    </row>
    <row r="35" spans="1:4" x14ac:dyDescent="0.2">
      <c r="A35" s="1863" t="s">
        <v>3313</v>
      </c>
      <c r="B35" s="159">
        <v>12</v>
      </c>
      <c r="C35" s="160">
        <v>12</v>
      </c>
      <c r="D35" s="160">
        <v>0</v>
      </c>
    </row>
    <row r="36" spans="1:4" x14ac:dyDescent="0.2">
      <c r="A36" s="1863" t="s">
        <v>3308</v>
      </c>
      <c r="B36" s="159">
        <v>1</v>
      </c>
      <c r="C36" s="160">
        <v>1</v>
      </c>
      <c r="D36" s="160">
        <v>0</v>
      </c>
    </row>
    <row r="37" spans="1:4" x14ac:dyDescent="0.2">
      <c r="A37" s="1863" t="s">
        <v>3321</v>
      </c>
      <c r="B37" s="159">
        <v>1</v>
      </c>
      <c r="C37" s="160">
        <v>1</v>
      </c>
      <c r="D37" s="160">
        <v>0</v>
      </c>
    </row>
    <row r="38" spans="1:4" x14ac:dyDescent="0.2">
      <c r="A38" s="1863" t="s">
        <v>3322</v>
      </c>
      <c r="B38" s="159">
        <v>2</v>
      </c>
      <c r="C38" s="160">
        <v>1</v>
      </c>
      <c r="D38" s="160">
        <v>1</v>
      </c>
    </row>
    <row r="39" spans="1:4" x14ac:dyDescent="0.2">
      <c r="A39" s="1863" t="s">
        <v>3314</v>
      </c>
      <c r="B39" s="159">
        <v>20</v>
      </c>
      <c r="C39" s="160">
        <v>11</v>
      </c>
      <c r="D39" s="160">
        <v>9</v>
      </c>
    </row>
    <row r="40" spans="1:4" x14ac:dyDescent="0.2">
      <c r="A40" s="1863" t="s">
        <v>3315</v>
      </c>
      <c r="B40" s="159">
        <v>1</v>
      </c>
      <c r="C40" s="160">
        <v>0</v>
      </c>
      <c r="D40" s="160">
        <v>1</v>
      </c>
    </row>
    <row r="41" spans="1:4" x14ac:dyDescent="0.2">
      <c r="A41" s="1863" t="s">
        <v>3323</v>
      </c>
      <c r="B41" s="159">
        <v>9</v>
      </c>
      <c r="C41" s="160">
        <v>4</v>
      </c>
      <c r="D41" s="160">
        <v>5</v>
      </c>
    </row>
    <row r="42" spans="1:4" x14ac:dyDescent="0.2">
      <c r="A42" s="1863" t="s">
        <v>3324</v>
      </c>
      <c r="B42" s="159">
        <v>4</v>
      </c>
      <c r="C42" s="160">
        <v>3</v>
      </c>
      <c r="D42" s="160">
        <v>1</v>
      </c>
    </row>
    <row r="43" spans="1:4" x14ac:dyDescent="0.2">
      <c r="A43" s="1863" t="s">
        <v>3316</v>
      </c>
      <c r="B43" s="159">
        <v>7</v>
      </c>
      <c r="C43" s="160">
        <v>3</v>
      </c>
      <c r="D43" s="160">
        <v>4</v>
      </c>
    </row>
    <row r="44" spans="1:4" x14ac:dyDescent="0.2">
      <c r="A44" s="1863" t="s">
        <v>3325</v>
      </c>
      <c r="B44" s="159">
        <v>2</v>
      </c>
      <c r="C44" s="160">
        <v>2</v>
      </c>
      <c r="D44" s="160">
        <v>0</v>
      </c>
    </row>
    <row r="45" spans="1:4" x14ac:dyDescent="0.2">
      <c r="A45" s="1863" t="s">
        <v>3326</v>
      </c>
      <c r="B45" s="159">
        <v>24</v>
      </c>
      <c r="C45" s="160">
        <v>11</v>
      </c>
      <c r="D45" s="160">
        <v>13</v>
      </c>
    </row>
    <row r="46" spans="1:4" x14ac:dyDescent="0.2">
      <c r="A46" s="1863" t="s">
        <v>3327</v>
      </c>
      <c r="B46" s="159">
        <v>8</v>
      </c>
      <c r="C46" s="160">
        <v>0</v>
      </c>
      <c r="D46" s="160">
        <v>8</v>
      </c>
    </row>
    <row r="47" spans="1:4" x14ac:dyDescent="0.2">
      <c r="A47" s="1863" t="s">
        <v>3328</v>
      </c>
      <c r="B47" s="159">
        <v>4</v>
      </c>
      <c r="C47" s="160">
        <v>2</v>
      </c>
      <c r="D47" s="160">
        <v>2</v>
      </c>
    </row>
    <row r="48" spans="1:4" x14ac:dyDescent="0.2">
      <c r="A48" s="1863" t="s">
        <v>3329</v>
      </c>
      <c r="B48" s="159">
        <v>3</v>
      </c>
      <c r="C48" s="160">
        <v>1</v>
      </c>
      <c r="D48" s="160">
        <v>2</v>
      </c>
    </row>
    <row r="49" spans="1:4" x14ac:dyDescent="0.2">
      <c r="A49" s="1863" t="s">
        <v>3305</v>
      </c>
      <c r="B49" s="159">
        <v>8</v>
      </c>
      <c r="C49" s="160">
        <v>4</v>
      </c>
      <c r="D49" s="160">
        <v>4</v>
      </c>
    </row>
    <row r="50" spans="1:4" x14ac:dyDescent="0.2">
      <c r="A50" s="1863" t="s">
        <v>3309</v>
      </c>
      <c r="B50" s="159">
        <v>17</v>
      </c>
      <c r="C50" s="160">
        <v>10</v>
      </c>
      <c r="D50" s="160">
        <v>7</v>
      </c>
    </row>
    <row r="51" spans="1:4" x14ac:dyDescent="0.2">
      <c r="A51" s="1863" t="s">
        <v>3330</v>
      </c>
      <c r="B51" s="159">
        <v>6</v>
      </c>
      <c r="C51" s="160">
        <v>4</v>
      </c>
      <c r="D51" s="160">
        <v>2</v>
      </c>
    </row>
    <row r="52" spans="1:4" x14ac:dyDescent="0.2">
      <c r="A52" s="1863" t="s">
        <v>3331</v>
      </c>
      <c r="B52" s="159">
        <v>8</v>
      </c>
      <c r="C52" s="160">
        <v>7</v>
      </c>
      <c r="D52" s="160">
        <v>1</v>
      </c>
    </row>
    <row r="53" spans="1:4" x14ac:dyDescent="0.2">
      <c r="A53" s="1863" t="s">
        <v>3317</v>
      </c>
      <c r="B53" s="159">
        <v>1</v>
      </c>
      <c r="C53" s="160">
        <v>0</v>
      </c>
      <c r="D53" s="160">
        <v>1</v>
      </c>
    </row>
    <row r="54" spans="1:4" x14ac:dyDescent="0.2">
      <c r="A54" s="1863" t="s">
        <v>3332</v>
      </c>
      <c r="B54" s="159">
        <v>3</v>
      </c>
      <c r="C54" s="160">
        <v>2</v>
      </c>
      <c r="D54" s="160">
        <v>1</v>
      </c>
    </row>
    <row r="55" spans="1:4" x14ac:dyDescent="0.2">
      <c r="A55" s="1863" t="s">
        <v>3318</v>
      </c>
      <c r="B55" s="159">
        <v>16</v>
      </c>
      <c r="C55" s="160">
        <v>12</v>
      </c>
      <c r="D55" s="160">
        <v>4</v>
      </c>
    </row>
    <row r="56" spans="1:4" x14ac:dyDescent="0.2">
      <c r="A56" s="1863" t="s">
        <v>3333</v>
      </c>
      <c r="B56" s="159">
        <v>3</v>
      </c>
      <c r="C56" s="160">
        <v>1</v>
      </c>
      <c r="D56" s="160">
        <v>2</v>
      </c>
    </row>
    <row r="57" spans="1:4" x14ac:dyDescent="0.2">
      <c r="A57" s="1863" t="s">
        <v>3334</v>
      </c>
      <c r="B57" s="159">
        <v>2</v>
      </c>
      <c r="C57" s="160">
        <v>1</v>
      </c>
      <c r="D57" s="160">
        <v>1</v>
      </c>
    </row>
    <row r="58" spans="1:4" x14ac:dyDescent="0.2">
      <c r="A58" s="1863" t="s">
        <v>3335</v>
      </c>
      <c r="B58" s="159">
        <v>1</v>
      </c>
      <c r="C58" s="160">
        <v>1</v>
      </c>
      <c r="D58" s="160">
        <v>0</v>
      </c>
    </row>
    <row r="59" spans="1:4" x14ac:dyDescent="0.2">
      <c r="A59" s="1863" t="s">
        <v>3336</v>
      </c>
      <c r="B59" s="159">
        <v>6</v>
      </c>
      <c r="C59" s="160">
        <v>4</v>
      </c>
      <c r="D59" s="160">
        <v>2</v>
      </c>
    </row>
    <row r="60" spans="1:4" x14ac:dyDescent="0.2">
      <c r="A60" s="1863" t="s">
        <v>3337</v>
      </c>
      <c r="B60" s="159">
        <v>2</v>
      </c>
      <c r="C60" s="160">
        <v>1</v>
      </c>
      <c r="D60" s="160">
        <v>1</v>
      </c>
    </row>
    <row r="61" spans="1:4" x14ac:dyDescent="0.2">
      <c r="A61" s="1863" t="s">
        <v>3338</v>
      </c>
      <c r="B61" s="159">
        <v>5</v>
      </c>
      <c r="C61" s="160">
        <v>4</v>
      </c>
      <c r="D61" s="160">
        <v>1</v>
      </c>
    </row>
    <row r="62" spans="1:4" x14ac:dyDescent="0.2">
      <c r="A62" s="1863" t="s">
        <v>3339</v>
      </c>
      <c r="B62" s="159">
        <v>5</v>
      </c>
      <c r="C62" s="160">
        <v>3</v>
      </c>
      <c r="D62" s="160">
        <v>2</v>
      </c>
    </row>
    <row r="63" spans="1:4" x14ac:dyDescent="0.2">
      <c r="A63" s="1863" t="s">
        <v>3340</v>
      </c>
      <c r="B63" s="159">
        <v>2</v>
      </c>
      <c r="C63" s="160">
        <v>1</v>
      </c>
      <c r="D63" s="160">
        <v>1</v>
      </c>
    </row>
    <row r="64" spans="1:4" x14ac:dyDescent="0.2">
      <c r="A64" s="1863" t="s">
        <v>3341</v>
      </c>
      <c r="B64" s="159">
        <v>2</v>
      </c>
      <c r="C64" s="160">
        <v>1</v>
      </c>
      <c r="D64" s="160">
        <v>1</v>
      </c>
    </row>
    <row r="65" spans="1:4" x14ac:dyDescent="0.2">
      <c r="A65" s="1863" t="s">
        <v>3342</v>
      </c>
      <c r="B65" s="159">
        <v>1</v>
      </c>
      <c r="C65" s="160">
        <v>0</v>
      </c>
      <c r="D65" s="160">
        <v>1</v>
      </c>
    </row>
    <row r="66" spans="1:4" x14ac:dyDescent="0.2">
      <c r="A66" s="1863" t="s">
        <v>3320</v>
      </c>
      <c r="B66" s="159">
        <v>4</v>
      </c>
      <c r="C66" s="160">
        <v>1</v>
      </c>
      <c r="D66" s="160">
        <v>3</v>
      </c>
    </row>
    <row r="67" spans="1:4" x14ac:dyDescent="0.2">
      <c r="A67" s="1863" t="s">
        <v>3343</v>
      </c>
      <c r="B67" s="159">
        <v>2</v>
      </c>
      <c r="C67" s="160">
        <v>1</v>
      </c>
      <c r="D67" s="160">
        <v>1</v>
      </c>
    </row>
    <row r="68" spans="1:4" x14ac:dyDescent="0.2">
      <c r="A68" s="1863" t="s">
        <v>3311</v>
      </c>
      <c r="B68" s="159">
        <v>2</v>
      </c>
      <c r="C68" s="160">
        <v>1</v>
      </c>
      <c r="D68" s="160">
        <v>1</v>
      </c>
    </row>
    <row r="69" spans="1:4" x14ac:dyDescent="0.2">
      <c r="A69" s="1863" t="s">
        <v>3344</v>
      </c>
      <c r="B69" s="159">
        <v>2</v>
      </c>
      <c r="C69" s="160">
        <v>2</v>
      </c>
      <c r="D69" s="160">
        <v>0</v>
      </c>
    </row>
    <row r="70" spans="1:4" x14ac:dyDescent="0.2">
      <c r="A70" s="1863" t="s">
        <v>3345</v>
      </c>
      <c r="B70" s="159">
        <v>7</v>
      </c>
      <c r="C70" s="160">
        <v>4</v>
      </c>
      <c r="D70" s="160">
        <v>3</v>
      </c>
    </row>
    <row r="71" spans="1:4" x14ac:dyDescent="0.2">
      <c r="A71" s="1863" t="s">
        <v>3346</v>
      </c>
      <c r="B71" s="159">
        <v>2</v>
      </c>
      <c r="C71" s="160">
        <v>0</v>
      </c>
      <c r="D71" s="160">
        <v>2</v>
      </c>
    </row>
    <row r="72" spans="1:4" x14ac:dyDescent="0.2">
      <c r="A72" s="1863" t="s">
        <v>3347</v>
      </c>
      <c r="B72" s="159">
        <v>1</v>
      </c>
      <c r="C72" s="160">
        <v>0</v>
      </c>
      <c r="D72" s="160">
        <v>1</v>
      </c>
    </row>
    <row r="73" spans="1:4" x14ac:dyDescent="0.2">
      <c r="A73" s="1863" t="s">
        <v>3348</v>
      </c>
      <c r="B73" s="159">
        <v>8</v>
      </c>
      <c r="C73" s="160">
        <v>4</v>
      </c>
      <c r="D73" s="160">
        <v>4</v>
      </c>
    </row>
    <row r="74" spans="1:4" x14ac:dyDescent="0.2">
      <c r="A74" s="1863" t="s">
        <v>3349</v>
      </c>
      <c r="B74" s="159">
        <v>12</v>
      </c>
      <c r="C74" s="160">
        <v>12</v>
      </c>
      <c r="D74" s="160">
        <v>0</v>
      </c>
    </row>
    <row r="75" spans="1:4" x14ac:dyDescent="0.2">
      <c r="A75" s="234" t="s">
        <v>836</v>
      </c>
      <c r="B75" s="628">
        <f>SUM(B76:B79)</f>
        <v>5</v>
      </c>
      <c r="C75" s="628">
        <f t="shared" ref="C75:D75" si="5">SUM(C76:C79)</f>
        <v>5</v>
      </c>
      <c r="D75" s="628">
        <f t="shared" si="5"/>
        <v>0</v>
      </c>
    </row>
    <row r="76" spans="1:4" x14ac:dyDescent="0.2">
      <c r="A76" s="1863" t="s">
        <v>3304</v>
      </c>
      <c r="B76" s="159">
        <v>1</v>
      </c>
      <c r="C76" s="160">
        <v>1</v>
      </c>
      <c r="D76" s="159">
        <v>0</v>
      </c>
    </row>
    <row r="77" spans="1:4" x14ac:dyDescent="0.2">
      <c r="A77" s="1863" t="s">
        <v>3313</v>
      </c>
      <c r="B77" s="159">
        <v>1</v>
      </c>
      <c r="C77" s="160">
        <v>1</v>
      </c>
      <c r="D77" s="159">
        <v>0</v>
      </c>
    </row>
    <row r="78" spans="1:4" x14ac:dyDescent="0.2">
      <c r="A78" s="1863" t="s">
        <v>3338</v>
      </c>
      <c r="B78" s="159">
        <v>2</v>
      </c>
      <c r="C78" s="160">
        <v>2</v>
      </c>
      <c r="D78" s="159">
        <v>0</v>
      </c>
    </row>
    <row r="79" spans="1:4" x14ac:dyDescent="0.2">
      <c r="A79" s="1863" t="s">
        <v>3312</v>
      </c>
      <c r="B79" s="159">
        <v>1</v>
      </c>
      <c r="C79" s="160">
        <v>1</v>
      </c>
      <c r="D79" s="159">
        <v>0</v>
      </c>
    </row>
    <row r="80" spans="1:4" x14ac:dyDescent="0.2">
      <c r="A80" s="234" t="s">
        <v>14</v>
      </c>
      <c r="B80" s="628">
        <f>SUM(B81:B87)</f>
        <v>20</v>
      </c>
      <c r="C80" s="628">
        <f t="shared" ref="C80:D80" si="6">SUM(C81:C87)</f>
        <v>11</v>
      </c>
      <c r="D80" s="628">
        <f t="shared" si="6"/>
        <v>9</v>
      </c>
    </row>
    <row r="81" spans="1:4" x14ac:dyDescent="0.2">
      <c r="A81" s="1863" t="s">
        <v>3322</v>
      </c>
      <c r="B81" s="159">
        <v>9</v>
      </c>
      <c r="C81" s="160">
        <v>5</v>
      </c>
      <c r="D81" s="160">
        <v>4</v>
      </c>
    </row>
    <row r="82" spans="1:4" x14ac:dyDescent="0.2">
      <c r="A82" s="1863" t="s">
        <v>3314</v>
      </c>
      <c r="B82" s="159">
        <v>6</v>
      </c>
      <c r="C82" s="160">
        <v>5</v>
      </c>
      <c r="D82" s="160">
        <v>1</v>
      </c>
    </row>
    <row r="83" spans="1:4" x14ac:dyDescent="0.2">
      <c r="A83" s="1863" t="s">
        <v>3316</v>
      </c>
      <c r="B83" s="159">
        <v>1</v>
      </c>
      <c r="C83" s="160">
        <v>0</v>
      </c>
      <c r="D83" s="160">
        <v>1</v>
      </c>
    </row>
    <row r="84" spans="1:4" x14ac:dyDescent="0.2">
      <c r="A84" s="1863" t="s">
        <v>3309</v>
      </c>
      <c r="B84" s="159">
        <v>1</v>
      </c>
      <c r="C84" s="160">
        <v>0</v>
      </c>
      <c r="D84" s="160">
        <v>1</v>
      </c>
    </row>
    <row r="85" spans="1:4" x14ac:dyDescent="0.2">
      <c r="A85" s="1863" t="s">
        <v>3330</v>
      </c>
      <c r="B85" s="159">
        <v>1</v>
      </c>
      <c r="C85" s="160">
        <v>0</v>
      </c>
      <c r="D85" s="160">
        <v>1</v>
      </c>
    </row>
    <row r="86" spans="1:4" x14ac:dyDescent="0.2">
      <c r="A86" s="1863" t="s">
        <v>3350</v>
      </c>
      <c r="B86" s="159">
        <v>1</v>
      </c>
      <c r="C86" s="160">
        <v>1</v>
      </c>
      <c r="D86" s="160">
        <v>0</v>
      </c>
    </row>
    <row r="87" spans="1:4" x14ac:dyDescent="0.2">
      <c r="A87" s="1863" t="s">
        <v>3345</v>
      </c>
      <c r="B87" s="159">
        <v>1</v>
      </c>
      <c r="C87" s="160">
        <v>0</v>
      </c>
      <c r="D87" s="160">
        <v>1</v>
      </c>
    </row>
    <row r="88" spans="1:4" x14ac:dyDescent="0.2">
      <c r="A88" s="234" t="s">
        <v>15</v>
      </c>
      <c r="B88" s="628">
        <f>SUM(B89:B93)</f>
        <v>25</v>
      </c>
      <c r="C88" s="628">
        <f t="shared" ref="C88:D88" si="7">SUM(C89:C93)</f>
        <v>14</v>
      </c>
      <c r="D88" s="628">
        <f t="shared" si="7"/>
        <v>11</v>
      </c>
    </row>
    <row r="89" spans="1:4" x14ac:dyDescent="0.2">
      <c r="A89" s="1863" t="s">
        <v>3304</v>
      </c>
      <c r="B89" s="159">
        <v>1</v>
      </c>
      <c r="C89" s="160">
        <v>0</v>
      </c>
      <c r="D89" s="160">
        <v>1</v>
      </c>
    </row>
    <row r="90" spans="1:4" x14ac:dyDescent="0.2">
      <c r="A90" s="1863" t="s">
        <v>3322</v>
      </c>
      <c r="B90" s="159">
        <v>8</v>
      </c>
      <c r="C90" s="160">
        <v>4</v>
      </c>
      <c r="D90" s="160">
        <v>4</v>
      </c>
    </row>
    <row r="91" spans="1:4" x14ac:dyDescent="0.2">
      <c r="A91" s="1863" t="s">
        <v>3330</v>
      </c>
      <c r="B91" s="159">
        <v>1</v>
      </c>
      <c r="C91" s="160">
        <v>1</v>
      </c>
      <c r="D91" s="160">
        <v>0</v>
      </c>
    </row>
    <row r="92" spans="1:4" x14ac:dyDescent="0.2">
      <c r="A92" s="1863" t="s">
        <v>3351</v>
      </c>
      <c r="B92" s="159">
        <v>1</v>
      </c>
      <c r="C92" s="160">
        <v>0</v>
      </c>
      <c r="D92" s="160">
        <v>1</v>
      </c>
    </row>
    <row r="93" spans="1:4" x14ac:dyDescent="0.2">
      <c r="A93" s="1863" t="s">
        <v>3319</v>
      </c>
      <c r="B93" s="159">
        <v>14</v>
      </c>
      <c r="C93" s="160">
        <v>9</v>
      </c>
      <c r="D93" s="160">
        <v>5</v>
      </c>
    </row>
    <row r="94" spans="1:4" x14ac:dyDescent="0.2">
      <c r="A94" s="1864" t="s">
        <v>16</v>
      </c>
      <c r="B94" s="628">
        <f>SUM(B95:B97)</f>
        <v>7</v>
      </c>
      <c r="C94" s="628">
        <f t="shared" ref="C94:D94" si="8">SUM(C95:C97)</f>
        <v>6</v>
      </c>
      <c r="D94" s="628">
        <f t="shared" si="8"/>
        <v>1</v>
      </c>
    </row>
    <row r="95" spans="1:4" x14ac:dyDescent="0.2">
      <c r="A95" s="1863" t="s">
        <v>3304</v>
      </c>
      <c r="B95" s="159">
        <v>2</v>
      </c>
      <c r="C95" s="160">
        <v>2</v>
      </c>
      <c r="D95" s="160">
        <v>0</v>
      </c>
    </row>
    <row r="96" spans="1:4" x14ac:dyDescent="0.2">
      <c r="A96" s="1863" t="s">
        <v>3307</v>
      </c>
      <c r="B96" s="159">
        <v>1</v>
      </c>
      <c r="C96" s="160">
        <v>1</v>
      </c>
      <c r="D96" s="160">
        <v>0</v>
      </c>
    </row>
    <row r="97" spans="1:4" x14ac:dyDescent="0.2">
      <c r="A97" s="1863" t="s">
        <v>3322</v>
      </c>
      <c r="B97" s="159">
        <v>4</v>
      </c>
      <c r="C97" s="160">
        <v>3</v>
      </c>
      <c r="D97" s="160">
        <v>1</v>
      </c>
    </row>
    <row r="98" spans="1:4" x14ac:dyDescent="0.2">
      <c r="A98" s="234" t="s">
        <v>418</v>
      </c>
      <c r="B98" s="628">
        <f>SUM(B99:B104)</f>
        <v>13</v>
      </c>
      <c r="C98" s="628">
        <f t="shared" ref="C98:D98" si="9">SUM(C99:C104)</f>
        <v>12</v>
      </c>
      <c r="D98" s="628">
        <f t="shared" si="9"/>
        <v>1</v>
      </c>
    </row>
    <row r="99" spans="1:4" x14ac:dyDescent="0.2">
      <c r="A99" s="1863" t="s">
        <v>3304</v>
      </c>
      <c r="B99" s="159">
        <v>1</v>
      </c>
      <c r="C99" s="160">
        <v>1</v>
      </c>
      <c r="D99" s="160">
        <v>0</v>
      </c>
    </row>
    <row r="100" spans="1:4" x14ac:dyDescent="0.2">
      <c r="A100" s="1863" t="s">
        <v>3314</v>
      </c>
      <c r="B100" s="159">
        <v>1</v>
      </c>
      <c r="C100" s="160">
        <v>1</v>
      </c>
      <c r="D100" s="160">
        <v>0</v>
      </c>
    </row>
    <row r="101" spans="1:4" x14ac:dyDescent="0.2">
      <c r="A101" s="1863" t="s">
        <v>3319</v>
      </c>
      <c r="B101" s="159">
        <v>11</v>
      </c>
      <c r="C101" s="160">
        <v>10</v>
      </c>
      <c r="D101" s="160">
        <v>1</v>
      </c>
    </row>
    <row r="102" spans="1:4" x14ac:dyDescent="0.2">
      <c r="A102" s="234" t="s">
        <v>314</v>
      </c>
      <c r="B102" s="159">
        <v>0</v>
      </c>
      <c r="C102" s="160">
        <v>0</v>
      </c>
      <c r="D102" s="160">
        <v>0</v>
      </c>
    </row>
    <row r="103" spans="1:4" x14ac:dyDescent="0.2">
      <c r="A103" s="234" t="s">
        <v>19</v>
      </c>
      <c r="B103" s="159">
        <v>0</v>
      </c>
      <c r="C103" s="160">
        <v>0</v>
      </c>
      <c r="D103" s="160">
        <v>0</v>
      </c>
    </row>
    <row r="104" spans="1:4" x14ac:dyDescent="0.2">
      <c r="A104" s="234" t="s">
        <v>20</v>
      </c>
      <c r="B104" s="159">
        <v>0</v>
      </c>
      <c r="C104" s="160">
        <v>0</v>
      </c>
      <c r="D104" s="160">
        <v>0</v>
      </c>
    </row>
    <row r="105" spans="1:4" x14ac:dyDescent="0.2">
      <c r="A105" s="2542"/>
      <c r="B105" s="2542"/>
      <c r="C105" s="2542"/>
      <c r="D105" s="2542"/>
    </row>
    <row r="106" spans="1:4" x14ac:dyDescent="0.2">
      <c r="A106" s="3458" t="s">
        <v>21</v>
      </c>
      <c r="B106" s="3458"/>
      <c r="C106" s="3458"/>
      <c r="D106" s="3458"/>
    </row>
    <row r="107" spans="1:4" x14ac:dyDescent="0.2">
      <c r="A107" s="2542" t="s">
        <v>3254</v>
      </c>
      <c r="B107" s="3454"/>
      <c r="C107" s="3454"/>
      <c r="D107" s="3454"/>
    </row>
  </sheetData>
  <mergeCells count="7">
    <mergeCell ref="A107:D107"/>
    <mergeCell ref="A2:D2"/>
    <mergeCell ref="A3:D3"/>
    <mergeCell ref="A4:A5"/>
    <mergeCell ref="B4:D4"/>
    <mergeCell ref="A105:D105"/>
    <mergeCell ref="A106:D106"/>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8"/>
  <dimension ref="A2:L22"/>
  <sheetViews>
    <sheetView workbookViewId="0"/>
  </sheetViews>
  <sheetFormatPr baseColWidth="10" defaultColWidth="9.140625" defaultRowHeight="10.5" x14ac:dyDescent="0.15"/>
  <cols>
    <col min="1" max="1" width="12.140625" style="118" customWidth="1"/>
    <col min="2" max="2" width="13.7109375" style="118" customWidth="1"/>
    <col min="3" max="3" width="11.140625" style="118" customWidth="1"/>
    <col min="4" max="4" width="14.7109375" style="118" customWidth="1"/>
    <col min="5" max="5" width="11.7109375" style="118" customWidth="1"/>
    <col min="6" max="6" width="12.7109375" style="118" customWidth="1"/>
    <col min="7" max="7" width="12.5703125" style="118" customWidth="1"/>
    <col min="8" max="8" width="11.28515625" style="118" customWidth="1"/>
    <col min="9" max="9" width="10.28515625" style="118" customWidth="1"/>
    <col min="10" max="10" width="9.140625" style="118" customWidth="1"/>
    <col min="11" max="11" width="13.140625" style="118" customWidth="1"/>
    <col min="12" max="12" width="9.85546875" style="118" customWidth="1"/>
    <col min="13" max="234" width="9.140625" style="118"/>
    <col min="235" max="235" width="12.140625" style="118" customWidth="1"/>
    <col min="236" max="236" width="13.7109375" style="118" customWidth="1"/>
    <col min="237" max="237" width="11.140625" style="118" customWidth="1"/>
    <col min="238" max="238" width="14.7109375" style="118" customWidth="1"/>
    <col min="239" max="239" width="11.7109375" style="118" customWidth="1"/>
    <col min="240" max="240" width="12.7109375" style="118" customWidth="1"/>
    <col min="241" max="241" width="12.5703125" style="118" customWidth="1"/>
    <col min="242" max="242" width="11.28515625" style="118" customWidth="1"/>
    <col min="243" max="243" width="10.28515625" style="118" customWidth="1"/>
    <col min="244" max="244" width="9.140625" style="118" customWidth="1"/>
    <col min="245" max="245" width="13.140625" style="118" customWidth="1"/>
    <col min="246" max="246" width="9.85546875" style="118" customWidth="1"/>
    <col min="247" max="247" width="3.42578125" style="118" customWidth="1"/>
    <col min="248" max="490" width="9.140625" style="118"/>
    <col min="491" max="491" width="12.140625" style="118" customWidth="1"/>
    <col min="492" max="492" width="13.7109375" style="118" customWidth="1"/>
    <col min="493" max="493" width="11.140625" style="118" customWidth="1"/>
    <col min="494" max="494" width="14.7109375" style="118" customWidth="1"/>
    <col min="495" max="495" width="11.7109375" style="118" customWidth="1"/>
    <col min="496" max="496" width="12.7109375" style="118" customWidth="1"/>
    <col min="497" max="497" width="12.5703125" style="118" customWidth="1"/>
    <col min="498" max="498" width="11.28515625" style="118" customWidth="1"/>
    <col min="499" max="499" width="10.28515625" style="118" customWidth="1"/>
    <col min="500" max="500" width="9.140625" style="118" customWidth="1"/>
    <col min="501" max="501" width="13.140625" style="118" customWidth="1"/>
    <col min="502" max="502" width="9.85546875" style="118" customWidth="1"/>
    <col min="503" max="503" width="3.42578125" style="118" customWidth="1"/>
    <col min="504" max="746" width="9.140625" style="118"/>
    <col min="747" max="747" width="12.140625" style="118" customWidth="1"/>
    <col min="748" max="748" width="13.7109375" style="118" customWidth="1"/>
    <col min="749" max="749" width="11.140625" style="118" customWidth="1"/>
    <col min="750" max="750" width="14.7109375" style="118" customWidth="1"/>
    <col min="751" max="751" width="11.7109375" style="118" customWidth="1"/>
    <col min="752" max="752" width="12.7109375" style="118" customWidth="1"/>
    <col min="753" max="753" width="12.5703125" style="118" customWidth="1"/>
    <col min="754" max="754" width="11.28515625" style="118" customWidth="1"/>
    <col min="755" max="755" width="10.28515625" style="118" customWidth="1"/>
    <col min="756" max="756" width="9.140625" style="118" customWidth="1"/>
    <col min="757" max="757" width="13.140625" style="118" customWidth="1"/>
    <col min="758" max="758" width="9.85546875" style="118" customWidth="1"/>
    <col min="759" max="759" width="3.42578125" style="118" customWidth="1"/>
    <col min="760" max="1002" width="9.140625" style="118"/>
    <col min="1003" max="1003" width="12.140625" style="118" customWidth="1"/>
    <col min="1004" max="1004" width="13.7109375" style="118" customWidth="1"/>
    <col min="1005" max="1005" width="11.140625" style="118" customWidth="1"/>
    <col min="1006" max="1006" width="14.7109375" style="118" customWidth="1"/>
    <col min="1007" max="1007" width="11.7109375" style="118" customWidth="1"/>
    <col min="1008" max="1008" width="12.7109375" style="118" customWidth="1"/>
    <col min="1009" max="1009" width="12.5703125" style="118" customWidth="1"/>
    <col min="1010" max="1010" width="11.28515625" style="118" customWidth="1"/>
    <col min="1011" max="1011" width="10.28515625" style="118" customWidth="1"/>
    <col min="1012" max="1012" width="9.140625" style="118" customWidth="1"/>
    <col min="1013" max="1013" width="13.140625" style="118" customWidth="1"/>
    <col min="1014" max="1014" width="9.85546875" style="118" customWidth="1"/>
    <col min="1015" max="1015" width="3.42578125" style="118" customWidth="1"/>
    <col min="1016" max="1258" width="9.140625" style="118"/>
    <col min="1259" max="1259" width="12.140625" style="118" customWidth="1"/>
    <col min="1260" max="1260" width="13.7109375" style="118" customWidth="1"/>
    <col min="1261" max="1261" width="11.140625" style="118" customWidth="1"/>
    <col min="1262" max="1262" width="14.7109375" style="118" customWidth="1"/>
    <col min="1263" max="1263" width="11.7109375" style="118" customWidth="1"/>
    <col min="1264" max="1264" width="12.7109375" style="118" customWidth="1"/>
    <col min="1265" max="1265" width="12.5703125" style="118" customWidth="1"/>
    <col min="1266" max="1266" width="11.28515625" style="118" customWidth="1"/>
    <col min="1267" max="1267" width="10.28515625" style="118" customWidth="1"/>
    <col min="1268" max="1268" width="9.140625" style="118" customWidth="1"/>
    <col min="1269" max="1269" width="13.140625" style="118" customWidth="1"/>
    <col min="1270" max="1270" width="9.85546875" style="118" customWidth="1"/>
    <col min="1271" max="1271" width="3.42578125" style="118" customWidth="1"/>
    <col min="1272" max="1514" width="9.140625" style="118"/>
    <col min="1515" max="1515" width="12.140625" style="118" customWidth="1"/>
    <col min="1516" max="1516" width="13.7109375" style="118" customWidth="1"/>
    <col min="1517" max="1517" width="11.140625" style="118" customWidth="1"/>
    <col min="1518" max="1518" width="14.7109375" style="118" customWidth="1"/>
    <col min="1519" max="1519" width="11.7109375" style="118" customWidth="1"/>
    <col min="1520" max="1520" width="12.7109375" style="118" customWidth="1"/>
    <col min="1521" max="1521" width="12.5703125" style="118" customWidth="1"/>
    <col min="1522" max="1522" width="11.28515625" style="118" customWidth="1"/>
    <col min="1523" max="1523" width="10.28515625" style="118" customWidth="1"/>
    <col min="1524" max="1524" width="9.140625" style="118" customWidth="1"/>
    <col min="1525" max="1525" width="13.140625" style="118" customWidth="1"/>
    <col min="1526" max="1526" width="9.85546875" style="118" customWidth="1"/>
    <col min="1527" max="1527" width="3.42578125" style="118" customWidth="1"/>
    <col min="1528" max="1770" width="9.140625" style="118"/>
    <col min="1771" max="1771" width="12.140625" style="118" customWidth="1"/>
    <col min="1772" max="1772" width="13.7109375" style="118" customWidth="1"/>
    <col min="1773" max="1773" width="11.140625" style="118" customWidth="1"/>
    <col min="1774" max="1774" width="14.7109375" style="118" customWidth="1"/>
    <col min="1775" max="1775" width="11.7109375" style="118" customWidth="1"/>
    <col min="1776" max="1776" width="12.7109375" style="118" customWidth="1"/>
    <col min="1777" max="1777" width="12.5703125" style="118" customWidth="1"/>
    <col min="1778" max="1778" width="11.28515625" style="118" customWidth="1"/>
    <col min="1779" max="1779" width="10.28515625" style="118" customWidth="1"/>
    <col min="1780" max="1780" width="9.140625" style="118" customWidth="1"/>
    <col min="1781" max="1781" width="13.140625" style="118" customWidth="1"/>
    <col min="1782" max="1782" width="9.85546875" style="118" customWidth="1"/>
    <col min="1783" max="1783" width="3.42578125" style="118" customWidth="1"/>
    <col min="1784" max="2026" width="9.140625" style="118"/>
    <col min="2027" max="2027" width="12.140625" style="118" customWidth="1"/>
    <col min="2028" max="2028" width="13.7109375" style="118" customWidth="1"/>
    <col min="2029" max="2029" width="11.140625" style="118" customWidth="1"/>
    <col min="2030" max="2030" width="14.7109375" style="118" customWidth="1"/>
    <col min="2031" max="2031" width="11.7109375" style="118" customWidth="1"/>
    <col min="2032" max="2032" width="12.7109375" style="118" customWidth="1"/>
    <col min="2033" max="2033" width="12.5703125" style="118" customWidth="1"/>
    <col min="2034" max="2034" width="11.28515625" style="118" customWidth="1"/>
    <col min="2035" max="2035" width="10.28515625" style="118" customWidth="1"/>
    <col min="2036" max="2036" width="9.140625" style="118" customWidth="1"/>
    <col min="2037" max="2037" width="13.140625" style="118" customWidth="1"/>
    <col min="2038" max="2038" width="9.85546875" style="118" customWidth="1"/>
    <col min="2039" max="2039" width="3.42578125" style="118" customWidth="1"/>
    <col min="2040" max="2282" width="9.140625" style="118"/>
    <col min="2283" max="2283" width="12.140625" style="118" customWidth="1"/>
    <col min="2284" max="2284" width="13.7109375" style="118" customWidth="1"/>
    <col min="2285" max="2285" width="11.140625" style="118" customWidth="1"/>
    <col min="2286" max="2286" width="14.7109375" style="118" customWidth="1"/>
    <col min="2287" max="2287" width="11.7109375" style="118" customWidth="1"/>
    <col min="2288" max="2288" width="12.7109375" style="118" customWidth="1"/>
    <col min="2289" max="2289" width="12.5703125" style="118" customWidth="1"/>
    <col min="2290" max="2290" width="11.28515625" style="118" customWidth="1"/>
    <col min="2291" max="2291" width="10.28515625" style="118" customWidth="1"/>
    <col min="2292" max="2292" width="9.140625" style="118" customWidth="1"/>
    <col min="2293" max="2293" width="13.140625" style="118" customWidth="1"/>
    <col min="2294" max="2294" width="9.85546875" style="118" customWidth="1"/>
    <col min="2295" max="2295" width="3.42578125" style="118" customWidth="1"/>
    <col min="2296" max="2538" width="9.140625" style="118"/>
    <col min="2539" max="2539" width="12.140625" style="118" customWidth="1"/>
    <col min="2540" max="2540" width="13.7109375" style="118" customWidth="1"/>
    <col min="2541" max="2541" width="11.140625" style="118" customWidth="1"/>
    <col min="2542" max="2542" width="14.7109375" style="118" customWidth="1"/>
    <col min="2543" max="2543" width="11.7109375" style="118" customWidth="1"/>
    <col min="2544" max="2544" width="12.7109375" style="118" customWidth="1"/>
    <col min="2545" max="2545" width="12.5703125" style="118" customWidth="1"/>
    <col min="2546" max="2546" width="11.28515625" style="118" customWidth="1"/>
    <col min="2547" max="2547" width="10.28515625" style="118" customWidth="1"/>
    <col min="2548" max="2548" width="9.140625" style="118" customWidth="1"/>
    <col min="2549" max="2549" width="13.140625" style="118" customWidth="1"/>
    <col min="2550" max="2550" width="9.85546875" style="118" customWidth="1"/>
    <col min="2551" max="2551" width="3.42578125" style="118" customWidth="1"/>
    <col min="2552" max="2794" width="9.140625" style="118"/>
    <col min="2795" max="2795" width="12.140625" style="118" customWidth="1"/>
    <col min="2796" max="2796" width="13.7109375" style="118" customWidth="1"/>
    <col min="2797" max="2797" width="11.140625" style="118" customWidth="1"/>
    <col min="2798" max="2798" width="14.7109375" style="118" customWidth="1"/>
    <col min="2799" max="2799" width="11.7109375" style="118" customWidth="1"/>
    <col min="2800" max="2800" width="12.7109375" style="118" customWidth="1"/>
    <col min="2801" max="2801" width="12.5703125" style="118" customWidth="1"/>
    <col min="2802" max="2802" width="11.28515625" style="118" customWidth="1"/>
    <col min="2803" max="2803" width="10.28515625" style="118" customWidth="1"/>
    <col min="2804" max="2804" width="9.140625" style="118" customWidth="1"/>
    <col min="2805" max="2805" width="13.140625" style="118" customWidth="1"/>
    <col min="2806" max="2806" width="9.85546875" style="118" customWidth="1"/>
    <col min="2807" max="2807" width="3.42578125" style="118" customWidth="1"/>
    <col min="2808" max="3050" width="9.140625" style="118"/>
    <col min="3051" max="3051" width="12.140625" style="118" customWidth="1"/>
    <col min="3052" max="3052" width="13.7109375" style="118" customWidth="1"/>
    <col min="3053" max="3053" width="11.140625" style="118" customWidth="1"/>
    <col min="3054" max="3054" width="14.7109375" style="118" customWidth="1"/>
    <col min="3055" max="3055" width="11.7109375" style="118" customWidth="1"/>
    <col min="3056" max="3056" width="12.7109375" style="118" customWidth="1"/>
    <col min="3057" max="3057" width="12.5703125" style="118" customWidth="1"/>
    <col min="3058" max="3058" width="11.28515625" style="118" customWidth="1"/>
    <col min="3059" max="3059" width="10.28515625" style="118" customWidth="1"/>
    <col min="3060" max="3060" width="9.140625" style="118" customWidth="1"/>
    <col min="3061" max="3061" width="13.140625" style="118" customWidth="1"/>
    <col min="3062" max="3062" width="9.85546875" style="118" customWidth="1"/>
    <col min="3063" max="3063" width="3.42578125" style="118" customWidth="1"/>
    <col min="3064" max="3306" width="9.140625" style="118"/>
    <col min="3307" max="3307" width="12.140625" style="118" customWidth="1"/>
    <col min="3308" max="3308" width="13.7109375" style="118" customWidth="1"/>
    <col min="3309" max="3309" width="11.140625" style="118" customWidth="1"/>
    <col min="3310" max="3310" width="14.7109375" style="118" customWidth="1"/>
    <col min="3311" max="3311" width="11.7109375" style="118" customWidth="1"/>
    <col min="3312" max="3312" width="12.7109375" style="118" customWidth="1"/>
    <col min="3313" max="3313" width="12.5703125" style="118" customWidth="1"/>
    <col min="3314" max="3314" width="11.28515625" style="118" customWidth="1"/>
    <col min="3315" max="3315" width="10.28515625" style="118" customWidth="1"/>
    <col min="3316" max="3316" width="9.140625" style="118" customWidth="1"/>
    <col min="3317" max="3317" width="13.140625" style="118" customWidth="1"/>
    <col min="3318" max="3318" width="9.85546875" style="118" customWidth="1"/>
    <col min="3319" max="3319" width="3.42578125" style="118" customWidth="1"/>
    <col min="3320" max="3562" width="9.140625" style="118"/>
    <col min="3563" max="3563" width="12.140625" style="118" customWidth="1"/>
    <col min="3564" max="3564" width="13.7109375" style="118" customWidth="1"/>
    <col min="3565" max="3565" width="11.140625" style="118" customWidth="1"/>
    <col min="3566" max="3566" width="14.7109375" style="118" customWidth="1"/>
    <col min="3567" max="3567" width="11.7109375" style="118" customWidth="1"/>
    <col min="3568" max="3568" width="12.7109375" style="118" customWidth="1"/>
    <col min="3569" max="3569" width="12.5703125" style="118" customWidth="1"/>
    <col min="3570" max="3570" width="11.28515625" style="118" customWidth="1"/>
    <col min="3571" max="3571" width="10.28515625" style="118" customWidth="1"/>
    <col min="3572" max="3572" width="9.140625" style="118" customWidth="1"/>
    <col min="3573" max="3573" width="13.140625" style="118" customWidth="1"/>
    <col min="3574" max="3574" width="9.85546875" style="118" customWidth="1"/>
    <col min="3575" max="3575" width="3.42578125" style="118" customWidth="1"/>
    <col min="3576" max="3818" width="9.140625" style="118"/>
    <col min="3819" max="3819" width="12.140625" style="118" customWidth="1"/>
    <col min="3820" max="3820" width="13.7109375" style="118" customWidth="1"/>
    <col min="3821" max="3821" width="11.140625" style="118" customWidth="1"/>
    <col min="3822" max="3822" width="14.7109375" style="118" customWidth="1"/>
    <col min="3823" max="3823" width="11.7109375" style="118" customWidth="1"/>
    <col min="3824" max="3824" width="12.7109375" style="118" customWidth="1"/>
    <col min="3825" max="3825" width="12.5703125" style="118" customWidth="1"/>
    <col min="3826" max="3826" width="11.28515625" style="118" customWidth="1"/>
    <col min="3827" max="3827" width="10.28515625" style="118" customWidth="1"/>
    <col min="3828" max="3828" width="9.140625" style="118" customWidth="1"/>
    <col min="3829" max="3829" width="13.140625" style="118" customWidth="1"/>
    <col min="3830" max="3830" width="9.85546875" style="118" customWidth="1"/>
    <col min="3831" max="3831" width="3.42578125" style="118" customWidth="1"/>
    <col min="3832" max="4074" width="9.140625" style="118"/>
    <col min="4075" max="4075" width="12.140625" style="118" customWidth="1"/>
    <col min="4076" max="4076" width="13.7109375" style="118" customWidth="1"/>
    <col min="4077" max="4077" width="11.140625" style="118" customWidth="1"/>
    <col min="4078" max="4078" width="14.7109375" style="118" customWidth="1"/>
    <col min="4079" max="4079" width="11.7109375" style="118" customWidth="1"/>
    <col min="4080" max="4080" width="12.7109375" style="118" customWidth="1"/>
    <col min="4081" max="4081" width="12.5703125" style="118" customWidth="1"/>
    <col min="4082" max="4082" width="11.28515625" style="118" customWidth="1"/>
    <col min="4083" max="4083" width="10.28515625" style="118" customWidth="1"/>
    <col min="4084" max="4084" width="9.140625" style="118" customWidth="1"/>
    <col min="4085" max="4085" width="13.140625" style="118" customWidth="1"/>
    <col min="4086" max="4086" width="9.85546875" style="118" customWidth="1"/>
    <col min="4087" max="4087" width="3.42578125" style="118" customWidth="1"/>
    <col min="4088" max="4330" width="9.140625" style="118"/>
    <col min="4331" max="4331" width="12.140625" style="118" customWidth="1"/>
    <col min="4332" max="4332" width="13.7109375" style="118" customWidth="1"/>
    <col min="4333" max="4333" width="11.140625" style="118" customWidth="1"/>
    <col min="4334" max="4334" width="14.7109375" style="118" customWidth="1"/>
    <col min="4335" max="4335" width="11.7109375" style="118" customWidth="1"/>
    <col min="4336" max="4336" width="12.7109375" style="118" customWidth="1"/>
    <col min="4337" max="4337" width="12.5703125" style="118" customWidth="1"/>
    <col min="4338" max="4338" width="11.28515625" style="118" customWidth="1"/>
    <col min="4339" max="4339" width="10.28515625" style="118" customWidth="1"/>
    <col min="4340" max="4340" width="9.140625" style="118" customWidth="1"/>
    <col min="4341" max="4341" width="13.140625" style="118" customWidth="1"/>
    <col min="4342" max="4342" width="9.85546875" style="118" customWidth="1"/>
    <col min="4343" max="4343" width="3.42578125" style="118" customWidth="1"/>
    <col min="4344" max="4586" width="9.140625" style="118"/>
    <col min="4587" max="4587" width="12.140625" style="118" customWidth="1"/>
    <col min="4588" max="4588" width="13.7109375" style="118" customWidth="1"/>
    <col min="4589" max="4589" width="11.140625" style="118" customWidth="1"/>
    <col min="4590" max="4590" width="14.7109375" style="118" customWidth="1"/>
    <col min="4591" max="4591" width="11.7109375" style="118" customWidth="1"/>
    <col min="4592" max="4592" width="12.7109375" style="118" customWidth="1"/>
    <col min="4593" max="4593" width="12.5703125" style="118" customWidth="1"/>
    <col min="4594" max="4594" width="11.28515625" style="118" customWidth="1"/>
    <col min="4595" max="4595" width="10.28515625" style="118" customWidth="1"/>
    <col min="4596" max="4596" width="9.140625" style="118" customWidth="1"/>
    <col min="4597" max="4597" width="13.140625" style="118" customWidth="1"/>
    <col min="4598" max="4598" width="9.85546875" style="118" customWidth="1"/>
    <col min="4599" max="4599" width="3.42578125" style="118" customWidth="1"/>
    <col min="4600" max="4842" width="9.140625" style="118"/>
    <col min="4843" max="4843" width="12.140625" style="118" customWidth="1"/>
    <col min="4844" max="4844" width="13.7109375" style="118" customWidth="1"/>
    <col min="4845" max="4845" width="11.140625" style="118" customWidth="1"/>
    <col min="4846" max="4846" width="14.7109375" style="118" customWidth="1"/>
    <col min="4847" max="4847" width="11.7109375" style="118" customWidth="1"/>
    <col min="4848" max="4848" width="12.7109375" style="118" customWidth="1"/>
    <col min="4849" max="4849" width="12.5703125" style="118" customWidth="1"/>
    <col min="4850" max="4850" width="11.28515625" style="118" customWidth="1"/>
    <col min="4851" max="4851" width="10.28515625" style="118" customWidth="1"/>
    <col min="4852" max="4852" width="9.140625" style="118" customWidth="1"/>
    <col min="4853" max="4853" width="13.140625" style="118" customWidth="1"/>
    <col min="4854" max="4854" width="9.85546875" style="118" customWidth="1"/>
    <col min="4855" max="4855" width="3.42578125" style="118" customWidth="1"/>
    <col min="4856" max="5098" width="9.140625" style="118"/>
    <col min="5099" max="5099" width="12.140625" style="118" customWidth="1"/>
    <col min="5100" max="5100" width="13.7109375" style="118" customWidth="1"/>
    <col min="5101" max="5101" width="11.140625" style="118" customWidth="1"/>
    <col min="5102" max="5102" width="14.7109375" style="118" customWidth="1"/>
    <col min="5103" max="5103" width="11.7109375" style="118" customWidth="1"/>
    <col min="5104" max="5104" width="12.7109375" style="118" customWidth="1"/>
    <col min="5105" max="5105" width="12.5703125" style="118" customWidth="1"/>
    <col min="5106" max="5106" width="11.28515625" style="118" customWidth="1"/>
    <col min="5107" max="5107" width="10.28515625" style="118" customWidth="1"/>
    <col min="5108" max="5108" width="9.140625" style="118" customWidth="1"/>
    <col min="5109" max="5109" width="13.140625" style="118" customWidth="1"/>
    <col min="5110" max="5110" width="9.85546875" style="118" customWidth="1"/>
    <col min="5111" max="5111" width="3.42578125" style="118" customWidth="1"/>
    <col min="5112" max="5354" width="9.140625" style="118"/>
    <col min="5355" max="5355" width="12.140625" style="118" customWidth="1"/>
    <col min="5356" max="5356" width="13.7109375" style="118" customWidth="1"/>
    <col min="5357" max="5357" width="11.140625" style="118" customWidth="1"/>
    <col min="5358" max="5358" width="14.7109375" style="118" customWidth="1"/>
    <col min="5359" max="5359" width="11.7109375" style="118" customWidth="1"/>
    <col min="5360" max="5360" width="12.7109375" style="118" customWidth="1"/>
    <col min="5361" max="5361" width="12.5703125" style="118" customWidth="1"/>
    <col min="5362" max="5362" width="11.28515625" style="118" customWidth="1"/>
    <col min="5363" max="5363" width="10.28515625" style="118" customWidth="1"/>
    <col min="5364" max="5364" width="9.140625" style="118" customWidth="1"/>
    <col min="5365" max="5365" width="13.140625" style="118" customWidth="1"/>
    <col min="5366" max="5366" width="9.85546875" style="118" customWidth="1"/>
    <col min="5367" max="5367" width="3.42578125" style="118" customWidth="1"/>
    <col min="5368" max="5610" width="9.140625" style="118"/>
    <col min="5611" max="5611" width="12.140625" style="118" customWidth="1"/>
    <col min="5612" max="5612" width="13.7109375" style="118" customWidth="1"/>
    <col min="5613" max="5613" width="11.140625" style="118" customWidth="1"/>
    <col min="5614" max="5614" width="14.7109375" style="118" customWidth="1"/>
    <col min="5615" max="5615" width="11.7109375" style="118" customWidth="1"/>
    <col min="5616" max="5616" width="12.7109375" style="118" customWidth="1"/>
    <col min="5617" max="5617" width="12.5703125" style="118" customWidth="1"/>
    <col min="5618" max="5618" width="11.28515625" style="118" customWidth="1"/>
    <col min="5619" max="5619" width="10.28515625" style="118" customWidth="1"/>
    <col min="5620" max="5620" width="9.140625" style="118" customWidth="1"/>
    <col min="5621" max="5621" width="13.140625" style="118" customWidth="1"/>
    <col min="5622" max="5622" width="9.85546875" style="118" customWidth="1"/>
    <col min="5623" max="5623" width="3.42578125" style="118" customWidth="1"/>
    <col min="5624" max="5866" width="9.140625" style="118"/>
    <col min="5867" max="5867" width="12.140625" style="118" customWidth="1"/>
    <col min="5868" max="5868" width="13.7109375" style="118" customWidth="1"/>
    <col min="5869" max="5869" width="11.140625" style="118" customWidth="1"/>
    <col min="5870" max="5870" width="14.7109375" style="118" customWidth="1"/>
    <col min="5871" max="5871" width="11.7109375" style="118" customWidth="1"/>
    <col min="5872" max="5872" width="12.7109375" style="118" customWidth="1"/>
    <col min="5873" max="5873" width="12.5703125" style="118" customWidth="1"/>
    <col min="5874" max="5874" width="11.28515625" style="118" customWidth="1"/>
    <col min="5875" max="5875" width="10.28515625" style="118" customWidth="1"/>
    <col min="5876" max="5876" width="9.140625" style="118" customWidth="1"/>
    <col min="5877" max="5877" width="13.140625" style="118" customWidth="1"/>
    <col min="5878" max="5878" width="9.85546875" style="118" customWidth="1"/>
    <col min="5879" max="5879" width="3.42578125" style="118" customWidth="1"/>
    <col min="5880" max="6122" width="9.140625" style="118"/>
    <col min="6123" max="6123" width="12.140625" style="118" customWidth="1"/>
    <col min="6124" max="6124" width="13.7109375" style="118" customWidth="1"/>
    <col min="6125" max="6125" width="11.140625" style="118" customWidth="1"/>
    <col min="6126" max="6126" width="14.7109375" style="118" customWidth="1"/>
    <col min="6127" max="6127" width="11.7109375" style="118" customWidth="1"/>
    <col min="6128" max="6128" width="12.7109375" style="118" customWidth="1"/>
    <col min="6129" max="6129" width="12.5703125" style="118" customWidth="1"/>
    <col min="6130" max="6130" width="11.28515625" style="118" customWidth="1"/>
    <col min="6131" max="6131" width="10.28515625" style="118" customWidth="1"/>
    <col min="6132" max="6132" width="9.140625" style="118" customWidth="1"/>
    <col min="6133" max="6133" width="13.140625" style="118" customWidth="1"/>
    <col min="6134" max="6134" width="9.85546875" style="118" customWidth="1"/>
    <col min="6135" max="6135" width="3.42578125" style="118" customWidth="1"/>
    <col min="6136" max="6378" width="9.140625" style="118"/>
    <col min="6379" max="6379" width="12.140625" style="118" customWidth="1"/>
    <col min="6380" max="6380" width="13.7109375" style="118" customWidth="1"/>
    <col min="6381" max="6381" width="11.140625" style="118" customWidth="1"/>
    <col min="6382" max="6382" width="14.7109375" style="118" customWidth="1"/>
    <col min="6383" max="6383" width="11.7109375" style="118" customWidth="1"/>
    <col min="6384" max="6384" width="12.7109375" style="118" customWidth="1"/>
    <col min="6385" max="6385" width="12.5703125" style="118" customWidth="1"/>
    <col min="6386" max="6386" width="11.28515625" style="118" customWidth="1"/>
    <col min="6387" max="6387" width="10.28515625" style="118" customWidth="1"/>
    <col min="6388" max="6388" width="9.140625" style="118" customWidth="1"/>
    <col min="6389" max="6389" width="13.140625" style="118" customWidth="1"/>
    <col min="6390" max="6390" width="9.85546875" style="118" customWidth="1"/>
    <col min="6391" max="6391" width="3.42578125" style="118" customWidth="1"/>
    <col min="6392" max="6634" width="9.140625" style="118"/>
    <col min="6635" max="6635" width="12.140625" style="118" customWidth="1"/>
    <col min="6636" max="6636" width="13.7109375" style="118" customWidth="1"/>
    <col min="6637" max="6637" width="11.140625" style="118" customWidth="1"/>
    <col min="6638" max="6638" width="14.7109375" style="118" customWidth="1"/>
    <col min="6639" max="6639" width="11.7109375" style="118" customWidth="1"/>
    <col min="6640" max="6640" width="12.7109375" style="118" customWidth="1"/>
    <col min="6641" max="6641" width="12.5703125" style="118" customWidth="1"/>
    <col min="6642" max="6642" width="11.28515625" style="118" customWidth="1"/>
    <col min="6643" max="6643" width="10.28515625" style="118" customWidth="1"/>
    <col min="6644" max="6644" width="9.140625" style="118" customWidth="1"/>
    <col min="6645" max="6645" width="13.140625" style="118" customWidth="1"/>
    <col min="6646" max="6646" width="9.85546875" style="118" customWidth="1"/>
    <col min="6647" max="6647" width="3.42578125" style="118" customWidth="1"/>
    <col min="6648" max="6890" width="9.140625" style="118"/>
    <col min="6891" max="6891" width="12.140625" style="118" customWidth="1"/>
    <col min="6892" max="6892" width="13.7109375" style="118" customWidth="1"/>
    <col min="6893" max="6893" width="11.140625" style="118" customWidth="1"/>
    <col min="6894" max="6894" width="14.7109375" style="118" customWidth="1"/>
    <col min="6895" max="6895" width="11.7109375" style="118" customWidth="1"/>
    <col min="6896" max="6896" width="12.7109375" style="118" customWidth="1"/>
    <col min="6897" max="6897" width="12.5703125" style="118" customWidth="1"/>
    <col min="6898" max="6898" width="11.28515625" style="118" customWidth="1"/>
    <col min="6899" max="6899" width="10.28515625" style="118" customWidth="1"/>
    <col min="6900" max="6900" width="9.140625" style="118" customWidth="1"/>
    <col min="6901" max="6901" width="13.140625" style="118" customWidth="1"/>
    <col min="6902" max="6902" width="9.85546875" style="118" customWidth="1"/>
    <col min="6903" max="6903" width="3.42578125" style="118" customWidth="1"/>
    <col min="6904" max="7146" width="9.140625" style="118"/>
    <col min="7147" max="7147" width="12.140625" style="118" customWidth="1"/>
    <col min="7148" max="7148" width="13.7109375" style="118" customWidth="1"/>
    <col min="7149" max="7149" width="11.140625" style="118" customWidth="1"/>
    <col min="7150" max="7150" width="14.7109375" style="118" customWidth="1"/>
    <col min="7151" max="7151" width="11.7109375" style="118" customWidth="1"/>
    <col min="7152" max="7152" width="12.7109375" style="118" customWidth="1"/>
    <col min="7153" max="7153" width="12.5703125" style="118" customWidth="1"/>
    <col min="7154" max="7154" width="11.28515625" style="118" customWidth="1"/>
    <col min="7155" max="7155" width="10.28515625" style="118" customWidth="1"/>
    <col min="7156" max="7156" width="9.140625" style="118" customWidth="1"/>
    <col min="7157" max="7157" width="13.140625" style="118" customWidth="1"/>
    <col min="7158" max="7158" width="9.85546875" style="118" customWidth="1"/>
    <col min="7159" max="7159" width="3.42578125" style="118" customWidth="1"/>
    <col min="7160" max="7402" width="9.140625" style="118"/>
    <col min="7403" max="7403" width="12.140625" style="118" customWidth="1"/>
    <col min="7404" max="7404" width="13.7109375" style="118" customWidth="1"/>
    <col min="7405" max="7405" width="11.140625" style="118" customWidth="1"/>
    <col min="7406" max="7406" width="14.7109375" style="118" customWidth="1"/>
    <col min="7407" max="7407" width="11.7109375" style="118" customWidth="1"/>
    <col min="7408" max="7408" width="12.7109375" style="118" customWidth="1"/>
    <col min="7409" max="7409" width="12.5703125" style="118" customWidth="1"/>
    <col min="7410" max="7410" width="11.28515625" style="118" customWidth="1"/>
    <col min="7411" max="7411" width="10.28515625" style="118" customWidth="1"/>
    <col min="7412" max="7412" width="9.140625" style="118" customWidth="1"/>
    <col min="7413" max="7413" width="13.140625" style="118" customWidth="1"/>
    <col min="7414" max="7414" width="9.85546875" style="118" customWidth="1"/>
    <col min="7415" max="7415" width="3.42578125" style="118" customWidth="1"/>
    <col min="7416" max="7658" width="9.140625" style="118"/>
    <col min="7659" max="7659" width="12.140625" style="118" customWidth="1"/>
    <col min="7660" max="7660" width="13.7109375" style="118" customWidth="1"/>
    <col min="7661" max="7661" width="11.140625" style="118" customWidth="1"/>
    <col min="7662" max="7662" width="14.7109375" style="118" customWidth="1"/>
    <col min="7663" max="7663" width="11.7109375" style="118" customWidth="1"/>
    <col min="7664" max="7664" width="12.7109375" style="118" customWidth="1"/>
    <col min="7665" max="7665" width="12.5703125" style="118" customWidth="1"/>
    <col min="7666" max="7666" width="11.28515625" style="118" customWidth="1"/>
    <col min="7667" max="7667" width="10.28515625" style="118" customWidth="1"/>
    <col min="7668" max="7668" width="9.140625" style="118" customWidth="1"/>
    <col min="7669" max="7669" width="13.140625" style="118" customWidth="1"/>
    <col min="7670" max="7670" width="9.85546875" style="118" customWidth="1"/>
    <col min="7671" max="7671" width="3.42578125" style="118" customWidth="1"/>
    <col min="7672" max="7914" width="9.140625" style="118"/>
    <col min="7915" max="7915" width="12.140625" style="118" customWidth="1"/>
    <col min="7916" max="7916" width="13.7109375" style="118" customWidth="1"/>
    <col min="7917" max="7917" width="11.140625" style="118" customWidth="1"/>
    <col min="7918" max="7918" width="14.7109375" style="118" customWidth="1"/>
    <col min="7919" max="7919" width="11.7109375" style="118" customWidth="1"/>
    <col min="7920" max="7920" width="12.7109375" style="118" customWidth="1"/>
    <col min="7921" max="7921" width="12.5703125" style="118" customWidth="1"/>
    <col min="7922" max="7922" width="11.28515625" style="118" customWidth="1"/>
    <col min="7923" max="7923" width="10.28515625" style="118" customWidth="1"/>
    <col min="7924" max="7924" width="9.140625" style="118" customWidth="1"/>
    <col min="7925" max="7925" width="13.140625" style="118" customWidth="1"/>
    <col min="7926" max="7926" width="9.85546875" style="118" customWidth="1"/>
    <col min="7927" max="7927" width="3.42578125" style="118" customWidth="1"/>
    <col min="7928" max="8170" width="9.140625" style="118"/>
    <col min="8171" max="8171" width="12.140625" style="118" customWidth="1"/>
    <col min="8172" max="8172" width="13.7109375" style="118" customWidth="1"/>
    <col min="8173" max="8173" width="11.140625" style="118" customWidth="1"/>
    <col min="8174" max="8174" width="14.7109375" style="118" customWidth="1"/>
    <col min="8175" max="8175" width="11.7109375" style="118" customWidth="1"/>
    <col min="8176" max="8176" width="12.7109375" style="118" customWidth="1"/>
    <col min="8177" max="8177" width="12.5703125" style="118" customWidth="1"/>
    <col min="8178" max="8178" width="11.28515625" style="118" customWidth="1"/>
    <col min="8179" max="8179" width="10.28515625" style="118" customWidth="1"/>
    <col min="8180" max="8180" width="9.140625" style="118" customWidth="1"/>
    <col min="8181" max="8181" width="13.140625" style="118" customWidth="1"/>
    <col min="8182" max="8182" width="9.85546875" style="118" customWidth="1"/>
    <col min="8183" max="8183" width="3.42578125" style="118" customWidth="1"/>
    <col min="8184" max="8426" width="9.140625" style="118"/>
    <col min="8427" max="8427" width="12.140625" style="118" customWidth="1"/>
    <col min="8428" max="8428" width="13.7109375" style="118" customWidth="1"/>
    <col min="8429" max="8429" width="11.140625" style="118" customWidth="1"/>
    <col min="8430" max="8430" width="14.7109375" style="118" customWidth="1"/>
    <col min="8431" max="8431" width="11.7109375" style="118" customWidth="1"/>
    <col min="8432" max="8432" width="12.7109375" style="118" customWidth="1"/>
    <col min="8433" max="8433" width="12.5703125" style="118" customWidth="1"/>
    <col min="8434" max="8434" width="11.28515625" style="118" customWidth="1"/>
    <col min="8435" max="8435" width="10.28515625" style="118" customWidth="1"/>
    <col min="8436" max="8436" width="9.140625" style="118" customWidth="1"/>
    <col min="8437" max="8437" width="13.140625" style="118" customWidth="1"/>
    <col min="8438" max="8438" width="9.85546875" style="118" customWidth="1"/>
    <col min="8439" max="8439" width="3.42578125" style="118" customWidth="1"/>
    <col min="8440" max="8682" width="9.140625" style="118"/>
    <col min="8683" max="8683" width="12.140625" style="118" customWidth="1"/>
    <col min="8684" max="8684" width="13.7109375" style="118" customWidth="1"/>
    <col min="8685" max="8685" width="11.140625" style="118" customWidth="1"/>
    <col min="8686" max="8686" width="14.7109375" style="118" customWidth="1"/>
    <col min="8687" max="8687" width="11.7109375" style="118" customWidth="1"/>
    <col min="8688" max="8688" width="12.7109375" style="118" customWidth="1"/>
    <col min="8689" max="8689" width="12.5703125" style="118" customWidth="1"/>
    <col min="8690" max="8690" width="11.28515625" style="118" customWidth="1"/>
    <col min="8691" max="8691" width="10.28515625" style="118" customWidth="1"/>
    <col min="8692" max="8692" width="9.140625" style="118" customWidth="1"/>
    <col min="8693" max="8693" width="13.140625" style="118" customWidth="1"/>
    <col min="8694" max="8694" width="9.85546875" style="118" customWidth="1"/>
    <col min="8695" max="8695" width="3.42578125" style="118" customWidth="1"/>
    <col min="8696" max="8938" width="9.140625" style="118"/>
    <col min="8939" max="8939" width="12.140625" style="118" customWidth="1"/>
    <col min="8940" max="8940" width="13.7109375" style="118" customWidth="1"/>
    <col min="8941" max="8941" width="11.140625" style="118" customWidth="1"/>
    <col min="8942" max="8942" width="14.7109375" style="118" customWidth="1"/>
    <col min="8943" max="8943" width="11.7109375" style="118" customWidth="1"/>
    <col min="8944" max="8944" width="12.7109375" style="118" customWidth="1"/>
    <col min="8945" max="8945" width="12.5703125" style="118" customWidth="1"/>
    <col min="8946" max="8946" width="11.28515625" style="118" customWidth="1"/>
    <col min="8947" max="8947" width="10.28515625" style="118" customWidth="1"/>
    <col min="8948" max="8948" width="9.140625" style="118" customWidth="1"/>
    <col min="8949" max="8949" width="13.140625" style="118" customWidth="1"/>
    <col min="8950" max="8950" width="9.85546875" style="118" customWidth="1"/>
    <col min="8951" max="8951" width="3.42578125" style="118" customWidth="1"/>
    <col min="8952" max="9194" width="9.140625" style="118"/>
    <col min="9195" max="9195" width="12.140625" style="118" customWidth="1"/>
    <col min="9196" max="9196" width="13.7109375" style="118" customWidth="1"/>
    <col min="9197" max="9197" width="11.140625" style="118" customWidth="1"/>
    <col min="9198" max="9198" width="14.7109375" style="118" customWidth="1"/>
    <col min="9199" max="9199" width="11.7109375" style="118" customWidth="1"/>
    <col min="9200" max="9200" width="12.7109375" style="118" customWidth="1"/>
    <col min="9201" max="9201" width="12.5703125" style="118" customWidth="1"/>
    <col min="9202" max="9202" width="11.28515625" style="118" customWidth="1"/>
    <col min="9203" max="9203" width="10.28515625" style="118" customWidth="1"/>
    <col min="9204" max="9204" width="9.140625" style="118" customWidth="1"/>
    <col min="9205" max="9205" width="13.140625" style="118" customWidth="1"/>
    <col min="9206" max="9206" width="9.85546875" style="118" customWidth="1"/>
    <col min="9207" max="9207" width="3.42578125" style="118" customWidth="1"/>
    <col min="9208" max="9450" width="9.140625" style="118"/>
    <col min="9451" max="9451" width="12.140625" style="118" customWidth="1"/>
    <col min="9452" max="9452" width="13.7109375" style="118" customWidth="1"/>
    <col min="9453" max="9453" width="11.140625" style="118" customWidth="1"/>
    <col min="9454" max="9454" width="14.7109375" style="118" customWidth="1"/>
    <col min="9455" max="9455" width="11.7109375" style="118" customWidth="1"/>
    <col min="9456" max="9456" width="12.7109375" style="118" customWidth="1"/>
    <col min="9457" max="9457" width="12.5703125" style="118" customWidth="1"/>
    <col min="9458" max="9458" width="11.28515625" style="118" customWidth="1"/>
    <col min="9459" max="9459" width="10.28515625" style="118" customWidth="1"/>
    <col min="9460" max="9460" width="9.140625" style="118" customWidth="1"/>
    <col min="9461" max="9461" width="13.140625" style="118" customWidth="1"/>
    <col min="9462" max="9462" width="9.85546875" style="118" customWidth="1"/>
    <col min="9463" max="9463" width="3.42578125" style="118" customWidth="1"/>
    <col min="9464" max="9706" width="9.140625" style="118"/>
    <col min="9707" max="9707" width="12.140625" style="118" customWidth="1"/>
    <col min="9708" max="9708" width="13.7109375" style="118" customWidth="1"/>
    <col min="9709" max="9709" width="11.140625" style="118" customWidth="1"/>
    <col min="9710" max="9710" width="14.7109375" style="118" customWidth="1"/>
    <col min="9711" max="9711" width="11.7109375" style="118" customWidth="1"/>
    <col min="9712" max="9712" width="12.7109375" style="118" customWidth="1"/>
    <col min="9713" max="9713" width="12.5703125" style="118" customWidth="1"/>
    <col min="9714" max="9714" width="11.28515625" style="118" customWidth="1"/>
    <col min="9715" max="9715" width="10.28515625" style="118" customWidth="1"/>
    <col min="9716" max="9716" width="9.140625" style="118" customWidth="1"/>
    <col min="9717" max="9717" width="13.140625" style="118" customWidth="1"/>
    <col min="9718" max="9718" width="9.85546875" style="118" customWidth="1"/>
    <col min="9719" max="9719" width="3.42578125" style="118" customWidth="1"/>
    <col min="9720" max="9962" width="9.140625" style="118"/>
    <col min="9963" max="9963" width="12.140625" style="118" customWidth="1"/>
    <col min="9964" max="9964" width="13.7109375" style="118" customWidth="1"/>
    <col min="9965" max="9965" width="11.140625" style="118" customWidth="1"/>
    <col min="9966" max="9966" width="14.7109375" style="118" customWidth="1"/>
    <col min="9967" max="9967" width="11.7109375" style="118" customWidth="1"/>
    <col min="9968" max="9968" width="12.7109375" style="118" customWidth="1"/>
    <col min="9969" max="9969" width="12.5703125" style="118" customWidth="1"/>
    <col min="9970" max="9970" width="11.28515625" style="118" customWidth="1"/>
    <col min="9971" max="9971" width="10.28515625" style="118" customWidth="1"/>
    <col min="9972" max="9972" width="9.140625" style="118" customWidth="1"/>
    <col min="9973" max="9973" width="13.140625" style="118" customWidth="1"/>
    <col min="9974" max="9974" width="9.85546875" style="118" customWidth="1"/>
    <col min="9975" max="9975" width="3.42578125" style="118" customWidth="1"/>
    <col min="9976" max="10218" width="9.140625" style="118"/>
    <col min="10219" max="10219" width="12.140625" style="118" customWidth="1"/>
    <col min="10220" max="10220" width="13.7109375" style="118" customWidth="1"/>
    <col min="10221" max="10221" width="11.140625" style="118" customWidth="1"/>
    <col min="10222" max="10222" width="14.7109375" style="118" customWidth="1"/>
    <col min="10223" max="10223" width="11.7109375" style="118" customWidth="1"/>
    <col min="10224" max="10224" width="12.7109375" style="118" customWidth="1"/>
    <col min="10225" max="10225" width="12.5703125" style="118" customWidth="1"/>
    <col min="10226" max="10226" width="11.28515625" style="118" customWidth="1"/>
    <col min="10227" max="10227" width="10.28515625" style="118" customWidth="1"/>
    <col min="10228" max="10228" width="9.140625" style="118" customWidth="1"/>
    <col min="10229" max="10229" width="13.140625" style="118" customWidth="1"/>
    <col min="10230" max="10230" width="9.85546875" style="118" customWidth="1"/>
    <col min="10231" max="10231" width="3.42578125" style="118" customWidth="1"/>
    <col min="10232" max="10474" width="9.140625" style="118"/>
    <col min="10475" max="10475" width="12.140625" style="118" customWidth="1"/>
    <col min="10476" max="10476" width="13.7109375" style="118" customWidth="1"/>
    <col min="10477" max="10477" width="11.140625" style="118" customWidth="1"/>
    <col min="10478" max="10478" width="14.7109375" style="118" customWidth="1"/>
    <col min="10479" max="10479" width="11.7109375" style="118" customWidth="1"/>
    <col min="10480" max="10480" width="12.7109375" style="118" customWidth="1"/>
    <col min="10481" max="10481" width="12.5703125" style="118" customWidth="1"/>
    <col min="10482" max="10482" width="11.28515625" style="118" customWidth="1"/>
    <col min="10483" max="10483" width="10.28515625" style="118" customWidth="1"/>
    <col min="10484" max="10484" width="9.140625" style="118" customWidth="1"/>
    <col min="10485" max="10485" width="13.140625" style="118" customWidth="1"/>
    <col min="10486" max="10486" width="9.85546875" style="118" customWidth="1"/>
    <col min="10487" max="10487" width="3.42578125" style="118" customWidth="1"/>
    <col min="10488" max="10730" width="9.140625" style="118"/>
    <col min="10731" max="10731" width="12.140625" style="118" customWidth="1"/>
    <col min="10732" max="10732" width="13.7109375" style="118" customWidth="1"/>
    <col min="10733" max="10733" width="11.140625" style="118" customWidth="1"/>
    <col min="10734" max="10734" width="14.7109375" style="118" customWidth="1"/>
    <col min="10735" max="10735" width="11.7109375" style="118" customWidth="1"/>
    <col min="10736" max="10736" width="12.7109375" style="118" customWidth="1"/>
    <col min="10737" max="10737" width="12.5703125" style="118" customWidth="1"/>
    <col min="10738" max="10738" width="11.28515625" style="118" customWidth="1"/>
    <col min="10739" max="10739" width="10.28515625" style="118" customWidth="1"/>
    <col min="10740" max="10740" width="9.140625" style="118" customWidth="1"/>
    <col min="10741" max="10741" width="13.140625" style="118" customWidth="1"/>
    <col min="10742" max="10742" width="9.85546875" style="118" customWidth="1"/>
    <col min="10743" max="10743" width="3.42578125" style="118" customWidth="1"/>
    <col min="10744" max="10986" width="9.140625" style="118"/>
    <col min="10987" max="10987" width="12.140625" style="118" customWidth="1"/>
    <col min="10988" max="10988" width="13.7109375" style="118" customWidth="1"/>
    <col min="10989" max="10989" width="11.140625" style="118" customWidth="1"/>
    <col min="10990" max="10990" width="14.7109375" style="118" customWidth="1"/>
    <col min="10991" max="10991" width="11.7109375" style="118" customWidth="1"/>
    <col min="10992" max="10992" width="12.7109375" style="118" customWidth="1"/>
    <col min="10993" max="10993" width="12.5703125" style="118" customWidth="1"/>
    <col min="10994" max="10994" width="11.28515625" style="118" customWidth="1"/>
    <col min="10995" max="10995" width="10.28515625" style="118" customWidth="1"/>
    <col min="10996" max="10996" width="9.140625" style="118" customWidth="1"/>
    <col min="10997" max="10997" width="13.140625" style="118" customWidth="1"/>
    <col min="10998" max="10998" width="9.85546875" style="118" customWidth="1"/>
    <col min="10999" max="10999" width="3.42578125" style="118" customWidth="1"/>
    <col min="11000" max="11242" width="9.140625" style="118"/>
    <col min="11243" max="11243" width="12.140625" style="118" customWidth="1"/>
    <col min="11244" max="11244" width="13.7109375" style="118" customWidth="1"/>
    <col min="11245" max="11245" width="11.140625" style="118" customWidth="1"/>
    <col min="11246" max="11246" width="14.7109375" style="118" customWidth="1"/>
    <col min="11247" max="11247" width="11.7109375" style="118" customWidth="1"/>
    <col min="11248" max="11248" width="12.7109375" style="118" customWidth="1"/>
    <col min="11249" max="11249" width="12.5703125" style="118" customWidth="1"/>
    <col min="11250" max="11250" width="11.28515625" style="118" customWidth="1"/>
    <col min="11251" max="11251" width="10.28515625" style="118" customWidth="1"/>
    <col min="11252" max="11252" width="9.140625" style="118" customWidth="1"/>
    <col min="11253" max="11253" width="13.140625" style="118" customWidth="1"/>
    <col min="11254" max="11254" width="9.85546875" style="118" customWidth="1"/>
    <col min="11255" max="11255" width="3.42578125" style="118" customWidth="1"/>
    <col min="11256" max="11498" width="9.140625" style="118"/>
    <col min="11499" max="11499" width="12.140625" style="118" customWidth="1"/>
    <col min="11500" max="11500" width="13.7109375" style="118" customWidth="1"/>
    <col min="11501" max="11501" width="11.140625" style="118" customWidth="1"/>
    <col min="11502" max="11502" width="14.7109375" style="118" customWidth="1"/>
    <col min="11503" max="11503" width="11.7109375" style="118" customWidth="1"/>
    <col min="11504" max="11504" width="12.7109375" style="118" customWidth="1"/>
    <col min="11505" max="11505" width="12.5703125" style="118" customWidth="1"/>
    <col min="11506" max="11506" width="11.28515625" style="118" customWidth="1"/>
    <col min="11507" max="11507" width="10.28515625" style="118" customWidth="1"/>
    <col min="11508" max="11508" width="9.140625" style="118" customWidth="1"/>
    <col min="11509" max="11509" width="13.140625" style="118" customWidth="1"/>
    <col min="11510" max="11510" width="9.85546875" style="118" customWidth="1"/>
    <col min="11511" max="11511" width="3.42578125" style="118" customWidth="1"/>
    <col min="11512" max="11754" width="9.140625" style="118"/>
    <col min="11755" max="11755" width="12.140625" style="118" customWidth="1"/>
    <col min="11756" max="11756" width="13.7109375" style="118" customWidth="1"/>
    <col min="11757" max="11757" width="11.140625" style="118" customWidth="1"/>
    <col min="11758" max="11758" width="14.7109375" style="118" customWidth="1"/>
    <col min="11759" max="11759" width="11.7109375" style="118" customWidth="1"/>
    <col min="11760" max="11760" width="12.7109375" style="118" customWidth="1"/>
    <col min="11761" max="11761" width="12.5703125" style="118" customWidth="1"/>
    <col min="11762" max="11762" width="11.28515625" style="118" customWidth="1"/>
    <col min="11763" max="11763" width="10.28515625" style="118" customWidth="1"/>
    <col min="11764" max="11764" width="9.140625" style="118" customWidth="1"/>
    <col min="11765" max="11765" width="13.140625" style="118" customWidth="1"/>
    <col min="11766" max="11766" width="9.85546875" style="118" customWidth="1"/>
    <col min="11767" max="11767" width="3.42578125" style="118" customWidth="1"/>
    <col min="11768" max="12010" width="9.140625" style="118"/>
    <col min="12011" max="12011" width="12.140625" style="118" customWidth="1"/>
    <col min="12012" max="12012" width="13.7109375" style="118" customWidth="1"/>
    <col min="12013" max="12013" width="11.140625" style="118" customWidth="1"/>
    <col min="12014" max="12014" width="14.7109375" style="118" customWidth="1"/>
    <col min="12015" max="12015" width="11.7109375" style="118" customWidth="1"/>
    <col min="12016" max="12016" width="12.7109375" style="118" customWidth="1"/>
    <col min="12017" max="12017" width="12.5703125" style="118" customWidth="1"/>
    <col min="12018" max="12018" width="11.28515625" style="118" customWidth="1"/>
    <col min="12019" max="12019" width="10.28515625" style="118" customWidth="1"/>
    <col min="12020" max="12020" width="9.140625" style="118" customWidth="1"/>
    <col min="12021" max="12021" width="13.140625" style="118" customWidth="1"/>
    <col min="12022" max="12022" width="9.85546875" style="118" customWidth="1"/>
    <col min="12023" max="12023" width="3.42578125" style="118" customWidth="1"/>
    <col min="12024" max="12266" width="9.140625" style="118"/>
    <col min="12267" max="12267" width="12.140625" style="118" customWidth="1"/>
    <col min="12268" max="12268" width="13.7109375" style="118" customWidth="1"/>
    <col min="12269" max="12269" width="11.140625" style="118" customWidth="1"/>
    <col min="12270" max="12270" width="14.7109375" style="118" customWidth="1"/>
    <col min="12271" max="12271" width="11.7109375" style="118" customWidth="1"/>
    <col min="12272" max="12272" width="12.7109375" style="118" customWidth="1"/>
    <col min="12273" max="12273" width="12.5703125" style="118" customWidth="1"/>
    <col min="12274" max="12274" width="11.28515625" style="118" customWidth="1"/>
    <col min="12275" max="12275" width="10.28515625" style="118" customWidth="1"/>
    <col min="12276" max="12276" width="9.140625" style="118" customWidth="1"/>
    <col min="12277" max="12277" width="13.140625" style="118" customWidth="1"/>
    <col min="12278" max="12278" width="9.85546875" style="118" customWidth="1"/>
    <col min="12279" max="12279" width="3.42578125" style="118" customWidth="1"/>
    <col min="12280" max="12522" width="9.140625" style="118"/>
    <col min="12523" max="12523" width="12.140625" style="118" customWidth="1"/>
    <col min="12524" max="12524" width="13.7109375" style="118" customWidth="1"/>
    <col min="12525" max="12525" width="11.140625" style="118" customWidth="1"/>
    <col min="12526" max="12526" width="14.7109375" style="118" customWidth="1"/>
    <col min="12527" max="12527" width="11.7109375" style="118" customWidth="1"/>
    <col min="12528" max="12528" width="12.7109375" style="118" customWidth="1"/>
    <col min="12529" max="12529" width="12.5703125" style="118" customWidth="1"/>
    <col min="12530" max="12530" width="11.28515625" style="118" customWidth="1"/>
    <col min="12531" max="12531" width="10.28515625" style="118" customWidth="1"/>
    <col min="12532" max="12532" width="9.140625" style="118" customWidth="1"/>
    <col min="12533" max="12533" width="13.140625" style="118" customWidth="1"/>
    <col min="12534" max="12534" width="9.85546875" style="118" customWidth="1"/>
    <col min="12535" max="12535" width="3.42578125" style="118" customWidth="1"/>
    <col min="12536" max="12778" width="9.140625" style="118"/>
    <col min="12779" max="12779" width="12.140625" style="118" customWidth="1"/>
    <col min="12780" max="12780" width="13.7109375" style="118" customWidth="1"/>
    <col min="12781" max="12781" width="11.140625" style="118" customWidth="1"/>
    <col min="12782" max="12782" width="14.7109375" style="118" customWidth="1"/>
    <col min="12783" max="12783" width="11.7109375" style="118" customWidth="1"/>
    <col min="12784" max="12784" width="12.7109375" style="118" customWidth="1"/>
    <col min="12785" max="12785" width="12.5703125" style="118" customWidth="1"/>
    <col min="12786" max="12786" width="11.28515625" style="118" customWidth="1"/>
    <col min="12787" max="12787" width="10.28515625" style="118" customWidth="1"/>
    <col min="12788" max="12788" width="9.140625" style="118" customWidth="1"/>
    <col min="12789" max="12789" width="13.140625" style="118" customWidth="1"/>
    <col min="12790" max="12790" width="9.85546875" style="118" customWidth="1"/>
    <col min="12791" max="12791" width="3.42578125" style="118" customWidth="1"/>
    <col min="12792" max="13034" width="9.140625" style="118"/>
    <col min="13035" max="13035" width="12.140625" style="118" customWidth="1"/>
    <col min="13036" max="13036" width="13.7109375" style="118" customWidth="1"/>
    <col min="13037" max="13037" width="11.140625" style="118" customWidth="1"/>
    <col min="13038" max="13038" width="14.7109375" style="118" customWidth="1"/>
    <col min="13039" max="13039" width="11.7109375" style="118" customWidth="1"/>
    <col min="13040" max="13040" width="12.7109375" style="118" customWidth="1"/>
    <col min="13041" max="13041" width="12.5703125" style="118" customWidth="1"/>
    <col min="13042" max="13042" width="11.28515625" style="118" customWidth="1"/>
    <col min="13043" max="13043" width="10.28515625" style="118" customWidth="1"/>
    <col min="13044" max="13044" width="9.140625" style="118" customWidth="1"/>
    <col min="13045" max="13045" width="13.140625" style="118" customWidth="1"/>
    <col min="13046" max="13046" width="9.85546875" style="118" customWidth="1"/>
    <col min="13047" max="13047" width="3.42578125" style="118" customWidth="1"/>
    <col min="13048" max="13290" width="9.140625" style="118"/>
    <col min="13291" max="13291" width="12.140625" style="118" customWidth="1"/>
    <col min="13292" max="13292" width="13.7109375" style="118" customWidth="1"/>
    <col min="13293" max="13293" width="11.140625" style="118" customWidth="1"/>
    <col min="13294" max="13294" width="14.7109375" style="118" customWidth="1"/>
    <col min="13295" max="13295" width="11.7109375" style="118" customWidth="1"/>
    <col min="13296" max="13296" width="12.7109375" style="118" customWidth="1"/>
    <col min="13297" max="13297" width="12.5703125" style="118" customWidth="1"/>
    <col min="13298" max="13298" width="11.28515625" style="118" customWidth="1"/>
    <col min="13299" max="13299" width="10.28515625" style="118" customWidth="1"/>
    <col min="13300" max="13300" width="9.140625" style="118" customWidth="1"/>
    <col min="13301" max="13301" width="13.140625" style="118" customWidth="1"/>
    <col min="13302" max="13302" width="9.85546875" style="118" customWidth="1"/>
    <col min="13303" max="13303" width="3.42578125" style="118" customWidth="1"/>
    <col min="13304" max="13546" width="9.140625" style="118"/>
    <col min="13547" max="13547" width="12.140625" style="118" customWidth="1"/>
    <col min="13548" max="13548" width="13.7109375" style="118" customWidth="1"/>
    <col min="13549" max="13549" width="11.140625" style="118" customWidth="1"/>
    <col min="13550" max="13550" width="14.7109375" style="118" customWidth="1"/>
    <col min="13551" max="13551" width="11.7109375" style="118" customWidth="1"/>
    <col min="13552" max="13552" width="12.7109375" style="118" customWidth="1"/>
    <col min="13553" max="13553" width="12.5703125" style="118" customWidth="1"/>
    <col min="13554" max="13554" width="11.28515625" style="118" customWidth="1"/>
    <col min="13555" max="13555" width="10.28515625" style="118" customWidth="1"/>
    <col min="13556" max="13556" width="9.140625" style="118" customWidth="1"/>
    <col min="13557" max="13557" width="13.140625" style="118" customWidth="1"/>
    <col min="13558" max="13558" width="9.85546875" style="118" customWidth="1"/>
    <col min="13559" max="13559" width="3.42578125" style="118" customWidth="1"/>
    <col min="13560" max="13802" width="9.140625" style="118"/>
    <col min="13803" max="13803" width="12.140625" style="118" customWidth="1"/>
    <col min="13804" max="13804" width="13.7109375" style="118" customWidth="1"/>
    <col min="13805" max="13805" width="11.140625" style="118" customWidth="1"/>
    <col min="13806" max="13806" width="14.7109375" style="118" customWidth="1"/>
    <col min="13807" max="13807" width="11.7109375" style="118" customWidth="1"/>
    <col min="13808" max="13808" width="12.7109375" style="118" customWidth="1"/>
    <col min="13809" max="13809" width="12.5703125" style="118" customWidth="1"/>
    <col min="13810" max="13810" width="11.28515625" style="118" customWidth="1"/>
    <col min="13811" max="13811" width="10.28515625" style="118" customWidth="1"/>
    <col min="13812" max="13812" width="9.140625" style="118" customWidth="1"/>
    <col min="13813" max="13813" width="13.140625" style="118" customWidth="1"/>
    <col min="13814" max="13814" width="9.85546875" style="118" customWidth="1"/>
    <col min="13815" max="13815" width="3.42578125" style="118" customWidth="1"/>
    <col min="13816" max="14058" width="9.140625" style="118"/>
    <col min="14059" max="14059" width="12.140625" style="118" customWidth="1"/>
    <col min="14060" max="14060" width="13.7109375" style="118" customWidth="1"/>
    <col min="14061" max="14061" width="11.140625" style="118" customWidth="1"/>
    <col min="14062" max="14062" width="14.7109375" style="118" customWidth="1"/>
    <col min="14063" max="14063" width="11.7109375" style="118" customWidth="1"/>
    <col min="14064" max="14064" width="12.7109375" style="118" customWidth="1"/>
    <col min="14065" max="14065" width="12.5703125" style="118" customWidth="1"/>
    <col min="14066" max="14066" width="11.28515625" style="118" customWidth="1"/>
    <col min="14067" max="14067" width="10.28515625" style="118" customWidth="1"/>
    <col min="14068" max="14068" width="9.140625" style="118" customWidth="1"/>
    <col min="14069" max="14069" width="13.140625" style="118" customWidth="1"/>
    <col min="14070" max="14070" width="9.85546875" style="118" customWidth="1"/>
    <col min="14071" max="14071" width="3.42578125" style="118" customWidth="1"/>
    <col min="14072" max="14314" width="9.140625" style="118"/>
    <col min="14315" max="14315" width="12.140625" style="118" customWidth="1"/>
    <col min="14316" max="14316" width="13.7109375" style="118" customWidth="1"/>
    <col min="14317" max="14317" width="11.140625" style="118" customWidth="1"/>
    <col min="14318" max="14318" width="14.7109375" style="118" customWidth="1"/>
    <col min="14319" max="14319" width="11.7109375" style="118" customWidth="1"/>
    <col min="14320" max="14320" width="12.7109375" style="118" customWidth="1"/>
    <col min="14321" max="14321" width="12.5703125" style="118" customWidth="1"/>
    <col min="14322" max="14322" width="11.28515625" style="118" customWidth="1"/>
    <col min="14323" max="14323" width="10.28515625" style="118" customWidth="1"/>
    <col min="14324" max="14324" width="9.140625" style="118" customWidth="1"/>
    <col min="14325" max="14325" width="13.140625" style="118" customWidth="1"/>
    <col min="14326" max="14326" width="9.85546875" style="118" customWidth="1"/>
    <col min="14327" max="14327" width="3.42578125" style="118" customWidth="1"/>
    <col min="14328" max="14570" width="9.140625" style="118"/>
    <col min="14571" max="14571" width="12.140625" style="118" customWidth="1"/>
    <col min="14572" max="14572" width="13.7109375" style="118" customWidth="1"/>
    <col min="14573" max="14573" width="11.140625" style="118" customWidth="1"/>
    <col min="14574" max="14574" width="14.7109375" style="118" customWidth="1"/>
    <col min="14575" max="14575" width="11.7109375" style="118" customWidth="1"/>
    <col min="14576" max="14576" width="12.7109375" style="118" customWidth="1"/>
    <col min="14577" max="14577" width="12.5703125" style="118" customWidth="1"/>
    <col min="14578" max="14578" width="11.28515625" style="118" customWidth="1"/>
    <col min="14579" max="14579" width="10.28515625" style="118" customWidth="1"/>
    <col min="14580" max="14580" width="9.140625" style="118" customWidth="1"/>
    <col min="14581" max="14581" width="13.140625" style="118" customWidth="1"/>
    <col min="14582" max="14582" width="9.85546875" style="118" customWidth="1"/>
    <col min="14583" max="14583" width="3.42578125" style="118" customWidth="1"/>
    <col min="14584" max="14826" width="9.140625" style="118"/>
    <col min="14827" max="14827" width="12.140625" style="118" customWidth="1"/>
    <col min="14828" max="14828" width="13.7109375" style="118" customWidth="1"/>
    <col min="14829" max="14829" width="11.140625" style="118" customWidth="1"/>
    <col min="14830" max="14830" width="14.7109375" style="118" customWidth="1"/>
    <col min="14831" max="14831" width="11.7109375" style="118" customWidth="1"/>
    <col min="14832" max="14832" width="12.7109375" style="118" customWidth="1"/>
    <col min="14833" max="14833" width="12.5703125" style="118" customWidth="1"/>
    <col min="14834" max="14834" width="11.28515625" style="118" customWidth="1"/>
    <col min="14835" max="14835" width="10.28515625" style="118" customWidth="1"/>
    <col min="14836" max="14836" width="9.140625" style="118" customWidth="1"/>
    <col min="14837" max="14837" width="13.140625" style="118" customWidth="1"/>
    <col min="14838" max="14838" width="9.85546875" style="118" customWidth="1"/>
    <col min="14839" max="14839" width="3.42578125" style="118" customWidth="1"/>
    <col min="14840" max="15082" width="9.140625" style="118"/>
    <col min="15083" max="15083" width="12.140625" style="118" customWidth="1"/>
    <col min="15084" max="15084" width="13.7109375" style="118" customWidth="1"/>
    <col min="15085" max="15085" width="11.140625" style="118" customWidth="1"/>
    <col min="15086" max="15086" width="14.7109375" style="118" customWidth="1"/>
    <col min="15087" max="15087" width="11.7109375" style="118" customWidth="1"/>
    <col min="15088" max="15088" width="12.7109375" style="118" customWidth="1"/>
    <col min="15089" max="15089" width="12.5703125" style="118" customWidth="1"/>
    <col min="15090" max="15090" width="11.28515625" style="118" customWidth="1"/>
    <col min="15091" max="15091" width="10.28515625" style="118" customWidth="1"/>
    <col min="15092" max="15092" width="9.140625" style="118" customWidth="1"/>
    <col min="15093" max="15093" width="13.140625" style="118" customWidth="1"/>
    <col min="15094" max="15094" width="9.85546875" style="118" customWidth="1"/>
    <col min="15095" max="15095" width="3.42578125" style="118" customWidth="1"/>
    <col min="15096" max="15338" width="9.140625" style="118"/>
    <col min="15339" max="15339" width="12.140625" style="118" customWidth="1"/>
    <col min="15340" max="15340" width="13.7109375" style="118" customWidth="1"/>
    <col min="15341" max="15341" width="11.140625" style="118" customWidth="1"/>
    <col min="15342" max="15342" width="14.7109375" style="118" customWidth="1"/>
    <col min="15343" max="15343" width="11.7109375" style="118" customWidth="1"/>
    <col min="15344" max="15344" width="12.7109375" style="118" customWidth="1"/>
    <col min="15345" max="15345" width="12.5703125" style="118" customWidth="1"/>
    <col min="15346" max="15346" width="11.28515625" style="118" customWidth="1"/>
    <col min="15347" max="15347" width="10.28515625" style="118" customWidth="1"/>
    <col min="15348" max="15348" width="9.140625" style="118" customWidth="1"/>
    <col min="15349" max="15349" width="13.140625" style="118" customWidth="1"/>
    <col min="15350" max="15350" width="9.85546875" style="118" customWidth="1"/>
    <col min="15351" max="15351" width="3.42578125" style="118" customWidth="1"/>
    <col min="15352" max="15594" width="9.140625" style="118"/>
    <col min="15595" max="15595" width="12.140625" style="118" customWidth="1"/>
    <col min="15596" max="15596" width="13.7109375" style="118" customWidth="1"/>
    <col min="15597" max="15597" width="11.140625" style="118" customWidth="1"/>
    <col min="15598" max="15598" width="14.7109375" style="118" customWidth="1"/>
    <col min="15599" max="15599" width="11.7109375" style="118" customWidth="1"/>
    <col min="15600" max="15600" width="12.7109375" style="118" customWidth="1"/>
    <col min="15601" max="15601" width="12.5703125" style="118" customWidth="1"/>
    <col min="15602" max="15602" width="11.28515625" style="118" customWidth="1"/>
    <col min="15603" max="15603" width="10.28515625" style="118" customWidth="1"/>
    <col min="15604" max="15604" width="9.140625" style="118" customWidth="1"/>
    <col min="15605" max="15605" width="13.140625" style="118" customWidth="1"/>
    <col min="15606" max="15606" width="9.85546875" style="118" customWidth="1"/>
    <col min="15607" max="15607" width="3.42578125" style="118" customWidth="1"/>
    <col min="15608" max="15850" width="9.140625" style="118"/>
    <col min="15851" max="15851" width="12.140625" style="118" customWidth="1"/>
    <col min="15852" max="15852" width="13.7109375" style="118" customWidth="1"/>
    <col min="15853" max="15853" width="11.140625" style="118" customWidth="1"/>
    <col min="15854" max="15854" width="14.7109375" style="118" customWidth="1"/>
    <col min="15855" max="15855" width="11.7109375" style="118" customWidth="1"/>
    <col min="15856" max="15856" width="12.7109375" style="118" customWidth="1"/>
    <col min="15857" max="15857" width="12.5703125" style="118" customWidth="1"/>
    <col min="15858" max="15858" width="11.28515625" style="118" customWidth="1"/>
    <col min="15859" max="15859" width="10.28515625" style="118" customWidth="1"/>
    <col min="15860" max="15860" width="9.140625" style="118" customWidth="1"/>
    <col min="15861" max="15861" width="13.140625" style="118" customWidth="1"/>
    <col min="15862" max="15862" width="9.85546875" style="118" customWidth="1"/>
    <col min="15863" max="15863" width="3.42578125" style="118" customWidth="1"/>
    <col min="15864" max="16106" width="9.140625" style="118"/>
    <col min="16107" max="16107" width="12.140625" style="118" customWidth="1"/>
    <col min="16108" max="16108" width="13.7109375" style="118" customWidth="1"/>
    <col min="16109" max="16109" width="11.140625" style="118" customWidth="1"/>
    <col min="16110" max="16110" width="14.7109375" style="118" customWidth="1"/>
    <col min="16111" max="16111" width="11.7109375" style="118" customWidth="1"/>
    <col min="16112" max="16112" width="12.7109375" style="118" customWidth="1"/>
    <col min="16113" max="16113" width="12.5703125" style="118" customWidth="1"/>
    <col min="16114" max="16114" width="11.28515625" style="118" customWidth="1"/>
    <col min="16115" max="16115" width="10.28515625" style="118" customWidth="1"/>
    <col min="16116" max="16116" width="9.140625" style="118" customWidth="1"/>
    <col min="16117" max="16117" width="13.140625" style="118" customWidth="1"/>
    <col min="16118" max="16118" width="9.85546875" style="118" customWidth="1"/>
    <col min="16119" max="16119" width="3.42578125" style="118" customWidth="1"/>
    <col min="16120" max="16384" width="9.140625" style="118"/>
  </cols>
  <sheetData>
    <row r="2" spans="1:12" ht="15" customHeight="1" x14ac:dyDescent="0.15">
      <c r="A2" s="2770" t="s">
        <v>3352</v>
      </c>
      <c r="B2" s="2529"/>
      <c r="C2" s="2529"/>
      <c r="D2" s="2529"/>
      <c r="E2" s="2529"/>
      <c r="F2" s="2529"/>
      <c r="G2" s="2529"/>
      <c r="H2" s="2529"/>
      <c r="I2" s="2529"/>
      <c r="J2" s="2529"/>
      <c r="K2" s="2529"/>
      <c r="L2" s="2529"/>
    </row>
    <row r="3" spans="1:12" ht="11.25" customHeight="1" x14ac:dyDescent="0.15">
      <c r="A3" s="2384"/>
      <c r="B3" s="2385"/>
      <c r="C3" s="2385"/>
      <c r="D3" s="2385"/>
      <c r="E3" s="2385"/>
      <c r="F3" s="2385"/>
      <c r="G3" s="2385"/>
      <c r="H3" s="2385"/>
      <c r="I3" s="2385"/>
      <c r="J3" s="2385"/>
      <c r="K3" s="2385"/>
      <c r="L3" s="2385"/>
    </row>
    <row r="4" spans="1:12" ht="11.25" customHeight="1" x14ac:dyDescent="0.15">
      <c r="A4" s="3460" t="s">
        <v>1419</v>
      </c>
      <c r="B4" s="3460" t="s">
        <v>1444</v>
      </c>
      <c r="C4" s="3461"/>
      <c r="D4" s="3461"/>
      <c r="E4" s="3461"/>
      <c r="F4" s="3461"/>
      <c r="G4" s="3461"/>
      <c r="H4" s="3461"/>
      <c r="I4" s="3461"/>
      <c r="J4" s="3461"/>
      <c r="K4" s="3461"/>
      <c r="L4" s="3462"/>
    </row>
    <row r="5" spans="1:12" ht="11.25" customHeight="1" x14ac:dyDescent="0.15">
      <c r="A5" s="2523"/>
      <c r="B5" s="3460" t="s">
        <v>71</v>
      </c>
      <c r="C5" s="3463" t="s">
        <v>1445</v>
      </c>
      <c r="D5" s="3464"/>
      <c r="E5" s="3464"/>
      <c r="F5" s="3464"/>
      <c r="G5" s="3464"/>
      <c r="H5" s="3464"/>
      <c r="I5" s="3464"/>
      <c r="J5" s="3464"/>
      <c r="K5" s="3464"/>
      <c r="L5" s="3465"/>
    </row>
    <row r="6" spans="1:12" ht="24" customHeight="1" x14ac:dyDescent="0.15">
      <c r="A6" s="2406"/>
      <c r="B6" s="2406"/>
      <c r="C6" s="861" t="s">
        <v>3353</v>
      </c>
      <c r="D6" s="1865" t="s">
        <v>3354</v>
      </c>
      <c r="E6" s="1865" t="s">
        <v>3355</v>
      </c>
      <c r="F6" s="1865" t="s">
        <v>3356</v>
      </c>
      <c r="G6" s="1865" t="s">
        <v>3357</v>
      </c>
      <c r="H6" s="1865" t="s">
        <v>3316</v>
      </c>
      <c r="I6" s="1865" t="s">
        <v>3304</v>
      </c>
      <c r="J6" s="1865" t="s">
        <v>3344</v>
      </c>
      <c r="K6" s="1865" t="s">
        <v>3358</v>
      </c>
      <c r="L6" s="1865" t="s">
        <v>1631</v>
      </c>
    </row>
    <row r="7" spans="1:12" x14ac:dyDescent="0.15">
      <c r="A7" s="235">
        <v>2012</v>
      </c>
      <c r="B7" s="716">
        <f>SUM(C7:L7)</f>
        <v>97648</v>
      </c>
      <c r="C7" s="717">
        <v>38134</v>
      </c>
      <c r="D7" s="717">
        <v>1308</v>
      </c>
      <c r="E7" s="717">
        <v>22334</v>
      </c>
      <c r="F7" s="717">
        <v>15947</v>
      </c>
      <c r="G7" s="717">
        <v>6394</v>
      </c>
      <c r="H7" s="717">
        <v>4059</v>
      </c>
      <c r="I7" s="717">
        <v>1656</v>
      </c>
      <c r="J7" s="717">
        <v>2645</v>
      </c>
      <c r="K7" s="1495">
        <v>0</v>
      </c>
      <c r="L7" s="717">
        <v>5171</v>
      </c>
    </row>
    <row r="8" spans="1:12" x14ac:dyDescent="0.15">
      <c r="A8" s="235">
        <v>2013</v>
      </c>
      <c r="B8" s="716">
        <f>SUM(C8:L8)</f>
        <v>89203</v>
      </c>
      <c r="C8" s="717">
        <v>39824</v>
      </c>
      <c r="D8" s="717">
        <v>2106</v>
      </c>
      <c r="E8" s="717">
        <v>21223</v>
      </c>
      <c r="F8" s="717">
        <v>11634</v>
      </c>
      <c r="G8" s="717">
        <v>4254</v>
      </c>
      <c r="H8" s="717">
        <v>1802</v>
      </c>
      <c r="I8" s="717">
        <v>2703</v>
      </c>
      <c r="J8" s="1866">
        <v>1853</v>
      </c>
      <c r="K8" s="1495">
        <v>0</v>
      </c>
      <c r="L8" s="1866">
        <v>3804</v>
      </c>
    </row>
    <row r="9" spans="1:12" x14ac:dyDescent="0.15">
      <c r="A9" s="235">
        <v>2014</v>
      </c>
      <c r="B9" s="716">
        <f>SUM(C9:L9)</f>
        <v>74063</v>
      </c>
      <c r="C9" s="717">
        <v>32884</v>
      </c>
      <c r="D9" s="717">
        <v>1244</v>
      </c>
      <c r="E9" s="717">
        <v>12596</v>
      </c>
      <c r="F9" s="717">
        <v>9768</v>
      </c>
      <c r="G9" s="717">
        <v>5084</v>
      </c>
      <c r="H9" s="717">
        <v>2519</v>
      </c>
      <c r="I9" s="717">
        <v>2455</v>
      </c>
      <c r="J9" s="1866">
        <v>3175</v>
      </c>
      <c r="K9" s="1866">
        <v>1643</v>
      </c>
      <c r="L9" s="1866">
        <v>2695</v>
      </c>
    </row>
    <row r="10" spans="1:12" x14ac:dyDescent="0.15">
      <c r="A10" s="235">
        <v>2015</v>
      </c>
      <c r="B10" s="716">
        <f>SUM(C10:L10)</f>
        <v>62792</v>
      </c>
      <c r="C10" s="873">
        <v>29851</v>
      </c>
      <c r="D10" s="873">
        <v>925</v>
      </c>
      <c r="E10" s="873">
        <v>10108</v>
      </c>
      <c r="F10" s="873">
        <v>8162</v>
      </c>
      <c r="G10" s="873">
        <v>4176</v>
      </c>
      <c r="H10" s="873">
        <v>3161</v>
      </c>
      <c r="I10" s="873">
        <v>3150</v>
      </c>
      <c r="J10" s="873">
        <v>892</v>
      </c>
      <c r="K10" s="873">
        <v>1282</v>
      </c>
      <c r="L10" s="873">
        <v>1085</v>
      </c>
    </row>
    <row r="11" spans="1:12" x14ac:dyDescent="0.15">
      <c r="A11" s="235">
        <v>2016</v>
      </c>
      <c r="B11" s="716">
        <f>SUM(C11:L11)</f>
        <v>64435</v>
      </c>
      <c r="C11" s="873">
        <v>32543</v>
      </c>
      <c r="D11" s="873">
        <v>922</v>
      </c>
      <c r="E11" s="873">
        <v>7760</v>
      </c>
      <c r="F11" s="873">
        <v>8541</v>
      </c>
      <c r="G11" s="873">
        <v>4903</v>
      </c>
      <c r="H11" s="873">
        <v>2822</v>
      </c>
      <c r="I11" s="873">
        <v>1553</v>
      </c>
      <c r="J11" s="873">
        <v>838</v>
      </c>
      <c r="K11" s="873">
        <v>2020</v>
      </c>
      <c r="L11" s="873">
        <v>2533</v>
      </c>
    </row>
    <row r="12" spans="1:12" ht="11.25" customHeight="1" x14ac:dyDescent="0.15">
      <c r="A12" s="2401"/>
      <c r="B12" s="2402"/>
      <c r="C12" s="2402"/>
      <c r="D12" s="2402"/>
      <c r="E12" s="2402"/>
      <c r="F12" s="2402"/>
      <c r="G12" s="2402"/>
      <c r="H12" s="2402"/>
      <c r="I12" s="2402"/>
      <c r="J12" s="2402"/>
      <c r="K12" s="2402"/>
      <c r="L12" s="143"/>
    </row>
    <row r="13" spans="1:12" ht="22.5" customHeight="1" x14ac:dyDescent="0.15">
      <c r="A13" s="2493" t="s">
        <v>3359</v>
      </c>
      <c r="B13" s="2411"/>
      <c r="C13" s="2411"/>
      <c r="D13" s="2411"/>
      <c r="E13" s="2411"/>
      <c r="F13" s="2411"/>
      <c r="G13" s="2411"/>
      <c r="H13" s="2411"/>
      <c r="I13" s="2411"/>
      <c r="J13" s="2411"/>
      <c r="K13" s="2411"/>
      <c r="L13" s="2411"/>
    </row>
    <row r="14" spans="1:12" x14ac:dyDescent="0.15">
      <c r="A14" s="3459" t="s">
        <v>3360</v>
      </c>
      <c r="B14" s="3459"/>
      <c r="C14" s="3459"/>
      <c r="D14" s="3459"/>
      <c r="E14" s="3459"/>
      <c r="F14" s="3459"/>
      <c r="G14" s="3459"/>
      <c r="H14" s="3459"/>
      <c r="I14" s="3459"/>
      <c r="J14" s="3459"/>
      <c r="K14" s="3459"/>
      <c r="L14" s="3459"/>
    </row>
    <row r="15" spans="1:12" x14ac:dyDescent="0.15">
      <c r="A15" s="2410" t="s">
        <v>1454</v>
      </c>
      <c r="B15" s="2411"/>
      <c r="C15" s="2411"/>
      <c r="D15" s="2411"/>
      <c r="E15" s="2411"/>
      <c r="F15" s="2411"/>
      <c r="G15" s="2411"/>
      <c r="H15" s="2411"/>
      <c r="I15" s="2411"/>
      <c r="J15" s="2411"/>
      <c r="K15" s="2411"/>
      <c r="L15" s="2411"/>
    </row>
    <row r="16" spans="1:12" x14ac:dyDescent="0.15">
      <c r="A16" s="147"/>
      <c r="B16" s="147"/>
      <c r="C16" s="147"/>
      <c r="D16" s="147"/>
      <c r="E16" s="147"/>
      <c r="F16" s="147"/>
      <c r="G16" s="147"/>
      <c r="H16" s="147"/>
      <c r="I16" s="147"/>
      <c r="J16" s="147"/>
      <c r="K16" s="147"/>
      <c r="L16" s="147"/>
    </row>
    <row r="17" spans="1:12" x14ac:dyDescent="0.15">
      <c r="A17" s="147"/>
      <c r="B17" s="147"/>
      <c r="C17" s="147"/>
      <c r="D17" s="147"/>
      <c r="E17" s="147"/>
      <c r="F17" s="147"/>
      <c r="G17" s="147"/>
      <c r="H17" s="147"/>
      <c r="I17" s="147"/>
      <c r="J17" s="147"/>
      <c r="K17" s="147"/>
      <c r="L17" s="147"/>
    </row>
    <row r="18" spans="1:12" x14ac:dyDescent="0.15">
      <c r="A18" s="147"/>
      <c r="B18" s="147"/>
      <c r="C18" s="147"/>
      <c r="D18" s="147"/>
      <c r="E18" s="147"/>
      <c r="F18" s="147"/>
      <c r="G18" s="147"/>
      <c r="H18" s="147"/>
      <c r="I18" s="147"/>
      <c r="J18" s="147"/>
      <c r="K18" s="147"/>
      <c r="L18" s="147"/>
    </row>
    <row r="19" spans="1:12" x14ac:dyDescent="0.15">
      <c r="A19" s="147"/>
      <c r="B19" s="147"/>
      <c r="C19" s="147"/>
      <c r="D19" s="147"/>
      <c r="E19" s="147"/>
      <c r="F19" s="147"/>
      <c r="G19" s="147"/>
      <c r="H19" s="147"/>
      <c r="I19" s="147"/>
      <c r="J19" s="147"/>
      <c r="K19" s="147"/>
      <c r="L19" s="147"/>
    </row>
    <row r="20" spans="1:12" x14ac:dyDescent="0.15">
      <c r="A20" s="147"/>
      <c r="B20" s="147"/>
      <c r="C20" s="147"/>
      <c r="D20" s="147"/>
      <c r="E20" s="147"/>
      <c r="F20" s="147"/>
      <c r="G20" s="147"/>
      <c r="H20" s="147"/>
      <c r="I20" s="147"/>
      <c r="J20" s="147"/>
      <c r="K20" s="147"/>
      <c r="L20" s="147"/>
    </row>
    <row r="21" spans="1:12" x14ac:dyDescent="0.15">
      <c r="A21" s="147"/>
      <c r="B21" s="147"/>
      <c r="C21" s="147"/>
      <c r="D21" s="147"/>
      <c r="E21" s="147"/>
      <c r="F21" s="147"/>
      <c r="G21" s="147"/>
      <c r="H21" s="147"/>
      <c r="I21" s="147"/>
      <c r="J21" s="147"/>
      <c r="K21" s="147"/>
      <c r="L21" s="147"/>
    </row>
    <row r="22" spans="1:12" x14ac:dyDescent="0.15">
      <c r="A22" s="147"/>
      <c r="B22" s="147"/>
      <c r="C22" s="147"/>
      <c r="D22" s="147"/>
      <c r="E22" s="147"/>
      <c r="F22" s="147"/>
      <c r="G22" s="147"/>
      <c r="H22" s="147"/>
      <c r="I22" s="147"/>
      <c r="J22" s="147"/>
      <c r="K22" s="147"/>
      <c r="L22" s="147"/>
    </row>
  </sheetData>
  <mergeCells count="10">
    <mergeCell ref="A12:K12"/>
    <mergeCell ref="A13:L13"/>
    <mergeCell ref="A14:L14"/>
    <mergeCell ref="A15:L15"/>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90" orientation="landscape" verticalDpi="599" r:id="rId1"/>
  <headerFooter alignWithMargins="0">
    <oddFooter>&amp;L&amp;C&amp;R</oddFooter>
  </headerFooter>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9"/>
  <dimension ref="A2:N26"/>
  <sheetViews>
    <sheetView zoomScaleNormal="100" workbookViewId="0"/>
  </sheetViews>
  <sheetFormatPr baseColWidth="10" defaultColWidth="9.140625" defaultRowHeight="10.5" x14ac:dyDescent="0.15"/>
  <cols>
    <col min="1" max="1" width="17.42578125" style="118" customWidth="1"/>
    <col min="2" max="3" width="12.42578125" style="118" customWidth="1"/>
    <col min="4" max="4" width="12.85546875" style="118" customWidth="1"/>
    <col min="5" max="5" width="13.7109375" style="118" customWidth="1"/>
    <col min="6" max="7" width="11" style="118" customWidth="1"/>
    <col min="8" max="9" width="13.5703125" style="118" customWidth="1"/>
    <col min="10" max="10" width="12.7109375" style="118" customWidth="1"/>
    <col min="11" max="11" width="11.85546875" style="118" customWidth="1"/>
    <col min="12" max="12" width="11.5703125" style="118" customWidth="1"/>
    <col min="13" max="227" width="9.140625" style="118"/>
    <col min="228" max="228" width="17.42578125" style="118" customWidth="1"/>
    <col min="229" max="229" width="12.42578125" style="118" customWidth="1"/>
    <col min="230" max="230" width="12.85546875" style="118" customWidth="1"/>
    <col min="231" max="231" width="13.7109375" style="118" customWidth="1"/>
    <col min="232" max="233" width="11" style="118" customWidth="1"/>
    <col min="234" max="234" width="10.85546875" style="118" customWidth="1"/>
    <col min="235" max="235" width="13.5703125" style="118" customWidth="1"/>
    <col min="236" max="236" width="12.7109375" style="118" customWidth="1"/>
    <col min="237" max="237" width="11.85546875" style="118" customWidth="1"/>
    <col min="238" max="238" width="11.5703125" style="118" customWidth="1"/>
    <col min="239" max="239" width="12.28515625" style="118" customWidth="1"/>
    <col min="240" max="483" width="9.140625" style="118"/>
    <col min="484" max="484" width="17.42578125" style="118" customWidth="1"/>
    <col min="485" max="485" width="12.42578125" style="118" customWidth="1"/>
    <col min="486" max="486" width="12.85546875" style="118" customWidth="1"/>
    <col min="487" max="487" width="13.7109375" style="118" customWidth="1"/>
    <col min="488" max="489" width="11" style="118" customWidth="1"/>
    <col min="490" max="490" width="10.85546875" style="118" customWidth="1"/>
    <col min="491" max="491" width="13.5703125" style="118" customWidth="1"/>
    <col min="492" max="492" width="12.7109375" style="118" customWidth="1"/>
    <col min="493" max="493" width="11.85546875" style="118" customWidth="1"/>
    <col min="494" max="494" width="11.5703125" style="118" customWidth="1"/>
    <col min="495" max="495" width="12.28515625" style="118" customWidth="1"/>
    <col min="496" max="739" width="9.140625" style="118"/>
    <col min="740" max="740" width="17.42578125" style="118" customWidth="1"/>
    <col min="741" max="741" width="12.42578125" style="118" customWidth="1"/>
    <col min="742" max="742" width="12.85546875" style="118" customWidth="1"/>
    <col min="743" max="743" width="13.7109375" style="118" customWidth="1"/>
    <col min="744" max="745" width="11" style="118" customWidth="1"/>
    <col min="746" max="746" width="10.85546875" style="118" customWidth="1"/>
    <col min="747" max="747" width="13.5703125" style="118" customWidth="1"/>
    <col min="748" max="748" width="12.7109375" style="118" customWidth="1"/>
    <col min="749" max="749" width="11.85546875" style="118" customWidth="1"/>
    <col min="750" max="750" width="11.5703125" style="118" customWidth="1"/>
    <col min="751" max="751" width="12.28515625" style="118" customWidth="1"/>
    <col min="752" max="995" width="9.140625" style="118"/>
    <col min="996" max="996" width="17.42578125" style="118" customWidth="1"/>
    <col min="997" max="997" width="12.42578125" style="118" customWidth="1"/>
    <col min="998" max="998" width="12.85546875" style="118" customWidth="1"/>
    <col min="999" max="999" width="13.7109375" style="118" customWidth="1"/>
    <col min="1000" max="1001" width="11" style="118" customWidth="1"/>
    <col min="1002" max="1002" width="10.85546875" style="118" customWidth="1"/>
    <col min="1003" max="1003" width="13.5703125" style="118" customWidth="1"/>
    <col min="1004" max="1004" width="12.7109375" style="118" customWidth="1"/>
    <col min="1005" max="1005" width="11.85546875" style="118" customWidth="1"/>
    <col min="1006" max="1006" width="11.5703125" style="118" customWidth="1"/>
    <col min="1007" max="1007" width="12.28515625" style="118" customWidth="1"/>
    <col min="1008" max="1251" width="9.140625" style="118"/>
    <col min="1252" max="1252" width="17.42578125" style="118" customWidth="1"/>
    <col min="1253" max="1253" width="12.42578125" style="118" customWidth="1"/>
    <col min="1254" max="1254" width="12.85546875" style="118" customWidth="1"/>
    <col min="1255" max="1255" width="13.7109375" style="118" customWidth="1"/>
    <col min="1256" max="1257" width="11" style="118" customWidth="1"/>
    <col min="1258" max="1258" width="10.85546875" style="118" customWidth="1"/>
    <col min="1259" max="1259" width="13.5703125" style="118" customWidth="1"/>
    <col min="1260" max="1260" width="12.7109375" style="118" customWidth="1"/>
    <col min="1261" max="1261" width="11.85546875" style="118" customWidth="1"/>
    <col min="1262" max="1262" width="11.5703125" style="118" customWidth="1"/>
    <col min="1263" max="1263" width="12.28515625" style="118" customWidth="1"/>
    <col min="1264" max="1507" width="9.140625" style="118"/>
    <col min="1508" max="1508" width="17.42578125" style="118" customWidth="1"/>
    <col min="1509" max="1509" width="12.42578125" style="118" customWidth="1"/>
    <col min="1510" max="1510" width="12.85546875" style="118" customWidth="1"/>
    <col min="1511" max="1511" width="13.7109375" style="118" customWidth="1"/>
    <col min="1512" max="1513" width="11" style="118" customWidth="1"/>
    <col min="1514" max="1514" width="10.85546875" style="118" customWidth="1"/>
    <col min="1515" max="1515" width="13.5703125" style="118" customWidth="1"/>
    <col min="1516" max="1516" width="12.7109375" style="118" customWidth="1"/>
    <col min="1517" max="1517" width="11.85546875" style="118" customWidth="1"/>
    <col min="1518" max="1518" width="11.5703125" style="118" customWidth="1"/>
    <col min="1519" max="1519" width="12.28515625" style="118" customWidth="1"/>
    <col min="1520" max="1763" width="9.140625" style="118"/>
    <col min="1764" max="1764" width="17.42578125" style="118" customWidth="1"/>
    <col min="1765" max="1765" width="12.42578125" style="118" customWidth="1"/>
    <col min="1766" max="1766" width="12.85546875" style="118" customWidth="1"/>
    <col min="1767" max="1767" width="13.7109375" style="118" customWidth="1"/>
    <col min="1768" max="1769" width="11" style="118" customWidth="1"/>
    <col min="1770" max="1770" width="10.85546875" style="118" customWidth="1"/>
    <col min="1771" max="1771" width="13.5703125" style="118" customWidth="1"/>
    <col min="1772" max="1772" width="12.7109375" style="118" customWidth="1"/>
    <col min="1773" max="1773" width="11.85546875" style="118" customWidth="1"/>
    <col min="1774" max="1774" width="11.5703125" style="118" customWidth="1"/>
    <col min="1775" max="1775" width="12.28515625" style="118" customWidth="1"/>
    <col min="1776" max="2019" width="9.140625" style="118"/>
    <col min="2020" max="2020" width="17.42578125" style="118" customWidth="1"/>
    <col min="2021" max="2021" width="12.42578125" style="118" customWidth="1"/>
    <col min="2022" max="2022" width="12.85546875" style="118" customWidth="1"/>
    <col min="2023" max="2023" width="13.7109375" style="118" customWidth="1"/>
    <col min="2024" max="2025" width="11" style="118" customWidth="1"/>
    <col min="2026" max="2026" width="10.85546875" style="118" customWidth="1"/>
    <col min="2027" max="2027" width="13.5703125" style="118" customWidth="1"/>
    <col min="2028" max="2028" width="12.7109375" style="118" customWidth="1"/>
    <col min="2029" max="2029" width="11.85546875" style="118" customWidth="1"/>
    <col min="2030" max="2030" width="11.5703125" style="118" customWidth="1"/>
    <col min="2031" max="2031" width="12.28515625" style="118" customWidth="1"/>
    <col min="2032" max="2275" width="9.140625" style="118"/>
    <col min="2276" max="2276" width="17.42578125" style="118" customWidth="1"/>
    <col min="2277" max="2277" width="12.42578125" style="118" customWidth="1"/>
    <col min="2278" max="2278" width="12.85546875" style="118" customWidth="1"/>
    <col min="2279" max="2279" width="13.7109375" style="118" customWidth="1"/>
    <col min="2280" max="2281" width="11" style="118" customWidth="1"/>
    <col min="2282" max="2282" width="10.85546875" style="118" customWidth="1"/>
    <col min="2283" max="2283" width="13.5703125" style="118" customWidth="1"/>
    <col min="2284" max="2284" width="12.7109375" style="118" customWidth="1"/>
    <col min="2285" max="2285" width="11.85546875" style="118" customWidth="1"/>
    <col min="2286" max="2286" width="11.5703125" style="118" customWidth="1"/>
    <col min="2287" max="2287" width="12.28515625" style="118" customWidth="1"/>
    <col min="2288" max="2531" width="9.140625" style="118"/>
    <col min="2532" max="2532" width="17.42578125" style="118" customWidth="1"/>
    <col min="2533" max="2533" width="12.42578125" style="118" customWidth="1"/>
    <col min="2534" max="2534" width="12.85546875" style="118" customWidth="1"/>
    <col min="2535" max="2535" width="13.7109375" style="118" customWidth="1"/>
    <col min="2536" max="2537" width="11" style="118" customWidth="1"/>
    <col min="2538" max="2538" width="10.85546875" style="118" customWidth="1"/>
    <col min="2539" max="2539" width="13.5703125" style="118" customWidth="1"/>
    <col min="2540" max="2540" width="12.7109375" style="118" customWidth="1"/>
    <col min="2541" max="2541" width="11.85546875" style="118" customWidth="1"/>
    <col min="2542" max="2542" width="11.5703125" style="118" customWidth="1"/>
    <col min="2543" max="2543" width="12.28515625" style="118" customWidth="1"/>
    <col min="2544" max="2787" width="9.140625" style="118"/>
    <col min="2788" max="2788" width="17.42578125" style="118" customWidth="1"/>
    <col min="2789" max="2789" width="12.42578125" style="118" customWidth="1"/>
    <col min="2790" max="2790" width="12.85546875" style="118" customWidth="1"/>
    <col min="2791" max="2791" width="13.7109375" style="118" customWidth="1"/>
    <col min="2792" max="2793" width="11" style="118" customWidth="1"/>
    <col min="2794" max="2794" width="10.85546875" style="118" customWidth="1"/>
    <col min="2795" max="2795" width="13.5703125" style="118" customWidth="1"/>
    <col min="2796" max="2796" width="12.7109375" style="118" customWidth="1"/>
    <col min="2797" max="2797" width="11.85546875" style="118" customWidth="1"/>
    <col min="2798" max="2798" width="11.5703125" style="118" customWidth="1"/>
    <col min="2799" max="2799" width="12.28515625" style="118" customWidth="1"/>
    <col min="2800" max="3043" width="9.140625" style="118"/>
    <col min="3044" max="3044" width="17.42578125" style="118" customWidth="1"/>
    <col min="3045" max="3045" width="12.42578125" style="118" customWidth="1"/>
    <col min="3046" max="3046" width="12.85546875" style="118" customWidth="1"/>
    <col min="3047" max="3047" width="13.7109375" style="118" customWidth="1"/>
    <col min="3048" max="3049" width="11" style="118" customWidth="1"/>
    <col min="3050" max="3050" width="10.85546875" style="118" customWidth="1"/>
    <col min="3051" max="3051" width="13.5703125" style="118" customWidth="1"/>
    <col min="3052" max="3052" width="12.7109375" style="118" customWidth="1"/>
    <col min="3053" max="3053" width="11.85546875" style="118" customWidth="1"/>
    <col min="3054" max="3054" width="11.5703125" style="118" customWidth="1"/>
    <col min="3055" max="3055" width="12.28515625" style="118" customWidth="1"/>
    <col min="3056" max="3299" width="9.140625" style="118"/>
    <col min="3300" max="3300" width="17.42578125" style="118" customWidth="1"/>
    <col min="3301" max="3301" width="12.42578125" style="118" customWidth="1"/>
    <col min="3302" max="3302" width="12.85546875" style="118" customWidth="1"/>
    <col min="3303" max="3303" width="13.7109375" style="118" customWidth="1"/>
    <col min="3304" max="3305" width="11" style="118" customWidth="1"/>
    <col min="3306" max="3306" width="10.85546875" style="118" customWidth="1"/>
    <col min="3307" max="3307" width="13.5703125" style="118" customWidth="1"/>
    <col min="3308" max="3308" width="12.7109375" style="118" customWidth="1"/>
    <col min="3309" max="3309" width="11.85546875" style="118" customWidth="1"/>
    <col min="3310" max="3310" width="11.5703125" style="118" customWidth="1"/>
    <col min="3311" max="3311" width="12.28515625" style="118" customWidth="1"/>
    <col min="3312" max="3555" width="9.140625" style="118"/>
    <col min="3556" max="3556" width="17.42578125" style="118" customWidth="1"/>
    <col min="3557" max="3557" width="12.42578125" style="118" customWidth="1"/>
    <col min="3558" max="3558" width="12.85546875" style="118" customWidth="1"/>
    <col min="3559" max="3559" width="13.7109375" style="118" customWidth="1"/>
    <col min="3560" max="3561" width="11" style="118" customWidth="1"/>
    <col min="3562" max="3562" width="10.85546875" style="118" customWidth="1"/>
    <col min="3563" max="3563" width="13.5703125" style="118" customWidth="1"/>
    <col min="3564" max="3564" width="12.7109375" style="118" customWidth="1"/>
    <col min="3565" max="3565" width="11.85546875" style="118" customWidth="1"/>
    <col min="3566" max="3566" width="11.5703125" style="118" customWidth="1"/>
    <col min="3567" max="3567" width="12.28515625" style="118" customWidth="1"/>
    <col min="3568" max="3811" width="9.140625" style="118"/>
    <col min="3812" max="3812" width="17.42578125" style="118" customWidth="1"/>
    <col min="3813" max="3813" width="12.42578125" style="118" customWidth="1"/>
    <col min="3814" max="3814" width="12.85546875" style="118" customWidth="1"/>
    <col min="3815" max="3815" width="13.7109375" style="118" customWidth="1"/>
    <col min="3816" max="3817" width="11" style="118" customWidth="1"/>
    <col min="3818" max="3818" width="10.85546875" style="118" customWidth="1"/>
    <col min="3819" max="3819" width="13.5703125" style="118" customWidth="1"/>
    <col min="3820" max="3820" width="12.7109375" style="118" customWidth="1"/>
    <col min="3821" max="3821" width="11.85546875" style="118" customWidth="1"/>
    <col min="3822" max="3822" width="11.5703125" style="118" customWidth="1"/>
    <col min="3823" max="3823" width="12.28515625" style="118" customWidth="1"/>
    <col min="3824" max="4067" width="9.140625" style="118"/>
    <col min="4068" max="4068" width="17.42578125" style="118" customWidth="1"/>
    <col min="4069" max="4069" width="12.42578125" style="118" customWidth="1"/>
    <col min="4070" max="4070" width="12.85546875" style="118" customWidth="1"/>
    <col min="4071" max="4071" width="13.7109375" style="118" customWidth="1"/>
    <col min="4072" max="4073" width="11" style="118" customWidth="1"/>
    <col min="4074" max="4074" width="10.85546875" style="118" customWidth="1"/>
    <col min="4075" max="4075" width="13.5703125" style="118" customWidth="1"/>
    <col min="4076" max="4076" width="12.7109375" style="118" customWidth="1"/>
    <col min="4077" max="4077" width="11.85546875" style="118" customWidth="1"/>
    <col min="4078" max="4078" width="11.5703125" style="118" customWidth="1"/>
    <col min="4079" max="4079" width="12.28515625" style="118" customWidth="1"/>
    <col min="4080" max="4323" width="9.140625" style="118"/>
    <col min="4324" max="4324" width="17.42578125" style="118" customWidth="1"/>
    <col min="4325" max="4325" width="12.42578125" style="118" customWidth="1"/>
    <col min="4326" max="4326" width="12.85546875" style="118" customWidth="1"/>
    <col min="4327" max="4327" width="13.7109375" style="118" customWidth="1"/>
    <col min="4328" max="4329" width="11" style="118" customWidth="1"/>
    <col min="4330" max="4330" width="10.85546875" style="118" customWidth="1"/>
    <col min="4331" max="4331" width="13.5703125" style="118" customWidth="1"/>
    <col min="4332" max="4332" width="12.7109375" style="118" customWidth="1"/>
    <col min="4333" max="4333" width="11.85546875" style="118" customWidth="1"/>
    <col min="4334" max="4334" width="11.5703125" style="118" customWidth="1"/>
    <col min="4335" max="4335" width="12.28515625" style="118" customWidth="1"/>
    <col min="4336" max="4579" width="9.140625" style="118"/>
    <col min="4580" max="4580" width="17.42578125" style="118" customWidth="1"/>
    <col min="4581" max="4581" width="12.42578125" style="118" customWidth="1"/>
    <col min="4582" max="4582" width="12.85546875" style="118" customWidth="1"/>
    <col min="4583" max="4583" width="13.7109375" style="118" customWidth="1"/>
    <col min="4584" max="4585" width="11" style="118" customWidth="1"/>
    <col min="4586" max="4586" width="10.85546875" style="118" customWidth="1"/>
    <col min="4587" max="4587" width="13.5703125" style="118" customWidth="1"/>
    <col min="4588" max="4588" width="12.7109375" style="118" customWidth="1"/>
    <col min="4589" max="4589" width="11.85546875" style="118" customWidth="1"/>
    <col min="4590" max="4590" width="11.5703125" style="118" customWidth="1"/>
    <col min="4591" max="4591" width="12.28515625" style="118" customWidth="1"/>
    <col min="4592" max="4835" width="9.140625" style="118"/>
    <col min="4836" max="4836" width="17.42578125" style="118" customWidth="1"/>
    <col min="4837" max="4837" width="12.42578125" style="118" customWidth="1"/>
    <col min="4838" max="4838" width="12.85546875" style="118" customWidth="1"/>
    <col min="4839" max="4839" width="13.7109375" style="118" customWidth="1"/>
    <col min="4840" max="4841" width="11" style="118" customWidth="1"/>
    <col min="4842" max="4842" width="10.85546875" style="118" customWidth="1"/>
    <col min="4843" max="4843" width="13.5703125" style="118" customWidth="1"/>
    <col min="4844" max="4844" width="12.7109375" style="118" customWidth="1"/>
    <col min="4845" max="4845" width="11.85546875" style="118" customWidth="1"/>
    <col min="4846" max="4846" width="11.5703125" style="118" customWidth="1"/>
    <col min="4847" max="4847" width="12.28515625" style="118" customWidth="1"/>
    <col min="4848" max="5091" width="9.140625" style="118"/>
    <col min="5092" max="5092" width="17.42578125" style="118" customWidth="1"/>
    <col min="5093" max="5093" width="12.42578125" style="118" customWidth="1"/>
    <col min="5094" max="5094" width="12.85546875" style="118" customWidth="1"/>
    <col min="5095" max="5095" width="13.7109375" style="118" customWidth="1"/>
    <col min="5096" max="5097" width="11" style="118" customWidth="1"/>
    <col min="5098" max="5098" width="10.85546875" style="118" customWidth="1"/>
    <col min="5099" max="5099" width="13.5703125" style="118" customWidth="1"/>
    <col min="5100" max="5100" width="12.7109375" style="118" customWidth="1"/>
    <col min="5101" max="5101" width="11.85546875" style="118" customWidth="1"/>
    <col min="5102" max="5102" width="11.5703125" style="118" customWidth="1"/>
    <col min="5103" max="5103" width="12.28515625" style="118" customWidth="1"/>
    <col min="5104" max="5347" width="9.140625" style="118"/>
    <col min="5348" max="5348" width="17.42578125" style="118" customWidth="1"/>
    <col min="5349" max="5349" width="12.42578125" style="118" customWidth="1"/>
    <col min="5350" max="5350" width="12.85546875" style="118" customWidth="1"/>
    <col min="5351" max="5351" width="13.7109375" style="118" customWidth="1"/>
    <col min="5352" max="5353" width="11" style="118" customWidth="1"/>
    <col min="5354" max="5354" width="10.85546875" style="118" customWidth="1"/>
    <col min="5355" max="5355" width="13.5703125" style="118" customWidth="1"/>
    <col min="5356" max="5356" width="12.7109375" style="118" customWidth="1"/>
    <col min="5357" max="5357" width="11.85546875" style="118" customWidth="1"/>
    <col min="5358" max="5358" width="11.5703125" style="118" customWidth="1"/>
    <col min="5359" max="5359" width="12.28515625" style="118" customWidth="1"/>
    <col min="5360" max="5603" width="9.140625" style="118"/>
    <col min="5604" max="5604" width="17.42578125" style="118" customWidth="1"/>
    <col min="5605" max="5605" width="12.42578125" style="118" customWidth="1"/>
    <col min="5606" max="5606" width="12.85546875" style="118" customWidth="1"/>
    <col min="5607" max="5607" width="13.7109375" style="118" customWidth="1"/>
    <col min="5608" max="5609" width="11" style="118" customWidth="1"/>
    <col min="5610" max="5610" width="10.85546875" style="118" customWidth="1"/>
    <col min="5611" max="5611" width="13.5703125" style="118" customWidth="1"/>
    <col min="5612" max="5612" width="12.7109375" style="118" customWidth="1"/>
    <col min="5613" max="5613" width="11.85546875" style="118" customWidth="1"/>
    <col min="5614" max="5614" width="11.5703125" style="118" customWidth="1"/>
    <col min="5615" max="5615" width="12.28515625" style="118" customWidth="1"/>
    <col min="5616" max="5859" width="9.140625" style="118"/>
    <col min="5860" max="5860" width="17.42578125" style="118" customWidth="1"/>
    <col min="5861" max="5861" width="12.42578125" style="118" customWidth="1"/>
    <col min="5862" max="5862" width="12.85546875" style="118" customWidth="1"/>
    <col min="5863" max="5863" width="13.7109375" style="118" customWidth="1"/>
    <col min="5864" max="5865" width="11" style="118" customWidth="1"/>
    <col min="5866" max="5866" width="10.85546875" style="118" customWidth="1"/>
    <col min="5867" max="5867" width="13.5703125" style="118" customWidth="1"/>
    <col min="5868" max="5868" width="12.7109375" style="118" customWidth="1"/>
    <col min="5869" max="5869" width="11.85546875" style="118" customWidth="1"/>
    <col min="5870" max="5870" width="11.5703125" style="118" customWidth="1"/>
    <col min="5871" max="5871" width="12.28515625" style="118" customWidth="1"/>
    <col min="5872" max="6115" width="9.140625" style="118"/>
    <col min="6116" max="6116" width="17.42578125" style="118" customWidth="1"/>
    <col min="6117" max="6117" width="12.42578125" style="118" customWidth="1"/>
    <col min="6118" max="6118" width="12.85546875" style="118" customWidth="1"/>
    <col min="6119" max="6119" width="13.7109375" style="118" customWidth="1"/>
    <col min="6120" max="6121" width="11" style="118" customWidth="1"/>
    <col min="6122" max="6122" width="10.85546875" style="118" customWidth="1"/>
    <col min="6123" max="6123" width="13.5703125" style="118" customWidth="1"/>
    <col min="6124" max="6124" width="12.7109375" style="118" customWidth="1"/>
    <col min="6125" max="6125" width="11.85546875" style="118" customWidth="1"/>
    <col min="6126" max="6126" width="11.5703125" style="118" customWidth="1"/>
    <col min="6127" max="6127" width="12.28515625" style="118" customWidth="1"/>
    <col min="6128" max="6371" width="9.140625" style="118"/>
    <col min="6372" max="6372" width="17.42578125" style="118" customWidth="1"/>
    <col min="6373" max="6373" width="12.42578125" style="118" customWidth="1"/>
    <col min="6374" max="6374" width="12.85546875" style="118" customWidth="1"/>
    <col min="6375" max="6375" width="13.7109375" style="118" customWidth="1"/>
    <col min="6376" max="6377" width="11" style="118" customWidth="1"/>
    <col min="6378" max="6378" width="10.85546875" style="118" customWidth="1"/>
    <col min="6379" max="6379" width="13.5703125" style="118" customWidth="1"/>
    <col min="6380" max="6380" width="12.7109375" style="118" customWidth="1"/>
    <col min="6381" max="6381" width="11.85546875" style="118" customWidth="1"/>
    <col min="6382" max="6382" width="11.5703125" style="118" customWidth="1"/>
    <col min="6383" max="6383" width="12.28515625" style="118" customWidth="1"/>
    <col min="6384" max="6627" width="9.140625" style="118"/>
    <col min="6628" max="6628" width="17.42578125" style="118" customWidth="1"/>
    <col min="6629" max="6629" width="12.42578125" style="118" customWidth="1"/>
    <col min="6630" max="6630" width="12.85546875" style="118" customWidth="1"/>
    <col min="6631" max="6631" width="13.7109375" style="118" customWidth="1"/>
    <col min="6632" max="6633" width="11" style="118" customWidth="1"/>
    <col min="6634" max="6634" width="10.85546875" style="118" customWidth="1"/>
    <col min="6635" max="6635" width="13.5703125" style="118" customWidth="1"/>
    <col min="6636" max="6636" width="12.7109375" style="118" customWidth="1"/>
    <col min="6637" max="6637" width="11.85546875" style="118" customWidth="1"/>
    <col min="6638" max="6638" width="11.5703125" style="118" customWidth="1"/>
    <col min="6639" max="6639" width="12.28515625" style="118" customWidth="1"/>
    <col min="6640" max="6883" width="9.140625" style="118"/>
    <col min="6884" max="6884" width="17.42578125" style="118" customWidth="1"/>
    <col min="6885" max="6885" width="12.42578125" style="118" customWidth="1"/>
    <col min="6886" max="6886" width="12.85546875" style="118" customWidth="1"/>
    <col min="6887" max="6887" width="13.7109375" style="118" customWidth="1"/>
    <col min="6888" max="6889" width="11" style="118" customWidth="1"/>
    <col min="6890" max="6890" width="10.85546875" style="118" customWidth="1"/>
    <col min="6891" max="6891" width="13.5703125" style="118" customWidth="1"/>
    <col min="6892" max="6892" width="12.7109375" style="118" customWidth="1"/>
    <col min="6893" max="6893" width="11.85546875" style="118" customWidth="1"/>
    <col min="6894" max="6894" width="11.5703125" style="118" customWidth="1"/>
    <col min="6895" max="6895" width="12.28515625" style="118" customWidth="1"/>
    <col min="6896" max="7139" width="9.140625" style="118"/>
    <col min="7140" max="7140" width="17.42578125" style="118" customWidth="1"/>
    <col min="7141" max="7141" width="12.42578125" style="118" customWidth="1"/>
    <col min="7142" max="7142" width="12.85546875" style="118" customWidth="1"/>
    <col min="7143" max="7143" width="13.7109375" style="118" customWidth="1"/>
    <col min="7144" max="7145" width="11" style="118" customWidth="1"/>
    <col min="7146" max="7146" width="10.85546875" style="118" customWidth="1"/>
    <col min="7147" max="7147" width="13.5703125" style="118" customWidth="1"/>
    <col min="7148" max="7148" width="12.7109375" style="118" customWidth="1"/>
    <col min="7149" max="7149" width="11.85546875" style="118" customWidth="1"/>
    <col min="7150" max="7150" width="11.5703125" style="118" customWidth="1"/>
    <col min="7151" max="7151" width="12.28515625" style="118" customWidth="1"/>
    <col min="7152" max="7395" width="9.140625" style="118"/>
    <col min="7396" max="7396" width="17.42578125" style="118" customWidth="1"/>
    <col min="7397" max="7397" width="12.42578125" style="118" customWidth="1"/>
    <col min="7398" max="7398" width="12.85546875" style="118" customWidth="1"/>
    <col min="7399" max="7399" width="13.7109375" style="118" customWidth="1"/>
    <col min="7400" max="7401" width="11" style="118" customWidth="1"/>
    <col min="7402" max="7402" width="10.85546875" style="118" customWidth="1"/>
    <col min="7403" max="7403" width="13.5703125" style="118" customWidth="1"/>
    <col min="7404" max="7404" width="12.7109375" style="118" customWidth="1"/>
    <col min="7405" max="7405" width="11.85546875" style="118" customWidth="1"/>
    <col min="7406" max="7406" width="11.5703125" style="118" customWidth="1"/>
    <col min="7407" max="7407" width="12.28515625" style="118" customWidth="1"/>
    <col min="7408" max="7651" width="9.140625" style="118"/>
    <col min="7652" max="7652" width="17.42578125" style="118" customWidth="1"/>
    <col min="7653" max="7653" width="12.42578125" style="118" customWidth="1"/>
    <col min="7654" max="7654" width="12.85546875" style="118" customWidth="1"/>
    <col min="7655" max="7655" width="13.7109375" style="118" customWidth="1"/>
    <col min="7656" max="7657" width="11" style="118" customWidth="1"/>
    <col min="7658" max="7658" width="10.85546875" style="118" customWidth="1"/>
    <col min="7659" max="7659" width="13.5703125" style="118" customWidth="1"/>
    <col min="7660" max="7660" width="12.7109375" style="118" customWidth="1"/>
    <col min="7661" max="7661" width="11.85546875" style="118" customWidth="1"/>
    <col min="7662" max="7662" width="11.5703125" style="118" customWidth="1"/>
    <col min="7663" max="7663" width="12.28515625" style="118" customWidth="1"/>
    <col min="7664" max="7907" width="9.140625" style="118"/>
    <col min="7908" max="7908" width="17.42578125" style="118" customWidth="1"/>
    <col min="7909" max="7909" width="12.42578125" style="118" customWidth="1"/>
    <col min="7910" max="7910" width="12.85546875" style="118" customWidth="1"/>
    <col min="7911" max="7911" width="13.7109375" style="118" customWidth="1"/>
    <col min="7912" max="7913" width="11" style="118" customWidth="1"/>
    <col min="7914" max="7914" width="10.85546875" style="118" customWidth="1"/>
    <col min="7915" max="7915" width="13.5703125" style="118" customWidth="1"/>
    <col min="7916" max="7916" width="12.7109375" style="118" customWidth="1"/>
    <col min="7917" max="7917" width="11.85546875" style="118" customWidth="1"/>
    <col min="7918" max="7918" width="11.5703125" style="118" customWidth="1"/>
    <col min="7919" max="7919" width="12.28515625" style="118" customWidth="1"/>
    <col min="7920" max="8163" width="9.140625" style="118"/>
    <col min="8164" max="8164" width="17.42578125" style="118" customWidth="1"/>
    <col min="8165" max="8165" width="12.42578125" style="118" customWidth="1"/>
    <col min="8166" max="8166" width="12.85546875" style="118" customWidth="1"/>
    <col min="8167" max="8167" width="13.7109375" style="118" customWidth="1"/>
    <col min="8168" max="8169" width="11" style="118" customWidth="1"/>
    <col min="8170" max="8170" width="10.85546875" style="118" customWidth="1"/>
    <col min="8171" max="8171" width="13.5703125" style="118" customWidth="1"/>
    <col min="8172" max="8172" width="12.7109375" style="118" customWidth="1"/>
    <col min="8173" max="8173" width="11.85546875" style="118" customWidth="1"/>
    <col min="8174" max="8174" width="11.5703125" style="118" customWidth="1"/>
    <col min="8175" max="8175" width="12.28515625" style="118" customWidth="1"/>
    <col min="8176" max="8419" width="9.140625" style="118"/>
    <col min="8420" max="8420" width="17.42578125" style="118" customWidth="1"/>
    <col min="8421" max="8421" width="12.42578125" style="118" customWidth="1"/>
    <col min="8422" max="8422" width="12.85546875" style="118" customWidth="1"/>
    <col min="8423" max="8423" width="13.7109375" style="118" customWidth="1"/>
    <col min="8424" max="8425" width="11" style="118" customWidth="1"/>
    <col min="8426" max="8426" width="10.85546875" style="118" customWidth="1"/>
    <col min="8427" max="8427" width="13.5703125" style="118" customWidth="1"/>
    <col min="8428" max="8428" width="12.7109375" style="118" customWidth="1"/>
    <col min="8429" max="8429" width="11.85546875" style="118" customWidth="1"/>
    <col min="8430" max="8430" width="11.5703125" style="118" customWidth="1"/>
    <col min="8431" max="8431" width="12.28515625" style="118" customWidth="1"/>
    <col min="8432" max="8675" width="9.140625" style="118"/>
    <col min="8676" max="8676" width="17.42578125" style="118" customWidth="1"/>
    <col min="8677" max="8677" width="12.42578125" style="118" customWidth="1"/>
    <col min="8678" max="8678" width="12.85546875" style="118" customWidth="1"/>
    <col min="8679" max="8679" width="13.7109375" style="118" customWidth="1"/>
    <col min="8680" max="8681" width="11" style="118" customWidth="1"/>
    <col min="8682" max="8682" width="10.85546875" style="118" customWidth="1"/>
    <col min="8683" max="8683" width="13.5703125" style="118" customWidth="1"/>
    <col min="8684" max="8684" width="12.7109375" style="118" customWidth="1"/>
    <col min="8685" max="8685" width="11.85546875" style="118" customWidth="1"/>
    <col min="8686" max="8686" width="11.5703125" style="118" customWidth="1"/>
    <col min="8687" max="8687" width="12.28515625" style="118" customWidth="1"/>
    <col min="8688" max="8931" width="9.140625" style="118"/>
    <col min="8932" max="8932" width="17.42578125" style="118" customWidth="1"/>
    <col min="8933" max="8933" width="12.42578125" style="118" customWidth="1"/>
    <col min="8934" max="8934" width="12.85546875" style="118" customWidth="1"/>
    <col min="8935" max="8935" width="13.7109375" style="118" customWidth="1"/>
    <col min="8936" max="8937" width="11" style="118" customWidth="1"/>
    <col min="8938" max="8938" width="10.85546875" style="118" customWidth="1"/>
    <col min="8939" max="8939" width="13.5703125" style="118" customWidth="1"/>
    <col min="8940" max="8940" width="12.7109375" style="118" customWidth="1"/>
    <col min="8941" max="8941" width="11.85546875" style="118" customWidth="1"/>
    <col min="8942" max="8942" width="11.5703125" style="118" customWidth="1"/>
    <col min="8943" max="8943" width="12.28515625" style="118" customWidth="1"/>
    <col min="8944" max="9187" width="9.140625" style="118"/>
    <col min="9188" max="9188" width="17.42578125" style="118" customWidth="1"/>
    <col min="9189" max="9189" width="12.42578125" style="118" customWidth="1"/>
    <col min="9190" max="9190" width="12.85546875" style="118" customWidth="1"/>
    <col min="9191" max="9191" width="13.7109375" style="118" customWidth="1"/>
    <col min="9192" max="9193" width="11" style="118" customWidth="1"/>
    <col min="9194" max="9194" width="10.85546875" style="118" customWidth="1"/>
    <col min="9195" max="9195" width="13.5703125" style="118" customWidth="1"/>
    <col min="9196" max="9196" width="12.7109375" style="118" customWidth="1"/>
    <col min="9197" max="9197" width="11.85546875" style="118" customWidth="1"/>
    <col min="9198" max="9198" width="11.5703125" style="118" customWidth="1"/>
    <col min="9199" max="9199" width="12.28515625" style="118" customWidth="1"/>
    <col min="9200" max="9443" width="9.140625" style="118"/>
    <col min="9444" max="9444" width="17.42578125" style="118" customWidth="1"/>
    <col min="9445" max="9445" width="12.42578125" style="118" customWidth="1"/>
    <col min="9446" max="9446" width="12.85546875" style="118" customWidth="1"/>
    <col min="9447" max="9447" width="13.7109375" style="118" customWidth="1"/>
    <col min="9448" max="9449" width="11" style="118" customWidth="1"/>
    <col min="9450" max="9450" width="10.85546875" style="118" customWidth="1"/>
    <col min="9451" max="9451" width="13.5703125" style="118" customWidth="1"/>
    <col min="9452" max="9452" width="12.7109375" style="118" customWidth="1"/>
    <col min="9453" max="9453" width="11.85546875" style="118" customWidth="1"/>
    <col min="9454" max="9454" width="11.5703125" style="118" customWidth="1"/>
    <col min="9455" max="9455" width="12.28515625" style="118" customWidth="1"/>
    <col min="9456" max="9699" width="9.140625" style="118"/>
    <col min="9700" max="9700" width="17.42578125" style="118" customWidth="1"/>
    <col min="9701" max="9701" width="12.42578125" style="118" customWidth="1"/>
    <col min="9702" max="9702" width="12.85546875" style="118" customWidth="1"/>
    <col min="9703" max="9703" width="13.7109375" style="118" customWidth="1"/>
    <col min="9704" max="9705" width="11" style="118" customWidth="1"/>
    <col min="9706" max="9706" width="10.85546875" style="118" customWidth="1"/>
    <col min="9707" max="9707" width="13.5703125" style="118" customWidth="1"/>
    <col min="9708" max="9708" width="12.7109375" style="118" customWidth="1"/>
    <col min="9709" max="9709" width="11.85546875" style="118" customWidth="1"/>
    <col min="9710" max="9710" width="11.5703125" style="118" customWidth="1"/>
    <col min="9711" max="9711" width="12.28515625" style="118" customWidth="1"/>
    <col min="9712" max="9955" width="9.140625" style="118"/>
    <col min="9956" max="9956" width="17.42578125" style="118" customWidth="1"/>
    <col min="9957" max="9957" width="12.42578125" style="118" customWidth="1"/>
    <col min="9958" max="9958" width="12.85546875" style="118" customWidth="1"/>
    <col min="9959" max="9959" width="13.7109375" style="118" customWidth="1"/>
    <col min="9960" max="9961" width="11" style="118" customWidth="1"/>
    <col min="9962" max="9962" width="10.85546875" style="118" customWidth="1"/>
    <col min="9963" max="9963" width="13.5703125" style="118" customWidth="1"/>
    <col min="9964" max="9964" width="12.7109375" style="118" customWidth="1"/>
    <col min="9965" max="9965" width="11.85546875" style="118" customWidth="1"/>
    <col min="9966" max="9966" width="11.5703125" style="118" customWidth="1"/>
    <col min="9967" max="9967" width="12.28515625" style="118" customWidth="1"/>
    <col min="9968" max="10211" width="9.140625" style="118"/>
    <col min="10212" max="10212" width="17.42578125" style="118" customWidth="1"/>
    <col min="10213" max="10213" width="12.42578125" style="118" customWidth="1"/>
    <col min="10214" max="10214" width="12.85546875" style="118" customWidth="1"/>
    <col min="10215" max="10215" width="13.7109375" style="118" customWidth="1"/>
    <col min="10216" max="10217" width="11" style="118" customWidth="1"/>
    <col min="10218" max="10218" width="10.85546875" style="118" customWidth="1"/>
    <col min="10219" max="10219" width="13.5703125" style="118" customWidth="1"/>
    <col min="10220" max="10220" width="12.7109375" style="118" customWidth="1"/>
    <col min="10221" max="10221" width="11.85546875" style="118" customWidth="1"/>
    <col min="10222" max="10222" width="11.5703125" style="118" customWidth="1"/>
    <col min="10223" max="10223" width="12.28515625" style="118" customWidth="1"/>
    <col min="10224" max="10467" width="9.140625" style="118"/>
    <col min="10468" max="10468" width="17.42578125" style="118" customWidth="1"/>
    <col min="10469" max="10469" width="12.42578125" style="118" customWidth="1"/>
    <col min="10470" max="10470" width="12.85546875" style="118" customWidth="1"/>
    <col min="10471" max="10471" width="13.7109375" style="118" customWidth="1"/>
    <col min="10472" max="10473" width="11" style="118" customWidth="1"/>
    <col min="10474" max="10474" width="10.85546875" style="118" customWidth="1"/>
    <col min="10475" max="10475" width="13.5703125" style="118" customWidth="1"/>
    <col min="10476" max="10476" width="12.7109375" style="118" customWidth="1"/>
    <col min="10477" max="10477" width="11.85546875" style="118" customWidth="1"/>
    <col min="10478" max="10478" width="11.5703125" style="118" customWidth="1"/>
    <col min="10479" max="10479" width="12.28515625" style="118" customWidth="1"/>
    <col min="10480" max="10723" width="9.140625" style="118"/>
    <col min="10724" max="10724" width="17.42578125" style="118" customWidth="1"/>
    <col min="10725" max="10725" width="12.42578125" style="118" customWidth="1"/>
    <col min="10726" max="10726" width="12.85546875" style="118" customWidth="1"/>
    <col min="10727" max="10727" width="13.7109375" style="118" customWidth="1"/>
    <col min="10728" max="10729" width="11" style="118" customWidth="1"/>
    <col min="10730" max="10730" width="10.85546875" style="118" customWidth="1"/>
    <col min="10731" max="10731" width="13.5703125" style="118" customWidth="1"/>
    <col min="10732" max="10732" width="12.7109375" style="118" customWidth="1"/>
    <col min="10733" max="10733" width="11.85546875" style="118" customWidth="1"/>
    <col min="10734" max="10734" width="11.5703125" style="118" customWidth="1"/>
    <col min="10735" max="10735" width="12.28515625" style="118" customWidth="1"/>
    <col min="10736" max="10979" width="9.140625" style="118"/>
    <col min="10980" max="10980" width="17.42578125" style="118" customWidth="1"/>
    <col min="10981" max="10981" width="12.42578125" style="118" customWidth="1"/>
    <col min="10982" max="10982" width="12.85546875" style="118" customWidth="1"/>
    <col min="10983" max="10983" width="13.7109375" style="118" customWidth="1"/>
    <col min="10984" max="10985" width="11" style="118" customWidth="1"/>
    <col min="10986" max="10986" width="10.85546875" style="118" customWidth="1"/>
    <col min="10987" max="10987" width="13.5703125" style="118" customWidth="1"/>
    <col min="10988" max="10988" width="12.7109375" style="118" customWidth="1"/>
    <col min="10989" max="10989" width="11.85546875" style="118" customWidth="1"/>
    <col min="10990" max="10990" width="11.5703125" style="118" customWidth="1"/>
    <col min="10991" max="10991" width="12.28515625" style="118" customWidth="1"/>
    <col min="10992" max="11235" width="9.140625" style="118"/>
    <col min="11236" max="11236" width="17.42578125" style="118" customWidth="1"/>
    <col min="11237" max="11237" width="12.42578125" style="118" customWidth="1"/>
    <col min="11238" max="11238" width="12.85546875" style="118" customWidth="1"/>
    <col min="11239" max="11239" width="13.7109375" style="118" customWidth="1"/>
    <col min="11240" max="11241" width="11" style="118" customWidth="1"/>
    <col min="11242" max="11242" width="10.85546875" style="118" customWidth="1"/>
    <col min="11243" max="11243" width="13.5703125" style="118" customWidth="1"/>
    <col min="11244" max="11244" width="12.7109375" style="118" customWidth="1"/>
    <col min="11245" max="11245" width="11.85546875" style="118" customWidth="1"/>
    <col min="11246" max="11246" width="11.5703125" style="118" customWidth="1"/>
    <col min="11247" max="11247" width="12.28515625" style="118" customWidth="1"/>
    <col min="11248" max="11491" width="9.140625" style="118"/>
    <col min="11492" max="11492" width="17.42578125" style="118" customWidth="1"/>
    <col min="11493" max="11493" width="12.42578125" style="118" customWidth="1"/>
    <col min="11494" max="11494" width="12.85546875" style="118" customWidth="1"/>
    <col min="11495" max="11495" width="13.7109375" style="118" customWidth="1"/>
    <col min="11496" max="11497" width="11" style="118" customWidth="1"/>
    <col min="11498" max="11498" width="10.85546875" style="118" customWidth="1"/>
    <col min="11499" max="11499" width="13.5703125" style="118" customWidth="1"/>
    <col min="11500" max="11500" width="12.7109375" style="118" customWidth="1"/>
    <col min="11501" max="11501" width="11.85546875" style="118" customWidth="1"/>
    <col min="11502" max="11502" width="11.5703125" style="118" customWidth="1"/>
    <col min="11503" max="11503" width="12.28515625" style="118" customWidth="1"/>
    <col min="11504" max="11747" width="9.140625" style="118"/>
    <col min="11748" max="11748" width="17.42578125" style="118" customWidth="1"/>
    <col min="11749" max="11749" width="12.42578125" style="118" customWidth="1"/>
    <col min="11750" max="11750" width="12.85546875" style="118" customWidth="1"/>
    <col min="11751" max="11751" width="13.7109375" style="118" customWidth="1"/>
    <col min="11752" max="11753" width="11" style="118" customWidth="1"/>
    <col min="11754" max="11754" width="10.85546875" style="118" customWidth="1"/>
    <col min="11755" max="11755" width="13.5703125" style="118" customWidth="1"/>
    <col min="11756" max="11756" width="12.7109375" style="118" customWidth="1"/>
    <col min="11757" max="11757" width="11.85546875" style="118" customWidth="1"/>
    <col min="11758" max="11758" width="11.5703125" style="118" customWidth="1"/>
    <col min="11759" max="11759" width="12.28515625" style="118" customWidth="1"/>
    <col min="11760" max="12003" width="9.140625" style="118"/>
    <col min="12004" max="12004" width="17.42578125" style="118" customWidth="1"/>
    <col min="12005" max="12005" width="12.42578125" style="118" customWidth="1"/>
    <col min="12006" max="12006" width="12.85546875" style="118" customWidth="1"/>
    <col min="12007" max="12007" width="13.7109375" style="118" customWidth="1"/>
    <col min="12008" max="12009" width="11" style="118" customWidth="1"/>
    <col min="12010" max="12010" width="10.85546875" style="118" customWidth="1"/>
    <col min="12011" max="12011" width="13.5703125" style="118" customWidth="1"/>
    <col min="12012" max="12012" width="12.7109375" style="118" customWidth="1"/>
    <col min="12013" max="12013" width="11.85546875" style="118" customWidth="1"/>
    <col min="12014" max="12014" width="11.5703125" style="118" customWidth="1"/>
    <col min="12015" max="12015" width="12.28515625" style="118" customWidth="1"/>
    <col min="12016" max="12259" width="9.140625" style="118"/>
    <col min="12260" max="12260" width="17.42578125" style="118" customWidth="1"/>
    <col min="12261" max="12261" width="12.42578125" style="118" customWidth="1"/>
    <col min="12262" max="12262" width="12.85546875" style="118" customWidth="1"/>
    <col min="12263" max="12263" width="13.7109375" style="118" customWidth="1"/>
    <col min="12264" max="12265" width="11" style="118" customWidth="1"/>
    <col min="12266" max="12266" width="10.85546875" style="118" customWidth="1"/>
    <col min="12267" max="12267" width="13.5703125" style="118" customWidth="1"/>
    <col min="12268" max="12268" width="12.7109375" style="118" customWidth="1"/>
    <col min="12269" max="12269" width="11.85546875" style="118" customWidth="1"/>
    <col min="12270" max="12270" width="11.5703125" style="118" customWidth="1"/>
    <col min="12271" max="12271" width="12.28515625" style="118" customWidth="1"/>
    <col min="12272" max="12515" width="9.140625" style="118"/>
    <col min="12516" max="12516" width="17.42578125" style="118" customWidth="1"/>
    <col min="12517" max="12517" width="12.42578125" style="118" customWidth="1"/>
    <col min="12518" max="12518" width="12.85546875" style="118" customWidth="1"/>
    <col min="12519" max="12519" width="13.7109375" style="118" customWidth="1"/>
    <col min="12520" max="12521" width="11" style="118" customWidth="1"/>
    <col min="12522" max="12522" width="10.85546875" style="118" customWidth="1"/>
    <col min="12523" max="12523" width="13.5703125" style="118" customWidth="1"/>
    <col min="12524" max="12524" width="12.7109375" style="118" customWidth="1"/>
    <col min="12525" max="12525" width="11.85546875" style="118" customWidth="1"/>
    <col min="12526" max="12526" width="11.5703125" style="118" customWidth="1"/>
    <col min="12527" max="12527" width="12.28515625" style="118" customWidth="1"/>
    <col min="12528" max="12771" width="9.140625" style="118"/>
    <col min="12772" max="12772" width="17.42578125" style="118" customWidth="1"/>
    <col min="12773" max="12773" width="12.42578125" style="118" customWidth="1"/>
    <col min="12774" max="12774" width="12.85546875" style="118" customWidth="1"/>
    <col min="12775" max="12775" width="13.7109375" style="118" customWidth="1"/>
    <col min="12776" max="12777" width="11" style="118" customWidth="1"/>
    <col min="12778" max="12778" width="10.85546875" style="118" customWidth="1"/>
    <col min="12779" max="12779" width="13.5703125" style="118" customWidth="1"/>
    <col min="12780" max="12780" width="12.7109375" style="118" customWidth="1"/>
    <col min="12781" max="12781" width="11.85546875" style="118" customWidth="1"/>
    <col min="12782" max="12782" width="11.5703125" style="118" customWidth="1"/>
    <col min="12783" max="12783" width="12.28515625" style="118" customWidth="1"/>
    <col min="12784" max="13027" width="9.140625" style="118"/>
    <col min="13028" max="13028" width="17.42578125" style="118" customWidth="1"/>
    <col min="13029" max="13029" width="12.42578125" style="118" customWidth="1"/>
    <col min="13030" max="13030" width="12.85546875" style="118" customWidth="1"/>
    <col min="13031" max="13031" width="13.7109375" style="118" customWidth="1"/>
    <col min="13032" max="13033" width="11" style="118" customWidth="1"/>
    <col min="13034" max="13034" width="10.85546875" style="118" customWidth="1"/>
    <col min="13035" max="13035" width="13.5703125" style="118" customWidth="1"/>
    <col min="13036" max="13036" width="12.7109375" style="118" customWidth="1"/>
    <col min="13037" max="13037" width="11.85546875" style="118" customWidth="1"/>
    <col min="13038" max="13038" width="11.5703125" style="118" customWidth="1"/>
    <col min="13039" max="13039" width="12.28515625" style="118" customWidth="1"/>
    <col min="13040" max="13283" width="9.140625" style="118"/>
    <col min="13284" max="13284" width="17.42578125" style="118" customWidth="1"/>
    <col min="13285" max="13285" width="12.42578125" style="118" customWidth="1"/>
    <col min="13286" max="13286" width="12.85546875" style="118" customWidth="1"/>
    <col min="13287" max="13287" width="13.7109375" style="118" customWidth="1"/>
    <col min="13288" max="13289" width="11" style="118" customWidth="1"/>
    <col min="13290" max="13290" width="10.85546875" style="118" customWidth="1"/>
    <col min="13291" max="13291" width="13.5703125" style="118" customWidth="1"/>
    <col min="13292" max="13292" width="12.7109375" style="118" customWidth="1"/>
    <col min="13293" max="13293" width="11.85546875" style="118" customWidth="1"/>
    <col min="13294" max="13294" width="11.5703125" style="118" customWidth="1"/>
    <col min="13295" max="13295" width="12.28515625" style="118" customWidth="1"/>
    <col min="13296" max="13539" width="9.140625" style="118"/>
    <col min="13540" max="13540" width="17.42578125" style="118" customWidth="1"/>
    <col min="13541" max="13541" width="12.42578125" style="118" customWidth="1"/>
    <col min="13542" max="13542" width="12.85546875" style="118" customWidth="1"/>
    <col min="13543" max="13543" width="13.7109375" style="118" customWidth="1"/>
    <col min="13544" max="13545" width="11" style="118" customWidth="1"/>
    <col min="13546" max="13546" width="10.85546875" style="118" customWidth="1"/>
    <col min="13547" max="13547" width="13.5703125" style="118" customWidth="1"/>
    <col min="13548" max="13548" width="12.7109375" style="118" customWidth="1"/>
    <col min="13549" max="13549" width="11.85546875" style="118" customWidth="1"/>
    <col min="13550" max="13550" width="11.5703125" style="118" customWidth="1"/>
    <col min="13551" max="13551" width="12.28515625" style="118" customWidth="1"/>
    <col min="13552" max="13795" width="9.140625" style="118"/>
    <col min="13796" max="13796" width="17.42578125" style="118" customWidth="1"/>
    <col min="13797" max="13797" width="12.42578125" style="118" customWidth="1"/>
    <col min="13798" max="13798" width="12.85546875" style="118" customWidth="1"/>
    <col min="13799" max="13799" width="13.7109375" style="118" customWidth="1"/>
    <col min="13800" max="13801" width="11" style="118" customWidth="1"/>
    <col min="13802" max="13802" width="10.85546875" style="118" customWidth="1"/>
    <col min="13803" max="13803" width="13.5703125" style="118" customWidth="1"/>
    <col min="13804" max="13804" width="12.7109375" style="118" customWidth="1"/>
    <col min="13805" max="13805" width="11.85546875" style="118" customWidth="1"/>
    <col min="13806" max="13806" width="11.5703125" style="118" customWidth="1"/>
    <col min="13807" max="13807" width="12.28515625" style="118" customWidth="1"/>
    <col min="13808" max="14051" width="9.140625" style="118"/>
    <col min="14052" max="14052" width="17.42578125" style="118" customWidth="1"/>
    <col min="14053" max="14053" width="12.42578125" style="118" customWidth="1"/>
    <col min="14054" max="14054" width="12.85546875" style="118" customWidth="1"/>
    <col min="14055" max="14055" width="13.7109375" style="118" customWidth="1"/>
    <col min="14056" max="14057" width="11" style="118" customWidth="1"/>
    <col min="14058" max="14058" width="10.85546875" style="118" customWidth="1"/>
    <col min="14059" max="14059" width="13.5703125" style="118" customWidth="1"/>
    <col min="14060" max="14060" width="12.7109375" style="118" customWidth="1"/>
    <col min="14061" max="14061" width="11.85546875" style="118" customWidth="1"/>
    <col min="14062" max="14062" width="11.5703125" style="118" customWidth="1"/>
    <col min="14063" max="14063" width="12.28515625" style="118" customWidth="1"/>
    <col min="14064" max="14307" width="9.140625" style="118"/>
    <col min="14308" max="14308" width="17.42578125" style="118" customWidth="1"/>
    <col min="14309" max="14309" width="12.42578125" style="118" customWidth="1"/>
    <col min="14310" max="14310" width="12.85546875" style="118" customWidth="1"/>
    <col min="14311" max="14311" width="13.7109375" style="118" customWidth="1"/>
    <col min="14312" max="14313" width="11" style="118" customWidth="1"/>
    <col min="14314" max="14314" width="10.85546875" style="118" customWidth="1"/>
    <col min="14315" max="14315" width="13.5703125" style="118" customWidth="1"/>
    <col min="14316" max="14316" width="12.7109375" style="118" customWidth="1"/>
    <col min="14317" max="14317" width="11.85546875" style="118" customWidth="1"/>
    <col min="14318" max="14318" width="11.5703125" style="118" customWidth="1"/>
    <col min="14319" max="14319" width="12.28515625" style="118" customWidth="1"/>
    <col min="14320" max="14563" width="9.140625" style="118"/>
    <col min="14564" max="14564" width="17.42578125" style="118" customWidth="1"/>
    <col min="14565" max="14565" width="12.42578125" style="118" customWidth="1"/>
    <col min="14566" max="14566" width="12.85546875" style="118" customWidth="1"/>
    <col min="14567" max="14567" width="13.7109375" style="118" customWidth="1"/>
    <col min="14568" max="14569" width="11" style="118" customWidth="1"/>
    <col min="14570" max="14570" width="10.85546875" style="118" customWidth="1"/>
    <col min="14571" max="14571" width="13.5703125" style="118" customWidth="1"/>
    <col min="14572" max="14572" width="12.7109375" style="118" customWidth="1"/>
    <col min="14573" max="14573" width="11.85546875" style="118" customWidth="1"/>
    <col min="14574" max="14574" width="11.5703125" style="118" customWidth="1"/>
    <col min="14575" max="14575" width="12.28515625" style="118" customWidth="1"/>
    <col min="14576" max="14819" width="9.140625" style="118"/>
    <col min="14820" max="14820" width="17.42578125" style="118" customWidth="1"/>
    <col min="14821" max="14821" width="12.42578125" style="118" customWidth="1"/>
    <col min="14822" max="14822" width="12.85546875" style="118" customWidth="1"/>
    <col min="14823" max="14823" width="13.7109375" style="118" customWidth="1"/>
    <col min="14824" max="14825" width="11" style="118" customWidth="1"/>
    <col min="14826" max="14826" width="10.85546875" style="118" customWidth="1"/>
    <col min="14827" max="14827" width="13.5703125" style="118" customWidth="1"/>
    <col min="14828" max="14828" width="12.7109375" style="118" customWidth="1"/>
    <col min="14829" max="14829" width="11.85546875" style="118" customWidth="1"/>
    <col min="14830" max="14830" width="11.5703125" style="118" customWidth="1"/>
    <col min="14831" max="14831" width="12.28515625" style="118" customWidth="1"/>
    <col min="14832" max="15075" width="9.140625" style="118"/>
    <col min="15076" max="15076" width="17.42578125" style="118" customWidth="1"/>
    <col min="15077" max="15077" width="12.42578125" style="118" customWidth="1"/>
    <col min="15078" max="15078" width="12.85546875" style="118" customWidth="1"/>
    <col min="15079" max="15079" width="13.7109375" style="118" customWidth="1"/>
    <col min="15080" max="15081" width="11" style="118" customWidth="1"/>
    <col min="15082" max="15082" width="10.85546875" style="118" customWidth="1"/>
    <col min="15083" max="15083" width="13.5703125" style="118" customWidth="1"/>
    <col min="15084" max="15084" width="12.7109375" style="118" customWidth="1"/>
    <col min="15085" max="15085" width="11.85546875" style="118" customWidth="1"/>
    <col min="15086" max="15086" width="11.5703125" style="118" customWidth="1"/>
    <col min="15087" max="15087" width="12.28515625" style="118" customWidth="1"/>
    <col min="15088" max="15331" width="9.140625" style="118"/>
    <col min="15332" max="15332" width="17.42578125" style="118" customWidth="1"/>
    <col min="15333" max="15333" width="12.42578125" style="118" customWidth="1"/>
    <col min="15334" max="15334" width="12.85546875" style="118" customWidth="1"/>
    <col min="15335" max="15335" width="13.7109375" style="118" customWidth="1"/>
    <col min="15336" max="15337" width="11" style="118" customWidth="1"/>
    <col min="15338" max="15338" width="10.85546875" style="118" customWidth="1"/>
    <col min="15339" max="15339" width="13.5703125" style="118" customWidth="1"/>
    <col min="15340" max="15340" width="12.7109375" style="118" customWidth="1"/>
    <col min="15341" max="15341" width="11.85546875" style="118" customWidth="1"/>
    <col min="15342" max="15342" width="11.5703125" style="118" customWidth="1"/>
    <col min="15343" max="15343" width="12.28515625" style="118" customWidth="1"/>
    <col min="15344" max="15587" width="9.140625" style="118"/>
    <col min="15588" max="15588" width="17.42578125" style="118" customWidth="1"/>
    <col min="15589" max="15589" width="12.42578125" style="118" customWidth="1"/>
    <col min="15590" max="15590" width="12.85546875" style="118" customWidth="1"/>
    <col min="15591" max="15591" width="13.7109375" style="118" customWidth="1"/>
    <col min="15592" max="15593" width="11" style="118" customWidth="1"/>
    <col min="15594" max="15594" width="10.85546875" style="118" customWidth="1"/>
    <col min="15595" max="15595" width="13.5703125" style="118" customWidth="1"/>
    <col min="15596" max="15596" width="12.7109375" style="118" customWidth="1"/>
    <col min="15597" max="15597" width="11.85546875" style="118" customWidth="1"/>
    <col min="15598" max="15598" width="11.5703125" style="118" customWidth="1"/>
    <col min="15599" max="15599" width="12.28515625" style="118" customWidth="1"/>
    <col min="15600" max="15843" width="9.140625" style="118"/>
    <col min="15844" max="15844" width="17.42578125" style="118" customWidth="1"/>
    <col min="15845" max="15845" width="12.42578125" style="118" customWidth="1"/>
    <col min="15846" max="15846" width="12.85546875" style="118" customWidth="1"/>
    <col min="15847" max="15847" width="13.7109375" style="118" customWidth="1"/>
    <col min="15848" max="15849" width="11" style="118" customWidth="1"/>
    <col min="15850" max="15850" width="10.85546875" style="118" customWidth="1"/>
    <col min="15851" max="15851" width="13.5703125" style="118" customWidth="1"/>
    <col min="15852" max="15852" width="12.7109375" style="118" customWidth="1"/>
    <col min="15853" max="15853" width="11.85546875" style="118" customWidth="1"/>
    <col min="15854" max="15854" width="11.5703125" style="118" customWidth="1"/>
    <col min="15855" max="15855" width="12.28515625" style="118" customWidth="1"/>
    <col min="15856" max="16099" width="9.140625" style="118"/>
    <col min="16100" max="16100" width="17.42578125" style="118" customWidth="1"/>
    <col min="16101" max="16101" width="12.42578125" style="118" customWidth="1"/>
    <col min="16102" max="16102" width="12.85546875" style="118" customWidth="1"/>
    <col min="16103" max="16103" width="13.7109375" style="118" customWidth="1"/>
    <col min="16104" max="16105" width="11" style="118" customWidth="1"/>
    <col min="16106" max="16106" width="10.85546875" style="118" customWidth="1"/>
    <col min="16107" max="16107" width="13.5703125" style="118" customWidth="1"/>
    <col min="16108" max="16108" width="12.7109375" style="118" customWidth="1"/>
    <col min="16109" max="16109" width="11.85546875" style="118" customWidth="1"/>
    <col min="16110" max="16110" width="11.5703125" style="118" customWidth="1"/>
    <col min="16111" max="16111" width="12.28515625" style="118" customWidth="1"/>
    <col min="16112" max="16384" width="9.140625" style="118"/>
  </cols>
  <sheetData>
    <row r="2" spans="1:14" ht="15" customHeight="1" x14ac:dyDescent="0.15">
      <c r="A2" s="2770" t="s">
        <v>3361</v>
      </c>
      <c r="B2" s="2770"/>
      <c r="C2" s="2770"/>
      <c r="D2" s="2770"/>
      <c r="E2" s="2770"/>
      <c r="F2" s="2770"/>
      <c r="G2" s="2770"/>
      <c r="H2" s="2770"/>
      <c r="I2" s="2770"/>
      <c r="J2" s="2770"/>
      <c r="K2" s="2770"/>
      <c r="L2" s="2770"/>
    </row>
    <row r="3" spans="1:14" ht="11.25" customHeight="1" x14ac:dyDescent="0.15">
      <c r="A3" s="3380"/>
      <c r="B3" s="3380"/>
      <c r="C3" s="3380"/>
      <c r="D3" s="3380"/>
      <c r="E3" s="3380"/>
      <c r="F3" s="3380"/>
      <c r="G3" s="3380"/>
      <c r="H3" s="3380"/>
      <c r="I3" s="3380"/>
      <c r="J3" s="3380"/>
      <c r="K3" s="3380"/>
      <c r="L3" s="3380"/>
    </row>
    <row r="4" spans="1:14" ht="15" customHeight="1" x14ac:dyDescent="0.15">
      <c r="A4" s="2388" t="s">
        <v>1</v>
      </c>
      <c r="B4" s="2388" t="s">
        <v>1444</v>
      </c>
      <c r="C4" s="2388"/>
      <c r="D4" s="2388"/>
      <c r="E4" s="2388"/>
      <c r="F4" s="2388"/>
      <c r="G4" s="2388"/>
      <c r="H4" s="2388"/>
      <c r="I4" s="2388"/>
      <c r="J4" s="2388"/>
      <c r="K4" s="2388"/>
      <c r="L4" s="2388"/>
    </row>
    <row r="5" spans="1:14" ht="15" customHeight="1" x14ac:dyDescent="0.15">
      <c r="A5" s="2388"/>
      <c r="B5" s="2388" t="s">
        <v>71</v>
      </c>
      <c r="C5" s="2388" t="s">
        <v>1445</v>
      </c>
      <c r="D5" s="2388"/>
      <c r="E5" s="2388"/>
      <c r="F5" s="2388"/>
      <c r="G5" s="2388"/>
      <c r="H5" s="2388"/>
      <c r="I5" s="2388"/>
      <c r="J5" s="2388"/>
      <c r="K5" s="2388"/>
      <c r="L5" s="2388"/>
    </row>
    <row r="6" spans="1:14" ht="22.5" customHeight="1" x14ac:dyDescent="0.15">
      <c r="A6" s="2388"/>
      <c r="B6" s="2388"/>
      <c r="C6" s="145" t="s">
        <v>3353</v>
      </c>
      <c r="D6" s="145" t="s">
        <v>3354</v>
      </c>
      <c r="E6" s="145" t="s">
        <v>3355</v>
      </c>
      <c r="F6" s="145" t="s">
        <v>3356</v>
      </c>
      <c r="G6" s="145" t="s">
        <v>3357</v>
      </c>
      <c r="H6" s="145" t="s">
        <v>3362</v>
      </c>
      <c r="I6" s="145" t="s">
        <v>3304</v>
      </c>
      <c r="J6" s="145" t="s">
        <v>3344</v>
      </c>
      <c r="K6" s="145" t="s">
        <v>3363</v>
      </c>
      <c r="L6" s="145" t="s">
        <v>3364</v>
      </c>
    </row>
    <row r="7" spans="1:14" x14ac:dyDescent="0.15">
      <c r="A7" s="141" t="s">
        <v>71</v>
      </c>
      <c r="B7" s="874">
        <f t="shared" ref="B7:B22" si="0">SUM(C7:L7)</f>
        <v>64435</v>
      </c>
      <c r="C7" s="874">
        <f t="shared" ref="C7:L7" si="1">SUM(C8:C22)</f>
        <v>32543</v>
      </c>
      <c r="D7" s="872">
        <f t="shared" si="1"/>
        <v>922</v>
      </c>
      <c r="E7" s="872">
        <f t="shared" si="1"/>
        <v>7760</v>
      </c>
      <c r="F7" s="872">
        <f t="shared" si="1"/>
        <v>8541</v>
      </c>
      <c r="G7" s="872">
        <f t="shared" si="1"/>
        <v>4903</v>
      </c>
      <c r="H7" s="872">
        <f t="shared" si="1"/>
        <v>2822</v>
      </c>
      <c r="I7" s="872">
        <f t="shared" si="1"/>
        <v>1553</v>
      </c>
      <c r="J7" s="872">
        <f t="shared" si="1"/>
        <v>838</v>
      </c>
      <c r="K7" s="872">
        <f t="shared" si="1"/>
        <v>2020</v>
      </c>
      <c r="L7" s="872">
        <f t="shared" si="1"/>
        <v>2533</v>
      </c>
      <c r="M7" s="147"/>
      <c r="N7" s="147"/>
    </row>
    <row r="8" spans="1:14" x14ac:dyDescent="0.15">
      <c r="A8" s="143" t="s">
        <v>5</v>
      </c>
      <c r="B8" s="874">
        <f t="shared" si="0"/>
        <v>2392</v>
      </c>
      <c r="C8" s="706">
        <v>2292</v>
      </c>
      <c r="D8" s="1144">
        <v>16</v>
      </c>
      <c r="E8" s="1144">
        <v>5</v>
      </c>
      <c r="F8" s="1144">
        <v>16</v>
      </c>
      <c r="G8" s="1144">
        <v>12</v>
      </c>
      <c r="H8" s="1144">
        <v>2</v>
      </c>
      <c r="I8" s="1144">
        <v>16</v>
      </c>
      <c r="J8" s="1144">
        <v>0</v>
      </c>
      <c r="K8" s="1144">
        <v>1</v>
      </c>
      <c r="L8" s="1144">
        <v>32</v>
      </c>
      <c r="M8" s="147"/>
      <c r="N8" s="147"/>
    </row>
    <row r="9" spans="1:14" x14ac:dyDescent="0.15">
      <c r="A9" s="143" t="s">
        <v>7</v>
      </c>
      <c r="B9" s="874">
        <f t="shared" si="0"/>
        <v>603</v>
      </c>
      <c r="C9" s="706">
        <v>397</v>
      </c>
      <c r="D9" s="1144">
        <v>9</v>
      </c>
      <c r="E9" s="1144">
        <v>31</v>
      </c>
      <c r="F9" s="1144">
        <v>62</v>
      </c>
      <c r="G9" s="1144">
        <v>30</v>
      </c>
      <c r="H9" s="1144">
        <v>12</v>
      </c>
      <c r="I9" s="1144">
        <v>1</v>
      </c>
      <c r="J9" s="1144">
        <v>34</v>
      </c>
      <c r="K9" s="1144">
        <v>11</v>
      </c>
      <c r="L9" s="1144">
        <v>16</v>
      </c>
      <c r="M9" s="147"/>
      <c r="N9" s="147"/>
    </row>
    <row r="10" spans="1:14" x14ac:dyDescent="0.15">
      <c r="A10" s="143" t="s">
        <v>8</v>
      </c>
      <c r="B10" s="874">
        <f t="shared" si="0"/>
        <v>2194</v>
      </c>
      <c r="C10" s="706">
        <v>1151</v>
      </c>
      <c r="D10" s="1144">
        <v>45</v>
      </c>
      <c r="E10" s="1144">
        <v>84</v>
      </c>
      <c r="F10" s="1144">
        <v>384</v>
      </c>
      <c r="G10" s="1144">
        <v>27</v>
      </c>
      <c r="H10" s="1144">
        <v>31</v>
      </c>
      <c r="I10" s="1144">
        <v>236</v>
      </c>
      <c r="J10" s="1144">
        <v>0</v>
      </c>
      <c r="K10" s="1144">
        <v>18</v>
      </c>
      <c r="L10" s="1144">
        <v>218</v>
      </c>
      <c r="M10" s="147"/>
      <c r="N10" s="147"/>
    </row>
    <row r="11" spans="1:14" x14ac:dyDescent="0.15">
      <c r="A11" s="143" t="s">
        <v>9</v>
      </c>
      <c r="B11" s="874">
        <f t="shared" si="0"/>
        <v>2629</v>
      </c>
      <c r="C11" s="706">
        <v>771</v>
      </c>
      <c r="D11" s="1144">
        <v>44</v>
      </c>
      <c r="E11" s="1144">
        <v>716</v>
      </c>
      <c r="F11" s="1144">
        <v>243</v>
      </c>
      <c r="G11" s="1144">
        <v>214</v>
      </c>
      <c r="H11" s="1144">
        <v>4</v>
      </c>
      <c r="I11" s="1144">
        <v>361</v>
      </c>
      <c r="J11" s="1144">
        <v>40</v>
      </c>
      <c r="K11" s="1144">
        <v>231</v>
      </c>
      <c r="L11" s="1144">
        <v>5</v>
      </c>
      <c r="M11" s="147"/>
      <c r="N11" s="147"/>
    </row>
    <row r="12" spans="1:14" x14ac:dyDescent="0.15">
      <c r="A12" s="143" t="s">
        <v>10</v>
      </c>
      <c r="B12" s="874">
        <f t="shared" si="0"/>
        <v>1783</v>
      </c>
      <c r="C12" s="706">
        <v>935</v>
      </c>
      <c r="D12" s="1144">
        <v>48</v>
      </c>
      <c r="E12" s="1144">
        <v>156</v>
      </c>
      <c r="F12" s="1144">
        <v>400</v>
      </c>
      <c r="G12" s="1144">
        <v>77</v>
      </c>
      <c r="H12" s="1144">
        <v>58</v>
      </c>
      <c r="I12" s="1144">
        <v>10</v>
      </c>
      <c r="J12" s="1144">
        <v>60</v>
      </c>
      <c r="K12" s="1144">
        <v>38</v>
      </c>
      <c r="L12" s="1144">
        <v>1</v>
      </c>
      <c r="M12" s="147"/>
      <c r="N12" s="147"/>
    </row>
    <row r="13" spans="1:14" x14ac:dyDescent="0.15">
      <c r="A13" s="143" t="s">
        <v>11</v>
      </c>
      <c r="B13" s="874">
        <f t="shared" si="0"/>
        <v>10727</v>
      </c>
      <c r="C13" s="706">
        <v>6979</v>
      </c>
      <c r="D13" s="1144">
        <v>112</v>
      </c>
      <c r="E13" s="1144">
        <v>1168</v>
      </c>
      <c r="F13" s="1144">
        <v>741</v>
      </c>
      <c r="G13" s="1144">
        <v>577</v>
      </c>
      <c r="H13" s="1144">
        <v>69</v>
      </c>
      <c r="I13" s="1144">
        <v>97</v>
      </c>
      <c r="J13" s="1144">
        <v>65</v>
      </c>
      <c r="K13" s="1144">
        <v>242</v>
      </c>
      <c r="L13" s="1144">
        <v>677</v>
      </c>
      <c r="M13" s="147"/>
      <c r="N13" s="147"/>
    </row>
    <row r="14" spans="1:14" x14ac:dyDescent="0.15">
      <c r="A14" s="143" t="s">
        <v>12</v>
      </c>
      <c r="B14" s="874">
        <f t="shared" si="0"/>
        <v>6540</v>
      </c>
      <c r="C14" s="706">
        <v>2797</v>
      </c>
      <c r="D14" s="1144">
        <v>168</v>
      </c>
      <c r="E14" s="1144">
        <v>694</v>
      </c>
      <c r="F14" s="1144">
        <v>716</v>
      </c>
      <c r="G14" s="1144">
        <v>550</v>
      </c>
      <c r="H14" s="1144">
        <v>404</v>
      </c>
      <c r="I14" s="1144">
        <v>51</v>
      </c>
      <c r="J14" s="1144">
        <v>198</v>
      </c>
      <c r="K14" s="1144">
        <v>510</v>
      </c>
      <c r="L14" s="1144">
        <v>452</v>
      </c>
      <c r="M14" s="147"/>
      <c r="N14" s="147"/>
    </row>
    <row r="15" spans="1:14" x14ac:dyDescent="0.15">
      <c r="A15" s="143" t="s">
        <v>13</v>
      </c>
      <c r="B15" s="874">
        <f t="shared" si="0"/>
        <v>3441</v>
      </c>
      <c r="C15" s="706">
        <v>1541</v>
      </c>
      <c r="D15" s="1144">
        <v>151</v>
      </c>
      <c r="E15" s="1144">
        <v>451</v>
      </c>
      <c r="F15" s="1144">
        <v>392</v>
      </c>
      <c r="G15" s="1144">
        <v>226</v>
      </c>
      <c r="H15" s="1144">
        <v>39</v>
      </c>
      <c r="I15" s="1144">
        <v>141</v>
      </c>
      <c r="J15" s="1144">
        <v>223</v>
      </c>
      <c r="K15" s="1144">
        <v>89</v>
      </c>
      <c r="L15" s="1144">
        <v>188</v>
      </c>
      <c r="M15" s="147"/>
      <c r="N15" s="147"/>
    </row>
    <row r="16" spans="1:14" x14ac:dyDescent="0.15">
      <c r="A16" s="143" t="s">
        <v>14</v>
      </c>
      <c r="B16" s="874">
        <f t="shared" si="0"/>
        <v>8439</v>
      </c>
      <c r="C16" s="706">
        <v>829</v>
      </c>
      <c r="D16" s="1144">
        <v>77</v>
      </c>
      <c r="E16" s="1144">
        <v>918</v>
      </c>
      <c r="F16" s="1144">
        <v>2142</v>
      </c>
      <c r="G16" s="1144">
        <v>2291</v>
      </c>
      <c r="H16" s="1144">
        <v>1818</v>
      </c>
      <c r="I16" s="1144">
        <v>227</v>
      </c>
      <c r="J16" s="1144">
        <v>9</v>
      </c>
      <c r="K16" s="1144">
        <v>112</v>
      </c>
      <c r="L16" s="1144">
        <v>16</v>
      </c>
      <c r="M16" s="147"/>
      <c r="N16" s="147"/>
    </row>
    <row r="17" spans="1:14" x14ac:dyDescent="0.15">
      <c r="A17" s="143" t="s">
        <v>15</v>
      </c>
      <c r="B17" s="874">
        <f t="shared" si="0"/>
        <v>6265</v>
      </c>
      <c r="C17" s="706">
        <v>3228</v>
      </c>
      <c r="D17" s="1144">
        <v>122</v>
      </c>
      <c r="E17" s="1144">
        <v>821</v>
      </c>
      <c r="F17" s="1144">
        <v>1091</v>
      </c>
      <c r="G17" s="1144">
        <v>290</v>
      </c>
      <c r="H17" s="1144">
        <v>72</v>
      </c>
      <c r="I17" s="1144">
        <v>178</v>
      </c>
      <c r="J17" s="1144">
        <v>81</v>
      </c>
      <c r="K17" s="1144">
        <v>134</v>
      </c>
      <c r="L17" s="1144">
        <v>248</v>
      </c>
      <c r="M17" s="147"/>
      <c r="N17" s="147"/>
    </row>
    <row r="18" spans="1:14" x14ac:dyDescent="0.15">
      <c r="A18" s="143" t="s">
        <v>16</v>
      </c>
      <c r="B18" s="874">
        <f t="shared" si="0"/>
        <v>13015</v>
      </c>
      <c r="C18" s="706">
        <v>8384</v>
      </c>
      <c r="D18" s="1144">
        <v>90</v>
      </c>
      <c r="E18" s="1144">
        <v>1638</v>
      </c>
      <c r="F18" s="1144">
        <v>1206</v>
      </c>
      <c r="G18" s="1144">
        <v>286</v>
      </c>
      <c r="H18" s="1144">
        <v>227</v>
      </c>
      <c r="I18" s="1144">
        <v>195</v>
      </c>
      <c r="J18" s="1144">
        <v>113</v>
      </c>
      <c r="K18" s="1144">
        <v>360</v>
      </c>
      <c r="L18" s="1144">
        <v>516</v>
      </c>
      <c r="M18" s="147"/>
      <c r="N18" s="147"/>
    </row>
    <row r="19" spans="1:14" x14ac:dyDescent="0.15">
      <c r="A19" s="143" t="s">
        <v>17</v>
      </c>
      <c r="B19" s="874">
        <f t="shared" si="0"/>
        <v>1437</v>
      </c>
      <c r="C19" s="706">
        <v>782</v>
      </c>
      <c r="D19" s="1144">
        <v>21</v>
      </c>
      <c r="E19" s="1144">
        <v>273</v>
      </c>
      <c r="F19" s="1144">
        <v>211</v>
      </c>
      <c r="G19" s="1144">
        <v>47</v>
      </c>
      <c r="H19" s="1144">
        <v>51</v>
      </c>
      <c r="I19" s="1144">
        <v>30</v>
      </c>
      <c r="J19" s="1144">
        <v>1</v>
      </c>
      <c r="K19" s="1144">
        <v>9</v>
      </c>
      <c r="L19" s="1144">
        <v>12</v>
      </c>
      <c r="M19" s="147"/>
      <c r="N19" s="147"/>
    </row>
    <row r="20" spans="1:14" x14ac:dyDescent="0.15">
      <c r="A20" s="143" t="s">
        <v>18</v>
      </c>
      <c r="B20" s="874">
        <f t="shared" si="0"/>
        <v>3234</v>
      </c>
      <c r="C20" s="706">
        <v>1572</v>
      </c>
      <c r="D20" s="1144">
        <v>18</v>
      </c>
      <c r="E20" s="1144">
        <v>439</v>
      </c>
      <c r="F20" s="1144">
        <v>706</v>
      </c>
      <c r="G20" s="1144">
        <v>206</v>
      </c>
      <c r="H20" s="1144">
        <v>26</v>
      </c>
      <c r="I20" s="1144">
        <v>1</v>
      </c>
      <c r="J20" s="1144">
        <v>6</v>
      </c>
      <c r="K20" s="1144">
        <v>189</v>
      </c>
      <c r="L20" s="1144">
        <v>71</v>
      </c>
      <c r="M20" s="147"/>
      <c r="N20" s="147"/>
    </row>
    <row r="21" spans="1:14" x14ac:dyDescent="0.15">
      <c r="A21" s="143" t="s">
        <v>19</v>
      </c>
      <c r="B21" s="874">
        <f t="shared" si="0"/>
        <v>1166</v>
      </c>
      <c r="C21" s="706">
        <v>766</v>
      </c>
      <c r="D21" s="1144">
        <v>1</v>
      </c>
      <c r="E21" s="1144">
        <v>192</v>
      </c>
      <c r="F21" s="1144">
        <v>92</v>
      </c>
      <c r="G21" s="1144">
        <v>15</v>
      </c>
      <c r="H21" s="1144">
        <v>2</v>
      </c>
      <c r="I21" s="1144">
        <v>1</v>
      </c>
      <c r="J21" s="1144">
        <v>8</v>
      </c>
      <c r="K21" s="1144">
        <v>75</v>
      </c>
      <c r="L21" s="1144">
        <v>14</v>
      </c>
      <c r="M21" s="147"/>
      <c r="N21" s="147"/>
    </row>
    <row r="22" spans="1:14" x14ac:dyDescent="0.15">
      <c r="A22" s="143" t="s">
        <v>20</v>
      </c>
      <c r="B22" s="874">
        <f t="shared" si="0"/>
        <v>570</v>
      </c>
      <c r="C22" s="706">
        <v>119</v>
      </c>
      <c r="D22" s="1144">
        <v>0</v>
      </c>
      <c r="E22" s="1144">
        <v>174</v>
      </c>
      <c r="F22" s="1144">
        <v>139</v>
      </c>
      <c r="G22" s="1144">
        <v>55</v>
      </c>
      <c r="H22" s="1144">
        <v>7</v>
      </c>
      <c r="I22" s="1144">
        <v>8</v>
      </c>
      <c r="J22" s="1144">
        <v>0</v>
      </c>
      <c r="K22" s="1144">
        <v>1</v>
      </c>
      <c r="L22" s="1144">
        <v>67</v>
      </c>
      <c r="M22" s="147"/>
      <c r="N22" s="147"/>
    </row>
    <row r="23" spans="1:14" ht="12" customHeight="1" x14ac:dyDescent="0.15">
      <c r="A23" s="2542"/>
      <c r="B23" s="2542"/>
      <c r="C23" s="2542"/>
      <c r="D23" s="2542"/>
      <c r="E23" s="2542"/>
      <c r="F23" s="2542"/>
      <c r="G23" s="2542"/>
      <c r="H23" s="2542"/>
      <c r="I23" s="2542"/>
      <c r="J23" s="2542"/>
      <c r="K23" s="2542"/>
      <c r="L23" s="2542"/>
      <c r="M23" s="147"/>
      <c r="N23" s="147"/>
    </row>
    <row r="24" spans="1:14" ht="22.5" customHeight="1" x14ac:dyDescent="0.15">
      <c r="A24" s="2493" t="s">
        <v>3359</v>
      </c>
      <c r="B24" s="2493"/>
      <c r="C24" s="2493"/>
      <c r="D24" s="2493"/>
      <c r="E24" s="2493"/>
      <c r="F24" s="2493"/>
      <c r="G24" s="2493"/>
      <c r="H24" s="2493"/>
      <c r="I24" s="2493"/>
      <c r="J24" s="2493"/>
      <c r="K24" s="2493"/>
      <c r="L24" s="2493"/>
      <c r="M24" s="147"/>
      <c r="N24" s="147"/>
    </row>
    <row r="25" spans="1:14" ht="10.5" customHeight="1" x14ac:dyDescent="0.15">
      <c r="A25" s="2410" t="s">
        <v>21</v>
      </c>
      <c r="B25" s="2410"/>
      <c r="C25" s="2410"/>
      <c r="D25" s="2410"/>
      <c r="E25" s="2410"/>
      <c r="F25" s="2410"/>
      <c r="G25" s="2410"/>
      <c r="H25" s="2410"/>
      <c r="I25" s="2410"/>
      <c r="J25" s="2410"/>
      <c r="K25" s="2410"/>
      <c r="L25" s="2410"/>
      <c r="M25" s="147"/>
      <c r="N25" s="147"/>
    </row>
    <row r="26" spans="1:14" ht="10.5" customHeight="1" x14ac:dyDescent="0.15">
      <c r="A26" s="2410" t="s">
        <v>1454</v>
      </c>
      <c r="B26" s="2410"/>
      <c r="C26" s="2410"/>
      <c r="D26" s="2410"/>
      <c r="E26" s="2410"/>
      <c r="F26" s="2410"/>
      <c r="G26" s="2410"/>
      <c r="H26" s="2410"/>
      <c r="I26" s="2410"/>
      <c r="J26" s="2410"/>
      <c r="K26" s="2410"/>
      <c r="L26" s="2410"/>
      <c r="M26" s="147"/>
      <c r="N26" s="147"/>
    </row>
  </sheetData>
  <mergeCells count="10">
    <mergeCell ref="A23:L23"/>
    <mergeCell ref="A24:L24"/>
    <mergeCell ref="A25:L25"/>
    <mergeCell ref="A26:L26"/>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&amp;A</oddFooter>
  </headerFooter>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0"/>
  <dimension ref="A2:L26"/>
  <sheetViews>
    <sheetView zoomScaleNormal="100" workbookViewId="0"/>
  </sheetViews>
  <sheetFormatPr baseColWidth="10" defaultColWidth="9.140625" defaultRowHeight="10.5" x14ac:dyDescent="0.15"/>
  <cols>
    <col min="1" max="1" width="18.28515625" style="118" customWidth="1"/>
    <col min="2" max="2" width="12.5703125" style="118" customWidth="1"/>
    <col min="3" max="3" width="14.85546875" style="118" customWidth="1"/>
    <col min="4" max="4" width="13" style="118" customWidth="1"/>
    <col min="5" max="5" width="14" style="118" customWidth="1"/>
    <col min="6" max="6" width="11.140625" style="118" customWidth="1"/>
    <col min="7" max="7" width="12.5703125" style="118" customWidth="1"/>
    <col min="8" max="8" width="13" style="118" customWidth="1"/>
    <col min="9" max="9" width="11.7109375" style="118" customWidth="1"/>
    <col min="10" max="10" width="9.85546875" style="118" customWidth="1"/>
    <col min="11" max="11" width="9.5703125" style="118" customWidth="1"/>
    <col min="12" max="12" width="11.85546875" style="118" customWidth="1"/>
    <col min="13" max="229" width="9.140625" style="118"/>
    <col min="230" max="230" width="18.28515625" style="118" customWidth="1"/>
    <col min="231" max="231" width="12.5703125" style="118" customWidth="1"/>
    <col min="232" max="232" width="14.85546875" style="118" customWidth="1"/>
    <col min="233" max="233" width="13" style="118" customWidth="1"/>
    <col min="234" max="234" width="14" style="118" customWidth="1"/>
    <col min="235" max="235" width="11.140625" style="118" customWidth="1"/>
    <col min="236" max="236" width="12.5703125" style="118" customWidth="1"/>
    <col min="237" max="237" width="13" style="118" customWidth="1"/>
    <col min="238" max="238" width="11.7109375" style="118" customWidth="1"/>
    <col min="239" max="239" width="9.85546875" style="118" customWidth="1"/>
    <col min="240" max="240" width="9.5703125" style="118" customWidth="1"/>
    <col min="241" max="241" width="11.85546875" style="118" customWidth="1"/>
    <col min="242" max="242" width="3.42578125" style="118" customWidth="1"/>
    <col min="243" max="485" width="9.140625" style="118"/>
    <col min="486" max="486" width="18.28515625" style="118" customWidth="1"/>
    <col min="487" max="487" width="12.5703125" style="118" customWidth="1"/>
    <col min="488" max="488" width="14.85546875" style="118" customWidth="1"/>
    <col min="489" max="489" width="13" style="118" customWidth="1"/>
    <col min="490" max="490" width="14" style="118" customWidth="1"/>
    <col min="491" max="491" width="11.140625" style="118" customWidth="1"/>
    <col min="492" max="492" width="12.5703125" style="118" customWidth="1"/>
    <col min="493" max="493" width="13" style="118" customWidth="1"/>
    <col min="494" max="494" width="11.7109375" style="118" customWidth="1"/>
    <col min="495" max="495" width="9.85546875" style="118" customWidth="1"/>
    <col min="496" max="496" width="9.5703125" style="118" customWidth="1"/>
    <col min="497" max="497" width="11.85546875" style="118" customWidth="1"/>
    <col min="498" max="498" width="3.42578125" style="118" customWidth="1"/>
    <col min="499" max="741" width="9.140625" style="118"/>
    <col min="742" max="742" width="18.28515625" style="118" customWidth="1"/>
    <col min="743" max="743" width="12.5703125" style="118" customWidth="1"/>
    <col min="744" max="744" width="14.85546875" style="118" customWidth="1"/>
    <col min="745" max="745" width="13" style="118" customWidth="1"/>
    <col min="746" max="746" width="14" style="118" customWidth="1"/>
    <col min="747" max="747" width="11.140625" style="118" customWidth="1"/>
    <col min="748" max="748" width="12.5703125" style="118" customWidth="1"/>
    <col min="749" max="749" width="13" style="118" customWidth="1"/>
    <col min="750" max="750" width="11.7109375" style="118" customWidth="1"/>
    <col min="751" max="751" width="9.85546875" style="118" customWidth="1"/>
    <col min="752" max="752" width="9.5703125" style="118" customWidth="1"/>
    <col min="753" max="753" width="11.85546875" style="118" customWidth="1"/>
    <col min="754" max="754" width="3.42578125" style="118" customWidth="1"/>
    <col min="755" max="997" width="9.140625" style="118"/>
    <col min="998" max="998" width="18.28515625" style="118" customWidth="1"/>
    <col min="999" max="999" width="12.5703125" style="118" customWidth="1"/>
    <col min="1000" max="1000" width="14.85546875" style="118" customWidth="1"/>
    <col min="1001" max="1001" width="13" style="118" customWidth="1"/>
    <col min="1002" max="1002" width="14" style="118" customWidth="1"/>
    <col min="1003" max="1003" width="11.140625" style="118" customWidth="1"/>
    <col min="1004" max="1004" width="12.5703125" style="118" customWidth="1"/>
    <col min="1005" max="1005" width="13" style="118" customWidth="1"/>
    <col min="1006" max="1006" width="11.7109375" style="118" customWidth="1"/>
    <col min="1007" max="1007" width="9.85546875" style="118" customWidth="1"/>
    <col min="1008" max="1008" width="9.5703125" style="118" customWidth="1"/>
    <col min="1009" max="1009" width="11.85546875" style="118" customWidth="1"/>
    <col min="1010" max="1010" width="3.42578125" style="118" customWidth="1"/>
    <col min="1011" max="1253" width="9.140625" style="118"/>
    <col min="1254" max="1254" width="18.28515625" style="118" customWidth="1"/>
    <col min="1255" max="1255" width="12.5703125" style="118" customWidth="1"/>
    <col min="1256" max="1256" width="14.85546875" style="118" customWidth="1"/>
    <col min="1257" max="1257" width="13" style="118" customWidth="1"/>
    <col min="1258" max="1258" width="14" style="118" customWidth="1"/>
    <col min="1259" max="1259" width="11.140625" style="118" customWidth="1"/>
    <col min="1260" max="1260" width="12.5703125" style="118" customWidth="1"/>
    <col min="1261" max="1261" width="13" style="118" customWidth="1"/>
    <col min="1262" max="1262" width="11.7109375" style="118" customWidth="1"/>
    <col min="1263" max="1263" width="9.85546875" style="118" customWidth="1"/>
    <col min="1264" max="1264" width="9.5703125" style="118" customWidth="1"/>
    <col min="1265" max="1265" width="11.85546875" style="118" customWidth="1"/>
    <col min="1266" max="1266" width="3.42578125" style="118" customWidth="1"/>
    <col min="1267" max="1509" width="9.140625" style="118"/>
    <col min="1510" max="1510" width="18.28515625" style="118" customWidth="1"/>
    <col min="1511" max="1511" width="12.5703125" style="118" customWidth="1"/>
    <col min="1512" max="1512" width="14.85546875" style="118" customWidth="1"/>
    <col min="1513" max="1513" width="13" style="118" customWidth="1"/>
    <col min="1514" max="1514" width="14" style="118" customWidth="1"/>
    <col min="1515" max="1515" width="11.140625" style="118" customWidth="1"/>
    <col min="1516" max="1516" width="12.5703125" style="118" customWidth="1"/>
    <col min="1517" max="1517" width="13" style="118" customWidth="1"/>
    <col min="1518" max="1518" width="11.7109375" style="118" customWidth="1"/>
    <col min="1519" max="1519" width="9.85546875" style="118" customWidth="1"/>
    <col min="1520" max="1520" width="9.5703125" style="118" customWidth="1"/>
    <col min="1521" max="1521" width="11.85546875" style="118" customWidth="1"/>
    <col min="1522" max="1522" width="3.42578125" style="118" customWidth="1"/>
    <col min="1523" max="1765" width="9.140625" style="118"/>
    <col min="1766" max="1766" width="18.28515625" style="118" customWidth="1"/>
    <col min="1767" max="1767" width="12.5703125" style="118" customWidth="1"/>
    <col min="1768" max="1768" width="14.85546875" style="118" customWidth="1"/>
    <col min="1769" max="1769" width="13" style="118" customWidth="1"/>
    <col min="1770" max="1770" width="14" style="118" customWidth="1"/>
    <col min="1771" max="1771" width="11.140625" style="118" customWidth="1"/>
    <col min="1772" max="1772" width="12.5703125" style="118" customWidth="1"/>
    <col min="1773" max="1773" width="13" style="118" customWidth="1"/>
    <col min="1774" max="1774" width="11.7109375" style="118" customWidth="1"/>
    <col min="1775" max="1775" width="9.85546875" style="118" customWidth="1"/>
    <col min="1776" max="1776" width="9.5703125" style="118" customWidth="1"/>
    <col min="1777" max="1777" width="11.85546875" style="118" customWidth="1"/>
    <col min="1778" max="1778" width="3.42578125" style="118" customWidth="1"/>
    <col min="1779" max="2021" width="9.140625" style="118"/>
    <col min="2022" max="2022" width="18.28515625" style="118" customWidth="1"/>
    <col min="2023" max="2023" width="12.5703125" style="118" customWidth="1"/>
    <col min="2024" max="2024" width="14.85546875" style="118" customWidth="1"/>
    <col min="2025" max="2025" width="13" style="118" customWidth="1"/>
    <col min="2026" max="2026" width="14" style="118" customWidth="1"/>
    <col min="2027" max="2027" width="11.140625" style="118" customWidth="1"/>
    <col min="2028" max="2028" width="12.5703125" style="118" customWidth="1"/>
    <col min="2029" max="2029" width="13" style="118" customWidth="1"/>
    <col min="2030" max="2030" width="11.7109375" style="118" customWidth="1"/>
    <col min="2031" max="2031" width="9.85546875" style="118" customWidth="1"/>
    <col min="2032" max="2032" width="9.5703125" style="118" customWidth="1"/>
    <col min="2033" max="2033" width="11.85546875" style="118" customWidth="1"/>
    <col min="2034" max="2034" width="3.42578125" style="118" customWidth="1"/>
    <col min="2035" max="2277" width="9.140625" style="118"/>
    <col min="2278" max="2278" width="18.28515625" style="118" customWidth="1"/>
    <col min="2279" max="2279" width="12.5703125" style="118" customWidth="1"/>
    <col min="2280" max="2280" width="14.85546875" style="118" customWidth="1"/>
    <col min="2281" max="2281" width="13" style="118" customWidth="1"/>
    <col min="2282" max="2282" width="14" style="118" customWidth="1"/>
    <col min="2283" max="2283" width="11.140625" style="118" customWidth="1"/>
    <col min="2284" max="2284" width="12.5703125" style="118" customWidth="1"/>
    <col min="2285" max="2285" width="13" style="118" customWidth="1"/>
    <col min="2286" max="2286" width="11.7109375" style="118" customWidth="1"/>
    <col min="2287" max="2287" width="9.85546875" style="118" customWidth="1"/>
    <col min="2288" max="2288" width="9.5703125" style="118" customWidth="1"/>
    <col min="2289" max="2289" width="11.85546875" style="118" customWidth="1"/>
    <col min="2290" max="2290" width="3.42578125" style="118" customWidth="1"/>
    <col min="2291" max="2533" width="9.140625" style="118"/>
    <col min="2534" max="2534" width="18.28515625" style="118" customWidth="1"/>
    <col min="2535" max="2535" width="12.5703125" style="118" customWidth="1"/>
    <col min="2536" max="2536" width="14.85546875" style="118" customWidth="1"/>
    <col min="2537" max="2537" width="13" style="118" customWidth="1"/>
    <col min="2538" max="2538" width="14" style="118" customWidth="1"/>
    <col min="2539" max="2539" width="11.140625" style="118" customWidth="1"/>
    <col min="2540" max="2540" width="12.5703125" style="118" customWidth="1"/>
    <col min="2541" max="2541" width="13" style="118" customWidth="1"/>
    <col min="2542" max="2542" width="11.7109375" style="118" customWidth="1"/>
    <col min="2543" max="2543" width="9.85546875" style="118" customWidth="1"/>
    <col min="2544" max="2544" width="9.5703125" style="118" customWidth="1"/>
    <col min="2545" max="2545" width="11.85546875" style="118" customWidth="1"/>
    <col min="2546" max="2546" width="3.42578125" style="118" customWidth="1"/>
    <col min="2547" max="2789" width="9.140625" style="118"/>
    <col min="2790" max="2790" width="18.28515625" style="118" customWidth="1"/>
    <col min="2791" max="2791" width="12.5703125" style="118" customWidth="1"/>
    <col min="2792" max="2792" width="14.85546875" style="118" customWidth="1"/>
    <col min="2793" max="2793" width="13" style="118" customWidth="1"/>
    <col min="2794" max="2794" width="14" style="118" customWidth="1"/>
    <col min="2795" max="2795" width="11.140625" style="118" customWidth="1"/>
    <col min="2796" max="2796" width="12.5703125" style="118" customWidth="1"/>
    <col min="2797" max="2797" width="13" style="118" customWidth="1"/>
    <col min="2798" max="2798" width="11.7109375" style="118" customWidth="1"/>
    <col min="2799" max="2799" width="9.85546875" style="118" customWidth="1"/>
    <col min="2800" max="2800" width="9.5703125" style="118" customWidth="1"/>
    <col min="2801" max="2801" width="11.85546875" style="118" customWidth="1"/>
    <col min="2802" max="2802" width="3.42578125" style="118" customWidth="1"/>
    <col min="2803" max="3045" width="9.140625" style="118"/>
    <col min="3046" max="3046" width="18.28515625" style="118" customWidth="1"/>
    <col min="3047" max="3047" width="12.5703125" style="118" customWidth="1"/>
    <col min="3048" max="3048" width="14.85546875" style="118" customWidth="1"/>
    <col min="3049" max="3049" width="13" style="118" customWidth="1"/>
    <col min="3050" max="3050" width="14" style="118" customWidth="1"/>
    <col min="3051" max="3051" width="11.140625" style="118" customWidth="1"/>
    <col min="3052" max="3052" width="12.5703125" style="118" customWidth="1"/>
    <col min="3053" max="3053" width="13" style="118" customWidth="1"/>
    <col min="3054" max="3054" width="11.7109375" style="118" customWidth="1"/>
    <col min="3055" max="3055" width="9.85546875" style="118" customWidth="1"/>
    <col min="3056" max="3056" width="9.5703125" style="118" customWidth="1"/>
    <col min="3057" max="3057" width="11.85546875" style="118" customWidth="1"/>
    <col min="3058" max="3058" width="3.42578125" style="118" customWidth="1"/>
    <col min="3059" max="3301" width="9.140625" style="118"/>
    <col min="3302" max="3302" width="18.28515625" style="118" customWidth="1"/>
    <col min="3303" max="3303" width="12.5703125" style="118" customWidth="1"/>
    <col min="3304" max="3304" width="14.85546875" style="118" customWidth="1"/>
    <col min="3305" max="3305" width="13" style="118" customWidth="1"/>
    <col min="3306" max="3306" width="14" style="118" customWidth="1"/>
    <col min="3307" max="3307" width="11.140625" style="118" customWidth="1"/>
    <col min="3308" max="3308" width="12.5703125" style="118" customWidth="1"/>
    <col min="3309" max="3309" width="13" style="118" customWidth="1"/>
    <col min="3310" max="3310" width="11.7109375" style="118" customWidth="1"/>
    <col min="3311" max="3311" width="9.85546875" style="118" customWidth="1"/>
    <col min="3312" max="3312" width="9.5703125" style="118" customWidth="1"/>
    <col min="3313" max="3313" width="11.85546875" style="118" customWidth="1"/>
    <col min="3314" max="3314" width="3.42578125" style="118" customWidth="1"/>
    <col min="3315" max="3557" width="9.140625" style="118"/>
    <col min="3558" max="3558" width="18.28515625" style="118" customWidth="1"/>
    <col min="3559" max="3559" width="12.5703125" style="118" customWidth="1"/>
    <col min="3560" max="3560" width="14.85546875" style="118" customWidth="1"/>
    <col min="3561" max="3561" width="13" style="118" customWidth="1"/>
    <col min="3562" max="3562" width="14" style="118" customWidth="1"/>
    <col min="3563" max="3563" width="11.140625" style="118" customWidth="1"/>
    <col min="3564" max="3564" width="12.5703125" style="118" customWidth="1"/>
    <col min="3565" max="3565" width="13" style="118" customWidth="1"/>
    <col min="3566" max="3566" width="11.7109375" style="118" customWidth="1"/>
    <col min="3567" max="3567" width="9.85546875" style="118" customWidth="1"/>
    <col min="3568" max="3568" width="9.5703125" style="118" customWidth="1"/>
    <col min="3569" max="3569" width="11.85546875" style="118" customWidth="1"/>
    <col min="3570" max="3570" width="3.42578125" style="118" customWidth="1"/>
    <col min="3571" max="3813" width="9.140625" style="118"/>
    <col min="3814" max="3814" width="18.28515625" style="118" customWidth="1"/>
    <col min="3815" max="3815" width="12.5703125" style="118" customWidth="1"/>
    <col min="3816" max="3816" width="14.85546875" style="118" customWidth="1"/>
    <col min="3817" max="3817" width="13" style="118" customWidth="1"/>
    <col min="3818" max="3818" width="14" style="118" customWidth="1"/>
    <col min="3819" max="3819" width="11.140625" style="118" customWidth="1"/>
    <col min="3820" max="3820" width="12.5703125" style="118" customWidth="1"/>
    <col min="3821" max="3821" width="13" style="118" customWidth="1"/>
    <col min="3822" max="3822" width="11.7109375" style="118" customWidth="1"/>
    <col min="3823" max="3823" width="9.85546875" style="118" customWidth="1"/>
    <col min="3824" max="3824" width="9.5703125" style="118" customWidth="1"/>
    <col min="3825" max="3825" width="11.85546875" style="118" customWidth="1"/>
    <col min="3826" max="3826" width="3.42578125" style="118" customWidth="1"/>
    <col min="3827" max="4069" width="9.140625" style="118"/>
    <col min="4070" max="4070" width="18.28515625" style="118" customWidth="1"/>
    <col min="4071" max="4071" width="12.5703125" style="118" customWidth="1"/>
    <col min="4072" max="4072" width="14.85546875" style="118" customWidth="1"/>
    <col min="4073" max="4073" width="13" style="118" customWidth="1"/>
    <col min="4074" max="4074" width="14" style="118" customWidth="1"/>
    <col min="4075" max="4075" width="11.140625" style="118" customWidth="1"/>
    <col min="4076" max="4076" width="12.5703125" style="118" customWidth="1"/>
    <col min="4077" max="4077" width="13" style="118" customWidth="1"/>
    <col min="4078" max="4078" width="11.7109375" style="118" customWidth="1"/>
    <col min="4079" max="4079" width="9.85546875" style="118" customWidth="1"/>
    <col min="4080" max="4080" width="9.5703125" style="118" customWidth="1"/>
    <col min="4081" max="4081" width="11.85546875" style="118" customWidth="1"/>
    <col min="4082" max="4082" width="3.42578125" style="118" customWidth="1"/>
    <col min="4083" max="4325" width="9.140625" style="118"/>
    <col min="4326" max="4326" width="18.28515625" style="118" customWidth="1"/>
    <col min="4327" max="4327" width="12.5703125" style="118" customWidth="1"/>
    <col min="4328" max="4328" width="14.85546875" style="118" customWidth="1"/>
    <col min="4329" max="4329" width="13" style="118" customWidth="1"/>
    <col min="4330" max="4330" width="14" style="118" customWidth="1"/>
    <col min="4331" max="4331" width="11.140625" style="118" customWidth="1"/>
    <col min="4332" max="4332" width="12.5703125" style="118" customWidth="1"/>
    <col min="4333" max="4333" width="13" style="118" customWidth="1"/>
    <col min="4334" max="4334" width="11.7109375" style="118" customWidth="1"/>
    <col min="4335" max="4335" width="9.85546875" style="118" customWidth="1"/>
    <col min="4336" max="4336" width="9.5703125" style="118" customWidth="1"/>
    <col min="4337" max="4337" width="11.85546875" style="118" customWidth="1"/>
    <col min="4338" max="4338" width="3.42578125" style="118" customWidth="1"/>
    <col min="4339" max="4581" width="9.140625" style="118"/>
    <col min="4582" max="4582" width="18.28515625" style="118" customWidth="1"/>
    <col min="4583" max="4583" width="12.5703125" style="118" customWidth="1"/>
    <col min="4584" max="4584" width="14.85546875" style="118" customWidth="1"/>
    <col min="4585" max="4585" width="13" style="118" customWidth="1"/>
    <col min="4586" max="4586" width="14" style="118" customWidth="1"/>
    <col min="4587" max="4587" width="11.140625" style="118" customWidth="1"/>
    <col min="4588" max="4588" width="12.5703125" style="118" customWidth="1"/>
    <col min="4589" max="4589" width="13" style="118" customWidth="1"/>
    <col min="4590" max="4590" width="11.7109375" style="118" customWidth="1"/>
    <col min="4591" max="4591" width="9.85546875" style="118" customWidth="1"/>
    <col min="4592" max="4592" width="9.5703125" style="118" customWidth="1"/>
    <col min="4593" max="4593" width="11.85546875" style="118" customWidth="1"/>
    <col min="4594" max="4594" width="3.42578125" style="118" customWidth="1"/>
    <col min="4595" max="4837" width="9.140625" style="118"/>
    <col min="4838" max="4838" width="18.28515625" style="118" customWidth="1"/>
    <col min="4839" max="4839" width="12.5703125" style="118" customWidth="1"/>
    <col min="4840" max="4840" width="14.85546875" style="118" customWidth="1"/>
    <col min="4841" max="4841" width="13" style="118" customWidth="1"/>
    <col min="4842" max="4842" width="14" style="118" customWidth="1"/>
    <col min="4843" max="4843" width="11.140625" style="118" customWidth="1"/>
    <col min="4844" max="4844" width="12.5703125" style="118" customWidth="1"/>
    <col min="4845" max="4845" width="13" style="118" customWidth="1"/>
    <col min="4846" max="4846" width="11.7109375" style="118" customWidth="1"/>
    <col min="4847" max="4847" width="9.85546875" style="118" customWidth="1"/>
    <col min="4848" max="4848" width="9.5703125" style="118" customWidth="1"/>
    <col min="4849" max="4849" width="11.85546875" style="118" customWidth="1"/>
    <col min="4850" max="4850" width="3.42578125" style="118" customWidth="1"/>
    <col min="4851" max="5093" width="9.140625" style="118"/>
    <col min="5094" max="5094" width="18.28515625" style="118" customWidth="1"/>
    <col min="5095" max="5095" width="12.5703125" style="118" customWidth="1"/>
    <col min="5096" max="5096" width="14.85546875" style="118" customWidth="1"/>
    <col min="5097" max="5097" width="13" style="118" customWidth="1"/>
    <col min="5098" max="5098" width="14" style="118" customWidth="1"/>
    <col min="5099" max="5099" width="11.140625" style="118" customWidth="1"/>
    <col min="5100" max="5100" width="12.5703125" style="118" customWidth="1"/>
    <col min="5101" max="5101" width="13" style="118" customWidth="1"/>
    <col min="5102" max="5102" width="11.7109375" style="118" customWidth="1"/>
    <col min="5103" max="5103" width="9.85546875" style="118" customWidth="1"/>
    <col min="5104" max="5104" width="9.5703125" style="118" customWidth="1"/>
    <col min="5105" max="5105" width="11.85546875" style="118" customWidth="1"/>
    <col min="5106" max="5106" width="3.42578125" style="118" customWidth="1"/>
    <col min="5107" max="5349" width="9.140625" style="118"/>
    <col min="5350" max="5350" width="18.28515625" style="118" customWidth="1"/>
    <col min="5351" max="5351" width="12.5703125" style="118" customWidth="1"/>
    <col min="5352" max="5352" width="14.85546875" style="118" customWidth="1"/>
    <col min="5353" max="5353" width="13" style="118" customWidth="1"/>
    <col min="5354" max="5354" width="14" style="118" customWidth="1"/>
    <col min="5355" max="5355" width="11.140625" style="118" customWidth="1"/>
    <col min="5356" max="5356" width="12.5703125" style="118" customWidth="1"/>
    <col min="5357" max="5357" width="13" style="118" customWidth="1"/>
    <col min="5358" max="5358" width="11.7109375" style="118" customWidth="1"/>
    <col min="5359" max="5359" width="9.85546875" style="118" customWidth="1"/>
    <col min="5360" max="5360" width="9.5703125" style="118" customWidth="1"/>
    <col min="5361" max="5361" width="11.85546875" style="118" customWidth="1"/>
    <col min="5362" max="5362" width="3.42578125" style="118" customWidth="1"/>
    <col min="5363" max="5605" width="9.140625" style="118"/>
    <col min="5606" max="5606" width="18.28515625" style="118" customWidth="1"/>
    <col min="5607" max="5607" width="12.5703125" style="118" customWidth="1"/>
    <col min="5608" max="5608" width="14.85546875" style="118" customWidth="1"/>
    <col min="5609" max="5609" width="13" style="118" customWidth="1"/>
    <col min="5610" max="5610" width="14" style="118" customWidth="1"/>
    <col min="5611" max="5611" width="11.140625" style="118" customWidth="1"/>
    <col min="5612" max="5612" width="12.5703125" style="118" customWidth="1"/>
    <col min="5613" max="5613" width="13" style="118" customWidth="1"/>
    <col min="5614" max="5614" width="11.7109375" style="118" customWidth="1"/>
    <col min="5615" max="5615" width="9.85546875" style="118" customWidth="1"/>
    <col min="5616" max="5616" width="9.5703125" style="118" customWidth="1"/>
    <col min="5617" max="5617" width="11.85546875" style="118" customWidth="1"/>
    <col min="5618" max="5618" width="3.42578125" style="118" customWidth="1"/>
    <col min="5619" max="5861" width="9.140625" style="118"/>
    <col min="5862" max="5862" width="18.28515625" style="118" customWidth="1"/>
    <col min="5863" max="5863" width="12.5703125" style="118" customWidth="1"/>
    <col min="5864" max="5864" width="14.85546875" style="118" customWidth="1"/>
    <col min="5865" max="5865" width="13" style="118" customWidth="1"/>
    <col min="5866" max="5866" width="14" style="118" customWidth="1"/>
    <col min="5867" max="5867" width="11.140625" style="118" customWidth="1"/>
    <col min="5868" max="5868" width="12.5703125" style="118" customWidth="1"/>
    <col min="5869" max="5869" width="13" style="118" customWidth="1"/>
    <col min="5870" max="5870" width="11.7109375" style="118" customWidth="1"/>
    <col min="5871" max="5871" width="9.85546875" style="118" customWidth="1"/>
    <col min="5872" max="5872" width="9.5703125" style="118" customWidth="1"/>
    <col min="5873" max="5873" width="11.85546875" style="118" customWidth="1"/>
    <col min="5874" max="5874" width="3.42578125" style="118" customWidth="1"/>
    <col min="5875" max="6117" width="9.140625" style="118"/>
    <col min="6118" max="6118" width="18.28515625" style="118" customWidth="1"/>
    <col min="6119" max="6119" width="12.5703125" style="118" customWidth="1"/>
    <col min="6120" max="6120" width="14.85546875" style="118" customWidth="1"/>
    <col min="6121" max="6121" width="13" style="118" customWidth="1"/>
    <col min="6122" max="6122" width="14" style="118" customWidth="1"/>
    <col min="6123" max="6123" width="11.140625" style="118" customWidth="1"/>
    <col min="6124" max="6124" width="12.5703125" style="118" customWidth="1"/>
    <col min="6125" max="6125" width="13" style="118" customWidth="1"/>
    <col min="6126" max="6126" width="11.7109375" style="118" customWidth="1"/>
    <col min="6127" max="6127" width="9.85546875" style="118" customWidth="1"/>
    <col min="6128" max="6128" width="9.5703125" style="118" customWidth="1"/>
    <col min="6129" max="6129" width="11.85546875" style="118" customWidth="1"/>
    <col min="6130" max="6130" width="3.42578125" style="118" customWidth="1"/>
    <col min="6131" max="6373" width="9.140625" style="118"/>
    <col min="6374" max="6374" width="18.28515625" style="118" customWidth="1"/>
    <col min="6375" max="6375" width="12.5703125" style="118" customWidth="1"/>
    <col min="6376" max="6376" width="14.85546875" style="118" customWidth="1"/>
    <col min="6377" max="6377" width="13" style="118" customWidth="1"/>
    <col min="6378" max="6378" width="14" style="118" customWidth="1"/>
    <col min="6379" max="6379" width="11.140625" style="118" customWidth="1"/>
    <col min="6380" max="6380" width="12.5703125" style="118" customWidth="1"/>
    <col min="6381" max="6381" width="13" style="118" customWidth="1"/>
    <col min="6382" max="6382" width="11.7109375" style="118" customWidth="1"/>
    <col min="6383" max="6383" width="9.85546875" style="118" customWidth="1"/>
    <col min="6384" max="6384" width="9.5703125" style="118" customWidth="1"/>
    <col min="6385" max="6385" width="11.85546875" style="118" customWidth="1"/>
    <col min="6386" max="6386" width="3.42578125" style="118" customWidth="1"/>
    <col min="6387" max="6629" width="9.140625" style="118"/>
    <col min="6630" max="6630" width="18.28515625" style="118" customWidth="1"/>
    <col min="6631" max="6631" width="12.5703125" style="118" customWidth="1"/>
    <col min="6632" max="6632" width="14.85546875" style="118" customWidth="1"/>
    <col min="6633" max="6633" width="13" style="118" customWidth="1"/>
    <col min="6634" max="6634" width="14" style="118" customWidth="1"/>
    <col min="6635" max="6635" width="11.140625" style="118" customWidth="1"/>
    <col min="6636" max="6636" width="12.5703125" style="118" customWidth="1"/>
    <col min="6637" max="6637" width="13" style="118" customWidth="1"/>
    <col min="6638" max="6638" width="11.7109375" style="118" customWidth="1"/>
    <col min="6639" max="6639" width="9.85546875" style="118" customWidth="1"/>
    <col min="6640" max="6640" width="9.5703125" style="118" customWidth="1"/>
    <col min="6641" max="6641" width="11.85546875" style="118" customWidth="1"/>
    <col min="6642" max="6642" width="3.42578125" style="118" customWidth="1"/>
    <col min="6643" max="6885" width="9.140625" style="118"/>
    <col min="6886" max="6886" width="18.28515625" style="118" customWidth="1"/>
    <col min="6887" max="6887" width="12.5703125" style="118" customWidth="1"/>
    <col min="6888" max="6888" width="14.85546875" style="118" customWidth="1"/>
    <col min="6889" max="6889" width="13" style="118" customWidth="1"/>
    <col min="6890" max="6890" width="14" style="118" customWidth="1"/>
    <col min="6891" max="6891" width="11.140625" style="118" customWidth="1"/>
    <col min="6892" max="6892" width="12.5703125" style="118" customWidth="1"/>
    <col min="6893" max="6893" width="13" style="118" customWidth="1"/>
    <col min="6894" max="6894" width="11.7109375" style="118" customWidth="1"/>
    <col min="6895" max="6895" width="9.85546875" style="118" customWidth="1"/>
    <col min="6896" max="6896" width="9.5703125" style="118" customWidth="1"/>
    <col min="6897" max="6897" width="11.85546875" style="118" customWidth="1"/>
    <col min="6898" max="6898" width="3.42578125" style="118" customWidth="1"/>
    <col min="6899" max="7141" width="9.140625" style="118"/>
    <col min="7142" max="7142" width="18.28515625" style="118" customWidth="1"/>
    <col min="7143" max="7143" width="12.5703125" style="118" customWidth="1"/>
    <col min="7144" max="7144" width="14.85546875" style="118" customWidth="1"/>
    <col min="7145" max="7145" width="13" style="118" customWidth="1"/>
    <col min="7146" max="7146" width="14" style="118" customWidth="1"/>
    <col min="7147" max="7147" width="11.140625" style="118" customWidth="1"/>
    <col min="7148" max="7148" width="12.5703125" style="118" customWidth="1"/>
    <col min="7149" max="7149" width="13" style="118" customWidth="1"/>
    <col min="7150" max="7150" width="11.7109375" style="118" customWidth="1"/>
    <col min="7151" max="7151" width="9.85546875" style="118" customWidth="1"/>
    <col min="7152" max="7152" width="9.5703125" style="118" customWidth="1"/>
    <col min="7153" max="7153" width="11.85546875" style="118" customWidth="1"/>
    <col min="7154" max="7154" width="3.42578125" style="118" customWidth="1"/>
    <col min="7155" max="7397" width="9.140625" style="118"/>
    <col min="7398" max="7398" width="18.28515625" style="118" customWidth="1"/>
    <col min="7399" max="7399" width="12.5703125" style="118" customWidth="1"/>
    <col min="7400" max="7400" width="14.85546875" style="118" customWidth="1"/>
    <col min="7401" max="7401" width="13" style="118" customWidth="1"/>
    <col min="7402" max="7402" width="14" style="118" customWidth="1"/>
    <col min="7403" max="7403" width="11.140625" style="118" customWidth="1"/>
    <col min="7404" max="7404" width="12.5703125" style="118" customWidth="1"/>
    <col min="7405" max="7405" width="13" style="118" customWidth="1"/>
    <col min="7406" max="7406" width="11.7109375" style="118" customWidth="1"/>
    <col min="7407" max="7407" width="9.85546875" style="118" customWidth="1"/>
    <col min="7408" max="7408" width="9.5703125" style="118" customWidth="1"/>
    <col min="7409" max="7409" width="11.85546875" style="118" customWidth="1"/>
    <col min="7410" max="7410" width="3.42578125" style="118" customWidth="1"/>
    <col min="7411" max="7653" width="9.140625" style="118"/>
    <col min="7654" max="7654" width="18.28515625" style="118" customWidth="1"/>
    <col min="7655" max="7655" width="12.5703125" style="118" customWidth="1"/>
    <col min="7656" max="7656" width="14.85546875" style="118" customWidth="1"/>
    <col min="7657" max="7657" width="13" style="118" customWidth="1"/>
    <col min="7658" max="7658" width="14" style="118" customWidth="1"/>
    <col min="7659" max="7659" width="11.140625" style="118" customWidth="1"/>
    <col min="7660" max="7660" width="12.5703125" style="118" customWidth="1"/>
    <col min="7661" max="7661" width="13" style="118" customWidth="1"/>
    <col min="7662" max="7662" width="11.7109375" style="118" customWidth="1"/>
    <col min="7663" max="7663" width="9.85546875" style="118" customWidth="1"/>
    <col min="7664" max="7664" width="9.5703125" style="118" customWidth="1"/>
    <col min="7665" max="7665" width="11.85546875" style="118" customWidth="1"/>
    <col min="7666" max="7666" width="3.42578125" style="118" customWidth="1"/>
    <col min="7667" max="7909" width="9.140625" style="118"/>
    <col min="7910" max="7910" width="18.28515625" style="118" customWidth="1"/>
    <col min="7911" max="7911" width="12.5703125" style="118" customWidth="1"/>
    <col min="7912" max="7912" width="14.85546875" style="118" customWidth="1"/>
    <col min="7913" max="7913" width="13" style="118" customWidth="1"/>
    <col min="7914" max="7914" width="14" style="118" customWidth="1"/>
    <col min="7915" max="7915" width="11.140625" style="118" customWidth="1"/>
    <col min="7916" max="7916" width="12.5703125" style="118" customWidth="1"/>
    <col min="7917" max="7917" width="13" style="118" customWidth="1"/>
    <col min="7918" max="7918" width="11.7109375" style="118" customWidth="1"/>
    <col min="7919" max="7919" width="9.85546875" style="118" customWidth="1"/>
    <col min="7920" max="7920" width="9.5703125" style="118" customWidth="1"/>
    <col min="7921" max="7921" width="11.85546875" style="118" customWidth="1"/>
    <col min="7922" max="7922" width="3.42578125" style="118" customWidth="1"/>
    <col min="7923" max="8165" width="9.140625" style="118"/>
    <col min="8166" max="8166" width="18.28515625" style="118" customWidth="1"/>
    <col min="8167" max="8167" width="12.5703125" style="118" customWidth="1"/>
    <col min="8168" max="8168" width="14.85546875" style="118" customWidth="1"/>
    <col min="8169" max="8169" width="13" style="118" customWidth="1"/>
    <col min="8170" max="8170" width="14" style="118" customWidth="1"/>
    <col min="8171" max="8171" width="11.140625" style="118" customWidth="1"/>
    <col min="8172" max="8172" width="12.5703125" style="118" customWidth="1"/>
    <col min="8173" max="8173" width="13" style="118" customWidth="1"/>
    <col min="8174" max="8174" width="11.7109375" style="118" customWidth="1"/>
    <col min="8175" max="8175" width="9.85546875" style="118" customWidth="1"/>
    <col min="8176" max="8176" width="9.5703125" style="118" customWidth="1"/>
    <col min="8177" max="8177" width="11.85546875" style="118" customWidth="1"/>
    <col min="8178" max="8178" width="3.42578125" style="118" customWidth="1"/>
    <col min="8179" max="8421" width="9.140625" style="118"/>
    <col min="8422" max="8422" width="18.28515625" style="118" customWidth="1"/>
    <col min="8423" max="8423" width="12.5703125" style="118" customWidth="1"/>
    <col min="8424" max="8424" width="14.85546875" style="118" customWidth="1"/>
    <col min="8425" max="8425" width="13" style="118" customWidth="1"/>
    <col min="8426" max="8426" width="14" style="118" customWidth="1"/>
    <col min="8427" max="8427" width="11.140625" style="118" customWidth="1"/>
    <col min="8428" max="8428" width="12.5703125" style="118" customWidth="1"/>
    <col min="8429" max="8429" width="13" style="118" customWidth="1"/>
    <col min="8430" max="8430" width="11.7109375" style="118" customWidth="1"/>
    <col min="8431" max="8431" width="9.85546875" style="118" customWidth="1"/>
    <col min="8432" max="8432" width="9.5703125" style="118" customWidth="1"/>
    <col min="8433" max="8433" width="11.85546875" style="118" customWidth="1"/>
    <col min="8434" max="8434" width="3.42578125" style="118" customWidth="1"/>
    <col min="8435" max="8677" width="9.140625" style="118"/>
    <col min="8678" max="8678" width="18.28515625" style="118" customWidth="1"/>
    <col min="8679" max="8679" width="12.5703125" style="118" customWidth="1"/>
    <col min="8680" max="8680" width="14.85546875" style="118" customWidth="1"/>
    <col min="8681" max="8681" width="13" style="118" customWidth="1"/>
    <col min="8682" max="8682" width="14" style="118" customWidth="1"/>
    <col min="8683" max="8683" width="11.140625" style="118" customWidth="1"/>
    <col min="8684" max="8684" width="12.5703125" style="118" customWidth="1"/>
    <col min="8685" max="8685" width="13" style="118" customWidth="1"/>
    <col min="8686" max="8686" width="11.7109375" style="118" customWidth="1"/>
    <col min="8687" max="8687" width="9.85546875" style="118" customWidth="1"/>
    <col min="8688" max="8688" width="9.5703125" style="118" customWidth="1"/>
    <col min="8689" max="8689" width="11.85546875" style="118" customWidth="1"/>
    <col min="8690" max="8690" width="3.42578125" style="118" customWidth="1"/>
    <col min="8691" max="8933" width="9.140625" style="118"/>
    <col min="8934" max="8934" width="18.28515625" style="118" customWidth="1"/>
    <col min="8935" max="8935" width="12.5703125" style="118" customWidth="1"/>
    <col min="8936" max="8936" width="14.85546875" style="118" customWidth="1"/>
    <col min="8937" max="8937" width="13" style="118" customWidth="1"/>
    <col min="8938" max="8938" width="14" style="118" customWidth="1"/>
    <col min="8939" max="8939" width="11.140625" style="118" customWidth="1"/>
    <col min="8940" max="8940" width="12.5703125" style="118" customWidth="1"/>
    <col min="8941" max="8941" width="13" style="118" customWidth="1"/>
    <col min="8942" max="8942" width="11.7109375" style="118" customWidth="1"/>
    <col min="8943" max="8943" width="9.85546875" style="118" customWidth="1"/>
    <col min="8944" max="8944" width="9.5703125" style="118" customWidth="1"/>
    <col min="8945" max="8945" width="11.85546875" style="118" customWidth="1"/>
    <col min="8946" max="8946" width="3.42578125" style="118" customWidth="1"/>
    <col min="8947" max="9189" width="9.140625" style="118"/>
    <col min="9190" max="9190" width="18.28515625" style="118" customWidth="1"/>
    <col min="9191" max="9191" width="12.5703125" style="118" customWidth="1"/>
    <col min="9192" max="9192" width="14.85546875" style="118" customWidth="1"/>
    <col min="9193" max="9193" width="13" style="118" customWidth="1"/>
    <col min="9194" max="9194" width="14" style="118" customWidth="1"/>
    <col min="9195" max="9195" width="11.140625" style="118" customWidth="1"/>
    <col min="9196" max="9196" width="12.5703125" style="118" customWidth="1"/>
    <col min="9197" max="9197" width="13" style="118" customWidth="1"/>
    <col min="9198" max="9198" width="11.7109375" style="118" customWidth="1"/>
    <col min="9199" max="9199" width="9.85546875" style="118" customWidth="1"/>
    <col min="9200" max="9200" width="9.5703125" style="118" customWidth="1"/>
    <col min="9201" max="9201" width="11.85546875" style="118" customWidth="1"/>
    <col min="9202" max="9202" width="3.42578125" style="118" customWidth="1"/>
    <col min="9203" max="9445" width="9.140625" style="118"/>
    <col min="9446" max="9446" width="18.28515625" style="118" customWidth="1"/>
    <col min="9447" max="9447" width="12.5703125" style="118" customWidth="1"/>
    <col min="9448" max="9448" width="14.85546875" style="118" customWidth="1"/>
    <col min="9449" max="9449" width="13" style="118" customWidth="1"/>
    <col min="9450" max="9450" width="14" style="118" customWidth="1"/>
    <col min="9451" max="9451" width="11.140625" style="118" customWidth="1"/>
    <col min="9452" max="9452" width="12.5703125" style="118" customWidth="1"/>
    <col min="9453" max="9453" width="13" style="118" customWidth="1"/>
    <col min="9454" max="9454" width="11.7109375" style="118" customWidth="1"/>
    <col min="9455" max="9455" width="9.85546875" style="118" customWidth="1"/>
    <col min="9456" max="9456" width="9.5703125" style="118" customWidth="1"/>
    <col min="9457" max="9457" width="11.85546875" style="118" customWidth="1"/>
    <col min="9458" max="9458" width="3.42578125" style="118" customWidth="1"/>
    <col min="9459" max="9701" width="9.140625" style="118"/>
    <col min="9702" max="9702" width="18.28515625" style="118" customWidth="1"/>
    <col min="9703" max="9703" width="12.5703125" style="118" customWidth="1"/>
    <col min="9704" max="9704" width="14.85546875" style="118" customWidth="1"/>
    <col min="9705" max="9705" width="13" style="118" customWidth="1"/>
    <col min="9706" max="9706" width="14" style="118" customWidth="1"/>
    <col min="9707" max="9707" width="11.140625" style="118" customWidth="1"/>
    <col min="9708" max="9708" width="12.5703125" style="118" customWidth="1"/>
    <col min="9709" max="9709" width="13" style="118" customWidth="1"/>
    <col min="9710" max="9710" width="11.7109375" style="118" customWidth="1"/>
    <col min="9711" max="9711" width="9.85546875" style="118" customWidth="1"/>
    <col min="9712" max="9712" width="9.5703125" style="118" customWidth="1"/>
    <col min="9713" max="9713" width="11.85546875" style="118" customWidth="1"/>
    <col min="9714" max="9714" width="3.42578125" style="118" customWidth="1"/>
    <col min="9715" max="9957" width="9.140625" style="118"/>
    <col min="9958" max="9958" width="18.28515625" style="118" customWidth="1"/>
    <col min="9959" max="9959" width="12.5703125" style="118" customWidth="1"/>
    <col min="9960" max="9960" width="14.85546875" style="118" customWidth="1"/>
    <col min="9961" max="9961" width="13" style="118" customWidth="1"/>
    <col min="9962" max="9962" width="14" style="118" customWidth="1"/>
    <col min="9963" max="9963" width="11.140625" style="118" customWidth="1"/>
    <col min="9964" max="9964" width="12.5703125" style="118" customWidth="1"/>
    <col min="9965" max="9965" width="13" style="118" customWidth="1"/>
    <col min="9966" max="9966" width="11.7109375" style="118" customWidth="1"/>
    <col min="9967" max="9967" width="9.85546875" style="118" customWidth="1"/>
    <col min="9968" max="9968" width="9.5703125" style="118" customWidth="1"/>
    <col min="9969" max="9969" width="11.85546875" style="118" customWidth="1"/>
    <col min="9970" max="9970" width="3.42578125" style="118" customWidth="1"/>
    <col min="9971" max="10213" width="9.140625" style="118"/>
    <col min="10214" max="10214" width="18.28515625" style="118" customWidth="1"/>
    <col min="10215" max="10215" width="12.5703125" style="118" customWidth="1"/>
    <col min="10216" max="10216" width="14.85546875" style="118" customWidth="1"/>
    <col min="10217" max="10217" width="13" style="118" customWidth="1"/>
    <col min="10218" max="10218" width="14" style="118" customWidth="1"/>
    <col min="10219" max="10219" width="11.140625" style="118" customWidth="1"/>
    <col min="10220" max="10220" width="12.5703125" style="118" customWidth="1"/>
    <col min="10221" max="10221" width="13" style="118" customWidth="1"/>
    <col min="10222" max="10222" width="11.7109375" style="118" customWidth="1"/>
    <col min="10223" max="10223" width="9.85546875" style="118" customWidth="1"/>
    <col min="10224" max="10224" width="9.5703125" style="118" customWidth="1"/>
    <col min="10225" max="10225" width="11.85546875" style="118" customWidth="1"/>
    <col min="10226" max="10226" width="3.42578125" style="118" customWidth="1"/>
    <col min="10227" max="10469" width="9.140625" style="118"/>
    <col min="10470" max="10470" width="18.28515625" style="118" customWidth="1"/>
    <col min="10471" max="10471" width="12.5703125" style="118" customWidth="1"/>
    <col min="10472" max="10472" width="14.85546875" style="118" customWidth="1"/>
    <col min="10473" max="10473" width="13" style="118" customWidth="1"/>
    <col min="10474" max="10474" width="14" style="118" customWidth="1"/>
    <col min="10475" max="10475" width="11.140625" style="118" customWidth="1"/>
    <col min="10476" max="10476" width="12.5703125" style="118" customWidth="1"/>
    <col min="10477" max="10477" width="13" style="118" customWidth="1"/>
    <col min="10478" max="10478" width="11.7109375" style="118" customWidth="1"/>
    <col min="10479" max="10479" width="9.85546875" style="118" customWidth="1"/>
    <col min="10480" max="10480" width="9.5703125" style="118" customWidth="1"/>
    <col min="10481" max="10481" width="11.85546875" style="118" customWidth="1"/>
    <col min="10482" max="10482" width="3.42578125" style="118" customWidth="1"/>
    <col min="10483" max="10725" width="9.140625" style="118"/>
    <col min="10726" max="10726" width="18.28515625" style="118" customWidth="1"/>
    <col min="10727" max="10727" width="12.5703125" style="118" customWidth="1"/>
    <col min="10728" max="10728" width="14.85546875" style="118" customWidth="1"/>
    <col min="10729" max="10729" width="13" style="118" customWidth="1"/>
    <col min="10730" max="10730" width="14" style="118" customWidth="1"/>
    <col min="10731" max="10731" width="11.140625" style="118" customWidth="1"/>
    <col min="10732" max="10732" width="12.5703125" style="118" customWidth="1"/>
    <col min="10733" max="10733" width="13" style="118" customWidth="1"/>
    <col min="10734" max="10734" width="11.7109375" style="118" customWidth="1"/>
    <col min="10735" max="10735" width="9.85546875" style="118" customWidth="1"/>
    <col min="10736" max="10736" width="9.5703125" style="118" customWidth="1"/>
    <col min="10737" max="10737" width="11.85546875" style="118" customWidth="1"/>
    <col min="10738" max="10738" width="3.42578125" style="118" customWidth="1"/>
    <col min="10739" max="10981" width="9.140625" style="118"/>
    <col min="10982" max="10982" width="18.28515625" style="118" customWidth="1"/>
    <col min="10983" max="10983" width="12.5703125" style="118" customWidth="1"/>
    <col min="10984" max="10984" width="14.85546875" style="118" customWidth="1"/>
    <col min="10985" max="10985" width="13" style="118" customWidth="1"/>
    <col min="10986" max="10986" width="14" style="118" customWidth="1"/>
    <col min="10987" max="10987" width="11.140625" style="118" customWidth="1"/>
    <col min="10988" max="10988" width="12.5703125" style="118" customWidth="1"/>
    <col min="10989" max="10989" width="13" style="118" customWidth="1"/>
    <col min="10990" max="10990" width="11.7109375" style="118" customWidth="1"/>
    <col min="10991" max="10991" width="9.85546875" style="118" customWidth="1"/>
    <col min="10992" max="10992" width="9.5703125" style="118" customWidth="1"/>
    <col min="10993" max="10993" width="11.85546875" style="118" customWidth="1"/>
    <col min="10994" max="10994" width="3.42578125" style="118" customWidth="1"/>
    <col min="10995" max="11237" width="9.140625" style="118"/>
    <col min="11238" max="11238" width="18.28515625" style="118" customWidth="1"/>
    <col min="11239" max="11239" width="12.5703125" style="118" customWidth="1"/>
    <col min="11240" max="11240" width="14.85546875" style="118" customWidth="1"/>
    <col min="11241" max="11241" width="13" style="118" customWidth="1"/>
    <col min="11242" max="11242" width="14" style="118" customWidth="1"/>
    <col min="11243" max="11243" width="11.140625" style="118" customWidth="1"/>
    <col min="11244" max="11244" width="12.5703125" style="118" customWidth="1"/>
    <col min="11245" max="11245" width="13" style="118" customWidth="1"/>
    <col min="11246" max="11246" width="11.7109375" style="118" customWidth="1"/>
    <col min="11247" max="11247" width="9.85546875" style="118" customWidth="1"/>
    <col min="11248" max="11248" width="9.5703125" style="118" customWidth="1"/>
    <col min="11249" max="11249" width="11.85546875" style="118" customWidth="1"/>
    <col min="11250" max="11250" width="3.42578125" style="118" customWidth="1"/>
    <col min="11251" max="11493" width="9.140625" style="118"/>
    <col min="11494" max="11494" width="18.28515625" style="118" customWidth="1"/>
    <col min="11495" max="11495" width="12.5703125" style="118" customWidth="1"/>
    <col min="11496" max="11496" width="14.85546875" style="118" customWidth="1"/>
    <col min="11497" max="11497" width="13" style="118" customWidth="1"/>
    <col min="11498" max="11498" width="14" style="118" customWidth="1"/>
    <col min="11499" max="11499" width="11.140625" style="118" customWidth="1"/>
    <col min="11500" max="11500" width="12.5703125" style="118" customWidth="1"/>
    <col min="11501" max="11501" width="13" style="118" customWidth="1"/>
    <col min="11502" max="11502" width="11.7109375" style="118" customWidth="1"/>
    <col min="11503" max="11503" width="9.85546875" style="118" customWidth="1"/>
    <col min="11504" max="11504" width="9.5703125" style="118" customWidth="1"/>
    <col min="11505" max="11505" width="11.85546875" style="118" customWidth="1"/>
    <col min="11506" max="11506" width="3.42578125" style="118" customWidth="1"/>
    <col min="11507" max="11749" width="9.140625" style="118"/>
    <col min="11750" max="11750" width="18.28515625" style="118" customWidth="1"/>
    <col min="11751" max="11751" width="12.5703125" style="118" customWidth="1"/>
    <col min="11752" max="11752" width="14.85546875" style="118" customWidth="1"/>
    <col min="11753" max="11753" width="13" style="118" customWidth="1"/>
    <col min="11754" max="11754" width="14" style="118" customWidth="1"/>
    <col min="11755" max="11755" width="11.140625" style="118" customWidth="1"/>
    <col min="11756" max="11756" width="12.5703125" style="118" customWidth="1"/>
    <col min="11757" max="11757" width="13" style="118" customWidth="1"/>
    <col min="11758" max="11758" width="11.7109375" style="118" customWidth="1"/>
    <col min="11759" max="11759" width="9.85546875" style="118" customWidth="1"/>
    <col min="11760" max="11760" width="9.5703125" style="118" customWidth="1"/>
    <col min="11761" max="11761" width="11.85546875" style="118" customWidth="1"/>
    <col min="11762" max="11762" width="3.42578125" style="118" customWidth="1"/>
    <col min="11763" max="12005" width="9.140625" style="118"/>
    <col min="12006" max="12006" width="18.28515625" style="118" customWidth="1"/>
    <col min="12007" max="12007" width="12.5703125" style="118" customWidth="1"/>
    <col min="12008" max="12008" width="14.85546875" style="118" customWidth="1"/>
    <col min="12009" max="12009" width="13" style="118" customWidth="1"/>
    <col min="12010" max="12010" width="14" style="118" customWidth="1"/>
    <col min="12011" max="12011" width="11.140625" style="118" customWidth="1"/>
    <col min="12012" max="12012" width="12.5703125" style="118" customWidth="1"/>
    <col min="12013" max="12013" width="13" style="118" customWidth="1"/>
    <col min="12014" max="12014" width="11.7109375" style="118" customWidth="1"/>
    <col min="12015" max="12015" width="9.85546875" style="118" customWidth="1"/>
    <col min="12016" max="12016" width="9.5703125" style="118" customWidth="1"/>
    <col min="12017" max="12017" width="11.85546875" style="118" customWidth="1"/>
    <col min="12018" max="12018" width="3.42578125" style="118" customWidth="1"/>
    <col min="12019" max="12261" width="9.140625" style="118"/>
    <col min="12262" max="12262" width="18.28515625" style="118" customWidth="1"/>
    <col min="12263" max="12263" width="12.5703125" style="118" customWidth="1"/>
    <col min="12264" max="12264" width="14.85546875" style="118" customWidth="1"/>
    <col min="12265" max="12265" width="13" style="118" customWidth="1"/>
    <col min="12266" max="12266" width="14" style="118" customWidth="1"/>
    <col min="12267" max="12267" width="11.140625" style="118" customWidth="1"/>
    <col min="12268" max="12268" width="12.5703125" style="118" customWidth="1"/>
    <col min="12269" max="12269" width="13" style="118" customWidth="1"/>
    <col min="12270" max="12270" width="11.7109375" style="118" customWidth="1"/>
    <col min="12271" max="12271" width="9.85546875" style="118" customWidth="1"/>
    <col min="12272" max="12272" width="9.5703125" style="118" customWidth="1"/>
    <col min="12273" max="12273" width="11.85546875" style="118" customWidth="1"/>
    <col min="12274" max="12274" width="3.42578125" style="118" customWidth="1"/>
    <col min="12275" max="12517" width="9.140625" style="118"/>
    <col min="12518" max="12518" width="18.28515625" style="118" customWidth="1"/>
    <col min="12519" max="12519" width="12.5703125" style="118" customWidth="1"/>
    <col min="12520" max="12520" width="14.85546875" style="118" customWidth="1"/>
    <col min="12521" max="12521" width="13" style="118" customWidth="1"/>
    <col min="12522" max="12522" width="14" style="118" customWidth="1"/>
    <col min="12523" max="12523" width="11.140625" style="118" customWidth="1"/>
    <col min="12524" max="12524" width="12.5703125" style="118" customWidth="1"/>
    <col min="12525" max="12525" width="13" style="118" customWidth="1"/>
    <col min="12526" max="12526" width="11.7109375" style="118" customWidth="1"/>
    <col min="12527" max="12527" width="9.85546875" style="118" customWidth="1"/>
    <col min="12528" max="12528" width="9.5703125" style="118" customWidth="1"/>
    <col min="12529" max="12529" width="11.85546875" style="118" customWidth="1"/>
    <col min="12530" max="12530" width="3.42578125" style="118" customWidth="1"/>
    <col min="12531" max="12773" width="9.140625" style="118"/>
    <col min="12774" max="12774" width="18.28515625" style="118" customWidth="1"/>
    <col min="12775" max="12775" width="12.5703125" style="118" customWidth="1"/>
    <col min="12776" max="12776" width="14.85546875" style="118" customWidth="1"/>
    <col min="12777" max="12777" width="13" style="118" customWidth="1"/>
    <col min="12778" max="12778" width="14" style="118" customWidth="1"/>
    <col min="12779" max="12779" width="11.140625" style="118" customWidth="1"/>
    <col min="12780" max="12780" width="12.5703125" style="118" customWidth="1"/>
    <col min="12781" max="12781" width="13" style="118" customWidth="1"/>
    <col min="12782" max="12782" width="11.7109375" style="118" customWidth="1"/>
    <col min="12783" max="12783" width="9.85546875" style="118" customWidth="1"/>
    <col min="12784" max="12784" width="9.5703125" style="118" customWidth="1"/>
    <col min="12785" max="12785" width="11.85546875" style="118" customWidth="1"/>
    <col min="12786" max="12786" width="3.42578125" style="118" customWidth="1"/>
    <col min="12787" max="13029" width="9.140625" style="118"/>
    <col min="13030" max="13030" width="18.28515625" style="118" customWidth="1"/>
    <col min="13031" max="13031" width="12.5703125" style="118" customWidth="1"/>
    <col min="13032" max="13032" width="14.85546875" style="118" customWidth="1"/>
    <col min="13033" max="13033" width="13" style="118" customWidth="1"/>
    <col min="13034" max="13034" width="14" style="118" customWidth="1"/>
    <col min="13035" max="13035" width="11.140625" style="118" customWidth="1"/>
    <col min="13036" max="13036" width="12.5703125" style="118" customWidth="1"/>
    <col min="13037" max="13037" width="13" style="118" customWidth="1"/>
    <col min="13038" max="13038" width="11.7109375" style="118" customWidth="1"/>
    <col min="13039" max="13039" width="9.85546875" style="118" customWidth="1"/>
    <col min="13040" max="13040" width="9.5703125" style="118" customWidth="1"/>
    <col min="13041" max="13041" width="11.85546875" style="118" customWidth="1"/>
    <col min="13042" max="13042" width="3.42578125" style="118" customWidth="1"/>
    <col min="13043" max="13285" width="9.140625" style="118"/>
    <col min="13286" max="13286" width="18.28515625" style="118" customWidth="1"/>
    <col min="13287" max="13287" width="12.5703125" style="118" customWidth="1"/>
    <col min="13288" max="13288" width="14.85546875" style="118" customWidth="1"/>
    <col min="13289" max="13289" width="13" style="118" customWidth="1"/>
    <col min="13290" max="13290" width="14" style="118" customWidth="1"/>
    <col min="13291" max="13291" width="11.140625" style="118" customWidth="1"/>
    <col min="13292" max="13292" width="12.5703125" style="118" customWidth="1"/>
    <col min="13293" max="13293" width="13" style="118" customWidth="1"/>
    <col min="13294" max="13294" width="11.7109375" style="118" customWidth="1"/>
    <col min="13295" max="13295" width="9.85546875" style="118" customWidth="1"/>
    <col min="13296" max="13296" width="9.5703125" style="118" customWidth="1"/>
    <col min="13297" max="13297" width="11.85546875" style="118" customWidth="1"/>
    <col min="13298" max="13298" width="3.42578125" style="118" customWidth="1"/>
    <col min="13299" max="13541" width="9.140625" style="118"/>
    <col min="13542" max="13542" width="18.28515625" style="118" customWidth="1"/>
    <col min="13543" max="13543" width="12.5703125" style="118" customWidth="1"/>
    <col min="13544" max="13544" width="14.85546875" style="118" customWidth="1"/>
    <col min="13545" max="13545" width="13" style="118" customWidth="1"/>
    <col min="13546" max="13546" width="14" style="118" customWidth="1"/>
    <col min="13547" max="13547" width="11.140625" style="118" customWidth="1"/>
    <col min="13548" max="13548" width="12.5703125" style="118" customWidth="1"/>
    <col min="13549" max="13549" width="13" style="118" customWidth="1"/>
    <col min="13550" max="13550" width="11.7109375" style="118" customWidth="1"/>
    <col min="13551" max="13551" width="9.85546875" style="118" customWidth="1"/>
    <col min="13552" max="13552" width="9.5703125" style="118" customWidth="1"/>
    <col min="13553" max="13553" width="11.85546875" style="118" customWidth="1"/>
    <col min="13554" max="13554" width="3.42578125" style="118" customWidth="1"/>
    <col min="13555" max="13797" width="9.140625" style="118"/>
    <col min="13798" max="13798" width="18.28515625" style="118" customWidth="1"/>
    <col min="13799" max="13799" width="12.5703125" style="118" customWidth="1"/>
    <col min="13800" max="13800" width="14.85546875" style="118" customWidth="1"/>
    <col min="13801" max="13801" width="13" style="118" customWidth="1"/>
    <col min="13802" max="13802" width="14" style="118" customWidth="1"/>
    <col min="13803" max="13803" width="11.140625" style="118" customWidth="1"/>
    <col min="13804" max="13804" width="12.5703125" style="118" customWidth="1"/>
    <col min="13805" max="13805" width="13" style="118" customWidth="1"/>
    <col min="13806" max="13806" width="11.7109375" style="118" customWidth="1"/>
    <col min="13807" max="13807" width="9.85546875" style="118" customWidth="1"/>
    <col min="13808" max="13808" width="9.5703125" style="118" customWidth="1"/>
    <col min="13809" max="13809" width="11.85546875" style="118" customWidth="1"/>
    <col min="13810" max="13810" width="3.42578125" style="118" customWidth="1"/>
    <col min="13811" max="14053" width="9.140625" style="118"/>
    <col min="14054" max="14054" width="18.28515625" style="118" customWidth="1"/>
    <col min="14055" max="14055" width="12.5703125" style="118" customWidth="1"/>
    <col min="14056" max="14056" width="14.85546875" style="118" customWidth="1"/>
    <col min="14057" max="14057" width="13" style="118" customWidth="1"/>
    <col min="14058" max="14058" width="14" style="118" customWidth="1"/>
    <col min="14059" max="14059" width="11.140625" style="118" customWidth="1"/>
    <col min="14060" max="14060" width="12.5703125" style="118" customWidth="1"/>
    <col min="14061" max="14061" width="13" style="118" customWidth="1"/>
    <col min="14062" max="14062" width="11.7109375" style="118" customWidth="1"/>
    <col min="14063" max="14063" width="9.85546875" style="118" customWidth="1"/>
    <col min="14064" max="14064" width="9.5703125" style="118" customWidth="1"/>
    <col min="14065" max="14065" width="11.85546875" style="118" customWidth="1"/>
    <col min="14066" max="14066" width="3.42578125" style="118" customWidth="1"/>
    <col min="14067" max="14309" width="9.140625" style="118"/>
    <col min="14310" max="14310" width="18.28515625" style="118" customWidth="1"/>
    <col min="14311" max="14311" width="12.5703125" style="118" customWidth="1"/>
    <col min="14312" max="14312" width="14.85546875" style="118" customWidth="1"/>
    <col min="14313" max="14313" width="13" style="118" customWidth="1"/>
    <col min="14314" max="14314" width="14" style="118" customWidth="1"/>
    <col min="14315" max="14315" width="11.140625" style="118" customWidth="1"/>
    <col min="14316" max="14316" width="12.5703125" style="118" customWidth="1"/>
    <col min="14317" max="14317" width="13" style="118" customWidth="1"/>
    <col min="14318" max="14318" width="11.7109375" style="118" customWidth="1"/>
    <col min="14319" max="14319" width="9.85546875" style="118" customWidth="1"/>
    <col min="14320" max="14320" width="9.5703125" style="118" customWidth="1"/>
    <col min="14321" max="14321" width="11.85546875" style="118" customWidth="1"/>
    <col min="14322" max="14322" width="3.42578125" style="118" customWidth="1"/>
    <col min="14323" max="14565" width="9.140625" style="118"/>
    <col min="14566" max="14566" width="18.28515625" style="118" customWidth="1"/>
    <col min="14567" max="14567" width="12.5703125" style="118" customWidth="1"/>
    <col min="14568" max="14568" width="14.85546875" style="118" customWidth="1"/>
    <col min="14569" max="14569" width="13" style="118" customWidth="1"/>
    <col min="14570" max="14570" width="14" style="118" customWidth="1"/>
    <col min="14571" max="14571" width="11.140625" style="118" customWidth="1"/>
    <col min="14572" max="14572" width="12.5703125" style="118" customWidth="1"/>
    <col min="14573" max="14573" width="13" style="118" customWidth="1"/>
    <col min="14574" max="14574" width="11.7109375" style="118" customWidth="1"/>
    <col min="14575" max="14575" width="9.85546875" style="118" customWidth="1"/>
    <col min="14576" max="14576" width="9.5703125" style="118" customWidth="1"/>
    <col min="14577" max="14577" width="11.85546875" style="118" customWidth="1"/>
    <col min="14578" max="14578" width="3.42578125" style="118" customWidth="1"/>
    <col min="14579" max="14821" width="9.140625" style="118"/>
    <col min="14822" max="14822" width="18.28515625" style="118" customWidth="1"/>
    <col min="14823" max="14823" width="12.5703125" style="118" customWidth="1"/>
    <col min="14824" max="14824" width="14.85546875" style="118" customWidth="1"/>
    <col min="14825" max="14825" width="13" style="118" customWidth="1"/>
    <col min="14826" max="14826" width="14" style="118" customWidth="1"/>
    <col min="14827" max="14827" width="11.140625" style="118" customWidth="1"/>
    <col min="14828" max="14828" width="12.5703125" style="118" customWidth="1"/>
    <col min="14829" max="14829" width="13" style="118" customWidth="1"/>
    <col min="14830" max="14830" width="11.7109375" style="118" customWidth="1"/>
    <col min="14831" max="14831" width="9.85546875" style="118" customWidth="1"/>
    <col min="14832" max="14832" width="9.5703125" style="118" customWidth="1"/>
    <col min="14833" max="14833" width="11.85546875" style="118" customWidth="1"/>
    <col min="14834" max="14834" width="3.42578125" style="118" customWidth="1"/>
    <col min="14835" max="15077" width="9.140625" style="118"/>
    <col min="15078" max="15078" width="18.28515625" style="118" customWidth="1"/>
    <col min="15079" max="15079" width="12.5703125" style="118" customWidth="1"/>
    <col min="15080" max="15080" width="14.85546875" style="118" customWidth="1"/>
    <col min="15081" max="15081" width="13" style="118" customWidth="1"/>
    <col min="15082" max="15082" width="14" style="118" customWidth="1"/>
    <col min="15083" max="15083" width="11.140625" style="118" customWidth="1"/>
    <col min="15084" max="15084" width="12.5703125" style="118" customWidth="1"/>
    <col min="15085" max="15085" width="13" style="118" customWidth="1"/>
    <col min="15086" max="15086" width="11.7109375" style="118" customWidth="1"/>
    <col min="15087" max="15087" width="9.85546875" style="118" customWidth="1"/>
    <col min="15088" max="15088" width="9.5703125" style="118" customWidth="1"/>
    <col min="15089" max="15089" width="11.85546875" style="118" customWidth="1"/>
    <col min="15090" max="15090" width="3.42578125" style="118" customWidth="1"/>
    <col min="15091" max="15333" width="9.140625" style="118"/>
    <col min="15334" max="15334" width="18.28515625" style="118" customWidth="1"/>
    <col min="15335" max="15335" width="12.5703125" style="118" customWidth="1"/>
    <col min="15336" max="15336" width="14.85546875" style="118" customWidth="1"/>
    <col min="15337" max="15337" width="13" style="118" customWidth="1"/>
    <col min="15338" max="15338" width="14" style="118" customWidth="1"/>
    <col min="15339" max="15339" width="11.140625" style="118" customWidth="1"/>
    <col min="15340" max="15340" width="12.5703125" style="118" customWidth="1"/>
    <col min="15341" max="15341" width="13" style="118" customWidth="1"/>
    <col min="15342" max="15342" width="11.7109375" style="118" customWidth="1"/>
    <col min="15343" max="15343" width="9.85546875" style="118" customWidth="1"/>
    <col min="15344" max="15344" width="9.5703125" style="118" customWidth="1"/>
    <col min="15345" max="15345" width="11.85546875" style="118" customWidth="1"/>
    <col min="15346" max="15346" width="3.42578125" style="118" customWidth="1"/>
    <col min="15347" max="15589" width="9.140625" style="118"/>
    <col min="15590" max="15590" width="18.28515625" style="118" customWidth="1"/>
    <col min="15591" max="15591" width="12.5703125" style="118" customWidth="1"/>
    <col min="15592" max="15592" width="14.85546875" style="118" customWidth="1"/>
    <col min="15593" max="15593" width="13" style="118" customWidth="1"/>
    <col min="15594" max="15594" width="14" style="118" customWidth="1"/>
    <col min="15595" max="15595" width="11.140625" style="118" customWidth="1"/>
    <col min="15596" max="15596" width="12.5703125" style="118" customWidth="1"/>
    <col min="15597" max="15597" width="13" style="118" customWidth="1"/>
    <col min="15598" max="15598" width="11.7109375" style="118" customWidth="1"/>
    <col min="15599" max="15599" width="9.85546875" style="118" customWidth="1"/>
    <col min="15600" max="15600" width="9.5703125" style="118" customWidth="1"/>
    <col min="15601" max="15601" width="11.85546875" style="118" customWidth="1"/>
    <col min="15602" max="15602" width="3.42578125" style="118" customWidth="1"/>
    <col min="15603" max="15845" width="9.140625" style="118"/>
    <col min="15846" max="15846" width="18.28515625" style="118" customWidth="1"/>
    <col min="15847" max="15847" width="12.5703125" style="118" customWidth="1"/>
    <col min="15848" max="15848" width="14.85546875" style="118" customWidth="1"/>
    <col min="15849" max="15849" width="13" style="118" customWidth="1"/>
    <col min="15850" max="15850" width="14" style="118" customWidth="1"/>
    <col min="15851" max="15851" width="11.140625" style="118" customWidth="1"/>
    <col min="15852" max="15852" width="12.5703125" style="118" customWidth="1"/>
    <col min="15853" max="15853" width="13" style="118" customWidth="1"/>
    <col min="15854" max="15854" width="11.7109375" style="118" customWidth="1"/>
    <col min="15855" max="15855" width="9.85546875" style="118" customWidth="1"/>
    <col min="15856" max="15856" width="9.5703125" style="118" customWidth="1"/>
    <col min="15857" max="15857" width="11.85546875" style="118" customWidth="1"/>
    <col min="15858" max="15858" width="3.42578125" style="118" customWidth="1"/>
    <col min="15859" max="16101" width="9.140625" style="118"/>
    <col min="16102" max="16102" width="18.28515625" style="118" customWidth="1"/>
    <col min="16103" max="16103" width="12.5703125" style="118" customWidth="1"/>
    <col min="16104" max="16104" width="14.85546875" style="118" customWidth="1"/>
    <col min="16105" max="16105" width="13" style="118" customWidth="1"/>
    <col min="16106" max="16106" width="14" style="118" customWidth="1"/>
    <col min="16107" max="16107" width="11.140625" style="118" customWidth="1"/>
    <col min="16108" max="16108" width="12.5703125" style="118" customWidth="1"/>
    <col min="16109" max="16109" width="13" style="118" customWidth="1"/>
    <col min="16110" max="16110" width="11.7109375" style="118" customWidth="1"/>
    <col min="16111" max="16111" width="9.85546875" style="118" customWidth="1"/>
    <col min="16112" max="16112" width="9.5703125" style="118" customWidth="1"/>
    <col min="16113" max="16113" width="11.85546875" style="118" customWidth="1"/>
    <col min="16114" max="16114" width="3.42578125" style="118" customWidth="1"/>
    <col min="16115" max="16384" width="9.140625" style="118"/>
  </cols>
  <sheetData>
    <row r="2" spans="1:12" ht="22.5" customHeight="1" x14ac:dyDescent="0.15">
      <c r="A2" s="2770" t="s">
        <v>3365</v>
      </c>
      <c r="B2" s="2529"/>
      <c r="C2" s="2529"/>
      <c r="D2" s="2529"/>
      <c r="E2" s="2529"/>
      <c r="F2" s="2529"/>
      <c r="G2" s="2529"/>
      <c r="H2" s="2529"/>
      <c r="I2" s="2529"/>
      <c r="J2" s="2529"/>
      <c r="K2" s="2529"/>
      <c r="L2" s="2529"/>
    </row>
    <row r="3" spans="1:12" ht="11.25" customHeight="1" x14ac:dyDescent="0.15">
      <c r="A3" s="2384"/>
      <c r="B3" s="2385"/>
      <c r="C3" s="2385"/>
      <c r="D3" s="2385"/>
      <c r="E3" s="2385"/>
      <c r="F3" s="2385"/>
      <c r="G3" s="2385"/>
      <c r="H3" s="2385"/>
      <c r="I3" s="2385"/>
      <c r="J3" s="2385"/>
      <c r="K3" s="2385"/>
      <c r="L3" s="2385"/>
    </row>
    <row r="4" spans="1:12" x14ac:dyDescent="0.15">
      <c r="A4" s="2388" t="s">
        <v>1</v>
      </c>
      <c r="B4" s="2388" t="s">
        <v>3366</v>
      </c>
      <c r="C4" s="2779"/>
      <c r="D4" s="2779"/>
      <c r="E4" s="2779"/>
      <c r="F4" s="2779"/>
      <c r="G4" s="2779"/>
      <c r="H4" s="2779"/>
      <c r="I4" s="2779"/>
      <c r="J4" s="2779"/>
      <c r="K4" s="2779"/>
      <c r="L4" s="2779"/>
    </row>
    <row r="5" spans="1:12" x14ac:dyDescent="0.15">
      <c r="A5" s="2388"/>
      <c r="B5" s="2388" t="s">
        <v>71</v>
      </c>
      <c r="C5" s="2388" t="s">
        <v>1445</v>
      </c>
      <c r="D5" s="2779"/>
      <c r="E5" s="2779"/>
      <c r="F5" s="2779"/>
      <c r="G5" s="2779"/>
      <c r="H5" s="2779"/>
      <c r="I5" s="2779"/>
      <c r="J5" s="2779"/>
      <c r="K5" s="2779"/>
      <c r="L5" s="2779"/>
    </row>
    <row r="6" spans="1:12" ht="38.25" customHeight="1" x14ac:dyDescent="0.15">
      <c r="A6" s="2388"/>
      <c r="B6" s="2388"/>
      <c r="C6" s="145" t="s">
        <v>3353</v>
      </c>
      <c r="D6" s="145" t="s">
        <v>3354</v>
      </c>
      <c r="E6" s="145" t="s">
        <v>3355</v>
      </c>
      <c r="F6" s="145" t="s">
        <v>3356</v>
      </c>
      <c r="G6" s="145" t="s">
        <v>3357</v>
      </c>
      <c r="H6" s="145" t="s">
        <v>3362</v>
      </c>
      <c r="I6" s="145" t="s">
        <v>3304</v>
      </c>
      <c r="J6" s="145" t="s">
        <v>3344</v>
      </c>
      <c r="K6" s="145" t="s">
        <v>3363</v>
      </c>
      <c r="L6" s="145" t="s">
        <v>3364</v>
      </c>
    </row>
    <row r="7" spans="1:12" x14ac:dyDescent="0.15">
      <c r="A7" s="141" t="s">
        <v>71</v>
      </c>
      <c r="B7" s="874">
        <f>SUM(C7:L7)</f>
        <v>3811473</v>
      </c>
      <c r="C7" s="874">
        <f t="shared" ref="C7:L7" si="0">SUM(C8:C22)</f>
        <v>815588</v>
      </c>
      <c r="D7" s="874">
        <f t="shared" si="0"/>
        <v>2552850</v>
      </c>
      <c r="E7" s="874">
        <f t="shared" si="0"/>
        <v>90978</v>
      </c>
      <c r="F7" s="874">
        <f t="shared" si="0"/>
        <v>237133</v>
      </c>
      <c r="G7" s="874">
        <f t="shared" si="0"/>
        <v>13141</v>
      </c>
      <c r="H7" s="874">
        <f t="shared" si="0"/>
        <v>31073</v>
      </c>
      <c r="I7" s="874">
        <f t="shared" si="0"/>
        <v>2577</v>
      </c>
      <c r="J7" s="872">
        <f t="shared" si="0"/>
        <v>1242</v>
      </c>
      <c r="K7" s="874">
        <f t="shared" si="0"/>
        <v>24143</v>
      </c>
      <c r="L7" s="874">
        <f t="shared" si="0"/>
        <v>42748</v>
      </c>
    </row>
    <row r="8" spans="1:12" x14ac:dyDescent="0.15">
      <c r="A8" s="143" t="s">
        <v>5</v>
      </c>
      <c r="B8" s="874">
        <f>SUM(C8:L8)</f>
        <v>102576</v>
      </c>
      <c r="C8" s="706">
        <v>55066</v>
      </c>
      <c r="D8" s="706">
        <v>47360</v>
      </c>
      <c r="E8" s="706">
        <v>0</v>
      </c>
      <c r="F8" s="706">
        <v>0</v>
      </c>
      <c r="G8" s="706">
        <v>150</v>
      </c>
      <c r="H8" s="706">
        <v>0</v>
      </c>
      <c r="I8" s="706">
        <v>0</v>
      </c>
      <c r="J8" s="706">
        <v>0</v>
      </c>
      <c r="K8" s="706">
        <v>0</v>
      </c>
      <c r="L8" s="706">
        <v>0</v>
      </c>
    </row>
    <row r="9" spans="1:12" x14ac:dyDescent="0.15">
      <c r="A9" s="143" t="s">
        <v>7</v>
      </c>
      <c r="B9" s="874">
        <f t="shared" ref="B9:B22" si="1">SUM(C9:L9)</f>
        <v>14050</v>
      </c>
      <c r="C9" s="706">
        <v>4600</v>
      </c>
      <c r="D9" s="706">
        <v>9450</v>
      </c>
      <c r="E9" s="706">
        <v>0</v>
      </c>
      <c r="F9" s="706">
        <v>0</v>
      </c>
      <c r="G9" s="706">
        <v>0</v>
      </c>
      <c r="H9" s="706">
        <v>0</v>
      </c>
      <c r="I9" s="706">
        <v>0</v>
      </c>
      <c r="J9" s="706">
        <v>0</v>
      </c>
      <c r="K9" s="706">
        <v>0</v>
      </c>
      <c r="L9" s="706">
        <v>0</v>
      </c>
    </row>
    <row r="10" spans="1:12" x14ac:dyDescent="0.15">
      <c r="A10" s="143" t="s">
        <v>8</v>
      </c>
      <c r="B10" s="874">
        <f t="shared" si="1"/>
        <v>127590</v>
      </c>
      <c r="C10" s="706">
        <v>10957</v>
      </c>
      <c r="D10" s="706">
        <v>104659</v>
      </c>
      <c r="E10" s="706">
        <v>3784</v>
      </c>
      <c r="F10" s="706">
        <v>5845</v>
      </c>
      <c r="G10" s="706">
        <v>0</v>
      </c>
      <c r="H10" s="706">
        <v>0</v>
      </c>
      <c r="I10" s="706">
        <v>0</v>
      </c>
      <c r="J10" s="706">
        <v>0</v>
      </c>
      <c r="K10" s="706">
        <v>980</v>
      </c>
      <c r="L10" s="706">
        <v>1365</v>
      </c>
    </row>
    <row r="11" spans="1:12" x14ac:dyDescent="0.15">
      <c r="A11" s="143" t="s">
        <v>9</v>
      </c>
      <c r="B11" s="874">
        <f t="shared" si="1"/>
        <v>30465</v>
      </c>
      <c r="C11" s="706">
        <v>4380</v>
      </c>
      <c r="D11" s="706">
        <v>24185</v>
      </c>
      <c r="E11" s="706">
        <v>380</v>
      </c>
      <c r="F11" s="706">
        <v>100</v>
      </c>
      <c r="G11" s="706">
        <v>0</v>
      </c>
      <c r="H11" s="706">
        <v>0</v>
      </c>
      <c r="I11" s="706">
        <v>0</v>
      </c>
      <c r="J11" s="706">
        <v>0</v>
      </c>
      <c r="K11" s="706">
        <v>0</v>
      </c>
      <c r="L11" s="706">
        <v>1420</v>
      </c>
    </row>
    <row r="12" spans="1:12" x14ac:dyDescent="0.15">
      <c r="A12" s="143" t="s">
        <v>10</v>
      </c>
      <c r="B12" s="874">
        <f t="shared" si="1"/>
        <v>182440</v>
      </c>
      <c r="C12" s="706">
        <v>16800</v>
      </c>
      <c r="D12" s="706">
        <v>157186</v>
      </c>
      <c r="E12" s="706">
        <v>0</v>
      </c>
      <c r="F12" s="706">
        <v>2954</v>
      </c>
      <c r="G12" s="706">
        <v>0</v>
      </c>
      <c r="H12" s="706">
        <v>4400</v>
      </c>
      <c r="I12" s="706">
        <v>350</v>
      </c>
      <c r="J12" s="706">
        <v>0</v>
      </c>
      <c r="K12" s="706">
        <v>300</v>
      </c>
      <c r="L12" s="706">
        <v>450</v>
      </c>
    </row>
    <row r="13" spans="1:12" x14ac:dyDescent="0.15">
      <c r="A13" s="143" t="s">
        <v>11</v>
      </c>
      <c r="B13" s="874">
        <f t="shared" si="1"/>
        <v>475398</v>
      </c>
      <c r="C13" s="706">
        <v>158226</v>
      </c>
      <c r="D13" s="706">
        <v>303584</v>
      </c>
      <c r="E13" s="706">
        <v>1616</v>
      </c>
      <c r="F13" s="706">
        <v>1054</v>
      </c>
      <c r="G13" s="706">
        <v>458</v>
      </c>
      <c r="H13" s="706">
        <v>3600</v>
      </c>
      <c r="I13" s="706">
        <v>1</v>
      </c>
      <c r="J13" s="706">
        <v>800</v>
      </c>
      <c r="K13" s="706">
        <v>200</v>
      </c>
      <c r="L13" s="706">
        <v>5859</v>
      </c>
    </row>
    <row r="14" spans="1:12" x14ac:dyDescent="0.15">
      <c r="A14" s="143" t="s">
        <v>12</v>
      </c>
      <c r="B14" s="874">
        <f t="shared" si="1"/>
        <v>1351380</v>
      </c>
      <c r="C14" s="706">
        <v>96741</v>
      </c>
      <c r="D14" s="706">
        <v>1203239</v>
      </c>
      <c r="E14" s="706">
        <v>1407</v>
      </c>
      <c r="F14" s="706">
        <v>612</v>
      </c>
      <c r="G14" s="706">
        <v>658</v>
      </c>
      <c r="H14" s="706">
        <v>17953</v>
      </c>
      <c r="I14" s="706">
        <v>0</v>
      </c>
      <c r="J14" s="706">
        <v>392</v>
      </c>
      <c r="K14" s="706">
        <v>17678</v>
      </c>
      <c r="L14" s="706">
        <v>12700</v>
      </c>
    </row>
    <row r="15" spans="1:12" x14ac:dyDescent="0.15">
      <c r="A15" s="143" t="s">
        <v>13</v>
      </c>
      <c r="B15" s="874">
        <f t="shared" si="1"/>
        <v>384155</v>
      </c>
      <c r="C15" s="706">
        <v>118804</v>
      </c>
      <c r="D15" s="706">
        <v>193532</v>
      </c>
      <c r="E15" s="706">
        <v>16385</v>
      </c>
      <c r="F15" s="706">
        <v>34266</v>
      </c>
      <c r="G15" s="706">
        <v>10695</v>
      </c>
      <c r="H15" s="706">
        <v>3370</v>
      </c>
      <c r="I15" s="706">
        <v>1903</v>
      </c>
      <c r="J15" s="706">
        <v>0</v>
      </c>
      <c r="K15" s="706">
        <v>2850</v>
      </c>
      <c r="L15" s="706">
        <v>2350</v>
      </c>
    </row>
    <row r="16" spans="1:12" x14ac:dyDescent="0.15">
      <c r="A16" s="143" t="s">
        <v>14</v>
      </c>
      <c r="B16" s="874">
        <f t="shared" si="1"/>
        <v>139462</v>
      </c>
      <c r="C16" s="706">
        <v>38037</v>
      </c>
      <c r="D16" s="706">
        <v>73516</v>
      </c>
      <c r="E16" s="706">
        <v>13647</v>
      </c>
      <c r="F16" s="706">
        <v>10802</v>
      </c>
      <c r="G16" s="706">
        <v>560</v>
      </c>
      <c r="H16" s="706">
        <v>200</v>
      </c>
      <c r="I16" s="706">
        <v>0</v>
      </c>
      <c r="J16" s="706">
        <v>0</v>
      </c>
      <c r="K16" s="706">
        <v>300</v>
      </c>
      <c r="L16" s="706">
        <v>2400</v>
      </c>
    </row>
    <row r="17" spans="1:12" x14ac:dyDescent="0.15">
      <c r="A17" s="143" t="s">
        <v>15</v>
      </c>
      <c r="B17" s="874">
        <f t="shared" si="1"/>
        <v>405546</v>
      </c>
      <c r="C17" s="706">
        <v>95565</v>
      </c>
      <c r="D17" s="706">
        <v>268159</v>
      </c>
      <c r="E17" s="706">
        <v>21280</v>
      </c>
      <c r="F17" s="706">
        <v>17700</v>
      </c>
      <c r="G17" s="706">
        <v>0</v>
      </c>
      <c r="H17" s="706">
        <v>250</v>
      </c>
      <c r="I17" s="706">
        <v>80</v>
      </c>
      <c r="J17" s="706">
        <v>0</v>
      </c>
      <c r="K17" s="706">
        <v>410</v>
      </c>
      <c r="L17" s="706">
        <v>2102</v>
      </c>
    </row>
    <row r="18" spans="1:12" x14ac:dyDescent="0.15">
      <c r="A18" s="143" t="s">
        <v>16</v>
      </c>
      <c r="B18" s="874">
        <f t="shared" si="1"/>
        <v>199863</v>
      </c>
      <c r="C18" s="706">
        <v>77455</v>
      </c>
      <c r="D18" s="706">
        <v>98569</v>
      </c>
      <c r="E18" s="706">
        <v>6849</v>
      </c>
      <c r="F18" s="706">
        <v>12497</v>
      </c>
      <c r="G18" s="706">
        <v>200</v>
      </c>
      <c r="H18" s="706">
        <v>500</v>
      </c>
      <c r="I18" s="706">
        <v>243</v>
      </c>
      <c r="J18" s="706">
        <v>50</v>
      </c>
      <c r="K18" s="706">
        <v>0</v>
      </c>
      <c r="L18" s="706">
        <v>3500</v>
      </c>
    </row>
    <row r="19" spans="1:12" x14ac:dyDescent="0.15">
      <c r="A19" s="143" t="s">
        <v>17</v>
      </c>
      <c r="B19" s="874">
        <f t="shared" si="1"/>
        <v>120114</v>
      </c>
      <c r="C19" s="706">
        <v>15711</v>
      </c>
      <c r="D19" s="706">
        <v>24084</v>
      </c>
      <c r="E19" s="706">
        <v>2450</v>
      </c>
      <c r="F19" s="706">
        <v>77744</v>
      </c>
      <c r="G19" s="706">
        <v>0</v>
      </c>
      <c r="H19" s="706">
        <v>0</v>
      </c>
      <c r="I19" s="706">
        <v>0</v>
      </c>
      <c r="J19" s="706">
        <v>0</v>
      </c>
      <c r="K19" s="706">
        <v>125</v>
      </c>
      <c r="L19" s="706">
        <v>0</v>
      </c>
    </row>
    <row r="20" spans="1:12" x14ac:dyDescent="0.15">
      <c r="A20" s="143" t="s">
        <v>18</v>
      </c>
      <c r="B20" s="874">
        <f t="shared" si="1"/>
        <v>237944</v>
      </c>
      <c r="C20" s="706">
        <v>105276</v>
      </c>
      <c r="D20" s="706">
        <v>42327</v>
      </c>
      <c r="E20" s="706">
        <v>14730</v>
      </c>
      <c r="F20" s="706">
        <v>65989</v>
      </c>
      <c r="G20" s="706">
        <v>420</v>
      </c>
      <c r="H20" s="706">
        <v>0</v>
      </c>
      <c r="I20" s="706">
        <v>0</v>
      </c>
      <c r="J20" s="706">
        <v>0</v>
      </c>
      <c r="K20" s="706">
        <v>800</v>
      </c>
      <c r="L20" s="706">
        <v>8402</v>
      </c>
    </row>
    <row r="21" spans="1:12" x14ac:dyDescent="0.15">
      <c r="A21" s="143" t="s">
        <v>19</v>
      </c>
      <c r="B21" s="874">
        <f t="shared" si="1"/>
        <v>10450</v>
      </c>
      <c r="C21" s="706">
        <v>6950</v>
      </c>
      <c r="D21" s="706">
        <v>3000</v>
      </c>
      <c r="E21" s="706">
        <v>0</v>
      </c>
      <c r="F21" s="706">
        <v>0</v>
      </c>
      <c r="G21" s="706">
        <v>0</v>
      </c>
      <c r="H21" s="706">
        <v>0</v>
      </c>
      <c r="I21" s="706">
        <v>0</v>
      </c>
      <c r="J21" s="706">
        <v>0</v>
      </c>
      <c r="K21" s="706">
        <v>0</v>
      </c>
      <c r="L21" s="706">
        <v>500</v>
      </c>
    </row>
    <row r="22" spans="1:12" x14ac:dyDescent="0.15">
      <c r="A22" s="143" t="s">
        <v>20</v>
      </c>
      <c r="B22" s="874">
        <f t="shared" si="1"/>
        <v>30040</v>
      </c>
      <c r="C22" s="706">
        <v>11020</v>
      </c>
      <c r="D22" s="706">
        <v>0</v>
      </c>
      <c r="E22" s="706">
        <v>8450</v>
      </c>
      <c r="F22" s="706">
        <v>7570</v>
      </c>
      <c r="G22" s="706">
        <v>0</v>
      </c>
      <c r="H22" s="706">
        <v>800</v>
      </c>
      <c r="I22" s="706">
        <v>0</v>
      </c>
      <c r="J22" s="706">
        <v>0</v>
      </c>
      <c r="K22" s="706">
        <v>500</v>
      </c>
      <c r="L22" s="706">
        <v>1700</v>
      </c>
    </row>
    <row r="23" spans="1:12" ht="12" customHeight="1" x14ac:dyDescent="0.15">
      <c r="A23" s="2401"/>
      <c r="B23" s="2402"/>
      <c r="C23" s="2402"/>
      <c r="D23" s="2402"/>
      <c r="E23" s="2402"/>
      <c r="F23" s="2402"/>
      <c r="G23" s="2402"/>
      <c r="H23" s="2402"/>
      <c r="I23" s="2402"/>
      <c r="J23" s="2402"/>
      <c r="K23" s="2402"/>
      <c r="L23" s="2402"/>
    </row>
    <row r="24" spans="1:12" s="876" customFormat="1" ht="22.5" customHeight="1" x14ac:dyDescent="0.25">
      <c r="A24" s="2493" t="s">
        <v>3359</v>
      </c>
      <c r="B24" s="2411"/>
      <c r="C24" s="2411"/>
      <c r="D24" s="2411"/>
      <c r="E24" s="2411"/>
      <c r="F24" s="2411"/>
      <c r="G24" s="2411"/>
      <c r="H24" s="2411"/>
      <c r="I24" s="2411"/>
      <c r="J24" s="2411"/>
      <c r="K24" s="2411"/>
      <c r="L24" s="2411"/>
    </row>
    <row r="25" spans="1:12" s="876" customFormat="1" ht="10.5" customHeight="1" x14ac:dyDescent="0.25">
      <c r="A25" s="2410" t="s">
        <v>21</v>
      </c>
      <c r="B25" s="2411"/>
      <c r="C25" s="2411"/>
      <c r="D25" s="2411"/>
      <c r="E25" s="2411"/>
      <c r="F25" s="2411"/>
      <c r="G25" s="2411"/>
      <c r="H25" s="2411"/>
      <c r="I25" s="2411"/>
      <c r="J25" s="2411"/>
      <c r="K25" s="2411"/>
      <c r="L25" s="2411"/>
    </row>
    <row r="26" spans="1:12" s="876" customFormat="1" ht="10.5" customHeight="1" x14ac:dyDescent="0.25">
      <c r="A26" s="2410" t="s">
        <v>1454</v>
      </c>
      <c r="B26" s="2411"/>
      <c r="C26" s="2411"/>
      <c r="D26" s="2411"/>
      <c r="E26" s="2411"/>
      <c r="F26" s="2411"/>
      <c r="G26" s="2411"/>
      <c r="H26" s="2411"/>
      <c r="I26" s="2411"/>
      <c r="J26" s="2411"/>
      <c r="K26" s="2411"/>
      <c r="L26" s="2411"/>
    </row>
  </sheetData>
  <mergeCells count="10">
    <mergeCell ref="A23:L23"/>
    <mergeCell ref="A24:L24"/>
    <mergeCell ref="A25:L25"/>
    <mergeCell ref="A26:L26"/>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dimension ref="A1:F30"/>
  <sheetViews>
    <sheetView workbookViewId="0"/>
  </sheetViews>
  <sheetFormatPr baseColWidth="10" defaultColWidth="9.140625" defaultRowHeight="10.5" x14ac:dyDescent="0.15"/>
  <cols>
    <col min="1" max="1" width="61.42578125" style="118" customWidth="1"/>
    <col min="2" max="6" width="12.42578125" style="118" customWidth="1"/>
    <col min="7" max="16384" width="9.140625" style="118"/>
  </cols>
  <sheetData>
    <row r="1" spans="1:6" ht="15" customHeight="1" x14ac:dyDescent="0.15"/>
    <row r="2" spans="1:6" ht="22.5" customHeight="1" x14ac:dyDescent="0.15">
      <c r="A2" s="2403" t="s">
        <v>371</v>
      </c>
      <c r="B2" s="2403"/>
      <c r="C2" s="2403"/>
      <c r="D2" s="2403"/>
      <c r="E2" s="2403"/>
      <c r="F2" s="2459"/>
    </row>
    <row r="3" spans="1:6" ht="9" customHeight="1" x14ac:dyDescent="0.15">
      <c r="A3" s="2460"/>
      <c r="B3" s="2461"/>
      <c r="C3" s="2461"/>
      <c r="D3" s="2461"/>
      <c r="E3" s="2461"/>
      <c r="F3" s="2461"/>
    </row>
    <row r="4" spans="1:6" ht="12.75" customHeight="1" x14ac:dyDescent="0.15">
      <c r="A4" s="2462" t="s">
        <v>372</v>
      </c>
      <c r="B4" s="2463" t="s">
        <v>2</v>
      </c>
      <c r="C4" s="2464"/>
      <c r="D4" s="2464"/>
      <c r="E4" s="2464"/>
      <c r="F4" s="2465"/>
    </row>
    <row r="5" spans="1:6" ht="12.75" customHeight="1" x14ac:dyDescent="0.15">
      <c r="A5" s="2424"/>
      <c r="B5" s="179">
        <v>2012</v>
      </c>
      <c r="C5" s="179">
        <v>2013</v>
      </c>
      <c r="D5" s="179">
        <v>2014</v>
      </c>
      <c r="E5" s="179">
        <v>2015</v>
      </c>
      <c r="F5" s="179">
        <v>2016</v>
      </c>
    </row>
    <row r="6" spans="1:6" ht="11.25" customHeight="1" x14ac:dyDescent="0.15">
      <c r="A6" s="141" t="s">
        <v>71</v>
      </c>
      <c r="B6" s="180">
        <f>SUM(B7,B9,B11,B15,B17,B21,B23,B25)</f>
        <v>23</v>
      </c>
      <c r="C6" s="180">
        <f>SUM(C7,C9,C11,C15,C17,C21,C23,C25)</f>
        <v>16</v>
      </c>
      <c r="D6" s="180">
        <f>SUM(D7,D9,D11,D15,D17,D21,D23,D25)</f>
        <v>22</v>
      </c>
      <c r="E6" s="181">
        <f>SUM(E7,E11,E17,E21,E23,E25,E9)</f>
        <v>16</v>
      </c>
      <c r="F6" s="181">
        <f>SUM(F7,F11,F17,F21,F23,F25,F9)</f>
        <v>17</v>
      </c>
    </row>
    <row r="7" spans="1:6" ht="11.25" customHeight="1" x14ac:dyDescent="0.15">
      <c r="A7" s="141" t="s">
        <v>373</v>
      </c>
      <c r="B7" s="180">
        <f>SUM(B8)</f>
        <v>0</v>
      </c>
      <c r="C7" s="180">
        <f>SUM(C8)</f>
        <v>0</v>
      </c>
      <c r="D7" s="180">
        <f>SUM(D8)</f>
        <v>1</v>
      </c>
      <c r="E7" s="182">
        <f>SUM(E8)</f>
        <v>1</v>
      </c>
      <c r="F7" s="182">
        <f>SUM(F8)</f>
        <v>0</v>
      </c>
    </row>
    <row r="8" spans="1:6" ht="11.25" customHeight="1" x14ac:dyDescent="0.15">
      <c r="A8" s="143" t="s">
        <v>374</v>
      </c>
      <c r="B8" s="183">
        <v>0</v>
      </c>
      <c r="C8" s="183">
        <v>0</v>
      </c>
      <c r="D8" s="183">
        <v>1</v>
      </c>
      <c r="E8" s="184">
        <v>1</v>
      </c>
      <c r="F8" s="184">
        <v>0</v>
      </c>
    </row>
    <row r="9" spans="1:6" ht="11.25" customHeight="1" x14ac:dyDescent="0.15">
      <c r="A9" s="141" t="s">
        <v>375</v>
      </c>
      <c r="B9" s="180">
        <f>SUM(B10)</f>
        <v>1</v>
      </c>
      <c r="C9" s="180">
        <f t="shared" ref="C9:F9" si="0">SUM(C10)</f>
        <v>0</v>
      </c>
      <c r="D9" s="180">
        <f t="shared" si="0"/>
        <v>0</v>
      </c>
      <c r="E9" s="180">
        <f t="shared" si="0"/>
        <v>0</v>
      </c>
      <c r="F9" s="180">
        <f t="shared" si="0"/>
        <v>0</v>
      </c>
    </row>
    <row r="10" spans="1:6" ht="11.25" customHeight="1" x14ac:dyDescent="0.15">
      <c r="A10" s="143" t="s">
        <v>376</v>
      </c>
      <c r="B10" s="183">
        <v>1</v>
      </c>
      <c r="C10" s="183">
        <v>0</v>
      </c>
      <c r="D10" s="183">
        <v>0</v>
      </c>
      <c r="E10" s="184">
        <v>0</v>
      </c>
      <c r="F10" s="184">
        <v>0</v>
      </c>
    </row>
    <row r="11" spans="1:6" x14ac:dyDescent="0.15">
      <c r="A11" s="185" t="s">
        <v>377</v>
      </c>
      <c r="B11" s="180">
        <f>SUM(B12:B14)</f>
        <v>0</v>
      </c>
      <c r="C11" s="180">
        <f t="shared" ref="C11:F11" si="1">SUM(C12:C14)</f>
        <v>2</v>
      </c>
      <c r="D11" s="180">
        <f t="shared" si="1"/>
        <v>6</v>
      </c>
      <c r="E11" s="180">
        <f t="shared" si="1"/>
        <v>3</v>
      </c>
      <c r="F11" s="180">
        <f t="shared" si="1"/>
        <v>0</v>
      </c>
    </row>
    <row r="12" spans="1:6" ht="11.25" customHeight="1" x14ac:dyDescent="0.15">
      <c r="A12" s="143" t="s">
        <v>374</v>
      </c>
      <c r="B12" s="183">
        <v>0</v>
      </c>
      <c r="C12" s="183">
        <v>0</v>
      </c>
      <c r="D12" s="183">
        <v>1</v>
      </c>
      <c r="E12" s="184">
        <v>1</v>
      </c>
      <c r="F12" s="184">
        <v>0</v>
      </c>
    </row>
    <row r="13" spans="1:6" ht="11.25" customHeight="1" x14ac:dyDescent="0.15">
      <c r="A13" s="143" t="s">
        <v>378</v>
      </c>
      <c r="B13" s="183">
        <v>0</v>
      </c>
      <c r="C13" s="183">
        <v>1</v>
      </c>
      <c r="D13" s="183">
        <v>2</v>
      </c>
      <c r="E13" s="184">
        <v>0</v>
      </c>
      <c r="F13" s="184">
        <v>0</v>
      </c>
    </row>
    <row r="14" spans="1:6" ht="11.25" customHeight="1" x14ac:dyDescent="0.15">
      <c r="A14" s="143" t="s">
        <v>379</v>
      </c>
      <c r="B14" s="183">
        <v>0</v>
      </c>
      <c r="C14" s="183">
        <v>1</v>
      </c>
      <c r="D14" s="183">
        <v>3</v>
      </c>
      <c r="E14" s="184">
        <v>2</v>
      </c>
      <c r="F14" s="184">
        <v>0</v>
      </c>
    </row>
    <row r="15" spans="1:6" ht="11.25" customHeight="1" x14ac:dyDescent="0.15">
      <c r="A15" s="141" t="s">
        <v>380</v>
      </c>
      <c r="B15" s="180">
        <f>SUM(B16)</f>
        <v>0</v>
      </c>
      <c r="C15" s="180">
        <f t="shared" ref="C15:F15" si="2">SUM(C16)</f>
        <v>1</v>
      </c>
      <c r="D15" s="180">
        <f t="shared" si="2"/>
        <v>1</v>
      </c>
      <c r="E15" s="180">
        <f t="shared" si="2"/>
        <v>0</v>
      </c>
      <c r="F15" s="180">
        <f t="shared" si="2"/>
        <v>0</v>
      </c>
    </row>
    <row r="16" spans="1:6" ht="11.25" customHeight="1" x14ac:dyDescent="0.15">
      <c r="A16" s="143" t="s">
        <v>374</v>
      </c>
      <c r="B16" s="183">
        <v>0</v>
      </c>
      <c r="C16" s="183">
        <v>1</v>
      </c>
      <c r="D16" s="183">
        <v>1</v>
      </c>
      <c r="E16" s="184">
        <v>0</v>
      </c>
      <c r="F16" s="184">
        <v>0</v>
      </c>
    </row>
    <row r="17" spans="1:6" ht="11.25" customHeight="1" x14ac:dyDescent="0.15">
      <c r="A17" s="141" t="s">
        <v>381</v>
      </c>
      <c r="B17" s="180">
        <f>SUM(B18:B20)</f>
        <v>12</v>
      </c>
      <c r="C17" s="180">
        <f t="shared" ref="C17:F17" si="3">SUM(C18:C20)</f>
        <v>12</v>
      </c>
      <c r="D17" s="180">
        <f t="shared" si="3"/>
        <v>12</v>
      </c>
      <c r="E17" s="180">
        <f t="shared" si="3"/>
        <v>12</v>
      </c>
      <c r="F17" s="180">
        <f t="shared" si="3"/>
        <v>16</v>
      </c>
    </row>
    <row r="18" spans="1:6" ht="11.25" customHeight="1" x14ac:dyDescent="0.15">
      <c r="A18" s="143" t="s">
        <v>374</v>
      </c>
      <c r="B18" s="183">
        <v>6</v>
      </c>
      <c r="C18" s="183">
        <v>6</v>
      </c>
      <c r="D18" s="183">
        <v>6</v>
      </c>
      <c r="E18" s="184">
        <v>6</v>
      </c>
      <c r="F18" s="184">
        <v>6</v>
      </c>
    </row>
    <row r="19" spans="1:6" ht="11.25" customHeight="1" x14ac:dyDescent="0.15">
      <c r="A19" s="143" t="s">
        <v>378</v>
      </c>
      <c r="B19" s="183">
        <v>6</v>
      </c>
      <c r="C19" s="183">
        <v>6</v>
      </c>
      <c r="D19" s="183">
        <v>6</v>
      </c>
      <c r="E19" s="184">
        <v>6</v>
      </c>
      <c r="F19" s="184">
        <v>6</v>
      </c>
    </row>
    <row r="20" spans="1:6" ht="11.25" customHeight="1" x14ac:dyDescent="0.15">
      <c r="A20" s="143" t="s">
        <v>382</v>
      </c>
      <c r="B20" s="183">
        <v>0</v>
      </c>
      <c r="C20" s="183">
        <v>0</v>
      </c>
      <c r="D20" s="183">
        <v>0</v>
      </c>
      <c r="E20" s="184"/>
      <c r="F20" s="184">
        <v>4</v>
      </c>
    </row>
    <row r="21" spans="1:6" ht="11.25" customHeight="1" x14ac:dyDescent="0.15">
      <c r="A21" s="141" t="s">
        <v>383</v>
      </c>
      <c r="B21" s="180">
        <f>SUM(B22)</f>
        <v>10</v>
      </c>
      <c r="C21" s="180">
        <f t="shared" ref="C21:F21" si="4">SUM(C22)</f>
        <v>0</v>
      </c>
      <c r="D21" s="180">
        <f t="shared" si="4"/>
        <v>0</v>
      </c>
      <c r="E21" s="180">
        <f t="shared" si="4"/>
        <v>0</v>
      </c>
      <c r="F21" s="180">
        <f t="shared" si="4"/>
        <v>0</v>
      </c>
    </row>
    <row r="22" spans="1:6" ht="11.25" customHeight="1" x14ac:dyDescent="0.15">
      <c r="A22" s="143" t="s">
        <v>384</v>
      </c>
      <c r="B22" s="183">
        <v>10</v>
      </c>
      <c r="C22" s="183">
        <v>0</v>
      </c>
      <c r="D22" s="183">
        <v>0</v>
      </c>
      <c r="E22" s="184">
        <v>0</v>
      </c>
      <c r="F22" s="184">
        <v>0</v>
      </c>
    </row>
    <row r="23" spans="1:6" ht="11.25" customHeight="1" x14ac:dyDescent="0.15">
      <c r="A23" s="141" t="s">
        <v>385</v>
      </c>
      <c r="B23" s="180">
        <f>SUM(B24)</f>
        <v>0</v>
      </c>
      <c r="C23" s="180">
        <f t="shared" ref="C23:F23" si="5">SUM(C24)</f>
        <v>0</v>
      </c>
      <c r="D23" s="180">
        <f t="shared" si="5"/>
        <v>2</v>
      </c>
      <c r="E23" s="180">
        <f t="shared" si="5"/>
        <v>0</v>
      </c>
      <c r="F23" s="180">
        <f t="shared" si="5"/>
        <v>0</v>
      </c>
    </row>
    <row r="24" spans="1:6" ht="11.25" customHeight="1" x14ac:dyDescent="0.15">
      <c r="A24" s="143" t="s">
        <v>374</v>
      </c>
      <c r="B24" s="183">
        <v>0</v>
      </c>
      <c r="C24" s="183">
        <v>0</v>
      </c>
      <c r="D24" s="183">
        <v>2</v>
      </c>
      <c r="E24" s="184">
        <v>0</v>
      </c>
      <c r="F24" s="184">
        <v>0</v>
      </c>
    </row>
    <row r="25" spans="1:6" ht="11.25" customHeight="1" x14ac:dyDescent="0.15">
      <c r="A25" s="141" t="s">
        <v>386</v>
      </c>
      <c r="B25" s="180">
        <f>SUM(B26)</f>
        <v>0</v>
      </c>
      <c r="C25" s="180">
        <f t="shared" ref="C25:F25" si="6">SUM(C26)</f>
        <v>1</v>
      </c>
      <c r="D25" s="180">
        <f t="shared" si="6"/>
        <v>0</v>
      </c>
      <c r="E25" s="180">
        <f t="shared" si="6"/>
        <v>0</v>
      </c>
      <c r="F25" s="180">
        <f t="shared" si="6"/>
        <v>1</v>
      </c>
    </row>
    <row r="26" spans="1:6" ht="11.25" customHeight="1" x14ac:dyDescent="0.15">
      <c r="A26" s="143" t="s">
        <v>374</v>
      </c>
      <c r="B26" s="183">
        <v>0</v>
      </c>
      <c r="C26" s="183">
        <v>1</v>
      </c>
      <c r="D26" s="183">
        <v>0</v>
      </c>
      <c r="E26" s="184">
        <v>0</v>
      </c>
      <c r="F26" s="184">
        <v>1</v>
      </c>
    </row>
    <row r="27" spans="1:6" x14ac:dyDescent="0.15">
      <c r="A27" s="2401"/>
      <c r="B27" s="2401"/>
      <c r="C27" s="2401"/>
      <c r="D27" s="2401"/>
      <c r="E27" s="2401"/>
      <c r="F27" s="2402"/>
    </row>
    <row r="28" spans="1:6" ht="12.75" customHeight="1" x14ac:dyDescent="0.15">
      <c r="A28" s="2412" t="s">
        <v>387</v>
      </c>
      <c r="B28" s="2412"/>
      <c r="C28" s="2412"/>
      <c r="D28" s="2412"/>
      <c r="E28" s="2412"/>
      <c r="F28" s="2458"/>
    </row>
    <row r="29" spans="1:6" ht="12.75" customHeight="1" x14ac:dyDescent="0.15">
      <c r="A29" s="2412" t="s">
        <v>388</v>
      </c>
      <c r="B29" s="2412"/>
      <c r="C29" s="2412"/>
      <c r="D29" s="2412"/>
      <c r="E29" s="2412"/>
      <c r="F29" s="2458"/>
    </row>
    <row r="30" spans="1:6" ht="12.75" customHeight="1" x14ac:dyDescent="0.15">
      <c r="A30" s="2458" t="s">
        <v>389</v>
      </c>
      <c r="B30" s="2458"/>
      <c r="C30" s="2458"/>
      <c r="D30" s="2458"/>
      <c r="E30" s="2458"/>
      <c r="F30" s="2458"/>
    </row>
  </sheetData>
  <mergeCells count="8">
    <mergeCell ref="A29:F29"/>
    <mergeCell ref="A30:F30"/>
    <mergeCell ref="A2:F2"/>
    <mergeCell ref="A3:F3"/>
    <mergeCell ref="A4:A5"/>
    <mergeCell ref="B4:F4"/>
    <mergeCell ref="A27:F27"/>
    <mergeCell ref="A28:F2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1"/>
  <dimension ref="A2:O26"/>
  <sheetViews>
    <sheetView workbookViewId="0"/>
  </sheetViews>
  <sheetFormatPr baseColWidth="10" defaultColWidth="9.140625" defaultRowHeight="10.5" x14ac:dyDescent="0.15"/>
  <cols>
    <col min="1" max="1" width="17" style="118" customWidth="1"/>
    <col min="2" max="2" width="12.28515625" style="118" customWidth="1"/>
    <col min="3" max="3" width="11.28515625" style="118" customWidth="1"/>
    <col min="4" max="4" width="15" style="118" customWidth="1"/>
    <col min="5" max="5" width="14" style="118" customWidth="1"/>
    <col min="6" max="6" width="13" style="118" customWidth="1"/>
    <col min="7" max="7" width="11" style="118" customWidth="1"/>
    <col min="8" max="8" width="12.7109375" style="118" customWidth="1"/>
    <col min="9" max="9" width="12.140625" style="118" customWidth="1"/>
    <col min="10" max="10" width="11.28515625" style="118" customWidth="1"/>
    <col min="11" max="11" width="11.42578125" style="118" customWidth="1"/>
    <col min="12" max="12" width="12" style="118" customWidth="1"/>
    <col min="13" max="241" width="9.140625" style="118"/>
    <col min="242" max="242" width="17" style="118" customWidth="1"/>
    <col min="243" max="243" width="12.28515625" style="118" customWidth="1"/>
    <col min="244" max="244" width="11.28515625" style="118" customWidth="1"/>
    <col min="245" max="245" width="15" style="118" customWidth="1"/>
    <col min="246" max="246" width="14" style="118" customWidth="1"/>
    <col min="247" max="247" width="13" style="118" customWidth="1"/>
    <col min="248" max="248" width="11" style="118" customWidth="1"/>
    <col min="249" max="249" width="12.7109375" style="118" customWidth="1"/>
    <col min="250" max="250" width="12.140625" style="118" customWidth="1"/>
    <col min="251" max="251" width="11.28515625" style="118" customWidth="1"/>
    <col min="252" max="252" width="11.42578125" style="118" customWidth="1"/>
    <col min="253" max="253" width="12" style="118" customWidth="1"/>
    <col min="254" max="254" width="3.42578125" style="118" customWidth="1"/>
    <col min="255" max="497" width="9.140625" style="118"/>
    <col min="498" max="498" width="17" style="118" customWidth="1"/>
    <col min="499" max="499" width="12.28515625" style="118" customWidth="1"/>
    <col min="500" max="500" width="11.28515625" style="118" customWidth="1"/>
    <col min="501" max="501" width="15" style="118" customWidth="1"/>
    <col min="502" max="502" width="14" style="118" customWidth="1"/>
    <col min="503" max="503" width="13" style="118" customWidth="1"/>
    <col min="504" max="504" width="11" style="118" customWidth="1"/>
    <col min="505" max="505" width="12.7109375" style="118" customWidth="1"/>
    <col min="506" max="506" width="12.140625" style="118" customWidth="1"/>
    <col min="507" max="507" width="11.28515625" style="118" customWidth="1"/>
    <col min="508" max="508" width="11.42578125" style="118" customWidth="1"/>
    <col min="509" max="509" width="12" style="118" customWidth="1"/>
    <col min="510" max="510" width="3.42578125" style="118" customWidth="1"/>
    <col min="511" max="753" width="9.140625" style="118"/>
    <col min="754" max="754" width="17" style="118" customWidth="1"/>
    <col min="755" max="755" width="12.28515625" style="118" customWidth="1"/>
    <col min="756" max="756" width="11.28515625" style="118" customWidth="1"/>
    <col min="757" max="757" width="15" style="118" customWidth="1"/>
    <col min="758" max="758" width="14" style="118" customWidth="1"/>
    <col min="759" max="759" width="13" style="118" customWidth="1"/>
    <col min="760" max="760" width="11" style="118" customWidth="1"/>
    <col min="761" max="761" width="12.7109375" style="118" customWidth="1"/>
    <col min="762" max="762" width="12.140625" style="118" customWidth="1"/>
    <col min="763" max="763" width="11.28515625" style="118" customWidth="1"/>
    <col min="764" max="764" width="11.42578125" style="118" customWidth="1"/>
    <col min="765" max="765" width="12" style="118" customWidth="1"/>
    <col min="766" max="766" width="3.42578125" style="118" customWidth="1"/>
    <col min="767" max="1009" width="9.140625" style="118"/>
    <col min="1010" max="1010" width="17" style="118" customWidth="1"/>
    <col min="1011" max="1011" width="12.28515625" style="118" customWidth="1"/>
    <col min="1012" max="1012" width="11.28515625" style="118" customWidth="1"/>
    <col min="1013" max="1013" width="15" style="118" customWidth="1"/>
    <col min="1014" max="1014" width="14" style="118" customWidth="1"/>
    <col min="1015" max="1015" width="13" style="118" customWidth="1"/>
    <col min="1016" max="1016" width="11" style="118" customWidth="1"/>
    <col min="1017" max="1017" width="12.7109375" style="118" customWidth="1"/>
    <col min="1018" max="1018" width="12.140625" style="118" customWidth="1"/>
    <col min="1019" max="1019" width="11.28515625" style="118" customWidth="1"/>
    <col min="1020" max="1020" width="11.42578125" style="118" customWidth="1"/>
    <col min="1021" max="1021" width="12" style="118" customWidth="1"/>
    <col min="1022" max="1022" width="3.42578125" style="118" customWidth="1"/>
    <col min="1023" max="1265" width="9.140625" style="118"/>
    <col min="1266" max="1266" width="17" style="118" customWidth="1"/>
    <col min="1267" max="1267" width="12.28515625" style="118" customWidth="1"/>
    <col min="1268" max="1268" width="11.28515625" style="118" customWidth="1"/>
    <col min="1269" max="1269" width="15" style="118" customWidth="1"/>
    <col min="1270" max="1270" width="14" style="118" customWidth="1"/>
    <col min="1271" max="1271" width="13" style="118" customWidth="1"/>
    <col min="1272" max="1272" width="11" style="118" customWidth="1"/>
    <col min="1273" max="1273" width="12.7109375" style="118" customWidth="1"/>
    <col min="1274" max="1274" width="12.140625" style="118" customWidth="1"/>
    <col min="1275" max="1275" width="11.28515625" style="118" customWidth="1"/>
    <col min="1276" max="1276" width="11.42578125" style="118" customWidth="1"/>
    <col min="1277" max="1277" width="12" style="118" customWidth="1"/>
    <col min="1278" max="1278" width="3.42578125" style="118" customWidth="1"/>
    <col min="1279" max="1521" width="9.140625" style="118"/>
    <col min="1522" max="1522" width="17" style="118" customWidth="1"/>
    <col min="1523" max="1523" width="12.28515625" style="118" customWidth="1"/>
    <col min="1524" max="1524" width="11.28515625" style="118" customWidth="1"/>
    <col min="1525" max="1525" width="15" style="118" customWidth="1"/>
    <col min="1526" max="1526" width="14" style="118" customWidth="1"/>
    <col min="1527" max="1527" width="13" style="118" customWidth="1"/>
    <col min="1528" max="1528" width="11" style="118" customWidth="1"/>
    <col min="1529" max="1529" width="12.7109375" style="118" customWidth="1"/>
    <col min="1530" max="1530" width="12.140625" style="118" customWidth="1"/>
    <col min="1531" max="1531" width="11.28515625" style="118" customWidth="1"/>
    <col min="1532" max="1532" width="11.42578125" style="118" customWidth="1"/>
    <col min="1533" max="1533" width="12" style="118" customWidth="1"/>
    <col min="1534" max="1534" width="3.42578125" style="118" customWidth="1"/>
    <col min="1535" max="1777" width="9.140625" style="118"/>
    <col min="1778" max="1778" width="17" style="118" customWidth="1"/>
    <col min="1779" max="1779" width="12.28515625" style="118" customWidth="1"/>
    <col min="1780" max="1780" width="11.28515625" style="118" customWidth="1"/>
    <col min="1781" max="1781" width="15" style="118" customWidth="1"/>
    <col min="1782" max="1782" width="14" style="118" customWidth="1"/>
    <col min="1783" max="1783" width="13" style="118" customWidth="1"/>
    <col min="1784" max="1784" width="11" style="118" customWidth="1"/>
    <col min="1785" max="1785" width="12.7109375" style="118" customWidth="1"/>
    <col min="1786" max="1786" width="12.140625" style="118" customWidth="1"/>
    <col min="1787" max="1787" width="11.28515625" style="118" customWidth="1"/>
    <col min="1788" max="1788" width="11.42578125" style="118" customWidth="1"/>
    <col min="1789" max="1789" width="12" style="118" customWidth="1"/>
    <col min="1790" max="1790" width="3.42578125" style="118" customWidth="1"/>
    <col min="1791" max="2033" width="9.140625" style="118"/>
    <col min="2034" max="2034" width="17" style="118" customWidth="1"/>
    <col min="2035" max="2035" width="12.28515625" style="118" customWidth="1"/>
    <col min="2036" max="2036" width="11.28515625" style="118" customWidth="1"/>
    <col min="2037" max="2037" width="15" style="118" customWidth="1"/>
    <col min="2038" max="2038" width="14" style="118" customWidth="1"/>
    <col min="2039" max="2039" width="13" style="118" customWidth="1"/>
    <col min="2040" max="2040" width="11" style="118" customWidth="1"/>
    <col min="2041" max="2041" width="12.7109375" style="118" customWidth="1"/>
    <col min="2042" max="2042" width="12.140625" style="118" customWidth="1"/>
    <col min="2043" max="2043" width="11.28515625" style="118" customWidth="1"/>
    <col min="2044" max="2044" width="11.42578125" style="118" customWidth="1"/>
    <col min="2045" max="2045" width="12" style="118" customWidth="1"/>
    <col min="2046" max="2046" width="3.42578125" style="118" customWidth="1"/>
    <col min="2047" max="2289" width="9.140625" style="118"/>
    <col min="2290" max="2290" width="17" style="118" customWidth="1"/>
    <col min="2291" max="2291" width="12.28515625" style="118" customWidth="1"/>
    <col min="2292" max="2292" width="11.28515625" style="118" customWidth="1"/>
    <col min="2293" max="2293" width="15" style="118" customWidth="1"/>
    <col min="2294" max="2294" width="14" style="118" customWidth="1"/>
    <col min="2295" max="2295" width="13" style="118" customWidth="1"/>
    <col min="2296" max="2296" width="11" style="118" customWidth="1"/>
    <col min="2297" max="2297" width="12.7109375" style="118" customWidth="1"/>
    <col min="2298" max="2298" width="12.140625" style="118" customWidth="1"/>
    <col min="2299" max="2299" width="11.28515625" style="118" customWidth="1"/>
    <col min="2300" max="2300" width="11.42578125" style="118" customWidth="1"/>
    <col min="2301" max="2301" width="12" style="118" customWidth="1"/>
    <col min="2302" max="2302" width="3.42578125" style="118" customWidth="1"/>
    <col min="2303" max="2545" width="9.140625" style="118"/>
    <col min="2546" max="2546" width="17" style="118" customWidth="1"/>
    <col min="2547" max="2547" width="12.28515625" style="118" customWidth="1"/>
    <col min="2548" max="2548" width="11.28515625" style="118" customWidth="1"/>
    <col min="2549" max="2549" width="15" style="118" customWidth="1"/>
    <col min="2550" max="2550" width="14" style="118" customWidth="1"/>
    <col min="2551" max="2551" width="13" style="118" customWidth="1"/>
    <col min="2552" max="2552" width="11" style="118" customWidth="1"/>
    <col min="2553" max="2553" width="12.7109375" style="118" customWidth="1"/>
    <col min="2554" max="2554" width="12.140625" style="118" customWidth="1"/>
    <col min="2555" max="2555" width="11.28515625" style="118" customWidth="1"/>
    <col min="2556" max="2556" width="11.42578125" style="118" customWidth="1"/>
    <col min="2557" max="2557" width="12" style="118" customWidth="1"/>
    <col min="2558" max="2558" width="3.42578125" style="118" customWidth="1"/>
    <col min="2559" max="2801" width="9.140625" style="118"/>
    <col min="2802" max="2802" width="17" style="118" customWidth="1"/>
    <col min="2803" max="2803" width="12.28515625" style="118" customWidth="1"/>
    <col min="2804" max="2804" width="11.28515625" style="118" customWidth="1"/>
    <col min="2805" max="2805" width="15" style="118" customWidth="1"/>
    <col min="2806" max="2806" width="14" style="118" customWidth="1"/>
    <col min="2807" max="2807" width="13" style="118" customWidth="1"/>
    <col min="2808" max="2808" width="11" style="118" customWidth="1"/>
    <col min="2809" max="2809" width="12.7109375" style="118" customWidth="1"/>
    <col min="2810" max="2810" width="12.140625" style="118" customWidth="1"/>
    <col min="2811" max="2811" width="11.28515625" style="118" customWidth="1"/>
    <col min="2812" max="2812" width="11.42578125" style="118" customWidth="1"/>
    <col min="2813" max="2813" width="12" style="118" customWidth="1"/>
    <col min="2814" max="2814" width="3.42578125" style="118" customWidth="1"/>
    <col min="2815" max="3057" width="9.140625" style="118"/>
    <col min="3058" max="3058" width="17" style="118" customWidth="1"/>
    <col min="3059" max="3059" width="12.28515625" style="118" customWidth="1"/>
    <col min="3060" max="3060" width="11.28515625" style="118" customWidth="1"/>
    <col min="3061" max="3061" width="15" style="118" customWidth="1"/>
    <col min="3062" max="3062" width="14" style="118" customWidth="1"/>
    <col min="3063" max="3063" width="13" style="118" customWidth="1"/>
    <col min="3064" max="3064" width="11" style="118" customWidth="1"/>
    <col min="3065" max="3065" width="12.7109375" style="118" customWidth="1"/>
    <col min="3066" max="3066" width="12.140625" style="118" customWidth="1"/>
    <col min="3067" max="3067" width="11.28515625" style="118" customWidth="1"/>
    <col min="3068" max="3068" width="11.42578125" style="118" customWidth="1"/>
    <col min="3069" max="3069" width="12" style="118" customWidth="1"/>
    <col min="3070" max="3070" width="3.42578125" style="118" customWidth="1"/>
    <col min="3071" max="3313" width="9.140625" style="118"/>
    <col min="3314" max="3314" width="17" style="118" customWidth="1"/>
    <col min="3315" max="3315" width="12.28515625" style="118" customWidth="1"/>
    <col min="3316" max="3316" width="11.28515625" style="118" customWidth="1"/>
    <col min="3317" max="3317" width="15" style="118" customWidth="1"/>
    <col min="3318" max="3318" width="14" style="118" customWidth="1"/>
    <col min="3319" max="3319" width="13" style="118" customWidth="1"/>
    <col min="3320" max="3320" width="11" style="118" customWidth="1"/>
    <col min="3321" max="3321" width="12.7109375" style="118" customWidth="1"/>
    <col min="3322" max="3322" width="12.140625" style="118" customWidth="1"/>
    <col min="3323" max="3323" width="11.28515625" style="118" customWidth="1"/>
    <col min="3324" max="3324" width="11.42578125" style="118" customWidth="1"/>
    <col min="3325" max="3325" width="12" style="118" customWidth="1"/>
    <col min="3326" max="3326" width="3.42578125" style="118" customWidth="1"/>
    <col min="3327" max="3569" width="9.140625" style="118"/>
    <col min="3570" max="3570" width="17" style="118" customWidth="1"/>
    <col min="3571" max="3571" width="12.28515625" style="118" customWidth="1"/>
    <col min="3572" max="3572" width="11.28515625" style="118" customWidth="1"/>
    <col min="3573" max="3573" width="15" style="118" customWidth="1"/>
    <col min="3574" max="3574" width="14" style="118" customWidth="1"/>
    <col min="3575" max="3575" width="13" style="118" customWidth="1"/>
    <col min="3576" max="3576" width="11" style="118" customWidth="1"/>
    <col min="3577" max="3577" width="12.7109375" style="118" customWidth="1"/>
    <col min="3578" max="3578" width="12.140625" style="118" customWidth="1"/>
    <col min="3579" max="3579" width="11.28515625" style="118" customWidth="1"/>
    <col min="3580" max="3580" width="11.42578125" style="118" customWidth="1"/>
    <col min="3581" max="3581" width="12" style="118" customWidth="1"/>
    <col min="3582" max="3582" width="3.42578125" style="118" customWidth="1"/>
    <col min="3583" max="3825" width="9.140625" style="118"/>
    <col min="3826" max="3826" width="17" style="118" customWidth="1"/>
    <col min="3827" max="3827" width="12.28515625" style="118" customWidth="1"/>
    <col min="3828" max="3828" width="11.28515625" style="118" customWidth="1"/>
    <col min="3829" max="3829" width="15" style="118" customWidth="1"/>
    <col min="3830" max="3830" width="14" style="118" customWidth="1"/>
    <col min="3831" max="3831" width="13" style="118" customWidth="1"/>
    <col min="3832" max="3832" width="11" style="118" customWidth="1"/>
    <col min="3833" max="3833" width="12.7109375" style="118" customWidth="1"/>
    <col min="3834" max="3834" width="12.140625" style="118" customWidth="1"/>
    <col min="3835" max="3835" width="11.28515625" style="118" customWidth="1"/>
    <col min="3836" max="3836" width="11.42578125" style="118" customWidth="1"/>
    <col min="3837" max="3837" width="12" style="118" customWidth="1"/>
    <col min="3838" max="3838" width="3.42578125" style="118" customWidth="1"/>
    <col min="3839" max="4081" width="9.140625" style="118"/>
    <col min="4082" max="4082" width="17" style="118" customWidth="1"/>
    <col min="4083" max="4083" width="12.28515625" style="118" customWidth="1"/>
    <col min="4084" max="4084" width="11.28515625" style="118" customWidth="1"/>
    <col min="4085" max="4085" width="15" style="118" customWidth="1"/>
    <col min="4086" max="4086" width="14" style="118" customWidth="1"/>
    <col min="4087" max="4087" width="13" style="118" customWidth="1"/>
    <col min="4088" max="4088" width="11" style="118" customWidth="1"/>
    <col min="4089" max="4089" width="12.7109375" style="118" customWidth="1"/>
    <col min="4090" max="4090" width="12.140625" style="118" customWidth="1"/>
    <col min="4091" max="4091" width="11.28515625" style="118" customWidth="1"/>
    <col min="4092" max="4092" width="11.42578125" style="118" customWidth="1"/>
    <col min="4093" max="4093" width="12" style="118" customWidth="1"/>
    <col min="4094" max="4094" width="3.42578125" style="118" customWidth="1"/>
    <col min="4095" max="4337" width="9.140625" style="118"/>
    <col min="4338" max="4338" width="17" style="118" customWidth="1"/>
    <col min="4339" max="4339" width="12.28515625" style="118" customWidth="1"/>
    <col min="4340" max="4340" width="11.28515625" style="118" customWidth="1"/>
    <col min="4341" max="4341" width="15" style="118" customWidth="1"/>
    <col min="4342" max="4342" width="14" style="118" customWidth="1"/>
    <col min="4343" max="4343" width="13" style="118" customWidth="1"/>
    <col min="4344" max="4344" width="11" style="118" customWidth="1"/>
    <col min="4345" max="4345" width="12.7109375" style="118" customWidth="1"/>
    <col min="4346" max="4346" width="12.140625" style="118" customWidth="1"/>
    <col min="4347" max="4347" width="11.28515625" style="118" customWidth="1"/>
    <col min="4348" max="4348" width="11.42578125" style="118" customWidth="1"/>
    <col min="4349" max="4349" width="12" style="118" customWidth="1"/>
    <col min="4350" max="4350" width="3.42578125" style="118" customWidth="1"/>
    <col min="4351" max="4593" width="9.140625" style="118"/>
    <col min="4594" max="4594" width="17" style="118" customWidth="1"/>
    <col min="4595" max="4595" width="12.28515625" style="118" customWidth="1"/>
    <col min="4596" max="4596" width="11.28515625" style="118" customWidth="1"/>
    <col min="4597" max="4597" width="15" style="118" customWidth="1"/>
    <col min="4598" max="4598" width="14" style="118" customWidth="1"/>
    <col min="4599" max="4599" width="13" style="118" customWidth="1"/>
    <col min="4600" max="4600" width="11" style="118" customWidth="1"/>
    <col min="4601" max="4601" width="12.7109375" style="118" customWidth="1"/>
    <col min="4602" max="4602" width="12.140625" style="118" customWidth="1"/>
    <col min="4603" max="4603" width="11.28515625" style="118" customWidth="1"/>
    <col min="4604" max="4604" width="11.42578125" style="118" customWidth="1"/>
    <col min="4605" max="4605" width="12" style="118" customWidth="1"/>
    <col min="4606" max="4606" width="3.42578125" style="118" customWidth="1"/>
    <col min="4607" max="4849" width="9.140625" style="118"/>
    <col min="4850" max="4850" width="17" style="118" customWidth="1"/>
    <col min="4851" max="4851" width="12.28515625" style="118" customWidth="1"/>
    <col min="4852" max="4852" width="11.28515625" style="118" customWidth="1"/>
    <col min="4853" max="4853" width="15" style="118" customWidth="1"/>
    <col min="4854" max="4854" width="14" style="118" customWidth="1"/>
    <col min="4855" max="4855" width="13" style="118" customWidth="1"/>
    <col min="4856" max="4856" width="11" style="118" customWidth="1"/>
    <col min="4857" max="4857" width="12.7109375" style="118" customWidth="1"/>
    <col min="4858" max="4858" width="12.140625" style="118" customWidth="1"/>
    <col min="4859" max="4859" width="11.28515625" style="118" customWidth="1"/>
    <col min="4860" max="4860" width="11.42578125" style="118" customWidth="1"/>
    <col min="4861" max="4861" width="12" style="118" customWidth="1"/>
    <col min="4862" max="4862" width="3.42578125" style="118" customWidth="1"/>
    <col min="4863" max="5105" width="9.140625" style="118"/>
    <col min="5106" max="5106" width="17" style="118" customWidth="1"/>
    <col min="5107" max="5107" width="12.28515625" style="118" customWidth="1"/>
    <col min="5108" max="5108" width="11.28515625" style="118" customWidth="1"/>
    <col min="5109" max="5109" width="15" style="118" customWidth="1"/>
    <col min="5110" max="5110" width="14" style="118" customWidth="1"/>
    <col min="5111" max="5111" width="13" style="118" customWidth="1"/>
    <col min="5112" max="5112" width="11" style="118" customWidth="1"/>
    <col min="5113" max="5113" width="12.7109375" style="118" customWidth="1"/>
    <col min="5114" max="5114" width="12.140625" style="118" customWidth="1"/>
    <col min="5115" max="5115" width="11.28515625" style="118" customWidth="1"/>
    <col min="5116" max="5116" width="11.42578125" style="118" customWidth="1"/>
    <col min="5117" max="5117" width="12" style="118" customWidth="1"/>
    <col min="5118" max="5118" width="3.42578125" style="118" customWidth="1"/>
    <col min="5119" max="5361" width="9.140625" style="118"/>
    <col min="5362" max="5362" width="17" style="118" customWidth="1"/>
    <col min="5363" max="5363" width="12.28515625" style="118" customWidth="1"/>
    <col min="5364" max="5364" width="11.28515625" style="118" customWidth="1"/>
    <col min="5365" max="5365" width="15" style="118" customWidth="1"/>
    <col min="5366" max="5366" width="14" style="118" customWidth="1"/>
    <col min="5367" max="5367" width="13" style="118" customWidth="1"/>
    <col min="5368" max="5368" width="11" style="118" customWidth="1"/>
    <col min="5369" max="5369" width="12.7109375" style="118" customWidth="1"/>
    <col min="5370" max="5370" width="12.140625" style="118" customWidth="1"/>
    <col min="5371" max="5371" width="11.28515625" style="118" customWidth="1"/>
    <col min="5372" max="5372" width="11.42578125" style="118" customWidth="1"/>
    <col min="5373" max="5373" width="12" style="118" customWidth="1"/>
    <col min="5374" max="5374" width="3.42578125" style="118" customWidth="1"/>
    <col min="5375" max="5617" width="9.140625" style="118"/>
    <col min="5618" max="5618" width="17" style="118" customWidth="1"/>
    <col min="5619" max="5619" width="12.28515625" style="118" customWidth="1"/>
    <col min="5620" max="5620" width="11.28515625" style="118" customWidth="1"/>
    <col min="5621" max="5621" width="15" style="118" customWidth="1"/>
    <col min="5622" max="5622" width="14" style="118" customWidth="1"/>
    <col min="5623" max="5623" width="13" style="118" customWidth="1"/>
    <col min="5624" max="5624" width="11" style="118" customWidth="1"/>
    <col min="5625" max="5625" width="12.7109375" style="118" customWidth="1"/>
    <col min="5626" max="5626" width="12.140625" style="118" customWidth="1"/>
    <col min="5627" max="5627" width="11.28515625" style="118" customWidth="1"/>
    <col min="5628" max="5628" width="11.42578125" style="118" customWidth="1"/>
    <col min="5629" max="5629" width="12" style="118" customWidth="1"/>
    <col min="5630" max="5630" width="3.42578125" style="118" customWidth="1"/>
    <col min="5631" max="5873" width="9.140625" style="118"/>
    <col min="5874" max="5874" width="17" style="118" customWidth="1"/>
    <col min="5875" max="5875" width="12.28515625" style="118" customWidth="1"/>
    <col min="5876" max="5876" width="11.28515625" style="118" customWidth="1"/>
    <col min="5877" max="5877" width="15" style="118" customWidth="1"/>
    <col min="5878" max="5878" width="14" style="118" customWidth="1"/>
    <col min="5879" max="5879" width="13" style="118" customWidth="1"/>
    <col min="5880" max="5880" width="11" style="118" customWidth="1"/>
    <col min="5881" max="5881" width="12.7109375" style="118" customWidth="1"/>
    <col min="5882" max="5882" width="12.140625" style="118" customWidth="1"/>
    <col min="5883" max="5883" width="11.28515625" style="118" customWidth="1"/>
    <col min="5884" max="5884" width="11.42578125" style="118" customWidth="1"/>
    <col min="5885" max="5885" width="12" style="118" customWidth="1"/>
    <col min="5886" max="5886" width="3.42578125" style="118" customWidth="1"/>
    <col min="5887" max="6129" width="9.140625" style="118"/>
    <col min="6130" max="6130" width="17" style="118" customWidth="1"/>
    <col min="6131" max="6131" width="12.28515625" style="118" customWidth="1"/>
    <col min="6132" max="6132" width="11.28515625" style="118" customWidth="1"/>
    <col min="6133" max="6133" width="15" style="118" customWidth="1"/>
    <col min="6134" max="6134" width="14" style="118" customWidth="1"/>
    <col min="6135" max="6135" width="13" style="118" customWidth="1"/>
    <col min="6136" max="6136" width="11" style="118" customWidth="1"/>
    <col min="6137" max="6137" width="12.7109375" style="118" customWidth="1"/>
    <col min="6138" max="6138" width="12.140625" style="118" customWidth="1"/>
    <col min="6139" max="6139" width="11.28515625" style="118" customWidth="1"/>
    <col min="6140" max="6140" width="11.42578125" style="118" customWidth="1"/>
    <col min="6141" max="6141" width="12" style="118" customWidth="1"/>
    <col min="6142" max="6142" width="3.42578125" style="118" customWidth="1"/>
    <col min="6143" max="6385" width="9.140625" style="118"/>
    <col min="6386" max="6386" width="17" style="118" customWidth="1"/>
    <col min="6387" max="6387" width="12.28515625" style="118" customWidth="1"/>
    <col min="6388" max="6388" width="11.28515625" style="118" customWidth="1"/>
    <col min="6389" max="6389" width="15" style="118" customWidth="1"/>
    <col min="6390" max="6390" width="14" style="118" customWidth="1"/>
    <col min="6391" max="6391" width="13" style="118" customWidth="1"/>
    <col min="6392" max="6392" width="11" style="118" customWidth="1"/>
    <col min="6393" max="6393" width="12.7109375" style="118" customWidth="1"/>
    <col min="6394" max="6394" width="12.140625" style="118" customWidth="1"/>
    <col min="6395" max="6395" width="11.28515625" style="118" customWidth="1"/>
    <col min="6396" max="6396" width="11.42578125" style="118" customWidth="1"/>
    <col min="6397" max="6397" width="12" style="118" customWidth="1"/>
    <col min="6398" max="6398" width="3.42578125" style="118" customWidth="1"/>
    <col min="6399" max="6641" width="9.140625" style="118"/>
    <col min="6642" max="6642" width="17" style="118" customWidth="1"/>
    <col min="6643" max="6643" width="12.28515625" style="118" customWidth="1"/>
    <col min="6644" max="6644" width="11.28515625" style="118" customWidth="1"/>
    <col min="6645" max="6645" width="15" style="118" customWidth="1"/>
    <col min="6646" max="6646" width="14" style="118" customWidth="1"/>
    <col min="6647" max="6647" width="13" style="118" customWidth="1"/>
    <col min="6648" max="6648" width="11" style="118" customWidth="1"/>
    <col min="6649" max="6649" width="12.7109375" style="118" customWidth="1"/>
    <col min="6650" max="6650" width="12.140625" style="118" customWidth="1"/>
    <col min="6651" max="6651" width="11.28515625" style="118" customWidth="1"/>
    <col min="6652" max="6652" width="11.42578125" style="118" customWidth="1"/>
    <col min="6653" max="6653" width="12" style="118" customWidth="1"/>
    <col min="6654" max="6654" width="3.42578125" style="118" customWidth="1"/>
    <col min="6655" max="6897" width="9.140625" style="118"/>
    <col min="6898" max="6898" width="17" style="118" customWidth="1"/>
    <col min="6899" max="6899" width="12.28515625" style="118" customWidth="1"/>
    <col min="6900" max="6900" width="11.28515625" style="118" customWidth="1"/>
    <col min="6901" max="6901" width="15" style="118" customWidth="1"/>
    <col min="6902" max="6902" width="14" style="118" customWidth="1"/>
    <col min="6903" max="6903" width="13" style="118" customWidth="1"/>
    <col min="6904" max="6904" width="11" style="118" customWidth="1"/>
    <col min="6905" max="6905" width="12.7109375" style="118" customWidth="1"/>
    <col min="6906" max="6906" width="12.140625" style="118" customWidth="1"/>
    <col min="6907" max="6907" width="11.28515625" style="118" customWidth="1"/>
    <col min="6908" max="6908" width="11.42578125" style="118" customWidth="1"/>
    <col min="6909" max="6909" width="12" style="118" customWidth="1"/>
    <col min="6910" max="6910" width="3.42578125" style="118" customWidth="1"/>
    <col min="6911" max="7153" width="9.140625" style="118"/>
    <col min="7154" max="7154" width="17" style="118" customWidth="1"/>
    <col min="7155" max="7155" width="12.28515625" style="118" customWidth="1"/>
    <col min="7156" max="7156" width="11.28515625" style="118" customWidth="1"/>
    <col min="7157" max="7157" width="15" style="118" customWidth="1"/>
    <col min="7158" max="7158" width="14" style="118" customWidth="1"/>
    <col min="7159" max="7159" width="13" style="118" customWidth="1"/>
    <col min="7160" max="7160" width="11" style="118" customWidth="1"/>
    <col min="7161" max="7161" width="12.7109375" style="118" customWidth="1"/>
    <col min="7162" max="7162" width="12.140625" style="118" customWidth="1"/>
    <col min="7163" max="7163" width="11.28515625" style="118" customWidth="1"/>
    <col min="7164" max="7164" width="11.42578125" style="118" customWidth="1"/>
    <col min="7165" max="7165" width="12" style="118" customWidth="1"/>
    <col min="7166" max="7166" width="3.42578125" style="118" customWidth="1"/>
    <col min="7167" max="7409" width="9.140625" style="118"/>
    <col min="7410" max="7410" width="17" style="118" customWidth="1"/>
    <col min="7411" max="7411" width="12.28515625" style="118" customWidth="1"/>
    <col min="7412" max="7412" width="11.28515625" style="118" customWidth="1"/>
    <col min="7413" max="7413" width="15" style="118" customWidth="1"/>
    <col min="7414" max="7414" width="14" style="118" customWidth="1"/>
    <col min="7415" max="7415" width="13" style="118" customWidth="1"/>
    <col min="7416" max="7416" width="11" style="118" customWidth="1"/>
    <col min="7417" max="7417" width="12.7109375" style="118" customWidth="1"/>
    <col min="7418" max="7418" width="12.140625" style="118" customWidth="1"/>
    <col min="7419" max="7419" width="11.28515625" style="118" customWidth="1"/>
    <col min="7420" max="7420" width="11.42578125" style="118" customWidth="1"/>
    <col min="7421" max="7421" width="12" style="118" customWidth="1"/>
    <col min="7422" max="7422" width="3.42578125" style="118" customWidth="1"/>
    <col min="7423" max="7665" width="9.140625" style="118"/>
    <col min="7666" max="7666" width="17" style="118" customWidth="1"/>
    <col min="7667" max="7667" width="12.28515625" style="118" customWidth="1"/>
    <col min="7668" max="7668" width="11.28515625" style="118" customWidth="1"/>
    <col min="7669" max="7669" width="15" style="118" customWidth="1"/>
    <col min="7670" max="7670" width="14" style="118" customWidth="1"/>
    <col min="7671" max="7671" width="13" style="118" customWidth="1"/>
    <col min="7672" max="7672" width="11" style="118" customWidth="1"/>
    <col min="7673" max="7673" width="12.7109375" style="118" customWidth="1"/>
    <col min="7674" max="7674" width="12.140625" style="118" customWidth="1"/>
    <col min="7675" max="7675" width="11.28515625" style="118" customWidth="1"/>
    <col min="7676" max="7676" width="11.42578125" style="118" customWidth="1"/>
    <col min="7677" max="7677" width="12" style="118" customWidth="1"/>
    <col min="7678" max="7678" width="3.42578125" style="118" customWidth="1"/>
    <col min="7679" max="7921" width="9.140625" style="118"/>
    <col min="7922" max="7922" width="17" style="118" customWidth="1"/>
    <col min="7923" max="7923" width="12.28515625" style="118" customWidth="1"/>
    <col min="7924" max="7924" width="11.28515625" style="118" customWidth="1"/>
    <col min="7925" max="7925" width="15" style="118" customWidth="1"/>
    <col min="7926" max="7926" width="14" style="118" customWidth="1"/>
    <col min="7927" max="7927" width="13" style="118" customWidth="1"/>
    <col min="7928" max="7928" width="11" style="118" customWidth="1"/>
    <col min="7929" max="7929" width="12.7109375" style="118" customWidth="1"/>
    <col min="7930" max="7930" width="12.140625" style="118" customWidth="1"/>
    <col min="7931" max="7931" width="11.28515625" style="118" customWidth="1"/>
    <col min="7932" max="7932" width="11.42578125" style="118" customWidth="1"/>
    <col min="7933" max="7933" width="12" style="118" customWidth="1"/>
    <col min="7934" max="7934" width="3.42578125" style="118" customWidth="1"/>
    <col min="7935" max="8177" width="9.140625" style="118"/>
    <col min="8178" max="8178" width="17" style="118" customWidth="1"/>
    <col min="8179" max="8179" width="12.28515625" style="118" customWidth="1"/>
    <col min="8180" max="8180" width="11.28515625" style="118" customWidth="1"/>
    <col min="8181" max="8181" width="15" style="118" customWidth="1"/>
    <col min="8182" max="8182" width="14" style="118" customWidth="1"/>
    <col min="8183" max="8183" width="13" style="118" customWidth="1"/>
    <col min="8184" max="8184" width="11" style="118" customWidth="1"/>
    <col min="8185" max="8185" width="12.7109375" style="118" customWidth="1"/>
    <col min="8186" max="8186" width="12.140625" style="118" customWidth="1"/>
    <col min="8187" max="8187" width="11.28515625" style="118" customWidth="1"/>
    <col min="8188" max="8188" width="11.42578125" style="118" customWidth="1"/>
    <col min="8189" max="8189" width="12" style="118" customWidth="1"/>
    <col min="8190" max="8190" width="3.42578125" style="118" customWidth="1"/>
    <col min="8191" max="8433" width="9.140625" style="118"/>
    <col min="8434" max="8434" width="17" style="118" customWidth="1"/>
    <col min="8435" max="8435" width="12.28515625" style="118" customWidth="1"/>
    <col min="8436" max="8436" width="11.28515625" style="118" customWidth="1"/>
    <col min="8437" max="8437" width="15" style="118" customWidth="1"/>
    <col min="8438" max="8438" width="14" style="118" customWidth="1"/>
    <col min="8439" max="8439" width="13" style="118" customWidth="1"/>
    <col min="8440" max="8440" width="11" style="118" customWidth="1"/>
    <col min="8441" max="8441" width="12.7109375" style="118" customWidth="1"/>
    <col min="8442" max="8442" width="12.140625" style="118" customWidth="1"/>
    <col min="8443" max="8443" width="11.28515625" style="118" customWidth="1"/>
    <col min="8444" max="8444" width="11.42578125" style="118" customWidth="1"/>
    <col min="8445" max="8445" width="12" style="118" customWidth="1"/>
    <col min="8446" max="8446" width="3.42578125" style="118" customWidth="1"/>
    <col min="8447" max="8689" width="9.140625" style="118"/>
    <col min="8690" max="8690" width="17" style="118" customWidth="1"/>
    <col min="8691" max="8691" width="12.28515625" style="118" customWidth="1"/>
    <col min="8692" max="8692" width="11.28515625" style="118" customWidth="1"/>
    <col min="8693" max="8693" width="15" style="118" customWidth="1"/>
    <col min="8694" max="8694" width="14" style="118" customWidth="1"/>
    <col min="8695" max="8695" width="13" style="118" customWidth="1"/>
    <col min="8696" max="8696" width="11" style="118" customWidth="1"/>
    <col min="8697" max="8697" width="12.7109375" style="118" customWidth="1"/>
    <col min="8698" max="8698" width="12.140625" style="118" customWidth="1"/>
    <col min="8699" max="8699" width="11.28515625" style="118" customWidth="1"/>
    <col min="8700" max="8700" width="11.42578125" style="118" customWidth="1"/>
    <col min="8701" max="8701" width="12" style="118" customWidth="1"/>
    <col min="8702" max="8702" width="3.42578125" style="118" customWidth="1"/>
    <col min="8703" max="8945" width="9.140625" style="118"/>
    <col min="8946" max="8946" width="17" style="118" customWidth="1"/>
    <col min="8947" max="8947" width="12.28515625" style="118" customWidth="1"/>
    <col min="8948" max="8948" width="11.28515625" style="118" customWidth="1"/>
    <col min="8949" max="8949" width="15" style="118" customWidth="1"/>
    <col min="8950" max="8950" width="14" style="118" customWidth="1"/>
    <col min="8951" max="8951" width="13" style="118" customWidth="1"/>
    <col min="8952" max="8952" width="11" style="118" customWidth="1"/>
    <col min="8953" max="8953" width="12.7109375" style="118" customWidth="1"/>
    <col min="8954" max="8954" width="12.140625" style="118" customWidth="1"/>
    <col min="8955" max="8955" width="11.28515625" style="118" customWidth="1"/>
    <col min="8956" max="8956" width="11.42578125" style="118" customWidth="1"/>
    <col min="8957" max="8957" width="12" style="118" customWidth="1"/>
    <col min="8958" max="8958" width="3.42578125" style="118" customWidth="1"/>
    <col min="8959" max="9201" width="9.140625" style="118"/>
    <col min="9202" max="9202" width="17" style="118" customWidth="1"/>
    <col min="9203" max="9203" width="12.28515625" style="118" customWidth="1"/>
    <col min="9204" max="9204" width="11.28515625" style="118" customWidth="1"/>
    <col min="9205" max="9205" width="15" style="118" customWidth="1"/>
    <col min="9206" max="9206" width="14" style="118" customWidth="1"/>
    <col min="9207" max="9207" width="13" style="118" customWidth="1"/>
    <col min="9208" max="9208" width="11" style="118" customWidth="1"/>
    <col min="9209" max="9209" width="12.7109375" style="118" customWidth="1"/>
    <col min="9210" max="9210" width="12.140625" style="118" customWidth="1"/>
    <col min="9211" max="9211" width="11.28515625" style="118" customWidth="1"/>
    <col min="9212" max="9212" width="11.42578125" style="118" customWidth="1"/>
    <col min="9213" max="9213" width="12" style="118" customWidth="1"/>
    <col min="9214" max="9214" width="3.42578125" style="118" customWidth="1"/>
    <col min="9215" max="9457" width="9.140625" style="118"/>
    <col min="9458" max="9458" width="17" style="118" customWidth="1"/>
    <col min="9459" max="9459" width="12.28515625" style="118" customWidth="1"/>
    <col min="9460" max="9460" width="11.28515625" style="118" customWidth="1"/>
    <col min="9461" max="9461" width="15" style="118" customWidth="1"/>
    <col min="9462" max="9462" width="14" style="118" customWidth="1"/>
    <col min="9463" max="9463" width="13" style="118" customWidth="1"/>
    <col min="9464" max="9464" width="11" style="118" customWidth="1"/>
    <col min="9465" max="9465" width="12.7109375" style="118" customWidth="1"/>
    <col min="9466" max="9466" width="12.140625" style="118" customWidth="1"/>
    <col min="9467" max="9467" width="11.28515625" style="118" customWidth="1"/>
    <col min="9468" max="9468" width="11.42578125" style="118" customWidth="1"/>
    <col min="9469" max="9469" width="12" style="118" customWidth="1"/>
    <col min="9470" max="9470" width="3.42578125" style="118" customWidth="1"/>
    <col min="9471" max="9713" width="9.140625" style="118"/>
    <col min="9714" max="9714" width="17" style="118" customWidth="1"/>
    <col min="9715" max="9715" width="12.28515625" style="118" customWidth="1"/>
    <col min="9716" max="9716" width="11.28515625" style="118" customWidth="1"/>
    <col min="9717" max="9717" width="15" style="118" customWidth="1"/>
    <col min="9718" max="9718" width="14" style="118" customWidth="1"/>
    <col min="9719" max="9719" width="13" style="118" customWidth="1"/>
    <col min="9720" max="9720" width="11" style="118" customWidth="1"/>
    <col min="9721" max="9721" width="12.7109375" style="118" customWidth="1"/>
    <col min="9722" max="9722" width="12.140625" style="118" customWidth="1"/>
    <col min="9723" max="9723" width="11.28515625" style="118" customWidth="1"/>
    <col min="9724" max="9724" width="11.42578125" style="118" customWidth="1"/>
    <col min="9725" max="9725" width="12" style="118" customWidth="1"/>
    <col min="9726" max="9726" width="3.42578125" style="118" customWidth="1"/>
    <col min="9727" max="9969" width="9.140625" style="118"/>
    <col min="9970" max="9970" width="17" style="118" customWidth="1"/>
    <col min="9971" max="9971" width="12.28515625" style="118" customWidth="1"/>
    <col min="9972" max="9972" width="11.28515625" style="118" customWidth="1"/>
    <col min="9973" max="9973" width="15" style="118" customWidth="1"/>
    <col min="9974" max="9974" width="14" style="118" customWidth="1"/>
    <col min="9975" max="9975" width="13" style="118" customWidth="1"/>
    <col min="9976" max="9976" width="11" style="118" customWidth="1"/>
    <col min="9977" max="9977" width="12.7109375" style="118" customWidth="1"/>
    <col min="9978" max="9978" width="12.140625" style="118" customWidth="1"/>
    <col min="9979" max="9979" width="11.28515625" style="118" customWidth="1"/>
    <col min="9980" max="9980" width="11.42578125" style="118" customWidth="1"/>
    <col min="9981" max="9981" width="12" style="118" customWidth="1"/>
    <col min="9982" max="9982" width="3.42578125" style="118" customWidth="1"/>
    <col min="9983" max="10225" width="9.140625" style="118"/>
    <col min="10226" max="10226" width="17" style="118" customWidth="1"/>
    <col min="10227" max="10227" width="12.28515625" style="118" customWidth="1"/>
    <col min="10228" max="10228" width="11.28515625" style="118" customWidth="1"/>
    <col min="10229" max="10229" width="15" style="118" customWidth="1"/>
    <col min="10230" max="10230" width="14" style="118" customWidth="1"/>
    <col min="10231" max="10231" width="13" style="118" customWidth="1"/>
    <col min="10232" max="10232" width="11" style="118" customWidth="1"/>
    <col min="10233" max="10233" width="12.7109375" style="118" customWidth="1"/>
    <col min="10234" max="10234" width="12.140625" style="118" customWidth="1"/>
    <col min="10235" max="10235" width="11.28515625" style="118" customWidth="1"/>
    <col min="10236" max="10236" width="11.42578125" style="118" customWidth="1"/>
    <col min="10237" max="10237" width="12" style="118" customWidth="1"/>
    <col min="10238" max="10238" width="3.42578125" style="118" customWidth="1"/>
    <col min="10239" max="10481" width="9.140625" style="118"/>
    <col min="10482" max="10482" width="17" style="118" customWidth="1"/>
    <col min="10483" max="10483" width="12.28515625" style="118" customWidth="1"/>
    <col min="10484" max="10484" width="11.28515625" style="118" customWidth="1"/>
    <col min="10485" max="10485" width="15" style="118" customWidth="1"/>
    <col min="10486" max="10486" width="14" style="118" customWidth="1"/>
    <col min="10487" max="10487" width="13" style="118" customWidth="1"/>
    <col min="10488" max="10488" width="11" style="118" customWidth="1"/>
    <col min="10489" max="10489" width="12.7109375" style="118" customWidth="1"/>
    <col min="10490" max="10490" width="12.140625" style="118" customWidth="1"/>
    <col min="10491" max="10491" width="11.28515625" style="118" customWidth="1"/>
    <col min="10492" max="10492" width="11.42578125" style="118" customWidth="1"/>
    <col min="10493" max="10493" width="12" style="118" customWidth="1"/>
    <col min="10494" max="10494" width="3.42578125" style="118" customWidth="1"/>
    <col min="10495" max="10737" width="9.140625" style="118"/>
    <col min="10738" max="10738" width="17" style="118" customWidth="1"/>
    <col min="10739" max="10739" width="12.28515625" style="118" customWidth="1"/>
    <col min="10740" max="10740" width="11.28515625" style="118" customWidth="1"/>
    <col min="10741" max="10741" width="15" style="118" customWidth="1"/>
    <col min="10742" max="10742" width="14" style="118" customWidth="1"/>
    <col min="10743" max="10743" width="13" style="118" customWidth="1"/>
    <col min="10744" max="10744" width="11" style="118" customWidth="1"/>
    <col min="10745" max="10745" width="12.7109375" style="118" customWidth="1"/>
    <col min="10746" max="10746" width="12.140625" style="118" customWidth="1"/>
    <col min="10747" max="10747" width="11.28515625" style="118" customWidth="1"/>
    <col min="10748" max="10748" width="11.42578125" style="118" customWidth="1"/>
    <col min="10749" max="10749" width="12" style="118" customWidth="1"/>
    <col min="10750" max="10750" width="3.42578125" style="118" customWidth="1"/>
    <col min="10751" max="10993" width="9.140625" style="118"/>
    <col min="10994" max="10994" width="17" style="118" customWidth="1"/>
    <col min="10995" max="10995" width="12.28515625" style="118" customWidth="1"/>
    <col min="10996" max="10996" width="11.28515625" style="118" customWidth="1"/>
    <col min="10997" max="10997" width="15" style="118" customWidth="1"/>
    <col min="10998" max="10998" width="14" style="118" customWidth="1"/>
    <col min="10999" max="10999" width="13" style="118" customWidth="1"/>
    <col min="11000" max="11000" width="11" style="118" customWidth="1"/>
    <col min="11001" max="11001" width="12.7109375" style="118" customWidth="1"/>
    <col min="11002" max="11002" width="12.140625" style="118" customWidth="1"/>
    <col min="11003" max="11003" width="11.28515625" style="118" customWidth="1"/>
    <col min="11004" max="11004" width="11.42578125" style="118" customWidth="1"/>
    <col min="11005" max="11005" width="12" style="118" customWidth="1"/>
    <col min="11006" max="11006" width="3.42578125" style="118" customWidth="1"/>
    <col min="11007" max="11249" width="9.140625" style="118"/>
    <col min="11250" max="11250" width="17" style="118" customWidth="1"/>
    <col min="11251" max="11251" width="12.28515625" style="118" customWidth="1"/>
    <col min="11252" max="11252" width="11.28515625" style="118" customWidth="1"/>
    <col min="11253" max="11253" width="15" style="118" customWidth="1"/>
    <col min="11254" max="11254" width="14" style="118" customWidth="1"/>
    <col min="11255" max="11255" width="13" style="118" customWidth="1"/>
    <col min="11256" max="11256" width="11" style="118" customWidth="1"/>
    <col min="11257" max="11257" width="12.7109375" style="118" customWidth="1"/>
    <col min="11258" max="11258" width="12.140625" style="118" customWidth="1"/>
    <col min="11259" max="11259" width="11.28515625" style="118" customWidth="1"/>
    <col min="11260" max="11260" width="11.42578125" style="118" customWidth="1"/>
    <col min="11261" max="11261" width="12" style="118" customWidth="1"/>
    <col min="11262" max="11262" width="3.42578125" style="118" customWidth="1"/>
    <col min="11263" max="11505" width="9.140625" style="118"/>
    <col min="11506" max="11506" width="17" style="118" customWidth="1"/>
    <col min="11507" max="11507" width="12.28515625" style="118" customWidth="1"/>
    <col min="11508" max="11508" width="11.28515625" style="118" customWidth="1"/>
    <col min="11509" max="11509" width="15" style="118" customWidth="1"/>
    <col min="11510" max="11510" width="14" style="118" customWidth="1"/>
    <col min="11511" max="11511" width="13" style="118" customWidth="1"/>
    <col min="11512" max="11512" width="11" style="118" customWidth="1"/>
    <col min="11513" max="11513" width="12.7109375" style="118" customWidth="1"/>
    <col min="11514" max="11514" width="12.140625" style="118" customWidth="1"/>
    <col min="11515" max="11515" width="11.28515625" style="118" customWidth="1"/>
    <col min="11516" max="11516" width="11.42578125" style="118" customWidth="1"/>
    <col min="11517" max="11517" width="12" style="118" customWidth="1"/>
    <col min="11518" max="11518" width="3.42578125" style="118" customWidth="1"/>
    <col min="11519" max="11761" width="9.140625" style="118"/>
    <col min="11762" max="11762" width="17" style="118" customWidth="1"/>
    <col min="11763" max="11763" width="12.28515625" style="118" customWidth="1"/>
    <col min="11764" max="11764" width="11.28515625" style="118" customWidth="1"/>
    <col min="11765" max="11765" width="15" style="118" customWidth="1"/>
    <col min="11766" max="11766" width="14" style="118" customWidth="1"/>
    <col min="11767" max="11767" width="13" style="118" customWidth="1"/>
    <col min="11768" max="11768" width="11" style="118" customWidth="1"/>
    <col min="11769" max="11769" width="12.7109375" style="118" customWidth="1"/>
    <col min="11770" max="11770" width="12.140625" style="118" customWidth="1"/>
    <col min="11771" max="11771" width="11.28515625" style="118" customWidth="1"/>
    <col min="11772" max="11772" width="11.42578125" style="118" customWidth="1"/>
    <col min="11773" max="11773" width="12" style="118" customWidth="1"/>
    <col min="11774" max="11774" width="3.42578125" style="118" customWidth="1"/>
    <col min="11775" max="12017" width="9.140625" style="118"/>
    <col min="12018" max="12018" width="17" style="118" customWidth="1"/>
    <col min="12019" max="12019" width="12.28515625" style="118" customWidth="1"/>
    <col min="12020" max="12020" width="11.28515625" style="118" customWidth="1"/>
    <col min="12021" max="12021" width="15" style="118" customWidth="1"/>
    <col min="12022" max="12022" width="14" style="118" customWidth="1"/>
    <col min="12023" max="12023" width="13" style="118" customWidth="1"/>
    <col min="12024" max="12024" width="11" style="118" customWidth="1"/>
    <col min="12025" max="12025" width="12.7109375" style="118" customWidth="1"/>
    <col min="12026" max="12026" width="12.140625" style="118" customWidth="1"/>
    <col min="12027" max="12027" width="11.28515625" style="118" customWidth="1"/>
    <col min="12028" max="12028" width="11.42578125" style="118" customWidth="1"/>
    <col min="12029" max="12029" width="12" style="118" customWidth="1"/>
    <col min="12030" max="12030" width="3.42578125" style="118" customWidth="1"/>
    <col min="12031" max="12273" width="9.140625" style="118"/>
    <col min="12274" max="12274" width="17" style="118" customWidth="1"/>
    <col min="12275" max="12275" width="12.28515625" style="118" customWidth="1"/>
    <col min="12276" max="12276" width="11.28515625" style="118" customWidth="1"/>
    <col min="12277" max="12277" width="15" style="118" customWidth="1"/>
    <col min="12278" max="12278" width="14" style="118" customWidth="1"/>
    <col min="12279" max="12279" width="13" style="118" customWidth="1"/>
    <col min="12280" max="12280" width="11" style="118" customWidth="1"/>
    <col min="12281" max="12281" width="12.7109375" style="118" customWidth="1"/>
    <col min="12282" max="12282" width="12.140625" style="118" customWidth="1"/>
    <col min="12283" max="12283" width="11.28515625" style="118" customWidth="1"/>
    <col min="12284" max="12284" width="11.42578125" style="118" customWidth="1"/>
    <col min="12285" max="12285" width="12" style="118" customWidth="1"/>
    <col min="12286" max="12286" width="3.42578125" style="118" customWidth="1"/>
    <col min="12287" max="12529" width="9.140625" style="118"/>
    <col min="12530" max="12530" width="17" style="118" customWidth="1"/>
    <col min="12531" max="12531" width="12.28515625" style="118" customWidth="1"/>
    <col min="12532" max="12532" width="11.28515625" style="118" customWidth="1"/>
    <col min="12533" max="12533" width="15" style="118" customWidth="1"/>
    <col min="12534" max="12534" width="14" style="118" customWidth="1"/>
    <col min="12535" max="12535" width="13" style="118" customWidth="1"/>
    <col min="12536" max="12536" width="11" style="118" customWidth="1"/>
    <col min="12537" max="12537" width="12.7109375" style="118" customWidth="1"/>
    <col min="12538" max="12538" width="12.140625" style="118" customWidth="1"/>
    <col min="12539" max="12539" width="11.28515625" style="118" customWidth="1"/>
    <col min="12540" max="12540" width="11.42578125" style="118" customWidth="1"/>
    <col min="12541" max="12541" width="12" style="118" customWidth="1"/>
    <col min="12542" max="12542" width="3.42578125" style="118" customWidth="1"/>
    <col min="12543" max="12785" width="9.140625" style="118"/>
    <col min="12786" max="12786" width="17" style="118" customWidth="1"/>
    <col min="12787" max="12787" width="12.28515625" style="118" customWidth="1"/>
    <col min="12788" max="12788" width="11.28515625" style="118" customWidth="1"/>
    <col min="12789" max="12789" width="15" style="118" customWidth="1"/>
    <col min="12790" max="12790" width="14" style="118" customWidth="1"/>
    <col min="12791" max="12791" width="13" style="118" customWidth="1"/>
    <col min="12792" max="12792" width="11" style="118" customWidth="1"/>
    <col min="12793" max="12793" width="12.7109375" style="118" customWidth="1"/>
    <col min="12794" max="12794" width="12.140625" style="118" customWidth="1"/>
    <col min="12795" max="12795" width="11.28515625" style="118" customWidth="1"/>
    <col min="12796" max="12796" width="11.42578125" style="118" customWidth="1"/>
    <col min="12797" max="12797" width="12" style="118" customWidth="1"/>
    <col min="12798" max="12798" width="3.42578125" style="118" customWidth="1"/>
    <col min="12799" max="13041" width="9.140625" style="118"/>
    <col min="13042" max="13042" width="17" style="118" customWidth="1"/>
    <col min="13043" max="13043" width="12.28515625" style="118" customWidth="1"/>
    <col min="13044" max="13044" width="11.28515625" style="118" customWidth="1"/>
    <col min="13045" max="13045" width="15" style="118" customWidth="1"/>
    <col min="13046" max="13046" width="14" style="118" customWidth="1"/>
    <col min="13047" max="13047" width="13" style="118" customWidth="1"/>
    <col min="13048" max="13048" width="11" style="118" customWidth="1"/>
    <col min="13049" max="13049" width="12.7109375" style="118" customWidth="1"/>
    <col min="13050" max="13050" width="12.140625" style="118" customWidth="1"/>
    <col min="13051" max="13051" width="11.28515625" style="118" customWidth="1"/>
    <col min="13052" max="13052" width="11.42578125" style="118" customWidth="1"/>
    <col min="13053" max="13053" width="12" style="118" customWidth="1"/>
    <col min="13054" max="13054" width="3.42578125" style="118" customWidth="1"/>
    <col min="13055" max="13297" width="9.140625" style="118"/>
    <col min="13298" max="13298" width="17" style="118" customWidth="1"/>
    <col min="13299" max="13299" width="12.28515625" style="118" customWidth="1"/>
    <col min="13300" max="13300" width="11.28515625" style="118" customWidth="1"/>
    <col min="13301" max="13301" width="15" style="118" customWidth="1"/>
    <col min="13302" max="13302" width="14" style="118" customWidth="1"/>
    <col min="13303" max="13303" width="13" style="118" customWidth="1"/>
    <col min="13304" max="13304" width="11" style="118" customWidth="1"/>
    <col min="13305" max="13305" width="12.7109375" style="118" customWidth="1"/>
    <col min="13306" max="13306" width="12.140625" style="118" customWidth="1"/>
    <col min="13307" max="13307" width="11.28515625" style="118" customWidth="1"/>
    <col min="13308" max="13308" width="11.42578125" style="118" customWidth="1"/>
    <col min="13309" max="13309" width="12" style="118" customWidth="1"/>
    <col min="13310" max="13310" width="3.42578125" style="118" customWidth="1"/>
    <col min="13311" max="13553" width="9.140625" style="118"/>
    <col min="13554" max="13554" width="17" style="118" customWidth="1"/>
    <col min="13555" max="13555" width="12.28515625" style="118" customWidth="1"/>
    <col min="13556" max="13556" width="11.28515625" style="118" customWidth="1"/>
    <col min="13557" max="13557" width="15" style="118" customWidth="1"/>
    <col min="13558" max="13558" width="14" style="118" customWidth="1"/>
    <col min="13559" max="13559" width="13" style="118" customWidth="1"/>
    <col min="13560" max="13560" width="11" style="118" customWidth="1"/>
    <col min="13561" max="13561" width="12.7109375" style="118" customWidth="1"/>
    <col min="13562" max="13562" width="12.140625" style="118" customWidth="1"/>
    <col min="13563" max="13563" width="11.28515625" style="118" customWidth="1"/>
    <col min="13564" max="13564" width="11.42578125" style="118" customWidth="1"/>
    <col min="13565" max="13565" width="12" style="118" customWidth="1"/>
    <col min="13566" max="13566" width="3.42578125" style="118" customWidth="1"/>
    <col min="13567" max="13809" width="9.140625" style="118"/>
    <col min="13810" max="13810" width="17" style="118" customWidth="1"/>
    <col min="13811" max="13811" width="12.28515625" style="118" customWidth="1"/>
    <col min="13812" max="13812" width="11.28515625" style="118" customWidth="1"/>
    <col min="13813" max="13813" width="15" style="118" customWidth="1"/>
    <col min="13814" max="13814" width="14" style="118" customWidth="1"/>
    <col min="13815" max="13815" width="13" style="118" customWidth="1"/>
    <col min="13816" max="13816" width="11" style="118" customWidth="1"/>
    <col min="13817" max="13817" width="12.7109375" style="118" customWidth="1"/>
    <col min="13818" max="13818" width="12.140625" style="118" customWidth="1"/>
    <col min="13819" max="13819" width="11.28515625" style="118" customWidth="1"/>
    <col min="13820" max="13820" width="11.42578125" style="118" customWidth="1"/>
    <col min="13821" max="13821" width="12" style="118" customWidth="1"/>
    <col min="13822" max="13822" width="3.42578125" style="118" customWidth="1"/>
    <col min="13823" max="14065" width="9.140625" style="118"/>
    <col min="14066" max="14066" width="17" style="118" customWidth="1"/>
    <col min="14067" max="14067" width="12.28515625" style="118" customWidth="1"/>
    <col min="14068" max="14068" width="11.28515625" style="118" customWidth="1"/>
    <col min="14069" max="14069" width="15" style="118" customWidth="1"/>
    <col min="14070" max="14070" width="14" style="118" customWidth="1"/>
    <col min="14071" max="14071" width="13" style="118" customWidth="1"/>
    <col min="14072" max="14072" width="11" style="118" customWidth="1"/>
    <col min="14073" max="14073" width="12.7109375" style="118" customWidth="1"/>
    <col min="14074" max="14074" width="12.140625" style="118" customWidth="1"/>
    <col min="14075" max="14075" width="11.28515625" style="118" customWidth="1"/>
    <col min="14076" max="14076" width="11.42578125" style="118" customWidth="1"/>
    <col min="14077" max="14077" width="12" style="118" customWidth="1"/>
    <col min="14078" max="14078" width="3.42578125" style="118" customWidth="1"/>
    <col min="14079" max="14321" width="9.140625" style="118"/>
    <col min="14322" max="14322" width="17" style="118" customWidth="1"/>
    <col min="14323" max="14323" width="12.28515625" style="118" customWidth="1"/>
    <col min="14324" max="14324" width="11.28515625" style="118" customWidth="1"/>
    <col min="14325" max="14325" width="15" style="118" customWidth="1"/>
    <col min="14326" max="14326" width="14" style="118" customWidth="1"/>
    <col min="14327" max="14327" width="13" style="118" customWidth="1"/>
    <col min="14328" max="14328" width="11" style="118" customWidth="1"/>
    <col min="14329" max="14329" width="12.7109375" style="118" customWidth="1"/>
    <col min="14330" max="14330" width="12.140625" style="118" customWidth="1"/>
    <col min="14331" max="14331" width="11.28515625" style="118" customWidth="1"/>
    <col min="14332" max="14332" width="11.42578125" style="118" customWidth="1"/>
    <col min="14333" max="14333" width="12" style="118" customWidth="1"/>
    <col min="14334" max="14334" width="3.42578125" style="118" customWidth="1"/>
    <col min="14335" max="14577" width="9.140625" style="118"/>
    <col min="14578" max="14578" width="17" style="118" customWidth="1"/>
    <col min="14579" max="14579" width="12.28515625" style="118" customWidth="1"/>
    <col min="14580" max="14580" width="11.28515625" style="118" customWidth="1"/>
    <col min="14581" max="14581" width="15" style="118" customWidth="1"/>
    <col min="14582" max="14582" width="14" style="118" customWidth="1"/>
    <col min="14583" max="14583" width="13" style="118" customWidth="1"/>
    <col min="14584" max="14584" width="11" style="118" customWidth="1"/>
    <col min="14585" max="14585" width="12.7109375" style="118" customWidth="1"/>
    <col min="14586" max="14586" width="12.140625" style="118" customWidth="1"/>
    <col min="14587" max="14587" width="11.28515625" style="118" customWidth="1"/>
    <col min="14588" max="14588" width="11.42578125" style="118" customWidth="1"/>
    <col min="14589" max="14589" width="12" style="118" customWidth="1"/>
    <col min="14590" max="14590" width="3.42578125" style="118" customWidth="1"/>
    <col min="14591" max="14833" width="9.140625" style="118"/>
    <col min="14834" max="14834" width="17" style="118" customWidth="1"/>
    <col min="14835" max="14835" width="12.28515625" style="118" customWidth="1"/>
    <col min="14836" max="14836" width="11.28515625" style="118" customWidth="1"/>
    <col min="14837" max="14837" width="15" style="118" customWidth="1"/>
    <col min="14838" max="14838" width="14" style="118" customWidth="1"/>
    <col min="14839" max="14839" width="13" style="118" customWidth="1"/>
    <col min="14840" max="14840" width="11" style="118" customWidth="1"/>
    <col min="14841" max="14841" width="12.7109375" style="118" customWidth="1"/>
    <col min="14842" max="14842" width="12.140625" style="118" customWidth="1"/>
    <col min="14843" max="14843" width="11.28515625" style="118" customWidth="1"/>
    <col min="14844" max="14844" width="11.42578125" style="118" customWidth="1"/>
    <col min="14845" max="14845" width="12" style="118" customWidth="1"/>
    <col min="14846" max="14846" width="3.42578125" style="118" customWidth="1"/>
    <col min="14847" max="15089" width="9.140625" style="118"/>
    <col min="15090" max="15090" width="17" style="118" customWidth="1"/>
    <col min="15091" max="15091" width="12.28515625" style="118" customWidth="1"/>
    <col min="15092" max="15092" width="11.28515625" style="118" customWidth="1"/>
    <col min="15093" max="15093" width="15" style="118" customWidth="1"/>
    <col min="15094" max="15094" width="14" style="118" customWidth="1"/>
    <col min="15095" max="15095" width="13" style="118" customWidth="1"/>
    <col min="15096" max="15096" width="11" style="118" customWidth="1"/>
    <col min="15097" max="15097" width="12.7109375" style="118" customWidth="1"/>
    <col min="15098" max="15098" width="12.140625" style="118" customWidth="1"/>
    <col min="15099" max="15099" width="11.28515625" style="118" customWidth="1"/>
    <col min="15100" max="15100" width="11.42578125" style="118" customWidth="1"/>
    <col min="15101" max="15101" width="12" style="118" customWidth="1"/>
    <col min="15102" max="15102" width="3.42578125" style="118" customWidth="1"/>
    <col min="15103" max="15345" width="9.140625" style="118"/>
    <col min="15346" max="15346" width="17" style="118" customWidth="1"/>
    <col min="15347" max="15347" width="12.28515625" style="118" customWidth="1"/>
    <col min="15348" max="15348" width="11.28515625" style="118" customWidth="1"/>
    <col min="15349" max="15349" width="15" style="118" customWidth="1"/>
    <col min="15350" max="15350" width="14" style="118" customWidth="1"/>
    <col min="15351" max="15351" width="13" style="118" customWidth="1"/>
    <col min="15352" max="15352" width="11" style="118" customWidth="1"/>
    <col min="15353" max="15353" width="12.7109375" style="118" customWidth="1"/>
    <col min="15354" max="15354" width="12.140625" style="118" customWidth="1"/>
    <col min="15355" max="15355" width="11.28515625" style="118" customWidth="1"/>
    <col min="15356" max="15356" width="11.42578125" style="118" customWidth="1"/>
    <col min="15357" max="15357" width="12" style="118" customWidth="1"/>
    <col min="15358" max="15358" width="3.42578125" style="118" customWidth="1"/>
    <col min="15359" max="15601" width="9.140625" style="118"/>
    <col min="15602" max="15602" width="17" style="118" customWidth="1"/>
    <col min="15603" max="15603" width="12.28515625" style="118" customWidth="1"/>
    <col min="15604" max="15604" width="11.28515625" style="118" customWidth="1"/>
    <col min="15605" max="15605" width="15" style="118" customWidth="1"/>
    <col min="15606" max="15606" width="14" style="118" customWidth="1"/>
    <col min="15607" max="15607" width="13" style="118" customWidth="1"/>
    <col min="15608" max="15608" width="11" style="118" customWidth="1"/>
    <col min="15609" max="15609" width="12.7109375" style="118" customWidth="1"/>
    <col min="15610" max="15610" width="12.140625" style="118" customWidth="1"/>
    <col min="15611" max="15611" width="11.28515625" style="118" customWidth="1"/>
    <col min="15612" max="15612" width="11.42578125" style="118" customWidth="1"/>
    <col min="15613" max="15613" width="12" style="118" customWidth="1"/>
    <col min="15614" max="15614" width="3.42578125" style="118" customWidth="1"/>
    <col min="15615" max="15857" width="9.140625" style="118"/>
    <col min="15858" max="15858" width="17" style="118" customWidth="1"/>
    <col min="15859" max="15859" width="12.28515625" style="118" customWidth="1"/>
    <col min="15860" max="15860" width="11.28515625" style="118" customWidth="1"/>
    <col min="15861" max="15861" width="15" style="118" customWidth="1"/>
    <col min="15862" max="15862" width="14" style="118" customWidth="1"/>
    <col min="15863" max="15863" width="13" style="118" customWidth="1"/>
    <col min="15864" max="15864" width="11" style="118" customWidth="1"/>
    <col min="15865" max="15865" width="12.7109375" style="118" customWidth="1"/>
    <col min="15866" max="15866" width="12.140625" style="118" customWidth="1"/>
    <col min="15867" max="15867" width="11.28515625" style="118" customWidth="1"/>
    <col min="15868" max="15868" width="11.42578125" style="118" customWidth="1"/>
    <col min="15869" max="15869" width="12" style="118" customWidth="1"/>
    <col min="15870" max="15870" width="3.42578125" style="118" customWidth="1"/>
    <col min="15871" max="16113" width="9.140625" style="118"/>
    <col min="16114" max="16114" width="17" style="118" customWidth="1"/>
    <col min="16115" max="16115" width="12.28515625" style="118" customWidth="1"/>
    <col min="16116" max="16116" width="11.28515625" style="118" customWidth="1"/>
    <col min="16117" max="16117" width="15" style="118" customWidth="1"/>
    <col min="16118" max="16118" width="14" style="118" customWidth="1"/>
    <col min="16119" max="16119" width="13" style="118" customWidth="1"/>
    <col min="16120" max="16120" width="11" style="118" customWidth="1"/>
    <col min="16121" max="16121" width="12.7109375" style="118" customWidth="1"/>
    <col min="16122" max="16122" width="12.140625" style="118" customWidth="1"/>
    <col min="16123" max="16123" width="11.28515625" style="118" customWidth="1"/>
    <col min="16124" max="16124" width="11.42578125" style="118" customWidth="1"/>
    <col min="16125" max="16125" width="12" style="118" customWidth="1"/>
    <col min="16126" max="16126" width="3.42578125" style="118" customWidth="1"/>
    <col min="16127" max="16384" width="9.140625" style="118"/>
  </cols>
  <sheetData>
    <row r="2" spans="1:15" ht="22.5" customHeight="1" x14ac:dyDescent="0.15">
      <c r="A2" s="2770" t="s">
        <v>3367</v>
      </c>
      <c r="B2" s="2771"/>
      <c r="C2" s="2771"/>
      <c r="D2" s="2771"/>
      <c r="E2" s="2771"/>
      <c r="F2" s="2771"/>
      <c r="G2" s="2771"/>
      <c r="H2" s="2771"/>
      <c r="I2" s="2771"/>
      <c r="J2" s="2771"/>
      <c r="K2" s="2771"/>
      <c r="L2" s="2771"/>
    </row>
    <row r="3" spans="1:15" ht="12" customHeight="1" x14ac:dyDescent="0.15">
      <c r="A3" s="2384"/>
      <c r="B3" s="2385"/>
      <c r="C3" s="2385"/>
      <c r="D3" s="2385"/>
      <c r="E3" s="2385"/>
      <c r="F3" s="2385"/>
      <c r="G3" s="2385"/>
      <c r="H3" s="2385"/>
      <c r="I3" s="2385"/>
      <c r="J3" s="2385"/>
      <c r="K3" s="2385"/>
      <c r="L3" s="2385"/>
    </row>
    <row r="4" spans="1:15" ht="11.25" customHeight="1" x14ac:dyDescent="0.15">
      <c r="A4" s="2388" t="s">
        <v>1</v>
      </c>
      <c r="B4" s="2415" t="s">
        <v>176</v>
      </c>
      <c r="C4" s="2416"/>
      <c r="D4" s="2416"/>
      <c r="E4" s="2416"/>
      <c r="F4" s="2416"/>
      <c r="G4" s="2416"/>
      <c r="H4" s="2416"/>
      <c r="I4" s="2416"/>
      <c r="J4" s="2416"/>
      <c r="K4" s="2416"/>
      <c r="L4" s="2416"/>
    </row>
    <row r="5" spans="1:15" ht="11.25" customHeight="1" x14ac:dyDescent="0.15">
      <c r="A5" s="2388"/>
      <c r="B5" s="2388" t="s">
        <v>71</v>
      </c>
      <c r="C5" s="2415" t="s">
        <v>1445</v>
      </c>
      <c r="D5" s="2416"/>
      <c r="E5" s="2416"/>
      <c r="F5" s="2416"/>
      <c r="G5" s="2416"/>
      <c r="H5" s="2416"/>
      <c r="I5" s="2416"/>
      <c r="J5" s="2416"/>
      <c r="K5" s="2416"/>
      <c r="L5" s="2416"/>
    </row>
    <row r="6" spans="1:15" ht="24" customHeight="1" x14ac:dyDescent="0.15">
      <c r="A6" s="2388"/>
      <c r="B6" s="2388"/>
      <c r="C6" s="145" t="s">
        <v>3353</v>
      </c>
      <c r="D6" s="145" t="s">
        <v>3354</v>
      </c>
      <c r="E6" s="145" t="s">
        <v>3355</v>
      </c>
      <c r="F6" s="145" t="s">
        <v>3356</v>
      </c>
      <c r="G6" s="145" t="s">
        <v>3357</v>
      </c>
      <c r="H6" s="145" t="s">
        <v>3362</v>
      </c>
      <c r="I6" s="145" t="s">
        <v>3304</v>
      </c>
      <c r="J6" s="145" t="s">
        <v>3344</v>
      </c>
      <c r="K6" s="145" t="s">
        <v>3363</v>
      </c>
      <c r="L6" s="145" t="s">
        <v>3364</v>
      </c>
    </row>
    <row r="7" spans="1:15" x14ac:dyDescent="0.15">
      <c r="A7" s="141" t="s">
        <v>71</v>
      </c>
      <c r="B7" s="874">
        <f t="shared" ref="B7:L7" si="0">SUM(B8:B22)</f>
        <v>5379775</v>
      </c>
      <c r="C7" s="874">
        <f t="shared" si="0"/>
        <v>2247653</v>
      </c>
      <c r="D7" s="874">
        <f t="shared" si="0"/>
        <v>457605</v>
      </c>
      <c r="E7" s="874">
        <f t="shared" si="0"/>
        <v>655399</v>
      </c>
      <c r="F7" s="874">
        <f t="shared" si="0"/>
        <v>789132</v>
      </c>
      <c r="G7" s="874">
        <f t="shared" si="0"/>
        <v>242364</v>
      </c>
      <c r="H7" s="874">
        <f t="shared" si="0"/>
        <v>221811</v>
      </c>
      <c r="I7" s="874">
        <f t="shared" si="0"/>
        <v>182650</v>
      </c>
      <c r="J7" s="874">
        <f t="shared" si="0"/>
        <v>34098</v>
      </c>
      <c r="K7" s="874">
        <f t="shared" si="0"/>
        <v>243755</v>
      </c>
      <c r="L7" s="874">
        <f t="shared" si="0"/>
        <v>305308</v>
      </c>
      <c r="M7" s="147"/>
      <c r="N7" s="147"/>
      <c r="O7" s="147"/>
    </row>
    <row r="8" spans="1:15" x14ac:dyDescent="0.15">
      <c r="A8" s="143" t="s">
        <v>5</v>
      </c>
      <c r="B8" s="874">
        <f>SUM(C8:L8)</f>
        <v>88723</v>
      </c>
      <c r="C8" s="706">
        <v>57023</v>
      </c>
      <c r="D8" s="706">
        <v>0</v>
      </c>
      <c r="E8" s="706">
        <v>250</v>
      </c>
      <c r="F8" s="706">
        <v>1030</v>
      </c>
      <c r="G8" s="706">
        <v>530</v>
      </c>
      <c r="H8" s="706">
        <v>500</v>
      </c>
      <c r="I8" s="706">
        <v>10000</v>
      </c>
      <c r="J8" s="706">
        <v>0</v>
      </c>
      <c r="K8" s="706">
        <v>100</v>
      </c>
      <c r="L8" s="706">
        <v>19290</v>
      </c>
      <c r="M8" s="147"/>
      <c r="N8" s="464"/>
      <c r="O8" s="147"/>
    </row>
    <row r="9" spans="1:15" x14ac:dyDescent="0.15">
      <c r="A9" s="143" t="s">
        <v>7</v>
      </c>
      <c r="B9" s="874">
        <f t="shared" ref="B9:B22" si="1">SUM(C9:L9)</f>
        <v>18616</v>
      </c>
      <c r="C9" s="706">
        <v>8145</v>
      </c>
      <c r="D9" s="706">
        <v>1050</v>
      </c>
      <c r="E9" s="706">
        <v>1600</v>
      </c>
      <c r="F9" s="706">
        <v>875</v>
      </c>
      <c r="G9" s="706">
        <v>568</v>
      </c>
      <c r="H9" s="706">
        <v>4300</v>
      </c>
      <c r="I9" s="706">
        <v>500</v>
      </c>
      <c r="J9" s="706">
        <v>348</v>
      </c>
      <c r="K9" s="706">
        <v>780</v>
      </c>
      <c r="L9" s="706">
        <v>450</v>
      </c>
      <c r="M9" s="147"/>
      <c r="N9" s="464"/>
      <c r="O9" s="147"/>
    </row>
    <row r="10" spans="1:15" x14ac:dyDescent="0.15">
      <c r="A10" s="143" t="s">
        <v>8</v>
      </c>
      <c r="B10" s="874">
        <f t="shared" si="1"/>
        <v>257947</v>
      </c>
      <c r="C10" s="706">
        <v>144120</v>
      </c>
      <c r="D10" s="706">
        <v>8247</v>
      </c>
      <c r="E10" s="706">
        <v>2620</v>
      </c>
      <c r="F10" s="706">
        <v>34782</v>
      </c>
      <c r="G10" s="706">
        <v>3250</v>
      </c>
      <c r="H10" s="706">
        <v>1738</v>
      </c>
      <c r="I10" s="706">
        <v>8290</v>
      </c>
      <c r="J10" s="706">
        <v>0</v>
      </c>
      <c r="K10" s="706">
        <v>12468</v>
      </c>
      <c r="L10" s="706">
        <v>42432</v>
      </c>
      <c r="M10" s="147"/>
      <c r="N10" s="464"/>
      <c r="O10" s="147"/>
    </row>
    <row r="11" spans="1:15" x14ac:dyDescent="0.15">
      <c r="A11" s="143" t="s">
        <v>9</v>
      </c>
      <c r="B11" s="874">
        <f t="shared" si="1"/>
        <v>149017</v>
      </c>
      <c r="C11" s="706">
        <v>80930</v>
      </c>
      <c r="D11" s="706">
        <v>9952</v>
      </c>
      <c r="E11" s="706">
        <v>24623</v>
      </c>
      <c r="F11" s="706">
        <v>8320</v>
      </c>
      <c r="G11" s="706">
        <v>6940</v>
      </c>
      <c r="H11" s="706">
        <v>1700</v>
      </c>
      <c r="I11" s="706">
        <v>9110</v>
      </c>
      <c r="J11" s="706">
        <v>1099</v>
      </c>
      <c r="K11" s="706">
        <v>5143</v>
      </c>
      <c r="L11" s="706">
        <v>1200</v>
      </c>
      <c r="M11" s="147"/>
      <c r="N11" s="464"/>
      <c r="O11" s="147"/>
    </row>
    <row r="12" spans="1:15" x14ac:dyDescent="0.15">
      <c r="A12" s="143" t="s">
        <v>10</v>
      </c>
      <c r="B12" s="874">
        <f t="shared" si="1"/>
        <v>183790</v>
      </c>
      <c r="C12" s="706">
        <v>81270</v>
      </c>
      <c r="D12" s="706">
        <v>2320</v>
      </c>
      <c r="E12" s="706">
        <v>14546</v>
      </c>
      <c r="F12" s="706">
        <v>29392</v>
      </c>
      <c r="G12" s="706">
        <v>13075</v>
      </c>
      <c r="H12" s="706">
        <v>27360</v>
      </c>
      <c r="I12" s="706">
        <v>9942</v>
      </c>
      <c r="J12" s="706">
        <v>1315</v>
      </c>
      <c r="K12" s="706">
        <v>4570</v>
      </c>
      <c r="L12" s="706">
        <v>0</v>
      </c>
      <c r="M12" s="147"/>
      <c r="N12" s="464"/>
      <c r="O12" s="147"/>
    </row>
    <row r="13" spans="1:15" x14ac:dyDescent="0.15">
      <c r="A13" s="143" t="s">
        <v>11</v>
      </c>
      <c r="B13" s="874">
        <f t="shared" si="1"/>
        <v>457139</v>
      </c>
      <c r="C13" s="706">
        <v>265648</v>
      </c>
      <c r="D13" s="706">
        <v>2989</v>
      </c>
      <c r="E13" s="706">
        <v>58865</v>
      </c>
      <c r="F13" s="706">
        <v>50916</v>
      </c>
      <c r="G13" s="706">
        <v>27820</v>
      </c>
      <c r="H13" s="706">
        <v>9147</v>
      </c>
      <c r="I13" s="706">
        <v>17020</v>
      </c>
      <c r="J13" s="706">
        <v>700</v>
      </c>
      <c r="K13" s="706">
        <v>6606</v>
      </c>
      <c r="L13" s="706">
        <v>17428</v>
      </c>
      <c r="M13" s="147"/>
      <c r="N13" s="464"/>
      <c r="O13" s="147"/>
    </row>
    <row r="14" spans="1:15" x14ac:dyDescent="0.15">
      <c r="A14" s="143" t="s">
        <v>12</v>
      </c>
      <c r="B14" s="874">
        <f t="shared" si="1"/>
        <v>659648</v>
      </c>
      <c r="C14" s="706">
        <v>197049</v>
      </c>
      <c r="D14" s="706">
        <v>239748</v>
      </c>
      <c r="E14" s="706">
        <v>16439</v>
      </c>
      <c r="F14" s="706">
        <v>80950</v>
      </c>
      <c r="G14" s="706">
        <v>34504</v>
      </c>
      <c r="H14" s="706">
        <v>24933</v>
      </c>
      <c r="I14" s="706">
        <v>5400</v>
      </c>
      <c r="J14" s="706">
        <v>4233</v>
      </c>
      <c r="K14" s="706">
        <v>35562</v>
      </c>
      <c r="L14" s="706">
        <v>20830</v>
      </c>
      <c r="M14" s="147"/>
      <c r="N14" s="464"/>
      <c r="O14" s="147"/>
    </row>
    <row r="15" spans="1:15" x14ac:dyDescent="0.15">
      <c r="A15" s="143" t="s">
        <v>13</v>
      </c>
      <c r="B15" s="874">
        <f t="shared" si="1"/>
        <v>335424</v>
      </c>
      <c r="C15" s="706">
        <v>199186</v>
      </c>
      <c r="D15" s="706">
        <v>15919</v>
      </c>
      <c r="E15" s="706">
        <v>26003</v>
      </c>
      <c r="F15" s="706">
        <v>21528</v>
      </c>
      <c r="G15" s="706">
        <v>13371</v>
      </c>
      <c r="H15" s="706">
        <v>4221</v>
      </c>
      <c r="I15" s="706">
        <v>16891</v>
      </c>
      <c r="J15" s="706">
        <v>12523</v>
      </c>
      <c r="K15" s="706">
        <v>8805</v>
      </c>
      <c r="L15" s="706">
        <v>16977</v>
      </c>
      <c r="M15" s="147"/>
      <c r="N15" s="464"/>
      <c r="O15" s="147"/>
    </row>
    <row r="16" spans="1:15" x14ac:dyDescent="0.15">
      <c r="A16" s="143" t="s">
        <v>14</v>
      </c>
      <c r="B16" s="874">
        <f t="shared" si="1"/>
        <v>429783</v>
      </c>
      <c r="C16" s="706">
        <v>83440</v>
      </c>
      <c r="D16" s="706">
        <v>44422</v>
      </c>
      <c r="E16" s="706">
        <v>156735</v>
      </c>
      <c r="F16" s="706">
        <v>32868</v>
      </c>
      <c r="G16" s="706">
        <v>26703</v>
      </c>
      <c r="H16" s="706">
        <v>43384</v>
      </c>
      <c r="I16" s="706">
        <v>18091</v>
      </c>
      <c r="J16" s="706">
        <v>1305</v>
      </c>
      <c r="K16" s="706">
        <v>14205</v>
      </c>
      <c r="L16" s="706">
        <v>8630</v>
      </c>
      <c r="M16" s="147"/>
      <c r="N16" s="464"/>
      <c r="O16" s="147"/>
    </row>
    <row r="17" spans="1:15" x14ac:dyDescent="0.15">
      <c r="A17" s="143" t="s">
        <v>15</v>
      </c>
      <c r="B17" s="874">
        <f t="shared" si="1"/>
        <v>678144</v>
      </c>
      <c r="C17" s="706">
        <v>441273</v>
      </c>
      <c r="D17" s="706">
        <v>6321</v>
      </c>
      <c r="E17" s="706">
        <v>48829</v>
      </c>
      <c r="F17" s="706">
        <v>38587</v>
      </c>
      <c r="G17" s="706">
        <v>15200</v>
      </c>
      <c r="H17" s="706">
        <v>17705</v>
      </c>
      <c r="I17" s="706">
        <v>38693</v>
      </c>
      <c r="J17" s="706">
        <v>6150</v>
      </c>
      <c r="K17" s="706">
        <v>43280</v>
      </c>
      <c r="L17" s="706">
        <v>22106</v>
      </c>
      <c r="M17" s="147"/>
      <c r="N17" s="464"/>
      <c r="O17" s="147"/>
    </row>
    <row r="18" spans="1:15" x14ac:dyDescent="0.15">
      <c r="A18" s="143" t="s">
        <v>16</v>
      </c>
      <c r="B18" s="874">
        <f t="shared" si="1"/>
        <v>1577657</v>
      </c>
      <c r="C18" s="706">
        <v>483642</v>
      </c>
      <c r="D18" s="706">
        <v>97834</v>
      </c>
      <c r="E18" s="706">
        <v>240218</v>
      </c>
      <c r="F18" s="706">
        <v>313426</v>
      </c>
      <c r="G18" s="706">
        <v>82736</v>
      </c>
      <c r="H18" s="706">
        <v>79891</v>
      </c>
      <c r="I18" s="706">
        <v>40488</v>
      </c>
      <c r="J18" s="706">
        <v>1905</v>
      </c>
      <c r="K18" s="706">
        <v>102100</v>
      </c>
      <c r="L18" s="706">
        <v>135417</v>
      </c>
      <c r="M18" s="147"/>
      <c r="N18" s="464"/>
      <c r="O18" s="147"/>
    </row>
    <row r="19" spans="1:15" x14ac:dyDescent="0.15">
      <c r="A19" s="143" t="s">
        <v>17</v>
      </c>
      <c r="B19" s="874">
        <f t="shared" si="1"/>
        <v>133548</v>
      </c>
      <c r="C19" s="706">
        <v>80053</v>
      </c>
      <c r="D19" s="706">
        <v>3570</v>
      </c>
      <c r="E19" s="706">
        <v>21740</v>
      </c>
      <c r="F19" s="706">
        <v>15160</v>
      </c>
      <c r="G19" s="706">
        <v>2820</v>
      </c>
      <c r="H19" s="706">
        <v>790</v>
      </c>
      <c r="I19" s="706">
        <v>6025</v>
      </c>
      <c r="J19" s="706">
        <v>100</v>
      </c>
      <c r="K19" s="706">
        <v>1010</v>
      </c>
      <c r="L19" s="706">
        <v>2280</v>
      </c>
      <c r="M19" s="147"/>
      <c r="N19" s="464"/>
      <c r="O19" s="147"/>
    </row>
    <row r="20" spans="1:15" x14ac:dyDescent="0.15">
      <c r="A20" s="143" t="s">
        <v>18</v>
      </c>
      <c r="B20" s="874">
        <f t="shared" si="1"/>
        <v>352449</v>
      </c>
      <c r="C20" s="706">
        <v>111794</v>
      </c>
      <c r="D20" s="706">
        <v>25233</v>
      </c>
      <c r="E20" s="706">
        <v>29001</v>
      </c>
      <c r="F20" s="706">
        <v>152438</v>
      </c>
      <c r="G20" s="706">
        <v>11417</v>
      </c>
      <c r="H20" s="706">
        <v>4592</v>
      </c>
      <c r="I20" s="706">
        <v>400</v>
      </c>
      <c r="J20" s="706">
        <v>4140</v>
      </c>
      <c r="K20" s="706">
        <v>7586</v>
      </c>
      <c r="L20" s="706">
        <v>5848</v>
      </c>
      <c r="M20" s="147"/>
      <c r="N20" s="464"/>
      <c r="O20" s="147"/>
    </row>
    <row r="21" spans="1:15" x14ac:dyDescent="0.15">
      <c r="A21" s="143" t="s">
        <v>19</v>
      </c>
      <c r="B21" s="874">
        <f t="shared" si="1"/>
        <v>28090</v>
      </c>
      <c r="C21" s="706">
        <v>11910</v>
      </c>
      <c r="D21" s="706">
        <v>0</v>
      </c>
      <c r="E21" s="706">
        <v>4180</v>
      </c>
      <c r="F21" s="706">
        <v>5810</v>
      </c>
      <c r="G21" s="706">
        <v>1390</v>
      </c>
      <c r="H21" s="706">
        <v>300</v>
      </c>
      <c r="I21" s="706">
        <v>100</v>
      </c>
      <c r="J21" s="706">
        <v>280</v>
      </c>
      <c r="K21" s="706">
        <v>1540</v>
      </c>
      <c r="L21" s="706">
        <v>2580</v>
      </c>
      <c r="M21" s="147"/>
      <c r="N21" s="464"/>
      <c r="O21" s="147"/>
    </row>
    <row r="22" spans="1:15" x14ac:dyDescent="0.15">
      <c r="A22" s="143" t="s">
        <v>20</v>
      </c>
      <c r="B22" s="874">
        <f t="shared" si="1"/>
        <v>29800</v>
      </c>
      <c r="C22" s="706">
        <v>2170</v>
      </c>
      <c r="D22" s="706">
        <v>0</v>
      </c>
      <c r="E22" s="706">
        <v>9750</v>
      </c>
      <c r="F22" s="706">
        <v>3050</v>
      </c>
      <c r="G22" s="706">
        <v>2040</v>
      </c>
      <c r="H22" s="706">
        <v>1250</v>
      </c>
      <c r="I22" s="706">
        <v>1700</v>
      </c>
      <c r="J22" s="706">
        <v>0</v>
      </c>
      <c r="K22" s="706">
        <v>0</v>
      </c>
      <c r="L22" s="706">
        <v>9840</v>
      </c>
      <c r="M22" s="147"/>
      <c r="N22" s="464"/>
      <c r="O22" s="147"/>
    </row>
    <row r="23" spans="1:15" ht="11.25" customHeight="1" x14ac:dyDescent="0.15">
      <c r="A23" s="2401"/>
      <c r="B23" s="2402"/>
      <c r="C23" s="2402"/>
      <c r="D23" s="2402"/>
      <c r="E23" s="2402"/>
      <c r="F23" s="2402"/>
      <c r="G23" s="2402"/>
      <c r="H23" s="2402"/>
      <c r="I23" s="2402"/>
      <c r="J23" s="2402"/>
      <c r="K23" s="2402"/>
      <c r="L23" s="2402"/>
      <c r="M23" s="147"/>
      <c r="N23" s="147"/>
      <c r="O23" s="147"/>
    </row>
    <row r="24" spans="1:15" ht="22.5" customHeight="1" x14ac:dyDescent="0.15">
      <c r="A24" s="2493" t="s">
        <v>3368</v>
      </c>
      <c r="B24" s="2411"/>
      <c r="C24" s="2411"/>
      <c r="D24" s="2411"/>
      <c r="E24" s="2411"/>
      <c r="F24" s="2411"/>
      <c r="G24" s="2411"/>
      <c r="H24" s="2411"/>
      <c r="I24" s="2411"/>
      <c r="J24" s="2411"/>
      <c r="K24" s="2411"/>
      <c r="L24" s="2411"/>
      <c r="M24" s="147"/>
      <c r="N24" s="147"/>
      <c r="O24" s="147"/>
    </row>
    <row r="25" spans="1:15" ht="10.5" customHeight="1" x14ac:dyDescent="0.15">
      <c r="A25" s="2410" t="s">
        <v>21</v>
      </c>
      <c r="B25" s="2411"/>
      <c r="C25" s="2411"/>
      <c r="D25" s="2411"/>
      <c r="E25" s="2411"/>
      <c r="F25" s="2411"/>
      <c r="G25" s="2411"/>
      <c r="H25" s="2411"/>
      <c r="I25" s="2411"/>
      <c r="J25" s="2411"/>
      <c r="K25" s="2411"/>
      <c r="L25" s="2411"/>
      <c r="M25" s="147"/>
      <c r="N25" s="147"/>
      <c r="O25" s="147"/>
    </row>
    <row r="26" spans="1:15" ht="10.5" customHeight="1" x14ac:dyDescent="0.15">
      <c r="A26" s="2410" t="s">
        <v>1454</v>
      </c>
      <c r="B26" s="2411"/>
      <c r="C26" s="2411"/>
      <c r="D26" s="2411"/>
      <c r="E26" s="2411"/>
      <c r="F26" s="2411"/>
      <c r="G26" s="2411"/>
      <c r="H26" s="2411"/>
      <c r="I26" s="2411"/>
      <c r="J26" s="2411"/>
      <c r="K26" s="2411"/>
      <c r="L26" s="2411"/>
      <c r="M26" s="147"/>
      <c r="N26" s="147"/>
      <c r="O26" s="147"/>
    </row>
  </sheetData>
  <mergeCells count="10">
    <mergeCell ref="A23:L23"/>
    <mergeCell ref="A24:L24"/>
    <mergeCell ref="A25:L25"/>
    <mergeCell ref="A26:L26"/>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5" orientation="landscape" verticalDpi="599" r:id="rId1"/>
  <headerFooter alignWithMargins="0">
    <oddFooter>&amp;L&amp;C&amp;R</oddFooter>
  </headerFooter>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2"/>
  <dimension ref="A2:L26"/>
  <sheetViews>
    <sheetView workbookViewId="0"/>
  </sheetViews>
  <sheetFormatPr baseColWidth="10" defaultColWidth="9.140625" defaultRowHeight="10.5" x14ac:dyDescent="0.15"/>
  <cols>
    <col min="1" max="1" width="18.28515625" style="1700" customWidth="1"/>
    <col min="2" max="2" width="12.5703125" style="1700" customWidth="1"/>
    <col min="3" max="3" width="14.85546875" style="1700" customWidth="1"/>
    <col min="4" max="4" width="13" style="1700" customWidth="1"/>
    <col min="5" max="5" width="14" style="1700" customWidth="1"/>
    <col min="6" max="6" width="11.140625" style="1700" customWidth="1"/>
    <col min="7" max="7" width="12.5703125" style="1700" customWidth="1"/>
    <col min="8" max="8" width="13" style="1700" customWidth="1"/>
    <col min="9" max="9" width="11.7109375" style="1700" customWidth="1"/>
    <col min="10" max="10" width="9.85546875" style="1700" customWidth="1"/>
    <col min="11" max="11" width="11.42578125" style="1700" customWidth="1"/>
    <col min="12" max="12" width="11.85546875" style="1700" customWidth="1"/>
    <col min="13" max="228" width="9.140625" style="1700"/>
    <col min="229" max="229" width="18.28515625" style="1700" customWidth="1"/>
    <col min="230" max="230" width="12.5703125" style="1700" customWidth="1"/>
    <col min="231" max="231" width="14.85546875" style="1700" customWidth="1"/>
    <col min="232" max="232" width="13" style="1700" customWidth="1"/>
    <col min="233" max="233" width="14" style="1700" customWidth="1"/>
    <col min="234" max="234" width="11.140625" style="1700" customWidth="1"/>
    <col min="235" max="235" width="12.5703125" style="1700" customWidth="1"/>
    <col min="236" max="236" width="13" style="1700" customWidth="1"/>
    <col min="237" max="237" width="11.7109375" style="1700" customWidth="1"/>
    <col min="238" max="238" width="9.85546875" style="1700" customWidth="1"/>
    <col min="239" max="239" width="9.5703125" style="1700" customWidth="1"/>
    <col min="240" max="240" width="11.85546875" style="1700" customWidth="1"/>
    <col min="241" max="241" width="3.42578125" style="1700" customWidth="1"/>
    <col min="242" max="242" width="9.140625" style="1700"/>
    <col min="243" max="243" width="11.140625" style="1700" customWidth="1"/>
    <col min="244" max="244" width="11.28515625" style="1700" bestFit="1" customWidth="1"/>
    <col min="245" max="484" width="9.140625" style="1700"/>
    <col min="485" max="485" width="18.28515625" style="1700" customWidth="1"/>
    <col min="486" max="486" width="12.5703125" style="1700" customWidth="1"/>
    <col min="487" max="487" width="14.85546875" style="1700" customWidth="1"/>
    <col min="488" max="488" width="13" style="1700" customWidth="1"/>
    <col min="489" max="489" width="14" style="1700" customWidth="1"/>
    <col min="490" max="490" width="11.140625" style="1700" customWidth="1"/>
    <col min="491" max="491" width="12.5703125" style="1700" customWidth="1"/>
    <col min="492" max="492" width="13" style="1700" customWidth="1"/>
    <col min="493" max="493" width="11.7109375" style="1700" customWidth="1"/>
    <col min="494" max="494" width="9.85546875" style="1700" customWidth="1"/>
    <col min="495" max="495" width="9.5703125" style="1700" customWidth="1"/>
    <col min="496" max="496" width="11.85546875" style="1700" customWidth="1"/>
    <col min="497" max="497" width="3.42578125" style="1700" customWidth="1"/>
    <col min="498" max="498" width="9.140625" style="1700"/>
    <col min="499" max="499" width="11.140625" style="1700" customWidth="1"/>
    <col min="500" max="500" width="11.28515625" style="1700" bestFit="1" customWidth="1"/>
    <col min="501" max="740" width="9.140625" style="1700"/>
    <col min="741" max="741" width="18.28515625" style="1700" customWidth="1"/>
    <col min="742" max="742" width="12.5703125" style="1700" customWidth="1"/>
    <col min="743" max="743" width="14.85546875" style="1700" customWidth="1"/>
    <col min="744" max="744" width="13" style="1700" customWidth="1"/>
    <col min="745" max="745" width="14" style="1700" customWidth="1"/>
    <col min="746" max="746" width="11.140625" style="1700" customWidth="1"/>
    <col min="747" max="747" width="12.5703125" style="1700" customWidth="1"/>
    <col min="748" max="748" width="13" style="1700" customWidth="1"/>
    <col min="749" max="749" width="11.7109375" style="1700" customWidth="1"/>
    <col min="750" max="750" width="9.85546875" style="1700" customWidth="1"/>
    <col min="751" max="751" width="9.5703125" style="1700" customWidth="1"/>
    <col min="752" max="752" width="11.85546875" style="1700" customWidth="1"/>
    <col min="753" max="753" width="3.42578125" style="1700" customWidth="1"/>
    <col min="754" max="754" width="9.140625" style="1700"/>
    <col min="755" max="755" width="11.140625" style="1700" customWidth="1"/>
    <col min="756" max="756" width="11.28515625" style="1700" bestFit="1" customWidth="1"/>
    <col min="757" max="996" width="9.140625" style="1700"/>
    <col min="997" max="997" width="18.28515625" style="1700" customWidth="1"/>
    <col min="998" max="998" width="12.5703125" style="1700" customWidth="1"/>
    <col min="999" max="999" width="14.85546875" style="1700" customWidth="1"/>
    <col min="1000" max="1000" width="13" style="1700" customWidth="1"/>
    <col min="1001" max="1001" width="14" style="1700" customWidth="1"/>
    <col min="1002" max="1002" width="11.140625" style="1700" customWidth="1"/>
    <col min="1003" max="1003" width="12.5703125" style="1700" customWidth="1"/>
    <col min="1004" max="1004" width="13" style="1700" customWidth="1"/>
    <col min="1005" max="1005" width="11.7109375" style="1700" customWidth="1"/>
    <col min="1006" max="1006" width="9.85546875" style="1700" customWidth="1"/>
    <col min="1007" max="1007" width="9.5703125" style="1700" customWidth="1"/>
    <col min="1008" max="1008" width="11.85546875" style="1700" customWidth="1"/>
    <col min="1009" max="1009" width="3.42578125" style="1700" customWidth="1"/>
    <col min="1010" max="1010" width="9.140625" style="1700"/>
    <col min="1011" max="1011" width="11.140625" style="1700" customWidth="1"/>
    <col min="1012" max="1012" width="11.28515625" style="1700" bestFit="1" customWidth="1"/>
    <col min="1013" max="1252" width="9.140625" style="1700"/>
    <col min="1253" max="1253" width="18.28515625" style="1700" customWidth="1"/>
    <col min="1254" max="1254" width="12.5703125" style="1700" customWidth="1"/>
    <col min="1255" max="1255" width="14.85546875" style="1700" customWidth="1"/>
    <col min="1256" max="1256" width="13" style="1700" customWidth="1"/>
    <col min="1257" max="1257" width="14" style="1700" customWidth="1"/>
    <col min="1258" max="1258" width="11.140625" style="1700" customWidth="1"/>
    <col min="1259" max="1259" width="12.5703125" style="1700" customWidth="1"/>
    <col min="1260" max="1260" width="13" style="1700" customWidth="1"/>
    <col min="1261" max="1261" width="11.7109375" style="1700" customWidth="1"/>
    <col min="1262" max="1262" width="9.85546875" style="1700" customWidth="1"/>
    <col min="1263" max="1263" width="9.5703125" style="1700" customWidth="1"/>
    <col min="1264" max="1264" width="11.85546875" style="1700" customWidth="1"/>
    <col min="1265" max="1265" width="3.42578125" style="1700" customWidth="1"/>
    <col min="1266" max="1266" width="9.140625" style="1700"/>
    <col min="1267" max="1267" width="11.140625" style="1700" customWidth="1"/>
    <col min="1268" max="1268" width="11.28515625" style="1700" bestFit="1" customWidth="1"/>
    <col min="1269" max="1508" width="9.140625" style="1700"/>
    <col min="1509" max="1509" width="18.28515625" style="1700" customWidth="1"/>
    <col min="1510" max="1510" width="12.5703125" style="1700" customWidth="1"/>
    <col min="1511" max="1511" width="14.85546875" style="1700" customWidth="1"/>
    <col min="1512" max="1512" width="13" style="1700" customWidth="1"/>
    <col min="1513" max="1513" width="14" style="1700" customWidth="1"/>
    <col min="1514" max="1514" width="11.140625" style="1700" customWidth="1"/>
    <col min="1515" max="1515" width="12.5703125" style="1700" customWidth="1"/>
    <col min="1516" max="1516" width="13" style="1700" customWidth="1"/>
    <col min="1517" max="1517" width="11.7109375" style="1700" customWidth="1"/>
    <col min="1518" max="1518" width="9.85546875" style="1700" customWidth="1"/>
    <col min="1519" max="1519" width="9.5703125" style="1700" customWidth="1"/>
    <col min="1520" max="1520" width="11.85546875" style="1700" customWidth="1"/>
    <col min="1521" max="1521" width="3.42578125" style="1700" customWidth="1"/>
    <col min="1522" max="1522" width="9.140625" style="1700"/>
    <col min="1523" max="1523" width="11.140625" style="1700" customWidth="1"/>
    <col min="1524" max="1524" width="11.28515625" style="1700" bestFit="1" customWidth="1"/>
    <col min="1525" max="1764" width="9.140625" style="1700"/>
    <col min="1765" max="1765" width="18.28515625" style="1700" customWidth="1"/>
    <col min="1766" max="1766" width="12.5703125" style="1700" customWidth="1"/>
    <col min="1767" max="1767" width="14.85546875" style="1700" customWidth="1"/>
    <col min="1768" max="1768" width="13" style="1700" customWidth="1"/>
    <col min="1769" max="1769" width="14" style="1700" customWidth="1"/>
    <col min="1770" max="1770" width="11.140625" style="1700" customWidth="1"/>
    <col min="1771" max="1771" width="12.5703125" style="1700" customWidth="1"/>
    <col min="1772" max="1772" width="13" style="1700" customWidth="1"/>
    <col min="1773" max="1773" width="11.7109375" style="1700" customWidth="1"/>
    <col min="1774" max="1774" width="9.85546875" style="1700" customWidth="1"/>
    <col min="1775" max="1775" width="9.5703125" style="1700" customWidth="1"/>
    <col min="1776" max="1776" width="11.85546875" style="1700" customWidth="1"/>
    <col min="1777" max="1777" width="3.42578125" style="1700" customWidth="1"/>
    <col min="1778" max="1778" width="9.140625" style="1700"/>
    <col min="1779" max="1779" width="11.140625" style="1700" customWidth="1"/>
    <col min="1780" max="1780" width="11.28515625" style="1700" bestFit="1" customWidth="1"/>
    <col min="1781" max="2020" width="9.140625" style="1700"/>
    <col min="2021" max="2021" width="18.28515625" style="1700" customWidth="1"/>
    <col min="2022" max="2022" width="12.5703125" style="1700" customWidth="1"/>
    <col min="2023" max="2023" width="14.85546875" style="1700" customWidth="1"/>
    <col min="2024" max="2024" width="13" style="1700" customWidth="1"/>
    <col min="2025" max="2025" width="14" style="1700" customWidth="1"/>
    <col min="2026" max="2026" width="11.140625" style="1700" customWidth="1"/>
    <col min="2027" max="2027" width="12.5703125" style="1700" customWidth="1"/>
    <col min="2028" max="2028" width="13" style="1700" customWidth="1"/>
    <col min="2029" max="2029" width="11.7109375" style="1700" customWidth="1"/>
    <col min="2030" max="2030" width="9.85546875" style="1700" customWidth="1"/>
    <col min="2031" max="2031" width="9.5703125" style="1700" customWidth="1"/>
    <col min="2032" max="2032" width="11.85546875" style="1700" customWidth="1"/>
    <col min="2033" max="2033" width="3.42578125" style="1700" customWidth="1"/>
    <col min="2034" max="2034" width="9.140625" style="1700"/>
    <col min="2035" max="2035" width="11.140625" style="1700" customWidth="1"/>
    <col min="2036" max="2036" width="11.28515625" style="1700" bestFit="1" customWidth="1"/>
    <col min="2037" max="2276" width="9.140625" style="1700"/>
    <col min="2277" max="2277" width="18.28515625" style="1700" customWidth="1"/>
    <col min="2278" max="2278" width="12.5703125" style="1700" customWidth="1"/>
    <col min="2279" max="2279" width="14.85546875" style="1700" customWidth="1"/>
    <col min="2280" max="2280" width="13" style="1700" customWidth="1"/>
    <col min="2281" max="2281" width="14" style="1700" customWidth="1"/>
    <col min="2282" max="2282" width="11.140625" style="1700" customWidth="1"/>
    <col min="2283" max="2283" width="12.5703125" style="1700" customWidth="1"/>
    <col min="2284" max="2284" width="13" style="1700" customWidth="1"/>
    <col min="2285" max="2285" width="11.7109375" style="1700" customWidth="1"/>
    <col min="2286" max="2286" width="9.85546875" style="1700" customWidth="1"/>
    <col min="2287" max="2287" width="9.5703125" style="1700" customWidth="1"/>
    <col min="2288" max="2288" width="11.85546875" style="1700" customWidth="1"/>
    <col min="2289" max="2289" width="3.42578125" style="1700" customWidth="1"/>
    <col min="2290" max="2290" width="9.140625" style="1700"/>
    <col min="2291" max="2291" width="11.140625" style="1700" customWidth="1"/>
    <col min="2292" max="2292" width="11.28515625" style="1700" bestFit="1" customWidth="1"/>
    <col min="2293" max="2532" width="9.140625" style="1700"/>
    <col min="2533" max="2533" width="18.28515625" style="1700" customWidth="1"/>
    <col min="2534" max="2534" width="12.5703125" style="1700" customWidth="1"/>
    <col min="2535" max="2535" width="14.85546875" style="1700" customWidth="1"/>
    <col min="2536" max="2536" width="13" style="1700" customWidth="1"/>
    <col min="2537" max="2537" width="14" style="1700" customWidth="1"/>
    <col min="2538" max="2538" width="11.140625" style="1700" customWidth="1"/>
    <col min="2539" max="2539" width="12.5703125" style="1700" customWidth="1"/>
    <col min="2540" max="2540" width="13" style="1700" customWidth="1"/>
    <col min="2541" max="2541" width="11.7109375" style="1700" customWidth="1"/>
    <col min="2542" max="2542" width="9.85546875" style="1700" customWidth="1"/>
    <col min="2543" max="2543" width="9.5703125" style="1700" customWidth="1"/>
    <col min="2544" max="2544" width="11.85546875" style="1700" customWidth="1"/>
    <col min="2545" max="2545" width="3.42578125" style="1700" customWidth="1"/>
    <col min="2546" max="2546" width="9.140625" style="1700"/>
    <col min="2547" max="2547" width="11.140625" style="1700" customWidth="1"/>
    <col min="2548" max="2548" width="11.28515625" style="1700" bestFit="1" customWidth="1"/>
    <col min="2549" max="2788" width="9.140625" style="1700"/>
    <col min="2789" max="2789" width="18.28515625" style="1700" customWidth="1"/>
    <col min="2790" max="2790" width="12.5703125" style="1700" customWidth="1"/>
    <col min="2791" max="2791" width="14.85546875" style="1700" customWidth="1"/>
    <col min="2792" max="2792" width="13" style="1700" customWidth="1"/>
    <col min="2793" max="2793" width="14" style="1700" customWidth="1"/>
    <col min="2794" max="2794" width="11.140625" style="1700" customWidth="1"/>
    <col min="2795" max="2795" width="12.5703125" style="1700" customWidth="1"/>
    <col min="2796" max="2796" width="13" style="1700" customWidth="1"/>
    <col min="2797" max="2797" width="11.7109375" style="1700" customWidth="1"/>
    <col min="2798" max="2798" width="9.85546875" style="1700" customWidth="1"/>
    <col min="2799" max="2799" width="9.5703125" style="1700" customWidth="1"/>
    <col min="2800" max="2800" width="11.85546875" style="1700" customWidth="1"/>
    <col min="2801" max="2801" width="3.42578125" style="1700" customWidth="1"/>
    <col min="2802" max="2802" width="9.140625" style="1700"/>
    <col min="2803" max="2803" width="11.140625" style="1700" customWidth="1"/>
    <col min="2804" max="2804" width="11.28515625" style="1700" bestFit="1" customWidth="1"/>
    <col min="2805" max="3044" width="9.140625" style="1700"/>
    <col min="3045" max="3045" width="18.28515625" style="1700" customWidth="1"/>
    <col min="3046" max="3046" width="12.5703125" style="1700" customWidth="1"/>
    <col min="3047" max="3047" width="14.85546875" style="1700" customWidth="1"/>
    <col min="3048" max="3048" width="13" style="1700" customWidth="1"/>
    <col min="3049" max="3049" width="14" style="1700" customWidth="1"/>
    <col min="3050" max="3050" width="11.140625" style="1700" customWidth="1"/>
    <col min="3051" max="3051" width="12.5703125" style="1700" customWidth="1"/>
    <col min="3052" max="3052" width="13" style="1700" customWidth="1"/>
    <col min="3053" max="3053" width="11.7109375" style="1700" customWidth="1"/>
    <col min="3054" max="3054" width="9.85546875" style="1700" customWidth="1"/>
    <col min="3055" max="3055" width="9.5703125" style="1700" customWidth="1"/>
    <col min="3056" max="3056" width="11.85546875" style="1700" customWidth="1"/>
    <col min="3057" max="3057" width="3.42578125" style="1700" customWidth="1"/>
    <col min="3058" max="3058" width="9.140625" style="1700"/>
    <col min="3059" max="3059" width="11.140625" style="1700" customWidth="1"/>
    <col min="3060" max="3060" width="11.28515625" style="1700" bestFit="1" customWidth="1"/>
    <col min="3061" max="3300" width="9.140625" style="1700"/>
    <col min="3301" max="3301" width="18.28515625" style="1700" customWidth="1"/>
    <col min="3302" max="3302" width="12.5703125" style="1700" customWidth="1"/>
    <col min="3303" max="3303" width="14.85546875" style="1700" customWidth="1"/>
    <col min="3304" max="3304" width="13" style="1700" customWidth="1"/>
    <col min="3305" max="3305" width="14" style="1700" customWidth="1"/>
    <col min="3306" max="3306" width="11.140625" style="1700" customWidth="1"/>
    <col min="3307" max="3307" width="12.5703125" style="1700" customWidth="1"/>
    <col min="3308" max="3308" width="13" style="1700" customWidth="1"/>
    <col min="3309" max="3309" width="11.7109375" style="1700" customWidth="1"/>
    <col min="3310" max="3310" width="9.85546875" style="1700" customWidth="1"/>
    <col min="3311" max="3311" width="9.5703125" style="1700" customWidth="1"/>
    <col min="3312" max="3312" width="11.85546875" style="1700" customWidth="1"/>
    <col min="3313" max="3313" width="3.42578125" style="1700" customWidth="1"/>
    <col min="3314" max="3314" width="9.140625" style="1700"/>
    <col min="3315" max="3315" width="11.140625" style="1700" customWidth="1"/>
    <col min="3316" max="3316" width="11.28515625" style="1700" bestFit="1" customWidth="1"/>
    <col min="3317" max="3556" width="9.140625" style="1700"/>
    <col min="3557" max="3557" width="18.28515625" style="1700" customWidth="1"/>
    <col min="3558" max="3558" width="12.5703125" style="1700" customWidth="1"/>
    <col min="3559" max="3559" width="14.85546875" style="1700" customWidth="1"/>
    <col min="3560" max="3560" width="13" style="1700" customWidth="1"/>
    <col min="3561" max="3561" width="14" style="1700" customWidth="1"/>
    <col min="3562" max="3562" width="11.140625" style="1700" customWidth="1"/>
    <col min="3563" max="3563" width="12.5703125" style="1700" customWidth="1"/>
    <col min="3564" max="3564" width="13" style="1700" customWidth="1"/>
    <col min="3565" max="3565" width="11.7109375" style="1700" customWidth="1"/>
    <col min="3566" max="3566" width="9.85546875" style="1700" customWidth="1"/>
    <col min="3567" max="3567" width="9.5703125" style="1700" customWidth="1"/>
    <col min="3568" max="3568" width="11.85546875" style="1700" customWidth="1"/>
    <col min="3569" max="3569" width="3.42578125" style="1700" customWidth="1"/>
    <col min="3570" max="3570" width="9.140625" style="1700"/>
    <col min="3571" max="3571" width="11.140625" style="1700" customWidth="1"/>
    <col min="3572" max="3572" width="11.28515625" style="1700" bestFit="1" customWidth="1"/>
    <col min="3573" max="3812" width="9.140625" style="1700"/>
    <col min="3813" max="3813" width="18.28515625" style="1700" customWidth="1"/>
    <col min="3814" max="3814" width="12.5703125" style="1700" customWidth="1"/>
    <col min="3815" max="3815" width="14.85546875" style="1700" customWidth="1"/>
    <col min="3816" max="3816" width="13" style="1700" customWidth="1"/>
    <col min="3817" max="3817" width="14" style="1700" customWidth="1"/>
    <col min="3818" max="3818" width="11.140625" style="1700" customWidth="1"/>
    <col min="3819" max="3819" width="12.5703125" style="1700" customWidth="1"/>
    <col min="3820" max="3820" width="13" style="1700" customWidth="1"/>
    <col min="3821" max="3821" width="11.7109375" style="1700" customWidth="1"/>
    <col min="3822" max="3822" width="9.85546875" style="1700" customWidth="1"/>
    <col min="3823" max="3823" width="9.5703125" style="1700" customWidth="1"/>
    <col min="3824" max="3824" width="11.85546875" style="1700" customWidth="1"/>
    <col min="3825" max="3825" width="3.42578125" style="1700" customWidth="1"/>
    <col min="3826" max="3826" width="9.140625" style="1700"/>
    <col min="3827" max="3827" width="11.140625" style="1700" customWidth="1"/>
    <col min="3828" max="3828" width="11.28515625" style="1700" bestFit="1" customWidth="1"/>
    <col min="3829" max="4068" width="9.140625" style="1700"/>
    <col min="4069" max="4069" width="18.28515625" style="1700" customWidth="1"/>
    <col min="4070" max="4070" width="12.5703125" style="1700" customWidth="1"/>
    <col min="4071" max="4071" width="14.85546875" style="1700" customWidth="1"/>
    <col min="4072" max="4072" width="13" style="1700" customWidth="1"/>
    <col min="4073" max="4073" width="14" style="1700" customWidth="1"/>
    <col min="4074" max="4074" width="11.140625" style="1700" customWidth="1"/>
    <col min="4075" max="4075" width="12.5703125" style="1700" customWidth="1"/>
    <col min="4076" max="4076" width="13" style="1700" customWidth="1"/>
    <col min="4077" max="4077" width="11.7109375" style="1700" customWidth="1"/>
    <col min="4078" max="4078" width="9.85546875" style="1700" customWidth="1"/>
    <col min="4079" max="4079" width="9.5703125" style="1700" customWidth="1"/>
    <col min="4080" max="4080" width="11.85546875" style="1700" customWidth="1"/>
    <col min="4081" max="4081" width="3.42578125" style="1700" customWidth="1"/>
    <col min="4082" max="4082" width="9.140625" style="1700"/>
    <col min="4083" max="4083" width="11.140625" style="1700" customWidth="1"/>
    <col min="4084" max="4084" width="11.28515625" style="1700" bestFit="1" customWidth="1"/>
    <col min="4085" max="4324" width="9.140625" style="1700"/>
    <col min="4325" max="4325" width="18.28515625" style="1700" customWidth="1"/>
    <col min="4326" max="4326" width="12.5703125" style="1700" customWidth="1"/>
    <col min="4327" max="4327" width="14.85546875" style="1700" customWidth="1"/>
    <col min="4328" max="4328" width="13" style="1700" customWidth="1"/>
    <col min="4329" max="4329" width="14" style="1700" customWidth="1"/>
    <col min="4330" max="4330" width="11.140625" style="1700" customWidth="1"/>
    <col min="4331" max="4331" width="12.5703125" style="1700" customWidth="1"/>
    <col min="4332" max="4332" width="13" style="1700" customWidth="1"/>
    <col min="4333" max="4333" width="11.7109375" style="1700" customWidth="1"/>
    <col min="4334" max="4334" width="9.85546875" style="1700" customWidth="1"/>
    <col min="4335" max="4335" width="9.5703125" style="1700" customWidth="1"/>
    <col min="4336" max="4336" width="11.85546875" style="1700" customWidth="1"/>
    <col min="4337" max="4337" width="3.42578125" style="1700" customWidth="1"/>
    <col min="4338" max="4338" width="9.140625" style="1700"/>
    <col min="4339" max="4339" width="11.140625" style="1700" customWidth="1"/>
    <col min="4340" max="4340" width="11.28515625" style="1700" bestFit="1" customWidth="1"/>
    <col min="4341" max="4580" width="9.140625" style="1700"/>
    <col min="4581" max="4581" width="18.28515625" style="1700" customWidth="1"/>
    <col min="4582" max="4582" width="12.5703125" style="1700" customWidth="1"/>
    <col min="4583" max="4583" width="14.85546875" style="1700" customWidth="1"/>
    <col min="4584" max="4584" width="13" style="1700" customWidth="1"/>
    <col min="4585" max="4585" width="14" style="1700" customWidth="1"/>
    <col min="4586" max="4586" width="11.140625" style="1700" customWidth="1"/>
    <col min="4587" max="4587" width="12.5703125" style="1700" customWidth="1"/>
    <col min="4588" max="4588" width="13" style="1700" customWidth="1"/>
    <col min="4589" max="4589" width="11.7109375" style="1700" customWidth="1"/>
    <col min="4590" max="4590" width="9.85546875" style="1700" customWidth="1"/>
    <col min="4591" max="4591" width="9.5703125" style="1700" customWidth="1"/>
    <col min="4592" max="4592" width="11.85546875" style="1700" customWidth="1"/>
    <col min="4593" max="4593" width="3.42578125" style="1700" customWidth="1"/>
    <col min="4594" max="4594" width="9.140625" style="1700"/>
    <col min="4595" max="4595" width="11.140625" style="1700" customWidth="1"/>
    <col min="4596" max="4596" width="11.28515625" style="1700" bestFit="1" customWidth="1"/>
    <col min="4597" max="4836" width="9.140625" style="1700"/>
    <col min="4837" max="4837" width="18.28515625" style="1700" customWidth="1"/>
    <col min="4838" max="4838" width="12.5703125" style="1700" customWidth="1"/>
    <col min="4839" max="4839" width="14.85546875" style="1700" customWidth="1"/>
    <col min="4840" max="4840" width="13" style="1700" customWidth="1"/>
    <col min="4841" max="4841" width="14" style="1700" customWidth="1"/>
    <col min="4842" max="4842" width="11.140625" style="1700" customWidth="1"/>
    <col min="4843" max="4843" width="12.5703125" style="1700" customWidth="1"/>
    <col min="4844" max="4844" width="13" style="1700" customWidth="1"/>
    <col min="4845" max="4845" width="11.7109375" style="1700" customWidth="1"/>
    <col min="4846" max="4846" width="9.85546875" style="1700" customWidth="1"/>
    <col min="4847" max="4847" width="9.5703125" style="1700" customWidth="1"/>
    <col min="4848" max="4848" width="11.85546875" style="1700" customWidth="1"/>
    <col min="4849" max="4849" width="3.42578125" style="1700" customWidth="1"/>
    <col min="4850" max="4850" width="9.140625" style="1700"/>
    <col min="4851" max="4851" width="11.140625" style="1700" customWidth="1"/>
    <col min="4852" max="4852" width="11.28515625" style="1700" bestFit="1" customWidth="1"/>
    <col min="4853" max="5092" width="9.140625" style="1700"/>
    <col min="5093" max="5093" width="18.28515625" style="1700" customWidth="1"/>
    <col min="5094" max="5094" width="12.5703125" style="1700" customWidth="1"/>
    <col min="5095" max="5095" width="14.85546875" style="1700" customWidth="1"/>
    <col min="5096" max="5096" width="13" style="1700" customWidth="1"/>
    <col min="5097" max="5097" width="14" style="1700" customWidth="1"/>
    <col min="5098" max="5098" width="11.140625" style="1700" customWidth="1"/>
    <col min="5099" max="5099" width="12.5703125" style="1700" customWidth="1"/>
    <col min="5100" max="5100" width="13" style="1700" customWidth="1"/>
    <col min="5101" max="5101" width="11.7109375" style="1700" customWidth="1"/>
    <col min="5102" max="5102" width="9.85546875" style="1700" customWidth="1"/>
    <col min="5103" max="5103" width="9.5703125" style="1700" customWidth="1"/>
    <col min="5104" max="5104" width="11.85546875" style="1700" customWidth="1"/>
    <col min="5105" max="5105" width="3.42578125" style="1700" customWidth="1"/>
    <col min="5106" max="5106" width="9.140625" style="1700"/>
    <col min="5107" max="5107" width="11.140625" style="1700" customWidth="1"/>
    <col min="5108" max="5108" width="11.28515625" style="1700" bestFit="1" customWidth="1"/>
    <col min="5109" max="5348" width="9.140625" style="1700"/>
    <col min="5349" max="5349" width="18.28515625" style="1700" customWidth="1"/>
    <col min="5350" max="5350" width="12.5703125" style="1700" customWidth="1"/>
    <col min="5351" max="5351" width="14.85546875" style="1700" customWidth="1"/>
    <col min="5352" max="5352" width="13" style="1700" customWidth="1"/>
    <col min="5353" max="5353" width="14" style="1700" customWidth="1"/>
    <col min="5354" max="5354" width="11.140625" style="1700" customWidth="1"/>
    <col min="5355" max="5355" width="12.5703125" style="1700" customWidth="1"/>
    <col min="5356" max="5356" width="13" style="1700" customWidth="1"/>
    <col min="5357" max="5357" width="11.7109375" style="1700" customWidth="1"/>
    <col min="5358" max="5358" width="9.85546875" style="1700" customWidth="1"/>
    <col min="5359" max="5359" width="9.5703125" style="1700" customWidth="1"/>
    <col min="5360" max="5360" width="11.85546875" style="1700" customWidth="1"/>
    <col min="5361" max="5361" width="3.42578125" style="1700" customWidth="1"/>
    <col min="5362" max="5362" width="9.140625" style="1700"/>
    <col min="5363" max="5363" width="11.140625" style="1700" customWidth="1"/>
    <col min="5364" max="5364" width="11.28515625" style="1700" bestFit="1" customWidth="1"/>
    <col min="5365" max="5604" width="9.140625" style="1700"/>
    <col min="5605" max="5605" width="18.28515625" style="1700" customWidth="1"/>
    <col min="5606" max="5606" width="12.5703125" style="1700" customWidth="1"/>
    <col min="5607" max="5607" width="14.85546875" style="1700" customWidth="1"/>
    <col min="5608" max="5608" width="13" style="1700" customWidth="1"/>
    <col min="5609" max="5609" width="14" style="1700" customWidth="1"/>
    <col min="5610" max="5610" width="11.140625" style="1700" customWidth="1"/>
    <col min="5611" max="5611" width="12.5703125" style="1700" customWidth="1"/>
    <col min="5612" max="5612" width="13" style="1700" customWidth="1"/>
    <col min="5613" max="5613" width="11.7109375" style="1700" customWidth="1"/>
    <col min="5614" max="5614" width="9.85546875" style="1700" customWidth="1"/>
    <col min="5615" max="5615" width="9.5703125" style="1700" customWidth="1"/>
    <col min="5616" max="5616" width="11.85546875" style="1700" customWidth="1"/>
    <col min="5617" max="5617" width="3.42578125" style="1700" customWidth="1"/>
    <col min="5618" max="5618" width="9.140625" style="1700"/>
    <col min="5619" max="5619" width="11.140625" style="1700" customWidth="1"/>
    <col min="5620" max="5620" width="11.28515625" style="1700" bestFit="1" customWidth="1"/>
    <col min="5621" max="5860" width="9.140625" style="1700"/>
    <col min="5861" max="5861" width="18.28515625" style="1700" customWidth="1"/>
    <col min="5862" max="5862" width="12.5703125" style="1700" customWidth="1"/>
    <col min="5863" max="5863" width="14.85546875" style="1700" customWidth="1"/>
    <col min="5864" max="5864" width="13" style="1700" customWidth="1"/>
    <col min="5865" max="5865" width="14" style="1700" customWidth="1"/>
    <col min="5866" max="5866" width="11.140625" style="1700" customWidth="1"/>
    <col min="5867" max="5867" width="12.5703125" style="1700" customWidth="1"/>
    <col min="5868" max="5868" width="13" style="1700" customWidth="1"/>
    <col min="5869" max="5869" width="11.7109375" style="1700" customWidth="1"/>
    <col min="5870" max="5870" width="9.85546875" style="1700" customWidth="1"/>
    <col min="5871" max="5871" width="9.5703125" style="1700" customWidth="1"/>
    <col min="5872" max="5872" width="11.85546875" style="1700" customWidth="1"/>
    <col min="5873" max="5873" width="3.42578125" style="1700" customWidth="1"/>
    <col min="5874" max="5874" width="9.140625" style="1700"/>
    <col min="5875" max="5875" width="11.140625" style="1700" customWidth="1"/>
    <col min="5876" max="5876" width="11.28515625" style="1700" bestFit="1" customWidth="1"/>
    <col min="5877" max="6116" width="9.140625" style="1700"/>
    <col min="6117" max="6117" width="18.28515625" style="1700" customWidth="1"/>
    <col min="6118" max="6118" width="12.5703125" style="1700" customWidth="1"/>
    <col min="6119" max="6119" width="14.85546875" style="1700" customWidth="1"/>
    <col min="6120" max="6120" width="13" style="1700" customWidth="1"/>
    <col min="6121" max="6121" width="14" style="1700" customWidth="1"/>
    <col min="6122" max="6122" width="11.140625" style="1700" customWidth="1"/>
    <col min="6123" max="6123" width="12.5703125" style="1700" customWidth="1"/>
    <col min="6124" max="6124" width="13" style="1700" customWidth="1"/>
    <col min="6125" max="6125" width="11.7109375" style="1700" customWidth="1"/>
    <col min="6126" max="6126" width="9.85546875" style="1700" customWidth="1"/>
    <col min="6127" max="6127" width="9.5703125" style="1700" customWidth="1"/>
    <col min="6128" max="6128" width="11.85546875" style="1700" customWidth="1"/>
    <col min="6129" max="6129" width="3.42578125" style="1700" customWidth="1"/>
    <col min="6130" max="6130" width="9.140625" style="1700"/>
    <col min="6131" max="6131" width="11.140625" style="1700" customWidth="1"/>
    <col min="6132" max="6132" width="11.28515625" style="1700" bestFit="1" customWidth="1"/>
    <col min="6133" max="6372" width="9.140625" style="1700"/>
    <col min="6373" max="6373" width="18.28515625" style="1700" customWidth="1"/>
    <col min="6374" max="6374" width="12.5703125" style="1700" customWidth="1"/>
    <col min="6375" max="6375" width="14.85546875" style="1700" customWidth="1"/>
    <col min="6376" max="6376" width="13" style="1700" customWidth="1"/>
    <col min="6377" max="6377" width="14" style="1700" customWidth="1"/>
    <col min="6378" max="6378" width="11.140625" style="1700" customWidth="1"/>
    <col min="6379" max="6379" width="12.5703125" style="1700" customWidth="1"/>
    <col min="6380" max="6380" width="13" style="1700" customWidth="1"/>
    <col min="6381" max="6381" width="11.7109375" style="1700" customWidth="1"/>
    <col min="6382" max="6382" width="9.85546875" style="1700" customWidth="1"/>
    <col min="6383" max="6383" width="9.5703125" style="1700" customWidth="1"/>
    <col min="6384" max="6384" width="11.85546875" style="1700" customWidth="1"/>
    <col min="6385" max="6385" width="3.42578125" style="1700" customWidth="1"/>
    <col min="6386" max="6386" width="9.140625" style="1700"/>
    <col min="6387" max="6387" width="11.140625" style="1700" customWidth="1"/>
    <col min="6388" max="6388" width="11.28515625" style="1700" bestFit="1" customWidth="1"/>
    <col min="6389" max="6628" width="9.140625" style="1700"/>
    <col min="6629" max="6629" width="18.28515625" style="1700" customWidth="1"/>
    <col min="6630" max="6630" width="12.5703125" style="1700" customWidth="1"/>
    <col min="6631" max="6631" width="14.85546875" style="1700" customWidth="1"/>
    <col min="6632" max="6632" width="13" style="1700" customWidth="1"/>
    <col min="6633" max="6633" width="14" style="1700" customWidth="1"/>
    <col min="6634" max="6634" width="11.140625" style="1700" customWidth="1"/>
    <col min="6635" max="6635" width="12.5703125" style="1700" customWidth="1"/>
    <col min="6636" max="6636" width="13" style="1700" customWidth="1"/>
    <col min="6637" max="6637" width="11.7109375" style="1700" customWidth="1"/>
    <col min="6638" max="6638" width="9.85546875" style="1700" customWidth="1"/>
    <col min="6639" max="6639" width="9.5703125" style="1700" customWidth="1"/>
    <col min="6640" max="6640" width="11.85546875" style="1700" customWidth="1"/>
    <col min="6641" max="6641" width="3.42578125" style="1700" customWidth="1"/>
    <col min="6642" max="6642" width="9.140625" style="1700"/>
    <col min="6643" max="6643" width="11.140625" style="1700" customWidth="1"/>
    <col min="6644" max="6644" width="11.28515625" style="1700" bestFit="1" customWidth="1"/>
    <col min="6645" max="6884" width="9.140625" style="1700"/>
    <col min="6885" max="6885" width="18.28515625" style="1700" customWidth="1"/>
    <col min="6886" max="6886" width="12.5703125" style="1700" customWidth="1"/>
    <col min="6887" max="6887" width="14.85546875" style="1700" customWidth="1"/>
    <col min="6888" max="6888" width="13" style="1700" customWidth="1"/>
    <col min="6889" max="6889" width="14" style="1700" customWidth="1"/>
    <col min="6890" max="6890" width="11.140625" style="1700" customWidth="1"/>
    <col min="6891" max="6891" width="12.5703125" style="1700" customWidth="1"/>
    <col min="6892" max="6892" width="13" style="1700" customWidth="1"/>
    <col min="6893" max="6893" width="11.7109375" style="1700" customWidth="1"/>
    <col min="6894" max="6894" width="9.85546875" style="1700" customWidth="1"/>
    <col min="6895" max="6895" width="9.5703125" style="1700" customWidth="1"/>
    <col min="6896" max="6896" width="11.85546875" style="1700" customWidth="1"/>
    <col min="6897" max="6897" width="3.42578125" style="1700" customWidth="1"/>
    <col min="6898" max="6898" width="9.140625" style="1700"/>
    <col min="6899" max="6899" width="11.140625" style="1700" customWidth="1"/>
    <col min="6900" max="6900" width="11.28515625" style="1700" bestFit="1" customWidth="1"/>
    <col min="6901" max="7140" width="9.140625" style="1700"/>
    <col min="7141" max="7141" width="18.28515625" style="1700" customWidth="1"/>
    <col min="7142" max="7142" width="12.5703125" style="1700" customWidth="1"/>
    <col min="7143" max="7143" width="14.85546875" style="1700" customWidth="1"/>
    <col min="7144" max="7144" width="13" style="1700" customWidth="1"/>
    <col min="7145" max="7145" width="14" style="1700" customWidth="1"/>
    <col min="7146" max="7146" width="11.140625" style="1700" customWidth="1"/>
    <col min="7147" max="7147" width="12.5703125" style="1700" customWidth="1"/>
    <col min="7148" max="7148" width="13" style="1700" customWidth="1"/>
    <col min="7149" max="7149" width="11.7109375" style="1700" customWidth="1"/>
    <col min="7150" max="7150" width="9.85546875" style="1700" customWidth="1"/>
    <col min="7151" max="7151" width="9.5703125" style="1700" customWidth="1"/>
    <col min="7152" max="7152" width="11.85546875" style="1700" customWidth="1"/>
    <col min="7153" max="7153" width="3.42578125" style="1700" customWidth="1"/>
    <col min="7154" max="7154" width="9.140625" style="1700"/>
    <col min="7155" max="7155" width="11.140625" style="1700" customWidth="1"/>
    <col min="7156" max="7156" width="11.28515625" style="1700" bestFit="1" customWidth="1"/>
    <col min="7157" max="7396" width="9.140625" style="1700"/>
    <col min="7397" max="7397" width="18.28515625" style="1700" customWidth="1"/>
    <col min="7398" max="7398" width="12.5703125" style="1700" customWidth="1"/>
    <col min="7399" max="7399" width="14.85546875" style="1700" customWidth="1"/>
    <col min="7400" max="7400" width="13" style="1700" customWidth="1"/>
    <col min="7401" max="7401" width="14" style="1700" customWidth="1"/>
    <col min="7402" max="7402" width="11.140625" style="1700" customWidth="1"/>
    <col min="7403" max="7403" width="12.5703125" style="1700" customWidth="1"/>
    <col min="7404" max="7404" width="13" style="1700" customWidth="1"/>
    <col min="7405" max="7405" width="11.7109375" style="1700" customWidth="1"/>
    <col min="7406" max="7406" width="9.85546875" style="1700" customWidth="1"/>
    <col min="7407" max="7407" width="9.5703125" style="1700" customWidth="1"/>
    <col min="7408" max="7408" width="11.85546875" style="1700" customWidth="1"/>
    <col min="7409" max="7409" width="3.42578125" style="1700" customWidth="1"/>
    <col min="7410" max="7410" width="9.140625" style="1700"/>
    <col min="7411" max="7411" width="11.140625" style="1700" customWidth="1"/>
    <col min="7412" max="7412" width="11.28515625" style="1700" bestFit="1" customWidth="1"/>
    <col min="7413" max="7652" width="9.140625" style="1700"/>
    <col min="7653" max="7653" width="18.28515625" style="1700" customWidth="1"/>
    <col min="7654" max="7654" width="12.5703125" style="1700" customWidth="1"/>
    <col min="7655" max="7655" width="14.85546875" style="1700" customWidth="1"/>
    <col min="7656" max="7656" width="13" style="1700" customWidth="1"/>
    <col min="7657" max="7657" width="14" style="1700" customWidth="1"/>
    <col min="7658" max="7658" width="11.140625" style="1700" customWidth="1"/>
    <col min="7659" max="7659" width="12.5703125" style="1700" customWidth="1"/>
    <col min="7660" max="7660" width="13" style="1700" customWidth="1"/>
    <col min="7661" max="7661" width="11.7109375" style="1700" customWidth="1"/>
    <col min="7662" max="7662" width="9.85546875" style="1700" customWidth="1"/>
    <col min="7663" max="7663" width="9.5703125" style="1700" customWidth="1"/>
    <col min="7664" max="7664" width="11.85546875" style="1700" customWidth="1"/>
    <col min="7665" max="7665" width="3.42578125" style="1700" customWidth="1"/>
    <col min="7666" max="7666" width="9.140625" style="1700"/>
    <col min="7667" max="7667" width="11.140625" style="1700" customWidth="1"/>
    <col min="7668" max="7668" width="11.28515625" style="1700" bestFit="1" customWidth="1"/>
    <col min="7669" max="7908" width="9.140625" style="1700"/>
    <col min="7909" max="7909" width="18.28515625" style="1700" customWidth="1"/>
    <col min="7910" max="7910" width="12.5703125" style="1700" customWidth="1"/>
    <col min="7911" max="7911" width="14.85546875" style="1700" customWidth="1"/>
    <col min="7912" max="7912" width="13" style="1700" customWidth="1"/>
    <col min="7913" max="7913" width="14" style="1700" customWidth="1"/>
    <col min="7914" max="7914" width="11.140625" style="1700" customWidth="1"/>
    <col min="7915" max="7915" width="12.5703125" style="1700" customWidth="1"/>
    <col min="7916" max="7916" width="13" style="1700" customWidth="1"/>
    <col min="7917" max="7917" width="11.7109375" style="1700" customWidth="1"/>
    <col min="7918" max="7918" width="9.85546875" style="1700" customWidth="1"/>
    <col min="7919" max="7919" width="9.5703125" style="1700" customWidth="1"/>
    <col min="7920" max="7920" width="11.85546875" style="1700" customWidth="1"/>
    <col min="7921" max="7921" width="3.42578125" style="1700" customWidth="1"/>
    <col min="7922" max="7922" width="9.140625" style="1700"/>
    <col min="7923" max="7923" width="11.140625" style="1700" customWidth="1"/>
    <col min="7924" max="7924" width="11.28515625" style="1700" bestFit="1" customWidth="1"/>
    <col min="7925" max="8164" width="9.140625" style="1700"/>
    <col min="8165" max="8165" width="18.28515625" style="1700" customWidth="1"/>
    <col min="8166" max="8166" width="12.5703125" style="1700" customWidth="1"/>
    <col min="8167" max="8167" width="14.85546875" style="1700" customWidth="1"/>
    <col min="8168" max="8168" width="13" style="1700" customWidth="1"/>
    <col min="8169" max="8169" width="14" style="1700" customWidth="1"/>
    <col min="8170" max="8170" width="11.140625" style="1700" customWidth="1"/>
    <col min="8171" max="8171" width="12.5703125" style="1700" customWidth="1"/>
    <col min="8172" max="8172" width="13" style="1700" customWidth="1"/>
    <col min="8173" max="8173" width="11.7109375" style="1700" customWidth="1"/>
    <col min="8174" max="8174" width="9.85546875" style="1700" customWidth="1"/>
    <col min="8175" max="8175" width="9.5703125" style="1700" customWidth="1"/>
    <col min="8176" max="8176" width="11.85546875" style="1700" customWidth="1"/>
    <col min="8177" max="8177" width="3.42578125" style="1700" customWidth="1"/>
    <col min="8178" max="8178" width="9.140625" style="1700"/>
    <col min="8179" max="8179" width="11.140625" style="1700" customWidth="1"/>
    <col min="8180" max="8180" width="11.28515625" style="1700" bestFit="1" customWidth="1"/>
    <col min="8181" max="8420" width="9.140625" style="1700"/>
    <col min="8421" max="8421" width="18.28515625" style="1700" customWidth="1"/>
    <col min="8422" max="8422" width="12.5703125" style="1700" customWidth="1"/>
    <col min="8423" max="8423" width="14.85546875" style="1700" customWidth="1"/>
    <col min="8424" max="8424" width="13" style="1700" customWidth="1"/>
    <col min="8425" max="8425" width="14" style="1700" customWidth="1"/>
    <col min="8426" max="8426" width="11.140625" style="1700" customWidth="1"/>
    <col min="8427" max="8427" width="12.5703125" style="1700" customWidth="1"/>
    <col min="8428" max="8428" width="13" style="1700" customWidth="1"/>
    <col min="8429" max="8429" width="11.7109375" style="1700" customWidth="1"/>
    <col min="8430" max="8430" width="9.85546875" style="1700" customWidth="1"/>
    <col min="8431" max="8431" width="9.5703125" style="1700" customWidth="1"/>
    <col min="8432" max="8432" width="11.85546875" style="1700" customWidth="1"/>
    <col min="8433" max="8433" width="3.42578125" style="1700" customWidth="1"/>
    <col min="8434" max="8434" width="9.140625" style="1700"/>
    <col min="8435" max="8435" width="11.140625" style="1700" customWidth="1"/>
    <col min="8436" max="8436" width="11.28515625" style="1700" bestFit="1" customWidth="1"/>
    <col min="8437" max="8676" width="9.140625" style="1700"/>
    <col min="8677" max="8677" width="18.28515625" style="1700" customWidth="1"/>
    <col min="8678" max="8678" width="12.5703125" style="1700" customWidth="1"/>
    <col min="8679" max="8679" width="14.85546875" style="1700" customWidth="1"/>
    <col min="8680" max="8680" width="13" style="1700" customWidth="1"/>
    <col min="8681" max="8681" width="14" style="1700" customWidth="1"/>
    <col min="8682" max="8682" width="11.140625" style="1700" customWidth="1"/>
    <col min="8683" max="8683" width="12.5703125" style="1700" customWidth="1"/>
    <col min="8684" max="8684" width="13" style="1700" customWidth="1"/>
    <col min="8685" max="8685" width="11.7109375" style="1700" customWidth="1"/>
    <col min="8686" max="8686" width="9.85546875" style="1700" customWidth="1"/>
    <col min="8687" max="8687" width="9.5703125" style="1700" customWidth="1"/>
    <col min="8688" max="8688" width="11.85546875" style="1700" customWidth="1"/>
    <col min="8689" max="8689" width="3.42578125" style="1700" customWidth="1"/>
    <col min="8690" max="8690" width="9.140625" style="1700"/>
    <col min="8691" max="8691" width="11.140625" style="1700" customWidth="1"/>
    <col min="8692" max="8692" width="11.28515625" style="1700" bestFit="1" customWidth="1"/>
    <col min="8693" max="8932" width="9.140625" style="1700"/>
    <col min="8933" max="8933" width="18.28515625" style="1700" customWidth="1"/>
    <col min="8934" max="8934" width="12.5703125" style="1700" customWidth="1"/>
    <col min="8935" max="8935" width="14.85546875" style="1700" customWidth="1"/>
    <col min="8936" max="8936" width="13" style="1700" customWidth="1"/>
    <col min="8937" max="8937" width="14" style="1700" customWidth="1"/>
    <col min="8938" max="8938" width="11.140625" style="1700" customWidth="1"/>
    <col min="8939" max="8939" width="12.5703125" style="1700" customWidth="1"/>
    <col min="8940" max="8940" width="13" style="1700" customWidth="1"/>
    <col min="8941" max="8941" width="11.7109375" style="1700" customWidth="1"/>
    <col min="8942" max="8942" width="9.85546875" style="1700" customWidth="1"/>
    <col min="8943" max="8943" width="9.5703125" style="1700" customWidth="1"/>
    <col min="8944" max="8944" width="11.85546875" style="1700" customWidth="1"/>
    <col min="8945" max="8945" width="3.42578125" style="1700" customWidth="1"/>
    <col min="8946" max="8946" width="9.140625" style="1700"/>
    <col min="8947" max="8947" width="11.140625" style="1700" customWidth="1"/>
    <col min="8948" max="8948" width="11.28515625" style="1700" bestFit="1" customWidth="1"/>
    <col min="8949" max="9188" width="9.140625" style="1700"/>
    <col min="9189" max="9189" width="18.28515625" style="1700" customWidth="1"/>
    <col min="9190" max="9190" width="12.5703125" style="1700" customWidth="1"/>
    <col min="9191" max="9191" width="14.85546875" style="1700" customWidth="1"/>
    <col min="9192" max="9192" width="13" style="1700" customWidth="1"/>
    <col min="9193" max="9193" width="14" style="1700" customWidth="1"/>
    <col min="9194" max="9194" width="11.140625" style="1700" customWidth="1"/>
    <col min="9195" max="9195" width="12.5703125" style="1700" customWidth="1"/>
    <col min="9196" max="9196" width="13" style="1700" customWidth="1"/>
    <col min="9197" max="9197" width="11.7109375" style="1700" customWidth="1"/>
    <col min="9198" max="9198" width="9.85546875" style="1700" customWidth="1"/>
    <col min="9199" max="9199" width="9.5703125" style="1700" customWidth="1"/>
    <col min="9200" max="9200" width="11.85546875" style="1700" customWidth="1"/>
    <col min="9201" max="9201" width="3.42578125" style="1700" customWidth="1"/>
    <col min="9202" max="9202" width="9.140625" style="1700"/>
    <col min="9203" max="9203" width="11.140625" style="1700" customWidth="1"/>
    <col min="9204" max="9204" width="11.28515625" style="1700" bestFit="1" customWidth="1"/>
    <col min="9205" max="9444" width="9.140625" style="1700"/>
    <col min="9445" max="9445" width="18.28515625" style="1700" customWidth="1"/>
    <col min="9446" max="9446" width="12.5703125" style="1700" customWidth="1"/>
    <col min="9447" max="9447" width="14.85546875" style="1700" customWidth="1"/>
    <col min="9448" max="9448" width="13" style="1700" customWidth="1"/>
    <col min="9449" max="9449" width="14" style="1700" customWidth="1"/>
    <col min="9450" max="9450" width="11.140625" style="1700" customWidth="1"/>
    <col min="9451" max="9451" width="12.5703125" style="1700" customWidth="1"/>
    <col min="9452" max="9452" width="13" style="1700" customWidth="1"/>
    <col min="9453" max="9453" width="11.7109375" style="1700" customWidth="1"/>
    <col min="9454" max="9454" width="9.85546875" style="1700" customWidth="1"/>
    <col min="9455" max="9455" width="9.5703125" style="1700" customWidth="1"/>
    <col min="9456" max="9456" width="11.85546875" style="1700" customWidth="1"/>
    <col min="9457" max="9457" width="3.42578125" style="1700" customWidth="1"/>
    <col min="9458" max="9458" width="9.140625" style="1700"/>
    <col min="9459" max="9459" width="11.140625" style="1700" customWidth="1"/>
    <col min="9460" max="9460" width="11.28515625" style="1700" bestFit="1" customWidth="1"/>
    <col min="9461" max="9700" width="9.140625" style="1700"/>
    <col min="9701" max="9701" width="18.28515625" style="1700" customWidth="1"/>
    <col min="9702" max="9702" width="12.5703125" style="1700" customWidth="1"/>
    <col min="9703" max="9703" width="14.85546875" style="1700" customWidth="1"/>
    <col min="9704" max="9704" width="13" style="1700" customWidth="1"/>
    <col min="9705" max="9705" width="14" style="1700" customWidth="1"/>
    <col min="9706" max="9706" width="11.140625" style="1700" customWidth="1"/>
    <col min="9707" max="9707" width="12.5703125" style="1700" customWidth="1"/>
    <col min="9708" max="9708" width="13" style="1700" customWidth="1"/>
    <col min="9709" max="9709" width="11.7109375" style="1700" customWidth="1"/>
    <col min="9710" max="9710" width="9.85546875" style="1700" customWidth="1"/>
    <col min="9711" max="9711" width="9.5703125" style="1700" customWidth="1"/>
    <col min="9712" max="9712" width="11.85546875" style="1700" customWidth="1"/>
    <col min="9713" max="9713" width="3.42578125" style="1700" customWidth="1"/>
    <col min="9714" max="9714" width="9.140625" style="1700"/>
    <col min="9715" max="9715" width="11.140625" style="1700" customWidth="1"/>
    <col min="9716" max="9716" width="11.28515625" style="1700" bestFit="1" customWidth="1"/>
    <col min="9717" max="9956" width="9.140625" style="1700"/>
    <col min="9957" max="9957" width="18.28515625" style="1700" customWidth="1"/>
    <col min="9958" max="9958" width="12.5703125" style="1700" customWidth="1"/>
    <col min="9959" max="9959" width="14.85546875" style="1700" customWidth="1"/>
    <col min="9960" max="9960" width="13" style="1700" customWidth="1"/>
    <col min="9961" max="9961" width="14" style="1700" customWidth="1"/>
    <col min="9962" max="9962" width="11.140625" style="1700" customWidth="1"/>
    <col min="9963" max="9963" width="12.5703125" style="1700" customWidth="1"/>
    <col min="9964" max="9964" width="13" style="1700" customWidth="1"/>
    <col min="9965" max="9965" width="11.7109375" style="1700" customWidth="1"/>
    <col min="9966" max="9966" width="9.85546875" style="1700" customWidth="1"/>
    <col min="9967" max="9967" width="9.5703125" style="1700" customWidth="1"/>
    <col min="9968" max="9968" width="11.85546875" style="1700" customWidth="1"/>
    <col min="9969" max="9969" width="3.42578125" style="1700" customWidth="1"/>
    <col min="9970" max="9970" width="9.140625" style="1700"/>
    <col min="9971" max="9971" width="11.140625" style="1700" customWidth="1"/>
    <col min="9972" max="9972" width="11.28515625" style="1700" bestFit="1" customWidth="1"/>
    <col min="9973" max="10212" width="9.140625" style="1700"/>
    <col min="10213" max="10213" width="18.28515625" style="1700" customWidth="1"/>
    <col min="10214" max="10214" width="12.5703125" style="1700" customWidth="1"/>
    <col min="10215" max="10215" width="14.85546875" style="1700" customWidth="1"/>
    <col min="10216" max="10216" width="13" style="1700" customWidth="1"/>
    <col min="10217" max="10217" width="14" style="1700" customWidth="1"/>
    <col min="10218" max="10218" width="11.140625" style="1700" customWidth="1"/>
    <col min="10219" max="10219" width="12.5703125" style="1700" customWidth="1"/>
    <col min="10220" max="10220" width="13" style="1700" customWidth="1"/>
    <col min="10221" max="10221" width="11.7109375" style="1700" customWidth="1"/>
    <col min="10222" max="10222" width="9.85546875" style="1700" customWidth="1"/>
    <col min="10223" max="10223" width="9.5703125" style="1700" customWidth="1"/>
    <col min="10224" max="10224" width="11.85546875" style="1700" customWidth="1"/>
    <col min="10225" max="10225" width="3.42578125" style="1700" customWidth="1"/>
    <col min="10226" max="10226" width="9.140625" style="1700"/>
    <col min="10227" max="10227" width="11.140625" style="1700" customWidth="1"/>
    <col min="10228" max="10228" width="11.28515625" style="1700" bestFit="1" customWidth="1"/>
    <col min="10229" max="10468" width="9.140625" style="1700"/>
    <col min="10469" max="10469" width="18.28515625" style="1700" customWidth="1"/>
    <col min="10470" max="10470" width="12.5703125" style="1700" customWidth="1"/>
    <col min="10471" max="10471" width="14.85546875" style="1700" customWidth="1"/>
    <col min="10472" max="10472" width="13" style="1700" customWidth="1"/>
    <col min="10473" max="10473" width="14" style="1700" customWidth="1"/>
    <col min="10474" max="10474" width="11.140625" style="1700" customWidth="1"/>
    <col min="10475" max="10475" width="12.5703125" style="1700" customWidth="1"/>
    <col min="10476" max="10476" width="13" style="1700" customWidth="1"/>
    <col min="10477" max="10477" width="11.7109375" style="1700" customWidth="1"/>
    <col min="10478" max="10478" width="9.85546875" style="1700" customWidth="1"/>
    <col min="10479" max="10479" width="9.5703125" style="1700" customWidth="1"/>
    <col min="10480" max="10480" width="11.85546875" style="1700" customWidth="1"/>
    <col min="10481" max="10481" width="3.42578125" style="1700" customWidth="1"/>
    <col min="10482" max="10482" width="9.140625" style="1700"/>
    <col min="10483" max="10483" width="11.140625" style="1700" customWidth="1"/>
    <col min="10484" max="10484" width="11.28515625" style="1700" bestFit="1" customWidth="1"/>
    <col min="10485" max="10724" width="9.140625" style="1700"/>
    <col min="10725" max="10725" width="18.28515625" style="1700" customWidth="1"/>
    <col min="10726" max="10726" width="12.5703125" style="1700" customWidth="1"/>
    <col min="10727" max="10727" width="14.85546875" style="1700" customWidth="1"/>
    <col min="10728" max="10728" width="13" style="1700" customWidth="1"/>
    <col min="10729" max="10729" width="14" style="1700" customWidth="1"/>
    <col min="10730" max="10730" width="11.140625" style="1700" customWidth="1"/>
    <col min="10731" max="10731" width="12.5703125" style="1700" customWidth="1"/>
    <col min="10732" max="10732" width="13" style="1700" customWidth="1"/>
    <col min="10733" max="10733" width="11.7109375" style="1700" customWidth="1"/>
    <col min="10734" max="10734" width="9.85546875" style="1700" customWidth="1"/>
    <col min="10735" max="10735" width="9.5703125" style="1700" customWidth="1"/>
    <col min="10736" max="10736" width="11.85546875" style="1700" customWidth="1"/>
    <col min="10737" max="10737" width="3.42578125" style="1700" customWidth="1"/>
    <col min="10738" max="10738" width="9.140625" style="1700"/>
    <col min="10739" max="10739" width="11.140625" style="1700" customWidth="1"/>
    <col min="10740" max="10740" width="11.28515625" style="1700" bestFit="1" customWidth="1"/>
    <col min="10741" max="10980" width="9.140625" style="1700"/>
    <col min="10981" max="10981" width="18.28515625" style="1700" customWidth="1"/>
    <col min="10982" max="10982" width="12.5703125" style="1700" customWidth="1"/>
    <col min="10983" max="10983" width="14.85546875" style="1700" customWidth="1"/>
    <col min="10984" max="10984" width="13" style="1700" customWidth="1"/>
    <col min="10985" max="10985" width="14" style="1700" customWidth="1"/>
    <col min="10986" max="10986" width="11.140625" style="1700" customWidth="1"/>
    <col min="10987" max="10987" width="12.5703125" style="1700" customWidth="1"/>
    <col min="10988" max="10988" width="13" style="1700" customWidth="1"/>
    <col min="10989" max="10989" width="11.7109375" style="1700" customWidth="1"/>
    <col min="10990" max="10990" width="9.85546875" style="1700" customWidth="1"/>
    <col min="10991" max="10991" width="9.5703125" style="1700" customWidth="1"/>
    <col min="10992" max="10992" width="11.85546875" style="1700" customWidth="1"/>
    <col min="10993" max="10993" width="3.42578125" style="1700" customWidth="1"/>
    <col min="10994" max="10994" width="9.140625" style="1700"/>
    <col min="10995" max="10995" width="11.140625" style="1700" customWidth="1"/>
    <col min="10996" max="10996" width="11.28515625" style="1700" bestFit="1" customWidth="1"/>
    <col min="10997" max="11236" width="9.140625" style="1700"/>
    <col min="11237" max="11237" width="18.28515625" style="1700" customWidth="1"/>
    <col min="11238" max="11238" width="12.5703125" style="1700" customWidth="1"/>
    <col min="11239" max="11239" width="14.85546875" style="1700" customWidth="1"/>
    <col min="11240" max="11240" width="13" style="1700" customWidth="1"/>
    <col min="11241" max="11241" width="14" style="1700" customWidth="1"/>
    <col min="11242" max="11242" width="11.140625" style="1700" customWidth="1"/>
    <col min="11243" max="11243" width="12.5703125" style="1700" customWidth="1"/>
    <col min="11244" max="11244" width="13" style="1700" customWidth="1"/>
    <col min="11245" max="11245" width="11.7109375" style="1700" customWidth="1"/>
    <col min="11246" max="11246" width="9.85546875" style="1700" customWidth="1"/>
    <col min="11247" max="11247" width="9.5703125" style="1700" customWidth="1"/>
    <col min="11248" max="11248" width="11.85546875" style="1700" customWidth="1"/>
    <col min="11249" max="11249" width="3.42578125" style="1700" customWidth="1"/>
    <col min="11250" max="11250" width="9.140625" style="1700"/>
    <col min="11251" max="11251" width="11.140625" style="1700" customWidth="1"/>
    <col min="11252" max="11252" width="11.28515625" style="1700" bestFit="1" customWidth="1"/>
    <col min="11253" max="11492" width="9.140625" style="1700"/>
    <col min="11493" max="11493" width="18.28515625" style="1700" customWidth="1"/>
    <col min="11494" max="11494" width="12.5703125" style="1700" customWidth="1"/>
    <col min="11495" max="11495" width="14.85546875" style="1700" customWidth="1"/>
    <col min="11496" max="11496" width="13" style="1700" customWidth="1"/>
    <col min="11497" max="11497" width="14" style="1700" customWidth="1"/>
    <col min="11498" max="11498" width="11.140625" style="1700" customWidth="1"/>
    <col min="11499" max="11499" width="12.5703125" style="1700" customWidth="1"/>
    <col min="11500" max="11500" width="13" style="1700" customWidth="1"/>
    <col min="11501" max="11501" width="11.7109375" style="1700" customWidth="1"/>
    <col min="11502" max="11502" width="9.85546875" style="1700" customWidth="1"/>
    <col min="11503" max="11503" width="9.5703125" style="1700" customWidth="1"/>
    <col min="11504" max="11504" width="11.85546875" style="1700" customWidth="1"/>
    <col min="11505" max="11505" width="3.42578125" style="1700" customWidth="1"/>
    <col min="11506" max="11506" width="9.140625" style="1700"/>
    <col min="11507" max="11507" width="11.140625" style="1700" customWidth="1"/>
    <col min="11508" max="11508" width="11.28515625" style="1700" bestFit="1" customWidth="1"/>
    <col min="11509" max="11748" width="9.140625" style="1700"/>
    <col min="11749" max="11749" width="18.28515625" style="1700" customWidth="1"/>
    <col min="11750" max="11750" width="12.5703125" style="1700" customWidth="1"/>
    <col min="11751" max="11751" width="14.85546875" style="1700" customWidth="1"/>
    <col min="11752" max="11752" width="13" style="1700" customWidth="1"/>
    <col min="11753" max="11753" width="14" style="1700" customWidth="1"/>
    <col min="11754" max="11754" width="11.140625" style="1700" customWidth="1"/>
    <col min="11755" max="11755" width="12.5703125" style="1700" customWidth="1"/>
    <col min="11756" max="11756" width="13" style="1700" customWidth="1"/>
    <col min="11757" max="11757" width="11.7109375" style="1700" customWidth="1"/>
    <col min="11758" max="11758" width="9.85546875" style="1700" customWidth="1"/>
    <col min="11759" max="11759" width="9.5703125" style="1700" customWidth="1"/>
    <col min="11760" max="11760" width="11.85546875" style="1700" customWidth="1"/>
    <col min="11761" max="11761" width="3.42578125" style="1700" customWidth="1"/>
    <col min="11762" max="11762" width="9.140625" style="1700"/>
    <col min="11763" max="11763" width="11.140625" style="1700" customWidth="1"/>
    <col min="11764" max="11764" width="11.28515625" style="1700" bestFit="1" customWidth="1"/>
    <col min="11765" max="12004" width="9.140625" style="1700"/>
    <col min="12005" max="12005" width="18.28515625" style="1700" customWidth="1"/>
    <col min="12006" max="12006" width="12.5703125" style="1700" customWidth="1"/>
    <col min="12007" max="12007" width="14.85546875" style="1700" customWidth="1"/>
    <col min="12008" max="12008" width="13" style="1700" customWidth="1"/>
    <col min="12009" max="12009" width="14" style="1700" customWidth="1"/>
    <col min="12010" max="12010" width="11.140625" style="1700" customWidth="1"/>
    <col min="12011" max="12011" width="12.5703125" style="1700" customWidth="1"/>
    <col min="12012" max="12012" width="13" style="1700" customWidth="1"/>
    <col min="12013" max="12013" width="11.7109375" style="1700" customWidth="1"/>
    <col min="12014" max="12014" width="9.85546875" style="1700" customWidth="1"/>
    <col min="12015" max="12015" width="9.5703125" style="1700" customWidth="1"/>
    <col min="12016" max="12016" width="11.85546875" style="1700" customWidth="1"/>
    <col min="12017" max="12017" width="3.42578125" style="1700" customWidth="1"/>
    <col min="12018" max="12018" width="9.140625" style="1700"/>
    <col min="12019" max="12019" width="11.140625" style="1700" customWidth="1"/>
    <col min="12020" max="12020" width="11.28515625" style="1700" bestFit="1" customWidth="1"/>
    <col min="12021" max="12260" width="9.140625" style="1700"/>
    <col min="12261" max="12261" width="18.28515625" style="1700" customWidth="1"/>
    <col min="12262" max="12262" width="12.5703125" style="1700" customWidth="1"/>
    <col min="12263" max="12263" width="14.85546875" style="1700" customWidth="1"/>
    <col min="12264" max="12264" width="13" style="1700" customWidth="1"/>
    <col min="12265" max="12265" width="14" style="1700" customWidth="1"/>
    <col min="12266" max="12266" width="11.140625" style="1700" customWidth="1"/>
    <col min="12267" max="12267" width="12.5703125" style="1700" customWidth="1"/>
    <col min="12268" max="12268" width="13" style="1700" customWidth="1"/>
    <col min="12269" max="12269" width="11.7109375" style="1700" customWidth="1"/>
    <col min="12270" max="12270" width="9.85546875" style="1700" customWidth="1"/>
    <col min="12271" max="12271" width="9.5703125" style="1700" customWidth="1"/>
    <col min="12272" max="12272" width="11.85546875" style="1700" customWidth="1"/>
    <col min="12273" max="12273" width="3.42578125" style="1700" customWidth="1"/>
    <col min="12274" max="12274" width="9.140625" style="1700"/>
    <col min="12275" max="12275" width="11.140625" style="1700" customWidth="1"/>
    <col min="12276" max="12276" width="11.28515625" style="1700" bestFit="1" customWidth="1"/>
    <col min="12277" max="12516" width="9.140625" style="1700"/>
    <col min="12517" max="12517" width="18.28515625" style="1700" customWidth="1"/>
    <col min="12518" max="12518" width="12.5703125" style="1700" customWidth="1"/>
    <col min="12519" max="12519" width="14.85546875" style="1700" customWidth="1"/>
    <col min="12520" max="12520" width="13" style="1700" customWidth="1"/>
    <col min="12521" max="12521" width="14" style="1700" customWidth="1"/>
    <col min="12522" max="12522" width="11.140625" style="1700" customWidth="1"/>
    <col min="12523" max="12523" width="12.5703125" style="1700" customWidth="1"/>
    <col min="12524" max="12524" width="13" style="1700" customWidth="1"/>
    <col min="12525" max="12525" width="11.7109375" style="1700" customWidth="1"/>
    <col min="12526" max="12526" width="9.85546875" style="1700" customWidth="1"/>
    <col min="12527" max="12527" width="9.5703125" style="1700" customWidth="1"/>
    <col min="12528" max="12528" width="11.85546875" style="1700" customWidth="1"/>
    <col min="12529" max="12529" width="3.42578125" style="1700" customWidth="1"/>
    <col min="12530" max="12530" width="9.140625" style="1700"/>
    <col min="12531" max="12531" width="11.140625" style="1700" customWidth="1"/>
    <col min="12532" max="12532" width="11.28515625" style="1700" bestFit="1" customWidth="1"/>
    <col min="12533" max="12772" width="9.140625" style="1700"/>
    <col min="12773" max="12773" width="18.28515625" style="1700" customWidth="1"/>
    <col min="12774" max="12774" width="12.5703125" style="1700" customWidth="1"/>
    <col min="12775" max="12775" width="14.85546875" style="1700" customWidth="1"/>
    <col min="12776" max="12776" width="13" style="1700" customWidth="1"/>
    <col min="12777" max="12777" width="14" style="1700" customWidth="1"/>
    <col min="12778" max="12778" width="11.140625" style="1700" customWidth="1"/>
    <col min="12779" max="12779" width="12.5703125" style="1700" customWidth="1"/>
    <col min="12780" max="12780" width="13" style="1700" customWidth="1"/>
    <col min="12781" max="12781" width="11.7109375" style="1700" customWidth="1"/>
    <col min="12782" max="12782" width="9.85546875" style="1700" customWidth="1"/>
    <col min="12783" max="12783" width="9.5703125" style="1700" customWidth="1"/>
    <col min="12784" max="12784" width="11.85546875" style="1700" customWidth="1"/>
    <col min="12785" max="12785" width="3.42578125" style="1700" customWidth="1"/>
    <col min="12786" max="12786" width="9.140625" style="1700"/>
    <col min="12787" max="12787" width="11.140625" style="1700" customWidth="1"/>
    <col min="12788" max="12788" width="11.28515625" style="1700" bestFit="1" customWidth="1"/>
    <col min="12789" max="13028" width="9.140625" style="1700"/>
    <col min="13029" max="13029" width="18.28515625" style="1700" customWidth="1"/>
    <col min="13030" max="13030" width="12.5703125" style="1700" customWidth="1"/>
    <col min="13031" max="13031" width="14.85546875" style="1700" customWidth="1"/>
    <col min="13032" max="13032" width="13" style="1700" customWidth="1"/>
    <col min="13033" max="13033" width="14" style="1700" customWidth="1"/>
    <col min="13034" max="13034" width="11.140625" style="1700" customWidth="1"/>
    <col min="13035" max="13035" width="12.5703125" style="1700" customWidth="1"/>
    <col min="13036" max="13036" width="13" style="1700" customWidth="1"/>
    <col min="13037" max="13037" width="11.7109375" style="1700" customWidth="1"/>
    <col min="13038" max="13038" width="9.85546875" style="1700" customWidth="1"/>
    <col min="13039" max="13039" width="9.5703125" style="1700" customWidth="1"/>
    <col min="13040" max="13040" width="11.85546875" style="1700" customWidth="1"/>
    <col min="13041" max="13041" width="3.42578125" style="1700" customWidth="1"/>
    <col min="13042" max="13042" width="9.140625" style="1700"/>
    <col min="13043" max="13043" width="11.140625" style="1700" customWidth="1"/>
    <col min="13044" max="13044" width="11.28515625" style="1700" bestFit="1" customWidth="1"/>
    <col min="13045" max="13284" width="9.140625" style="1700"/>
    <col min="13285" max="13285" width="18.28515625" style="1700" customWidth="1"/>
    <col min="13286" max="13286" width="12.5703125" style="1700" customWidth="1"/>
    <col min="13287" max="13287" width="14.85546875" style="1700" customWidth="1"/>
    <col min="13288" max="13288" width="13" style="1700" customWidth="1"/>
    <col min="13289" max="13289" width="14" style="1700" customWidth="1"/>
    <col min="13290" max="13290" width="11.140625" style="1700" customWidth="1"/>
    <col min="13291" max="13291" width="12.5703125" style="1700" customWidth="1"/>
    <col min="13292" max="13292" width="13" style="1700" customWidth="1"/>
    <col min="13293" max="13293" width="11.7109375" style="1700" customWidth="1"/>
    <col min="13294" max="13294" width="9.85546875" style="1700" customWidth="1"/>
    <col min="13295" max="13295" width="9.5703125" style="1700" customWidth="1"/>
    <col min="13296" max="13296" width="11.85546875" style="1700" customWidth="1"/>
    <col min="13297" max="13297" width="3.42578125" style="1700" customWidth="1"/>
    <col min="13298" max="13298" width="9.140625" style="1700"/>
    <col min="13299" max="13299" width="11.140625" style="1700" customWidth="1"/>
    <col min="13300" max="13300" width="11.28515625" style="1700" bestFit="1" customWidth="1"/>
    <col min="13301" max="13540" width="9.140625" style="1700"/>
    <col min="13541" max="13541" width="18.28515625" style="1700" customWidth="1"/>
    <col min="13542" max="13542" width="12.5703125" style="1700" customWidth="1"/>
    <col min="13543" max="13543" width="14.85546875" style="1700" customWidth="1"/>
    <col min="13544" max="13544" width="13" style="1700" customWidth="1"/>
    <col min="13545" max="13545" width="14" style="1700" customWidth="1"/>
    <col min="13546" max="13546" width="11.140625" style="1700" customWidth="1"/>
    <col min="13547" max="13547" width="12.5703125" style="1700" customWidth="1"/>
    <col min="13548" max="13548" width="13" style="1700" customWidth="1"/>
    <col min="13549" max="13549" width="11.7109375" style="1700" customWidth="1"/>
    <col min="13550" max="13550" width="9.85546875" style="1700" customWidth="1"/>
    <col min="13551" max="13551" width="9.5703125" style="1700" customWidth="1"/>
    <col min="13552" max="13552" width="11.85546875" style="1700" customWidth="1"/>
    <col min="13553" max="13553" width="3.42578125" style="1700" customWidth="1"/>
    <col min="13554" max="13554" width="9.140625" style="1700"/>
    <col min="13555" max="13555" width="11.140625" style="1700" customWidth="1"/>
    <col min="13556" max="13556" width="11.28515625" style="1700" bestFit="1" customWidth="1"/>
    <col min="13557" max="13796" width="9.140625" style="1700"/>
    <col min="13797" max="13797" width="18.28515625" style="1700" customWidth="1"/>
    <col min="13798" max="13798" width="12.5703125" style="1700" customWidth="1"/>
    <col min="13799" max="13799" width="14.85546875" style="1700" customWidth="1"/>
    <col min="13800" max="13800" width="13" style="1700" customWidth="1"/>
    <col min="13801" max="13801" width="14" style="1700" customWidth="1"/>
    <col min="13802" max="13802" width="11.140625" style="1700" customWidth="1"/>
    <col min="13803" max="13803" width="12.5703125" style="1700" customWidth="1"/>
    <col min="13804" max="13804" width="13" style="1700" customWidth="1"/>
    <col min="13805" max="13805" width="11.7109375" style="1700" customWidth="1"/>
    <col min="13806" max="13806" width="9.85546875" style="1700" customWidth="1"/>
    <col min="13807" max="13807" width="9.5703125" style="1700" customWidth="1"/>
    <col min="13808" max="13808" width="11.85546875" style="1700" customWidth="1"/>
    <col min="13809" max="13809" width="3.42578125" style="1700" customWidth="1"/>
    <col min="13810" max="13810" width="9.140625" style="1700"/>
    <col min="13811" max="13811" width="11.140625" style="1700" customWidth="1"/>
    <col min="13812" max="13812" width="11.28515625" style="1700" bestFit="1" customWidth="1"/>
    <col min="13813" max="14052" width="9.140625" style="1700"/>
    <col min="14053" max="14053" width="18.28515625" style="1700" customWidth="1"/>
    <col min="14054" max="14054" width="12.5703125" style="1700" customWidth="1"/>
    <col min="14055" max="14055" width="14.85546875" style="1700" customWidth="1"/>
    <col min="14056" max="14056" width="13" style="1700" customWidth="1"/>
    <col min="14057" max="14057" width="14" style="1700" customWidth="1"/>
    <col min="14058" max="14058" width="11.140625" style="1700" customWidth="1"/>
    <col min="14059" max="14059" width="12.5703125" style="1700" customWidth="1"/>
    <col min="14060" max="14060" width="13" style="1700" customWidth="1"/>
    <col min="14061" max="14061" width="11.7109375" style="1700" customWidth="1"/>
    <col min="14062" max="14062" width="9.85546875" style="1700" customWidth="1"/>
    <col min="14063" max="14063" width="9.5703125" style="1700" customWidth="1"/>
    <col min="14064" max="14064" width="11.85546875" style="1700" customWidth="1"/>
    <col min="14065" max="14065" width="3.42578125" style="1700" customWidth="1"/>
    <col min="14066" max="14066" width="9.140625" style="1700"/>
    <col min="14067" max="14067" width="11.140625" style="1700" customWidth="1"/>
    <col min="14068" max="14068" width="11.28515625" style="1700" bestFit="1" customWidth="1"/>
    <col min="14069" max="14308" width="9.140625" style="1700"/>
    <col min="14309" max="14309" width="18.28515625" style="1700" customWidth="1"/>
    <col min="14310" max="14310" width="12.5703125" style="1700" customWidth="1"/>
    <col min="14311" max="14311" width="14.85546875" style="1700" customWidth="1"/>
    <col min="14312" max="14312" width="13" style="1700" customWidth="1"/>
    <col min="14313" max="14313" width="14" style="1700" customWidth="1"/>
    <col min="14314" max="14314" width="11.140625" style="1700" customWidth="1"/>
    <col min="14315" max="14315" width="12.5703125" style="1700" customWidth="1"/>
    <col min="14316" max="14316" width="13" style="1700" customWidth="1"/>
    <col min="14317" max="14317" width="11.7109375" style="1700" customWidth="1"/>
    <col min="14318" max="14318" width="9.85546875" style="1700" customWidth="1"/>
    <col min="14319" max="14319" width="9.5703125" style="1700" customWidth="1"/>
    <col min="14320" max="14320" width="11.85546875" style="1700" customWidth="1"/>
    <col min="14321" max="14321" width="3.42578125" style="1700" customWidth="1"/>
    <col min="14322" max="14322" width="9.140625" style="1700"/>
    <col min="14323" max="14323" width="11.140625" style="1700" customWidth="1"/>
    <col min="14324" max="14324" width="11.28515625" style="1700" bestFit="1" customWidth="1"/>
    <col min="14325" max="14564" width="9.140625" style="1700"/>
    <col min="14565" max="14565" width="18.28515625" style="1700" customWidth="1"/>
    <col min="14566" max="14566" width="12.5703125" style="1700" customWidth="1"/>
    <col min="14567" max="14567" width="14.85546875" style="1700" customWidth="1"/>
    <col min="14568" max="14568" width="13" style="1700" customWidth="1"/>
    <col min="14569" max="14569" width="14" style="1700" customWidth="1"/>
    <col min="14570" max="14570" width="11.140625" style="1700" customWidth="1"/>
    <col min="14571" max="14571" width="12.5703125" style="1700" customWidth="1"/>
    <col min="14572" max="14572" width="13" style="1700" customWidth="1"/>
    <col min="14573" max="14573" width="11.7109375" style="1700" customWidth="1"/>
    <col min="14574" max="14574" width="9.85546875" style="1700" customWidth="1"/>
    <col min="14575" max="14575" width="9.5703125" style="1700" customWidth="1"/>
    <col min="14576" max="14576" width="11.85546875" style="1700" customWidth="1"/>
    <col min="14577" max="14577" width="3.42578125" style="1700" customWidth="1"/>
    <col min="14578" max="14578" width="9.140625" style="1700"/>
    <col min="14579" max="14579" width="11.140625" style="1700" customWidth="1"/>
    <col min="14580" max="14580" width="11.28515625" style="1700" bestFit="1" customWidth="1"/>
    <col min="14581" max="14820" width="9.140625" style="1700"/>
    <col min="14821" max="14821" width="18.28515625" style="1700" customWidth="1"/>
    <col min="14822" max="14822" width="12.5703125" style="1700" customWidth="1"/>
    <col min="14823" max="14823" width="14.85546875" style="1700" customWidth="1"/>
    <col min="14824" max="14824" width="13" style="1700" customWidth="1"/>
    <col min="14825" max="14825" width="14" style="1700" customWidth="1"/>
    <col min="14826" max="14826" width="11.140625" style="1700" customWidth="1"/>
    <col min="14827" max="14827" width="12.5703125" style="1700" customWidth="1"/>
    <col min="14828" max="14828" width="13" style="1700" customWidth="1"/>
    <col min="14829" max="14829" width="11.7109375" style="1700" customWidth="1"/>
    <col min="14830" max="14830" width="9.85546875" style="1700" customWidth="1"/>
    <col min="14831" max="14831" width="9.5703125" style="1700" customWidth="1"/>
    <col min="14832" max="14832" width="11.85546875" style="1700" customWidth="1"/>
    <col min="14833" max="14833" width="3.42578125" style="1700" customWidth="1"/>
    <col min="14834" max="14834" width="9.140625" style="1700"/>
    <col min="14835" max="14835" width="11.140625" style="1700" customWidth="1"/>
    <col min="14836" max="14836" width="11.28515625" style="1700" bestFit="1" customWidth="1"/>
    <col min="14837" max="15076" width="9.140625" style="1700"/>
    <col min="15077" max="15077" width="18.28515625" style="1700" customWidth="1"/>
    <col min="15078" max="15078" width="12.5703125" style="1700" customWidth="1"/>
    <col min="15079" max="15079" width="14.85546875" style="1700" customWidth="1"/>
    <col min="15080" max="15080" width="13" style="1700" customWidth="1"/>
    <col min="15081" max="15081" width="14" style="1700" customWidth="1"/>
    <col min="15082" max="15082" width="11.140625" style="1700" customWidth="1"/>
    <col min="15083" max="15083" width="12.5703125" style="1700" customWidth="1"/>
    <col min="15084" max="15084" width="13" style="1700" customWidth="1"/>
    <col min="15085" max="15085" width="11.7109375" style="1700" customWidth="1"/>
    <col min="15086" max="15086" width="9.85546875" style="1700" customWidth="1"/>
    <col min="15087" max="15087" width="9.5703125" style="1700" customWidth="1"/>
    <col min="15088" max="15088" width="11.85546875" style="1700" customWidth="1"/>
    <col min="15089" max="15089" width="3.42578125" style="1700" customWidth="1"/>
    <col min="15090" max="15090" width="9.140625" style="1700"/>
    <col min="15091" max="15091" width="11.140625" style="1700" customWidth="1"/>
    <col min="15092" max="15092" width="11.28515625" style="1700" bestFit="1" customWidth="1"/>
    <col min="15093" max="15332" width="9.140625" style="1700"/>
    <col min="15333" max="15333" width="18.28515625" style="1700" customWidth="1"/>
    <col min="15334" max="15334" width="12.5703125" style="1700" customWidth="1"/>
    <col min="15335" max="15335" width="14.85546875" style="1700" customWidth="1"/>
    <col min="15336" max="15336" width="13" style="1700" customWidth="1"/>
    <col min="15337" max="15337" width="14" style="1700" customWidth="1"/>
    <col min="15338" max="15338" width="11.140625" style="1700" customWidth="1"/>
    <col min="15339" max="15339" width="12.5703125" style="1700" customWidth="1"/>
    <col min="15340" max="15340" width="13" style="1700" customWidth="1"/>
    <col min="15341" max="15341" width="11.7109375" style="1700" customWidth="1"/>
    <col min="15342" max="15342" width="9.85546875" style="1700" customWidth="1"/>
    <col min="15343" max="15343" width="9.5703125" style="1700" customWidth="1"/>
    <col min="15344" max="15344" width="11.85546875" style="1700" customWidth="1"/>
    <col min="15345" max="15345" width="3.42578125" style="1700" customWidth="1"/>
    <col min="15346" max="15346" width="9.140625" style="1700"/>
    <col min="15347" max="15347" width="11.140625" style="1700" customWidth="1"/>
    <col min="15348" max="15348" width="11.28515625" style="1700" bestFit="1" customWidth="1"/>
    <col min="15349" max="15588" width="9.140625" style="1700"/>
    <col min="15589" max="15589" width="18.28515625" style="1700" customWidth="1"/>
    <col min="15590" max="15590" width="12.5703125" style="1700" customWidth="1"/>
    <col min="15591" max="15591" width="14.85546875" style="1700" customWidth="1"/>
    <col min="15592" max="15592" width="13" style="1700" customWidth="1"/>
    <col min="15593" max="15593" width="14" style="1700" customWidth="1"/>
    <col min="15594" max="15594" width="11.140625" style="1700" customWidth="1"/>
    <col min="15595" max="15595" width="12.5703125" style="1700" customWidth="1"/>
    <col min="15596" max="15596" width="13" style="1700" customWidth="1"/>
    <col min="15597" max="15597" width="11.7109375" style="1700" customWidth="1"/>
    <col min="15598" max="15598" width="9.85546875" style="1700" customWidth="1"/>
    <col min="15599" max="15599" width="9.5703125" style="1700" customWidth="1"/>
    <col min="15600" max="15600" width="11.85546875" style="1700" customWidth="1"/>
    <col min="15601" max="15601" width="3.42578125" style="1700" customWidth="1"/>
    <col min="15602" max="15602" width="9.140625" style="1700"/>
    <col min="15603" max="15603" width="11.140625" style="1700" customWidth="1"/>
    <col min="15604" max="15604" width="11.28515625" style="1700" bestFit="1" customWidth="1"/>
    <col min="15605" max="15844" width="9.140625" style="1700"/>
    <col min="15845" max="15845" width="18.28515625" style="1700" customWidth="1"/>
    <col min="15846" max="15846" width="12.5703125" style="1700" customWidth="1"/>
    <col min="15847" max="15847" width="14.85546875" style="1700" customWidth="1"/>
    <col min="15848" max="15848" width="13" style="1700" customWidth="1"/>
    <col min="15849" max="15849" width="14" style="1700" customWidth="1"/>
    <col min="15850" max="15850" width="11.140625" style="1700" customWidth="1"/>
    <col min="15851" max="15851" width="12.5703125" style="1700" customWidth="1"/>
    <col min="15852" max="15852" width="13" style="1700" customWidth="1"/>
    <col min="15853" max="15853" width="11.7109375" style="1700" customWidth="1"/>
    <col min="15854" max="15854" width="9.85546875" style="1700" customWidth="1"/>
    <col min="15855" max="15855" width="9.5703125" style="1700" customWidth="1"/>
    <col min="15856" max="15856" width="11.85546875" style="1700" customWidth="1"/>
    <col min="15857" max="15857" width="3.42578125" style="1700" customWidth="1"/>
    <col min="15858" max="15858" width="9.140625" style="1700"/>
    <col min="15859" max="15859" width="11.140625" style="1700" customWidth="1"/>
    <col min="15860" max="15860" width="11.28515625" style="1700" bestFit="1" customWidth="1"/>
    <col min="15861" max="16100" width="9.140625" style="1700"/>
    <col min="16101" max="16101" width="18.28515625" style="1700" customWidth="1"/>
    <col min="16102" max="16102" width="12.5703125" style="1700" customWidth="1"/>
    <col min="16103" max="16103" width="14.85546875" style="1700" customWidth="1"/>
    <col min="16104" max="16104" width="13" style="1700" customWidth="1"/>
    <col min="16105" max="16105" width="14" style="1700" customWidth="1"/>
    <col min="16106" max="16106" width="11.140625" style="1700" customWidth="1"/>
    <col min="16107" max="16107" width="12.5703125" style="1700" customWidth="1"/>
    <col min="16108" max="16108" width="13" style="1700" customWidth="1"/>
    <col min="16109" max="16109" width="11.7109375" style="1700" customWidth="1"/>
    <col min="16110" max="16110" width="9.85546875" style="1700" customWidth="1"/>
    <col min="16111" max="16111" width="9.5703125" style="1700" customWidth="1"/>
    <col min="16112" max="16112" width="11.85546875" style="1700" customWidth="1"/>
    <col min="16113" max="16113" width="3.42578125" style="1700" customWidth="1"/>
    <col min="16114" max="16114" width="9.140625" style="1700"/>
    <col min="16115" max="16115" width="11.140625" style="1700" customWidth="1"/>
    <col min="16116" max="16116" width="11.28515625" style="1700" bestFit="1" customWidth="1"/>
    <col min="16117" max="16384" width="9.140625" style="1700"/>
  </cols>
  <sheetData>
    <row r="2" spans="1:12" ht="22.5" customHeight="1" x14ac:dyDescent="0.15">
      <c r="A2" s="3471" t="s">
        <v>3369</v>
      </c>
      <c r="B2" s="3472"/>
      <c r="C2" s="3472"/>
      <c r="D2" s="3472"/>
      <c r="E2" s="3472"/>
      <c r="F2" s="3472"/>
      <c r="G2" s="3472"/>
      <c r="H2" s="3472"/>
      <c r="I2" s="3472"/>
      <c r="J2" s="3472"/>
      <c r="K2" s="3472"/>
      <c r="L2" s="3472"/>
    </row>
    <row r="3" spans="1:12" ht="10.5" customHeight="1" x14ac:dyDescent="0.15">
      <c r="A3" s="3473"/>
      <c r="B3" s="3474"/>
      <c r="C3" s="3474"/>
      <c r="D3" s="3474"/>
      <c r="E3" s="3474"/>
      <c r="F3" s="3474"/>
      <c r="G3" s="3474"/>
      <c r="H3" s="3474"/>
      <c r="I3" s="3474"/>
      <c r="J3" s="3474"/>
      <c r="K3" s="3474"/>
      <c r="L3" s="3474"/>
    </row>
    <row r="4" spans="1:12" s="1867" customFormat="1" ht="12" customHeight="1" x14ac:dyDescent="0.25">
      <c r="A4" s="3475" t="s">
        <v>1</v>
      </c>
      <c r="B4" s="3475" t="s">
        <v>1466</v>
      </c>
      <c r="C4" s="3478"/>
      <c r="D4" s="3478"/>
      <c r="E4" s="3478"/>
      <c r="F4" s="3478"/>
      <c r="G4" s="3478"/>
      <c r="H4" s="3478"/>
      <c r="I4" s="3478"/>
      <c r="J4" s="3478"/>
      <c r="K4" s="3478"/>
      <c r="L4" s="3479"/>
    </row>
    <row r="5" spans="1:12" s="1867" customFormat="1" ht="12" customHeight="1" x14ac:dyDescent="0.25">
      <c r="A5" s="3476"/>
      <c r="B5" s="3475" t="s">
        <v>71</v>
      </c>
      <c r="C5" s="3480" t="s">
        <v>1445</v>
      </c>
      <c r="D5" s="3481"/>
      <c r="E5" s="3481"/>
      <c r="F5" s="3481"/>
      <c r="G5" s="3481"/>
      <c r="H5" s="3481"/>
      <c r="I5" s="3481"/>
      <c r="J5" s="3481"/>
      <c r="K5" s="3481"/>
      <c r="L5" s="3482"/>
    </row>
    <row r="6" spans="1:12" s="1870" customFormat="1" ht="27.75" customHeight="1" x14ac:dyDescent="0.25">
      <c r="A6" s="3477"/>
      <c r="B6" s="3477"/>
      <c r="C6" s="1868" t="s">
        <v>3353</v>
      </c>
      <c r="D6" s="1869" t="s">
        <v>3354</v>
      </c>
      <c r="E6" s="1869" t="s">
        <v>3355</v>
      </c>
      <c r="F6" s="1869" t="s">
        <v>3356</v>
      </c>
      <c r="G6" s="1869" t="s">
        <v>3357</v>
      </c>
      <c r="H6" s="1869" t="s">
        <v>3362</v>
      </c>
      <c r="I6" s="1869" t="s">
        <v>3304</v>
      </c>
      <c r="J6" s="1869" t="s">
        <v>3344</v>
      </c>
      <c r="K6" s="1869" t="s">
        <v>3363</v>
      </c>
      <c r="L6" s="1869" t="s">
        <v>3364</v>
      </c>
    </row>
    <row r="7" spans="1:12" x14ac:dyDescent="0.15">
      <c r="A7" s="1871" t="s">
        <v>71</v>
      </c>
      <c r="B7" s="866">
        <f>SUM(C7:L7)</f>
        <v>9191248</v>
      </c>
      <c r="C7" s="866">
        <f>SUM(C8:C22)</f>
        <v>3063241</v>
      </c>
      <c r="D7" s="866">
        <f t="shared" ref="D7:L7" si="0">SUM(D8:D22)</f>
        <v>3010455</v>
      </c>
      <c r="E7" s="866">
        <f t="shared" si="0"/>
        <v>746377</v>
      </c>
      <c r="F7" s="866">
        <f t="shared" si="0"/>
        <v>1026265</v>
      </c>
      <c r="G7" s="866">
        <f t="shared" si="0"/>
        <v>255505</v>
      </c>
      <c r="H7" s="866">
        <f t="shared" si="0"/>
        <v>252884</v>
      </c>
      <c r="I7" s="866">
        <f t="shared" si="0"/>
        <v>185227</v>
      </c>
      <c r="J7" s="866">
        <f t="shared" si="0"/>
        <v>35340</v>
      </c>
      <c r="K7" s="866">
        <f t="shared" si="0"/>
        <v>267898</v>
      </c>
      <c r="L7" s="866">
        <f t="shared" si="0"/>
        <v>348056</v>
      </c>
    </row>
    <row r="8" spans="1:12" x14ac:dyDescent="0.15">
      <c r="A8" s="143" t="s">
        <v>5</v>
      </c>
      <c r="B8" s="866">
        <f>SUM(C8:L8)</f>
        <v>191299</v>
      </c>
      <c r="C8" s="868">
        <v>112089</v>
      </c>
      <c r="D8" s="868">
        <v>47360</v>
      </c>
      <c r="E8" s="868">
        <v>250</v>
      </c>
      <c r="F8" s="868">
        <v>1030</v>
      </c>
      <c r="G8" s="868">
        <v>680</v>
      </c>
      <c r="H8" s="868">
        <v>500</v>
      </c>
      <c r="I8" s="868">
        <v>10000</v>
      </c>
      <c r="J8" s="868">
        <v>0</v>
      </c>
      <c r="K8" s="868">
        <v>100</v>
      </c>
      <c r="L8" s="868">
        <v>19290</v>
      </c>
    </row>
    <row r="9" spans="1:12" x14ac:dyDescent="0.15">
      <c r="A9" s="143" t="s">
        <v>7</v>
      </c>
      <c r="B9" s="866">
        <f t="shared" ref="B9:B22" si="1">SUM(C9:L9)</f>
        <v>32666</v>
      </c>
      <c r="C9" s="868">
        <v>12745</v>
      </c>
      <c r="D9" s="868">
        <v>10500</v>
      </c>
      <c r="E9" s="868">
        <v>1600</v>
      </c>
      <c r="F9" s="868">
        <v>875</v>
      </c>
      <c r="G9" s="868">
        <v>568</v>
      </c>
      <c r="H9" s="868">
        <v>4300</v>
      </c>
      <c r="I9" s="868">
        <v>500</v>
      </c>
      <c r="J9" s="868">
        <v>348</v>
      </c>
      <c r="K9" s="868">
        <v>780</v>
      </c>
      <c r="L9" s="868">
        <v>450</v>
      </c>
    </row>
    <row r="10" spans="1:12" x14ac:dyDescent="0.15">
      <c r="A10" s="143" t="s">
        <v>8</v>
      </c>
      <c r="B10" s="866">
        <f t="shared" si="1"/>
        <v>385537</v>
      </c>
      <c r="C10" s="868">
        <v>155077</v>
      </c>
      <c r="D10" s="868">
        <v>112906</v>
      </c>
      <c r="E10" s="868">
        <v>6404</v>
      </c>
      <c r="F10" s="868">
        <v>40627</v>
      </c>
      <c r="G10" s="868">
        <v>3250</v>
      </c>
      <c r="H10" s="868">
        <v>1738</v>
      </c>
      <c r="I10" s="868">
        <v>8290</v>
      </c>
      <c r="J10" s="868">
        <v>0</v>
      </c>
      <c r="K10" s="868">
        <v>13448</v>
      </c>
      <c r="L10" s="868">
        <v>43797</v>
      </c>
    </row>
    <row r="11" spans="1:12" x14ac:dyDescent="0.15">
      <c r="A11" s="143" t="s">
        <v>9</v>
      </c>
      <c r="B11" s="866">
        <f t="shared" si="1"/>
        <v>179482</v>
      </c>
      <c r="C11" s="868">
        <v>85310</v>
      </c>
      <c r="D11" s="868">
        <v>34137</v>
      </c>
      <c r="E11" s="868">
        <v>25003</v>
      </c>
      <c r="F11" s="868">
        <v>8420</v>
      </c>
      <c r="G11" s="868">
        <v>6940</v>
      </c>
      <c r="H11" s="868">
        <v>1700</v>
      </c>
      <c r="I11" s="868">
        <v>9110</v>
      </c>
      <c r="J11" s="868">
        <v>1099</v>
      </c>
      <c r="K11" s="868">
        <v>5143</v>
      </c>
      <c r="L11" s="868">
        <v>2620</v>
      </c>
    </row>
    <row r="12" spans="1:12" x14ac:dyDescent="0.15">
      <c r="A12" s="143" t="s">
        <v>10</v>
      </c>
      <c r="B12" s="866">
        <f t="shared" si="1"/>
        <v>366230</v>
      </c>
      <c r="C12" s="868">
        <v>98070</v>
      </c>
      <c r="D12" s="868">
        <v>159506</v>
      </c>
      <c r="E12" s="868">
        <v>14546</v>
      </c>
      <c r="F12" s="868">
        <v>32346</v>
      </c>
      <c r="G12" s="868">
        <v>13075</v>
      </c>
      <c r="H12" s="868">
        <v>31760</v>
      </c>
      <c r="I12" s="868">
        <v>10292</v>
      </c>
      <c r="J12" s="868">
        <v>1315</v>
      </c>
      <c r="K12" s="868">
        <v>4870</v>
      </c>
      <c r="L12" s="868">
        <v>450</v>
      </c>
    </row>
    <row r="13" spans="1:12" x14ac:dyDescent="0.15">
      <c r="A13" s="143" t="s">
        <v>11</v>
      </c>
      <c r="B13" s="866">
        <f t="shared" si="1"/>
        <v>932537</v>
      </c>
      <c r="C13" s="868">
        <v>423874</v>
      </c>
      <c r="D13" s="868">
        <v>306573</v>
      </c>
      <c r="E13" s="868">
        <v>60481</v>
      </c>
      <c r="F13" s="868">
        <v>51970</v>
      </c>
      <c r="G13" s="868">
        <v>28278</v>
      </c>
      <c r="H13" s="868">
        <v>12747</v>
      </c>
      <c r="I13" s="868">
        <v>17021</v>
      </c>
      <c r="J13" s="868">
        <v>1500</v>
      </c>
      <c r="K13" s="868">
        <v>6806</v>
      </c>
      <c r="L13" s="868">
        <v>23287</v>
      </c>
    </row>
    <row r="14" spans="1:12" x14ac:dyDescent="0.15">
      <c r="A14" s="143" t="s">
        <v>12</v>
      </c>
      <c r="B14" s="866">
        <f t="shared" si="1"/>
        <v>2011028</v>
      </c>
      <c r="C14" s="868">
        <v>293790</v>
      </c>
      <c r="D14" s="868">
        <v>1442987</v>
      </c>
      <c r="E14" s="868">
        <v>17846</v>
      </c>
      <c r="F14" s="868">
        <v>81562</v>
      </c>
      <c r="G14" s="868">
        <v>35162</v>
      </c>
      <c r="H14" s="868">
        <v>42886</v>
      </c>
      <c r="I14" s="868">
        <v>5400</v>
      </c>
      <c r="J14" s="868">
        <v>4625</v>
      </c>
      <c r="K14" s="868">
        <v>53240</v>
      </c>
      <c r="L14" s="868">
        <v>33530</v>
      </c>
    </row>
    <row r="15" spans="1:12" x14ac:dyDescent="0.15">
      <c r="A15" s="143" t="s">
        <v>13</v>
      </c>
      <c r="B15" s="866">
        <f t="shared" si="1"/>
        <v>719579</v>
      </c>
      <c r="C15" s="868">
        <v>317990</v>
      </c>
      <c r="D15" s="868">
        <v>209451</v>
      </c>
      <c r="E15" s="868">
        <v>42388</v>
      </c>
      <c r="F15" s="868">
        <v>55794</v>
      </c>
      <c r="G15" s="868">
        <v>24066</v>
      </c>
      <c r="H15" s="868">
        <v>7591</v>
      </c>
      <c r="I15" s="868">
        <v>18794</v>
      </c>
      <c r="J15" s="868">
        <v>12523</v>
      </c>
      <c r="K15" s="868">
        <v>11655</v>
      </c>
      <c r="L15" s="868">
        <v>19327</v>
      </c>
    </row>
    <row r="16" spans="1:12" x14ac:dyDescent="0.15">
      <c r="A16" s="143" t="s">
        <v>14</v>
      </c>
      <c r="B16" s="866">
        <f t="shared" si="1"/>
        <v>569245</v>
      </c>
      <c r="C16" s="868">
        <v>121477</v>
      </c>
      <c r="D16" s="868">
        <v>117938</v>
      </c>
      <c r="E16" s="868">
        <v>170382</v>
      </c>
      <c r="F16" s="868">
        <v>43670</v>
      </c>
      <c r="G16" s="868">
        <v>27263</v>
      </c>
      <c r="H16" s="868">
        <v>43584</v>
      </c>
      <c r="I16" s="868">
        <v>18091</v>
      </c>
      <c r="J16" s="868">
        <v>1305</v>
      </c>
      <c r="K16" s="868">
        <v>14505</v>
      </c>
      <c r="L16" s="868">
        <v>11030</v>
      </c>
    </row>
    <row r="17" spans="1:12" x14ac:dyDescent="0.15">
      <c r="A17" s="143" t="s">
        <v>15</v>
      </c>
      <c r="B17" s="866">
        <f t="shared" si="1"/>
        <v>1083690</v>
      </c>
      <c r="C17" s="868">
        <v>536838</v>
      </c>
      <c r="D17" s="868">
        <v>274480</v>
      </c>
      <c r="E17" s="868">
        <v>70109</v>
      </c>
      <c r="F17" s="868">
        <v>56287</v>
      </c>
      <c r="G17" s="868">
        <v>15200</v>
      </c>
      <c r="H17" s="868">
        <v>17955</v>
      </c>
      <c r="I17" s="868">
        <v>38773</v>
      </c>
      <c r="J17" s="868">
        <v>6150</v>
      </c>
      <c r="K17" s="868">
        <v>43690</v>
      </c>
      <c r="L17" s="868">
        <v>24208</v>
      </c>
    </row>
    <row r="18" spans="1:12" x14ac:dyDescent="0.15">
      <c r="A18" s="143" t="s">
        <v>16</v>
      </c>
      <c r="B18" s="866">
        <f t="shared" si="1"/>
        <v>1777520</v>
      </c>
      <c r="C18" s="868">
        <v>561097</v>
      </c>
      <c r="D18" s="868">
        <v>196403</v>
      </c>
      <c r="E18" s="868">
        <v>247067</v>
      </c>
      <c r="F18" s="868">
        <v>325923</v>
      </c>
      <c r="G18" s="868">
        <v>82936</v>
      </c>
      <c r="H18" s="868">
        <v>80391</v>
      </c>
      <c r="I18" s="868">
        <v>40731</v>
      </c>
      <c r="J18" s="868">
        <v>1955</v>
      </c>
      <c r="K18" s="868">
        <v>102100</v>
      </c>
      <c r="L18" s="868">
        <v>138917</v>
      </c>
    </row>
    <row r="19" spans="1:12" x14ac:dyDescent="0.15">
      <c r="A19" s="143" t="s">
        <v>17</v>
      </c>
      <c r="B19" s="866">
        <f t="shared" si="1"/>
        <v>253662</v>
      </c>
      <c r="C19" s="868">
        <v>95764</v>
      </c>
      <c r="D19" s="868">
        <v>27654</v>
      </c>
      <c r="E19" s="868">
        <v>24190</v>
      </c>
      <c r="F19" s="868">
        <v>92904</v>
      </c>
      <c r="G19" s="868">
        <v>2820</v>
      </c>
      <c r="H19" s="868">
        <v>790</v>
      </c>
      <c r="I19" s="868">
        <v>6025</v>
      </c>
      <c r="J19" s="868">
        <v>100</v>
      </c>
      <c r="K19" s="868">
        <v>1135</v>
      </c>
      <c r="L19" s="868">
        <v>2280</v>
      </c>
    </row>
    <row r="20" spans="1:12" x14ac:dyDescent="0.15">
      <c r="A20" s="143" t="s">
        <v>18</v>
      </c>
      <c r="B20" s="866">
        <f t="shared" si="1"/>
        <v>590393</v>
      </c>
      <c r="C20" s="868">
        <v>217070</v>
      </c>
      <c r="D20" s="868">
        <v>67560</v>
      </c>
      <c r="E20" s="868">
        <v>43731</v>
      </c>
      <c r="F20" s="868">
        <v>218427</v>
      </c>
      <c r="G20" s="868">
        <v>11837</v>
      </c>
      <c r="H20" s="868">
        <v>4592</v>
      </c>
      <c r="I20" s="868">
        <v>400</v>
      </c>
      <c r="J20" s="868">
        <v>4140</v>
      </c>
      <c r="K20" s="868">
        <v>8386</v>
      </c>
      <c r="L20" s="868">
        <v>14250</v>
      </c>
    </row>
    <row r="21" spans="1:12" x14ac:dyDescent="0.15">
      <c r="A21" s="143" t="s">
        <v>19</v>
      </c>
      <c r="B21" s="866">
        <f t="shared" si="1"/>
        <v>38540</v>
      </c>
      <c r="C21" s="868">
        <v>18860</v>
      </c>
      <c r="D21" s="868">
        <v>3000</v>
      </c>
      <c r="E21" s="868">
        <v>4180</v>
      </c>
      <c r="F21" s="868">
        <v>5810</v>
      </c>
      <c r="G21" s="868">
        <v>1390</v>
      </c>
      <c r="H21" s="868">
        <v>300</v>
      </c>
      <c r="I21" s="868">
        <v>100</v>
      </c>
      <c r="J21" s="868">
        <v>280</v>
      </c>
      <c r="K21" s="868">
        <v>1540</v>
      </c>
      <c r="L21" s="868">
        <v>3080</v>
      </c>
    </row>
    <row r="22" spans="1:12" x14ac:dyDescent="0.15">
      <c r="A22" s="143" t="s">
        <v>20</v>
      </c>
      <c r="B22" s="866">
        <f t="shared" si="1"/>
        <v>59840</v>
      </c>
      <c r="C22" s="868">
        <v>13190</v>
      </c>
      <c r="D22" s="868">
        <v>0</v>
      </c>
      <c r="E22" s="868">
        <v>18200</v>
      </c>
      <c r="F22" s="868">
        <v>10620</v>
      </c>
      <c r="G22" s="868">
        <v>2040</v>
      </c>
      <c r="H22" s="868">
        <v>2050</v>
      </c>
      <c r="I22" s="868">
        <v>1700</v>
      </c>
      <c r="J22" s="868">
        <v>0</v>
      </c>
      <c r="K22" s="868">
        <v>500</v>
      </c>
      <c r="L22" s="868">
        <v>11540</v>
      </c>
    </row>
    <row r="23" spans="1:12" ht="12" customHeight="1" x14ac:dyDescent="0.15">
      <c r="A23" s="3466"/>
      <c r="B23" s="3467"/>
      <c r="C23" s="3467"/>
      <c r="D23" s="3467"/>
      <c r="E23" s="3467"/>
      <c r="F23" s="3467"/>
      <c r="G23" s="3467"/>
      <c r="H23" s="3467"/>
      <c r="I23" s="3467"/>
      <c r="J23" s="3467"/>
      <c r="K23" s="3467"/>
      <c r="L23" s="3467"/>
    </row>
    <row r="24" spans="1:12" ht="22.5" customHeight="1" x14ac:dyDescent="0.15">
      <c r="A24" s="3468" t="s">
        <v>3370</v>
      </c>
      <c r="B24" s="3469"/>
      <c r="C24" s="3469"/>
      <c r="D24" s="3469"/>
      <c r="E24" s="3469"/>
      <c r="F24" s="3469"/>
      <c r="G24" s="3469"/>
      <c r="H24" s="3469"/>
      <c r="I24" s="3469"/>
      <c r="J24" s="3469"/>
      <c r="K24" s="3469"/>
      <c r="L24" s="3469"/>
    </row>
    <row r="25" spans="1:12" x14ac:dyDescent="0.15">
      <c r="A25" s="3470" t="s">
        <v>21</v>
      </c>
      <c r="B25" s="3469"/>
      <c r="C25" s="3469"/>
      <c r="D25" s="3469"/>
      <c r="E25" s="3469"/>
      <c r="F25" s="3469"/>
      <c r="G25" s="3469"/>
      <c r="H25" s="3469"/>
      <c r="I25" s="3469"/>
      <c r="J25" s="3469"/>
      <c r="K25" s="3469"/>
      <c r="L25" s="3469"/>
    </row>
    <row r="26" spans="1:12" x14ac:dyDescent="0.15">
      <c r="A26" s="3470" t="s">
        <v>1454</v>
      </c>
      <c r="B26" s="3469"/>
      <c r="C26" s="3469"/>
      <c r="D26" s="3469"/>
      <c r="E26" s="3469"/>
      <c r="F26" s="3469"/>
      <c r="G26" s="3469"/>
      <c r="H26" s="3469"/>
      <c r="I26" s="3469"/>
      <c r="J26" s="3469"/>
      <c r="K26" s="3469"/>
      <c r="L26" s="3469"/>
    </row>
  </sheetData>
  <mergeCells count="10">
    <mergeCell ref="A23:L23"/>
    <mergeCell ref="A24:L24"/>
    <mergeCell ref="A25:L25"/>
    <mergeCell ref="A26:L26"/>
    <mergeCell ref="A2:L2"/>
    <mergeCell ref="A3:L3"/>
    <mergeCell ref="A4:A6"/>
    <mergeCell ref="B4:L4"/>
    <mergeCell ref="B5:B6"/>
    <mergeCell ref="C5:L5"/>
  </mergeCells>
  <pageMargins left="0.7" right="0.7" top="0.75" bottom="0.75" header="0.3" footer="0.3"/>
  <pageSetup paperSize="9" orientation="portrait" verticalDpi="0"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3"/>
  <dimension ref="A2:M19"/>
  <sheetViews>
    <sheetView workbookViewId="0">
      <selection activeCell="R26" sqref="R26"/>
    </sheetView>
  </sheetViews>
  <sheetFormatPr baseColWidth="10" defaultColWidth="9.140625" defaultRowHeight="10.5" x14ac:dyDescent="0.15"/>
  <cols>
    <col min="1" max="1" width="10.140625" style="118" customWidth="1"/>
    <col min="2" max="2" width="12.85546875" style="118" customWidth="1"/>
    <col min="3" max="3" width="13.7109375" style="118" customWidth="1"/>
    <col min="4" max="4" width="13.5703125" style="118" customWidth="1"/>
    <col min="5" max="5" width="13.28515625" style="118" customWidth="1"/>
    <col min="6" max="6" width="11.85546875" style="118" customWidth="1"/>
    <col min="7" max="7" width="11.7109375" style="118" customWidth="1"/>
    <col min="8" max="8" width="12.28515625" style="118" customWidth="1"/>
    <col min="9" max="9" width="12.140625" style="118" customWidth="1"/>
    <col min="10" max="10" width="10.28515625" style="118" customWidth="1"/>
    <col min="11" max="11" width="12.5703125" style="118" customWidth="1"/>
    <col min="12" max="12" width="11.85546875" style="118" customWidth="1"/>
    <col min="13" max="240" width="9.140625" style="118"/>
    <col min="241" max="241" width="10.140625" style="118" customWidth="1"/>
    <col min="242" max="242" width="12.85546875" style="118" customWidth="1"/>
    <col min="243" max="243" width="13.7109375" style="118" customWidth="1"/>
    <col min="244" max="244" width="13.5703125" style="118" customWidth="1"/>
    <col min="245" max="245" width="13.28515625" style="118" customWidth="1"/>
    <col min="246" max="246" width="11.85546875" style="118" customWidth="1"/>
    <col min="247" max="247" width="11.7109375" style="118" customWidth="1"/>
    <col min="248" max="248" width="12.28515625" style="118" customWidth="1"/>
    <col min="249" max="249" width="12.140625" style="118" customWidth="1"/>
    <col min="250" max="250" width="10.28515625" style="118" customWidth="1"/>
    <col min="251" max="251" width="12.5703125" style="118" customWidth="1"/>
    <col min="252" max="252" width="11.85546875" style="118" customWidth="1"/>
    <col min="253" max="253" width="3.42578125" style="118" customWidth="1"/>
    <col min="254" max="496" width="9.140625" style="118"/>
    <col min="497" max="497" width="10.140625" style="118" customWidth="1"/>
    <col min="498" max="498" width="12.85546875" style="118" customWidth="1"/>
    <col min="499" max="499" width="13.7109375" style="118" customWidth="1"/>
    <col min="500" max="500" width="13.5703125" style="118" customWidth="1"/>
    <col min="501" max="501" width="13.28515625" style="118" customWidth="1"/>
    <col min="502" max="502" width="11.85546875" style="118" customWidth="1"/>
    <col min="503" max="503" width="11.7109375" style="118" customWidth="1"/>
    <col min="504" max="504" width="12.28515625" style="118" customWidth="1"/>
    <col min="505" max="505" width="12.140625" style="118" customWidth="1"/>
    <col min="506" max="506" width="10.28515625" style="118" customWidth="1"/>
    <col min="507" max="507" width="12.5703125" style="118" customWidth="1"/>
    <col min="508" max="508" width="11.85546875" style="118" customWidth="1"/>
    <col min="509" max="509" width="3.42578125" style="118" customWidth="1"/>
    <col min="510" max="752" width="9.140625" style="118"/>
    <col min="753" max="753" width="10.140625" style="118" customWidth="1"/>
    <col min="754" max="754" width="12.85546875" style="118" customWidth="1"/>
    <col min="755" max="755" width="13.7109375" style="118" customWidth="1"/>
    <col min="756" max="756" width="13.5703125" style="118" customWidth="1"/>
    <col min="757" max="757" width="13.28515625" style="118" customWidth="1"/>
    <col min="758" max="758" width="11.85546875" style="118" customWidth="1"/>
    <col min="759" max="759" width="11.7109375" style="118" customWidth="1"/>
    <col min="760" max="760" width="12.28515625" style="118" customWidth="1"/>
    <col min="761" max="761" width="12.140625" style="118" customWidth="1"/>
    <col min="762" max="762" width="10.28515625" style="118" customWidth="1"/>
    <col min="763" max="763" width="12.5703125" style="118" customWidth="1"/>
    <col min="764" max="764" width="11.85546875" style="118" customWidth="1"/>
    <col min="765" max="765" width="3.42578125" style="118" customWidth="1"/>
    <col min="766" max="1008" width="9.140625" style="118"/>
    <col min="1009" max="1009" width="10.140625" style="118" customWidth="1"/>
    <col min="1010" max="1010" width="12.85546875" style="118" customWidth="1"/>
    <col min="1011" max="1011" width="13.7109375" style="118" customWidth="1"/>
    <col min="1012" max="1012" width="13.5703125" style="118" customWidth="1"/>
    <col min="1013" max="1013" width="13.28515625" style="118" customWidth="1"/>
    <col min="1014" max="1014" width="11.85546875" style="118" customWidth="1"/>
    <col min="1015" max="1015" width="11.7109375" style="118" customWidth="1"/>
    <col min="1016" max="1016" width="12.28515625" style="118" customWidth="1"/>
    <col min="1017" max="1017" width="12.140625" style="118" customWidth="1"/>
    <col min="1018" max="1018" width="10.28515625" style="118" customWidth="1"/>
    <col min="1019" max="1019" width="12.5703125" style="118" customWidth="1"/>
    <col min="1020" max="1020" width="11.85546875" style="118" customWidth="1"/>
    <col min="1021" max="1021" width="3.42578125" style="118" customWidth="1"/>
    <col min="1022" max="1264" width="9.140625" style="118"/>
    <col min="1265" max="1265" width="10.140625" style="118" customWidth="1"/>
    <col min="1266" max="1266" width="12.85546875" style="118" customWidth="1"/>
    <col min="1267" max="1267" width="13.7109375" style="118" customWidth="1"/>
    <col min="1268" max="1268" width="13.5703125" style="118" customWidth="1"/>
    <col min="1269" max="1269" width="13.28515625" style="118" customWidth="1"/>
    <col min="1270" max="1270" width="11.85546875" style="118" customWidth="1"/>
    <col min="1271" max="1271" width="11.7109375" style="118" customWidth="1"/>
    <col min="1272" max="1272" width="12.28515625" style="118" customWidth="1"/>
    <col min="1273" max="1273" width="12.140625" style="118" customWidth="1"/>
    <col min="1274" max="1274" width="10.28515625" style="118" customWidth="1"/>
    <col min="1275" max="1275" width="12.5703125" style="118" customWidth="1"/>
    <col min="1276" max="1276" width="11.85546875" style="118" customWidth="1"/>
    <col min="1277" max="1277" width="3.42578125" style="118" customWidth="1"/>
    <col min="1278" max="1520" width="9.140625" style="118"/>
    <col min="1521" max="1521" width="10.140625" style="118" customWidth="1"/>
    <col min="1522" max="1522" width="12.85546875" style="118" customWidth="1"/>
    <col min="1523" max="1523" width="13.7109375" style="118" customWidth="1"/>
    <col min="1524" max="1524" width="13.5703125" style="118" customWidth="1"/>
    <col min="1525" max="1525" width="13.28515625" style="118" customWidth="1"/>
    <col min="1526" max="1526" width="11.85546875" style="118" customWidth="1"/>
    <col min="1527" max="1527" width="11.7109375" style="118" customWidth="1"/>
    <col min="1528" max="1528" width="12.28515625" style="118" customWidth="1"/>
    <col min="1529" max="1529" width="12.140625" style="118" customWidth="1"/>
    <col min="1530" max="1530" width="10.28515625" style="118" customWidth="1"/>
    <col min="1531" max="1531" width="12.5703125" style="118" customWidth="1"/>
    <col min="1532" max="1532" width="11.85546875" style="118" customWidth="1"/>
    <col min="1533" max="1533" width="3.42578125" style="118" customWidth="1"/>
    <col min="1534" max="1776" width="9.140625" style="118"/>
    <col min="1777" max="1777" width="10.140625" style="118" customWidth="1"/>
    <col min="1778" max="1778" width="12.85546875" style="118" customWidth="1"/>
    <col min="1779" max="1779" width="13.7109375" style="118" customWidth="1"/>
    <col min="1780" max="1780" width="13.5703125" style="118" customWidth="1"/>
    <col min="1781" max="1781" width="13.28515625" style="118" customWidth="1"/>
    <col min="1782" max="1782" width="11.85546875" style="118" customWidth="1"/>
    <col min="1783" max="1783" width="11.7109375" style="118" customWidth="1"/>
    <col min="1784" max="1784" width="12.28515625" style="118" customWidth="1"/>
    <col min="1785" max="1785" width="12.140625" style="118" customWidth="1"/>
    <col min="1786" max="1786" width="10.28515625" style="118" customWidth="1"/>
    <col min="1787" max="1787" width="12.5703125" style="118" customWidth="1"/>
    <col min="1788" max="1788" width="11.85546875" style="118" customWidth="1"/>
    <col min="1789" max="1789" width="3.42578125" style="118" customWidth="1"/>
    <col min="1790" max="2032" width="9.140625" style="118"/>
    <col min="2033" max="2033" width="10.140625" style="118" customWidth="1"/>
    <col min="2034" max="2034" width="12.85546875" style="118" customWidth="1"/>
    <col min="2035" max="2035" width="13.7109375" style="118" customWidth="1"/>
    <col min="2036" max="2036" width="13.5703125" style="118" customWidth="1"/>
    <col min="2037" max="2037" width="13.28515625" style="118" customWidth="1"/>
    <col min="2038" max="2038" width="11.85546875" style="118" customWidth="1"/>
    <col min="2039" max="2039" width="11.7109375" style="118" customWidth="1"/>
    <col min="2040" max="2040" width="12.28515625" style="118" customWidth="1"/>
    <col min="2041" max="2041" width="12.140625" style="118" customWidth="1"/>
    <col min="2042" max="2042" width="10.28515625" style="118" customWidth="1"/>
    <col min="2043" max="2043" width="12.5703125" style="118" customWidth="1"/>
    <col min="2044" max="2044" width="11.85546875" style="118" customWidth="1"/>
    <col min="2045" max="2045" width="3.42578125" style="118" customWidth="1"/>
    <col min="2046" max="2288" width="9.140625" style="118"/>
    <col min="2289" max="2289" width="10.140625" style="118" customWidth="1"/>
    <col min="2290" max="2290" width="12.85546875" style="118" customWidth="1"/>
    <col min="2291" max="2291" width="13.7109375" style="118" customWidth="1"/>
    <col min="2292" max="2292" width="13.5703125" style="118" customWidth="1"/>
    <col min="2293" max="2293" width="13.28515625" style="118" customWidth="1"/>
    <col min="2294" max="2294" width="11.85546875" style="118" customWidth="1"/>
    <col min="2295" max="2295" width="11.7109375" style="118" customWidth="1"/>
    <col min="2296" max="2296" width="12.28515625" style="118" customWidth="1"/>
    <col min="2297" max="2297" width="12.140625" style="118" customWidth="1"/>
    <col min="2298" max="2298" width="10.28515625" style="118" customWidth="1"/>
    <col min="2299" max="2299" width="12.5703125" style="118" customWidth="1"/>
    <col min="2300" max="2300" width="11.85546875" style="118" customWidth="1"/>
    <col min="2301" max="2301" width="3.42578125" style="118" customWidth="1"/>
    <col min="2302" max="2544" width="9.140625" style="118"/>
    <col min="2545" max="2545" width="10.140625" style="118" customWidth="1"/>
    <col min="2546" max="2546" width="12.85546875" style="118" customWidth="1"/>
    <col min="2547" max="2547" width="13.7109375" style="118" customWidth="1"/>
    <col min="2548" max="2548" width="13.5703125" style="118" customWidth="1"/>
    <col min="2549" max="2549" width="13.28515625" style="118" customWidth="1"/>
    <col min="2550" max="2550" width="11.85546875" style="118" customWidth="1"/>
    <col min="2551" max="2551" width="11.7109375" style="118" customWidth="1"/>
    <col min="2552" max="2552" width="12.28515625" style="118" customWidth="1"/>
    <col min="2553" max="2553" width="12.140625" style="118" customWidth="1"/>
    <col min="2554" max="2554" width="10.28515625" style="118" customWidth="1"/>
    <col min="2555" max="2555" width="12.5703125" style="118" customWidth="1"/>
    <col min="2556" max="2556" width="11.85546875" style="118" customWidth="1"/>
    <col min="2557" max="2557" width="3.42578125" style="118" customWidth="1"/>
    <col min="2558" max="2800" width="9.140625" style="118"/>
    <col min="2801" max="2801" width="10.140625" style="118" customWidth="1"/>
    <col min="2802" max="2802" width="12.85546875" style="118" customWidth="1"/>
    <col min="2803" max="2803" width="13.7109375" style="118" customWidth="1"/>
    <col min="2804" max="2804" width="13.5703125" style="118" customWidth="1"/>
    <col min="2805" max="2805" width="13.28515625" style="118" customWidth="1"/>
    <col min="2806" max="2806" width="11.85546875" style="118" customWidth="1"/>
    <col min="2807" max="2807" width="11.7109375" style="118" customWidth="1"/>
    <col min="2808" max="2808" width="12.28515625" style="118" customWidth="1"/>
    <col min="2809" max="2809" width="12.140625" style="118" customWidth="1"/>
    <col min="2810" max="2810" width="10.28515625" style="118" customWidth="1"/>
    <col min="2811" max="2811" width="12.5703125" style="118" customWidth="1"/>
    <col min="2812" max="2812" width="11.85546875" style="118" customWidth="1"/>
    <col min="2813" max="2813" width="3.42578125" style="118" customWidth="1"/>
    <col min="2814" max="3056" width="9.140625" style="118"/>
    <col min="3057" max="3057" width="10.140625" style="118" customWidth="1"/>
    <col min="3058" max="3058" width="12.85546875" style="118" customWidth="1"/>
    <col min="3059" max="3059" width="13.7109375" style="118" customWidth="1"/>
    <col min="3060" max="3060" width="13.5703125" style="118" customWidth="1"/>
    <col min="3061" max="3061" width="13.28515625" style="118" customWidth="1"/>
    <col min="3062" max="3062" width="11.85546875" style="118" customWidth="1"/>
    <col min="3063" max="3063" width="11.7109375" style="118" customWidth="1"/>
    <col min="3064" max="3064" width="12.28515625" style="118" customWidth="1"/>
    <col min="3065" max="3065" width="12.140625" style="118" customWidth="1"/>
    <col min="3066" max="3066" width="10.28515625" style="118" customWidth="1"/>
    <col min="3067" max="3067" width="12.5703125" style="118" customWidth="1"/>
    <col min="3068" max="3068" width="11.85546875" style="118" customWidth="1"/>
    <col min="3069" max="3069" width="3.42578125" style="118" customWidth="1"/>
    <col min="3070" max="3312" width="9.140625" style="118"/>
    <col min="3313" max="3313" width="10.140625" style="118" customWidth="1"/>
    <col min="3314" max="3314" width="12.85546875" style="118" customWidth="1"/>
    <col min="3315" max="3315" width="13.7109375" style="118" customWidth="1"/>
    <col min="3316" max="3316" width="13.5703125" style="118" customWidth="1"/>
    <col min="3317" max="3317" width="13.28515625" style="118" customWidth="1"/>
    <col min="3318" max="3318" width="11.85546875" style="118" customWidth="1"/>
    <col min="3319" max="3319" width="11.7109375" style="118" customWidth="1"/>
    <col min="3320" max="3320" width="12.28515625" style="118" customWidth="1"/>
    <col min="3321" max="3321" width="12.140625" style="118" customWidth="1"/>
    <col min="3322" max="3322" width="10.28515625" style="118" customWidth="1"/>
    <col min="3323" max="3323" width="12.5703125" style="118" customWidth="1"/>
    <col min="3324" max="3324" width="11.85546875" style="118" customWidth="1"/>
    <col min="3325" max="3325" width="3.42578125" style="118" customWidth="1"/>
    <col min="3326" max="3568" width="9.140625" style="118"/>
    <col min="3569" max="3569" width="10.140625" style="118" customWidth="1"/>
    <col min="3570" max="3570" width="12.85546875" style="118" customWidth="1"/>
    <col min="3571" max="3571" width="13.7109375" style="118" customWidth="1"/>
    <col min="3572" max="3572" width="13.5703125" style="118" customWidth="1"/>
    <col min="3573" max="3573" width="13.28515625" style="118" customWidth="1"/>
    <col min="3574" max="3574" width="11.85546875" style="118" customWidth="1"/>
    <col min="3575" max="3575" width="11.7109375" style="118" customWidth="1"/>
    <col min="3576" max="3576" width="12.28515625" style="118" customWidth="1"/>
    <col min="3577" max="3577" width="12.140625" style="118" customWidth="1"/>
    <col min="3578" max="3578" width="10.28515625" style="118" customWidth="1"/>
    <col min="3579" max="3579" width="12.5703125" style="118" customWidth="1"/>
    <col min="3580" max="3580" width="11.85546875" style="118" customWidth="1"/>
    <col min="3581" max="3581" width="3.42578125" style="118" customWidth="1"/>
    <col min="3582" max="3824" width="9.140625" style="118"/>
    <col min="3825" max="3825" width="10.140625" style="118" customWidth="1"/>
    <col min="3826" max="3826" width="12.85546875" style="118" customWidth="1"/>
    <col min="3827" max="3827" width="13.7109375" style="118" customWidth="1"/>
    <col min="3828" max="3828" width="13.5703125" style="118" customWidth="1"/>
    <col min="3829" max="3829" width="13.28515625" style="118" customWidth="1"/>
    <col min="3830" max="3830" width="11.85546875" style="118" customWidth="1"/>
    <col min="3831" max="3831" width="11.7109375" style="118" customWidth="1"/>
    <col min="3832" max="3832" width="12.28515625" style="118" customWidth="1"/>
    <col min="3833" max="3833" width="12.140625" style="118" customWidth="1"/>
    <col min="3834" max="3834" width="10.28515625" style="118" customWidth="1"/>
    <col min="3835" max="3835" width="12.5703125" style="118" customWidth="1"/>
    <col min="3836" max="3836" width="11.85546875" style="118" customWidth="1"/>
    <col min="3837" max="3837" width="3.42578125" style="118" customWidth="1"/>
    <col min="3838" max="4080" width="9.140625" style="118"/>
    <col min="4081" max="4081" width="10.140625" style="118" customWidth="1"/>
    <col min="4082" max="4082" width="12.85546875" style="118" customWidth="1"/>
    <col min="4083" max="4083" width="13.7109375" style="118" customWidth="1"/>
    <col min="4084" max="4084" width="13.5703125" style="118" customWidth="1"/>
    <col min="4085" max="4085" width="13.28515625" style="118" customWidth="1"/>
    <col min="4086" max="4086" width="11.85546875" style="118" customWidth="1"/>
    <col min="4087" max="4087" width="11.7109375" style="118" customWidth="1"/>
    <col min="4088" max="4088" width="12.28515625" style="118" customWidth="1"/>
    <col min="4089" max="4089" width="12.140625" style="118" customWidth="1"/>
    <col min="4090" max="4090" width="10.28515625" style="118" customWidth="1"/>
    <col min="4091" max="4091" width="12.5703125" style="118" customWidth="1"/>
    <col min="4092" max="4092" width="11.85546875" style="118" customWidth="1"/>
    <col min="4093" max="4093" width="3.42578125" style="118" customWidth="1"/>
    <col min="4094" max="4336" width="9.140625" style="118"/>
    <col min="4337" max="4337" width="10.140625" style="118" customWidth="1"/>
    <col min="4338" max="4338" width="12.85546875" style="118" customWidth="1"/>
    <col min="4339" max="4339" width="13.7109375" style="118" customWidth="1"/>
    <col min="4340" max="4340" width="13.5703125" style="118" customWidth="1"/>
    <col min="4341" max="4341" width="13.28515625" style="118" customWidth="1"/>
    <col min="4342" max="4342" width="11.85546875" style="118" customWidth="1"/>
    <col min="4343" max="4343" width="11.7109375" style="118" customWidth="1"/>
    <col min="4344" max="4344" width="12.28515625" style="118" customWidth="1"/>
    <col min="4345" max="4345" width="12.140625" style="118" customWidth="1"/>
    <col min="4346" max="4346" width="10.28515625" style="118" customWidth="1"/>
    <col min="4347" max="4347" width="12.5703125" style="118" customWidth="1"/>
    <col min="4348" max="4348" width="11.85546875" style="118" customWidth="1"/>
    <col min="4349" max="4349" width="3.42578125" style="118" customWidth="1"/>
    <col min="4350" max="4592" width="9.140625" style="118"/>
    <col min="4593" max="4593" width="10.140625" style="118" customWidth="1"/>
    <col min="4594" max="4594" width="12.85546875" style="118" customWidth="1"/>
    <col min="4595" max="4595" width="13.7109375" style="118" customWidth="1"/>
    <col min="4596" max="4596" width="13.5703125" style="118" customWidth="1"/>
    <col min="4597" max="4597" width="13.28515625" style="118" customWidth="1"/>
    <col min="4598" max="4598" width="11.85546875" style="118" customWidth="1"/>
    <col min="4599" max="4599" width="11.7109375" style="118" customWidth="1"/>
    <col min="4600" max="4600" width="12.28515625" style="118" customWidth="1"/>
    <col min="4601" max="4601" width="12.140625" style="118" customWidth="1"/>
    <col min="4602" max="4602" width="10.28515625" style="118" customWidth="1"/>
    <col min="4603" max="4603" width="12.5703125" style="118" customWidth="1"/>
    <col min="4604" max="4604" width="11.85546875" style="118" customWidth="1"/>
    <col min="4605" max="4605" width="3.42578125" style="118" customWidth="1"/>
    <col min="4606" max="4848" width="9.140625" style="118"/>
    <col min="4849" max="4849" width="10.140625" style="118" customWidth="1"/>
    <col min="4850" max="4850" width="12.85546875" style="118" customWidth="1"/>
    <col min="4851" max="4851" width="13.7109375" style="118" customWidth="1"/>
    <col min="4852" max="4852" width="13.5703125" style="118" customWidth="1"/>
    <col min="4853" max="4853" width="13.28515625" style="118" customWidth="1"/>
    <col min="4854" max="4854" width="11.85546875" style="118" customWidth="1"/>
    <col min="4855" max="4855" width="11.7109375" style="118" customWidth="1"/>
    <col min="4856" max="4856" width="12.28515625" style="118" customWidth="1"/>
    <col min="4857" max="4857" width="12.140625" style="118" customWidth="1"/>
    <col min="4858" max="4858" width="10.28515625" style="118" customWidth="1"/>
    <col min="4859" max="4859" width="12.5703125" style="118" customWidth="1"/>
    <col min="4860" max="4860" width="11.85546875" style="118" customWidth="1"/>
    <col min="4861" max="4861" width="3.42578125" style="118" customWidth="1"/>
    <col min="4862" max="5104" width="9.140625" style="118"/>
    <col min="5105" max="5105" width="10.140625" style="118" customWidth="1"/>
    <col min="5106" max="5106" width="12.85546875" style="118" customWidth="1"/>
    <col min="5107" max="5107" width="13.7109375" style="118" customWidth="1"/>
    <col min="5108" max="5108" width="13.5703125" style="118" customWidth="1"/>
    <col min="5109" max="5109" width="13.28515625" style="118" customWidth="1"/>
    <col min="5110" max="5110" width="11.85546875" style="118" customWidth="1"/>
    <col min="5111" max="5111" width="11.7109375" style="118" customWidth="1"/>
    <col min="5112" max="5112" width="12.28515625" style="118" customWidth="1"/>
    <col min="5113" max="5113" width="12.140625" style="118" customWidth="1"/>
    <col min="5114" max="5114" width="10.28515625" style="118" customWidth="1"/>
    <col min="5115" max="5115" width="12.5703125" style="118" customWidth="1"/>
    <col min="5116" max="5116" width="11.85546875" style="118" customWidth="1"/>
    <col min="5117" max="5117" width="3.42578125" style="118" customWidth="1"/>
    <col min="5118" max="5360" width="9.140625" style="118"/>
    <col min="5361" max="5361" width="10.140625" style="118" customWidth="1"/>
    <col min="5362" max="5362" width="12.85546875" style="118" customWidth="1"/>
    <col min="5363" max="5363" width="13.7109375" style="118" customWidth="1"/>
    <col min="5364" max="5364" width="13.5703125" style="118" customWidth="1"/>
    <col min="5365" max="5365" width="13.28515625" style="118" customWidth="1"/>
    <col min="5366" max="5366" width="11.85546875" style="118" customWidth="1"/>
    <col min="5367" max="5367" width="11.7109375" style="118" customWidth="1"/>
    <col min="5368" max="5368" width="12.28515625" style="118" customWidth="1"/>
    <col min="5369" max="5369" width="12.140625" style="118" customWidth="1"/>
    <col min="5370" max="5370" width="10.28515625" style="118" customWidth="1"/>
    <col min="5371" max="5371" width="12.5703125" style="118" customWidth="1"/>
    <col min="5372" max="5372" width="11.85546875" style="118" customWidth="1"/>
    <col min="5373" max="5373" width="3.42578125" style="118" customWidth="1"/>
    <col min="5374" max="5616" width="9.140625" style="118"/>
    <col min="5617" max="5617" width="10.140625" style="118" customWidth="1"/>
    <col min="5618" max="5618" width="12.85546875" style="118" customWidth="1"/>
    <col min="5619" max="5619" width="13.7109375" style="118" customWidth="1"/>
    <col min="5620" max="5620" width="13.5703125" style="118" customWidth="1"/>
    <col min="5621" max="5621" width="13.28515625" style="118" customWidth="1"/>
    <col min="5622" max="5622" width="11.85546875" style="118" customWidth="1"/>
    <col min="5623" max="5623" width="11.7109375" style="118" customWidth="1"/>
    <col min="5624" max="5624" width="12.28515625" style="118" customWidth="1"/>
    <col min="5625" max="5625" width="12.140625" style="118" customWidth="1"/>
    <col min="5626" max="5626" width="10.28515625" style="118" customWidth="1"/>
    <col min="5627" max="5627" width="12.5703125" style="118" customWidth="1"/>
    <col min="5628" max="5628" width="11.85546875" style="118" customWidth="1"/>
    <col min="5629" max="5629" width="3.42578125" style="118" customWidth="1"/>
    <col min="5630" max="5872" width="9.140625" style="118"/>
    <col min="5873" max="5873" width="10.140625" style="118" customWidth="1"/>
    <col min="5874" max="5874" width="12.85546875" style="118" customWidth="1"/>
    <col min="5875" max="5875" width="13.7109375" style="118" customWidth="1"/>
    <col min="5876" max="5876" width="13.5703125" style="118" customWidth="1"/>
    <col min="5877" max="5877" width="13.28515625" style="118" customWidth="1"/>
    <col min="5878" max="5878" width="11.85546875" style="118" customWidth="1"/>
    <col min="5879" max="5879" width="11.7109375" style="118" customWidth="1"/>
    <col min="5880" max="5880" width="12.28515625" style="118" customWidth="1"/>
    <col min="5881" max="5881" width="12.140625" style="118" customWidth="1"/>
    <col min="5882" max="5882" width="10.28515625" style="118" customWidth="1"/>
    <col min="5883" max="5883" width="12.5703125" style="118" customWidth="1"/>
    <col min="5884" max="5884" width="11.85546875" style="118" customWidth="1"/>
    <col min="5885" max="5885" width="3.42578125" style="118" customWidth="1"/>
    <col min="5886" max="6128" width="9.140625" style="118"/>
    <col min="6129" max="6129" width="10.140625" style="118" customWidth="1"/>
    <col min="6130" max="6130" width="12.85546875" style="118" customWidth="1"/>
    <col min="6131" max="6131" width="13.7109375" style="118" customWidth="1"/>
    <col min="6132" max="6132" width="13.5703125" style="118" customWidth="1"/>
    <col min="6133" max="6133" width="13.28515625" style="118" customWidth="1"/>
    <col min="6134" max="6134" width="11.85546875" style="118" customWidth="1"/>
    <col min="6135" max="6135" width="11.7109375" style="118" customWidth="1"/>
    <col min="6136" max="6136" width="12.28515625" style="118" customWidth="1"/>
    <col min="6137" max="6137" width="12.140625" style="118" customWidth="1"/>
    <col min="6138" max="6138" width="10.28515625" style="118" customWidth="1"/>
    <col min="6139" max="6139" width="12.5703125" style="118" customWidth="1"/>
    <col min="6140" max="6140" width="11.85546875" style="118" customWidth="1"/>
    <col min="6141" max="6141" width="3.42578125" style="118" customWidth="1"/>
    <col min="6142" max="6384" width="9.140625" style="118"/>
    <col min="6385" max="6385" width="10.140625" style="118" customWidth="1"/>
    <col min="6386" max="6386" width="12.85546875" style="118" customWidth="1"/>
    <col min="6387" max="6387" width="13.7109375" style="118" customWidth="1"/>
    <col min="6388" max="6388" width="13.5703125" style="118" customWidth="1"/>
    <col min="6389" max="6389" width="13.28515625" style="118" customWidth="1"/>
    <col min="6390" max="6390" width="11.85546875" style="118" customWidth="1"/>
    <col min="6391" max="6391" width="11.7109375" style="118" customWidth="1"/>
    <col min="6392" max="6392" width="12.28515625" style="118" customWidth="1"/>
    <col min="6393" max="6393" width="12.140625" style="118" customWidth="1"/>
    <col min="6394" max="6394" width="10.28515625" style="118" customWidth="1"/>
    <col min="6395" max="6395" width="12.5703125" style="118" customWidth="1"/>
    <col min="6396" max="6396" width="11.85546875" style="118" customWidth="1"/>
    <col min="6397" max="6397" width="3.42578125" style="118" customWidth="1"/>
    <col min="6398" max="6640" width="9.140625" style="118"/>
    <col min="6641" max="6641" width="10.140625" style="118" customWidth="1"/>
    <col min="6642" max="6642" width="12.85546875" style="118" customWidth="1"/>
    <col min="6643" max="6643" width="13.7109375" style="118" customWidth="1"/>
    <col min="6644" max="6644" width="13.5703125" style="118" customWidth="1"/>
    <col min="6645" max="6645" width="13.28515625" style="118" customWidth="1"/>
    <col min="6646" max="6646" width="11.85546875" style="118" customWidth="1"/>
    <col min="6647" max="6647" width="11.7109375" style="118" customWidth="1"/>
    <col min="6648" max="6648" width="12.28515625" style="118" customWidth="1"/>
    <col min="6649" max="6649" width="12.140625" style="118" customWidth="1"/>
    <col min="6650" max="6650" width="10.28515625" style="118" customWidth="1"/>
    <col min="6651" max="6651" width="12.5703125" style="118" customWidth="1"/>
    <col min="6652" max="6652" width="11.85546875" style="118" customWidth="1"/>
    <col min="6653" max="6653" width="3.42578125" style="118" customWidth="1"/>
    <col min="6654" max="6896" width="9.140625" style="118"/>
    <col min="6897" max="6897" width="10.140625" style="118" customWidth="1"/>
    <col min="6898" max="6898" width="12.85546875" style="118" customWidth="1"/>
    <col min="6899" max="6899" width="13.7109375" style="118" customWidth="1"/>
    <col min="6900" max="6900" width="13.5703125" style="118" customWidth="1"/>
    <col min="6901" max="6901" width="13.28515625" style="118" customWidth="1"/>
    <col min="6902" max="6902" width="11.85546875" style="118" customWidth="1"/>
    <col min="6903" max="6903" width="11.7109375" style="118" customWidth="1"/>
    <col min="6904" max="6904" width="12.28515625" style="118" customWidth="1"/>
    <col min="6905" max="6905" width="12.140625" style="118" customWidth="1"/>
    <col min="6906" max="6906" width="10.28515625" style="118" customWidth="1"/>
    <col min="6907" max="6907" width="12.5703125" style="118" customWidth="1"/>
    <col min="6908" max="6908" width="11.85546875" style="118" customWidth="1"/>
    <col min="6909" max="6909" width="3.42578125" style="118" customWidth="1"/>
    <col min="6910" max="7152" width="9.140625" style="118"/>
    <col min="7153" max="7153" width="10.140625" style="118" customWidth="1"/>
    <col min="7154" max="7154" width="12.85546875" style="118" customWidth="1"/>
    <col min="7155" max="7155" width="13.7109375" style="118" customWidth="1"/>
    <col min="7156" max="7156" width="13.5703125" style="118" customWidth="1"/>
    <col min="7157" max="7157" width="13.28515625" style="118" customWidth="1"/>
    <col min="7158" max="7158" width="11.85546875" style="118" customWidth="1"/>
    <col min="7159" max="7159" width="11.7109375" style="118" customWidth="1"/>
    <col min="7160" max="7160" width="12.28515625" style="118" customWidth="1"/>
    <col min="7161" max="7161" width="12.140625" style="118" customWidth="1"/>
    <col min="7162" max="7162" width="10.28515625" style="118" customWidth="1"/>
    <col min="7163" max="7163" width="12.5703125" style="118" customWidth="1"/>
    <col min="7164" max="7164" width="11.85546875" style="118" customWidth="1"/>
    <col min="7165" max="7165" width="3.42578125" style="118" customWidth="1"/>
    <col min="7166" max="7408" width="9.140625" style="118"/>
    <col min="7409" max="7409" width="10.140625" style="118" customWidth="1"/>
    <col min="7410" max="7410" width="12.85546875" style="118" customWidth="1"/>
    <col min="7411" max="7411" width="13.7109375" style="118" customWidth="1"/>
    <col min="7412" max="7412" width="13.5703125" style="118" customWidth="1"/>
    <col min="7413" max="7413" width="13.28515625" style="118" customWidth="1"/>
    <col min="7414" max="7414" width="11.85546875" style="118" customWidth="1"/>
    <col min="7415" max="7415" width="11.7109375" style="118" customWidth="1"/>
    <col min="7416" max="7416" width="12.28515625" style="118" customWidth="1"/>
    <col min="7417" max="7417" width="12.140625" style="118" customWidth="1"/>
    <col min="7418" max="7418" width="10.28515625" style="118" customWidth="1"/>
    <col min="7419" max="7419" width="12.5703125" style="118" customWidth="1"/>
    <col min="7420" max="7420" width="11.85546875" style="118" customWidth="1"/>
    <col min="7421" max="7421" width="3.42578125" style="118" customWidth="1"/>
    <col min="7422" max="7664" width="9.140625" style="118"/>
    <col min="7665" max="7665" width="10.140625" style="118" customWidth="1"/>
    <col min="7666" max="7666" width="12.85546875" style="118" customWidth="1"/>
    <col min="7667" max="7667" width="13.7109375" style="118" customWidth="1"/>
    <col min="7668" max="7668" width="13.5703125" style="118" customWidth="1"/>
    <col min="7669" max="7669" width="13.28515625" style="118" customWidth="1"/>
    <col min="7670" max="7670" width="11.85546875" style="118" customWidth="1"/>
    <col min="7671" max="7671" width="11.7109375" style="118" customWidth="1"/>
    <col min="7672" max="7672" width="12.28515625" style="118" customWidth="1"/>
    <col min="7673" max="7673" width="12.140625" style="118" customWidth="1"/>
    <col min="7674" max="7674" width="10.28515625" style="118" customWidth="1"/>
    <col min="7675" max="7675" width="12.5703125" style="118" customWidth="1"/>
    <col min="7676" max="7676" width="11.85546875" style="118" customWidth="1"/>
    <col min="7677" max="7677" width="3.42578125" style="118" customWidth="1"/>
    <col min="7678" max="7920" width="9.140625" style="118"/>
    <col min="7921" max="7921" width="10.140625" style="118" customWidth="1"/>
    <col min="7922" max="7922" width="12.85546875" style="118" customWidth="1"/>
    <col min="7923" max="7923" width="13.7109375" style="118" customWidth="1"/>
    <col min="7924" max="7924" width="13.5703125" style="118" customWidth="1"/>
    <col min="7925" max="7925" width="13.28515625" style="118" customWidth="1"/>
    <col min="7926" max="7926" width="11.85546875" style="118" customWidth="1"/>
    <col min="7927" max="7927" width="11.7109375" style="118" customWidth="1"/>
    <col min="7928" max="7928" width="12.28515625" style="118" customWidth="1"/>
    <col min="7929" max="7929" width="12.140625" style="118" customWidth="1"/>
    <col min="7930" max="7930" width="10.28515625" style="118" customWidth="1"/>
    <col min="7931" max="7931" width="12.5703125" style="118" customWidth="1"/>
    <col min="7932" max="7932" width="11.85546875" style="118" customWidth="1"/>
    <col min="7933" max="7933" width="3.42578125" style="118" customWidth="1"/>
    <col min="7934" max="8176" width="9.140625" style="118"/>
    <col min="8177" max="8177" width="10.140625" style="118" customWidth="1"/>
    <col min="8178" max="8178" width="12.85546875" style="118" customWidth="1"/>
    <col min="8179" max="8179" width="13.7109375" style="118" customWidth="1"/>
    <col min="8180" max="8180" width="13.5703125" style="118" customWidth="1"/>
    <col min="8181" max="8181" width="13.28515625" style="118" customWidth="1"/>
    <col min="8182" max="8182" width="11.85546875" style="118" customWidth="1"/>
    <col min="8183" max="8183" width="11.7109375" style="118" customWidth="1"/>
    <col min="8184" max="8184" width="12.28515625" style="118" customWidth="1"/>
    <col min="8185" max="8185" width="12.140625" style="118" customWidth="1"/>
    <col min="8186" max="8186" width="10.28515625" style="118" customWidth="1"/>
    <col min="8187" max="8187" width="12.5703125" style="118" customWidth="1"/>
    <col min="8188" max="8188" width="11.85546875" style="118" customWidth="1"/>
    <col min="8189" max="8189" width="3.42578125" style="118" customWidth="1"/>
    <col min="8190" max="8432" width="9.140625" style="118"/>
    <col min="8433" max="8433" width="10.140625" style="118" customWidth="1"/>
    <col min="8434" max="8434" width="12.85546875" style="118" customWidth="1"/>
    <col min="8435" max="8435" width="13.7109375" style="118" customWidth="1"/>
    <col min="8436" max="8436" width="13.5703125" style="118" customWidth="1"/>
    <col min="8437" max="8437" width="13.28515625" style="118" customWidth="1"/>
    <col min="8438" max="8438" width="11.85546875" style="118" customWidth="1"/>
    <col min="8439" max="8439" width="11.7109375" style="118" customWidth="1"/>
    <col min="8440" max="8440" width="12.28515625" style="118" customWidth="1"/>
    <col min="8441" max="8441" width="12.140625" style="118" customWidth="1"/>
    <col min="8442" max="8442" width="10.28515625" style="118" customWidth="1"/>
    <col min="8443" max="8443" width="12.5703125" style="118" customWidth="1"/>
    <col min="8444" max="8444" width="11.85546875" style="118" customWidth="1"/>
    <col min="8445" max="8445" width="3.42578125" style="118" customWidth="1"/>
    <col min="8446" max="8688" width="9.140625" style="118"/>
    <col min="8689" max="8689" width="10.140625" style="118" customWidth="1"/>
    <col min="8690" max="8690" width="12.85546875" style="118" customWidth="1"/>
    <col min="8691" max="8691" width="13.7109375" style="118" customWidth="1"/>
    <col min="8692" max="8692" width="13.5703125" style="118" customWidth="1"/>
    <col min="8693" max="8693" width="13.28515625" style="118" customWidth="1"/>
    <col min="8694" max="8694" width="11.85546875" style="118" customWidth="1"/>
    <col min="8695" max="8695" width="11.7109375" style="118" customWidth="1"/>
    <col min="8696" max="8696" width="12.28515625" style="118" customWidth="1"/>
    <col min="8697" max="8697" width="12.140625" style="118" customWidth="1"/>
    <col min="8698" max="8698" width="10.28515625" style="118" customWidth="1"/>
    <col min="8699" max="8699" width="12.5703125" style="118" customWidth="1"/>
    <col min="8700" max="8700" width="11.85546875" style="118" customWidth="1"/>
    <col min="8701" max="8701" width="3.42578125" style="118" customWidth="1"/>
    <col min="8702" max="8944" width="9.140625" style="118"/>
    <col min="8945" max="8945" width="10.140625" style="118" customWidth="1"/>
    <col min="8946" max="8946" width="12.85546875" style="118" customWidth="1"/>
    <col min="8947" max="8947" width="13.7109375" style="118" customWidth="1"/>
    <col min="8948" max="8948" width="13.5703125" style="118" customWidth="1"/>
    <col min="8949" max="8949" width="13.28515625" style="118" customWidth="1"/>
    <col min="8950" max="8950" width="11.85546875" style="118" customWidth="1"/>
    <col min="8951" max="8951" width="11.7109375" style="118" customWidth="1"/>
    <col min="8952" max="8952" width="12.28515625" style="118" customWidth="1"/>
    <col min="8953" max="8953" width="12.140625" style="118" customWidth="1"/>
    <col min="8954" max="8954" width="10.28515625" style="118" customWidth="1"/>
    <col min="8955" max="8955" width="12.5703125" style="118" customWidth="1"/>
    <col min="8956" max="8956" width="11.85546875" style="118" customWidth="1"/>
    <col min="8957" max="8957" width="3.42578125" style="118" customWidth="1"/>
    <col min="8958" max="9200" width="9.140625" style="118"/>
    <col min="9201" max="9201" width="10.140625" style="118" customWidth="1"/>
    <col min="9202" max="9202" width="12.85546875" style="118" customWidth="1"/>
    <col min="9203" max="9203" width="13.7109375" style="118" customWidth="1"/>
    <col min="9204" max="9204" width="13.5703125" style="118" customWidth="1"/>
    <col min="9205" max="9205" width="13.28515625" style="118" customWidth="1"/>
    <col min="9206" max="9206" width="11.85546875" style="118" customWidth="1"/>
    <col min="9207" max="9207" width="11.7109375" style="118" customWidth="1"/>
    <col min="9208" max="9208" width="12.28515625" style="118" customWidth="1"/>
    <col min="9209" max="9209" width="12.140625" style="118" customWidth="1"/>
    <col min="9210" max="9210" width="10.28515625" style="118" customWidth="1"/>
    <col min="9211" max="9211" width="12.5703125" style="118" customWidth="1"/>
    <col min="9212" max="9212" width="11.85546875" style="118" customWidth="1"/>
    <col min="9213" max="9213" width="3.42578125" style="118" customWidth="1"/>
    <col min="9214" max="9456" width="9.140625" style="118"/>
    <col min="9457" max="9457" width="10.140625" style="118" customWidth="1"/>
    <col min="9458" max="9458" width="12.85546875" style="118" customWidth="1"/>
    <col min="9459" max="9459" width="13.7109375" style="118" customWidth="1"/>
    <col min="9460" max="9460" width="13.5703125" style="118" customWidth="1"/>
    <col min="9461" max="9461" width="13.28515625" style="118" customWidth="1"/>
    <col min="9462" max="9462" width="11.85546875" style="118" customWidth="1"/>
    <col min="9463" max="9463" width="11.7109375" style="118" customWidth="1"/>
    <col min="9464" max="9464" width="12.28515625" style="118" customWidth="1"/>
    <col min="9465" max="9465" width="12.140625" style="118" customWidth="1"/>
    <col min="9466" max="9466" width="10.28515625" style="118" customWidth="1"/>
    <col min="9467" max="9467" width="12.5703125" style="118" customWidth="1"/>
    <col min="9468" max="9468" width="11.85546875" style="118" customWidth="1"/>
    <col min="9469" max="9469" width="3.42578125" style="118" customWidth="1"/>
    <col min="9470" max="9712" width="9.140625" style="118"/>
    <col min="9713" max="9713" width="10.140625" style="118" customWidth="1"/>
    <col min="9714" max="9714" width="12.85546875" style="118" customWidth="1"/>
    <col min="9715" max="9715" width="13.7109375" style="118" customWidth="1"/>
    <col min="9716" max="9716" width="13.5703125" style="118" customWidth="1"/>
    <col min="9717" max="9717" width="13.28515625" style="118" customWidth="1"/>
    <col min="9718" max="9718" width="11.85546875" style="118" customWidth="1"/>
    <col min="9719" max="9719" width="11.7109375" style="118" customWidth="1"/>
    <col min="9720" max="9720" width="12.28515625" style="118" customWidth="1"/>
    <col min="9721" max="9721" width="12.140625" style="118" customWidth="1"/>
    <col min="9722" max="9722" width="10.28515625" style="118" customWidth="1"/>
    <col min="9723" max="9723" width="12.5703125" style="118" customWidth="1"/>
    <col min="9724" max="9724" width="11.85546875" style="118" customWidth="1"/>
    <col min="9725" max="9725" width="3.42578125" style="118" customWidth="1"/>
    <col min="9726" max="9968" width="9.140625" style="118"/>
    <col min="9969" max="9969" width="10.140625" style="118" customWidth="1"/>
    <col min="9970" max="9970" width="12.85546875" style="118" customWidth="1"/>
    <col min="9971" max="9971" width="13.7109375" style="118" customWidth="1"/>
    <col min="9972" max="9972" width="13.5703125" style="118" customWidth="1"/>
    <col min="9973" max="9973" width="13.28515625" style="118" customWidth="1"/>
    <col min="9974" max="9974" width="11.85546875" style="118" customWidth="1"/>
    <col min="9975" max="9975" width="11.7109375" style="118" customWidth="1"/>
    <col min="9976" max="9976" width="12.28515625" style="118" customWidth="1"/>
    <col min="9977" max="9977" width="12.140625" style="118" customWidth="1"/>
    <col min="9978" max="9978" width="10.28515625" style="118" customWidth="1"/>
    <col min="9979" max="9979" width="12.5703125" style="118" customWidth="1"/>
    <col min="9980" max="9980" width="11.85546875" style="118" customWidth="1"/>
    <col min="9981" max="9981" width="3.42578125" style="118" customWidth="1"/>
    <col min="9982" max="10224" width="9.140625" style="118"/>
    <col min="10225" max="10225" width="10.140625" style="118" customWidth="1"/>
    <col min="10226" max="10226" width="12.85546875" style="118" customWidth="1"/>
    <col min="10227" max="10227" width="13.7109375" style="118" customWidth="1"/>
    <col min="10228" max="10228" width="13.5703125" style="118" customWidth="1"/>
    <col min="10229" max="10229" width="13.28515625" style="118" customWidth="1"/>
    <col min="10230" max="10230" width="11.85546875" style="118" customWidth="1"/>
    <col min="10231" max="10231" width="11.7109375" style="118" customWidth="1"/>
    <col min="10232" max="10232" width="12.28515625" style="118" customWidth="1"/>
    <col min="10233" max="10233" width="12.140625" style="118" customWidth="1"/>
    <col min="10234" max="10234" width="10.28515625" style="118" customWidth="1"/>
    <col min="10235" max="10235" width="12.5703125" style="118" customWidth="1"/>
    <col min="10236" max="10236" width="11.85546875" style="118" customWidth="1"/>
    <col min="10237" max="10237" width="3.42578125" style="118" customWidth="1"/>
    <col min="10238" max="10480" width="9.140625" style="118"/>
    <col min="10481" max="10481" width="10.140625" style="118" customWidth="1"/>
    <col min="10482" max="10482" width="12.85546875" style="118" customWidth="1"/>
    <col min="10483" max="10483" width="13.7109375" style="118" customWidth="1"/>
    <col min="10484" max="10484" width="13.5703125" style="118" customWidth="1"/>
    <col min="10485" max="10485" width="13.28515625" style="118" customWidth="1"/>
    <col min="10486" max="10486" width="11.85546875" style="118" customWidth="1"/>
    <col min="10487" max="10487" width="11.7109375" style="118" customWidth="1"/>
    <col min="10488" max="10488" width="12.28515625" style="118" customWidth="1"/>
    <col min="10489" max="10489" width="12.140625" style="118" customWidth="1"/>
    <col min="10490" max="10490" width="10.28515625" style="118" customWidth="1"/>
    <col min="10491" max="10491" width="12.5703125" style="118" customWidth="1"/>
    <col min="10492" max="10492" width="11.85546875" style="118" customWidth="1"/>
    <col min="10493" max="10493" width="3.42578125" style="118" customWidth="1"/>
    <col min="10494" max="10736" width="9.140625" style="118"/>
    <col min="10737" max="10737" width="10.140625" style="118" customWidth="1"/>
    <col min="10738" max="10738" width="12.85546875" style="118" customWidth="1"/>
    <col min="10739" max="10739" width="13.7109375" style="118" customWidth="1"/>
    <col min="10740" max="10740" width="13.5703125" style="118" customWidth="1"/>
    <col min="10741" max="10741" width="13.28515625" style="118" customWidth="1"/>
    <col min="10742" max="10742" width="11.85546875" style="118" customWidth="1"/>
    <col min="10743" max="10743" width="11.7109375" style="118" customWidth="1"/>
    <col min="10744" max="10744" width="12.28515625" style="118" customWidth="1"/>
    <col min="10745" max="10745" width="12.140625" style="118" customWidth="1"/>
    <col min="10746" max="10746" width="10.28515625" style="118" customWidth="1"/>
    <col min="10747" max="10747" width="12.5703125" style="118" customWidth="1"/>
    <col min="10748" max="10748" width="11.85546875" style="118" customWidth="1"/>
    <col min="10749" max="10749" width="3.42578125" style="118" customWidth="1"/>
    <col min="10750" max="10992" width="9.140625" style="118"/>
    <col min="10993" max="10993" width="10.140625" style="118" customWidth="1"/>
    <col min="10994" max="10994" width="12.85546875" style="118" customWidth="1"/>
    <col min="10995" max="10995" width="13.7109375" style="118" customWidth="1"/>
    <col min="10996" max="10996" width="13.5703125" style="118" customWidth="1"/>
    <col min="10997" max="10997" width="13.28515625" style="118" customWidth="1"/>
    <col min="10998" max="10998" width="11.85546875" style="118" customWidth="1"/>
    <col min="10999" max="10999" width="11.7109375" style="118" customWidth="1"/>
    <col min="11000" max="11000" width="12.28515625" style="118" customWidth="1"/>
    <col min="11001" max="11001" width="12.140625" style="118" customWidth="1"/>
    <col min="11002" max="11002" width="10.28515625" style="118" customWidth="1"/>
    <col min="11003" max="11003" width="12.5703125" style="118" customWidth="1"/>
    <col min="11004" max="11004" width="11.85546875" style="118" customWidth="1"/>
    <col min="11005" max="11005" width="3.42578125" style="118" customWidth="1"/>
    <col min="11006" max="11248" width="9.140625" style="118"/>
    <col min="11249" max="11249" width="10.140625" style="118" customWidth="1"/>
    <col min="11250" max="11250" width="12.85546875" style="118" customWidth="1"/>
    <col min="11251" max="11251" width="13.7109375" style="118" customWidth="1"/>
    <col min="11252" max="11252" width="13.5703125" style="118" customWidth="1"/>
    <col min="11253" max="11253" width="13.28515625" style="118" customWidth="1"/>
    <col min="11254" max="11254" width="11.85546875" style="118" customWidth="1"/>
    <col min="11255" max="11255" width="11.7109375" style="118" customWidth="1"/>
    <col min="11256" max="11256" width="12.28515625" style="118" customWidth="1"/>
    <col min="11257" max="11257" width="12.140625" style="118" customWidth="1"/>
    <col min="11258" max="11258" width="10.28515625" style="118" customWidth="1"/>
    <col min="11259" max="11259" width="12.5703125" style="118" customWidth="1"/>
    <col min="11260" max="11260" width="11.85546875" style="118" customWidth="1"/>
    <col min="11261" max="11261" width="3.42578125" style="118" customWidth="1"/>
    <col min="11262" max="11504" width="9.140625" style="118"/>
    <col min="11505" max="11505" width="10.140625" style="118" customWidth="1"/>
    <col min="11506" max="11506" width="12.85546875" style="118" customWidth="1"/>
    <col min="11507" max="11507" width="13.7109375" style="118" customWidth="1"/>
    <col min="11508" max="11508" width="13.5703125" style="118" customWidth="1"/>
    <col min="11509" max="11509" width="13.28515625" style="118" customWidth="1"/>
    <col min="11510" max="11510" width="11.85546875" style="118" customWidth="1"/>
    <col min="11511" max="11511" width="11.7109375" style="118" customWidth="1"/>
    <col min="11512" max="11512" width="12.28515625" style="118" customWidth="1"/>
    <col min="11513" max="11513" width="12.140625" style="118" customWidth="1"/>
    <col min="11514" max="11514" width="10.28515625" style="118" customWidth="1"/>
    <col min="11515" max="11515" width="12.5703125" style="118" customWidth="1"/>
    <col min="11516" max="11516" width="11.85546875" style="118" customWidth="1"/>
    <col min="11517" max="11517" width="3.42578125" style="118" customWidth="1"/>
    <col min="11518" max="11760" width="9.140625" style="118"/>
    <col min="11761" max="11761" width="10.140625" style="118" customWidth="1"/>
    <col min="11762" max="11762" width="12.85546875" style="118" customWidth="1"/>
    <col min="11763" max="11763" width="13.7109375" style="118" customWidth="1"/>
    <col min="11764" max="11764" width="13.5703125" style="118" customWidth="1"/>
    <col min="11765" max="11765" width="13.28515625" style="118" customWidth="1"/>
    <col min="11766" max="11766" width="11.85546875" style="118" customWidth="1"/>
    <col min="11767" max="11767" width="11.7109375" style="118" customWidth="1"/>
    <col min="11768" max="11768" width="12.28515625" style="118" customWidth="1"/>
    <col min="11769" max="11769" width="12.140625" style="118" customWidth="1"/>
    <col min="11770" max="11770" width="10.28515625" style="118" customWidth="1"/>
    <col min="11771" max="11771" width="12.5703125" style="118" customWidth="1"/>
    <col min="11772" max="11772" width="11.85546875" style="118" customWidth="1"/>
    <col min="11773" max="11773" width="3.42578125" style="118" customWidth="1"/>
    <col min="11774" max="12016" width="9.140625" style="118"/>
    <col min="12017" max="12017" width="10.140625" style="118" customWidth="1"/>
    <col min="12018" max="12018" width="12.85546875" style="118" customWidth="1"/>
    <col min="12019" max="12019" width="13.7109375" style="118" customWidth="1"/>
    <col min="12020" max="12020" width="13.5703125" style="118" customWidth="1"/>
    <col min="12021" max="12021" width="13.28515625" style="118" customWidth="1"/>
    <col min="12022" max="12022" width="11.85546875" style="118" customWidth="1"/>
    <col min="12023" max="12023" width="11.7109375" style="118" customWidth="1"/>
    <col min="12024" max="12024" width="12.28515625" style="118" customWidth="1"/>
    <col min="12025" max="12025" width="12.140625" style="118" customWidth="1"/>
    <col min="12026" max="12026" width="10.28515625" style="118" customWidth="1"/>
    <col min="12027" max="12027" width="12.5703125" style="118" customWidth="1"/>
    <col min="12028" max="12028" width="11.85546875" style="118" customWidth="1"/>
    <col min="12029" max="12029" width="3.42578125" style="118" customWidth="1"/>
    <col min="12030" max="12272" width="9.140625" style="118"/>
    <col min="12273" max="12273" width="10.140625" style="118" customWidth="1"/>
    <col min="12274" max="12274" width="12.85546875" style="118" customWidth="1"/>
    <col min="12275" max="12275" width="13.7109375" style="118" customWidth="1"/>
    <col min="12276" max="12276" width="13.5703125" style="118" customWidth="1"/>
    <col min="12277" max="12277" width="13.28515625" style="118" customWidth="1"/>
    <col min="12278" max="12278" width="11.85546875" style="118" customWidth="1"/>
    <col min="12279" max="12279" width="11.7109375" style="118" customWidth="1"/>
    <col min="12280" max="12280" width="12.28515625" style="118" customWidth="1"/>
    <col min="12281" max="12281" width="12.140625" style="118" customWidth="1"/>
    <col min="12282" max="12282" width="10.28515625" style="118" customWidth="1"/>
    <col min="12283" max="12283" width="12.5703125" style="118" customWidth="1"/>
    <col min="12284" max="12284" width="11.85546875" style="118" customWidth="1"/>
    <col min="12285" max="12285" width="3.42578125" style="118" customWidth="1"/>
    <col min="12286" max="12528" width="9.140625" style="118"/>
    <col min="12529" max="12529" width="10.140625" style="118" customWidth="1"/>
    <col min="12530" max="12530" width="12.85546875" style="118" customWidth="1"/>
    <col min="12531" max="12531" width="13.7109375" style="118" customWidth="1"/>
    <col min="12532" max="12532" width="13.5703125" style="118" customWidth="1"/>
    <col min="12533" max="12533" width="13.28515625" style="118" customWidth="1"/>
    <col min="12534" max="12534" width="11.85546875" style="118" customWidth="1"/>
    <col min="12535" max="12535" width="11.7109375" style="118" customWidth="1"/>
    <col min="12536" max="12536" width="12.28515625" style="118" customWidth="1"/>
    <col min="12537" max="12537" width="12.140625" style="118" customWidth="1"/>
    <col min="12538" max="12538" width="10.28515625" style="118" customWidth="1"/>
    <col min="12539" max="12539" width="12.5703125" style="118" customWidth="1"/>
    <col min="12540" max="12540" width="11.85546875" style="118" customWidth="1"/>
    <col min="12541" max="12541" width="3.42578125" style="118" customWidth="1"/>
    <col min="12542" max="12784" width="9.140625" style="118"/>
    <col min="12785" max="12785" width="10.140625" style="118" customWidth="1"/>
    <col min="12786" max="12786" width="12.85546875" style="118" customWidth="1"/>
    <col min="12787" max="12787" width="13.7109375" style="118" customWidth="1"/>
    <col min="12788" max="12788" width="13.5703125" style="118" customWidth="1"/>
    <col min="12789" max="12789" width="13.28515625" style="118" customWidth="1"/>
    <col min="12790" max="12790" width="11.85546875" style="118" customWidth="1"/>
    <col min="12791" max="12791" width="11.7109375" style="118" customWidth="1"/>
    <col min="12792" max="12792" width="12.28515625" style="118" customWidth="1"/>
    <col min="12793" max="12793" width="12.140625" style="118" customWidth="1"/>
    <col min="12794" max="12794" width="10.28515625" style="118" customWidth="1"/>
    <col min="12795" max="12795" width="12.5703125" style="118" customWidth="1"/>
    <col min="12796" max="12796" width="11.85546875" style="118" customWidth="1"/>
    <col min="12797" max="12797" width="3.42578125" style="118" customWidth="1"/>
    <col min="12798" max="13040" width="9.140625" style="118"/>
    <col min="13041" max="13041" width="10.140625" style="118" customWidth="1"/>
    <col min="13042" max="13042" width="12.85546875" style="118" customWidth="1"/>
    <col min="13043" max="13043" width="13.7109375" style="118" customWidth="1"/>
    <col min="13044" max="13044" width="13.5703125" style="118" customWidth="1"/>
    <col min="13045" max="13045" width="13.28515625" style="118" customWidth="1"/>
    <col min="13046" max="13046" width="11.85546875" style="118" customWidth="1"/>
    <col min="13047" max="13047" width="11.7109375" style="118" customWidth="1"/>
    <col min="13048" max="13048" width="12.28515625" style="118" customWidth="1"/>
    <col min="13049" max="13049" width="12.140625" style="118" customWidth="1"/>
    <col min="13050" max="13050" width="10.28515625" style="118" customWidth="1"/>
    <col min="13051" max="13051" width="12.5703125" style="118" customWidth="1"/>
    <col min="13052" max="13052" width="11.85546875" style="118" customWidth="1"/>
    <col min="13053" max="13053" width="3.42578125" style="118" customWidth="1"/>
    <col min="13054" max="13296" width="9.140625" style="118"/>
    <col min="13297" max="13297" width="10.140625" style="118" customWidth="1"/>
    <col min="13298" max="13298" width="12.85546875" style="118" customWidth="1"/>
    <col min="13299" max="13299" width="13.7109375" style="118" customWidth="1"/>
    <col min="13300" max="13300" width="13.5703125" style="118" customWidth="1"/>
    <col min="13301" max="13301" width="13.28515625" style="118" customWidth="1"/>
    <col min="13302" max="13302" width="11.85546875" style="118" customWidth="1"/>
    <col min="13303" max="13303" width="11.7109375" style="118" customWidth="1"/>
    <col min="13304" max="13304" width="12.28515625" style="118" customWidth="1"/>
    <col min="13305" max="13305" width="12.140625" style="118" customWidth="1"/>
    <col min="13306" max="13306" width="10.28515625" style="118" customWidth="1"/>
    <col min="13307" max="13307" width="12.5703125" style="118" customWidth="1"/>
    <col min="13308" max="13308" width="11.85546875" style="118" customWidth="1"/>
    <col min="13309" max="13309" width="3.42578125" style="118" customWidth="1"/>
    <col min="13310" max="13552" width="9.140625" style="118"/>
    <col min="13553" max="13553" width="10.140625" style="118" customWidth="1"/>
    <col min="13554" max="13554" width="12.85546875" style="118" customWidth="1"/>
    <col min="13555" max="13555" width="13.7109375" style="118" customWidth="1"/>
    <col min="13556" max="13556" width="13.5703125" style="118" customWidth="1"/>
    <col min="13557" max="13557" width="13.28515625" style="118" customWidth="1"/>
    <col min="13558" max="13558" width="11.85546875" style="118" customWidth="1"/>
    <col min="13559" max="13559" width="11.7109375" style="118" customWidth="1"/>
    <col min="13560" max="13560" width="12.28515625" style="118" customWidth="1"/>
    <col min="13561" max="13561" width="12.140625" style="118" customWidth="1"/>
    <col min="13562" max="13562" width="10.28515625" style="118" customWidth="1"/>
    <col min="13563" max="13563" width="12.5703125" style="118" customWidth="1"/>
    <col min="13564" max="13564" width="11.85546875" style="118" customWidth="1"/>
    <col min="13565" max="13565" width="3.42578125" style="118" customWidth="1"/>
    <col min="13566" max="13808" width="9.140625" style="118"/>
    <col min="13809" max="13809" width="10.140625" style="118" customWidth="1"/>
    <col min="13810" max="13810" width="12.85546875" style="118" customWidth="1"/>
    <col min="13811" max="13811" width="13.7109375" style="118" customWidth="1"/>
    <col min="13812" max="13812" width="13.5703125" style="118" customWidth="1"/>
    <col min="13813" max="13813" width="13.28515625" style="118" customWidth="1"/>
    <col min="13814" max="13814" width="11.85546875" style="118" customWidth="1"/>
    <col min="13815" max="13815" width="11.7109375" style="118" customWidth="1"/>
    <col min="13816" max="13816" width="12.28515625" style="118" customWidth="1"/>
    <col min="13817" max="13817" width="12.140625" style="118" customWidth="1"/>
    <col min="13818" max="13818" width="10.28515625" style="118" customWidth="1"/>
    <col min="13819" max="13819" width="12.5703125" style="118" customWidth="1"/>
    <col min="13820" max="13820" width="11.85546875" style="118" customWidth="1"/>
    <col min="13821" max="13821" width="3.42578125" style="118" customWidth="1"/>
    <col min="13822" max="14064" width="9.140625" style="118"/>
    <col min="14065" max="14065" width="10.140625" style="118" customWidth="1"/>
    <col min="14066" max="14066" width="12.85546875" style="118" customWidth="1"/>
    <col min="14067" max="14067" width="13.7109375" style="118" customWidth="1"/>
    <col min="14068" max="14068" width="13.5703125" style="118" customWidth="1"/>
    <col min="14069" max="14069" width="13.28515625" style="118" customWidth="1"/>
    <col min="14070" max="14070" width="11.85546875" style="118" customWidth="1"/>
    <col min="14071" max="14071" width="11.7109375" style="118" customWidth="1"/>
    <col min="14072" max="14072" width="12.28515625" style="118" customWidth="1"/>
    <col min="14073" max="14073" width="12.140625" style="118" customWidth="1"/>
    <col min="14074" max="14074" width="10.28515625" style="118" customWidth="1"/>
    <col min="14075" max="14075" width="12.5703125" style="118" customWidth="1"/>
    <col min="14076" max="14076" width="11.85546875" style="118" customWidth="1"/>
    <col min="14077" max="14077" width="3.42578125" style="118" customWidth="1"/>
    <col min="14078" max="14320" width="9.140625" style="118"/>
    <col min="14321" max="14321" width="10.140625" style="118" customWidth="1"/>
    <col min="14322" max="14322" width="12.85546875" style="118" customWidth="1"/>
    <col min="14323" max="14323" width="13.7109375" style="118" customWidth="1"/>
    <col min="14324" max="14324" width="13.5703125" style="118" customWidth="1"/>
    <col min="14325" max="14325" width="13.28515625" style="118" customWidth="1"/>
    <col min="14326" max="14326" width="11.85546875" style="118" customWidth="1"/>
    <col min="14327" max="14327" width="11.7109375" style="118" customWidth="1"/>
    <col min="14328" max="14328" width="12.28515625" style="118" customWidth="1"/>
    <col min="14329" max="14329" width="12.140625" style="118" customWidth="1"/>
    <col min="14330" max="14330" width="10.28515625" style="118" customWidth="1"/>
    <col min="14331" max="14331" width="12.5703125" style="118" customWidth="1"/>
    <col min="14332" max="14332" width="11.85546875" style="118" customWidth="1"/>
    <col min="14333" max="14333" width="3.42578125" style="118" customWidth="1"/>
    <col min="14334" max="14576" width="9.140625" style="118"/>
    <col min="14577" max="14577" width="10.140625" style="118" customWidth="1"/>
    <col min="14578" max="14578" width="12.85546875" style="118" customWidth="1"/>
    <col min="14579" max="14579" width="13.7109375" style="118" customWidth="1"/>
    <col min="14580" max="14580" width="13.5703125" style="118" customWidth="1"/>
    <col min="14581" max="14581" width="13.28515625" style="118" customWidth="1"/>
    <col min="14582" max="14582" width="11.85546875" style="118" customWidth="1"/>
    <col min="14583" max="14583" width="11.7109375" style="118" customWidth="1"/>
    <col min="14584" max="14584" width="12.28515625" style="118" customWidth="1"/>
    <col min="14585" max="14585" width="12.140625" style="118" customWidth="1"/>
    <col min="14586" max="14586" width="10.28515625" style="118" customWidth="1"/>
    <col min="14587" max="14587" width="12.5703125" style="118" customWidth="1"/>
    <col min="14588" max="14588" width="11.85546875" style="118" customWidth="1"/>
    <col min="14589" max="14589" width="3.42578125" style="118" customWidth="1"/>
    <col min="14590" max="14832" width="9.140625" style="118"/>
    <col min="14833" max="14833" width="10.140625" style="118" customWidth="1"/>
    <col min="14834" max="14834" width="12.85546875" style="118" customWidth="1"/>
    <col min="14835" max="14835" width="13.7109375" style="118" customWidth="1"/>
    <col min="14836" max="14836" width="13.5703125" style="118" customWidth="1"/>
    <col min="14837" max="14837" width="13.28515625" style="118" customWidth="1"/>
    <col min="14838" max="14838" width="11.85546875" style="118" customWidth="1"/>
    <col min="14839" max="14839" width="11.7109375" style="118" customWidth="1"/>
    <col min="14840" max="14840" width="12.28515625" style="118" customWidth="1"/>
    <col min="14841" max="14841" width="12.140625" style="118" customWidth="1"/>
    <col min="14842" max="14842" width="10.28515625" style="118" customWidth="1"/>
    <col min="14843" max="14843" width="12.5703125" style="118" customWidth="1"/>
    <col min="14844" max="14844" width="11.85546875" style="118" customWidth="1"/>
    <col min="14845" max="14845" width="3.42578125" style="118" customWidth="1"/>
    <col min="14846" max="15088" width="9.140625" style="118"/>
    <col min="15089" max="15089" width="10.140625" style="118" customWidth="1"/>
    <col min="15090" max="15090" width="12.85546875" style="118" customWidth="1"/>
    <col min="15091" max="15091" width="13.7109375" style="118" customWidth="1"/>
    <col min="15092" max="15092" width="13.5703125" style="118" customWidth="1"/>
    <col min="15093" max="15093" width="13.28515625" style="118" customWidth="1"/>
    <col min="15094" max="15094" width="11.85546875" style="118" customWidth="1"/>
    <col min="15095" max="15095" width="11.7109375" style="118" customWidth="1"/>
    <col min="15096" max="15096" width="12.28515625" style="118" customWidth="1"/>
    <col min="15097" max="15097" width="12.140625" style="118" customWidth="1"/>
    <col min="15098" max="15098" width="10.28515625" style="118" customWidth="1"/>
    <col min="15099" max="15099" width="12.5703125" style="118" customWidth="1"/>
    <col min="15100" max="15100" width="11.85546875" style="118" customWidth="1"/>
    <col min="15101" max="15101" width="3.42578125" style="118" customWidth="1"/>
    <col min="15102" max="15344" width="9.140625" style="118"/>
    <col min="15345" max="15345" width="10.140625" style="118" customWidth="1"/>
    <col min="15346" max="15346" width="12.85546875" style="118" customWidth="1"/>
    <col min="15347" max="15347" width="13.7109375" style="118" customWidth="1"/>
    <col min="15348" max="15348" width="13.5703125" style="118" customWidth="1"/>
    <col min="15349" max="15349" width="13.28515625" style="118" customWidth="1"/>
    <col min="15350" max="15350" width="11.85546875" style="118" customWidth="1"/>
    <col min="15351" max="15351" width="11.7109375" style="118" customWidth="1"/>
    <col min="15352" max="15352" width="12.28515625" style="118" customWidth="1"/>
    <col min="15353" max="15353" width="12.140625" style="118" customWidth="1"/>
    <col min="15354" max="15354" width="10.28515625" style="118" customWidth="1"/>
    <col min="15355" max="15355" width="12.5703125" style="118" customWidth="1"/>
    <col min="15356" max="15356" width="11.85546875" style="118" customWidth="1"/>
    <col min="15357" max="15357" width="3.42578125" style="118" customWidth="1"/>
    <col min="15358" max="15600" width="9.140625" style="118"/>
    <col min="15601" max="15601" width="10.140625" style="118" customWidth="1"/>
    <col min="15602" max="15602" width="12.85546875" style="118" customWidth="1"/>
    <col min="15603" max="15603" width="13.7109375" style="118" customWidth="1"/>
    <col min="15604" max="15604" width="13.5703125" style="118" customWidth="1"/>
    <col min="15605" max="15605" width="13.28515625" style="118" customWidth="1"/>
    <col min="15606" max="15606" width="11.85546875" style="118" customWidth="1"/>
    <col min="15607" max="15607" width="11.7109375" style="118" customWidth="1"/>
    <col min="15608" max="15608" width="12.28515625" style="118" customWidth="1"/>
    <col min="15609" max="15609" width="12.140625" style="118" customWidth="1"/>
    <col min="15610" max="15610" width="10.28515625" style="118" customWidth="1"/>
    <col min="15611" max="15611" width="12.5703125" style="118" customWidth="1"/>
    <col min="15612" max="15612" width="11.85546875" style="118" customWidth="1"/>
    <col min="15613" max="15613" width="3.42578125" style="118" customWidth="1"/>
    <col min="15614" max="15856" width="9.140625" style="118"/>
    <col min="15857" max="15857" width="10.140625" style="118" customWidth="1"/>
    <col min="15858" max="15858" width="12.85546875" style="118" customWidth="1"/>
    <col min="15859" max="15859" width="13.7109375" style="118" customWidth="1"/>
    <col min="15860" max="15860" width="13.5703125" style="118" customWidth="1"/>
    <col min="15861" max="15861" width="13.28515625" style="118" customWidth="1"/>
    <col min="15862" max="15862" width="11.85546875" style="118" customWidth="1"/>
    <col min="15863" max="15863" width="11.7109375" style="118" customWidth="1"/>
    <col min="15864" max="15864" width="12.28515625" style="118" customWidth="1"/>
    <col min="15865" max="15865" width="12.140625" style="118" customWidth="1"/>
    <col min="15866" max="15866" width="10.28515625" style="118" customWidth="1"/>
    <col min="15867" max="15867" width="12.5703125" style="118" customWidth="1"/>
    <col min="15868" max="15868" width="11.85546875" style="118" customWidth="1"/>
    <col min="15869" max="15869" width="3.42578125" style="118" customWidth="1"/>
    <col min="15870" max="16112" width="9.140625" style="118"/>
    <col min="16113" max="16113" width="10.140625" style="118" customWidth="1"/>
    <col min="16114" max="16114" width="12.85546875" style="118" customWidth="1"/>
    <col min="16115" max="16115" width="13.7109375" style="118" customWidth="1"/>
    <col min="16116" max="16116" width="13.5703125" style="118" customWidth="1"/>
    <col min="16117" max="16117" width="13.28515625" style="118" customWidth="1"/>
    <col min="16118" max="16118" width="11.85546875" style="118" customWidth="1"/>
    <col min="16119" max="16119" width="11.7109375" style="118" customWidth="1"/>
    <col min="16120" max="16120" width="12.28515625" style="118" customWidth="1"/>
    <col min="16121" max="16121" width="12.140625" style="118" customWidth="1"/>
    <col min="16122" max="16122" width="10.28515625" style="118" customWidth="1"/>
    <col min="16123" max="16123" width="12.5703125" style="118" customWidth="1"/>
    <col min="16124" max="16124" width="11.85546875" style="118" customWidth="1"/>
    <col min="16125" max="16125" width="3.42578125" style="118" customWidth="1"/>
    <col min="16126" max="16384" width="9.140625" style="118"/>
  </cols>
  <sheetData>
    <row r="2" spans="1:13" ht="15" customHeight="1" x14ac:dyDescent="0.15">
      <c r="A2" s="2770" t="s">
        <v>3371</v>
      </c>
      <c r="B2" s="3483"/>
      <c r="C2" s="3483"/>
      <c r="D2" s="3483"/>
      <c r="E2" s="3483"/>
      <c r="F2" s="3483"/>
      <c r="G2" s="3483"/>
      <c r="H2" s="3483"/>
      <c r="I2" s="3483"/>
      <c r="J2" s="3483"/>
      <c r="K2" s="3483"/>
      <c r="L2" s="3483"/>
    </row>
    <row r="3" spans="1:13" ht="11.25" customHeight="1" x14ac:dyDescent="0.15">
      <c r="A3" s="2384"/>
      <c r="B3" s="2385"/>
      <c r="C3" s="2385"/>
      <c r="D3" s="2385"/>
      <c r="E3" s="2385"/>
      <c r="F3" s="2385"/>
      <c r="G3" s="2385"/>
      <c r="H3" s="2385"/>
      <c r="I3" s="2385"/>
      <c r="J3" s="2385"/>
      <c r="K3" s="2385"/>
      <c r="L3" s="2385"/>
    </row>
    <row r="4" spans="1:13" ht="12" customHeight="1" x14ac:dyDescent="0.15">
      <c r="A4" s="3460" t="s">
        <v>1419</v>
      </c>
      <c r="B4" s="3460" t="s">
        <v>3366</v>
      </c>
      <c r="C4" s="3461"/>
      <c r="D4" s="3461"/>
      <c r="E4" s="3461"/>
      <c r="F4" s="3461"/>
      <c r="G4" s="3461"/>
      <c r="H4" s="3461"/>
      <c r="I4" s="3461"/>
      <c r="J4" s="3461"/>
      <c r="K4" s="3461"/>
      <c r="L4" s="3462"/>
    </row>
    <row r="5" spans="1:13" ht="12" customHeight="1" x14ac:dyDescent="0.15">
      <c r="A5" s="2523"/>
      <c r="B5" s="3460" t="s">
        <v>71</v>
      </c>
      <c r="C5" s="3463" t="s">
        <v>1445</v>
      </c>
      <c r="D5" s="3464"/>
      <c r="E5" s="3464"/>
      <c r="F5" s="3464"/>
      <c r="G5" s="3464"/>
      <c r="H5" s="3464"/>
      <c r="I5" s="3464"/>
      <c r="J5" s="3464"/>
      <c r="K5" s="3464"/>
      <c r="L5" s="3465"/>
    </row>
    <row r="6" spans="1:13" ht="23.25" customHeight="1" x14ac:dyDescent="0.15">
      <c r="A6" s="2406"/>
      <c r="B6" s="2406"/>
      <c r="C6" s="861" t="s">
        <v>3353</v>
      </c>
      <c r="D6" s="1865" t="s">
        <v>3354</v>
      </c>
      <c r="E6" s="1865" t="s">
        <v>3355</v>
      </c>
      <c r="F6" s="1865" t="s">
        <v>3356</v>
      </c>
      <c r="G6" s="1865" t="s">
        <v>3357</v>
      </c>
      <c r="H6" s="1865" t="s">
        <v>3316</v>
      </c>
      <c r="I6" s="1865" t="s">
        <v>3304</v>
      </c>
      <c r="J6" s="1865" t="s">
        <v>3344</v>
      </c>
      <c r="K6" s="1865" t="s">
        <v>3358</v>
      </c>
      <c r="L6" s="1865" t="s">
        <v>1631</v>
      </c>
    </row>
    <row r="7" spans="1:13" x14ac:dyDescent="0.15">
      <c r="A7" s="235">
        <v>2012</v>
      </c>
      <c r="B7" s="716">
        <f>SUM(C7:L7)</f>
        <v>5182538</v>
      </c>
      <c r="C7" s="717">
        <v>1197929</v>
      </c>
      <c r="D7" s="717">
        <v>3516200</v>
      </c>
      <c r="E7" s="717">
        <v>124798</v>
      </c>
      <c r="F7" s="717">
        <v>168922</v>
      </c>
      <c r="G7" s="717">
        <v>12749</v>
      </c>
      <c r="H7" s="717">
        <v>25933</v>
      </c>
      <c r="I7" s="717">
        <v>92322</v>
      </c>
      <c r="J7" s="717">
        <v>3140</v>
      </c>
      <c r="K7" s="1495">
        <v>0</v>
      </c>
      <c r="L7" s="717">
        <v>40545</v>
      </c>
    </row>
    <row r="8" spans="1:13" x14ac:dyDescent="0.15">
      <c r="A8" s="235">
        <v>2013</v>
      </c>
      <c r="B8" s="716">
        <f>SUM(C8:L8)</f>
        <v>4672677</v>
      </c>
      <c r="C8" s="717">
        <v>1548509</v>
      </c>
      <c r="D8" s="717">
        <v>2513284</v>
      </c>
      <c r="E8" s="717">
        <v>204374</v>
      </c>
      <c r="F8" s="717">
        <v>228583</v>
      </c>
      <c r="G8" s="717">
        <v>9632</v>
      </c>
      <c r="H8" s="717">
        <v>7771</v>
      </c>
      <c r="I8" s="717">
        <v>50710</v>
      </c>
      <c r="J8" s="717">
        <v>6739</v>
      </c>
      <c r="K8" s="1495">
        <v>0</v>
      </c>
      <c r="L8" s="717">
        <v>103075</v>
      </c>
      <c r="M8" s="1700"/>
    </row>
    <row r="9" spans="1:13" x14ac:dyDescent="0.15">
      <c r="A9" s="235">
        <v>2014</v>
      </c>
      <c r="B9" s="716">
        <f>SUM(C9:L9)</f>
        <v>3846667</v>
      </c>
      <c r="C9" s="717">
        <v>773214</v>
      </c>
      <c r="D9" s="717">
        <v>2383402</v>
      </c>
      <c r="E9" s="717">
        <v>104475</v>
      </c>
      <c r="F9" s="717">
        <v>193946</v>
      </c>
      <c r="G9" s="717">
        <v>34401</v>
      </c>
      <c r="H9" s="717">
        <v>58400</v>
      </c>
      <c r="I9" s="717">
        <v>217200</v>
      </c>
      <c r="J9" s="717">
        <v>8229</v>
      </c>
      <c r="K9" s="717">
        <v>12160</v>
      </c>
      <c r="L9" s="717">
        <v>61240</v>
      </c>
      <c r="M9" s="1700"/>
    </row>
    <row r="10" spans="1:13" ht="11.25" x14ac:dyDescent="0.15">
      <c r="A10" s="235" t="s">
        <v>3372</v>
      </c>
      <c r="B10" s="716">
        <f>SUM(C10:L10)</f>
        <v>4242489</v>
      </c>
      <c r="C10" s="873">
        <v>884842</v>
      </c>
      <c r="D10" s="873">
        <v>2971684</v>
      </c>
      <c r="E10" s="873">
        <v>88410</v>
      </c>
      <c r="F10" s="873">
        <v>147535</v>
      </c>
      <c r="G10" s="873">
        <v>8723</v>
      </c>
      <c r="H10" s="873">
        <v>46225</v>
      </c>
      <c r="I10" s="873">
        <v>39129</v>
      </c>
      <c r="J10" s="1872">
        <v>650</v>
      </c>
      <c r="K10" s="873">
        <v>16011</v>
      </c>
      <c r="L10" s="873">
        <v>39280</v>
      </c>
      <c r="M10" s="1700"/>
    </row>
    <row r="11" spans="1:13" x14ac:dyDescent="0.15">
      <c r="A11" s="235">
        <v>2016</v>
      </c>
      <c r="B11" s="716">
        <f>SUM(C11:L11)</f>
        <v>3811473</v>
      </c>
      <c r="C11" s="873">
        <v>815588</v>
      </c>
      <c r="D11" s="873">
        <v>2552850</v>
      </c>
      <c r="E11" s="873">
        <v>90978</v>
      </c>
      <c r="F11" s="873">
        <v>237133</v>
      </c>
      <c r="G11" s="873">
        <v>13141</v>
      </c>
      <c r="H11" s="873">
        <v>31073</v>
      </c>
      <c r="I11" s="873">
        <v>2577</v>
      </c>
      <c r="J11" s="1872">
        <v>1242</v>
      </c>
      <c r="K11" s="873">
        <v>24143</v>
      </c>
      <c r="L11" s="873">
        <v>42748</v>
      </c>
      <c r="M11" s="1700"/>
    </row>
    <row r="12" spans="1:13" ht="11.25" customHeight="1" x14ac:dyDescent="0.15">
      <c r="A12" s="2401"/>
      <c r="B12" s="2402"/>
      <c r="C12" s="2402"/>
      <c r="D12" s="2402"/>
      <c r="E12" s="2402"/>
      <c r="F12" s="2402"/>
      <c r="G12" s="2402"/>
      <c r="H12" s="2402"/>
      <c r="I12" s="2402"/>
      <c r="J12" s="2402"/>
      <c r="K12" s="2402"/>
      <c r="L12" s="2402"/>
    </row>
    <row r="13" spans="1:13" ht="22.5" customHeight="1" x14ac:dyDescent="0.15">
      <c r="A13" s="2493" t="s">
        <v>3359</v>
      </c>
      <c r="B13" s="2495"/>
      <c r="C13" s="2495"/>
      <c r="D13" s="2495"/>
      <c r="E13" s="2495"/>
      <c r="F13" s="2495"/>
      <c r="G13" s="2495"/>
      <c r="H13" s="2495"/>
      <c r="I13" s="2495"/>
      <c r="J13" s="2495"/>
      <c r="K13" s="2495"/>
      <c r="L13" s="2495"/>
    </row>
    <row r="14" spans="1:13" ht="15" customHeight="1" x14ac:dyDescent="0.15">
      <c r="A14" s="3459" t="s">
        <v>3373</v>
      </c>
      <c r="B14" s="3459"/>
      <c r="C14" s="3459"/>
      <c r="D14" s="3459"/>
      <c r="E14" s="3459"/>
      <c r="F14" s="3459"/>
      <c r="G14" s="3459"/>
      <c r="H14" s="3459"/>
      <c r="I14" s="3459"/>
      <c r="J14" s="3459"/>
      <c r="K14" s="3459"/>
      <c r="L14" s="3459"/>
    </row>
    <row r="15" spans="1:13" s="1873" customFormat="1" ht="21.75" customHeight="1" x14ac:dyDescent="0.25">
      <c r="A15" s="2495" t="s">
        <v>3374</v>
      </c>
      <c r="B15" s="2495"/>
      <c r="C15" s="2495"/>
      <c r="D15" s="2495"/>
      <c r="E15" s="2495"/>
      <c r="F15" s="2495"/>
      <c r="G15" s="2495"/>
      <c r="H15" s="2495"/>
      <c r="I15" s="2495"/>
      <c r="J15" s="2495"/>
      <c r="K15" s="2495"/>
      <c r="L15" s="2495"/>
    </row>
    <row r="16" spans="1:13" x14ac:dyDescent="0.15">
      <c r="A16" s="2410" t="s">
        <v>1454</v>
      </c>
      <c r="B16" s="2495"/>
      <c r="C16" s="2495"/>
      <c r="D16" s="2495"/>
      <c r="E16" s="2495"/>
      <c r="F16" s="2495"/>
      <c r="G16" s="2495"/>
      <c r="H16" s="2495"/>
      <c r="I16" s="2495"/>
      <c r="J16" s="2495"/>
      <c r="K16" s="2495"/>
      <c r="L16" s="2495"/>
    </row>
    <row r="17" spans="1:12" x14ac:dyDescent="0.15">
      <c r="A17" s="147"/>
      <c r="B17" s="147"/>
      <c r="C17" s="147"/>
      <c r="D17" s="147"/>
      <c r="E17" s="147"/>
      <c r="F17" s="147"/>
      <c r="G17" s="147"/>
      <c r="H17" s="147"/>
      <c r="I17" s="147"/>
      <c r="J17" s="147"/>
      <c r="K17" s="147"/>
      <c r="L17" s="147"/>
    </row>
    <row r="18" spans="1:12" x14ac:dyDescent="0.15">
      <c r="B18" s="194"/>
    </row>
    <row r="19" spans="1:12" x14ac:dyDescent="0.15">
      <c r="B19" s="1750"/>
      <c r="C19" s="1750"/>
      <c r="D19" s="1750"/>
      <c r="E19" s="1750"/>
      <c r="F19" s="1750"/>
      <c r="G19" s="1750"/>
      <c r="H19" s="1750"/>
      <c r="I19" s="1750"/>
      <c r="J19" s="1750"/>
      <c r="K19" s="1750"/>
      <c r="L19" s="1750"/>
    </row>
  </sheetData>
  <mergeCells count="11">
    <mergeCell ref="A2:L2"/>
    <mergeCell ref="A3:L3"/>
    <mergeCell ref="A4:A6"/>
    <mergeCell ref="B4:L4"/>
    <mergeCell ref="B5:B6"/>
    <mergeCell ref="C5:L5"/>
    <mergeCell ref="A12:L12"/>
    <mergeCell ref="A13:L13"/>
    <mergeCell ref="A14:L14"/>
    <mergeCell ref="A15:L15"/>
    <mergeCell ref="A16:L16"/>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4"/>
  <dimension ref="A2:O15"/>
  <sheetViews>
    <sheetView workbookViewId="0"/>
  </sheetViews>
  <sheetFormatPr baseColWidth="10" defaultColWidth="9.140625" defaultRowHeight="10.5" x14ac:dyDescent="0.15"/>
  <cols>
    <col min="1" max="1" width="12.140625" style="118" customWidth="1"/>
    <col min="2" max="2" width="12.85546875" style="118" customWidth="1"/>
    <col min="3" max="3" width="13.7109375" style="118" customWidth="1"/>
    <col min="4" max="4" width="13.5703125" style="118" customWidth="1"/>
    <col min="5" max="5" width="13.28515625" style="118" customWidth="1"/>
    <col min="6" max="6" width="11.85546875" style="118" customWidth="1"/>
    <col min="7" max="7" width="11.7109375" style="118" customWidth="1"/>
    <col min="8" max="8" width="12.28515625" style="118" customWidth="1"/>
    <col min="9" max="9" width="12.140625" style="118" customWidth="1"/>
    <col min="10" max="10" width="10.28515625" style="118" customWidth="1"/>
    <col min="11" max="11" width="12.5703125" style="118" customWidth="1"/>
    <col min="12" max="12" width="11.85546875" style="118" customWidth="1"/>
    <col min="13" max="238" width="9.140625" style="118"/>
    <col min="239" max="239" width="12.140625" style="118" customWidth="1"/>
    <col min="240" max="240" width="12.85546875" style="118" customWidth="1"/>
    <col min="241" max="241" width="13.7109375" style="118" customWidth="1"/>
    <col min="242" max="242" width="13.5703125" style="118" customWidth="1"/>
    <col min="243" max="243" width="13.28515625" style="118" customWidth="1"/>
    <col min="244" max="244" width="11.85546875" style="118" customWidth="1"/>
    <col min="245" max="245" width="11.7109375" style="118" customWidth="1"/>
    <col min="246" max="246" width="12.28515625" style="118" customWidth="1"/>
    <col min="247" max="247" width="12.140625" style="118" customWidth="1"/>
    <col min="248" max="248" width="10.28515625" style="118" customWidth="1"/>
    <col min="249" max="249" width="12.5703125" style="118" customWidth="1"/>
    <col min="250" max="250" width="11.85546875" style="118" customWidth="1"/>
    <col min="251" max="251" width="3.42578125" style="118" customWidth="1"/>
    <col min="252" max="494" width="9.140625" style="118"/>
    <col min="495" max="495" width="12.140625" style="118" customWidth="1"/>
    <col min="496" max="496" width="12.85546875" style="118" customWidth="1"/>
    <col min="497" max="497" width="13.7109375" style="118" customWidth="1"/>
    <col min="498" max="498" width="13.5703125" style="118" customWidth="1"/>
    <col min="499" max="499" width="13.28515625" style="118" customWidth="1"/>
    <col min="500" max="500" width="11.85546875" style="118" customWidth="1"/>
    <col min="501" max="501" width="11.7109375" style="118" customWidth="1"/>
    <col min="502" max="502" width="12.28515625" style="118" customWidth="1"/>
    <col min="503" max="503" width="12.140625" style="118" customWidth="1"/>
    <col min="504" max="504" width="10.28515625" style="118" customWidth="1"/>
    <col min="505" max="505" width="12.5703125" style="118" customWidth="1"/>
    <col min="506" max="506" width="11.85546875" style="118" customWidth="1"/>
    <col min="507" max="507" width="3.42578125" style="118" customWidth="1"/>
    <col min="508" max="750" width="9.140625" style="118"/>
    <col min="751" max="751" width="12.140625" style="118" customWidth="1"/>
    <col min="752" max="752" width="12.85546875" style="118" customWidth="1"/>
    <col min="753" max="753" width="13.7109375" style="118" customWidth="1"/>
    <col min="754" max="754" width="13.5703125" style="118" customWidth="1"/>
    <col min="755" max="755" width="13.28515625" style="118" customWidth="1"/>
    <col min="756" max="756" width="11.85546875" style="118" customWidth="1"/>
    <col min="757" max="757" width="11.7109375" style="118" customWidth="1"/>
    <col min="758" max="758" width="12.28515625" style="118" customWidth="1"/>
    <col min="759" max="759" width="12.140625" style="118" customWidth="1"/>
    <col min="760" max="760" width="10.28515625" style="118" customWidth="1"/>
    <col min="761" max="761" width="12.5703125" style="118" customWidth="1"/>
    <col min="762" max="762" width="11.85546875" style="118" customWidth="1"/>
    <col min="763" max="763" width="3.42578125" style="118" customWidth="1"/>
    <col min="764" max="1006" width="9.140625" style="118"/>
    <col min="1007" max="1007" width="12.140625" style="118" customWidth="1"/>
    <col min="1008" max="1008" width="12.85546875" style="118" customWidth="1"/>
    <col min="1009" max="1009" width="13.7109375" style="118" customWidth="1"/>
    <col min="1010" max="1010" width="13.5703125" style="118" customWidth="1"/>
    <col min="1011" max="1011" width="13.28515625" style="118" customWidth="1"/>
    <col min="1012" max="1012" width="11.85546875" style="118" customWidth="1"/>
    <col min="1013" max="1013" width="11.7109375" style="118" customWidth="1"/>
    <col min="1014" max="1014" width="12.28515625" style="118" customWidth="1"/>
    <col min="1015" max="1015" width="12.140625" style="118" customWidth="1"/>
    <col min="1016" max="1016" width="10.28515625" style="118" customWidth="1"/>
    <col min="1017" max="1017" width="12.5703125" style="118" customWidth="1"/>
    <col min="1018" max="1018" width="11.85546875" style="118" customWidth="1"/>
    <col min="1019" max="1019" width="3.42578125" style="118" customWidth="1"/>
    <col min="1020" max="1262" width="9.140625" style="118"/>
    <col min="1263" max="1263" width="12.140625" style="118" customWidth="1"/>
    <col min="1264" max="1264" width="12.85546875" style="118" customWidth="1"/>
    <col min="1265" max="1265" width="13.7109375" style="118" customWidth="1"/>
    <col min="1266" max="1266" width="13.5703125" style="118" customWidth="1"/>
    <col min="1267" max="1267" width="13.28515625" style="118" customWidth="1"/>
    <col min="1268" max="1268" width="11.85546875" style="118" customWidth="1"/>
    <col min="1269" max="1269" width="11.7109375" style="118" customWidth="1"/>
    <col min="1270" max="1270" width="12.28515625" style="118" customWidth="1"/>
    <col min="1271" max="1271" width="12.140625" style="118" customWidth="1"/>
    <col min="1272" max="1272" width="10.28515625" style="118" customWidth="1"/>
    <col min="1273" max="1273" width="12.5703125" style="118" customWidth="1"/>
    <col min="1274" max="1274" width="11.85546875" style="118" customWidth="1"/>
    <col min="1275" max="1275" width="3.42578125" style="118" customWidth="1"/>
    <col min="1276" max="1518" width="9.140625" style="118"/>
    <col min="1519" max="1519" width="12.140625" style="118" customWidth="1"/>
    <col min="1520" max="1520" width="12.85546875" style="118" customWidth="1"/>
    <col min="1521" max="1521" width="13.7109375" style="118" customWidth="1"/>
    <col min="1522" max="1522" width="13.5703125" style="118" customWidth="1"/>
    <col min="1523" max="1523" width="13.28515625" style="118" customWidth="1"/>
    <col min="1524" max="1524" width="11.85546875" style="118" customWidth="1"/>
    <col min="1525" max="1525" width="11.7109375" style="118" customWidth="1"/>
    <col min="1526" max="1526" width="12.28515625" style="118" customWidth="1"/>
    <col min="1527" max="1527" width="12.140625" style="118" customWidth="1"/>
    <col min="1528" max="1528" width="10.28515625" style="118" customWidth="1"/>
    <col min="1529" max="1529" width="12.5703125" style="118" customWidth="1"/>
    <col min="1530" max="1530" width="11.85546875" style="118" customWidth="1"/>
    <col min="1531" max="1531" width="3.42578125" style="118" customWidth="1"/>
    <col min="1532" max="1774" width="9.140625" style="118"/>
    <col min="1775" max="1775" width="12.140625" style="118" customWidth="1"/>
    <col min="1776" max="1776" width="12.85546875" style="118" customWidth="1"/>
    <col min="1777" max="1777" width="13.7109375" style="118" customWidth="1"/>
    <col min="1778" max="1778" width="13.5703125" style="118" customWidth="1"/>
    <col min="1779" max="1779" width="13.28515625" style="118" customWidth="1"/>
    <col min="1780" max="1780" width="11.85546875" style="118" customWidth="1"/>
    <col min="1781" max="1781" width="11.7109375" style="118" customWidth="1"/>
    <col min="1782" max="1782" width="12.28515625" style="118" customWidth="1"/>
    <col min="1783" max="1783" width="12.140625" style="118" customWidth="1"/>
    <col min="1784" max="1784" width="10.28515625" style="118" customWidth="1"/>
    <col min="1785" max="1785" width="12.5703125" style="118" customWidth="1"/>
    <col min="1786" max="1786" width="11.85546875" style="118" customWidth="1"/>
    <col min="1787" max="1787" width="3.42578125" style="118" customWidth="1"/>
    <col min="1788" max="2030" width="9.140625" style="118"/>
    <col min="2031" max="2031" width="12.140625" style="118" customWidth="1"/>
    <col min="2032" max="2032" width="12.85546875" style="118" customWidth="1"/>
    <col min="2033" max="2033" width="13.7109375" style="118" customWidth="1"/>
    <col min="2034" max="2034" width="13.5703125" style="118" customWidth="1"/>
    <col min="2035" max="2035" width="13.28515625" style="118" customWidth="1"/>
    <col min="2036" max="2036" width="11.85546875" style="118" customWidth="1"/>
    <col min="2037" max="2037" width="11.7109375" style="118" customWidth="1"/>
    <col min="2038" max="2038" width="12.28515625" style="118" customWidth="1"/>
    <col min="2039" max="2039" width="12.140625" style="118" customWidth="1"/>
    <col min="2040" max="2040" width="10.28515625" style="118" customWidth="1"/>
    <col min="2041" max="2041" width="12.5703125" style="118" customWidth="1"/>
    <col min="2042" max="2042" width="11.85546875" style="118" customWidth="1"/>
    <col min="2043" max="2043" width="3.42578125" style="118" customWidth="1"/>
    <col min="2044" max="2286" width="9.140625" style="118"/>
    <col min="2287" max="2287" width="12.140625" style="118" customWidth="1"/>
    <col min="2288" max="2288" width="12.85546875" style="118" customWidth="1"/>
    <col min="2289" max="2289" width="13.7109375" style="118" customWidth="1"/>
    <col min="2290" max="2290" width="13.5703125" style="118" customWidth="1"/>
    <col min="2291" max="2291" width="13.28515625" style="118" customWidth="1"/>
    <col min="2292" max="2292" width="11.85546875" style="118" customWidth="1"/>
    <col min="2293" max="2293" width="11.7109375" style="118" customWidth="1"/>
    <col min="2294" max="2294" width="12.28515625" style="118" customWidth="1"/>
    <col min="2295" max="2295" width="12.140625" style="118" customWidth="1"/>
    <col min="2296" max="2296" width="10.28515625" style="118" customWidth="1"/>
    <col min="2297" max="2297" width="12.5703125" style="118" customWidth="1"/>
    <col min="2298" max="2298" width="11.85546875" style="118" customWidth="1"/>
    <col min="2299" max="2299" width="3.42578125" style="118" customWidth="1"/>
    <col min="2300" max="2542" width="9.140625" style="118"/>
    <col min="2543" max="2543" width="12.140625" style="118" customWidth="1"/>
    <col min="2544" max="2544" width="12.85546875" style="118" customWidth="1"/>
    <col min="2545" max="2545" width="13.7109375" style="118" customWidth="1"/>
    <col min="2546" max="2546" width="13.5703125" style="118" customWidth="1"/>
    <col min="2547" max="2547" width="13.28515625" style="118" customWidth="1"/>
    <col min="2548" max="2548" width="11.85546875" style="118" customWidth="1"/>
    <col min="2549" max="2549" width="11.7109375" style="118" customWidth="1"/>
    <col min="2550" max="2550" width="12.28515625" style="118" customWidth="1"/>
    <col min="2551" max="2551" width="12.140625" style="118" customWidth="1"/>
    <col min="2552" max="2552" width="10.28515625" style="118" customWidth="1"/>
    <col min="2553" max="2553" width="12.5703125" style="118" customWidth="1"/>
    <col min="2554" max="2554" width="11.85546875" style="118" customWidth="1"/>
    <col min="2555" max="2555" width="3.42578125" style="118" customWidth="1"/>
    <col min="2556" max="2798" width="9.140625" style="118"/>
    <col min="2799" max="2799" width="12.140625" style="118" customWidth="1"/>
    <col min="2800" max="2800" width="12.85546875" style="118" customWidth="1"/>
    <col min="2801" max="2801" width="13.7109375" style="118" customWidth="1"/>
    <col min="2802" max="2802" width="13.5703125" style="118" customWidth="1"/>
    <col min="2803" max="2803" width="13.28515625" style="118" customWidth="1"/>
    <col min="2804" max="2804" width="11.85546875" style="118" customWidth="1"/>
    <col min="2805" max="2805" width="11.7109375" style="118" customWidth="1"/>
    <col min="2806" max="2806" width="12.28515625" style="118" customWidth="1"/>
    <col min="2807" max="2807" width="12.140625" style="118" customWidth="1"/>
    <col min="2808" max="2808" width="10.28515625" style="118" customWidth="1"/>
    <col min="2809" max="2809" width="12.5703125" style="118" customWidth="1"/>
    <col min="2810" max="2810" width="11.85546875" style="118" customWidth="1"/>
    <col min="2811" max="2811" width="3.42578125" style="118" customWidth="1"/>
    <col min="2812" max="3054" width="9.140625" style="118"/>
    <col min="3055" max="3055" width="12.140625" style="118" customWidth="1"/>
    <col min="3056" max="3056" width="12.85546875" style="118" customWidth="1"/>
    <col min="3057" max="3057" width="13.7109375" style="118" customWidth="1"/>
    <col min="3058" max="3058" width="13.5703125" style="118" customWidth="1"/>
    <col min="3059" max="3059" width="13.28515625" style="118" customWidth="1"/>
    <col min="3060" max="3060" width="11.85546875" style="118" customWidth="1"/>
    <col min="3061" max="3061" width="11.7109375" style="118" customWidth="1"/>
    <col min="3062" max="3062" width="12.28515625" style="118" customWidth="1"/>
    <col min="3063" max="3063" width="12.140625" style="118" customWidth="1"/>
    <col min="3064" max="3064" width="10.28515625" style="118" customWidth="1"/>
    <col min="3065" max="3065" width="12.5703125" style="118" customWidth="1"/>
    <col min="3066" max="3066" width="11.85546875" style="118" customWidth="1"/>
    <col min="3067" max="3067" width="3.42578125" style="118" customWidth="1"/>
    <col min="3068" max="3310" width="9.140625" style="118"/>
    <col min="3311" max="3311" width="12.140625" style="118" customWidth="1"/>
    <col min="3312" max="3312" width="12.85546875" style="118" customWidth="1"/>
    <col min="3313" max="3313" width="13.7109375" style="118" customWidth="1"/>
    <col min="3314" max="3314" width="13.5703125" style="118" customWidth="1"/>
    <col min="3315" max="3315" width="13.28515625" style="118" customWidth="1"/>
    <col min="3316" max="3316" width="11.85546875" style="118" customWidth="1"/>
    <col min="3317" max="3317" width="11.7109375" style="118" customWidth="1"/>
    <col min="3318" max="3318" width="12.28515625" style="118" customWidth="1"/>
    <col min="3319" max="3319" width="12.140625" style="118" customWidth="1"/>
    <col min="3320" max="3320" width="10.28515625" style="118" customWidth="1"/>
    <col min="3321" max="3321" width="12.5703125" style="118" customWidth="1"/>
    <col min="3322" max="3322" width="11.85546875" style="118" customWidth="1"/>
    <col min="3323" max="3323" width="3.42578125" style="118" customWidth="1"/>
    <col min="3324" max="3566" width="9.140625" style="118"/>
    <col min="3567" max="3567" width="12.140625" style="118" customWidth="1"/>
    <col min="3568" max="3568" width="12.85546875" style="118" customWidth="1"/>
    <col min="3569" max="3569" width="13.7109375" style="118" customWidth="1"/>
    <col min="3570" max="3570" width="13.5703125" style="118" customWidth="1"/>
    <col min="3571" max="3571" width="13.28515625" style="118" customWidth="1"/>
    <col min="3572" max="3572" width="11.85546875" style="118" customWidth="1"/>
    <col min="3573" max="3573" width="11.7109375" style="118" customWidth="1"/>
    <col min="3574" max="3574" width="12.28515625" style="118" customWidth="1"/>
    <col min="3575" max="3575" width="12.140625" style="118" customWidth="1"/>
    <col min="3576" max="3576" width="10.28515625" style="118" customWidth="1"/>
    <col min="3577" max="3577" width="12.5703125" style="118" customWidth="1"/>
    <col min="3578" max="3578" width="11.85546875" style="118" customWidth="1"/>
    <col min="3579" max="3579" width="3.42578125" style="118" customWidth="1"/>
    <col min="3580" max="3822" width="9.140625" style="118"/>
    <col min="3823" max="3823" width="12.140625" style="118" customWidth="1"/>
    <col min="3824" max="3824" width="12.85546875" style="118" customWidth="1"/>
    <col min="3825" max="3825" width="13.7109375" style="118" customWidth="1"/>
    <col min="3826" max="3826" width="13.5703125" style="118" customWidth="1"/>
    <col min="3827" max="3827" width="13.28515625" style="118" customWidth="1"/>
    <col min="3828" max="3828" width="11.85546875" style="118" customWidth="1"/>
    <col min="3829" max="3829" width="11.7109375" style="118" customWidth="1"/>
    <col min="3830" max="3830" width="12.28515625" style="118" customWidth="1"/>
    <col min="3831" max="3831" width="12.140625" style="118" customWidth="1"/>
    <col min="3832" max="3832" width="10.28515625" style="118" customWidth="1"/>
    <col min="3833" max="3833" width="12.5703125" style="118" customWidth="1"/>
    <col min="3834" max="3834" width="11.85546875" style="118" customWidth="1"/>
    <col min="3835" max="3835" width="3.42578125" style="118" customWidth="1"/>
    <col min="3836" max="4078" width="9.140625" style="118"/>
    <col min="4079" max="4079" width="12.140625" style="118" customWidth="1"/>
    <col min="4080" max="4080" width="12.85546875" style="118" customWidth="1"/>
    <col min="4081" max="4081" width="13.7109375" style="118" customWidth="1"/>
    <col min="4082" max="4082" width="13.5703125" style="118" customWidth="1"/>
    <col min="4083" max="4083" width="13.28515625" style="118" customWidth="1"/>
    <col min="4084" max="4084" width="11.85546875" style="118" customWidth="1"/>
    <col min="4085" max="4085" width="11.7109375" style="118" customWidth="1"/>
    <col min="4086" max="4086" width="12.28515625" style="118" customWidth="1"/>
    <col min="4087" max="4087" width="12.140625" style="118" customWidth="1"/>
    <col min="4088" max="4088" width="10.28515625" style="118" customWidth="1"/>
    <col min="4089" max="4089" width="12.5703125" style="118" customWidth="1"/>
    <col min="4090" max="4090" width="11.85546875" style="118" customWidth="1"/>
    <col min="4091" max="4091" width="3.42578125" style="118" customWidth="1"/>
    <col min="4092" max="4334" width="9.140625" style="118"/>
    <col min="4335" max="4335" width="12.140625" style="118" customWidth="1"/>
    <col min="4336" max="4336" width="12.85546875" style="118" customWidth="1"/>
    <col min="4337" max="4337" width="13.7109375" style="118" customWidth="1"/>
    <col min="4338" max="4338" width="13.5703125" style="118" customWidth="1"/>
    <col min="4339" max="4339" width="13.28515625" style="118" customWidth="1"/>
    <col min="4340" max="4340" width="11.85546875" style="118" customWidth="1"/>
    <col min="4341" max="4341" width="11.7109375" style="118" customWidth="1"/>
    <col min="4342" max="4342" width="12.28515625" style="118" customWidth="1"/>
    <col min="4343" max="4343" width="12.140625" style="118" customWidth="1"/>
    <col min="4344" max="4344" width="10.28515625" style="118" customWidth="1"/>
    <col min="4345" max="4345" width="12.5703125" style="118" customWidth="1"/>
    <col min="4346" max="4346" width="11.85546875" style="118" customWidth="1"/>
    <col min="4347" max="4347" width="3.42578125" style="118" customWidth="1"/>
    <col min="4348" max="4590" width="9.140625" style="118"/>
    <col min="4591" max="4591" width="12.140625" style="118" customWidth="1"/>
    <col min="4592" max="4592" width="12.85546875" style="118" customWidth="1"/>
    <col min="4593" max="4593" width="13.7109375" style="118" customWidth="1"/>
    <col min="4594" max="4594" width="13.5703125" style="118" customWidth="1"/>
    <col min="4595" max="4595" width="13.28515625" style="118" customWidth="1"/>
    <col min="4596" max="4596" width="11.85546875" style="118" customWidth="1"/>
    <col min="4597" max="4597" width="11.7109375" style="118" customWidth="1"/>
    <col min="4598" max="4598" width="12.28515625" style="118" customWidth="1"/>
    <col min="4599" max="4599" width="12.140625" style="118" customWidth="1"/>
    <col min="4600" max="4600" width="10.28515625" style="118" customWidth="1"/>
    <col min="4601" max="4601" width="12.5703125" style="118" customWidth="1"/>
    <col min="4602" max="4602" width="11.85546875" style="118" customWidth="1"/>
    <col min="4603" max="4603" width="3.42578125" style="118" customWidth="1"/>
    <col min="4604" max="4846" width="9.140625" style="118"/>
    <col min="4847" max="4847" width="12.140625" style="118" customWidth="1"/>
    <col min="4848" max="4848" width="12.85546875" style="118" customWidth="1"/>
    <col min="4849" max="4849" width="13.7109375" style="118" customWidth="1"/>
    <col min="4850" max="4850" width="13.5703125" style="118" customWidth="1"/>
    <col min="4851" max="4851" width="13.28515625" style="118" customWidth="1"/>
    <col min="4852" max="4852" width="11.85546875" style="118" customWidth="1"/>
    <col min="4853" max="4853" width="11.7109375" style="118" customWidth="1"/>
    <col min="4854" max="4854" width="12.28515625" style="118" customWidth="1"/>
    <col min="4855" max="4855" width="12.140625" style="118" customWidth="1"/>
    <col min="4856" max="4856" width="10.28515625" style="118" customWidth="1"/>
    <col min="4857" max="4857" width="12.5703125" style="118" customWidth="1"/>
    <col min="4858" max="4858" width="11.85546875" style="118" customWidth="1"/>
    <col min="4859" max="4859" width="3.42578125" style="118" customWidth="1"/>
    <col min="4860" max="5102" width="9.140625" style="118"/>
    <col min="5103" max="5103" width="12.140625" style="118" customWidth="1"/>
    <col min="5104" max="5104" width="12.85546875" style="118" customWidth="1"/>
    <col min="5105" max="5105" width="13.7109375" style="118" customWidth="1"/>
    <col min="5106" max="5106" width="13.5703125" style="118" customWidth="1"/>
    <col min="5107" max="5107" width="13.28515625" style="118" customWidth="1"/>
    <col min="5108" max="5108" width="11.85546875" style="118" customWidth="1"/>
    <col min="5109" max="5109" width="11.7109375" style="118" customWidth="1"/>
    <col min="5110" max="5110" width="12.28515625" style="118" customWidth="1"/>
    <col min="5111" max="5111" width="12.140625" style="118" customWidth="1"/>
    <col min="5112" max="5112" width="10.28515625" style="118" customWidth="1"/>
    <col min="5113" max="5113" width="12.5703125" style="118" customWidth="1"/>
    <col min="5114" max="5114" width="11.85546875" style="118" customWidth="1"/>
    <col min="5115" max="5115" width="3.42578125" style="118" customWidth="1"/>
    <col min="5116" max="5358" width="9.140625" style="118"/>
    <col min="5359" max="5359" width="12.140625" style="118" customWidth="1"/>
    <col min="5360" max="5360" width="12.85546875" style="118" customWidth="1"/>
    <col min="5361" max="5361" width="13.7109375" style="118" customWidth="1"/>
    <col min="5362" max="5362" width="13.5703125" style="118" customWidth="1"/>
    <col min="5363" max="5363" width="13.28515625" style="118" customWidth="1"/>
    <col min="5364" max="5364" width="11.85546875" style="118" customWidth="1"/>
    <col min="5365" max="5365" width="11.7109375" style="118" customWidth="1"/>
    <col min="5366" max="5366" width="12.28515625" style="118" customWidth="1"/>
    <col min="5367" max="5367" width="12.140625" style="118" customWidth="1"/>
    <col min="5368" max="5368" width="10.28515625" style="118" customWidth="1"/>
    <col min="5369" max="5369" width="12.5703125" style="118" customWidth="1"/>
    <col min="5370" max="5370" width="11.85546875" style="118" customWidth="1"/>
    <col min="5371" max="5371" width="3.42578125" style="118" customWidth="1"/>
    <col min="5372" max="5614" width="9.140625" style="118"/>
    <col min="5615" max="5615" width="12.140625" style="118" customWidth="1"/>
    <col min="5616" max="5616" width="12.85546875" style="118" customWidth="1"/>
    <col min="5617" max="5617" width="13.7109375" style="118" customWidth="1"/>
    <col min="5618" max="5618" width="13.5703125" style="118" customWidth="1"/>
    <col min="5619" max="5619" width="13.28515625" style="118" customWidth="1"/>
    <col min="5620" max="5620" width="11.85546875" style="118" customWidth="1"/>
    <col min="5621" max="5621" width="11.7109375" style="118" customWidth="1"/>
    <col min="5622" max="5622" width="12.28515625" style="118" customWidth="1"/>
    <col min="5623" max="5623" width="12.140625" style="118" customWidth="1"/>
    <col min="5624" max="5624" width="10.28515625" style="118" customWidth="1"/>
    <col min="5625" max="5625" width="12.5703125" style="118" customWidth="1"/>
    <col min="5626" max="5626" width="11.85546875" style="118" customWidth="1"/>
    <col min="5627" max="5627" width="3.42578125" style="118" customWidth="1"/>
    <col min="5628" max="5870" width="9.140625" style="118"/>
    <col min="5871" max="5871" width="12.140625" style="118" customWidth="1"/>
    <col min="5872" max="5872" width="12.85546875" style="118" customWidth="1"/>
    <col min="5873" max="5873" width="13.7109375" style="118" customWidth="1"/>
    <col min="5874" max="5874" width="13.5703125" style="118" customWidth="1"/>
    <col min="5875" max="5875" width="13.28515625" style="118" customWidth="1"/>
    <col min="5876" max="5876" width="11.85546875" style="118" customWidth="1"/>
    <col min="5877" max="5877" width="11.7109375" style="118" customWidth="1"/>
    <col min="5878" max="5878" width="12.28515625" style="118" customWidth="1"/>
    <col min="5879" max="5879" width="12.140625" style="118" customWidth="1"/>
    <col min="5880" max="5880" width="10.28515625" style="118" customWidth="1"/>
    <col min="5881" max="5881" width="12.5703125" style="118" customWidth="1"/>
    <col min="5882" max="5882" width="11.85546875" style="118" customWidth="1"/>
    <col min="5883" max="5883" width="3.42578125" style="118" customWidth="1"/>
    <col min="5884" max="6126" width="9.140625" style="118"/>
    <col min="6127" max="6127" width="12.140625" style="118" customWidth="1"/>
    <col min="6128" max="6128" width="12.85546875" style="118" customWidth="1"/>
    <col min="6129" max="6129" width="13.7109375" style="118" customWidth="1"/>
    <col min="6130" max="6130" width="13.5703125" style="118" customWidth="1"/>
    <col min="6131" max="6131" width="13.28515625" style="118" customWidth="1"/>
    <col min="6132" max="6132" width="11.85546875" style="118" customWidth="1"/>
    <col min="6133" max="6133" width="11.7109375" style="118" customWidth="1"/>
    <col min="6134" max="6134" width="12.28515625" style="118" customWidth="1"/>
    <col min="6135" max="6135" width="12.140625" style="118" customWidth="1"/>
    <col min="6136" max="6136" width="10.28515625" style="118" customWidth="1"/>
    <col min="6137" max="6137" width="12.5703125" style="118" customWidth="1"/>
    <col min="6138" max="6138" width="11.85546875" style="118" customWidth="1"/>
    <col min="6139" max="6139" width="3.42578125" style="118" customWidth="1"/>
    <col min="6140" max="6382" width="9.140625" style="118"/>
    <col min="6383" max="6383" width="12.140625" style="118" customWidth="1"/>
    <col min="6384" max="6384" width="12.85546875" style="118" customWidth="1"/>
    <col min="6385" max="6385" width="13.7109375" style="118" customWidth="1"/>
    <col min="6386" max="6386" width="13.5703125" style="118" customWidth="1"/>
    <col min="6387" max="6387" width="13.28515625" style="118" customWidth="1"/>
    <col min="6388" max="6388" width="11.85546875" style="118" customWidth="1"/>
    <col min="6389" max="6389" width="11.7109375" style="118" customWidth="1"/>
    <col min="6390" max="6390" width="12.28515625" style="118" customWidth="1"/>
    <col min="6391" max="6391" width="12.140625" style="118" customWidth="1"/>
    <col min="6392" max="6392" width="10.28515625" style="118" customWidth="1"/>
    <col min="6393" max="6393" width="12.5703125" style="118" customWidth="1"/>
    <col min="6394" max="6394" width="11.85546875" style="118" customWidth="1"/>
    <col min="6395" max="6395" width="3.42578125" style="118" customWidth="1"/>
    <col min="6396" max="6638" width="9.140625" style="118"/>
    <col min="6639" max="6639" width="12.140625" style="118" customWidth="1"/>
    <col min="6640" max="6640" width="12.85546875" style="118" customWidth="1"/>
    <col min="6641" max="6641" width="13.7109375" style="118" customWidth="1"/>
    <col min="6642" max="6642" width="13.5703125" style="118" customWidth="1"/>
    <col min="6643" max="6643" width="13.28515625" style="118" customWidth="1"/>
    <col min="6644" max="6644" width="11.85546875" style="118" customWidth="1"/>
    <col min="6645" max="6645" width="11.7109375" style="118" customWidth="1"/>
    <col min="6646" max="6646" width="12.28515625" style="118" customWidth="1"/>
    <col min="6647" max="6647" width="12.140625" style="118" customWidth="1"/>
    <col min="6648" max="6648" width="10.28515625" style="118" customWidth="1"/>
    <col min="6649" max="6649" width="12.5703125" style="118" customWidth="1"/>
    <col min="6650" max="6650" width="11.85546875" style="118" customWidth="1"/>
    <col min="6651" max="6651" width="3.42578125" style="118" customWidth="1"/>
    <col min="6652" max="6894" width="9.140625" style="118"/>
    <col min="6895" max="6895" width="12.140625" style="118" customWidth="1"/>
    <col min="6896" max="6896" width="12.85546875" style="118" customWidth="1"/>
    <col min="6897" max="6897" width="13.7109375" style="118" customWidth="1"/>
    <col min="6898" max="6898" width="13.5703125" style="118" customWidth="1"/>
    <col min="6899" max="6899" width="13.28515625" style="118" customWidth="1"/>
    <col min="6900" max="6900" width="11.85546875" style="118" customWidth="1"/>
    <col min="6901" max="6901" width="11.7109375" style="118" customWidth="1"/>
    <col min="6902" max="6902" width="12.28515625" style="118" customWidth="1"/>
    <col min="6903" max="6903" width="12.140625" style="118" customWidth="1"/>
    <col min="6904" max="6904" width="10.28515625" style="118" customWidth="1"/>
    <col min="6905" max="6905" width="12.5703125" style="118" customWidth="1"/>
    <col min="6906" max="6906" width="11.85546875" style="118" customWidth="1"/>
    <col min="6907" max="6907" width="3.42578125" style="118" customWidth="1"/>
    <col min="6908" max="7150" width="9.140625" style="118"/>
    <col min="7151" max="7151" width="12.140625" style="118" customWidth="1"/>
    <col min="7152" max="7152" width="12.85546875" style="118" customWidth="1"/>
    <col min="7153" max="7153" width="13.7109375" style="118" customWidth="1"/>
    <col min="7154" max="7154" width="13.5703125" style="118" customWidth="1"/>
    <col min="7155" max="7155" width="13.28515625" style="118" customWidth="1"/>
    <col min="7156" max="7156" width="11.85546875" style="118" customWidth="1"/>
    <col min="7157" max="7157" width="11.7109375" style="118" customWidth="1"/>
    <col min="7158" max="7158" width="12.28515625" style="118" customWidth="1"/>
    <col min="7159" max="7159" width="12.140625" style="118" customWidth="1"/>
    <col min="7160" max="7160" width="10.28515625" style="118" customWidth="1"/>
    <col min="7161" max="7161" width="12.5703125" style="118" customWidth="1"/>
    <col min="7162" max="7162" width="11.85546875" style="118" customWidth="1"/>
    <col min="7163" max="7163" width="3.42578125" style="118" customWidth="1"/>
    <col min="7164" max="7406" width="9.140625" style="118"/>
    <col min="7407" max="7407" width="12.140625" style="118" customWidth="1"/>
    <col min="7408" max="7408" width="12.85546875" style="118" customWidth="1"/>
    <col min="7409" max="7409" width="13.7109375" style="118" customWidth="1"/>
    <col min="7410" max="7410" width="13.5703125" style="118" customWidth="1"/>
    <col min="7411" max="7411" width="13.28515625" style="118" customWidth="1"/>
    <col min="7412" max="7412" width="11.85546875" style="118" customWidth="1"/>
    <col min="7413" max="7413" width="11.7109375" style="118" customWidth="1"/>
    <col min="7414" max="7414" width="12.28515625" style="118" customWidth="1"/>
    <col min="7415" max="7415" width="12.140625" style="118" customWidth="1"/>
    <col min="7416" max="7416" width="10.28515625" style="118" customWidth="1"/>
    <col min="7417" max="7417" width="12.5703125" style="118" customWidth="1"/>
    <col min="7418" max="7418" width="11.85546875" style="118" customWidth="1"/>
    <col min="7419" max="7419" width="3.42578125" style="118" customWidth="1"/>
    <col min="7420" max="7662" width="9.140625" style="118"/>
    <col min="7663" max="7663" width="12.140625" style="118" customWidth="1"/>
    <col min="7664" max="7664" width="12.85546875" style="118" customWidth="1"/>
    <col min="7665" max="7665" width="13.7109375" style="118" customWidth="1"/>
    <col min="7666" max="7666" width="13.5703125" style="118" customWidth="1"/>
    <col min="7667" max="7667" width="13.28515625" style="118" customWidth="1"/>
    <col min="7668" max="7668" width="11.85546875" style="118" customWidth="1"/>
    <col min="7669" max="7669" width="11.7109375" style="118" customWidth="1"/>
    <col min="7670" max="7670" width="12.28515625" style="118" customWidth="1"/>
    <col min="7671" max="7671" width="12.140625" style="118" customWidth="1"/>
    <col min="7672" max="7672" width="10.28515625" style="118" customWidth="1"/>
    <col min="7673" max="7673" width="12.5703125" style="118" customWidth="1"/>
    <col min="7674" max="7674" width="11.85546875" style="118" customWidth="1"/>
    <col min="7675" max="7675" width="3.42578125" style="118" customWidth="1"/>
    <col min="7676" max="7918" width="9.140625" style="118"/>
    <col min="7919" max="7919" width="12.140625" style="118" customWidth="1"/>
    <col min="7920" max="7920" width="12.85546875" style="118" customWidth="1"/>
    <col min="7921" max="7921" width="13.7109375" style="118" customWidth="1"/>
    <col min="7922" max="7922" width="13.5703125" style="118" customWidth="1"/>
    <col min="7923" max="7923" width="13.28515625" style="118" customWidth="1"/>
    <col min="7924" max="7924" width="11.85546875" style="118" customWidth="1"/>
    <col min="7925" max="7925" width="11.7109375" style="118" customWidth="1"/>
    <col min="7926" max="7926" width="12.28515625" style="118" customWidth="1"/>
    <col min="7927" max="7927" width="12.140625" style="118" customWidth="1"/>
    <col min="7928" max="7928" width="10.28515625" style="118" customWidth="1"/>
    <col min="7929" max="7929" width="12.5703125" style="118" customWidth="1"/>
    <col min="7930" max="7930" width="11.85546875" style="118" customWidth="1"/>
    <col min="7931" max="7931" width="3.42578125" style="118" customWidth="1"/>
    <col min="7932" max="8174" width="9.140625" style="118"/>
    <col min="8175" max="8175" width="12.140625" style="118" customWidth="1"/>
    <col min="8176" max="8176" width="12.85546875" style="118" customWidth="1"/>
    <col min="8177" max="8177" width="13.7109375" style="118" customWidth="1"/>
    <col min="8178" max="8178" width="13.5703125" style="118" customWidth="1"/>
    <col min="8179" max="8179" width="13.28515625" style="118" customWidth="1"/>
    <col min="8180" max="8180" width="11.85546875" style="118" customWidth="1"/>
    <col min="8181" max="8181" width="11.7109375" style="118" customWidth="1"/>
    <col min="8182" max="8182" width="12.28515625" style="118" customWidth="1"/>
    <col min="8183" max="8183" width="12.140625" style="118" customWidth="1"/>
    <col min="8184" max="8184" width="10.28515625" style="118" customWidth="1"/>
    <col min="8185" max="8185" width="12.5703125" style="118" customWidth="1"/>
    <col min="8186" max="8186" width="11.85546875" style="118" customWidth="1"/>
    <col min="8187" max="8187" width="3.42578125" style="118" customWidth="1"/>
    <col min="8188" max="8430" width="9.140625" style="118"/>
    <col min="8431" max="8431" width="12.140625" style="118" customWidth="1"/>
    <col min="8432" max="8432" width="12.85546875" style="118" customWidth="1"/>
    <col min="8433" max="8433" width="13.7109375" style="118" customWidth="1"/>
    <col min="8434" max="8434" width="13.5703125" style="118" customWidth="1"/>
    <col min="8435" max="8435" width="13.28515625" style="118" customWidth="1"/>
    <col min="8436" max="8436" width="11.85546875" style="118" customWidth="1"/>
    <col min="8437" max="8437" width="11.7109375" style="118" customWidth="1"/>
    <col min="8438" max="8438" width="12.28515625" style="118" customWidth="1"/>
    <col min="8439" max="8439" width="12.140625" style="118" customWidth="1"/>
    <col min="8440" max="8440" width="10.28515625" style="118" customWidth="1"/>
    <col min="8441" max="8441" width="12.5703125" style="118" customWidth="1"/>
    <col min="8442" max="8442" width="11.85546875" style="118" customWidth="1"/>
    <col min="8443" max="8443" width="3.42578125" style="118" customWidth="1"/>
    <col min="8444" max="8686" width="9.140625" style="118"/>
    <col min="8687" max="8687" width="12.140625" style="118" customWidth="1"/>
    <col min="8688" max="8688" width="12.85546875" style="118" customWidth="1"/>
    <col min="8689" max="8689" width="13.7109375" style="118" customWidth="1"/>
    <col min="8690" max="8690" width="13.5703125" style="118" customWidth="1"/>
    <col min="8691" max="8691" width="13.28515625" style="118" customWidth="1"/>
    <col min="8692" max="8692" width="11.85546875" style="118" customWidth="1"/>
    <col min="8693" max="8693" width="11.7109375" style="118" customWidth="1"/>
    <col min="8694" max="8694" width="12.28515625" style="118" customWidth="1"/>
    <col min="8695" max="8695" width="12.140625" style="118" customWidth="1"/>
    <col min="8696" max="8696" width="10.28515625" style="118" customWidth="1"/>
    <col min="8697" max="8697" width="12.5703125" style="118" customWidth="1"/>
    <col min="8698" max="8698" width="11.85546875" style="118" customWidth="1"/>
    <col min="8699" max="8699" width="3.42578125" style="118" customWidth="1"/>
    <col min="8700" max="8942" width="9.140625" style="118"/>
    <col min="8943" max="8943" width="12.140625" style="118" customWidth="1"/>
    <col min="8944" max="8944" width="12.85546875" style="118" customWidth="1"/>
    <col min="8945" max="8945" width="13.7109375" style="118" customWidth="1"/>
    <col min="8946" max="8946" width="13.5703125" style="118" customWidth="1"/>
    <col min="8947" max="8947" width="13.28515625" style="118" customWidth="1"/>
    <col min="8948" max="8948" width="11.85546875" style="118" customWidth="1"/>
    <col min="8949" max="8949" width="11.7109375" style="118" customWidth="1"/>
    <col min="8950" max="8950" width="12.28515625" style="118" customWidth="1"/>
    <col min="8951" max="8951" width="12.140625" style="118" customWidth="1"/>
    <col min="8952" max="8952" width="10.28515625" style="118" customWidth="1"/>
    <col min="8953" max="8953" width="12.5703125" style="118" customWidth="1"/>
    <col min="8954" max="8954" width="11.85546875" style="118" customWidth="1"/>
    <col min="8955" max="8955" width="3.42578125" style="118" customWidth="1"/>
    <col min="8956" max="9198" width="9.140625" style="118"/>
    <col min="9199" max="9199" width="12.140625" style="118" customWidth="1"/>
    <col min="9200" max="9200" width="12.85546875" style="118" customWidth="1"/>
    <col min="9201" max="9201" width="13.7109375" style="118" customWidth="1"/>
    <col min="9202" max="9202" width="13.5703125" style="118" customWidth="1"/>
    <col min="9203" max="9203" width="13.28515625" style="118" customWidth="1"/>
    <col min="9204" max="9204" width="11.85546875" style="118" customWidth="1"/>
    <col min="9205" max="9205" width="11.7109375" style="118" customWidth="1"/>
    <col min="9206" max="9206" width="12.28515625" style="118" customWidth="1"/>
    <col min="9207" max="9207" width="12.140625" style="118" customWidth="1"/>
    <col min="9208" max="9208" width="10.28515625" style="118" customWidth="1"/>
    <col min="9209" max="9209" width="12.5703125" style="118" customWidth="1"/>
    <col min="9210" max="9210" width="11.85546875" style="118" customWidth="1"/>
    <col min="9211" max="9211" width="3.42578125" style="118" customWidth="1"/>
    <col min="9212" max="9454" width="9.140625" style="118"/>
    <col min="9455" max="9455" width="12.140625" style="118" customWidth="1"/>
    <col min="9456" max="9456" width="12.85546875" style="118" customWidth="1"/>
    <col min="9457" max="9457" width="13.7109375" style="118" customWidth="1"/>
    <col min="9458" max="9458" width="13.5703125" style="118" customWidth="1"/>
    <col min="9459" max="9459" width="13.28515625" style="118" customWidth="1"/>
    <col min="9460" max="9460" width="11.85546875" style="118" customWidth="1"/>
    <col min="9461" max="9461" width="11.7109375" style="118" customWidth="1"/>
    <col min="9462" max="9462" width="12.28515625" style="118" customWidth="1"/>
    <col min="9463" max="9463" width="12.140625" style="118" customWidth="1"/>
    <col min="9464" max="9464" width="10.28515625" style="118" customWidth="1"/>
    <col min="9465" max="9465" width="12.5703125" style="118" customWidth="1"/>
    <col min="9466" max="9466" width="11.85546875" style="118" customWidth="1"/>
    <col min="9467" max="9467" width="3.42578125" style="118" customWidth="1"/>
    <col min="9468" max="9710" width="9.140625" style="118"/>
    <col min="9711" max="9711" width="12.140625" style="118" customWidth="1"/>
    <col min="9712" max="9712" width="12.85546875" style="118" customWidth="1"/>
    <col min="9713" max="9713" width="13.7109375" style="118" customWidth="1"/>
    <col min="9714" max="9714" width="13.5703125" style="118" customWidth="1"/>
    <col min="9715" max="9715" width="13.28515625" style="118" customWidth="1"/>
    <col min="9716" max="9716" width="11.85546875" style="118" customWidth="1"/>
    <col min="9717" max="9717" width="11.7109375" style="118" customWidth="1"/>
    <col min="9718" max="9718" width="12.28515625" style="118" customWidth="1"/>
    <col min="9719" max="9719" width="12.140625" style="118" customWidth="1"/>
    <col min="9720" max="9720" width="10.28515625" style="118" customWidth="1"/>
    <col min="9721" max="9721" width="12.5703125" style="118" customWidth="1"/>
    <col min="9722" max="9722" width="11.85546875" style="118" customWidth="1"/>
    <col min="9723" max="9723" width="3.42578125" style="118" customWidth="1"/>
    <col min="9724" max="9966" width="9.140625" style="118"/>
    <col min="9967" max="9967" width="12.140625" style="118" customWidth="1"/>
    <col min="9968" max="9968" width="12.85546875" style="118" customWidth="1"/>
    <col min="9969" max="9969" width="13.7109375" style="118" customWidth="1"/>
    <col min="9970" max="9970" width="13.5703125" style="118" customWidth="1"/>
    <col min="9971" max="9971" width="13.28515625" style="118" customWidth="1"/>
    <col min="9972" max="9972" width="11.85546875" style="118" customWidth="1"/>
    <col min="9973" max="9973" width="11.7109375" style="118" customWidth="1"/>
    <col min="9974" max="9974" width="12.28515625" style="118" customWidth="1"/>
    <col min="9975" max="9975" width="12.140625" style="118" customWidth="1"/>
    <col min="9976" max="9976" width="10.28515625" style="118" customWidth="1"/>
    <col min="9977" max="9977" width="12.5703125" style="118" customWidth="1"/>
    <col min="9978" max="9978" width="11.85546875" style="118" customWidth="1"/>
    <col min="9979" max="9979" width="3.42578125" style="118" customWidth="1"/>
    <col min="9980" max="10222" width="9.140625" style="118"/>
    <col min="10223" max="10223" width="12.140625" style="118" customWidth="1"/>
    <col min="10224" max="10224" width="12.85546875" style="118" customWidth="1"/>
    <col min="10225" max="10225" width="13.7109375" style="118" customWidth="1"/>
    <col min="10226" max="10226" width="13.5703125" style="118" customWidth="1"/>
    <col min="10227" max="10227" width="13.28515625" style="118" customWidth="1"/>
    <col min="10228" max="10228" width="11.85546875" style="118" customWidth="1"/>
    <col min="10229" max="10229" width="11.7109375" style="118" customWidth="1"/>
    <col min="10230" max="10230" width="12.28515625" style="118" customWidth="1"/>
    <col min="10231" max="10231" width="12.140625" style="118" customWidth="1"/>
    <col min="10232" max="10232" width="10.28515625" style="118" customWidth="1"/>
    <col min="10233" max="10233" width="12.5703125" style="118" customWidth="1"/>
    <col min="10234" max="10234" width="11.85546875" style="118" customWidth="1"/>
    <col min="10235" max="10235" width="3.42578125" style="118" customWidth="1"/>
    <col min="10236" max="10478" width="9.140625" style="118"/>
    <col min="10479" max="10479" width="12.140625" style="118" customWidth="1"/>
    <col min="10480" max="10480" width="12.85546875" style="118" customWidth="1"/>
    <col min="10481" max="10481" width="13.7109375" style="118" customWidth="1"/>
    <col min="10482" max="10482" width="13.5703125" style="118" customWidth="1"/>
    <col min="10483" max="10483" width="13.28515625" style="118" customWidth="1"/>
    <col min="10484" max="10484" width="11.85546875" style="118" customWidth="1"/>
    <col min="10485" max="10485" width="11.7109375" style="118" customWidth="1"/>
    <col min="10486" max="10486" width="12.28515625" style="118" customWidth="1"/>
    <col min="10487" max="10487" width="12.140625" style="118" customWidth="1"/>
    <col min="10488" max="10488" width="10.28515625" style="118" customWidth="1"/>
    <col min="10489" max="10489" width="12.5703125" style="118" customWidth="1"/>
    <col min="10490" max="10490" width="11.85546875" style="118" customWidth="1"/>
    <col min="10491" max="10491" width="3.42578125" style="118" customWidth="1"/>
    <col min="10492" max="10734" width="9.140625" style="118"/>
    <col min="10735" max="10735" width="12.140625" style="118" customWidth="1"/>
    <col min="10736" max="10736" width="12.85546875" style="118" customWidth="1"/>
    <col min="10737" max="10737" width="13.7109375" style="118" customWidth="1"/>
    <col min="10738" max="10738" width="13.5703125" style="118" customWidth="1"/>
    <col min="10739" max="10739" width="13.28515625" style="118" customWidth="1"/>
    <col min="10740" max="10740" width="11.85546875" style="118" customWidth="1"/>
    <col min="10741" max="10741" width="11.7109375" style="118" customWidth="1"/>
    <col min="10742" max="10742" width="12.28515625" style="118" customWidth="1"/>
    <col min="10743" max="10743" width="12.140625" style="118" customWidth="1"/>
    <col min="10744" max="10744" width="10.28515625" style="118" customWidth="1"/>
    <col min="10745" max="10745" width="12.5703125" style="118" customWidth="1"/>
    <col min="10746" max="10746" width="11.85546875" style="118" customWidth="1"/>
    <col min="10747" max="10747" width="3.42578125" style="118" customWidth="1"/>
    <col min="10748" max="10990" width="9.140625" style="118"/>
    <col min="10991" max="10991" width="12.140625" style="118" customWidth="1"/>
    <col min="10992" max="10992" width="12.85546875" style="118" customWidth="1"/>
    <col min="10993" max="10993" width="13.7109375" style="118" customWidth="1"/>
    <col min="10994" max="10994" width="13.5703125" style="118" customWidth="1"/>
    <col min="10995" max="10995" width="13.28515625" style="118" customWidth="1"/>
    <col min="10996" max="10996" width="11.85546875" style="118" customWidth="1"/>
    <col min="10997" max="10997" width="11.7109375" style="118" customWidth="1"/>
    <col min="10998" max="10998" width="12.28515625" style="118" customWidth="1"/>
    <col min="10999" max="10999" width="12.140625" style="118" customWidth="1"/>
    <col min="11000" max="11000" width="10.28515625" style="118" customWidth="1"/>
    <col min="11001" max="11001" width="12.5703125" style="118" customWidth="1"/>
    <col min="11002" max="11002" width="11.85546875" style="118" customWidth="1"/>
    <col min="11003" max="11003" width="3.42578125" style="118" customWidth="1"/>
    <col min="11004" max="11246" width="9.140625" style="118"/>
    <col min="11247" max="11247" width="12.140625" style="118" customWidth="1"/>
    <col min="11248" max="11248" width="12.85546875" style="118" customWidth="1"/>
    <col min="11249" max="11249" width="13.7109375" style="118" customWidth="1"/>
    <col min="11250" max="11250" width="13.5703125" style="118" customWidth="1"/>
    <col min="11251" max="11251" width="13.28515625" style="118" customWidth="1"/>
    <col min="11252" max="11252" width="11.85546875" style="118" customWidth="1"/>
    <col min="11253" max="11253" width="11.7109375" style="118" customWidth="1"/>
    <col min="11254" max="11254" width="12.28515625" style="118" customWidth="1"/>
    <col min="11255" max="11255" width="12.140625" style="118" customWidth="1"/>
    <col min="11256" max="11256" width="10.28515625" style="118" customWidth="1"/>
    <col min="11257" max="11257" width="12.5703125" style="118" customWidth="1"/>
    <col min="11258" max="11258" width="11.85546875" style="118" customWidth="1"/>
    <col min="11259" max="11259" width="3.42578125" style="118" customWidth="1"/>
    <col min="11260" max="11502" width="9.140625" style="118"/>
    <col min="11503" max="11503" width="12.140625" style="118" customWidth="1"/>
    <col min="11504" max="11504" width="12.85546875" style="118" customWidth="1"/>
    <col min="11505" max="11505" width="13.7109375" style="118" customWidth="1"/>
    <col min="11506" max="11506" width="13.5703125" style="118" customWidth="1"/>
    <col min="11507" max="11507" width="13.28515625" style="118" customWidth="1"/>
    <col min="11508" max="11508" width="11.85546875" style="118" customWidth="1"/>
    <col min="11509" max="11509" width="11.7109375" style="118" customWidth="1"/>
    <col min="11510" max="11510" width="12.28515625" style="118" customWidth="1"/>
    <col min="11511" max="11511" width="12.140625" style="118" customWidth="1"/>
    <col min="11512" max="11512" width="10.28515625" style="118" customWidth="1"/>
    <col min="11513" max="11513" width="12.5703125" style="118" customWidth="1"/>
    <col min="11514" max="11514" width="11.85546875" style="118" customWidth="1"/>
    <col min="11515" max="11515" width="3.42578125" style="118" customWidth="1"/>
    <col min="11516" max="11758" width="9.140625" style="118"/>
    <col min="11759" max="11759" width="12.140625" style="118" customWidth="1"/>
    <col min="11760" max="11760" width="12.85546875" style="118" customWidth="1"/>
    <col min="11761" max="11761" width="13.7109375" style="118" customWidth="1"/>
    <col min="11762" max="11762" width="13.5703125" style="118" customWidth="1"/>
    <col min="11763" max="11763" width="13.28515625" style="118" customWidth="1"/>
    <col min="11764" max="11764" width="11.85546875" style="118" customWidth="1"/>
    <col min="11765" max="11765" width="11.7109375" style="118" customWidth="1"/>
    <col min="11766" max="11766" width="12.28515625" style="118" customWidth="1"/>
    <col min="11767" max="11767" width="12.140625" style="118" customWidth="1"/>
    <col min="11768" max="11768" width="10.28515625" style="118" customWidth="1"/>
    <col min="11769" max="11769" width="12.5703125" style="118" customWidth="1"/>
    <col min="11770" max="11770" width="11.85546875" style="118" customWidth="1"/>
    <col min="11771" max="11771" width="3.42578125" style="118" customWidth="1"/>
    <col min="11772" max="12014" width="9.140625" style="118"/>
    <col min="12015" max="12015" width="12.140625" style="118" customWidth="1"/>
    <col min="12016" max="12016" width="12.85546875" style="118" customWidth="1"/>
    <col min="12017" max="12017" width="13.7109375" style="118" customWidth="1"/>
    <col min="12018" max="12018" width="13.5703125" style="118" customWidth="1"/>
    <col min="12019" max="12019" width="13.28515625" style="118" customWidth="1"/>
    <col min="12020" max="12020" width="11.85546875" style="118" customWidth="1"/>
    <col min="12021" max="12021" width="11.7109375" style="118" customWidth="1"/>
    <col min="12022" max="12022" width="12.28515625" style="118" customWidth="1"/>
    <col min="12023" max="12023" width="12.140625" style="118" customWidth="1"/>
    <col min="12024" max="12024" width="10.28515625" style="118" customWidth="1"/>
    <col min="12025" max="12025" width="12.5703125" style="118" customWidth="1"/>
    <col min="12026" max="12026" width="11.85546875" style="118" customWidth="1"/>
    <col min="12027" max="12027" width="3.42578125" style="118" customWidth="1"/>
    <col min="12028" max="12270" width="9.140625" style="118"/>
    <col min="12271" max="12271" width="12.140625" style="118" customWidth="1"/>
    <col min="12272" max="12272" width="12.85546875" style="118" customWidth="1"/>
    <col min="12273" max="12273" width="13.7109375" style="118" customWidth="1"/>
    <col min="12274" max="12274" width="13.5703125" style="118" customWidth="1"/>
    <col min="12275" max="12275" width="13.28515625" style="118" customWidth="1"/>
    <col min="12276" max="12276" width="11.85546875" style="118" customWidth="1"/>
    <col min="12277" max="12277" width="11.7109375" style="118" customWidth="1"/>
    <col min="12278" max="12278" width="12.28515625" style="118" customWidth="1"/>
    <col min="12279" max="12279" width="12.140625" style="118" customWidth="1"/>
    <col min="12280" max="12280" width="10.28515625" style="118" customWidth="1"/>
    <col min="12281" max="12281" width="12.5703125" style="118" customWidth="1"/>
    <col min="12282" max="12282" width="11.85546875" style="118" customWidth="1"/>
    <col min="12283" max="12283" width="3.42578125" style="118" customWidth="1"/>
    <col min="12284" max="12526" width="9.140625" style="118"/>
    <col min="12527" max="12527" width="12.140625" style="118" customWidth="1"/>
    <col min="12528" max="12528" width="12.85546875" style="118" customWidth="1"/>
    <col min="12529" max="12529" width="13.7109375" style="118" customWidth="1"/>
    <col min="12530" max="12530" width="13.5703125" style="118" customWidth="1"/>
    <col min="12531" max="12531" width="13.28515625" style="118" customWidth="1"/>
    <col min="12532" max="12532" width="11.85546875" style="118" customWidth="1"/>
    <col min="12533" max="12533" width="11.7109375" style="118" customWidth="1"/>
    <col min="12534" max="12534" width="12.28515625" style="118" customWidth="1"/>
    <col min="12535" max="12535" width="12.140625" style="118" customWidth="1"/>
    <col min="12536" max="12536" width="10.28515625" style="118" customWidth="1"/>
    <col min="12537" max="12537" width="12.5703125" style="118" customWidth="1"/>
    <col min="12538" max="12538" width="11.85546875" style="118" customWidth="1"/>
    <col min="12539" max="12539" width="3.42578125" style="118" customWidth="1"/>
    <col min="12540" max="12782" width="9.140625" style="118"/>
    <col min="12783" max="12783" width="12.140625" style="118" customWidth="1"/>
    <col min="12784" max="12784" width="12.85546875" style="118" customWidth="1"/>
    <col min="12785" max="12785" width="13.7109375" style="118" customWidth="1"/>
    <col min="12786" max="12786" width="13.5703125" style="118" customWidth="1"/>
    <col min="12787" max="12787" width="13.28515625" style="118" customWidth="1"/>
    <col min="12788" max="12788" width="11.85546875" style="118" customWidth="1"/>
    <col min="12789" max="12789" width="11.7109375" style="118" customWidth="1"/>
    <col min="12790" max="12790" width="12.28515625" style="118" customWidth="1"/>
    <col min="12791" max="12791" width="12.140625" style="118" customWidth="1"/>
    <col min="12792" max="12792" width="10.28515625" style="118" customWidth="1"/>
    <col min="12793" max="12793" width="12.5703125" style="118" customWidth="1"/>
    <col min="12794" max="12794" width="11.85546875" style="118" customWidth="1"/>
    <col min="12795" max="12795" width="3.42578125" style="118" customWidth="1"/>
    <col min="12796" max="13038" width="9.140625" style="118"/>
    <col min="13039" max="13039" width="12.140625" style="118" customWidth="1"/>
    <col min="13040" max="13040" width="12.85546875" style="118" customWidth="1"/>
    <col min="13041" max="13041" width="13.7109375" style="118" customWidth="1"/>
    <col min="13042" max="13042" width="13.5703125" style="118" customWidth="1"/>
    <col min="13043" max="13043" width="13.28515625" style="118" customWidth="1"/>
    <col min="13044" max="13044" width="11.85546875" style="118" customWidth="1"/>
    <col min="13045" max="13045" width="11.7109375" style="118" customWidth="1"/>
    <col min="13046" max="13046" width="12.28515625" style="118" customWidth="1"/>
    <col min="13047" max="13047" width="12.140625" style="118" customWidth="1"/>
    <col min="13048" max="13048" width="10.28515625" style="118" customWidth="1"/>
    <col min="13049" max="13049" width="12.5703125" style="118" customWidth="1"/>
    <col min="13050" max="13050" width="11.85546875" style="118" customWidth="1"/>
    <col min="13051" max="13051" width="3.42578125" style="118" customWidth="1"/>
    <col min="13052" max="13294" width="9.140625" style="118"/>
    <col min="13295" max="13295" width="12.140625" style="118" customWidth="1"/>
    <col min="13296" max="13296" width="12.85546875" style="118" customWidth="1"/>
    <col min="13297" max="13297" width="13.7109375" style="118" customWidth="1"/>
    <col min="13298" max="13298" width="13.5703125" style="118" customWidth="1"/>
    <col min="13299" max="13299" width="13.28515625" style="118" customWidth="1"/>
    <col min="13300" max="13300" width="11.85546875" style="118" customWidth="1"/>
    <col min="13301" max="13301" width="11.7109375" style="118" customWidth="1"/>
    <col min="13302" max="13302" width="12.28515625" style="118" customWidth="1"/>
    <col min="13303" max="13303" width="12.140625" style="118" customWidth="1"/>
    <col min="13304" max="13304" width="10.28515625" style="118" customWidth="1"/>
    <col min="13305" max="13305" width="12.5703125" style="118" customWidth="1"/>
    <col min="13306" max="13306" width="11.85546875" style="118" customWidth="1"/>
    <col min="13307" max="13307" width="3.42578125" style="118" customWidth="1"/>
    <col min="13308" max="13550" width="9.140625" style="118"/>
    <col min="13551" max="13551" width="12.140625" style="118" customWidth="1"/>
    <col min="13552" max="13552" width="12.85546875" style="118" customWidth="1"/>
    <col min="13553" max="13553" width="13.7109375" style="118" customWidth="1"/>
    <col min="13554" max="13554" width="13.5703125" style="118" customWidth="1"/>
    <col min="13555" max="13555" width="13.28515625" style="118" customWidth="1"/>
    <col min="13556" max="13556" width="11.85546875" style="118" customWidth="1"/>
    <col min="13557" max="13557" width="11.7109375" style="118" customWidth="1"/>
    <col min="13558" max="13558" width="12.28515625" style="118" customWidth="1"/>
    <col min="13559" max="13559" width="12.140625" style="118" customWidth="1"/>
    <col min="13560" max="13560" width="10.28515625" style="118" customWidth="1"/>
    <col min="13561" max="13561" width="12.5703125" style="118" customWidth="1"/>
    <col min="13562" max="13562" width="11.85546875" style="118" customWidth="1"/>
    <col min="13563" max="13563" width="3.42578125" style="118" customWidth="1"/>
    <col min="13564" max="13806" width="9.140625" style="118"/>
    <col min="13807" max="13807" width="12.140625" style="118" customWidth="1"/>
    <col min="13808" max="13808" width="12.85546875" style="118" customWidth="1"/>
    <col min="13809" max="13809" width="13.7109375" style="118" customWidth="1"/>
    <col min="13810" max="13810" width="13.5703125" style="118" customWidth="1"/>
    <col min="13811" max="13811" width="13.28515625" style="118" customWidth="1"/>
    <col min="13812" max="13812" width="11.85546875" style="118" customWidth="1"/>
    <col min="13813" max="13813" width="11.7109375" style="118" customWidth="1"/>
    <col min="13814" max="13814" width="12.28515625" style="118" customWidth="1"/>
    <col min="13815" max="13815" width="12.140625" style="118" customWidth="1"/>
    <col min="13816" max="13816" width="10.28515625" style="118" customWidth="1"/>
    <col min="13817" max="13817" width="12.5703125" style="118" customWidth="1"/>
    <col min="13818" max="13818" width="11.85546875" style="118" customWidth="1"/>
    <col min="13819" max="13819" width="3.42578125" style="118" customWidth="1"/>
    <col min="13820" max="14062" width="9.140625" style="118"/>
    <col min="14063" max="14063" width="12.140625" style="118" customWidth="1"/>
    <col min="14064" max="14064" width="12.85546875" style="118" customWidth="1"/>
    <col min="14065" max="14065" width="13.7109375" style="118" customWidth="1"/>
    <col min="14066" max="14066" width="13.5703125" style="118" customWidth="1"/>
    <col min="14067" max="14067" width="13.28515625" style="118" customWidth="1"/>
    <col min="14068" max="14068" width="11.85546875" style="118" customWidth="1"/>
    <col min="14069" max="14069" width="11.7109375" style="118" customWidth="1"/>
    <col min="14070" max="14070" width="12.28515625" style="118" customWidth="1"/>
    <col min="14071" max="14071" width="12.140625" style="118" customWidth="1"/>
    <col min="14072" max="14072" width="10.28515625" style="118" customWidth="1"/>
    <col min="14073" max="14073" width="12.5703125" style="118" customWidth="1"/>
    <col min="14074" max="14074" width="11.85546875" style="118" customWidth="1"/>
    <col min="14075" max="14075" width="3.42578125" style="118" customWidth="1"/>
    <col min="14076" max="14318" width="9.140625" style="118"/>
    <col min="14319" max="14319" width="12.140625" style="118" customWidth="1"/>
    <col min="14320" max="14320" width="12.85546875" style="118" customWidth="1"/>
    <col min="14321" max="14321" width="13.7109375" style="118" customWidth="1"/>
    <col min="14322" max="14322" width="13.5703125" style="118" customWidth="1"/>
    <col min="14323" max="14323" width="13.28515625" style="118" customWidth="1"/>
    <col min="14324" max="14324" width="11.85546875" style="118" customWidth="1"/>
    <col min="14325" max="14325" width="11.7109375" style="118" customWidth="1"/>
    <col min="14326" max="14326" width="12.28515625" style="118" customWidth="1"/>
    <col min="14327" max="14327" width="12.140625" style="118" customWidth="1"/>
    <col min="14328" max="14328" width="10.28515625" style="118" customWidth="1"/>
    <col min="14329" max="14329" width="12.5703125" style="118" customWidth="1"/>
    <col min="14330" max="14330" width="11.85546875" style="118" customWidth="1"/>
    <col min="14331" max="14331" width="3.42578125" style="118" customWidth="1"/>
    <col min="14332" max="14574" width="9.140625" style="118"/>
    <col min="14575" max="14575" width="12.140625" style="118" customWidth="1"/>
    <col min="14576" max="14576" width="12.85546875" style="118" customWidth="1"/>
    <col min="14577" max="14577" width="13.7109375" style="118" customWidth="1"/>
    <col min="14578" max="14578" width="13.5703125" style="118" customWidth="1"/>
    <col min="14579" max="14579" width="13.28515625" style="118" customWidth="1"/>
    <col min="14580" max="14580" width="11.85546875" style="118" customWidth="1"/>
    <col min="14581" max="14581" width="11.7109375" style="118" customWidth="1"/>
    <col min="14582" max="14582" width="12.28515625" style="118" customWidth="1"/>
    <col min="14583" max="14583" width="12.140625" style="118" customWidth="1"/>
    <col min="14584" max="14584" width="10.28515625" style="118" customWidth="1"/>
    <col min="14585" max="14585" width="12.5703125" style="118" customWidth="1"/>
    <col min="14586" max="14586" width="11.85546875" style="118" customWidth="1"/>
    <col min="14587" max="14587" width="3.42578125" style="118" customWidth="1"/>
    <col min="14588" max="14830" width="9.140625" style="118"/>
    <col min="14831" max="14831" width="12.140625" style="118" customWidth="1"/>
    <col min="14832" max="14832" width="12.85546875" style="118" customWidth="1"/>
    <col min="14833" max="14833" width="13.7109375" style="118" customWidth="1"/>
    <col min="14834" max="14834" width="13.5703125" style="118" customWidth="1"/>
    <col min="14835" max="14835" width="13.28515625" style="118" customWidth="1"/>
    <col min="14836" max="14836" width="11.85546875" style="118" customWidth="1"/>
    <col min="14837" max="14837" width="11.7109375" style="118" customWidth="1"/>
    <col min="14838" max="14838" width="12.28515625" style="118" customWidth="1"/>
    <col min="14839" max="14839" width="12.140625" style="118" customWidth="1"/>
    <col min="14840" max="14840" width="10.28515625" style="118" customWidth="1"/>
    <col min="14841" max="14841" width="12.5703125" style="118" customWidth="1"/>
    <col min="14842" max="14842" width="11.85546875" style="118" customWidth="1"/>
    <col min="14843" max="14843" width="3.42578125" style="118" customWidth="1"/>
    <col min="14844" max="15086" width="9.140625" style="118"/>
    <col min="15087" max="15087" width="12.140625" style="118" customWidth="1"/>
    <col min="15088" max="15088" width="12.85546875" style="118" customWidth="1"/>
    <col min="15089" max="15089" width="13.7109375" style="118" customWidth="1"/>
    <col min="15090" max="15090" width="13.5703125" style="118" customWidth="1"/>
    <col min="15091" max="15091" width="13.28515625" style="118" customWidth="1"/>
    <col min="15092" max="15092" width="11.85546875" style="118" customWidth="1"/>
    <col min="15093" max="15093" width="11.7109375" style="118" customWidth="1"/>
    <col min="15094" max="15094" width="12.28515625" style="118" customWidth="1"/>
    <col min="15095" max="15095" width="12.140625" style="118" customWidth="1"/>
    <col min="15096" max="15096" width="10.28515625" style="118" customWidth="1"/>
    <col min="15097" max="15097" width="12.5703125" style="118" customWidth="1"/>
    <col min="15098" max="15098" width="11.85546875" style="118" customWidth="1"/>
    <col min="15099" max="15099" width="3.42578125" style="118" customWidth="1"/>
    <col min="15100" max="15342" width="9.140625" style="118"/>
    <col min="15343" max="15343" width="12.140625" style="118" customWidth="1"/>
    <col min="15344" max="15344" width="12.85546875" style="118" customWidth="1"/>
    <col min="15345" max="15345" width="13.7109375" style="118" customWidth="1"/>
    <col min="15346" max="15346" width="13.5703125" style="118" customWidth="1"/>
    <col min="15347" max="15347" width="13.28515625" style="118" customWidth="1"/>
    <col min="15348" max="15348" width="11.85546875" style="118" customWidth="1"/>
    <col min="15349" max="15349" width="11.7109375" style="118" customWidth="1"/>
    <col min="15350" max="15350" width="12.28515625" style="118" customWidth="1"/>
    <col min="15351" max="15351" width="12.140625" style="118" customWidth="1"/>
    <col min="15352" max="15352" width="10.28515625" style="118" customWidth="1"/>
    <col min="15353" max="15353" width="12.5703125" style="118" customWidth="1"/>
    <col min="15354" max="15354" width="11.85546875" style="118" customWidth="1"/>
    <col min="15355" max="15355" width="3.42578125" style="118" customWidth="1"/>
    <col min="15356" max="15598" width="9.140625" style="118"/>
    <col min="15599" max="15599" width="12.140625" style="118" customWidth="1"/>
    <col min="15600" max="15600" width="12.85546875" style="118" customWidth="1"/>
    <col min="15601" max="15601" width="13.7109375" style="118" customWidth="1"/>
    <col min="15602" max="15602" width="13.5703125" style="118" customWidth="1"/>
    <col min="15603" max="15603" width="13.28515625" style="118" customWidth="1"/>
    <col min="15604" max="15604" width="11.85546875" style="118" customWidth="1"/>
    <col min="15605" max="15605" width="11.7109375" style="118" customWidth="1"/>
    <col min="15606" max="15606" width="12.28515625" style="118" customWidth="1"/>
    <col min="15607" max="15607" width="12.140625" style="118" customWidth="1"/>
    <col min="15608" max="15608" width="10.28515625" style="118" customWidth="1"/>
    <col min="15609" max="15609" width="12.5703125" style="118" customWidth="1"/>
    <col min="15610" max="15610" width="11.85546875" style="118" customWidth="1"/>
    <col min="15611" max="15611" width="3.42578125" style="118" customWidth="1"/>
    <col min="15612" max="15854" width="9.140625" style="118"/>
    <col min="15855" max="15855" width="12.140625" style="118" customWidth="1"/>
    <col min="15856" max="15856" width="12.85546875" style="118" customWidth="1"/>
    <col min="15857" max="15857" width="13.7109375" style="118" customWidth="1"/>
    <col min="15858" max="15858" width="13.5703125" style="118" customWidth="1"/>
    <col min="15859" max="15859" width="13.28515625" style="118" customWidth="1"/>
    <col min="15860" max="15860" width="11.85546875" style="118" customWidth="1"/>
    <col min="15861" max="15861" width="11.7109375" style="118" customWidth="1"/>
    <col min="15862" max="15862" width="12.28515625" style="118" customWidth="1"/>
    <col min="15863" max="15863" width="12.140625" style="118" customWidth="1"/>
    <col min="15864" max="15864" width="10.28515625" style="118" customWidth="1"/>
    <col min="15865" max="15865" width="12.5703125" style="118" customWidth="1"/>
    <col min="15866" max="15866" width="11.85546875" style="118" customWidth="1"/>
    <col min="15867" max="15867" width="3.42578125" style="118" customWidth="1"/>
    <col min="15868" max="16110" width="9.140625" style="118"/>
    <col min="16111" max="16111" width="12.140625" style="118" customWidth="1"/>
    <col min="16112" max="16112" width="12.85546875" style="118" customWidth="1"/>
    <col min="16113" max="16113" width="13.7109375" style="118" customWidth="1"/>
    <col min="16114" max="16114" width="13.5703125" style="118" customWidth="1"/>
    <col min="16115" max="16115" width="13.28515625" style="118" customWidth="1"/>
    <col min="16116" max="16116" width="11.85546875" style="118" customWidth="1"/>
    <col min="16117" max="16117" width="11.7109375" style="118" customWidth="1"/>
    <col min="16118" max="16118" width="12.28515625" style="118" customWidth="1"/>
    <col min="16119" max="16119" width="12.140625" style="118" customWidth="1"/>
    <col min="16120" max="16120" width="10.28515625" style="118" customWidth="1"/>
    <col min="16121" max="16121" width="12.5703125" style="118" customWidth="1"/>
    <col min="16122" max="16122" width="11.85546875" style="118" customWidth="1"/>
    <col min="16123" max="16123" width="3.42578125" style="118" customWidth="1"/>
    <col min="16124" max="16384" width="9.140625" style="118"/>
  </cols>
  <sheetData>
    <row r="2" spans="1:15" ht="16.5" customHeight="1" x14ac:dyDescent="0.15">
      <c r="A2" s="2770" t="s">
        <v>3375</v>
      </c>
      <c r="B2" s="2529"/>
      <c r="C2" s="2529"/>
      <c r="D2" s="2529"/>
      <c r="E2" s="2529"/>
      <c r="F2" s="2529"/>
      <c r="G2" s="2529"/>
      <c r="H2" s="2529"/>
      <c r="I2" s="2529"/>
      <c r="J2" s="2529"/>
      <c r="K2" s="2529"/>
      <c r="L2" s="2529"/>
    </row>
    <row r="3" spans="1:15" ht="11.25" customHeight="1" x14ac:dyDescent="0.15">
      <c r="A3" s="2384"/>
      <c r="B3" s="2385"/>
      <c r="C3" s="2385"/>
      <c r="D3" s="2385"/>
      <c r="E3" s="2385"/>
      <c r="F3" s="2385"/>
      <c r="G3" s="2385"/>
      <c r="H3" s="2385"/>
      <c r="I3" s="2385"/>
      <c r="J3" s="2385"/>
      <c r="K3" s="2385"/>
      <c r="L3" s="2385"/>
    </row>
    <row r="4" spans="1:15" ht="11.25" customHeight="1" x14ac:dyDescent="0.15">
      <c r="A4" s="3460" t="s">
        <v>1419</v>
      </c>
      <c r="B4" s="3460" t="s">
        <v>176</v>
      </c>
      <c r="C4" s="3461"/>
      <c r="D4" s="3461"/>
      <c r="E4" s="3461"/>
      <c r="F4" s="3461"/>
      <c r="G4" s="3461"/>
      <c r="H4" s="3461"/>
      <c r="I4" s="3461"/>
      <c r="J4" s="3461"/>
      <c r="K4" s="3461"/>
      <c r="L4" s="3462"/>
    </row>
    <row r="5" spans="1:15" ht="11.25" customHeight="1" x14ac:dyDescent="0.15">
      <c r="A5" s="2523"/>
      <c r="B5" s="3460" t="s">
        <v>71</v>
      </c>
      <c r="C5" s="3463" t="s">
        <v>1445</v>
      </c>
      <c r="D5" s="3464"/>
      <c r="E5" s="3464"/>
      <c r="F5" s="3464"/>
      <c r="G5" s="3464"/>
      <c r="H5" s="3464"/>
      <c r="I5" s="3464"/>
      <c r="J5" s="3464"/>
      <c r="K5" s="3464"/>
      <c r="L5" s="3465"/>
    </row>
    <row r="6" spans="1:15" ht="26.25" customHeight="1" x14ac:dyDescent="0.15">
      <c r="A6" s="2406"/>
      <c r="B6" s="2406"/>
      <c r="C6" s="861" t="s">
        <v>3353</v>
      </c>
      <c r="D6" s="1865" t="s">
        <v>3354</v>
      </c>
      <c r="E6" s="1865" t="s">
        <v>3355</v>
      </c>
      <c r="F6" s="1865" t="s">
        <v>3356</v>
      </c>
      <c r="G6" s="1865" t="s">
        <v>3357</v>
      </c>
      <c r="H6" s="1865" t="s">
        <v>3316</v>
      </c>
      <c r="I6" s="1865" t="s">
        <v>3304</v>
      </c>
      <c r="J6" s="1865" t="s">
        <v>3344</v>
      </c>
      <c r="K6" s="1865" t="s">
        <v>3376</v>
      </c>
      <c r="L6" s="1865" t="s">
        <v>1631</v>
      </c>
    </row>
    <row r="7" spans="1:15" x14ac:dyDescent="0.15">
      <c r="A7" s="235">
        <v>2012</v>
      </c>
      <c r="B7" s="716">
        <f>SUM(C7:L7)</f>
        <v>4946853</v>
      </c>
      <c r="C7" s="717">
        <v>2185142</v>
      </c>
      <c r="D7" s="717">
        <v>594251</v>
      </c>
      <c r="E7" s="717">
        <v>721933</v>
      </c>
      <c r="F7" s="717">
        <v>607668</v>
      </c>
      <c r="G7" s="717">
        <v>224722</v>
      </c>
      <c r="H7" s="717">
        <v>193040</v>
      </c>
      <c r="I7" s="717">
        <v>145007</v>
      </c>
      <c r="J7" s="717">
        <v>33980</v>
      </c>
      <c r="K7" s="1495">
        <v>0</v>
      </c>
      <c r="L7" s="717">
        <v>241110</v>
      </c>
    </row>
    <row r="8" spans="1:15" x14ac:dyDescent="0.15">
      <c r="A8" s="235">
        <v>2013</v>
      </c>
      <c r="B8" s="716">
        <f>SUM(C8:L8)</f>
        <v>4241356</v>
      </c>
      <c r="C8" s="1874">
        <v>1894542</v>
      </c>
      <c r="D8" s="1874">
        <v>527085</v>
      </c>
      <c r="E8" s="1874">
        <v>581356</v>
      </c>
      <c r="F8" s="1874">
        <v>426869</v>
      </c>
      <c r="G8" s="1874">
        <v>158089</v>
      </c>
      <c r="H8" s="1874">
        <v>121369</v>
      </c>
      <c r="I8" s="1874">
        <v>181425</v>
      </c>
      <c r="J8" s="1874">
        <v>56019</v>
      </c>
      <c r="K8" s="1495">
        <v>0</v>
      </c>
      <c r="L8" s="717">
        <v>294602</v>
      </c>
      <c r="M8" s="701"/>
      <c r="N8" s="701"/>
      <c r="O8" s="701"/>
    </row>
    <row r="9" spans="1:15" x14ac:dyDescent="0.15">
      <c r="A9" s="235">
        <v>2014</v>
      </c>
      <c r="B9" s="716">
        <f>SUM(C9:L9)</f>
        <v>4121480</v>
      </c>
      <c r="C9" s="717">
        <v>1988712</v>
      </c>
      <c r="D9" s="717">
        <v>380925</v>
      </c>
      <c r="E9" s="717">
        <v>543387</v>
      </c>
      <c r="F9" s="717">
        <v>443403</v>
      </c>
      <c r="G9" s="717">
        <v>134203</v>
      </c>
      <c r="H9" s="717">
        <v>136636</v>
      </c>
      <c r="I9" s="717">
        <v>202141</v>
      </c>
      <c r="J9" s="717">
        <v>26743</v>
      </c>
      <c r="K9" s="717">
        <v>105114</v>
      </c>
      <c r="L9" s="717">
        <v>160216</v>
      </c>
      <c r="M9" s="701"/>
      <c r="N9" s="701"/>
      <c r="O9" s="701"/>
    </row>
    <row r="10" spans="1:15" x14ac:dyDescent="0.15">
      <c r="A10" s="235">
        <v>2015</v>
      </c>
      <c r="B10" s="716">
        <f>SUM(C10:L10)</f>
        <v>3636531</v>
      </c>
      <c r="C10" s="1872">
        <v>1677578</v>
      </c>
      <c r="D10" s="1872">
        <v>391667</v>
      </c>
      <c r="E10" s="1872">
        <v>444596</v>
      </c>
      <c r="F10" s="873">
        <v>450627</v>
      </c>
      <c r="G10" s="1872">
        <v>140779</v>
      </c>
      <c r="H10" s="1872">
        <v>151606</v>
      </c>
      <c r="I10" s="1872">
        <v>134489</v>
      </c>
      <c r="J10" s="1872">
        <v>22243</v>
      </c>
      <c r="K10" s="1872">
        <v>110734</v>
      </c>
      <c r="L10" s="1872">
        <v>112212</v>
      </c>
      <c r="M10" s="701"/>
      <c r="N10" s="701"/>
      <c r="O10" s="701"/>
    </row>
    <row r="11" spans="1:15" x14ac:dyDescent="0.15">
      <c r="A11" s="235">
        <v>2016</v>
      </c>
      <c r="B11" s="716">
        <f>SUM(C11:L11)</f>
        <v>5379775</v>
      </c>
      <c r="C11" s="1872">
        <v>2247653</v>
      </c>
      <c r="D11" s="1872">
        <v>457605</v>
      </c>
      <c r="E11" s="1872">
        <v>655399</v>
      </c>
      <c r="F11" s="1872">
        <v>789132</v>
      </c>
      <c r="G11" s="1872">
        <v>242364</v>
      </c>
      <c r="H11" s="1872">
        <v>221811</v>
      </c>
      <c r="I11" s="1872">
        <v>182650</v>
      </c>
      <c r="J11" s="1872">
        <v>34098</v>
      </c>
      <c r="K11" s="1872">
        <v>243755</v>
      </c>
      <c r="L11" s="1872">
        <v>305308</v>
      </c>
      <c r="M11" s="701"/>
      <c r="N11" s="701"/>
      <c r="O11" s="701"/>
    </row>
    <row r="12" spans="1:15" ht="11.25" customHeight="1" x14ac:dyDescent="0.15">
      <c r="A12" s="2401"/>
      <c r="B12" s="2402"/>
      <c r="C12" s="2402"/>
      <c r="D12" s="2402"/>
      <c r="E12" s="2402"/>
      <c r="F12" s="2402"/>
      <c r="G12" s="2402"/>
      <c r="H12" s="2402"/>
      <c r="I12" s="2402"/>
      <c r="J12" s="2402"/>
      <c r="K12" s="2402"/>
      <c r="L12" s="2402"/>
    </row>
    <row r="13" spans="1:15" ht="22.5" customHeight="1" x14ac:dyDescent="0.15">
      <c r="A13" s="2493" t="s">
        <v>3377</v>
      </c>
      <c r="B13" s="2411"/>
      <c r="C13" s="2411"/>
      <c r="D13" s="2411"/>
      <c r="E13" s="2411"/>
      <c r="F13" s="2411"/>
      <c r="G13" s="2411"/>
      <c r="H13" s="2411"/>
      <c r="I13" s="2411"/>
      <c r="J13" s="2411"/>
      <c r="K13" s="2411"/>
      <c r="L13" s="2411"/>
    </row>
    <row r="14" spans="1:15" ht="15" customHeight="1" x14ac:dyDescent="0.15">
      <c r="A14" s="3459" t="s">
        <v>3378</v>
      </c>
      <c r="B14" s="3459"/>
      <c r="C14" s="3459"/>
      <c r="D14" s="3459"/>
      <c r="E14" s="3459"/>
      <c r="F14" s="3459"/>
      <c r="G14" s="3459"/>
      <c r="H14" s="3459"/>
      <c r="I14" s="3459"/>
      <c r="J14" s="3459"/>
      <c r="K14" s="3459"/>
      <c r="L14" s="3459"/>
    </row>
    <row r="15" spans="1:15" ht="15" customHeight="1" x14ac:dyDescent="0.15">
      <c r="A15" s="2410" t="s">
        <v>1454</v>
      </c>
      <c r="B15" s="2411"/>
      <c r="C15" s="2411"/>
      <c r="D15" s="2411"/>
      <c r="E15" s="2411"/>
      <c r="F15" s="2411"/>
      <c r="G15" s="2411"/>
      <c r="H15" s="2411"/>
      <c r="I15" s="2411"/>
      <c r="J15" s="2411"/>
      <c r="K15" s="2411"/>
      <c r="L15" s="2411"/>
    </row>
  </sheetData>
  <mergeCells count="10">
    <mergeCell ref="A12:L12"/>
    <mergeCell ref="A13:L13"/>
    <mergeCell ref="A14:L14"/>
    <mergeCell ref="A15:L15"/>
    <mergeCell ref="A2:L2"/>
    <mergeCell ref="A3:L3"/>
    <mergeCell ref="A4:A6"/>
    <mergeCell ref="B4:L4"/>
    <mergeCell ref="B5:B6"/>
    <mergeCell ref="C5:L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5"/>
  <dimension ref="A1:L16"/>
  <sheetViews>
    <sheetView workbookViewId="0"/>
  </sheetViews>
  <sheetFormatPr baseColWidth="10" defaultColWidth="9.140625" defaultRowHeight="10.5" x14ac:dyDescent="0.15"/>
  <cols>
    <col min="1" max="1" width="7" style="1700" customWidth="1"/>
    <col min="2" max="2" width="12.85546875" style="1700" customWidth="1"/>
    <col min="3" max="3" width="13.7109375" style="1700" customWidth="1"/>
    <col min="4" max="4" width="13.5703125" style="1700" customWidth="1"/>
    <col min="5" max="5" width="13.28515625" style="1700" customWidth="1"/>
    <col min="6" max="6" width="11.85546875" style="1700" customWidth="1"/>
    <col min="7" max="7" width="11.7109375" style="1700" customWidth="1"/>
    <col min="8" max="8" width="12.28515625" style="1700" customWidth="1"/>
    <col min="9" max="9" width="12.140625" style="1700" customWidth="1"/>
    <col min="10" max="10" width="10.28515625" style="1700" customWidth="1"/>
    <col min="11" max="11" width="12.5703125" style="1700" customWidth="1"/>
    <col min="12" max="12" width="11.85546875" style="1700" customWidth="1"/>
    <col min="13" max="224" width="9.140625" style="1714"/>
    <col min="225" max="225" width="7" style="1714" customWidth="1"/>
    <col min="226" max="226" width="12.85546875" style="1714" customWidth="1"/>
    <col min="227" max="227" width="13.7109375" style="1714" customWidth="1"/>
    <col min="228" max="228" width="13.5703125" style="1714" customWidth="1"/>
    <col min="229" max="229" width="13.28515625" style="1714" customWidth="1"/>
    <col min="230" max="230" width="11.85546875" style="1714" customWidth="1"/>
    <col min="231" max="231" width="11.7109375" style="1714" customWidth="1"/>
    <col min="232" max="232" width="12.28515625" style="1714" customWidth="1"/>
    <col min="233" max="233" width="12.140625" style="1714" customWidth="1"/>
    <col min="234" max="234" width="10.28515625" style="1714" customWidth="1"/>
    <col min="235" max="235" width="12.5703125" style="1714" customWidth="1"/>
    <col min="236" max="236" width="11.85546875" style="1714" customWidth="1"/>
    <col min="237" max="237" width="3.42578125" style="1714" customWidth="1"/>
    <col min="238" max="238" width="7.7109375" style="1714" customWidth="1"/>
    <col min="239" max="239" width="11.85546875" style="1714" bestFit="1" customWidth="1"/>
    <col min="240" max="240" width="11.85546875" style="1714" customWidth="1"/>
    <col min="241" max="480" width="9.140625" style="1714"/>
    <col min="481" max="481" width="7" style="1714" customWidth="1"/>
    <col min="482" max="482" width="12.85546875" style="1714" customWidth="1"/>
    <col min="483" max="483" width="13.7109375" style="1714" customWidth="1"/>
    <col min="484" max="484" width="13.5703125" style="1714" customWidth="1"/>
    <col min="485" max="485" width="13.28515625" style="1714" customWidth="1"/>
    <col min="486" max="486" width="11.85546875" style="1714" customWidth="1"/>
    <col min="487" max="487" width="11.7109375" style="1714" customWidth="1"/>
    <col min="488" max="488" width="12.28515625" style="1714" customWidth="1"/>
    <col min="489" max="489" width="12.140625" style="1714" customWidth="1"/>
    <col min="490" max="490" width="10.28515625" style="1714" customWidth="1"/>
    <col min="491" max="491" width="12.5703125" style="1714" customWidth="1"/>
    <col min="492" max="492" width="11.85546875" style="1714" customWidth="1"/>
    <col min="493" max="493" width="3.42578125" style="1714" customWidth="1"/>
    <col min="494" max="494" width="7.7109375" style="1714" customWidth="1"/>
    <col min="495" max="495" width="11.85546875" style="1714" bestFit="1" customWidth="1"/>
    <col min="496" max="496" width="11.85546875" style="1714" customWidth="1"/>
    <col min="497" max="736" width="9.140625" style="1714"/>
    <col min="737" max="737" width="7" style="1714" customWidth="1"/>
    <col min="738" max="738" width="12.85546875" style="1714" customWidth="1"/>
    <col min="739" max="739" width="13.7109375" style="1714" customWidth="1"/>
    <col min="740" max="740" width="13.5703125" style="1714" customWidth="1"/>
    <col min="741" max="741" width="13.28515625" style="1714" customWidth="1"/>
    <col min="742" max="742" width="11.85546875" style="1714" customWidth="1"/>
    <col min="743" max="743" width="11.7109375" style="1714" customWidth="1"/>
    <col min="744" max="744" width="12.28515625" style="1714" customWidth="1"/>
    <col min="745" max="745" width="12.140625" style="1714" customWidth="1"/>
    <col min="746" max="746" width="10.28515625" style="1714" customWidth="1"/>
    <col min="747" max="747" width="12.5703125" style="1714" customWidth="1"/>
    <col min="748" max="748" width="11.85546875" style="1714" customWidth="1"/>
    <col min="749" max="749" width="3.42578125" style="1714" customWidth="1"/>
    <col min="750" max="750" width="7.7109375" style="1714" customWidth="1"/>
    <col min="751" max="751" width="11.85546875" style="1714" bestFit="1" customWidth="1"/>
    <col min="752" max="752" width="11.85546875" style="1714" customWidth="1"/>
    <col min="753" max="992" width="9.140625" style="1714"/>
    <col min="993" max="993" width="7" style="1714" customWidth="1"/>
    <col min="994" max="994" width="12.85546875" style="1714" customWidth="1"/>
    <col min="995" max="995" width="13.7109375" style="1714" customWidth="1"/>
    <col min="996" max="996" width="13.5703125" style="1714" customWidth="1"/>
    <col min="997" max="997" width="13.28515625" style="1714" customWidth="1"/>
    <col min="998" max="998" width="11.85546875" style="1714" customWidth="1"/>
    <col min="999" max="999" width="11.7109375" style="1714" customWidth="1"/>
    <col min="1000" max="1000" width="12.28515625" style="1714" customWidth="1"/>
    <col min="1001" max="1001" width="12.140625" style="1714" customWidth="1"/>
    <col min="1002" max="1002" width="10.28515625" style="1714" customWidth="1"/>
    <col min="1003" max="1003" width="12.5703125" style="1714" customWidth="1"/>
    <col min="1004" max="1004" width="11.85546875" style="1714" customWidth="1"/>
    <col min="1005" max="1005" width="3.42578125" style="1714" customWidth="1"/>
    <col min="1006" max="1006" width="7.7109375" style="1714" customWidth="1"/>
    <col min="1007" max="1007" width="11.85546875" style="1714" bestFit="1" customWidth="1"/>
    <col min="1008" max="1008" width="11.85546875" style="1714" customWidth="1"/>
    <col min="1009" max="1248" width="9.140625" style="1714"/>
    <col min="1249" max="1249" width="7" style="1714" customWidth="1"/>
    <col min="1250" max="1250" width="12.85546875" style="1714" customWidth="1"/>
    <col min="1251" max="1251" width="13.7109375" style="1714" customWidth="1"/>
    <col min="1252" max="1252" width="13.5703125" style="1714" customWidth="1"/>
    <col min="1253" max="1253" width="13.28515625" style="1714" customWidth="1"/>
    <col min="1254" max="1254" width="11.85546875" style="1714" customWidth="1"/>
    <col min="1255" max="1255" width="11.7109375" style="1714" customWidth="1"/>
    <col min="1256" max="1256" width="12.28515625" style="1714" customWidth="1"/>
    <col min="1257" max="1257" width="12.140625" style="1714" customWidth="1"/>
    <col min="1258" max="1258" width="10.28515625" style="1714" customWidth="1"/>
    <col min="1259" max="1259" width="12.5703125" style="1714" customWidth="1"/>
    <col min="1260" max="1260" width="11.85546875" style="1714" customWidth="1"/>
    <col min="1261" max="1261" width="3.42578125" style="1714" customWidth="1"/>
    <col min="1262" max="1262" width="7.7109375" style="1714" customWidth="1"/>
    <col min="1263" max="1263" width="11.85546875" style="1714" bestFit="1" customWidth="1"/>
    <col min="1264" max="1264" width="11.85546875" style="1714" customWidth="1"/>
    <col min="1265" max="1504" width="9.140625" style="1714"/>
    <col min="1505" max="1505" width="7" style="1714" customWidth="1"/>
    <col min="1506" max="1506" width="12.85546875" style="1714" customWidth="1"/>
    <col min="1507" max="1507" width="13.7109375" style="1714" customWidth="1"/>
    <col min="1508" max="1508" width="13.5703125" style="1714" customWidth="1"/>
    <col min="1509" max="1509" width="13.28515625" style="1714" customWidth="1"/>
    <col min="1510" max="1510" width="11.85546875" style="1714" customWidth="1"/>
    <col min="1511" max="1511" width="11.7109375" style="1714" customWidth="1"/>
    <col min="1512" max="1512" width="12.28515625" style="1714" customWidth="1"/>
    <col min="1513" max="1513" width="12.140625" style="1714" customWidth="1"/>
    <col min="1514" max="1514" width="10.28515625" style="1714" customWidth="1"/>
    <col min="1515" max="1515" width="12.5703125" style="1714" customWidth="1"/>
    <col min="1516" max="1516" width="11.85546875" style="1714" customWidth="1"/>
    <col min="1517" max="1517" width="3.42578125" style="1714" customWidth="1"/>
    <col min="1518" max="1518" width="7.7109375" style="1714" customWidth="1"/>
    <col min="1519" max="1519" width="11.85546875" style="1714" bestFit="1" customWidth="1"/>
    <col min="1520" max="1520" width="11.85546875" style="1714" customWidth="1"/>
    <col min="1521" max="1760" width="9.140625" style="1714"/>
    <col min="1761" max="1761" width="7" style="1714" customWidth="1"/>
    <col min="1762" max="1762" width="12.85546875" style="1714" customWidth="1"/>
    <col min="1763" max="1763" width="13.7109375" style="1714" customWidth="1"/>
    <col min="1764" max="1764" width="13.5703125" style="1714" customWidth="1"/>
    <col min="1765" max="1765" width="13.28515625" style="1714" customWidth="1"/>
    <col min="1766" max="1766" width="11.85546875" style="1714" customWidth="1"/>
    <col min="1767" max="1767" width="11.7109375" style="1714" customWidth="1"/>
    <col min="1768" max="1768" width="12.28515625" style="1714" customWidth="1"/>
    <col min="1769" max="1769" width="12.140625" style="1714" customWidth="1"/>
    <col min="1770" max="1770" width="10.28515625" style="1714" customWidth="1"/>
    <col min="1771" max="1771" width="12.5703125" style="1714" customWidth="1"/>
    <col min="1772" max="1772" width="11.85546875" style="1714" customWidth="1"/>
    <col min="1773" max="1773" width="3.42578125" style="1714" customWidth="1"/>
    <col min="1774" max="1774" width="7.7109375" style="1714" customWidth="1"/>
    <col min="1775" max="1775" width="11.85546875" style="1714" bestFit="1" customWidth="1"/>
    <col min="1776" max="1776" width="11.85546875" style="1714" customWidth="1"/>
    <col min="1777" max="2016" width="9.140625" style="1714"/>
    <col min="2017" max="2017" width="7" style="1714" customWidth="1"/>
    <col min="2018" max="2018" width="12.85546875" style="1714" customWidth="1"/>
    <col min="2019" max="2019" width="13.7109375" style="1714" customWidth="1"/>
    <col min="2020" max="2020" width="13.5703125" style="1714" customWidth="1"/>
    <col min="2021" max="2021" width="13.28515625" style="1714" customWidth="1"/>
    <col min="2022" max="2022" width="11.85546875" style="1714" customWidth="1"/>
    <col min="2023" max="2023" width="11.7109375" style="1714" customWidth="1"/>
    <col min="2024" max="2024" width="12.28515625" style="1714" customWidth="1"/>
    <col min="2025" max="2025" width="12.140625" style="1714" customWidth="1"/>
    <col min="2026" max="2026" width="10.28515625" style="1714" customWidth="1"/>
    <col min="2027" max="2027" width="12.5703125" style="1714" customWidth="1"/>
    <col min="2028" max="2028" width="11.85546875" style="1714" customWidth="1"/>
    <col min="2029" max="2029" width="3.42578125" style="1714" customWidth="1"/>
    <col min="2030" max="2030" width="7.7109375" style="1714" customWidth="1"/>
    <col min="2031" max="2031" width="11.85546875" style="1714" bestFit="1" customWidth="1"/>
    <col min="2032" max="2032" width="11.85546875" style="1714" customWidth="1"/>
    <col min="2033" max="2272" width="9.140625" style="1714"/>
    <col min="2273" max="2273" width="7" style="1714" customWidth="1"/>
    <col min="2274" max="2274" width="12.85546875" style="1714" customWidth="1"/>
    <col min="2275" max="2275" width="13.7109375" style="1714" customWidth="1"/>
    <col min="2276" max="2276" width="13.5703125" style="1714" customWidth="1"/>
    <col min="2277" max="2277" width="13.28515625" style="1714" customWidth="1"/>
    <col min="2278" max="2278" width="11.85546875" style="1714" customWidth="1"/>
    <col min="2279" max="2279" width="11.7109375" style="1714" customWidth="1"/>
    <col min="2280" max="2280" width="12.28515625" style="1714" customWidth="1"/>
    <col min="2281" max="2281" width="12.140625" style="1714" customWidth="1"/>
    <col min="2282" max="2282" width="10.28515625" style="1714" customWidth="1"/>
    <col min="2283" max="2283" width="12.5703125" style="1714" customWidth="1"/>
    <col min="2284" max="2284" width="11.85546875" style="1714" customWidth="1"/>
    <col min="2285" max="2285" width="3.42578125" style="1714" customWidth="1"/>
    <col min="2286" max="2286" width="7.7109375" style="1714" customWidth="1"/>
    <col min="2287" max="2287" width="11.85546875" style="1714" bestFit="1" customWidth="1"/>
    <col min="2288" max="2288" width="11.85546875" style="1714" customWidth="1"/>
    <col min="2289" max="2528" width="9.140625" style="1714"/>
    <col min="2529" max="2529" width="7" style="1714" customWidth="1"/>
    <col min="2530" max="2530" width="12.85546875" style="1714" customWidth="1"/>
    <col min="2531" max="2531" width="13.7109375" style="1714" customWidth="1"/>
    <col min="2532" max="2532" width="13.5703125" style="1714" customWidth="1"/>
    <col min="2533" max="2533" width="13.28515625" style="1714" customWidth="1"/>
    <col min="2534" max="2534" width="11.85546875" style="1714" customWidth="1"/>
    <col min="2535" max="2535" width="11.7109375" style="1714" customWidth="1"/>
    <col min="2536" max="2536" width="12.28515625" style="1714" customWidth="1"/>
    <col min="2537" max="2537" width="12.140625" style="1714" customWidth="1"/>
    <col min="2538" max="2538" width="10.28515625" style="1714" customWidth="1"/>
    <col min="2539" max="2539" width="12.5703125" style="1714" customWidth="1"/>
    <col min="2540" max="2540" width="11.85546875" style="1714" customWidth="1"/>
    <col min="2541" max="2541" width="3.42578125" style="1714" customWidth="1"/>
    <col min="2542" max="2542" width="7.7109375" style="1714" customWidth="1"/>
    <col min="2543" max="2543" width="11.85546875" style="1714" bestFit="1" customWidth="1"/>
    <col min="2544" max="2544" width="11.85546875" style="1714" customWidth="1"/>
    <col min="2545" max="2784" width="9.140625" style="1714"/>
    <col min="2785" max="2785" width="7" style="1714" customWidth="1"/>
    <col min="2786" max="2786" width="12.85546875" style="1714" customWidth="1"/>
    <col min="2787" max="2787" width="13.7109375" style="1714" customWidth="1"/>
    <col min="2788" max="2788" width="13.5703125" style="1714" customWidth="1"/>
    <col min="2789" max="2789" width="13.28515625" style="1714" customWidth="1"/>
    <col min="2790" max="2790" width="11.85546875" style="1714" customWidth="1"/>
    <col min="2791" max="2791" width="11.7109375" style="1714" customWidth="1"/>
    <col min="2792" max="2792" width="12.28515625" style="1714" customWidth="1"/>
    <col min="2793" max="2793" width="12.140625" style="1714" customWidth="1"/>
    <col min="2794" max="2794" width="10.28515625" style="1714" customWidth="1"/>
    <col min="2795" max="2795" width="12.5703125" style="1714" customWidth="1"/>
    <col min="2796" max="2796" width="11.85546875" style="1714" customWidth="1"/>
    <col min="2797" max="2797" width="3.42578125" style="1714" customWidth="1"/>
    <col min="2798" max="2798" width="7.7109375" style="1714" customWidth="1"/>
    <col min="2799" max="2799" width="11.85546875" style="1714" bestFit="1" customWidth="1"/>
    <col min="2800" max="2800" width="11.85546875" style="1714" customWidth="1"/>
    <col min="2801" max="3040" width="9.140625" style="1714"/>
    <col min="3041" max="3041" width="7" style="1714" customWidth="1"/>
    <col min="3042" max="3042" width="12.85546875" style="1714" customWidth="1"/>
    <col min="3043" max="3043" width="13.7109375" style="1714" customWidth="1"/>
    <col min="3044" max="3044" width="13.5703125" style="1714" customWidth="1"/>
    <col min="3045" max="3045" width="13.28515625" style="1714" customWidth="1"/>
    <col min="3046" max="3046" width="11.85546875" style="1714" customWidth="1"/>
    <col min="3047" max="3047" width="11.7109375" style="1714" customWidth="1"/>
    <col min="3048" max="3048" width="12.28515625" style="1714" customWidth="1"/>
    <col min="3049" max="3049" width="12.140625" style="1714" customWidth="1"/>
    <col min="3050" max="3050" width="10.28515625" style="1714" customWidth="1"/>
    <col min="3051" max="3051" width="12.5703125" style="1714" customWidth="1"/>
    <col min="3052" max="3052" width="11.85546875" style="1714" customWidth="1"/>
    <col min="3053" max="3053" width="3.42578125" style="1714" customWidth="1"/>
    <col min="3054" max="3054" width="7.7109375" style="1714" customWidth="1"/>
    <col min="3055" max="3055" width="11.85546875" style="1714" bestFit="1" customWidth="1"/>
    <col min="3056" max="3056" width="11.85546875" style="1714" customWidth="1"/>
    <col min="3057" max="3296" width="9.140625" style="1714"/>
    <col min="3297" max="3297" width="7" style="1714" customWidth="1"/>
    <col min="3298" max="3298" width="12.85546875" style="1714" customWidth="1"/>
    <col min="3299" max="3299" width="13.7109375" style="1714" customWidth="1"/>
    <col min="3300" max="3300" width="13.5703125" style="1714" customWidth="1"/>
    <col min="3301" max="3301" width="13.28515625" style="1714" customWidth="1"/>
    <col min="3302" max="3302" width="11.85546875" style="1714" customWidth="1"/>
    <col min="3303" max="3303" width="11.7109375" style="1714" customWidth="1"/>
    <col min="3304" max="3304" width="12.28515625" style="1714" customWidth="1"/>
    <col min="3305" max="3305" width="12.140625" style="1714" customWidth="1"/>
    <col min="3306" max="3306" width="10.28515625" style="1714" customWidth="1"/>
    <col min="3307" max="3307" width="12.5703125" style="1714" customWidth="1"/>
    <col min="3308" max="3308" width="11.85546875" style="1714" customWidth="1"/>
    <col min="3309" max="3309" width="3.42578125" style="1714" customWidth="1"/>
    <col min="3310" max="3310" width="7.7109375" style="1714" customWidth="1"/>
    <col min="3311" max="3311" width="11.85546875" style="1714" bestFit="1" customWidth="1"/>
    <col min="3312" max="3312" width="11.85546875" style="1714" customWidth="1"/>
    <col min="3313" max="3552" width="9.140625" style="1714"/>
    <col min="3553" max="3553" width="7" style="1714" customWidth="1"/>
    <col min="3554" max="3554" width="12.85546875" style="1714" customWidth="1"/>
    <col min="3555" max="3555" width="13.7109375" style="1714" customWidth="1"/>
    <col min="3556" max="3556" width="13.5703125" style="1714" customWidth="1"/>
    <col min="3557" max="3557" width="13.28515625" style="1714" customWidth="1"/>
    <col min="3558" max="3558" width="11.85546875" style="1714" customWidth="1"/>
    <col min="3559" max="3559" width="11.7109375" style="1714" customWidth="1"/>
    <col min="3560" max="3560" width="12.28515625" style="1714" customWidth="1"/>
    <col min="3561" max="3561" width="12.140625" style="1714" customWidth="1"/>
    <col min="3562" max="3562" width="10.28515625" style="1714" customWidth="1"/>
    <col min="3563" max="3563" width="12.5703125" style="1714" customWidth="1"/>
    <col min="3564" max="3564" width="11.85546875" style="1714" customWidth="1"/>
    <col min="3565" max="3565" width="3.42578125" style="1714" customWidth="1"/>
    <col min="3566" max="3566" width="7.7109375" style="1714" customWidth="1"/>
    <col min="3567" max="3567" width="11.85546875" style="1714" bestFit="1" customWidth="1"/>
    <col min="3568" max="3568" width="11.85546875" style="1714" customWidth="1"/>
    <col min="3569" max="3808" width="9.140625" style="1714"/>
    <col min="3809" max="3809" width="7" style="1714" customWidth="1"/>
    <col min="3810" max="3810" width="12.85546875" style="1714" customWidth="1"/>
    <col min="3811" max="3811" width="13.7109375" style="1714" customWidth="1"/>
    <col min="3812" max="3812" width="13.5703125" style="1714" customWidth="1"/>
    <col min="3813" max="3813" width="13.28515625" style="1714" customWidth="1"/>
    <col min="3814" max="3814" width="11.85546875" style="1714" customWidth="1"/>
    <col min="3815" max="3815" width="11.7109375" style="1714" customWidth="1"/>
    <col min="3816" max="3816" width="12.28515625" style="1714" customWidth="1"/>
    <col min="3817" max="3817" width="12.140625" style="1714" customWidth="1"/>
    <col min="3818" max="3818" width="10.28515625" style="1714" customWidth="1"/>
    <col min="3819" max="3819" width="12.5703125" style="1714" customWidth="1"/>
    <col min="3820" max="3820" width="11.85546875" style="1714" customWidth="1"/>
    <col min="3821" max="3821" width="3.42578125" style="1714" customWidth="1"/>
    <col min="3822" max="3822" width="7.7109375" style="1714" customWidth="1"/>
    <col min="3823" max="3823" width="11.85546875" style="1714" bestFit="1" customWidth="1"/>
    <col min="3824" max="3824" width="11.85546875" style="1714" customWidth="1"/>
    <col min="3825" max="4064" width="9.140625" style="1714"/>
    <col min="4065" max="4065" width="7" style="1714" customWidth="1"/>
    <col min="4066" max="4066" width="12.85546875" style="1714" customWidth="1"/>
    <col min="4067" max="4067" width="13.7109375" style="1714" customWidth="1"/>
    <col min="4068" max="4068" width="13.5703125" style="1714" customWidth="1"/>
    <col min="4069" max="4069" width="13.28515625" style="1714" customWidth="1"/>
    <col min="4070" max="4070" width="11.85546875" style="1714" customWidth="1"/>
    <col min="4071" max="4071" width="11.7109375" style="1714" customWidth="1"/>
    <col min="4072" max="4072" width="12.28515625" style="1714" customWidth="1"/>
    <col min="4073" max="4073" width="12.140625" style="1714" customWidth="1"/>
    <col min="4074" max="4074" width="10.28515625" style="1714" customWidth="1"/>
    <col min="4075" max="4075" width="12.5703125" style="1714" customWidth="1"/>
    <col min="4076" max="4076" width="11.85546875" style="1714" customWidth="1"/>
    <col min="4077" max="4077" width="3.42578125" style="1714" customWidth="1"/>
    <col min="4078" max="4078" width="7.7109375" style="1714" customWidth="1"/>
    <col min="4079" max="4079" width="11.85546875" style="1714" bestFit="1" customWidth="1"/>
    <col min="4080" max="4080" width="11.85546875" style="1714" customWidth="1"/>
    <col min="4081" max="4320" width="9.140625" style="1714"/>
    <col min="4321" max="4321" width="7" style="1714" customWidth="1"/>
    <col min="4322" max="4322" width="12.85546875" style="1714" customWidth="1"/>
    <col min="4323" max="4323" width="13.7109375" style="1714" customWidth="1"/>
    <col min="4324" max="4324" width="13.5703125" style="1714" customWidth="1"/>
    <col min="4325" max="4325" width="13.28515625" style="1714" customWidth="1"/>
    <col min="4326" max="4326" width="11.85546875" style="1714" customWidth="1"/>
    <col min="4327" max="4327" width="11.7109375" style="1714" customWidth="1"/>
    <col min="4328" max="4328" width="12.28515625" style="1714" customWidth="1"/>
    <col min="4329" max="4329" width="12.140625" style="1714" customWidth="1"/>
    <col min="4330" max="4330" width="10.28515625" style="1714" customWidth="1"/>
    <col min="4331" max="4331" width="12.5703125" style="1714" customWidth="1"/>
    <col min="4332" max="4332" width="11.85546875" style="1714" customWidth="1"/>
    <col min="4333" max="4333" width="3.42578125" style="1714" customWidth="1"/>
    <col min="4334" max="4334" width="7.7109375" style="1714" customWidth="1"/>
    <col min="4335" max="4335" width="11.85546875" style="1714" bestFit="1" customWidth="1"/>
    <col min="4336" max="4336" width="11.85546875" style="1714" customWidth="1"/>
    <col min="4337" max="4576" width="9.140625" style="1714"/>
    <col min="4577" max="4577" width="7" style="1714" customWidth="1"/>
    <col min="4578" max="4578" width="12.85546875" style="1714" customWidth="1"/>
    <col min="4579" max="4579" width="13.7109375" style="1714" customWidth="1"/>
    <col min="4580" max="4580" width="13.5703125" style="1714" customWidth="1"/>
    <col min="4581" max="4581" width="13.28515625" style="1714" customWidth="1"/>
    <col min="4582" max="4582" width="11.85546875" style="1714" customWidth="1"/>
    <col min="4583" max="4583" width="11.7109375" style="1714" customWidth="1"/>
    <col min="4584" max="4584" width="12.28515625" style="1714" customWidth="1"/>
    <col min="4585" max="4585" width="12.140625" style="1714" customWidth="1"/>
    <col min="4586" max="4586" width="10.28515625" style="1714" customWidth="1"/>
    <col min="4587" max="4587" width="12.5703125" style="1714" customWidth="1"/>
    <col min="4588" max="4588" width="11.85546875" style="1714" customWidth="1"/>
    <col min="4589" max="4589" width="3.42578125" style="1714" customWidth="1"/>
    <col min="4590" max="4590" width="7.7109375" style="1714" customWidth="1"/>
    <col min="4591" max="4591" width="11.85546875" style="1714" bestFit="1" customWidth="1"/>
    <col min="4592" max="4592" width="11.85546875" style="1714" customWidth="1"/>
    <col min="4593" max="4832" width="9.140625" style="1714"/>
    <col min="4833" max="4833" width="7" style="1714" customWidth="1"/>
    <col min="4834" max="4834" width="12.85546875" style="1714" customWidth="1"/>
    <col min="4835" max="4835" width="13.7109375" style="1714" customWidth="1"/>
    <col min="4836" max="4836" width="13.5703125" style="1714" customWidth="1"/>
    <col min="4837" max="4837" width="13.28515625" style="1714" customWidth="1"/>
    <col min="4838" max="4838" width="11.85546875" style="1714" customWidth="1"/>
    <col min="4839" max="4839" width="11.7109375" style="1714" customWidth="1"/>
    <col min="4840" max="4840" width="12.28515625" style="1714" customWidth="1"/>
    <col min="4841" max="4841" width="12.140625" style="1714" customWidth="1"/>
    <col min="4842" max="4842" width="10.28515625" style="1714" customWidth="1"/>
    <col min="4843" max="4843" width="12.5703125" style="1714" customWidth="1"/>
    <col min="4844" max="4844" width="11.85546875" style="1714" customWidth="1"/>
    <col min="4845" max="4845" width="3.42578125" style="1714" customWidth="1"/>
    <col min="4846" max="4846" width="7.7109375" style="1714" customWidth="1"/>
    <col min="4847" max="4847" width="11.85546875" style="1714" bestFit="1" customWidth="1"/>
    <col min="4848" max="4848" width="11.85546875" style="1714" customWidth="1"/>
    <col min="4849" max="5088" width="9.140625" style="1714"/>
    <col min="5089" max="5089" width="7" style="1714" customWidth="1"/>
    <col min="5090" max="5090" width="12.85546875" style="1714" customWidth="1"/>
    <col min="5091" max="5091" width="13.7109375" style="1714" customWidth="1"/>
    <col min="5092" max="5092" width="13.5703125" style="1714" customWidth="1"/>
    <col min="5093" max="5093" width="13.28515625" style="1714" customWidth="1"/>
    <col min="5094" max="5094" width="11.85546875" style="1714" customWidth="1"/>
    <col min="5095" max="5095" width="11.7109375" style="1714" customWidth="1"/>
    <col min="5096" max="5096" width="12.28515625" style="1714" customWidth="1"/>
    <col min="5097" max="5097" width="12.140625" style="1714" customWidth="1"/>
    <col min="5098" max="5098" width="10.28515625" style="1714" customWidth="1"/>
    <col min="5099" max="5099" width="12.5703125" style="1714" customWidth="1"/>
    <col min="5100" max="5100" width="11.85546875" style="1714" customWidth="1"/>
    <col min="5101" max="5101" width="3.42578125" style="1714" customWidth="1"/>
    <col min="5102" max="5102" width="7.7109375" style="1714" customWidth="1"/>
    <col min="5103" max="5103" width="11.85546875" style="1714" bestFit="1" customWidth="1"/>
    <col min="5104" max="5104" width="11.85546875" style="1714" customWidth="1"/>
    <col min="5105" max="5344" width="9.140625" style="1714"/>
    <col min="5345" max="5345" width="7" style="1714" customWidth="1"/>
    <col min="5346" max="5346" width="12.85546875" style="1714" customWidth="1"/>
    <col min="5347" max="5347" width="13.7109375" style="1714" customWidth="1"/>
    <col min="5348" max="5348" width="13.5703125" style="1714" customWidth="1"/>
    <col min="5349" max="5349" width="13.28515625" style="1714" customWidth="1"/>
    <col min="5350" max="5350" width="11.85546875" style="1714" customWidth="1"/>
    <col min="5351" max="5351" width="11.7109375" style="1714" customWidth="1"/>
    <col min="5352" max="5352" width="12.28515625" style="1714" customWidth="1"/>
    <col min="5353" max="5353" width="12.140625" style="1714" customWidth="1"/>
    <col min="5354" max="5354" width="10.28515625" style="1714" customWidth="1"/>
    <col min="5355" max="5355" width="12.5703125" style="1714" customWidth="1"/>
    <col min="5356" max="5356" width="11.85546875" style="1714" customWidth="1"/>
    <col min="5357" max="5357" width="3.42578125" style="1714" customWidth="1"/>
    <col min="5358" max="5358" width="7.7109375" style="1714" customWidth="1"/>
    <col min="5359" max="5359" width="11.85546875" style="1714" bestFit="1" customWidth="1"/>
    <col min="5360" max="5360" width="11.85546875" style="1714" customWidth="1"/>
    <col min="5361" max="5600" width="9.140625" style="1714"/>
    <col min="5601" max="5601" width="7" style="1714" customWidth="1"/>
    <col min="5602" max="5602" width="12.85546875" style="1714" customWidth="1"/>
    <col min="5603" max="5603" width="13.7109375" style="1714" customWidth="1"/>
    <col min="5604" max="5604" width="13.5703125" style="1714" customWidth="1"/>
    <col min="5605" max="5605" width="13.28515625" style="1714" customWidth="1"/>
    <col min="5606" max="5606" width="11.85546875" style="1714" customWidth="1"/>
    <col min="5607" max="5607" width="11.7109375" style="1714" customWidth="1"/>
    <col min="5608" max="5608" width="12.28515625" style="1714" customWidth="1"/>
    <col min="5609" max="5609" width="12.140625" style="1714" customWidth="1"/>
    <col min="5610" max="5610" width="10.28515625" style="1714" customWidth="1"/>
    <col min="5611" max="5611" width="12.5703125" style="1714" customWidth="1"/>
    <col min="5612" max="5612" width="11.85546875" style="1714" customWidth="1"/>
    <col min="5613" max="5613" width="3.42578125" style="1714" customWidth="1"/>
    <col min="5614" max="5614" width="7.7109375" style="1714" customWidth="1"/>
    <col min="5615" max="5615" width="11.85546875" style="1714" bestFit="1" customWidth="1"/>
    <col min="5616" max="5616" width="11.85546875" style="1714" customWidth="1"/>
    <col min="5617" max="5856" width="9.140625" style="1714"/>
    <col min="5857" max="5857" width="7" style="1714" customWidth="1"/>
    <col min="5858" max="5858" width="12.85546875" style="1714" customWidth="1"/>
    <col min="5859" max="5859" width="13.7109375" style="1714" customWidth="1"/>
    <col min="5860" max="5860" width="13.5703125" style="1714" customWidth="1"/>
    <col min="5861" max="5861" width="13.28515625" style="1714" customWidth="1"/>
    <col min="5862" max="5862" width="11.85546875" style="1714" customWidth="1"/>
    <col min="5863" max="5863" width="11.7109375" style="1714" customWidth="1"/>
    <col min="5864" max="5864" width="12.28515625" style="1714" customWidth="1"/>
    <col min="5865" max="5865" width="12.140625" style="1714" customWidth="1"/>
    <col min="5866" max="5866" width="10.28515625" style="1714" customWidth="1"/>
    <col min="5867" max="5867" width="12.5703125" style="1714" customWidth="1"/>
    <col min="5868" max="5868" width="11.85546875" style="1714" customWidth="1"/>
    <col min="5869" max="5869" width="3.42578125" style="1714" customWidth="1"/>
    <col min="5870" max="5870" width="7.7109375" style="1714" customWidth="1"/>
    <col min="5871" max="5871" width="11.85546875" style="1714" bestFit="1" customWidth="1"/>
    <col min="5872" max="5872" width="11.85546875" style="1714" customWidth="1"/>
    <col min="5873" max="6112" width="9.140625" style="1714"/>
    <col min="6113" max="6113" width="7" style="1714" customWidth="1"/>
    <col min="6114" max="6114" width="12.85546875" style="1714" customWidth="1"/>
    <col min="6115" max="6115" width="13.7109375" style="1714" customWidth="1"/>
    <col min="6116" max="6116" width="13.5703125" style="1714" customWidth="1"/>
    <col min="6117" max="6117" width="13.28515625" style="1714" customWidth="1"/>
    <col min="6118" max="6118" width="11.85546875" style="1714" customWidth="1"/>
    <col min="6119" max="6119" width="11.7109375" style="1714" customWidth="1"/>
    <col min="6120" max="6120" width="12.28515625" style="1714" customWidth="1"/>
    <col min="6121" max="6121" width="12.140625" style="1714" customWidth="1"/>
    <col min="6122" max="6122" width="10.28515625" style="1714" customWidth="1"/>
    <col min="6123" max="6123" width="12.5703125" style="1714" customWidth="1"/>
    <col min="6124" max="6124" width="11.85546875" style="1714" customWidth="1"/>
    <col min="6125" max="6125" width="3.42578125" style="1714" customWidth="1"/>
    <col min="6126" max="6126" width="7.7109375" style="1714" customWidth="1"/>
    <col min="6127" max="6127" width="11.85546875" style="1714" bestFit="1" customWidth="1"/>
    <col min="6128" max="6128" width="11.85546875" style="1714" customWidth="1"/>
    <col min="6129" max="6368" width="9.140625" style="1714"/>
    <col min="6369" max="6369" width="7" style="1714" customWidth="1"/>
    <col min="6370" max="6370" width="12.85546875" style="1714" customWidth="1"/>
    <col min="6371" max="6371" width="13.7109375" style="1714" customWidth="1"/>
    <col min="6372" max="6372" width="13.5703125" style="1714" customWidth="1"/>
    <col min="6373" max="6373" width="13.28515625" style="1714" customWidth="1"/>
    <col min="6374" max="6374" width="11.85546875" style="1714" customWidth="1"/>
    <col min="6375" max="6375" width="11.7109375" style="1714" customWidth="1"/>
    <col min="6376" max="6376" width="12.28515625" style="1714" customWidth="1"/>
    <col min="6377" max="6377" width="12.140625" style="1714" customWidth="1"/>
    <col min="6378" max="6378" width="10.28515625" style="1714" customWidth="1"/>
    <col min="6379" max="6379" width="12.5703125" style="1714" customWidth="1"/>
    <col min="6380" max="6380" width="11.85546875" style="1714" customWidth="1"/>
    <col min="6381" max="6381" width="3.42578125" style="1714" customWidth="1"/>
    <col min="6382" max="6382" width="7.7109375" style="1714" customWidth="1"/>
    <col min="6383" max="6383" width="11.85546875" style="1714" bestFit="1" customWidth="1"/>
    <col min="6384" max="6384" width="11.85546875" style="1714" customWidth="1"/>
    <col min="6385" max="6624" width="9.140625" style="1714"/>
    <col min="6625" max="6625" width="7" style="1714" customWidth="1"/>
    <col min="6626" max="6626" width="12.85546875" style="1714" customWidth="1"/>
    <col min="6627" max="6627" width="13.7109375" style="1714" customWidth="1"/>
    <col min="6628" max="6628" width="13.5703125" style="1714" customWidth="1"/>
    <col min="6629" max="6629" width="13.28515625" style="1714" customWidth="1"/>
    <col min="6630" max="6630" width="11.85546875" style="1714" customWidth="1"/>
    <col min="6631" max="6631" width="11.7109375" style="1714" customWidth="1"/>
    <col min="6632" max="6632" width="12.28515625" style="1714" customWidth="1"/>
    <col min="6633" max="6633" width="12.140625" style="1714" customWidth="1"/>
    <col min="6634" max="6634" width="10.28515625" style="1714" customWidth="1"/>
    <col min="6635" max="6635" width="12.5703125" style="1714" customWidth="1"/>
    <col min="6636" max="6636" width="11.85546875" style="1714" customWidth="1"/>
    <col min="6637" max="6637" width="3.42578125" style="1714" customWidth="1"/>
    <col min="6638" max="6638" width="7.7109375" style="1714" customWidth="1"/>
    <col min="6639" max="6639" width="11.85546875" style="1714" bestFit="1" customWidth="1"/>
    <col min="6640" max="6640" width="11.85546875" style="1714" customWidth="1"/>
    <col min="6641" max="6880" width="9.140625" style="1714"/>
    <col min="6881" max="6881" width="7" style="1714" customWidth="1"/>
    <col min="6882" max="6882" width="12.85546875" style="1714" customWidth="1"/>
    <col min="6883" max="6883" width="13.7109375" style="1714" customWidth="1"/>
    <col min="6884" max="6884" width="13.5703125" style="1714" customWidth="1"/>
    <col min="6885" max="6885" width="13.28515625" style="1714" customWidth="1"/>
    <col min="6886" max="6886" width="11.85546875" style="1714" customWidth="1"/>
    <col min="6887" max="6887" width="11.7109375" style="1714" customWidth="1"/>
    <col min="6888" max="6888" width="12.28515625" style="1714" customWidth="1"/>
    <col min="6889" max="6889" width="12.140625" style="1714" customWidth="1"/>
    <col min="6890" max="6890" width="10.28515625" style="1714" customWidth="1"/>
    <col min="6891" max="6891" width="12.5703125" style="1714" customWidth="1"/>
    <col min="6892" max="6892" width="11.85546875" style="1714" customWidth="1"/>
    <col min="6893" max="6893" width="3.42578125" style="1714" customWidth="1"/>
    <col min="6894" max="6894" width="7.7109375" style="1714" customWidth="1"/>
    <col min="6895" max="6895" width="11.85546875" style="1714" bestFit="1" customWidth="1"/>
    <col min="6896" max="6896" width="11.85546875" style="1714" customWidth="1"/>
    <col min="6897" max="7136" width="9.140625" style="1714"/>
    <col min="7137" max="7137" width="7" style="1714" customWidth="1"/>
    <col min="7138" max="7138" width="12.85546875" style="1714" customWidth="1"/>
    <col min="7139" max="7139" width="13.7109375" style="1714" customWidth="1"/>
    <col min="7140" max="7140" width="13.5703125" style="1714" customWidth="1"/>
    <col min="7141" max="7141" width="13.28515625" style="1714" customWidth="1"/>
    <col min="7142" max="7142" width="11.85546875" style="1714" customWidth="1"/>
    <col min="7143" max="7143" width="11.7109375" style="1714" customWidth="1"/>
    <col min="7144" max="7144" width="12.28515625" style="1714" customWidth="1"/>
    <col min="7145" max="7145" width="12.140625" style="1714" customWidth="1"/>
    <col min="7146" max="7146" width="10.28515625" style="1714" customWidth="1"/>
    <col min="7147" max="7147" width="12.5703125" style="1714" customWidth="1"/>
    <col min="7148" max="7148" width="11.85546875" style="1714" customWidth="1"/>
    <col min="7149" max="7149" width="3.42578125" style="1714" customWidth="1"/>
    <col min="7150" max="7150" width="7.7109375" style="1714" customWidth="1"/>
    <col min="7151" max="7151" width="11.85546875" style="1714" bestFit="1" customWidth="1"/>
    <col min="7152" max="7152" width="11.85546875" style="1714" customWidth="1"/>
    <col min="7153" max="7392" width="9.140625" style="1714"/>
    <col min="7393" max="7393" width="7" style="1714" customWidth="1"/>
    <col min="7394" max="7394" width="12.85546875" style="1714" customWidth="1"/>
    <col min="7395" max="7395" width="13.7109375" style="1714" customWidth="1"/>
    <col min="7396" max="7396" width="13.5703125" style="1714" customWidth="1"/>
    <col min="7397" max="7397" width="13.28515625" style="1714" customWidth="1"/>
    <col min="7398" max="7398" width="11.85546875" style="1714" customWidth="1"/>
    <col min="7399" max="7399" width="11.7109375" style="1714" customWidth="1"/>
    <col min="7400" max="7400" width="12.28515625" style="1714" customWidth="1"/>
    <col min="7401" max="7401" width="12.140625" style="1714" customWidth="1"/>
    <col min="7402" max="7402" width="10.28515625" style="1714" customWidth="1"/>
    <col min="7403" max="7403" width="12.5703125" style="1714" customWidth="1"/>
    <col min="7404" max="7404" width="11.85546875" style="1714" customWidth="1"/>
    <col min="7405" max="7405" width="3.42578125" style="1714" customWidth="1"/>
    <col min="7406" max="7406" width="7.7109375" style="1714" customWidth="1"/>
    <col min="7407" max="7407" width="11.85546875" style="1714" bestFit="1" customWidth="1"/>
    <col min="7408" max="7408" width="11.85546875" style="1714" customWidth="1"/>
    <col min="7409" max="7648" width="9.140625" style="1714"/>
    <col min="7649" max="7649" width="7" style="1714" customWidth="1"/>
    <col min="7650" max="7650" width="12.85546875" style="1714" customWidth="1"/>
    <col min="7651" max="7651" width="13.7109375" style="1714" customWidth="1"/>
    <col min="7652" max="7652" width="13.5703125" style="1714" customWidth="1"/>
    <col min="7653" max="7653" width="13.28515625" style="1714" customWidth="1"/>
    <col min="7654" max="7654" width="11.85546875" style="1714" customWidth="1"/>
    <col min="7655" max="7655" width="11.7109375" style="1714" customWidth="1"/>
    <col min="7656" max="7656" width="12.28515625" style="1714" customWidth="1"/>
    <col min="7657" max="7657" width="12.140625" style="1714" customWidth="1"/>
    <col min="7658" max="7658" width="10.28515625" style="1714" customWidth="1"/>
    <col min="7659" max="7659" width="12.5703125" style="1714" customWidth="1"/>
    <col min="7660" max="7660" width="11.85546875" style="1714" customWidth="1"/>
    <col min="7661" max="7661" width="3.42578125" style="1714" customWidth="1"/>
    <col min="7662" max="7662" width="7.7109375" style="1714" customWidth="1"/>
    <col min="7663" max="7663" width="11.85546875" style="1714" bestFit="1" customWidth="1"/>
    <col min="7664" max="7664" width="11.85546875" style="1714" customWidth="1"/>
    <col min="7665" max="7904" width="9.140625" style="1714"/>
    <col min="7905" max="7905" width="7" style="1714" customWidth="1"/>
    <col min="7906" max="7906" width="12.85546875" style="1714" customWidth="1"/>
    <col min="7907" max="7907" width="13.7109375" style="1714" customWidth="1"/>
    <col min="7908" max="7908" width="13.5703125" style="1714" customWidth="1"/>
    <col min="7909" max="7909" width="13.28515625" style="1714" customWidth="1"/>
    <col min="7910" max="7910" width="11.85546875" style="1714" customWidth="1"/>
    <col min="7911" max="7911" width="11.7109375" style="1714" customWidth="1"/>
    <col min="7912" max="7912" width="12.28515625" style="1714" customWidth="1"/>
    <col min="7913" max="7913" width="12.140625" style="1714" customWidth="1"/>
    <col min="7914" max="7914" width="10.28515625" style="1714" customWidth="1"/>
    <col min="7915" max="7915" width="12.5703125" style="1714" customWidth="1"/>
    <col min="7916" max="7916" width="11.85546875" style="1714" customWidth="1"/>
    <col min="7917" max="7917" width="3.42578125" style="1714" customWidth="1"/>
    <col min="7918" max="7918" width="7.7109375" style="1714" customWidth="1"/>
    <col min="7919" max="7919" width="11.85546875" style="1714" bestFit="1" customWidth="1"/>
    <col min="7920" max="7920" width="11.85546875" style="1714" customWidth="1"/>
    <col min="7921" max="8160" width="9.140625" style="1714"/>
    <col min="8161" max="8161" width="7" style="1714" customWidth="1"/>
    <col min="8162" max="8162" width="12.85546875" style="1714" customWidth="1"/>
    <col min="8163" max="8163" width="13.7109375" style="1714" customWidth="1"/>
    <col min="8164" max="8164" width="13.5703125" style="1714" customWidth="1"/>
    <col min="8165" max="8165" width="13.28515625" style="1714" customWidth="1"/>
    <col min="8166" max="8166" width="11.85546875" style="1714" customWidth="1"/>
    <col min="8167" max="8167" width="11.7109375" style="1714" customWidth="1"/>
    <col min="8168" max="8168" width="12.28515625" style="1714" customWidth="1"/>
    <col min="8169" max="8169" width="12.140625" style="1714" customWidth="1"/>
    <col min="8170" max="8170" width="10.28515625" style="1714" customWidth="1"/>
    <col min="8171" max="8171" width="12.5703125" style="1714" customWidth="1"/>
    <col min="8172" max="8172" width="11.85546875" style="1714" customWidth="1"/>
    <col min="8173" max="8173" width="3.42578125" style="1714" customWidth="1"/>
    <col min="8174" max="8174" width="7.7109375" style="1714" customWidth="1"/>
    <col min="8175" max="8175" width="11.85546875" style="1714" bestFit="1" customWidth="1"/>
    <col min="8176" max="8176" width="11.85546875" style="1714" customWidth="1"/>
    <col min="8177" max="8416" width="9.140625" style="1714"/>
    <col min="8417" max="8417" width="7" style="1714" customWidth="1"/>
    <col min="8418" max="8418" width="12.85546875" style="1714" customWidth="1"/>
    <col min="8419" max="8419" width="13.7109375" style="1714" customWidth="1"/>
    <col min="8420" max="8420" width="13.5703125" style="1714" customWidth="1"/>
    <col min="8421" max="8421" width="13.28515625" style="1714" customWidth="1"/>
    <col min="8422" max="8422" width="11.85546875" style="1714" customWidth="1"/>
    <col min="8423" max="8423" width="11.7109375" style="1714" customWidth="1"/>
    <col min="8424" max="8424" width="12.28515625" style="1714" customWidth="1"/>
    <col min="8425" max="8425" width="12.140625" style="1714" customWidth="1"/>
    <col min="8426" max="8426" width="10.28515625" style="1714" customWidth="1"/>
    <col min="8427" max="8427" width="12.5703125" style="1714" customWidth="1"/>
    <col min="8428" max="8428" width="11.85546875" style="1714" customWidth="1"/>
    <col min="8429" max="8429" width="3.42578125" style="1714" customWidth="1"/>
    <col min="8430" max="8430" width="7.7109375" style="1714" customWidth="1"/>
    <col min="8431" max="8431" width="11.85546875" style="1714" bestFit="1" customWidth="1"/>
    <col min="8432" max="8432" width="11.85546875" style="1714" customWidth="1"/>
    <col min="8433" max="8672" width="9.140625" style="1714"/>
    <col min="8673" max="8673" width="7" style="1714" customWidth="1"/>
    <col min="8674" max="8674" width="12.85546875" style="1714" customWidth="1"/>
    <col min="8675" max="8675" width="13.7109375" style="1714" customWidth="1"/>
    <col min="8676" max="8676" width="13.5703125" style="1714" customWidth="1"/>
    <col min="8677" max="8677" width="13.28515625" style="1714" customWidth="1"/>
    <col min="8678" max="8678" width="11.85546875" style="1714" customWidth="1"/>
    <col min="8679" max="8679" width="11.7109375" style="1714" customWidth="1"/>
    <col min="8680" max="8680" width="12.28515625" style="1714" customWidth="1"/>
    <col min="8681" max="8681" width="12.140625" style="1714" customWidth="1"/>
    <col min="8682" max="8682" width="10.28515625" style="1714" customWidth="1"/>
    <col min="8683" max="8683" width="12.5703125" style="1714" customWidth="1"/>
    <col min="8684" max="8684" width="11.85546875" style="1714" customWidth="1"/>
    <col min="8685" max="8685" width="3.42578125" style="1714" customWidth="1"/>
    <col min="8686" max="8686" width="7.7109375" style="1714" customWidth="1"/>
    <col min="8687" max="8687" width="11.85546875" style="1714" bestFit="1" customWidth="1"/>
    <col min="8688" max="8688" width="11.85546875" style="1714" customWidth="1"/>
    <col min="8689" max="8928" width="9.140625" style="1714"/>
    <col min="8929" max="8929" width="7" style="1714" customWidth="1"/>
    <col min="8930" max="8930" width="12.85546875" style="1714" customWidth="1"/>
    <col min="8931" max="8931" width="13.7109375" style="1714" customWidth="1"/>
    <col min="8932" max="8932" width="13.5703125" style="1714" customWidth="1"/>
    <col min="8933" max="8933" width="13.28515625" style="1714" customWidth="1"/>
    <col min="8934" max="8934" width="11.85546875" style="1714" customWidth="1"/>
    <col min="8935" max="8935" width="11.7109375" style="1714" customWidth="1"/>
    <col min="8936" max="8936" width="12.28515625" style="1714" customWidth="1"/>
    <col min="8937" max="8937" width="12.140625" style="1714" customWidth="1"/>
    <col min="8938" max="8938" width="10.28515625" style="1714" customWidth="1"/>
    <col min="8939" max="8939" width="12.5703125" style="1714" customWidth="1"/>
    <col min="8940" max="8940" width="11.85546875" style="1714" customWidth="1"/>
    <col min="8941" max="8941" width="3.42578125" style="1714" customWidth="1"/>
    <col min="8942" max="8942" width="7.7109375" style="1714" customWidth="1"/>
    <col min="8943" max="8943" width="11.85546875" style="1714" bestFit="1" customWidth="1"/>
    <col min="8944" max="8944" width="11.85546875" style="1714" customWidth="1"/>
    <col min="8945" max="9184" width="9.140625" style="1714"/>
    <col min="9185" max="9185" width="7" style="1714" customWidth="1"/>
    <col min="9186" max="9186" width="12.85546875" style="1714" customWidth="1"/>
    <col min="9187" max="9187" width="13.7109375" style="1714" customWidth="1"/>
    <col min="9188" max="9188" width="13.5703125" style="1714" customWidth="1"/>
    <col min="9189" max="9189" width="13.28515625" style="1714" customWidth="1"/>
    <col min="9190" max="9190" width="11.85546875" style="1714" customWidth="1"/>
    <col min="9191" max="9191" width="11.7109375" style="1714" customWidth="1"/>
    <col min="9192" max="9192" width="12.28515625" style="1714" customWidth="1"/>
    <col min="9193" max="9193" width="12.140625" style="1714" customWidth="1"/>
    <col min="9194" max="9194" width="10.28515625" style="1714" customWidth="1"/>
    <col min="9195" max="9195" width="12.5703125" style="1714" customWidth="1"/>
    <col min="9196" max="9196" width="11.85546875" style="1714" customWidth="1"/>
    <col min="9197" max="9197" width="3.42578125" style="1714" customWidth="1"/>
    <col min="9198" max="9198" width="7.7109375" style="1714" customWidth="1"/>
    <col min="9199" max="9199" width="11.85546875" style="1714" bestFit="1" customWidth="1"/>
    <col min="9200" max="9200" width="11.85546875" style="1714" customWidth="1"/>
    <col min="9201" max="9440" width="9.140625" style="1714"/>
    <col min="9441" max="9441" width="7" style="1714" customWidth="1"/>
    <col min="9442" max="9442" width="12.85546875" style="1714" customWidth="1"/>
    <col min="9443" max="9443" width="13.7109375" style="1714" customWidth="1"/>
    <col min="9444" max="9444" width="13.5703125" style="1714" customWidth="1"/>
    <col min="9445" max="9445" width="13.28515625" style="1714" customWidth="1"/>
    <col min="9446" max="9446" width="11.85546875" style="1714" customWidth="1"/>
    <col min="9447" max="9447" width="11.7109375" style="1714" customWidth="1"/>
    <col min="9448" max="9448" width="12.28515625" style="1714" customWidth="1"/>
    <col min="9449" max="9449" width="12.140625" style="1714" customWidth="1"/>
    <col min="9450" max="9450" width="10.28515625" style="1714" customWidth="1"/>
    <col min="9451" max="9451" width="12.5703125" style="1714" customWidth="1"/>
    <col min="9452" max="9452" width="11.85546875" style="1714" customWidth="1"/>
    <col min="9453" max="9453" width="3.42578125" style="1714" customWidth="1"/>
    <col min="9454" max="9454" width="7.7109375" style="1714" customWidth="1"/>
    <col min="9455" max="9455" width="11.85546875" style="1714" bestFit="1" customWidth="1"/>
    <col min="9456" max="9456" width="11.85546875" style="1714" customWidth="1"/>
    <col min="9457" max="9696" width="9.140625" style="1714"/>
    <col min="9697" max="9697" width="7" style="1714" customWidth="1"/>
    <col min="9698" max="9698" width="12.85546875" style="1714" customWidth="1"/>
    <col min="9699" max="9699" width="13.7109375" style="1714" customWidth="1"/>
    <col min="9700" max="9700" width="13.5703125" style="1714" customWidth="1"/>
    <col min="9701" max="9701" width="13.28515625" style="1714" customWidth="1"/>
    <col min="9702" max="9702" width="11.85546875" style="1714" customWidth="1"/>
    <col min="9703" max="9703" width="11.7109375" style="1714" customWidth="1"/>
    <col min="9704" max="9704" width="12.28515625" style="1714" customWidth="1"/>
    <col min="9705" max="9705" width="12.140625" style="1714" customWidth="1"/>
    <col min="9706" max="9706" width="10.28515625" style="1714" customWidth="1"/>
    <col min="9707" max="9707" width="12.5703125" style="1714" customWidth="1"/>
    <col min="9708" max="9708" width="11.85546875" style="1714" customWidth="1"/>
    <col min="9709" max="9709" width="3.42578125" style="1714" customWidth="1"/>
    <col min="9710" max="9710" width="7.7109375" style="1714" customWidth="1"/>
    <col min="9711" max="9711" width="11.85546875" style="1714" bestFit="1" customWidth="1"/>
    <col min="9712" max="9712" width="11.85546875" style="1714" customWidth="1"/>
    <col min="9713" max="9952" width="9.140625" style="1714"/>
    <col min="9953" max="9953" width="7" style="1714" customWidth="1"/>
    <col min="9954" max="9954" width="12.85546875" style="1714" customWidth="1"/>
    <col min="9955" max="9955" width="13.7109375" style="1714" customWidth="1"/>
    <col min="9956" max="9956" width="13.5703125" style="1714" customWidth="1"/>
    <col min="9957" max="9957" width="13.28515625" style="1714" customWidth="1"/>
    <col min="9958" max="9958" width="11.85546875" style="1714" customWidth="1"/>
    <col min="9959" max="9959" width="11.7109375" style="1714" customWidth="1"/>
    <col min="9960" max="9960" width="12.28515625" style="1714" customWidth="1"/>
    <col min="9961" max="9961" width="12.140625" style="1714" customWidth="1"/>
    <col min="9962" max="9962" width="10.28515625" style="1714" customWidth="1"/>
    <col min="9963" max="9963" width="12.5703125" style="1714" customWidth="1"/>
    <col min="9964" max="9964" width="11.85546875" style="1714" customWidth="1"/>
    <col min="9965" max="9965" width="3.42578125" style="1714" customWidth="1"/>
    <col min="9966" max="9966" width="7.7109375" style="1714" customWidth="1"/>
    <col min="9967" max="9967" width="11.85546875" style="1714" bestFit="1" customWidth="1"/>
    <col min="9968" max="9968" width="11.85546875" style="1714" customWidth="1"/>
    <col min="9969" max="10208" width="9.140625" style="1714"/>
    <col min="10209" max="10209" width="7" style="1714" customWidth="1"/>
    <col min="10210" max="10210" width="12.85546875" style="1714" customWidth="1"/>
    <col min="10211" max="10211" width="13.7109375" style="1714" customWidth="1"/>
    <col min="10212" max="10212" width="13.5703125" style="1714" customWidth="1"/>
    <col min="10213" max="10213" width="13.28515625" style="1714" customWidth="1"/>
    <col min="10214" max="10214" width="11.85546875" style="1714" customWidth="1"/>
    <col min="10215" max="10215" width="11.7109375" style="1714" customWidth="1"/>
    <col min="10216" max="10216" width="12.28515625" style="1714" customWidth="1"/>
    <col min="10217" max="10217" width="12.140625" style="1714" customWidth="1"/>
    <col min="10218" max="10218" width="10.28515625" style="1714" customWidth="1"/>
    <col min="10219" max="10219" width="12.5703125" style="1714" customWidth="1"/>
    <col min="10220" max="10220" width="11.85546875" style="1714" customWidth="1"/>
    <col min="10221" max="10221" width="3.42578125" style="1714" customWidth="1"/>
    <col min="10222" max="10222" width="7.7109375" style="1714" customWidth="1"/>
    <col min="10223" max="10223" width="11.85546875" style="1714" bestFit="1" customWidth="1"/>
    <col min="10224" max="10224" width="11.85546875" style="1714" customWidth="1"/>
    <col min="10225" max="10464" width="9.140625" style="1714"/>
    <col min="10465" max="10465" width="7" style="1714" customWidth="1"/>
    <col min="10466" max="10466" width="12.85546875" style="1714" customWidth="1"/>
    <col min="10467" max="10467" width="13.7109375" style="1714" customWidth="1"/>
    <col min="10468" max="10468" width="13.5703125" style="1714" customWidth="1"/>
    <col min="10469" max="10469" width="13.28515625" style="1714" customWidth="1"/>
    <col min="10470" max="10470" width="11.85546875" style="1714" customWidth="1"/>
    <col min="10471" max="10471" width="11.7109375" style="1714" customWidth="1"/>
    <col min="10472" max="10472" width="12.28515625" style="1714" customWidth="1"/>
    <col min="10473" max="10473" width="12.140625" style="1714" customWidth="1"/>
    <col min="10474" max="10474" width="10.28515625" style="1714" customWidth="1"/>
    <col min="10475" max="10475" width="12.5703125" style="1714" customWidth="1"/>
    <col min="10476" max="10476" width="11.85546875" style="1714" customWidth="1"/>
    <col min="10477" max="10477" width="3.42578125" style="1714" customWidth="1"/>
    <col min="10478" max="10478" width="7.7109375" style="1714" customWidth="1"/>
    <col min="10479" max="10479" width="11.85546875" style="1714" bestFit="1" customWidth="1"/>
    <col min="10480" max="10480" width="11.85546875" style="1714" customWidth="1"/>
    <col min="10481" max="10720" width="9.140625" style="1714"/>
    <col min="10721" max="10721" width="7" style="1714" customWidth="1"/>
    <col min="10722" max="10722" width="12.85546875" style="1714" customWidth="1"/>
    <col min="10723" max="10723" width="13.7109375" style="1714" customWidth="1"/>
    <col min="10724" max="10724" width="13.5703125" style="1714" customWidth="1"/>
    <col min="10725" max="10725" width="13.28515625" style="1714" customWidth="1"/>
    <col min="10726" max="10726" width="11.85546875" style="1714" customWidth="1"/>
    <col min="10727" max="10727" width="11.7109375" style="1714" customWidth="1"/>
    <col min="10728" max="10728" width="12.28515625" style="1714" customWidth="1"/>
    <col min="10729" max="10729" width="12.140625" style="1714" customWidth="1"/>
    <col min="10730" max="10730" width="10.28515625" style="1714" customWidth="1"/>
    <col min="10731" max="10731" width="12.5703125" style="1714" customWidth="1"/>
    <col min="10732" max="10732" width="11.85546875" style="1714" customWidth="1"/>
    <col min="10733" max="10733" width="3.42578125" style="1714" customWidth="1"/>
    <col min="10734" max="10734" width="7.7109375" style="1714" customWidth="1"/>
    <col min="10735" max="10735" width="11.85546875" style="1714" bestFit="1" customWidth="1"/>
    <col min="10736" max="10736" width="11.85546875" style="1714" customWidth="1"/>
    <col min="10737" max="10976" width="9.140625" style="1714"/>
    <col min="10977" max="10977" width="7" style="1714" customWidth="1"/>
    <col min="10978" max="10978" width="12.85546875" style="1714" customWidth="1"/>
    <col min="10979" max="10979" width="13.7109375" style="1714" customWidth="1"/>
    <col min="10980" max="10980" width="13.5703125" style="1714" customWidth="1"/>
    <col min="10981" max="10981" width="13.28515625" style="1714" customWidth="1"/>
    <col min="10982" max="10982" width="11.85546875" style="1714" customWidth="1"/>
    <col min="10983" max="10983" width="11.7109375" style="1714" customWidth="1"/>
    <col min="10984" max="10984" width="12.28515625" style="1714" customWidth="1"/>
    <col min="10985" max="10985" width="12.140625" style="1714" customWidth="1"/>
    <col min="10986" max="10986" width="10.28515625" style="1714" customWidth="1"/>
    <col min="10987" max="10987" width="12.5703125" style="1714" customWidth="1"/>
    <col min="10988" max="10988" width="11.85546875" style="1714" customWidth="1"/>
    <col min="10989" max="10989" width="3.42578125" style="1714" customWidth="1"/>
    <col min="10990" max="10990" width="7.7109375" style="1714" customWidth="1"/>
    <col min="10991" max="10991" width="11.85546875" style="1714" bestFit="1" customWidth="1"/>
    <col min="10992" max="10992" width="11.85546875" style="1714" customWidth="1"/>
    <col min="10993" max="11232" width="9.140625" style="1714"/>
    <col min="11233" max="11233" width="7" style="1714" customWidth="1"/>
    <col min="11234" max="11234" width="12.85546875" style="1714" customWidth="1"/>
    <col min="11235" max="11235" width="13.7109375" style="1714" customWidth="1"/>
    <col min="11236" max="11236" width="13.5703125" style="1714" customWidth="1"/>
    <col min="11237" max="11237" width="13.28515625" style="1714" customWidth="1"/>
    <col min="11238" max="11238" width="11.85546875" style="1714" customWidth="1"/>
    <col min="11239" max="11239" width="11.7109375" style="1714" customWidth="1"/>
    <col min="11240" max="11240" width="12.28515625" style="1714" customWidth="1"/>
    <col min="11241" max="11241" width="12.140625" style="1714" customWidth="1"/>
    <col min="11242" max="11242" width="10.28515625" style="1714" customWidth="1"/>
    <col min="11243" max="11243" width="12.5703125" style="1714" customWidth="1"/>
    <col min="11244" max="11244" width="11.85546875" style="1714" customWidth="1"/>
    <col min="11245" max="11245" width="3.42578125" style="1714" customWidth="1"/>
    <col min="11246" max="11246" width="7.7109375" style="1714" customWidth="1"/>
    <col min="11247" max="11247" width="11.85546875" style="1714" bestFit="1" customWidth="1"/>
    <col min="11248" max="11248" width="11.85546875" style="1714" customWidth="1"/>
    <col min="11249" max="11488" width="9.140625" style="1714"/>
    <col min="11489" max="11489" width="7" style="1714" customWidth="1"/>
    <col min="11490" max="11490" width="12.85546875" style="1714" customWidth="1"/>
    <col min="11491" max="11491" width="13.7109375" style="1714" customWidth="1"/>
    <col min="11492" max="11492" width="13.5703125" style="1714" customWidth="1"/>
    <col min="11493" max="11493" width="13.28515625" style="1714" customWidth="1"/>
    <col min="11494" max="11494" width="11.85546875" style="1714" customWidth="1"/>
    <col min="11495" max="11495" width="11.7109375" style="1714" customWidth="1"/>
    <col min="11496" max="11496" width="12.28515625" style="1714" customWidth="1"/>
    <col min="11497" max="11497" width="12.140625" style="1714" customWidth="1"/>
    <col min="11498" max="11498" width="10.28515625" style="1714" customWidth="1"/>
    <col min="11499" max="11499" width="12.5703125" style="1714" customWidth="1"/>
    <col min="11500" max="11500" width="11.85546875" style="1714" customWidth="1"/>
    <col min="11501" max="11501" width="3.42578125" style="1714" customWidth="1"/>
    <col min="11502" max="11502" width="7.7109375" style="1714" customWidth="1"/>
    <col min="11503" max="11503" width="11.85546875" style="1714" bestFit="1" customWidth="1"/>
    <col min="11504" max="11504" width="11.85546875" style="1714" customWidth="1"/>
    <col min="11505" max="11744" width="9.140625" style="1714"/>
    <col min="11745" max="11745" width="7" style="1714" customWidth="1"/>
    <col min="11746" max="11746" width="12.85546875" style="1714" customWidth="1"/>
    <col min="11747" max="11747" width="13.7109375" style="1714" customWidth="1"/>
    <col min="11748" max="11748" width="13.5703125" style="1714" customWidth="1"/>
    <col min="11749" max="11749" width="13.28515625" style="1714" customWidth="1"/>
    <col min="11750" max="11750" width="11.85546875" style="1714" customWidth="1"/>
    <col min="11751" max="11751" width="11.7109375" style="1714" customWidth="1"/>
    <col min="11752" max="11752" width="12.28515625" style="1714" customWidth="1"/>
    <col min="11753" max="11753" width="12.140625" style="1714" customWidth="1"/>
    <col min="11754" max="11754" width="10.28515625" style="1714" customWidth="1"/>
    <col min="11755" max="11755" width="12.5703125" style="1714" customWidth="1"/>
    <col min="11756" max="11756" width="11.85546875" style="1714" customWidth="1"/>
    <col min="11757" max="11757" width="3.42578125" style="1714" customWidth="1"/>
    <col min="11758" max="11758" width="7.7109375" style="1714" customWidth="1"/>
    <col min="11759" max="11759" width="11.85546875" style="1714" bestFit="1" customWidth="1"/>
    <col min="11760" max="11760" width="11.85546875" style="1714" customWidth="1"/>
    <col min="11761" max="12000" width="9.140625" style="1714"/>
    <col min="12001" max="12001" width="7" style="1714" customWidth="1"/>
    <col min="12002" max="12002" width="12.85546875" style="1714" customWidth="1"/>
    <col min="12003" max="12003" width="13.7109375" style="1714" customWidth="1"/>
    <col min="12004" max="12004" width="13.5703125" style="1714" customWidth="1"/>
    <col min="12005" max="12005" width="13.28515625" style="1714" customWidth="1"/>
    <col min="12006" max="12006" width="11.85546875" style="1714" customWidth="1"/>
    <col min="12007" max="12007" width="11.7109375" style="1714" customWidth="1"/>
    <col min="12008" max="12008" width="12.28515625" style="1714" customWidth="1"/>
    <col min="12009" max="12009" width="12.140625" style="1714" customWidth="1"/>
    <col min="12010" max="12010" width="10.28515625" style="1714" customWidth="1"/>
    <col min="12011" max="12011" width="12.5703125" style="1714" customWidth="1"/>
    <col min="12012" max="12012" width="11.85546875" style="1714" customWidth="1"/>
    <col min="12013" max="12013" width="3.42578125" style="1714" customWidth="1"/>
    <col min="12014" max="12014" width="7.7109375" style="1714" customWidth="1"/>
    <col min="12015" max="12015" width="11.85546875" style="1714" bestFit="1" customWidth="1"/>
    <col min="12016" max="12016" width="11.85546875" style="1714" customWidth="1"/>
    <col min="12017" max="12256" width="9.140625" style="1714"/>
    <col min="12257" max="12257" width="7" style="1714" customWidth="1"/>
    <col min="12258" max="12258" width="12.85546875" style="1714" customWidth="1"/>
    <col min="12259" max="12259" width="13.7109375" style="1714" customWidth="1"/>
    <col min="12260" max="12260" width="13.5703125" style="1714" customWidth="1"/>
    <col min="12261" max="12261" width="13.28515625" style="1714" customWidth="1"/>
    <col min="12262" max="12262" width="11.85546875" style="1714" customWidth="1"/>
    <col min="12263" max="12263" width="11.7109375" style="1714" customWidth="1"/>
    <col min="12264" max="12264" width="12.28515625" style="1714" customWidth="1"/>
    <col min="12265" max="12265" width="12.140625" style="1714" customWidth="1"/>
    <col min="12266" max="12266" width="10.28515625" style="1714" customWidth="1"/>
    <col min="12267" max="12267" width="12.5703125" style="1714" customWidth="1"/>
    <col min="12268" max="12268" width="11.85546875" style="1714" customWidth="1"/>
    <col min="12269" max="12269" width="3.42578125" style="1714" customWidth="1"/>
    <col min="12270" max="12270" width="7.7109375" style="1714" customWidth="1"/>
    <col min="12271" max="12271" width="11.85546875" style="1714" bestFit="1" customWidth="1"/>
    <col min="12272" max="12272" width="11.85546875" style="1714" customWidth="1"/>
    <col min="12273" max="12512" width="9.140625" style="1714"/>
    <col min="12513" max="12513" width="7" style="1714" customWidth="1"/>
    <col min="12514" max="12514" width="12.85546875" style="1714" customWidth="1"/>
    <col min="12515" max="12515" width="13.7109375" style="1714" customWidth="1"/>
    <col min="12516" max="12516" width="13.5703125" style="1714" customWidth="1"/>
    <col min="12517" max="12517" width="13.28515625" style="1714" customWidth="1"/>
    <col min="12518" max="12518" width="11.85546875" style="1714" customWidth="1"/>
    <col min="12519" max="12519" width="11.7109375" style="1714" customWidth="1"/>
    <col min="12520" max="12520" width="12.28515625" style="1714" customWidth="1"/>
    <col min="12521" max="12521" width="12.140625" style="1714" customWidth="1"/>
    <col min="12522" max="12522" width="10.28515625" style="1714" customWidth="1"/>
    <col min="12523" max="12523" width="12.5703125" style="1714" customWidth="1"/>
    <col min="12524" max="12524" width="11.85546875" style="1714" customWidth="1"/>
    <col min="12525" max="12525" width="3.42578125" style="1714" customWidth="1"/>
    <col min="12526" max="12526" width="7.7109375" style="1714" customWidth="1"/>
    <col min="12527" max="12527" width="11.85546875" style="1714" bestFit="1" customWidth="1"/>
    <col min="12528" max="12528" width="11.85546875" style="1714" customWidth="1"/>
    <col min="12529" max="12768" width="9.140625" style="1714"/>
    <col min="12769" max="12769" width="7" style="1714" customWidth="1"/>
    <col min="12770" max="12770" width="12.85546875" style="1714" customWidth="1"/>
    <col min="12771" max="12771" width="13.7109375" style="1714" customWidth="1"/>
    <col min="12772" max="12772" width="13.5703125" style="1714" customWidth="1"/>
    <col min="12773" max="12773" width="13.28515625" style="1714" customWidth="1"/>
    <col min="12774" max="12774" width="11.85546875" style="1714" customWidth="1"/>
    <col min="12775" max="12775" width="11.7109375" style="1714" customWidth="1"/>
    <col min="12776" max="12776" width="12.28515625" style="1714" customWidth="1"/>
    <col min="12777" max="12777" width="12.140625" style="1714" customWidth="1"/>
    <col min="12778" max="12778" width="10.28515625" style="1714" customWidth="1"/>
    <col min="12779" max="12779" width="12.5703125" style="1714" customWidth="1"/>
    <col min="12780" max="12780" width="11.85546875" style="1714" customWidth="1"/>
    <col min="12781" max="12781" width="3.42578125" style="1714" customWidth="1"/>
    <col min="12782" max="12782" width="7.7109375" style="1714" customWidth="1"/>
    <col min="12783" max="12783" width="11.85546875" style="1714" bestFit="1" customWidth="1"/>
    <col min="12784" max="12784" width="11.85546875" style="1714" customWidth="1"/>
    <col min="12785" max="13024" width="9.140625" style="1714"/>
    <col min="13025" max="13025" width="7" style="1714" customWidth="1"/>
    <col min="13026" max="13026" width="12.85546875" style="1714" customWidth="1"/>
    <col min="13027" max="13027" width="13.7109375" style="1714" customWidth="1"/>
    <col min="13028" max="13028" width="13.5703125" style="1714" customWidth="1"/>
    <col min="13029" max="13029" width="13.28515625" style="1714" customWidth="1"/>
    <col min="13030" max="13030" width="11.85546875" style="1714" customWidth="1"/>
    <col min="13031" max="13031" width="11.7109375" style="1714" customWidth="1"/>
    <col min="13032" max="13032" width="12.28515625" style="1714" customWidth="1"/>
    <col min="13033" max="13033" width="12.140625" style="1714" customWidth="1"/>
    <col min="13034" max="13034" width="10.28515625" style="1714" customWidth="1"/>
    <col min="13035" max="13035" width="12.5703125" style="1714" customWidth="1"/>
    <col min="13036" max="13036" width="11.85546875" style="1714" customWidth="1"/>
    <col min="13037" max="13037" width="3.42578125" style="1714" customWidth="1"/>
    <col min="13038" max="13038" width="7.7109375" style="1714" customWidth="1"/>
    <col min="13039" max="13039" width="11.85546875" style="1714" bestFit="1" customWidth="1"/>
    <col min="13040" max="13040" width="11.85546875" style="1714" customWidth="1"/>
    <col min="13041" max="13280" width="9.140625" style="1714"/>
    <col min="13281" max="13281" width="7" style="1714" customWidth="1"/>
    <col min="13282" max="13282" width="12.85546875" style="1714" customWidth="1"/>
    <col min="13283" max="13283" width="13.7109375" style="1714" customWidth="1"/>
    <col min="13284" max="13284" width="13.5703125" style="1714" customWidth="1"/>
    <col min="13285" max="13285" width="13.28515625" style="1714" customWidth="1"/>
    <col min="13286" max="13286" width="11.85546875" style="1714" customWidth="1"/>
    <col min="13287" max="13287" width="11.7109375" style="1714" customWidth="1"/>
    <col min="13288" max="13288" width="12.28515625" style="1714" customWidth="1"/>
    <col min="13289" max="13289" width="12.140625" style="1714" customWidth="1"/>
    <col min="13290" max="13290" width="10.28515625" style="1714" customWidth="1"/>
    <col min="13291" max="13291" width="12.5703125" style="1714" customWidth="1"/>
    <col min="13292" max="13292" width="11.85546875" style="1714" customWidth="1"/>
    <col min="13293" max="13293" width="3.42578125" style="1714" customWidth="1"/>
    <col min="13294" max="13294" width="7.7109375" style="1714" customWidth="1"/>
    <col min="13295" max="13295" width="11.85546875" style="1714" bestFit="1" customWidth="1"/>
    <col min="13296" max="13296" width="11.85546875" style="1714" customWidth="1"/>
    <col min="13297" max="13536" width="9.140625" style="1714"/>
    <col min="13537" max="13537" width="7" style="1714" customWidth="1"/>
    <col min="13538" max="13538" width="12.85546875" style="1714" customWidth="1"/>
    <col min="13539" max="13539" width="13.7109375" style="1714" customWidth="1"/>
    <col min="13540" max="13540" width="13.5703125" style="1714" customWidth="1"/>
    <col min="13541" max="13541" width="13.28515625" style="1714" customWidth="1"/>
    <col min="13542" max="13542" width="11.85546875" style="1714" customWidth="1"/>
    <col min="13543" max="13543" width="11.7109375" style="1714" customWidth="1"/>
    <col min="13544" max="13544" width="12.28515625" style="1714" customWidth="1"/>
    <col min="13545" max="13545" width="12.140625" style="1714" customWidth="1"/>
    <col min="13546" max="13546" width="10.28515625" style="1714" customWidth="1"/>
    <col min="13547" max="13547" width="12.5703125" style="1714" customWidth="1"/>
    <col min="13548" max="13548" width="11.85546875" style="1714" customWidth="1"/>
    <col min="13549" max="13549" width="3.42578125" style="1714" customWidth="1"/>
    <col min="13550" max="13550" width="7.7109375" style="1714" customWidth="1"/>
    <col min="13551" max="13551" width="11.85546875" style="1714" bestFit="1" customWidth="1"/>
    <col min="13552" max="13552" width="11.85546875" style="1714" customWidth="1"/>
    <col min="13553" max="13792" width="9.140625" style="1714"/>
    <col min="13793" max="13793" width="7" style="1714" customWidth="1"/>
    <col min="13794" max="13794" width="12.85546875" style="1714" customWidth="1"/>
    <col min="13795" max="13795" width="13.7109375" style="1714" customWidth="1"/>
    <col min="13796" max="13796" width="13.5703125" style="1714" customWidth="1"/>
    <col min="13797" max="13797" width="13.28515625" style="1714" customWidth="1"/>
    <col min="13798" max="13798" width="11.85546875" style="1714" customWidth="1"/>
    <col min="13799" max="13799" width="11.7109375" style="1714" customWidth="1"/>
    <col min="13800" max="13800" width="12.28515625" style="1714" customWidth="1"/>
    <col min="13801" max="13801" width="12.140625" style="1714" customWidth="1"/>
    <col min="13802" max="13802" width="10.28515625" style="1714" customWidth="1"/>
    <col min="13803" max="13803" width="12.5703125" style="1714" customWidth="1"/>
    <col min="13804" max="13804" width="11.85546875" style="1714" customWidth="1"/>
    <col min="13805" max="13805" width="3.42578125" style="1714" customWidth="1"/>
    <col min="13806" max="13806" width="7.7109375" style="1714" customWidth="1"/>
    <col min="13807" max="13807" width="11.85546875" style="1714" bestFit="1" customWidth="1"/>
    <col min="13808" max="13808" width="11.85546875" style="1714" customWidth="1"/>
    <col min="13809" max="14048" width="9.140625" style="1714"/>
    <col min="14049" max="14049" width="7" style="1714" customWidth="1"/>
    <col min="14050" max="14050" width="12.85546875" style="1714" customWidth="1"/>
    <col min="14051" max="14051" width="13.7109375" style="1714" customWidth="1"/>
    <col min="14052" max="14052" width="13.5703125" style="1714" customWidth="1"/>
    <col min="14053" max="14053" width="13.28515625" style="1714" customWidth="1"/>
    <col min="14054" max="14054" width="11.85546875" style="1714" customWidth="1"/>
    <col min="14055" max="14055" width="11.7109375" style="1714" customWidth="1"/>
    <col min="14056" max="14056" width="12.28515625" style="1714" customWidth="1"/>
    <col min="14057" max="14057" width="12.140625" style="1714" customWidth="1"/>
    <col min="14058" max="14058" width="10.28515625" style="1714" customWidth="1"/>
    <col min="14059" max="14059" width="12.5703125" style="1714" customWidth="1"/>
    <col min="14060" max="14060" width="11.85546875" style="1714" customWidth="1"/>
    <col min="14061" max="14061" width="3.42578125" style="1714" customWidth="1"/>
    <col min="14062" max="14062" width="7.7109375" style="1714" customWidth="1"/>
    <col min="14063" max="14063" width="11.85546875" style="1714" bestFit="1" customWidth="1"/>
    <col min="14064" max="14064" width="11.85546875" style="1714" customWidth="1"/>
    <col min="14065" max="14304" width="9.140625" style="1714"/>
    <col min="14305" max="14305" width="7" style="1714" customWidth="1"/>
    <col min="14306" max="14306" width="12.85546875" style="1714" customWidth="1"/>
    <col min="14307" max="14307" width="13.7109375" style="1714" customWidth="1"/>
    <col min="14308" max="14308" width="13.5703125" style="1714" customWidth="1"/>
    <col min="14309" max="14309" width="13.28515625" style="1714" customWidth="1"/>
    <col min="14310" max="14310" width="11.85546875" style="1714" customWidth="1"/>
    <col min="14311" max="14311" width="11.7109375" style="1714" customWidth="1"/>
    <col min="14312" max="14312" width="12.28515625" style="1714" customWidth="1"/>
    <col min="14313" max="14313" width="12.140625" style="1714" customWidth="1"/>
    <col min="14314" max="14314" width="10.28515625" style="1714" customWidth="1"/>
    <col min="14315" max="14315" width="12.5703125" style="1714" customWidth="1"/>
    <col min="14316" max="14316" width="11.85546875" style="1714" customWidth="1"/>
    <col min="14317" max="14317" width="3.42578125" style="1714" customWidth="1"/>
    <col min="14318" max="14318" width="7.7109375" style="1714" customWidth="1"/>
    <col min="14319" max="14319" width="11.85546875" style="1714" bestFit="1" customWidth="1"/>
    <col min="14320" max="14320" width="11.85546875" style="1714" customWidth="1"/>
    <col min="14321" max="14560" width="9.140625" style="1714"/>
    <col min="14561" max="14561" width="7" style="1714" customWidth="1"/>
    <col min="14562" max="14562" width="12.85546875" style="1714" customWidth="1"/>
    <col min="14563" max="14563" width="13.7109375" style="1714" customWidth="1"/>
    <col min="14564" max="14564" width="13.5703125" style="1714" customWidth="1"/>
    <col min="14565" max="14565" width="13.28515625" style="1714" customWidth="1"/>
    <col min="14566" max="14566" width="11.85546875" style="1714" customWidth="1"/>
    <col min="14567" max="14567" width="11.7109375" style="1714" customWidth="1"/>
    <col min="14568" max="14568" width="12.28515625" style="1714" customWidth="1"/>
    <col min="14569" max="14569" width="12.140625" style="1714" customWidth="1"/>
    <col min="14570" max="14570" width="10.28515625" style="1714" customWidth="1"/>
    <col min="14571" max="14571" width="12.5703125" style="1714" customWidth="1"/>
    <col min="14572" max="14572" width="11.85546875" style="1714" customWidth="1"/>
    <col min="14573" max="14573" width="3.42578125" style="1714" customWidth="1"/>
    <col min="14574" max="14574" width="7.7109375" style="1714" customWidth="1"/>
    <col min="14575" max="14575" width="11.85546875" style="1714" bestFit="1" customWidth="1"/>
    <col min="14576" max="14576" width="11.85546875" style="1714" customWidth="1"/>
    <col min="14577" max="14816" width="9.140625" style="1714"/>
    <col min="14817" max="14817" width="7" style="1714" customWidth="1"/>
    <col min="14818" max="14818" width="12.85546875" style="1714" customWidth="1"/>
    <col min="14819" max="14819" width="13.7109375" style="1714" customWidth="1"/>
    <col min="14820" max="14820" width="13.5703125" style="1714" customWidth="1"/>
    <col min="14821" max="14821" width="13.28515625" style="1714" customWidth="1"/>
    <col min="14822" max="14822" width="11.85546875" style="1714" customWidth="1"/>
    <col min="14823" max="14823" width="11.7109375" style="1714" customWidth="1"/>
    <col min="14824" max="14824" width="12.28515625" style="1714" customWidth="1"/>
    <col min="14825" max="14825" width="12.140625" style="1714" customWidth="1"/>
    <col min="14826" max="14826" width="10.28515625" style="1714" customWidth="1"/>
    <col min="14827" max="14827" width="12.5703125" style="1714" customWidth="1"/>
    <col min="14828" max="14828" width="11.85546875" style="1714" customWidth="1"/>
    <col min="14829" max="14829" width="3.42578125" style="1714" customWidth="1"/>
    <col min="14830" max="14830" width="7.7109375" style="1714" customWidth="1"/>
    <col min="14831" max="14831" width="11.85546875" style="1714" bestFit="1" customWidth="1"/>
    <col min="14832" max="14832" width="11.85546875" style="1714" customWidth="1"/>
    <col min="14833" max="15072" width="9.140625" style="1714"/>
    <col min="15073" max="15073" width="7" style="1714" customWidth="1"/>
    <col min="15074" max="15074" width="12.85546875" style="1714" customWidth="1"/>
    <col min="15075" max="15075" width="13.7109375" style="1714" customWidth="1"/>
    <col min="15076" max="15076" width="13.5703125" style="1714" customWidth="1"/>
    <col min="15077" max="15077" width="13.28515625" style="1714" customWidth="1"/>
    <col min="15078" max="15078" width="11.85546875" style="1714" customWidth="1"/>
    <col min="15079" max="15079" width="11.7109375" style="1714" customWidth="1"/>
    <col min="15080" max="15080" width="12.28515625" style="1714" customWidth="1"/>
    <col min="15081" max="15081" width="12.140625" style="1714" customWidth="1"/>
    <col min="15082" max="15082" width="10.28515625" style="1714" customWidth="1"/>
    <col min="15083" max="15083" width="12.5703125" style="1714" customWidth="1"/>
    <col min="15084" max="15084" width="11.85546875" style="1714" customWidth="1"/>
    <col min="15085" max="15085" width="3.42578125" style="1714" customWidth="1"/>
    <col min="15086" max="15086" width="7.7109375" style="1714" customWidth="1"/>
    <col min="15087" max="15087" width="11.85546875" style="1714" bestFit="1" customWidth="1"/>
    <col min="15088" max="15088" width="11.85546875" style="1714" customWidth="1"/>
    <col min="15089" max="15328" width="9.140625" style="1714"/>
    <col min="15329" max="15329" width="7" style="1714" customWidth="1"/>
    <col min="15330" max="15330" width="12.85546875" style="1714" customWidth="1"/>
    <col min="15331" max="15331" width="13.7109375" style="1714" customWidth="1"/>
    <col min="15332" max="15332" width="13.5703125" style="1714" customWidth="1"/>
    <col min="15333" max="15333" width="13.28515625" style="1714" customWidth="1"/>
    <col min="15334" max="15334" width="11.85546875" style="1714" customWidth="1"/>
    <col min="15335" max="15335" width="11.7109375" style="1714" customWidth="1"/>
    <col min="15336" max="15336" width="12.28515625" style="1714" customWidth="1"/>
    <col min="15337" max="15337" width="12.140625" style="1714" customWidth="1"/>
    <col min="15338" max="15338" width="10.28515625" style="1714" customWidth="1"/>
    <col min="15339" max="15339" width="12.5703125" style="1714" customWidth="1"/>
    <col min="15340" max="15340" width="11.85546875" style="1714" customWidth="1"/>
    <col min="15341" max="15341" width="3.42578125" style="1714" customWidth="1"/>
    <col min="15342" max="15342" width="7.7109375" style="1714" customWidth="1"/>
    <col min="15343" max="15343" width="11.85546875" style="1714" bestFit="1" customWidth="1"/>
    <col min="15344" max="15344" width="11.85546875" style="1714" customWidth="1"/>
    <col min="15345" max="15584" width="9.140625" style="1714"/>
    <col min="15585" max="15585" width="7" style="1714" customWidth="1"/>
    <col min="15586" max="15586" width="12.85546875" style="1714" customWidth="1"/>
    <col min="15587" max="15587" width="13.7109375" style="1714" customWidth="1"/>
    <col min="15588" max="15588" width="13.5703125" style="1714" customWidth="1"/>
    <col min="15589" max="15589" width="13.28515625" style="1714" customWidth="1"/>
    <col min="15590" max="15590" width="11.85546875" style="1714" customWidth="1"/>
    <col min="15591" max="15591" width="11.7109375" style="1714" customWidth="1"/>
    <col min="15592" max="15592" width="12.28515625" style="1714" customWidth="1"/>
    <col min="15593" max="15593" width="12.140625" style="1714" customWidth="1"/>
    <col min="15594" max="15594" width="10.28515625" style="1714" customWidth="1"/>
    <col min="15595" max="15595" width="12.5703125" style="1714" customWidth="1"/>
    <col min="15596" max="15596" width="11.85546875" style="1714" customWidth="1"/>
    <col min="15597" max="15597" width="3.42578125" style="1714" customWidth="1"/>
    <col min="15598" max="15598" width="7.7109375" style="1714" customWidth="1"/>
    <col min="15599" max="15599" width="11.85546875" style="1714" bestFit="1" customWidth="1"/>
    <col min="15600" max="15600" width="11.85546875" style="1714" customWidth="1"/>
    <col min="15601" max="15840" width="9.140625" style="1714"/>
    <col min="15841" max="15841" width="7" style="1714" customWidth="1"/>
    <col min="15842" max="15842" width="12.85546875" style="1714" customWidth="1"/>
    <col min="15843" max="15843" width="13.7109375" style="1714" customWidth="1"/>
    <col min="15844" max="15844" width="13.5703125" style="1714" customWidth="1"/>
    <col min="15845" max="15845" width="13.28515625" style="1714" customWidth="1"/>
    <col min="15846" max="15846" width="11.85546875" style="1714" customWidth="1"/>
    <col min="15847" max="15847" width="11.7109375" style="1714" customWidth="1"/>
    <col min="15848" max="15848" width="12.28515625" style="1714" customWidth="1"/>
    <col min="15849" max="15849" width="12.140625" style="1714" customWidth="1"/>
    <col min="15850" max="15850" width="10.28515625" style="1714" customWidth="1"/>
    <col min="15851" max="15851" width="12.5703125" style="1714" customWidth="1"/>
    <col min="15852" max="15852" width="11.85546875" style="1714" customWidth="1"/>
    <col min="15853" max="15853" width="3.42578125" style="1714" customWidth="1"/>
    <col min="15854" max="15854" width="7.7109375" style="1714" customWidth="1"/>
    <col min="15855" max="15855" width="11.85546875" style="1714" bestFit="1" customWidth="1"/>
    <col min="15856" max="15856" width="11.85546875" style="1714" customWidth="1"/>
    <col min="15857" max="16096" width="9.140625" style="1714"/>
    <col min="16097" max="16097" width="7" style="1714" customWidth="1"/>
    <col min="16098" max="16098" width="12.85546875" style="1714" customWidth="1"/>
    <col min="16099" max="16099" width="13.7109375" style="1714" customWidth="1"/>
    <col min="16100" max="16100" width="13.5703125" style="1714" customWidth="1"/>
    <col min="16101" max="16101" width="13.28515625" style="1714" customWidth="1"/>
    <col min="16102" max="16102" width="11.85546875" style="1714" customWidth="1"/>
    <col min="16103" max="16103" width="11.7109375" style="1714" customWidth="1"/>
    <col min="16104" max="16104" width="12.28515625" style="1714" customWidth="1"/>
    <col min="16105" max="16105" width="12.140625" style="1714" customWidth="1"/>
    <col min="16106" max="16106" width="10.28515625" style="1714" customWidth="1"/>
    <col min="16107" max="16107" width="12.5703125" style="1714" customWidth="1"/>
    <col min="16108" max="16108" width="11.85546875" style="1714" customWidth="1"/>
    <col min="16109" max="16109" width="3.42578125" style="1714" customWidth="1"/>
    <col min="16110" max="16110" width="7.7109375" style="1714" customWidth="1"/>
    <col min="16111" max="16111" width="11.85546875" style="1714" bestFit="1" customWidth="1"/>
    <col min="16112" max="16112" width="11.85546875" style="1714" customWidth="1"/>
    <col min="16113" max="16384" width="9.140625" style="1714"/>
  </cols>
  <sheetData>
    <row r="1" spans="1:12" s="1700" customFormat="1" x14ac:dyDescent="0.15"/>
    <row r="2" spans="1:12" s="1700" customFormat="1" ht="15" customHeight="1" x14ac:dyDescent="0.15">
      <c r="A2" s="3471" t="s">
        <v>3379</v>
      </c>
      <c r="B2" s="3485"/>
      <c r="C2" s="3485"/>
      <c r="D2" s="3485"/>
      <c r="E2" s="3485"/>
      <c r="F2" s="3485"/>
      <c r="G2" s="3485"/>
      <c r="H2" s="3485"/>
      <c r="I2" s="3485"/>
      <c r="J2" s="3485"/>
      <c r="K2" s="3485"/>
      <c r="L2" s="3485"/>
    </row>
    <row r="3" spans="1:12" s="1700" customFormat="1" ht="9.75" customHeight="1" x14ac:dyDescent="0.15">
      <c r="A3" s="3473"/>
      <c r="B3" s="3474"/>
      <c r="C3" s="3474"/>
      <c r="D3" s="3474"/>
      <c r="E3" s="3474"/>
      <c r="F3" s="3474"/>
      <c r="G3" s="3474"/>
      <c r="H3" s="3474"/>
      <c r="I3" s="3474"/>
      <c r="J3" s="3474"/>
      <c r="K3" s="3474"/>
      <c r="L3" s="3474"/>
    </row>
    <row r="4" spans="1:12" s="1867" customFormat="1" ht="11.25" customHeight="1" x14ac:dyDescent="0.25">
      <c r="A4" s="3475" t="s">
        <v>1419</v>
      </c>
      <c r="B4" s="3475" t="s">
        <v>1466</v>
      </c>
      <c r="C4" s="3478"/>
      <c r="D4" s="3478"/>
      <c r="E4" s="3478"/>
      <c r="F4" s="3478"/>
      <c r="G4" s="3478"/>
      <c r="H4" s="3478"/>
      <c r="I4" s="3478"/>
      <c r="J4" s="3478"/>
      <c r="K4" s="3478"/>
      <c r="L4" s="3479"/>
    </row>
    <row r="5" spans="1:12" s="1867" customFormat="1" ht="11.25" customHeight="1" x14ac:dyDescent="0.25">
      <c r="A5" s="3476"/>
      <c r="B5" s="3475" t="s">
        <v>71</v>
      </c>
      <c r="C5" s="3480" t="s">
        <v>1445</v>
      </c>
      <c r="D5" s="3481"/>
      <c r="E5" s="3481"/>
      <c r="F5" s="3481"/>
      <c r="G5" s="3481"/>
      <c r="H5" s="3481"/>
      <c r="I5" s="3481"/>
      <c r="J5" s="3481"/>
      <c r="K5" s="3481"/>
      <c r="L5" s="3482"/>
    </row>
    <row r="6" spans="1:12" s="1700" customFormat="1" ht="21.75" x14ac:dyDescent="0.15">
      <c r="A6" s="3477"/>
      <c r="B6" s="3477"/>
      <c r="C6" s="1868" t="s">
        <v>3353</v>
      </c>
      <c r="D6" s="1869" t="s">
        <v>3354</v>
      </c>
      <c r="E6" s="1869" t="s">
        <v>3355</v>
      </c>
      <c r="F6" s="1869" t="s">
        <v>3356</v>
      </c>
      <c r="G6" s="1869" t="s">
        <v>3357</v>
      </c>
      <c r="H6" s="1869" t="s">
        <v>3316</v>
      </c>
      <c r="I6" s="1869" t="s">
        <v>3304</v>
      </c>
      <c r="J6" s="1869" t="s">
        <v>3344</v>
      </c>
      <c r="K6" s="1869" t="s">
        <v>3380</v>
      </c>
      <c r="L6" s="1869" t="s">
        <v>1631</v>
      </c>
    </row>
    <row r="7" spans="1:12" s="1700" customFormat="1" x14ac:dyDescent="0.15">
      <c r="A7" s="1875">
        <v>2012</v>
      </c>
      <c r="B7" s="716">
        <f>SUM(C7:L7)</f>
        <v>10129391</v>
      </c>
      <c r="C7" s="717">
        <v>3383071</v>
      </c>
      <c r="D7" s="717">
        <v>4110451</v>
      </c>
      <c r="E7" s="717">
        <v>846731</v>
      </c>
      <c r="F7" s="717">
        <v>776590</v>
      </c>
      <c r="G7" s="717">
        <v>237471</v>
      </c>
      <c r="H7" s="717">
        <v>218973</v>
      </c>
      <c r="I7" s="717">
        <v>237329</v>
      </c>
      <c r="J7" s="717">
        <v>37120</v>
      </c>
      <c r="K7" s="717">
        <v>0</v>
      </c>
      <c r="L7" s="717">
        <v>281655</v>
      </c>
    </row>
    <row r="8" spans="1:12" s="1700" customFormat="1" x14ac:dyDescent="0.15">
      <c r="A8" s="1875">
        <v>2013</v>
      </c>
      <c r="B8" s="716">
        <f>SUM(C8:L8)</f>
        <v>8914033</v>
      </c>
      <c r="C8" s="717">
        <v>3443051</v>
      </c>
      <c r="D8" s="717">
        <v>3040369</v>
      </c>
      <c r="E8" s="717">
        <v>785730</v>
      </c>
      <c r="F8" s="717">
        <v>655452</v>
      </c>
      <c r="G8" s="717">
        <v>167721</v>
      </c>
      <c r="H8" s="717">
        <v>129140</v>
      </c>
      <c r="I8" s="717">
        <v>232135</v>
      </c>
      <c r="J8" s="717">
        <v>62758</v>
      </c>
      <c r="K8" s="717">
        <v>0</v>
      </c>
      <c r="L8" s="717">
        <v>397677</v>
      </c>
    </row>
    <row r="9" spans="1:12" s="1700" customFormat="1" x14ac:dyDescent="0.15">
      <c r="A9" s="1875">
        <v>2014</v>
      </c>
      <c r="B9" s="716">
        <f>SUM(C9:L9)</f>
        <v>7968147</v>
      </c>
      <c r="C9" s="717">
        <v>2761926</v>
      </c>
      <c r="D9" s="717">
        <v>2764327</v>
      </c>
      <c r="E9" s="717">
        <v>647862</v>
      </c>
      <c r="F9" s="717">
        <v>637349</v>
      </c>
      <c r="G9" s="717">
        <v>168604</v>
      </c>
      <c r="H9" s="717">
        <v>195036</v>
      </c>
      <c r="I9" s="717">
        <v>419341</v>
      </c>
      <c r="J9" s="717">
        <v>34972</v>
      </c>
      <c r="K9" s="717">
        <v>117274</v>
      </c>
      <c r="L9" s="717">
        <v>221456</v>
      </c>
    </row>
    <row r="10" spans="1:12" s="1700" customFormat="1" ht="11.25" x14ac:dyDescent="0.15">
      <c r="A10" s="1875" t="s">
        <v>3381</v>
      </c>
      <c r="B10" s="716">
        <f>SUM(C10:L10)</f>
        <v>7879020</v>
      </c>
      <c r="C10" s="717">
        <v>2562420</v>
      </c>
      <c r="D10" s="717">
        <v>3363351</v>
      </c>
      <c r="E10" s="717">
        <v>533006</v>
      </c>
      <c r="F10" s="717">
        <v>598162</v>
      </c>
      <c r="G10" s="717">
        <v>149502</v>
      </c>
      <c r="H10" s="717">
        <v>197831</v>
      </c>
      <c r="I10" s="717">
        <v>173618</v>
      </c>
      <c r="J10" s="717">
        <v>22893</v>
      </c>
      <c r="K10" s="717">
        <v>126745</v>
      </c>
      <c r="L10" s="717">
        <v>151492</v>
      </c>
    </row>
    <row r="11" spans="1:12" s="1700" customFormat="1" x14ac:dyDescent="0.15">
      <c r="A11" s="1875">
        <v>2016</v>
      </c>
      <c r="B11" s="716">
        <f>SUM(C11:L11)</f>
        <v>9191248</v>
      </c>
      <c r="C11" s="717">
        <v>3063241</v>
      </c>
      <c r="D11" s="717">
        <v>3010455</v>
      </c>
      <c r="E11" s="717">
        <v>746377</v>
      </c>
      <c r="F11" s="717">
        <v>1026265</v>
      </c>
      <c r="G11" s="717">
        <v>255505</v>
      </c>
      <c r="H11" s="717">
        <v>252884</v>
      </c>
      <c r="I11" s="717">
        <v>185227</v>
      </c>
      <c r="J11" s="717">
        <v>35340</v>
      </c>
      <c r="K11" s="717">
        <v>267898</v>
      </c>
      <c r="L11" s="717">
        <v>348056</v>
      </c>
    </row>
    <row r="12" spans="1:12" s="1700" customFormat="1" ht="11.25" customHeight="1" x14ac:dyDescent="0.15">
      <c r="A12" s="3466"/>
      <c r="B12" s="3467"/>
      <c r="C12" s="3467"/>
      <c r="D12" s="3467"/>
      <c r="E12" s="3467"/>
      <c r="F12" s="3467"/>
      <c r="G12" s="3467"/>
      <c r="H12" s="3467"/>
      <c r="I12" s="3467"/>
      <c r="J12" s="3467"/>
      <c r="K12" s="3467"/>
      <c r="L12" s="3467"/>
    </row>
    <row r="13" spans="1:12" s="1700" customFormat="1" ht="22.5" customHeight="1" x14ac:dyDescent="0.15">
      <c r="A13" s="3468" t="s">
        <v>3370</v>
      </c>
      <c r="B13" s="3469"/>
      <c r="C13" s="3469"/>
      <c r="D13" s="3469"/>
      <c r="E13" s="3469"/>
      <c r="F13" s="3469"/>
      <c r="G13" s="3469"/>
      <c r="H13" s="3469"/>
      <c r="I13" s="3469"/>
      <c r="J13" s="3469"/>
      <c r="K13" s="3469"/>
      <c r="L13" s="3469"/>
    </row>
    <row r="14" spans="1:12" ht="15" customHeight="1" x14ac:dyDescent="0.15">
      <c r="A14" s="3484" t="s">
        <v>3382</v>
      </c>
      <c r="B14" s="3484"/>
      <c r="C14" s="3484"/>
      <c r="D14" s="3484"/>
      <c r="E14" s="3484"/>
      <c r="F14" s="3484"/>
      <c r="G14" s="3484"/>
      <c r="H14" s="3484"/>
      <c r="I14" s="3484"/>
      <c r="J14" s="3484"/>
      <c r="K14" s="3484"/>
      <c r="L14" s="3484"/>
    </row>
    <row r="15" spans="1:12" s="1876" customFormat="1" ht="22.5" customHeight="1" x14ac:dyDescent="0.25">
      <c r="A15" s="3469" t="s">
        <v>3374</v>
      </c>
      <c r="B15" s="3469"/>
      <c r="C15" s="3469"/>
      <c r="D15" s="3469"/>
      <c r="E15" s="3469"/>
      <c r="F15" s="3469"/>
      <c r="G15" s="3469"/>
      <c r="H15" s="3469"/>
      <c r="I15" s="3469"/>
      <c r="J15" s="3469"/>
      <c r="K15" s="3469"/>
      <c r="L15" s="3469"/>
    </row>
    <row r="16" spans="1:12" s="1877" customFormat="1" ht="15" customHeight="1" x14ac:dyDescent="0.25">
      <c r="A16" s="3470" t="s">
        <v>1454</v>
      </c>
      <c r="B16" s="3469"/>
      <c r="C16" s="3469"/>
      <c r="D16" s="3469"/>
      <c r="E16" s="3469"/>
      <c r="F16" s="3469"/>
      <c r="G16" s="3469"/>
      <c r="H16" s="3469"/>
      <c r="I16" s="3469"/>
      <c r="J16" s="3469"/>
      <c r="K16" s="3469"/>
      <c r="L16" s="3469"/>
    </row>
  </sheetData>
  <mergeCells count="11">
    <mergeCell ref="A2:L2"/>
    <mergeCell ref="A3:L3"/>
    <mergeCell ref="A4:A6"/>
    <mergeCell ref="B4:L4"/>
    <mergeCell ref="B5:B6"/>
    <mergeCell ref="C5:L5"/>
    <mergeCell ref="A12:L12"/>
    <mergeCell ref="A13:L13"/>
    <mergeCell ref="A14:L14"/>
    <mergeCell ref="A15:L15"/>
    <mergeCell ref="A16:L16"/>
  </mergeCells>
  <pageMargins left="0.7" right="0.7" top="0.75" bottom="0.75" header="0.3" footer="0.3"/>
  <pageSetup paperSize="9" orientation="portrait" verticalDpi="0"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6"/>
  <dimension ref="A2:N26"/>
  <sheetViews>
    <sheetView workbookViewId="0"/>
  </sheetViews>
  <sheetFormatPr baseColWidth="10" defaultColWidth="9.140625" defaultRowHeight="10.5" x14ac:dyDescent="0.15"/>
  <cols>
    <col min="1" max="1" width="20.5703125" style="128" customWidth="1"/>
    <col min="2" max="2" width="13" style="128" customWidth="1"/>
    <col min="3" max="3" width="10.28515625" style="128" customWidth="1"/>
    <col min="4" max="4" width="10.42578125" style="128" customWidth="1"/>
    <col min="5" max="5" width="9.42578125" style="128" customWidth="1"/>
    <col min="6" max="6" width="11.5703125" style="128" bestFit="1" customWidth="1"/>
    <col min="7" max="7" width="10.28515625" style="128" customWidth="1"/>
    <col min="8" max="8" width="9.85546875" style="128" customWidth="1"/>
    <col min="9" max="9" width="10.7109375" style="128" customWidth="1"/>
    <col min="10" max="10" width="9.85546875" style="128" customWidth="1"/>
    <col min="11" max="11" width="12.28515625" style="128" customWidth="1"/>
    <col min="12" max="13" width="11.7109375" style="128" customWidth="1"/>
    <col min="14" max="14" width="10.7109375" style="128" customWidth="1"/>
    <col min="15" max="16384" width="9.140625" style="128"/>
  </cols>
  <sheetData>
    <row r="2" spans="1:14" ht="16.5" customHeight="1" x14ac:dyDescent="0.15">
      <c r="A2" s="2770" t="s">
        <v>3383</v>
      </c>
      <c r="B2" s="2390"/>
      <c r="C2" s="2390"/>
      <c r="D2" s="2390"/>
      <c r="E2" s="2390"/>
      <c r="F2" s="2390"/>
      <c r="G2" s="2390"/>
      <c r="H2" s="2390"/>
      <c r="I2" s="2390"/>
      <c r="J2" s="2390"/>
      <c r="K2" s="2390"/>
      <c r="L2" s="2390"/>
      <c r="M2" s="2390"/>
      <c r="N2" s="2390"/>
    </row>
    <row r="3" spans="1:14" ht="11.25" customHeight="1" x14ac:dyDescent="0.15">
      <c r="A3" s="1742"/>
    </row>
    <row r="4" spans="1:14" ht="14.25" customHeight="1" x14ac:dyDescent="0.15">
      <c r="A4" s="3460" t="s">
        <v>1</v>
      </c>
      <c r="B4" s="3486" t="s">
        <v>2231</v>
      </c>
      <c r="C4" s="3464"/>
      <c r="D4" s="3464"/>
      <c r="E4" s="3464"/>
      <c r="F4" s="3464"/>
      <c r="G4" s="3464"/>
      <c r="H4" s="3464"/>
      <c r="I4" s="3464"/>
      <c r="J4" s="3464"/>
      <c r="K4" s="3464"/>
      <c r="L4" s="3464"/>
      <c r="M4" s="3464"/>
      <c r="N4" s="3465"/>
    </row>
    <row r="5" spans="1:14" ht="15.75" customHeight="1" x14ac:dyDescent="0.15">
      <c r="A5" s="2406"/>
      <c r="B5" s="861" t="s">
        <v>71</v>
      </c>
      <c r="C5" s="1865" t="s">
        <v>1476</v>
      </c>
      <c r="D5" s="1865" t="s">
        <v>1477</v>
      </c>
      <c r="E5" s="1865" t="s">
        <v>1478</v>
      </c>
      <c r="F5" s="1865" t="s">
        <v>1479</v>
      </c>
      <c r="G5" s="1865" t="s">
        <v>1480</v>
      </c>
      <c r="H5" s="1865" t="s">
        <v>1481</v>
      </c>
      <c r="I5" s="1865" t="s">
        <v>1482</v>
      </c>
      <c r="J5" s="1865" t="s">
        <v>1483</v>
      </c>
      <c r="K5" s="1865" t="s">
        <v>1484</v>
      </c>
      <c r="L5" s="1865" t="s">
        <v>1485</v>
      </c>
      <c r="M5" s="1865" t="s">
        <v>1486</v>
      </c>
      <c r="N5" s="1865" t="s">
        <v>1487</v>
      </c>
    </row>
    <row r="6" spans="1:14" x14ac:dyDescent="0.15">
      <c r="A6" s="141" t="s">
        <v>71</v>
      </c>
      <c r="B6" s="709">
        <f t="shared" ref="B6:N6" si="0">SUM(B7:B21)</f>
        <v>9191248</v>
      </c>
      <c r="C6" s="874">
        <f t="shared" si="0"/>
        <v>566736</v>
      </c>
      <c r="D6" s="874">
        <f t="shared" si="0"/>
        <v>684760</v>
      </c>
      <c r="E6" s="874">
        <f t="shared" si="0"/>
        <v>681472</v>
      </c>
      <c r="F6" s="874">
        <f t="shared" si="0"/>
        <v>853071</v>
      </c>
      <c r="G6" s="874">
        <f t="shared" si="0"/>
        <v>549151</v>
      </c>
      <c r="H6" s="874">
        <f t="shared" si="0"/>
        <v>456002</v>
      </c>
      <c r="I6" s="874">
        <f t="shared" si="0"/>
        <v>805120</v>
      </c>
      <c r="J6" s="874">
        <f t="shared" si="0"/>
        <v>943871</v>
      </c>
      <c r="K6" s="874">
        <f t="shared" si="0"/>
        <v>842459</v>
      </c>
      <c r="L6" s="874">
        <f t="shared" si="0"/>
        <v>1036745</v>
      </c>
      <c r="M6" s="874">
        <f t="shared" si="0"/>
        <v>1055862</v>
      </c>
      <c r="N6" s="874">
        <f t="shared" si="0"/>
        <v>715999</v>
      </c>
    </row>
    <row r="7" spans="1:14" x14ac:dyDescent="0.15">
      <c r="A7" s="143" t="s">
        <v>5</v>
      </c>
      <c r="B7" s="874">
        <f>SUM(C7:N7)</f>
        <v>191299</v>
      </c>
      <c r="C7" s="1878">
        <v>11210</v>
      </c>
      <c r="D7" s="1878">
        <v>11577</v>
      </c>
      <c r="E7" s="1878">
        <v>14882</v>
      </c>
      <c r="F7" s="1878">
        <v>29033</v>
      </c>
      <c r="G7" s="1878">
        <v>13820</v>
      </c>
      <c r="H7" s="1878">
        <v>14790</v>
      </c>
      <c r="I7" s="1878">
        <v>12124</v>
      </c>
      <c r="J7" s="1878">
        <v>15820</v>
      </c>
      <c r="K7" s="1878">
        <v>20492</v>
      </c>
      <c r="L7" s="1878">
        <v>18985</v>
      </c>
      <c r="M7" s="1878">
        <v>20562</v>
      </c>
      <c r="N7" s="1878">
        <v>8004</v>
      </c>
    </row>
    <row r="8" spans="1:14" x14ac:dyDescent="0.15">
      <c r="A8" s="143" t="s">
        <v>7</v>
      </c>
      <c r="B8" s="874">
        <f t="shared" ref="B8:B21" si="1">SUM(C8:N8)</f>
        <v>32666</v>
      </c>
      <c r="C8" s="1878">
        <v>803</v>
      </c>
      <c r="D8" s="1878">
        <v>1080</v>
      </c>
      <c r="E8" s="1878">
        <v>400</v>
      </c>
      <c r="F8" s="1878">
        <v>3310</v>
      </c>
      <c r="G8" s="1878">
        <v>2545</v>
      </c>
      <c r="H8" s="1878">
        <v>3025</v>
      </c>
      <c r="I8" s="1878">
        <v>2915</v>
      </c>
      <c r="J8" s="1878">
        <v>3828</v>
      </c>
      <c r="K8" s="1878">
        <v>4025</v>
      </c>
      <c r="L8" s="1878">
        <v>7135</v>
      </c>
      <c r="M8" s="1878">
        <v>1645</v>
      </c>
      <c r="N8" s="1878">
        <v>1955</v>
      </c>
    </row>
    <row r="9" spans="1:14" x14ac:dyDescent="0.15">
      <c r="A9" s="143" t="s">
        <v>8</v>
      </c>
      <c r="B9" s="874">
        <f t="shared" si="1"/>
        <v>385537</v>
      </c>
      <c r="C9" s="1878">
        <v>31980</v>
      </c>
      <c r="D9" s="1878">
        <v>24194</v>
      </c>
      <c r="E9" s="1878">
        <v>23852</v>
      </c>
      <c r="F9" s="1878">
        <v>28383</v>
      </c>
      <c r="G9" s="1878">
        <v>15866</v>
      </c>
      <c r="H9" s="1878">
        <v>14430</v>
      </c>
      <c r="I9" s="1878">
        <v>37537</v>
      </c>
      <c r="J9" s="1878">
        <v>37473</v>
      </c>
      <c r="K9" s="1878">
        <v>42703</v>
      </c>
      <c r="L9" s="1878">
        <v>46456</v>
      </c>
      <c r="M9" s="1878">
        <v>46847</v>
      </c>
      <c r="N9" s="1878">
        <v>35816</v>
      </c>
    </row>
    <row r="10" spans="1:14" x14ac:dyDescent="0.15">
      <c r="A10" s="143" t="s">
        <v>9</v>
      </c>
      <c r="B10" s="874">
        <f t="shared" si="1"/>
        <v>179482</v>
      </c>
      <c r="C10" s="1878">
        <v>7254</v>
      </c>
      <c r="D10" s="1878">
        <v>12222</v>
      </c>
      <c r="E10" s="1878">
        <v>10010</v>
      </c>
      <c r="F10" s="1878">
        <v>27148</v>
      </c>
      <c r="G10" s="1878">
        <v>27388</v>
      </c>
      <c r="H10" s="1878">
        <v>28505</v>
      </c>
      <c r="I10" s="1878">
        <v>11873</v>
      </c>
      <c r="J10" s="1878">
        <v>8413</v>
      </c>
      <c r="K10" s="1878">
        <v>14804</v>
      </c>
      <c r="L10" s="1878">
        <v>13371</v>
      </c>
      <c r="M10" s="1878">
        <v>9787</v>
      </c>
      <c r="N10" s="1878">
        <v>8707</v>
      </c>
    </row>
    <row r="11" spans="1:14" x14ac:dyDescent="0.15">
      <c r="A11" s="143" t="s">
        <v>10</v>
      </c>
      <c r="B11" s="874">
        <f t="shared" si="1"/>
        <v>366230</v>
      </c>
      <c r="C11" s="1878">
        <v>35364</v>
      </c>
      <c r="D11" s="1878">
        <v>33146</v>
      </c>
      <c r="E11" s="1878">
        <v>21746</v>
      </c>
      <c r="F11" s="1878">
        <v>45251</v>
      </c>
      <c r="G11" s="1878">
        <v>13953</v>
      </c>
      <c r="H11" s="1878">
        <v>25135</v>
      </c>
      <c r="I11" s="1878">
        <v>56693</v>
      </c>
      <c r="J11" s="1878">
        <v>30937</v>
      </c>
      <c r="K11" s="1878">
        <v>27618</v>
      </c>
      <c r="L11" s="1878">
        <v>26485</v>
      </c>
      <c r="M11" s="1878">
        <v>34118</v>
      </c>
      <c r="N11" s="1878">
        <v>15784</v>
      </c>
    </row>
    <row r="12" spans="1:14" x14ac:dyDescent="0.15">
      <c r="A12" s="143" t="s">
        <v>11</v>
      </c>
      <c r="B12" s="874">
        <f t="shared" si="1"/>
        <v>932537</v>
      </c>
      <c r="C12" s="1878">
        <v>58635</v>
      </c>
      <c r="D12" s="1878">
        <v>50195</v>
      </c>
      <c r="E12" s="1878">
        <v>67533</v>
      </c>
      <c r="F12" s="1878">
        <v>120519</v>
      </c>
      <c r="G12" s="1878">
        <v>99108</v>
      </c>
      <c r="H12" s="1878">
        <v>52913</v>
      </c>
      <c r="I12" s="1878">
        <v>72771</v>
      </c>
      <c r="J12" s="1878">
        <v>85425</v>
      </c>
      <c r="K12" s="1878">
        <v>67750</v>
      </c>
      <c r="L12" s="1878">
        <v>88095</v>
      </c>
      <c r="M12" s="1878">
        <v>104901</v>
      </c>
      <c r="N12" s="1878">
        <v>64692</v>
      </c>
    </row>
    <row r="13" spans="1:14" x14ac:dyDescent="0.15">
      <c r="A13" s="143" t="s">
        <v>12</v>
      </c>
      <c r="B13" s="874">
        <f t="shared" si="1"/>
        <v>2011028</v>
      </c>
      <c r="C13" s="1878">
        <v>101385</v>
      </c>
      <c r="D13" s="1878">
        <v>199771</v>
      </c>
      <c r="E13" s="1878">
        <v>212107</v>
      </c>
      <c r="F13" s="1878">
        <v>202823</v>
      </c>
      <c r="G13" s="1878">
        <v>56438</v>
      </c>
      <c r="H13" s="1878">
        <v>52693</v>
      </c>
      <c r="I13" s="1878">
        <v>149350</v>
      </c>
      <c r="J13" s="1878">
        <v>258004</v>
      </c>
      <c r="K13" s="1878">
        <v>150154</v>
      </c>
      <c r="L13" s="1878">
        <v>280355</v>
      </c>
      <c r="M13" s="1878">
        <v>285165</v>
      </c>
      <c r="N13" s="1878">
        <v>62783</v>
      </c>
    </row>
    <row r="14" spans="1:14" x14ac:dyDescent="0.15">
      <c r="A14" s="143" t="s">
        <v>13</v>
      </c>
      <c r="B14" s="874">
        <f t="shared" si="1"/>
        <v>719579</v>
      </c>
      <c r="C14" s="1878">
        <v>65711</v>
      </c>
      <c r="D14" s="1878">
        <v>56083</v>
      </c>
      <c r="E14" s="1878">
        <v>57169</v>
      </c>
      <c r="F14" s="1878">
        <v>75599</v>
      </c>
      <c r="G14" s="1878">
        <v>58102</v>
      </c>
      <c r="H14" s="1878">
        <v>51186</v>
      </c>
      <c r="I14" s="1878">
        <v>52804</v>
      </c>
      <c r="J14" s="1878">
        <v>73891</v>
      </c>
      <c r="K14" s="1878">
        <v>60339</v>
      </c>
      <c r="L14" s="1878">
        <v>60025</v>
      </c>
      <c r="M14" s="1878">
        <v>64926</v>
      </c>
      <c r="N14" s="1878">
        <v>43744</v>
      </c>
    </row>
    <row r="15" spans="1:14" x14ac:dyDescent="0.15">
      <c r="A15" s="143" t="s">
        <v>14</v>
      </c>
      <c r="B15" s="874">
        <f t="shared" si="1"/>
        <v>569245</v>
      </c>
      <c r="C15" s="1878">
        <v>32360</v>
      </c>
      <c r="D15" s="1878">
        <v>47472</v>
      </c>
      <c r="E15" s="1878">
        <v>34439</v>
      </c>
      <c r="F15" s="1878">
        <v>36745</v>
      </c>
      <c r="G15" s="1878">
        <v>36155</v>
      </c>
      <c r="H15" s="1878">
        <v>29347</v>
      </c>
      <c r="I15" s="1878">
        <v>59307</v>
      </c>
      <c r="J15" s="1878">
        <v>60468</v>
      </c>
      <c r="K15" s="1878">
        <v>58148</v>
      </c>
      <c r="L15" s="1878">
        <v>62038</v>
      </c>
      <c r="M15" s="1878">
        <v>63130</v>
      </c>
      <c r="N15" s="1878">
        <v>49636</v>
      </c>
    </row>
    <row r="16" spans="1:14" x14ac:dyDescent="0.15">
      <c r="A16" s="143" t="s">
        <v>15</v>
      </c>
      <c r="B16" s="874">
        <f t="shared" si="1"/>
        <v>1083690</v>
      </c>
      <c r="C16" s="1878">
        <v>85540</v>
      </c>
      <c r="D16" s="1878">
        <v>98096</v>
      </c>
      <c r="E16" s="1878">
        <v>103834</v>
      </c>
      <c r="F16" s="1878">
        <v>83368</v>
      </c>
      <c r="G16" s="1878">
        <v>47688</v>
      </c>
      <c r="H16" s="1878">
        <v>48412</v>
      </c>
      <c r="I16" s="1878">
        <v>79968</v>
      </c>
      <c r="J16" s="1878">
        <v>97578</v>
      </c>
      <c r="K16" s="1878">
        <v>111637</v>
      </c>
      <c r="L16" s="1878">
        <v>111692</v>
      </c>
      <c r="M16" s="1878">
        <v>114324</v>
      </c>
      <c r="N16" s="1878">
        <v>101553</v>
      </c>
    </row>
    <row r="17" spans="1:14" x14ac:dyDescent="0.15">
      <c r="A17" s="143" t="s">
        <v>16</v>
      </c>
      <c r="B17" s="874">
        <f t="shared" si="1"/>
        <v>1777520</v>
      </c>
      <c r="C17" s="1878">
        <v>71478</v>
      </c>
      <c r="D17" s="1878">
        <v>91479</v>
      </c>
      <c r="E17" s="1878">
        <v>72506</v>
      </c>
      <c r="F17" s="1878">
        <v>120355</v>
      </c>
      <c r="G17" s="1878">
        <v>85047</v>
      </c>
      <c r="H17" s="1878">
        <v>76530</v>
      </c>
      <c r="I17" s="1878">
        <v>172240</v>
      </c>
      <c r="J17" s="1878">
        <v>197832</v>
      </c>
      <c r="K17" s="1878">
        <v>196909</v>
      </c>
      <c r="L17" s="1878">
        <v>230382</v>
      </c>
      <c r="M17" s="1878">
        <v>230501</v>
      </c>
      <c r="N17" s="1878">
        <v>232261</v>
      </c>
    </row>
    <row r="18" spans="1:14" x14ac:dyDescent="0.15">
      <c r="A18" s="143" t="s">
        <v>17</v>
      </c>
      <c r="B18" s="874">
        <f t="shared" si="1"/>
        <v>253662</v>
      </c>
      <c r="C18" s="1878">
        <v>18985</v>
      </c>
      <c r="D18" s="1878">
        <v>16371</v>
      </c>
      <c r="E18" s="1878">
        <v>16800</v>
      </c>
      <c r="F18" s="1878">
        <v>22775</v>
      </c>
      <c r="G18" s="1878">
        <v>24508</v>
      </c>
      <c r="H18" s="1878">
        <v>15670</v>
      </c>
      <c r="I18" s="1878">
        <v>28820</v>
      </c>
      <c r="J18" s="1878">
        <v>11277</v>
      </c>
      <c r="K18" s="1878">
        <v>30701</v>
      </c>
      <c r="L18" s="1878">
        <v>25077</v>
      </c>
      <c r="M18" s="1878">
        <v>18725</v>
      </c>
      <c r="N18" s="1878">
        <v>23953</v>
      </c>
    </row>
    <row r="19" spans="1:14" x14ac:dyDescent="0.15">
      <c r="A19" s="143" t="s">
        <v>18</v>
      </c>
      <c r="B19" s="874">
        <f t="shared" si="1"/>
        <v>590393</v>
      </c>
      <c r="C19" s="1878">
        <v>38781</v>
      </c>
      <c r="D19" s="1878">
        <v>35034</v>
      </c>
      <c r="E19" s="1878">
        <v>40804</v>
      </c>
      <c r="F19" s="1878">
        <v>50922</v>
      </c>
      <c r="G19" s="1878">
        <v>60638</v>
      </c>
      <c r="H19" s="1878">
        <v>38141</v>
      </c>
      <c r="I19" s="1878">
        <v>61198</v>
      </c>
      <c r="J19" s="1878">
        <v>53895</v>
      </c>
      <c r="K19" s="1878">
        <v>47139</v>
      </c>
      <c r="L19" s="1878">
        <v>53254</v>
      </c>
      <c r="M19" s="1878">
        <v>51306</v>
      </c>
      <c r="N19" s="1878">
        <v>59281</v>
      </c>
    </row>
    <row r="20" spans="1:14" x14ac:dyDescent="0.15">
      <c r="A20" s="143" t="s">
        <v>19</v>
      </c>
      <c r="B20" s="874">
        <f t="shared" si="1"/>
        <v>38540</v>
      </c>
      <c r="C20" s="1878">
        <v>2730</v>
      </c>
      <c r="D20" s="1878">
        <v>2300</v>
      </c>
      <c r="E20" s="1878">
        <v>1190</v>
      </c>
      <c r="F20" s="1878">
        <v>2740</v>
      </c>
      <c r="G20" s="1878">
        <v>1900</v>
      </c>
      <c r="H20" s="1878">
        <v>1550</v>
      </c>
      <c r="I20" s="1878">
        <v>3400</v>
      </c>
      <c r="J20" s="1878">
        <v>3350</v>
      </c>
      <c r="K20" s="1878">
        <v>3700</v>
      </c>
      <c r="L20" s="1878">
        <v>8200</v>
      </c>
      <c r="M20" s="1878">
        <v>3460</v>
      </c>
      <c r="N20" s="1878">
        <v>4020</v>
      </c>
    </row>
    <row r="21" spans="1:14" x14ac:dyDescent="0.15">
      <c r="A21" s="143" t="s">
        <v>20</v>
      </c>
      <c r="B21" s="874">
        <f t="shared" si="1"/>
        <v>59840</v>
      </c>
      <c r="C21" s="1878">
        <v>4520</v>
      </c>
      <c r="D21" s="1878">
        <v>5740</v>
      </c>
      <c r="E21" s="1878">
        <v>4200</v>
      </c>
      <c r="F21" s="1878">
        <v>4100</v>
      </c>
      <c r="G21" s="1878">
        <v>5995</v>
      </c>
      <c r="H21" s="1878">
        <v>3675</v>
      </c>
      <c r="I21" s="1878">
        <v>4120</v>
      </c>
      <c r="J21" s="1878">
        <v>5680</v>
      </c>
      <c r="K21" s="1878">
        <v>6340</v>
      </c>
      <c r="L21" s="1878">
        <v>5195</v>
      </c>
      <c r="M21" s="1878">
        <v>6465</v>
      </c>
      <c r="N21" s="1878">
        <v>3810</v>
      </c>
    </row>
    <row r="22" spans="1:14" ht="11.25" customHeight="1" x14ac:dyDescent="0.15"/>
    <row r="23" spans="1:14" ht="33.75" customHeight="1" x14ac:dyDescent="0.15">
      <c r="A23" s="2390" t="s">
        <v>3384</v>
      </c>
      <c r="B23" s="2390"/>
      <c r="C23" s="2390"/>
      <c r="D23" s="2390"/>
      <c r="E23" s="2390"/>
      <c r="F23" s="2390"/>
      <c r="G23" s="2390"/>
      <c r="H23" s="2390"/>
      <c r="I23" s="2390"/>
      <c r="J23" s="2390"/>
      <c r="K23" s="2390"/>
      <c r="L23" s="2390"/>
      <c r="M23" s="2390"/>
      <c r="N23" s="2390"/>
    </row>
    <row r="24" spans="1:14" ht="15" customHeight="1" x14ac:dyDescent="0.15">
      <c r="A24" s="2390" t="s">
        <v>3385</v>
      </c>
      <c r="B24" s="2390"/>
      <c r="C24" s="2390"/>
      <c r="D24" s="2390"/>
      <c r="E24" s="2390"/>
      <c r="F24" s="2390"/>
      <c r="G24" s="2390"/>
      <c r="H24" s="2390"/>
      <c r="I24" s="2390"/>
      <c r="J24" s="2390"/>
      <c r="K24" s="2390"/>
      <c r="L24" s="2390"/>
      <c r="M24" s="2390"/>
      <c r="N24" s="2390"/>
    </row>
    <row r="25" spans="1:14" ht="22.5" customHeight="1" x14ac:dyDescent="0.15">
      <c r="A25" s="2527" t="s">
        <v>3368</v>
      </c>
      <c r="B25" s="2411"/>
      <c r="C25" s="2411"/>
      <c r="D25" s="2411"/>
      <c r="E25" s="2411"/>
      <c r="F25" s="2411"/>
      <c r="G25" s="2411"/>
      <c r="H25" s="2411"/>
      <c r="I25" s="2411"/>
      <c r="J25" s="2411"/>
      <c r="K25" s="2411"/>
      <c r="L25" s="2411"/>
      <c r="M25" s="2411"/>
      <c r="N25" s="2411"/>
    </row>
    <row r="26" spans="1:14" ht="11.25" customHeight="1" x14ac:dyDescent="0.15">
      <c r="A26" s="2390" t="s">
        <v>1454</v>
      </c>
      <c r="B26" s="2390"/>
      <c r="C26" s="2390"/>
      <c r="D26" s="2390"/>
      <c r="E26" s="2390"/>
      <c r="F26" s="2390"/>
      <c r="G26" s="2390"/>
      <c r="H26" s="2390"/>
      <c r="I26" s="2390"/>
      <c r="J26" s="2390"/>
      <c r="K26" s="2390"/>
      <c r="L26" s="2390"/>
      <c r="M26" s="2390"/>
      <c r="N26" s="2390"/>
    </row>
  </sheetData>
  <mergeCells count="7">
    <mergeCell ref="A26:N26"/>
    <mergeCell ref="A2:N2"/>
    <mergeCell ref="A4:A5"/>
    <mergeCell ref="B4:N4"/>
    <mergeCell ref="A23:N23"/>
    <mergeCell ref="A24:N24"/>
    <mergeCell ref="A25:N25"/>
  </mergeCells>
  <pageMargins left="0.78740157480314965" right="0.78740157480314965" top="0.78740157480314965" bottom="0.78740157480314965" header="0.78740157480314965" footer="0.78740157480314965"/>
  <pageSetup paperSize="9" scale="80" orientation="landscape" verticalDpi="599" r:id="rId1"/>
  <headerFooter alignWithMargins="0">
    <oddFooter>&amp;L&amp;C&amp;R</oddFooter>
  </headerFooter>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7"/>
  <dimension ref="A2:F14"/>
  <sheetViews>
    <sheetView workbookViewId="0"/>
  </sheetViews>
  <sheetFormatPr baseColWidth="10" defaultColWidth="11.42578125" defaultRowHeight="10.5" x14ac:dyDescent="0.15"/>
  <cols>
    <col min="1" max="1" width="42.85546875" style="294" customWidth="1"/>
    <col min="2" max="3" width="11.42578125" style="294"/>
    <col min="4" max="6" width="11.140625" style="294" customWidth="1"/>
    <col min="7" max="7" width="5.7109375" style="294" customWidth="1"/>
    <col min="8" max="8" width="20.7109375" style="294" bestFit="1" customWidth="1"/>
    <col min="9" max="16384" width="11.42578125" style="294"/>
  </cols>
  <sheetData>
    <row r="2" spans="1:6" ht="33.75" customHeight="1" x14ac:dyDescent="0.15">
      <c r="A2" s="2579" t="s">
        <v>3386</v>
      </c>
      <c r="B2" s="2579"/>
      <c r="C2" s="2579"/>
      <c r="D2" s="2579"/>
      <c r="E2" s="2579"/>
      <c r="F2" s="2579"/>
    </row>
    <row r="3" spans="1:6" x14ac:dyDescent="0.15">
      <c r="A3" s="1879"/>
      <c r="B3" s="1879"/>
      <c r="C3" s="1879"/>
      <c r="D3" s="1879"/>
      <c r="E3" s="1879"/>
      <c r="F3" s="1879"/>
    </row>
    <row r="4" spans="1:6" s="1880" customFormat="1" x14ac:dyDescent="0.25">
      <c r="A4" s="3488" t="s">
        <v>3387</v>
      </c>
      <c r="B4" s="2586" t="s">
        <v>2</v>
      </c>
      <c r="C4" s="2586"/>
      <c r="D4" s="2586"/>
      <c r="E4" s="2586"/>
      <c r="F4" s="2586"/>
    </row>
    <row r="5" spans="1:6" s="1880" customFormat="1" x14ac:dyDescent="0.25">
      <c r="A5" s="3489"/>
      <c r="B5" s="280">
        <v>2012</v>
      </c>
      <c r="C5" s="280">
        <v>2013</v>
      </c>
      <c r="D5" s="280">
        <v>2014</v>
      </c>
      <c r="E5" s="280">
        <v>2015</v>
      </c>
      <c r="F5" s="280">
        <v>2016</v>
      </c>
    </row>
    <row r="6" spans="1:6" ht="22.5" customHeight="1" x14ac:dyDescent="0.15">
      <c r="A6" s="1881" t="s">
        <v>3388</v>
      </c>
      <c r="B6" s="1882">
        <v>12259</v>
      </c>
      <c r="C6" s="1883">
        <v>13046</v>
      </c>
      <c r="D6" s="1883">
        <v>12638</v>
      </c>
      <c r="E6" s="1884">
        <v>12566</v>
      </c>
      <c r="F6" s="1883">
        <v>13052</v>
      </c>
    </row>
    <row r="7" spans="1:6" ht="15" customHeight="1" x14ac:dyDescent="0.15">
      <c r="A7" s="1881" t="s">
        <v>3389</v>
      </c>
      <c r="B7" s="1882">
        <v>5663</v>
      </c>
      <c r="C7" s="1883">
        <v>6749</v>
      </c>
      <c r="D7" s="1883">
        <v>7085</v>
      </c>
      <c r="E7" s="1884">
        <v>8416</v>
      </c>
      <c r="F7" s="1883">
        <v>9979</v>
      </c>
    </row>
    <row r="8" spans="1:6" ht="22.5" customHeight="1" x14ac:dyDescent="0.15">
      <c r="A8" s="1881" t="s">
        <v>3390</v>
      </c>
      <c r="B8" s="1882">
        <v>14662</v>
      </c>
      <c r="C8" s="1883">
        <v>15307</v>
      </c>
      <c r="D8" s="1883">
        <v>15009</v>
      </c>
      <c r="E8" s="1884">
        <v>19425</v>
      </c>
      <c r="F8" s="1883">
        <v>21815</v>
      </c>
    </row>
    <row r="9" spans="1:6" ht="15" customHeight="1" x14ac:dyDescent="0.15">
      <c r="A9" s="1881" t="s">
        <v>3391</v>
      </c>
      <c r="B9" s="1883" t="s">
        <v>6</v>
      </c>
      <c r="C9" s="1883" t="s">
        <v>6</v>
      </c>
      <c r="D9" s="1883">
        <v>19</v>
      </c>
      <c r="E9" s="1884">
        <v>11</v>
      </c>
      <c r="F9" s="1883">
        <v>25</v>
      </c>
    </row>
    <row r="10" spans="1:6" ht="22.5" customHeight="1" x14ac:dyDescent="0.15">
      <c r="A10" s="1881" t="s">
        <v>3392</v>
      </c>
      <c r="B10" s="1883" t="s">
        <v>6</v>
      </c>
      <c r="C10" s="1883" t="s">
        <v>6</v>
      </c>
      <c r="D10" s="1883">
        <v>21</v>
      </c>
      <c r="E10" s="1884">
        <v>21</v>
      </c>
      <c r="F10" s="1883">
        <v>27</v>
      </c>
    </row>
    <row r="11" spans="1:6" x14ac:dyDescent="0.15">
      <c r="A11" s="392"/>
      <c r="B11" s="392"/>
      <c r="C11" s="392"/>
      <c r="D11" s="392"/>
      <c r="E11" s="392"/>
      <c r="F11" s="392"/>
    </row>
    <row r="12" spans="1:6" s="1885" customFormat="1" ht="22.5" customHeight="1" x14ac:dyDescent="0.25">
      <c r="A12" s="2446" t="s">
        <v>3393</v>
      </c>
      <c r="B12" s="2446"/>
      <c r="C12" s="2446"/>
      <c r="D12" s="2446"/>
      <c r="E12" s="2446"/>
      <c r="F12" s="2446"/>
    </row>
    <row r="13" spans="1:6" ht="15" customHeight="1" x14ac:dyDescent="0.15">
      <c r="A13" s="3490" t="s">
        <v>21</v>
      </c>
      <c r="B13" s="3490"/>
      <c r="C13" s="3490"/>
      <c r="D13" s="3490"/>
      <c r="E13" s="3490"/>
      <c r="F13" s="3490"/>
    </row>
    <row r="14" spans="1:6" ht="15" customHeight="1" x14ac:dyDescent="0.15">
      <c r="A14" s="3487" t="s">
        <v>3394</v>
      </c>
      <c r="B14" s="3487"/>
      <c r="C14" s="3487"/>
      <c r="D14" s="3487"/>
      <c r="E14" s="3487"/>
      <c r="F14" s="3487"/>
    </row>
  </sheetData>
  <mergeCells count="6">
    <mergeCell ref="A14:F14"/>
    <mergeCell ref="A2:F2"/>
    <mergeCell ref="A4:A5"/>
    <mergeCell ref="B4:F4"/>
    <mergeCell ref="A12:F12"/>
    <mergeCell ref="A13:F13"/>
  </mergeCells>
  <pageMargins left="0.7" right="0.7" top="0.75" bottom="0.75" header="0.3" footer="0.3"/>
  <pageSetup orientation="portrait" verticalDpi="0"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8"/>
  <dimension ref="A2:N32"/>
  <sheetViews>
    <sheetView zoomScaleNormal="100" workbookViewId="0"/>
  </sheetViews>
  <sheetFormatPr baseColWidth="10" defaultColWidth="11.42578125" defaultRowHeight="10.5" x14ac:dyDescent="0.15"/>
  <cols>
    <col min="1" max="1" width="29" style="78" customWidth="1"/>
    <col min="2" max="5" width="11.42578125" style="78"/>
    <col min="6" max="6" width="11.42578125" style="78" customWidth="1"/>
    <col min="7" max="8" width="11.42578125" style="78"/>
    <col min="9" max="9" width="17.42578125" style="78" customWidth="1"/>
    <col min="10" max="16384" width="11.42578125" style="78"/>
  </cols>
  <sheetData>
    <row r="2" spans="1:13" ht="36" customHeight="1" x14ac:dyDescent="0.15">
      <c r="A2" s="2571" t="s">
        <v>3395</v>
      </c>
      <c r="B2" s="2571"/>
      <c r="C2" s="2571"/>
      <c r="D2" s="2571"/>
      <c r="E2" s="2571"/>
      <c r="F2" s="2571"/>
    </row>
    <row r="3" spans="1:13" s="294" customFormat="1" ht="10.5" customHeight="1" x14ac:dyDescent="0.15">
      <c r="B3" s="1886"/>
      <c r="C3" s="1886"/>
      <c r="D3" s="1886"/>
      <c r="F3" s="1887"/>
      <c r="G3" s="1887"/>
      <c r="H3" s="1887"/>
    </row>
    <row r="4" spans="1:13" s="1880" customFormat="1" ht="15.75" customHeight="1" x14ac:dyDescent="0.25">
      <c r="A4" s="3494" t="s">
        <v>3396</v>
      </c>
      <c r="B4" s="2980" t="s">
        <v>2</v>
      </c>
      <c r="C4" s="2980"/>
      <c r="D4" s="2980"/>
      <c r="E4" s="2980"/>
      <c r="F4" s="2980"/>
      <c r="G4" s="1888"/>
      <c r="H4" s="1888"/>
    </row>
    <row r="5" spans="1:13" s="1880" customFormat="1" ht="15.75" customHeight="1" x14ac:dyDescent="0.25">
      <c r="A5" s="3495"/>
      <c r="B5" s="1889">
        <v>2012</v>
      </c>
      <c r="C5" s="1889">
        <v>2013</v>
      </c>
      <c r="D5" s="1889">
        <v>2014</v>
      </c>
      <c r="E5" s="122" t="s">
        <v>167</v>
      </c>
      <c r="F5" s="122">
        <v>2016</v>
      </c>
      <c r="G5" s="1890"/>
      <c r="I5" s="1890"/>
      <c r="J5" s="1890"/>
      <c r="K5" s="1890"/>
      <c r="L5" s="1890"/>
      <c r="M5" s="1890"/>
    </row>
    <row r="6" spans="1:13" s="294" customFormat="1" x14ac:dyDescent="0.15">
      <c r="A6" s="1891" t="s">
        <v>71</v>
      </c>
      <c r="B6" s="1892">
        <f t="shared" ref="B6:D6" si="0">SUM(B7:B22)</f>
        <v>12259</v>
      </c>
      <c r="C6" s="1892">
        <f t="shared" si="0"/>
        <v>13046</v>
      </c>
      <c r="D6" s="1893">
        <f t="shared" si="0"/>
        <v>12638</v>
      </c>
      <c r="E6" s="1857">
        <f>SUM(E7:E23)</f>
        <v>12566</v>
      </c>
      <c r="F6" s="1894">
        <f>SUM(F7:F23)</f>
        <v>13052</v>
      </c>
      <c r="G6" s="1894"/>
      <c r="I6" s="295"/>
      <c r="J6" s="295"/>
      <c r="K6" s="295"/>
      <c r="L6" s="295"/>
      <c r="M6" s="295"/>
    </row>
    <row r="7" spans="1:13" s="294" customFormat="1" x14ac:dyDescent="0.15">
      <c r="A7" s="120" t="s">
        <v>3397</v>
      </c>
      <c r="B7" s="1895">
        <v>13</v>
      </c>
      <c r="C7" s="1895">
        <v>26</v>
      </c>
      <c r="D7" s="1443">
        <v>24</v>
      </c>
      <c r="E7" s="1896">
        <v>0</v>
      </c>
      <c r="F7" s="1897">
        <v>0</v>
      </c>
      <c r="G7" s="1898"/>
      <c r="I7" s="295"/>
      <c r="J7" s="295"/>
      <c r="K7" s="295"/>
      <c r="L7" s="295"/>
      <c r="M7" s="295"/>
    </row>
    <row r="8" spans="1:13" s="294" customFormat="1" x14ac:dyDescent="0.15">
      <c r="A8" s="120" t="s">
        <v>3398</v>
      </c>
      <c r="B8" s="1895">
        <v>368</v>
      </c>
      <c r="C8" s="1895">
        <v>196</v>
      </c>
      <c r="D8" s="1443">
        <v>402</v>
      </c>
      <c r="E8" s="1896">
        <v>430</v>
      </c>
      <c r="F8" s="1899">
        <v>402</v>
      </c>
      <c r="G8" s="1898"/>
      <c r="I8" s="295"/>
      <c r="J8" s="295"/>
      <c r="K8" s="295"/>
      <c r="L8" s="295"/>
      <c r="M8" s="295"/>
    </row>
    <row r="9" spans="1:13" s="294" customFormat="1" x14ac:dyDescent="0.15">
      <c r="A9" s="120" t="s">
        <v>3399</v>
      </c>
      <c r="B9" s="1895">
        <v>1</v>
      </c>
      <c r="C9" s="1895">
        <v>0</v>
      </c>
      <c r="D9" s="1443">
        <v>0</v>
      </c>
      <c r="E9" s="1896">
        <v>0</v>
      </c>
      <c r="F9" s="1897">
        <v>0</v>
      </c>
      <c r="G9" s="1898"/>
      <c r="I9" s="295"/>
      <c r="J9" s="295"/>
      <c r="K9" s="295"/>
      <c r="L9" s="295"/>
      <c r="M9" s="295"/>
    </row>
    <row r="10" spans="1:13" s="294" customFormat="1" x14ac:dyDescent="0.15">
      <c r="A10" s="120" t="s">
        <v>3400</v>
      </c>
      <c r="B10" s="1895">
        <v>20</v>
      </c>
      <c r="C10" s="1895">
        <v>7</v>
      </c>
      <c r="D10" s="1443">
        <v>2</v>
      </c>
      <c r="E10" s="1896">
        <v>0</v>
      </c>
      <c r="F10" s="1897">
        <v>0</v>
      </c>
      <c r="G10" s="1898"/>
      <c r="I10" s="295"/>
      <c r="J10" s="295"/>
      <c r="K10" s="295"/>
      <c r="L10" s="295"/>
      <c r="M10" s="295"/>
    </row>
    <row r="11" spans="1:13" s="294" customFormat="1" x14ac:dyDescent="0.15">
      <c r="A11" s="120" t="s">
        <v>3401</v>
      </c>
      <c r="B11" s="1895">
        <v>40</v>
      </c>
      <c r="C11" s="1895">
        <v>32</v>
      </c>
      <c r="D11" s="1443">
        <v>27</v>
      </c>
      <c r="E11" s="1896">
        <v>0</v>
      </c>
      <c r="F11" s="1897">
        <v>0</v>
      </c>
      <c r="G11" s="1898"/>
      <c r="I11" s="295"/>
      <c r="J11" s="295"/>
      <c r="K11" s="295"/>
      <c r="L11" s="295"/>
      <c r="M11" s="295"/>
    </row>
    <row r="12" spans="1:13" s="294" customFormat="1" x14ac:dyDescent="0.15">
      <c r="A12" s="120" t="s">
        <v>3402</v>
      </c>
      <c r="B12" s="1895">
        <v>256</v>
      </c>
      <c r="C12" s="1895">
        <v>261</v>
      </c>
      <c r="D12" s="1443">
        <v>494</v>
      </c>
      <c r="E12" s="1896">
        <v>312</v>
      </c>
      <c r="F12" s="1899">
        <v>268</v>
      </c>
      <c r="G12" s="1898"/>
      <c r="I12" s="295"/>
      <c r="J12" s="295"/>
      <c r="K12" s="295"/>
      <c r="L12" s="295"/>
      <c r="M12" s="295"/>
    </row>
    <row r="13" spans="1:13" s="294" customFormat="1" ht="11.25" x14ac:dyDescent="0.15">
      <c r="A13" s="120" t="s">
        <v>3403</v>
      </c>
      <c r="B13" s="1895">
        <v>981</v>
      </c>
      <c r="C13" s="1895">
        <v>1572</v>
      </c>
      <c r="D13" s="1443">
        <v>1235</v>
      </c>
      <c r="E13" s="1896">
        <v>2639</v>
      </c>
      <c r="F13" s="1899">
        <v>4081</v>
      </c>
      <c r="G13" s="1898"/>
      <c r="I13" s="295"/>
      <c r="J13" s="295"/>
      <c r="K13" s="295"/>
      <c r="L13" s="295"/>
      <c r="M13" s="295"/>
    </row>
    <row r="14" spans="1:13" s="294" customFormat="1" x14ac:dyDescent="0.15">
      <c r="A14" s="120" t="s">
        <v>3404</v>
      </c>
      <c r="B14" s="1895">
        <v>206</v>
      </c>
      <c r="C14" s="1895">
        <v>170</v>
      </c>
      <c r="D14" s="1443">
        <v>122</v>
      </c>
      <c r="E14" s="1896">
        <v>0</v>
      </c>
      <c r="F14" s="1897">
        <v>0</v>
      </c>
      <c r="G14" s="1898"/>
      <c r="I14" s="295"/>
      <c r="J14" s="295"/>
      <c r="K14" s="295"/>
      <c r="L14" s="295"/>
      <c r="M14" s="295"/>
    </row>
    <row r="15" spans="1:13" s="294" customFormat="1" x14ac:dyDescent="0.15">
      <c r="A15" s="120" t="s">
        <v>3405</v>
      </c>
      <c r="B15" s="1895">
        <v>40</v>
      </c>
      <c r="C15" s="1895">
        <v>40</v>
      </c>
      <c r="D15" s="1443">
        <v>53</v>
      </c>
      <c r="E15" s="1896">
        <v>0</v>
      </c>
      <c r="F15" s="1897">
        <v>0</v>
      </c>
      <c r="G15" s="1898"/>
      <c r="I15" s="295"/>
      <c r="J15" s="295"/>
      <c r="K15" s="295"/>
      <c r="L15" s="295"/>
      <c r="M15" s="295"/>
    </row>
    <row r="16" spans="1:13" s="294" customFormat="1" ht="11.25" x14ac:dyDescent="0.15">
      <c r="A16" s="120" t="s">
        <v>3406</v>
      </c>
      <c r="B16" s="1895">
        <v>7600</v>
      </c>
      <c r="C16" s="1895">
        <v>7828</v>
      </c>
      <c r="D16" s="1443">
        <v>7295</v>
      </c>
      <c r="E16" s="1896">
        <v>8840</v>
      </c>
      <c r="F16" s="1899">
        <v>7983</v>
      </c>
      <c r="G16" s="1898"/>
      <c r="I16" s="295"/>
      <c r="J16" s="295"/>
      <c r="K16" s="295"/>
      <c r="L16" s="295"/>
      <c r="M16" s="295"/>
    </row>
    <row r="17" spans="1:14" s="294" customFormat="1" x14ac:dyDescent="0.15">
      <c r="A17" s="120" t="s">
        <v>3407</v>
      </c>
      <c r="B17" s="1895">
        <v>64</v>
      </c>
      <c r="C17" s="1895">
        <v>16</v>
      </c>
      <c r="D17" s="1443">
        <v>89</v>
      </c>
      <c r="E17" s="1896">
        <v>0</v>
      </c>
      <c r="F17" s="1897">
        <v>0</v>
      </c>
      <c r="G17" s="1898"/>
      <c r="I17" s="295"/>
      <c r="J17" s="295"/>
      <c r="K17" s="295"/>
      <c r="L17" s="295"/>
      <c r="M17" s="295"/>
    </row>
    <row r="18" spans="1:14" s="294" customFormat="1" x14ac:dyDescent="0.15">
      <c r="A18" s="120" t="s">
        <v>3408</v>
      </c>
      <c r="B18" s="1895">
        <v>2207</v>
      </c>
      <c r="C18" s="1895">
        <v>2218</v>
      </c>
      <c r="D18" s="1443">
        <v>2325</v>
      </c>
      <c r="E18" s="1896">
        <v>0</v>
      </c>
      <c r="F18" s="1897">
        <v>0</v>
      </c>
      <c r="G18" s="1898"/>
      <c r="I18" s="295"/>
      <c r="J18" s="295"/>
      <c r="K18" s="295"/>
      <c r="L18" s="295"/>
      <c r="M18" s="295"/>
    </row>
    <row r="19" spans="1:14" s="294" customFormat="1" x14ac:dyDescent="0.15">
      <c r="A19" s="120" t="s">
        <v>3409</v>
      </c>
      <c r="B19" s="1895">
        <v>245</v>
      </c>
      <c r="C19" s="1895">
        <v>391</v>
      </c>
      <c r="D19" s="1443">
        <v>239</v>
      </c>
      <c r="E19" s="1896">
        <v>0</v>
      </c>
      <c r="F19" s="1897">
        <v>0</v>
      </c>
      <c r="G19" s="1898"/>
      <c r="I19" s="295"/>
      <c r="J19" s="295"/>
      <c r="K19" s="295"/>
      <c r="L19" s="295"/>
      <c r="M19" s="295"/>
    </row>
    <row r="20" spans="1:14" s="294" customFormat="1" x14ac:dyDescent="0.15">
      <c r="A20" s="120" t="s">
        <v>3410</v>
      </c>
      <c r="B20" s="1895">
        <v>29</v>
      </c>
      <c r="C20" s="1895">
        <v>37</v>
      </c>
      <c r="D20" s="1443">
        <v>32</v>
      </c>
      <c r="E20" s="1858">
        <v>0</v>
      </c>
      <c r="F20" s="1897">
        <v>0</v>
      </c>
      <c r="G20" s="1898"/>
      <c r="I20" s="295"/>
      <c r="J20" s="295"/>
      <c r="K20" s="295"/>
      <c r="L20" s="295"/>
      <c r="M20" s="295"/>
    </row>
    <row r="21" spans="1:14" s="294" customFormat="1" x14ac:dyDescent="0.15">
      <c r="A21" s="120" t="s">
        <v>3411</v>
      </c>
      <c r="B21" s="1895">
        <v>48</v>
      </c>
      <c r="C21" s="1895">
        <v>80</v>
      </c>
      <c r="D21" s="1443">
        <v>65</v>
      </c>
      <c r="E21" s="1896">
        <v>0</v>
      </c>
      <c r="F21" s="1897">
        <v>0</v>
      </c>
      <c r="G21" s="1898"/>
      <c r="I21" s="295"/>
      <c r="J21" s="295"/>
      <c r="K21" s="295"/>
      <c r="L21" s="295"/>
      <c r="M21" s="295"/>
    </row>
    <row r="22" spans="1:14" s="294" customFormat="1" x14ac:dyDescent="0.15">
      <c r="A22" s="120" t="s">
        <v>3412</v>
      </c>
      <c r="B22" s="1895">
        <v>141</v>
      </c>
      <c r="C22" s="1895">
        <v>172</v>
      </c>
      <c r="D22" s="1443">
        <v>234</v>
      </c>
      <c r="E22" s="1858">
        <v>230</v>
      </c>
      <c r="F22" s="1883">
        <v>235</v>
      </c>
      <c r="I22" s="295"/>
      <c r="J22" s="295"/>
      <c r="K22" s="295"/>
      <c r="L22" s="295"/>
      <c r="M22" s="295"/>
    </row>
    <row r="23" spans="1:14" s="294" customFormat="1" ht="11.25" x14ac:dyDescent="0.15">
      <c r="A23" s="120" t="s">
        <v>3413</v>
      </c>
      <c r="B23" s="1896">
        <v>0</v>
      </c>
      <c r="C23" s="1896">
        <v>0</v>
      </c>
      <c r="D23" s="1896">
        <v>0</v>
      </c>
      <c r="E23" s="1858">
        <v>115</v>
      </c>
      <c r="F23" s="1883">
        <v>83</v>
      </c>
      <c r="I23" s="295"/>
      <c r="J23" s="295"/>
      <c r="K23" s="295"/>
      <c r="L23" s="295"/>
      <c r="M23" s="295"/>
    </row>
    <row r="24" spans="1:14" s="294" customFormat="1" ht="10.5" customHeight="1" x14ac:dyDescent="0.15">
      <c r="A24" s="120"/>
      <c r="B24" s="1899"/>
      <c r="C24" s="1899"/>
      <c r="D24" s="1899"/>
      <c r="F24" s="1898"/>
      <c r="G24" s="1898"/>
      <c r="H24" s="1898"/>
      <c r="J24" s="295"/>
      <c r="K24" s="295"/>
      <c r="L24" s="295"/>
      <c r="M24" s="295"/>
      <c r="N24" s="295"/>
    </row>
    <row r="25" spans="1:14" s="294" customFormat="1" ht="33.75" customHeight="1" x14ac:dyDescent="0.15">
      <c r="A25" s="3491" t="s">
        <v>3414</v>
      </c>
      <c r="B25" s="3491"/>
      <c r="C25" s="3491"/>
      <c r="D25" s="3491"/>
      <c r="E25" s="3491"/>
      <c r="F25" s="3491"/>
      <c r="G25" s="1898"/>
      <c r="H25" s="1898"/>
      <c r="J25" s="295"/>
      <c r="K25" s="295"/>
      <c r="L25" s="295"/>
      <c r="M25" s="295"/>
      <c r="N25" s="295"/>
    </row>
    <row r="26" spans="1:14" s="294" customFormat="1" ht="34.5" customHeight="1" x14ac:dyDescent="0.15">
      <c r="A26" s="3491" t="s">
        <v>3415</v>
      </c>
      <c r="B26" s="3491"/>
      <c r="C26" s="3491"/>
      <c r="D26" s="3491"/>
      <c r="E26" s="3491"/>
      <c r="F26" s="3491"/>
      <c r="G26" s="1898"/>
      <c r="H26" s="1898"/>
      <c r="J26" s="295"/>
      <c r="K26" s="295"/>
      <c r="L26" s="295"/>
      <c r="M26" s="295"/>
      <c r="N26" s="295"/>
    </row>
    <row r="27" spans="1:14" s="294" customFormat="1" ht="45" customHeight="1" x14ac:dyDescent="0.15">
      <c r="A27" s="3491" t="s">
        <v>3416</v>
      </c>
      <c r="B27" s="3491"/>
      <c r="C27" s="3491"/>
      <c r="D27" s="3491"/>
      <c r="E27" s="3491"/>
      <c r="F27" s="3491"/>
      <c r="G27" s="1898"/>
      <c r="H27" s="1898"/>
      <c r="J27" s="295"/>
      <c r="K27" s="295"/>
      <c r="L27" s="295"/>
      <c r="M27" s="295"/>
      <c r="N27" s="295"/>
    </row>
    <row r="28" spans="1:14" s="294" customFormat="1" ht="15" customHeight="1" x14ac:dyDescent="0.15">
      <c r="A28" s="3491" t="s">
        <v>3417</v>
      </c>
      <c r="B28" s="3491"/>
      <c r="C28" s="3491"/>
      <c r="D28" s="3491"/>
      <c r="E28" s="3491"/>
      <c r="F28" s="3491"/>
      <c r="G28" s="1898"/>
      <c r="H28" s="1898"/>
      <c r="J28" s="295"/>
      <c r="K28" s="295"/>
      <c r="L28" s="295"/>
      <c r="M28" s="295"/>
      <c r="N28" s="295"/>
    </row>
    <row r="29" spans="1:14" s="294" customFormat="1" ht="10.5" customHeight="1" x14ac:dyDescent="0.15">
      <c r="A29" s="3492" t="s">
        <v>21</v>
      </c>
      <c r="B29" s="3492"/>
      <c r="C29" s="3492"/>
      <c r="D29" s="3492"/>
      <c r="E29" s="3492"/>
      <c r="F29" s="3492"/>
    </row>
    <row r="30" spans="1:14" s="294" customFormat="1" ht="12.75" customHeight="1" x14ac:dyDescent="0.15">
      <c r="A30" s="3493" t="s">
        <v>3394</v>
      </c>
      <c r="B30" s="3493"/>
      <c r="C30" s="3493"/>
      <c r="D30" s="3493"/>
      <c r="E30" s="3493"/>
      <c r="F30" s="3493"/>
    </row>
    <row r="32" spans="1:14" x14ac:dyDescent="0.15">
      <c r="A32" s="1900"/>
    </row>
  </sheetData>
  <mergeCells count="9">
    <mergeCell ref="A28:F28"/>
    <mergeCell ref="A29:F29"/>
    <mergeCell ref="A30:F30"/>
    <mergeCell ref="A2:F2"/>
    <mergeCell ref="A4:A5"/>
    <mergeCell ref="B4:F4"/>
    <mergeCell ref="A25:F25"/>
    <mergeCell ref="A26:F26"/>
    <mergeCell ref="A27:F27"/>
  </mergeCells>
  <pageMargins left="0.7" right="0.7" top="0.75" bottom="0.75" header="0.3" footer="0.3"/>
  <pageSetup orientation="portrait"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9"/>
  <dimension ref="A2:I17"/>
  <sheetViews>
    <sheetView workbookViewId="0"/>
  </sheetViews>
  <sheetFormatPr baseColWidth="10" defaultColWidth="11.42578125" defaultRowHeight="10.5" x14ac:dyDescent="0.15"/>
  <cols>
    <col min="1" max="1" width="28.7109375" style="294" customWidth="1"/>
    <col min="2" max="3" width="11.42578125" style="294"/>
    <col min="4" max="5" width="11.5703125" style="294" customWidth="1"/>
    <col min="6" max="6" width="11.42578125" style="294" customWidth="1"/>
    <col min="7" max="16384" width="11.42578125" style="294"/>
  </cols>
  <sheetData>
    <row r="2" spans="1:9" ht="45" customHeight="1" x14ac:dyDescent="0.15">
      <c r="A2" s="2557" t="s">
        <v>3418</v>
      </c>
      <c r="B2" s="2557"/>
      <c r="C2" s="2557"/>
      <c r="D2" s="2557"/>
      <c r="E2" s="2557"/>
      <c r="F2" s="2557"/>
    </row>
    <row r="3" spans="1:9" x14ac:dyDescent="0.15">
      <c r="A3" s="3496"/>
      <c r="B3" s="3496"/>
      <c r="C3" s="3496"/>
      <c r="D3" s="3496"/>
      <c r="E3" s="3496"/>
      <c r="F3" s="3496"/>
    </row>
    <row r="4" spans="1:9" ht="15.75" customHeight="1" x14ac:dyDescent="0.15">
      <c r="A4" s="2980" t="s">
        <v>3419</v>
      </c>
      <c r="B4" s="2981" t="s">
        <v>2</v>
      </c>
      <c r="C4" s="2981"/>
      <c r="D4" s="2981"/>
      <c r="E4" s="2981"/>
      <c r="F4" s="2981"/>
    </row>
    <row r="5" spans="1:9" ht="15.75" customHeight="1" x14ac:dyDescent="0.15">
      <c r="A5" s="2980"/>
      <c r="B5" s="122">
        <v>2012</v>
      </c>
      <c r="C5" s="122">
        <v>2013</v>
      </c>
      <c r="D5" s="122">
        <v>2014</v>
      </c>
      <c r="E5" s="122" t="s">
        <v>3</v>
      </c>
      <c r="F5" s="1019">
        <v>2016</v>
      </c>
    </row>
    <row r="6" spans="1:9" x14ac:dyDescent="0.15">
      <c r="A6" s="1891" t="s">
        <v>71</v>
      </c>
      <c r="B6" s="1893">
        <f t="shared" ref="B6:E6" si="0">SUM(B7:B13)</f>
        <v>12259</v>
      </c>
      <c r="C6" s="1893">
        <f t="shared" si="0"/>
        <v>13046</v>
      </c>
      <c r="D6" s="1901">
        <f t="shared" si="0"/>
        <v>12638</v>
      </c>
      <c r="E6" s="1901">
        <f t="shared" si="0"/>
        <v>12566</v>
      </c>
      <c r="F6" s="1902">
        <f>SUM(F7:F13)</f>
        <v>13052</v>
      </c>
    </row>
    <row r="7" spans="1:9" x14ac:dyDescent="0.15">
      <c r="A7" s="120" t="s">
        <v>1028</v>
      </c>
      <c r="B7" s="1899">
        <v>6865</v>
      </c>
      <c r="C7" s="1899">
        <v>7697</v>
      </c>
      <c r="D7" s="1443">
        <v>5704</v>
      </c>
      <c r="E7" s="1861">
        <v>5794</v>
      </c>
      <c r="F7" s="295">
        <v>6157</v>
      </c>
      <c r="G7" s="295"/>
      <c r="H7" s="295"/>
    </row>
    <row r="8" spans="1:9" x14ac:dyDescent="0.15">
      <c r="A8" s="120" t="s">
        <v>1029</v>
      </c>
      <c r="B8" s="1899">
        <v>1839</v>
      </c>
      <c r="C8" s="1899">
        <v>1957</v>
      </c>
      <c r="D8" s="1443">
        <v>2352</v>
      </c>
      <c r="E8" s="1443">
        <v>3573</v>
      </c>
      <c r="F8" s="295">
        <v>4564</v>
      </c>
      <c r="G8" s="295"/>
      <c r="H8" s="295"/>
    </row>
    <row r="9" spans="1:9" x14ac:dyDescent="0.15">
      <c r="A9" s="120" t="s">
        <v>3420</v>
      </c>
      <c r="B9" s="1899">
        <v>613</v>
      </c>
      <c r="C9" s="1899">
        <v>522</v>
      </c>
      <c r="D9" s="1443">
        <v>2454</v>
      </c>
      <c r="E9" s="1903">
        <v>2146</v>
      </c>
      <c r="F9" s="295">
        <v>1321</v>
      </c>
      <c r="G9" s="295"/>
      <c r="H9" s="295"/>
    </row>
    <row r="10" spans="1:9" x14ac:dyDescent="0.15">
      <c r="A10" s="120" t="s">
        <v>1929</v>
      </c>
      <c r="B10" s="1899">
        <v>2574</v>
      </c>
      <c r="C10" s="1899">
        <v>2609</v>
      </c>
      <c r="D10" s="1443">
        <v>1908</v>
      </c>
      <c r="E10" s="1903">
        <v>200</v>
      </c>
      <c r="F10" s="1904">
        <v>498</v>
      </c>
      <c r="G10" s="295"/>
      <c r="H10" s="295"/>
    </row>
    <row r="11" spans="1:9" x14ac:dyDescent="0.15">
      <c r="A11" s="120" t="s">
        <v>3421</v>
      </c>
      <c r="B11" s="1899">
        <v>200</v>
      </c>
      <c r="C11" s="1899">
        <v>130</v>
      </c>
      <c r="D11" s="1443">
        <v>115</v>
      </c>
      <c r="E11" s="1905">
        <v>557</v>
      </c>
      <c r="F11" s="1904">
        <v>199</v>
      </c>
      <c r="G11" s="295"/>
      <c r="H11" s="295"/>
    </row>
    <row r="12" spans="1:9" x14ac:dyDescent="0.15">
      <c r="A12" s="120" t="s">
        <v>3422</v>
      </c>
      <c r="B12" s="1899">
        <v>31</v>
      </c>
      <c r="C12" s="1899">
        <v>17</v>
      </c>
      <c r="D12" s="1443">
        <v>10</v>
      </c>
      <c r="E12" s="1905">
        <v>292</v>
      </c>
      <c r="F12" s="1904">
        <v>195</v>
      </c>
      <c r="G12" s="295"/>
      <c r="H12" s="295"/>
    </row>
    <row r="13" spans="1:9" ht="21" customHeight="1" x14ac:dyDescent="0.15">
      <c r="A13" s="991" t="s">
        <v>3423</v>
      </c>
      <c r="B13" s="1899">
        <v>137</v>
      </c>
      <c r="C13" s="1899">
        <v>114</v>
      </c>
      <c r="D13" s="1896">
        <v>95</v>
      </c>
      <c r="E13" s="1906">
        <v>4</v>
      </c>
      <c r="F13" s="1907">
        <v>118</v>
      </c>
      <c r="G13" s="295"/>
      <c r="H13" s="295"/>
    </row>
    <row r="14" spans="1:9" ht="10.5" customHeight="1" x14ac:dyDescent="0.15">
      <c r="A14" s="991"/>
      <c r="B14" s="1899"/>
      <c r="C14" s="1899"/>
      <c r="D14" s="1899"/>
      <c r="F14" s="1908"/>
      <c r="G14" s="295"/>
      <c r="H14" s="295"/>
      <c r="I14" s="295"/>
    </row>
    <row r="15" spans="1:9" ht="66.75" customHeight="1" x14ac:dyDescent="0.15">
      <c r="A15" s="3497" t="s">
        <v>3424</v>
      </c>
      <c r="B15" s="3497"/>
      <c r="C15" s="3497"/>
      <c r="D15" s="3497"/>
      <c r="E15" s="3497"/>
      <c r="F15" s="3497"/>
      <c r="G15" s="295"/>
      <c r="H15" s="295"/>
      <c r="I15" s="295"/>
    </row>
    <row r="16" spans="1:9" ht="10.5" customHeight="1" x14ac:dyDescent="0.15">
      <c r="A16" s="2566" t="s">
        <v>3394</v>
      </c>
      <c r="B16" s="2566"/>
      <c r="C16" s="2566"/>
      <c r="D16" s="2566"/>
      <c r="E16" s="2566"/>
      <c r="F16" s="2566"/>
    </row>
    <row r="17" spans="1:4" ht="10.5" customHeight="1" x14ac:dyDescent="0.15">
      <c r="A17" s="1909"/>
      <c r="B17" s="1909"/>
      <c r="C17" s="1909"/>
      <c r="D17" s="1909"/>
    </row>
  </sheetData>
  <mergeCells count="6">
    <mergeCell ref="A16:F16"/>
    <mergeCell ref="A2:F2"/>
    <mergeCell ref="A3:F3"/>
    <mergeCell ref="A4:A5"/>
    <mergeCell ref="B4:F4"/>
    <mergeCell ref="A15:F15"/>
  </mergeCells>
  <pageMargins left="0.7" right="0.7" top="0.75" bottom="0.75" header="0.3" footer="0.3"/>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0"/>
  <dimension ref="A2:F29"/>
  <sheetViews>
    <sheetView zoomScaleNormal="100" workbookViewId="0"/>
  </sheetViews>
  <sheetFormatPr baseColWidth="10" defaultRowHeight="10.5" x14ac:dyDescent="0.15"/>
  <cols>
    <col min="1" max="1" width="25" style="38" customWidth="1"/>
    <col min="2" max="6" width="12.85546875" style="38" customWidth="1"/>
    <col min="7" max="16384" width="11.42578125" style="38"/>
  </cols>
  <sheetData>
    <row r="2" spans="1:6" s="294" customFormat="1" ht="27" customHeight="1" x14ac:dyDescent="0.15">
      <c r="A2" s="2579" t="s">
        <v>3425</v>
      </c>
      <c r="B2" s="2579"/>
      <c r="C2" s="2579"/>
      <c r="D2" s="2579"/>
      <c r="E2" s="2579"/>
      <c r="F2" s="2579"/>
    </row>
    <row r="3" spans="1:6" s="294" customFormat="1" ht="6" customHeight="1" x14ac:dyDescent="0.15">
      <c r="A3" s="1910"/>
      <c r="B3" s="1910"/>
      <c r="C3" s="1910"/>
      <c r="D3" s="1910"/>
      <c r="E3" s="1910"/>
      <c r="F3" s="1910"/>
    </row>
    <row r="4" spans="1:6" s="294" customFormat="1" ht="16.5" customHeight="1" x14ac:dyDescent="0.15">
      <c r="A4" s="2980" t="s">
        <v>3426</v>
      </c>
      <c r="B4" s="2981" t="s">
        <v>2</v>
      </c>
      <c r="C4" s="2981"/>
      <c r="D4" s="2981"/>
      <c r="E4" s="2981"/>
      <c r="F4" s="2981"/>
    </row>
    <row r="5" spans="1:6" s="294" customFormat="1" ht="16.5" customHeight="1" x14ac:dyDescent="0.15">
      <c r="A5" s="2980"/>
      <c r="B5" s="122">
        <v>2012</v>
      </c>
      <c r="C5" s="122">
        <v>2013</v>
      </c>
      <c r="D5" s="122">
        <v>2014</v>
      </c>
      <c r="E5" s="1019">
        <v>2015</v>
      </c>
      <c r="F5" s="1019">
        <v>2016</v>
      </c>
    </row>
    <row r="6" spans="1:6" s="294" customFormat="1" x14ac:dyDescent="0.15">
      <c r="A6" s="1891" t="s">
        <v>71</v>
      </c>
      <c r="B6" s="1893">
        <f t="shared" ref="B6:D6" si="0">SUM(B7+B23)</f>
        <v>12259</v>
      </c>
      <c r="C6" s="1893">
        <f t="shared" si="0"/>
        <v>13046</v>
      </c>
      <c r="D6" s="1893">
        <f t="shared" si="0"/>
        <v>12638</v>
      </c>
      <c r="E6" s="1911">
        <f>SUM(E7,E23)</f>
        <v>12566</v>
      </c>
      <c r="F6" s="429">
        <f>SUM(F23,F7)</f>
        <v>13052</v>
      </c>
    </row>
    <row r="7" spans="1:6" s="294" customFormat="1" x14ac:dyDescent="0.15">
      <c r="A7" s="1891" t="s">
        <v>3427</v>
      </c>
      <c r="B7" s="1893">
        <f t="shared" ref="B7:D7" si="1">SUM(B8:B22)</f>
        <v>11807</v>
      </c>
      <c r="C7" s="1893">
        <f t="shared" si="1"/>
        <v>12720</v>
      </c>
      <c r="D7" s="1901">
        <f t="shared" si="1"/>
        <v>12320</v>
      </c>
      <c r="E7" s="1911">
        <f>SUM(E8:E22)</f>
        <v>10568</v>
      </c>
      <c r="F7" s="429">
        <f>SUM(F8:F22)</f>
        <v>13005</v>
      </c>
    </row>
    <row r="8" spans="1:6" s="294" customFormat="1" x14ac:dyDescent="0.15">
      <c r="A8" s="1912" t="s">
        <v>5</v>
      </c>
      <c r="B8" s="1899">
        <v>2</v>
      </c>
      <c r="C8" s="1899">
        <v>1</v>
      </c>
      <c r="D8" s="1443">
        <v>5</v>
      </c>
      <c r="E8" s="1913">
        <v>53</v>
      </c>
      <c r="F8" s="1914">
        <v>91</v>
      </c>
    </row>
    <row r="9" spans="1:6" s="294" customFormat="1" x14ac:dyDescent="0.15">
      <c r="A9" s="1912" t="s">
        <v>7</v>
      </c>
      <c r="B9" s="1899">
        <v>150</v>
      </c>
      <c r="C9" s="1899">
        <v>98</v>
      </c>
      <c r="D9" s="1443">
        <v>88</v>
      </c>
      <c r="E9" s="1913">
        <v>127</v>
      </c>
      <c r="F9" s="1914">
        <v>87</v>
      </c>
    </row>
    <row r="10" spans="1:6" s="294" customFormat="1" x14ac:dyDescent="0.15">
      <c r="A10" s="1912" t="s">
        <v>8</v>
      </c>
      <c r="B10" s="1899">
        <v>123</v>
      </c>
      <c r="C10" s="1899">
        <v>130</v>
      </c>
      <c r="D10" s="1443">
        <v>113</v>
      </c>
      <c r="E10" s="1913">
        <v>137</v>
      </c>
      <c r="F10" s="1914">
        <v>205</v>
      </c>
    </row>
    <row r="11" spans="1:6" s="294" customFormat="1" x14ac:dyDescent="0.15">
      <c r="A11" s="1912" t="s">
        <v>9</v>
      </c>
      <c r="B11" s="1899">
        <v>68</v>
      </c>
      <c r="C11" s="1899">
        <v>51</v>
      </c>
      <c r="D11" s="1443">
        <v>38</v>
      </c>
      <c r="E11" s="1913">
        <v>53</v>
      </c>
      <c r="F11" s="1914">
        <v>98</v>
      </c>
    </row>
    <row r="12" spans="1:6" s="294" customFormat="1" x14ac:dyDescent="0.15">
      <c r="A12" s="1912" t="s">
        <v>10</v>
      </c>
      <c r="B12" s="1899">
        <v>209</v>
      </c>
      <c r="C12" s="1899">
        <v>137</v>
      </c>
      <c r="D12" s="1443">
        <v>119</v>
      </c>
      <c r="E12" s="1913">
        <v>190</v>
      </c>
      <c r="F12" s="1914">
        <v>185</v>
      </c>
    </row>
    <row r="13" spans="1:6" s="294" customFormat="1" x14ac:dyDescent="0.15">
      <c r="A13" s="1912" t="s">
        <v>11</v>
      </c>
      <c r="B13" s="1899">
        <v>815</v>
      </c>
      <c r="C13" s="1899">
        <v>1044</v>
      </c>
      <c r="D13" s="1443">
        <v>1125</v>
      </c>
      <c r="E13" s="1913">
        <v>918</v>
      </c>
      <c r="F13" s="1914">
        <v>2150</v>
      </c>
    </row>
    <row r="14" spans="1:6" s="294" customFormat="1" x14ac:dyDescent="0.15">
      <c r="A14" s="1912" t="s">
        <v>12</v>
      </c>
      <c r="B14" s="1899">
        <v>9401</v>
      </c>
      <c r="C14" s="1899">
        <v>10045</v>
      </c>
      <c r="D14" s="1443">
        <v>9652</v>
      </c>
      <c r="E14" s="1913">
        <v>7706</v>
      </c>
      <c r="F14" s="1914">
        <v>8494</v>
      </c>
    </row>
    <row r="15" spans="1:6" s="294" customFormat="1" x14ac:dyDescent="0.15">
      <c r="A15" s="1912" t="s">
        <v>13</v>
      </c>
      <c r="B15" s="1899">
        <v>115</v>
      </c>
      <c r="C15" s="1899">
        <v>122</v>
      </c>
      <c r="D15" s="1443">
        <v>98</v>
      </c>
      <c r="E15" s="1913">
        <v>201</v>
      </c>
      <c r="F15" s="1914">
        <v>213</v>
      </c>
    </row>
    <row r="16" spans="1:6" s="294" customFormat="1" x14ac:dyDescent="0.15">
      <c r="A16" s="1912" t="s">
        <v>14</v>
      </c>
      <c r="B16" s="1899">
        <v>124</v>
      </c>
      <c r="C16" s="1899">
        <v>82</v>
      </c>
      <c r="D16" s="1443">
        <v>67</v>
      </c>
      <c r="E16" s="1913">
        <v>201</v>
      </c>
      <c r="F16" s="1914">
        <v>203</v>
      </c>
    </row>
    <row r="17" spans="1:6" s="294" customFormat="1" x14ac:dyDescent="0.15">
      <c r="A17" s="1912" t="s">
        <v>15</v>
      </c>
      <c r="B17" s="1899">
        <v>348</v>
      </c>
      <c r="C17" s="1899">
        <v>522</v>
      </c>
      <c r="D17" s="1443">
        <v>583</v>
      </c>
      <c r="E17" s="1913">
        <v>401</v>
      </c>
      <c r="F17" s="1914">
        <v>635</v>
      </c>
    </row>
    <row r="18" spans="1:6" s="294" customFormat="1" x14ac:dyDescent="0.15">
      <c r="A18" s="1912" t="s">
        <v>16</v>
      </c>
      <c r="B18" s="1899">
        <v>165</v>
      </c>
      <c r="C18" s="1899">
        <v>253</v>
      </c>
      <c r="D18" s="1443">
        <v>185</v>
      </c>
      <c r="E18" s="1913">
        <v>201</v>
      </c>
      <c r="F18" s="1914">
        <v>258</v>
      </c>
    </row>
    <row r="19" spans="1:6" s="294" customFormat="1" x14ac:dyDescent="0.15">
      <c r="A19" s="1912" t="s">
        <v>17</v>
      </c>
      <c r="B19" s="1899">
        <v>80</v>
      </c>
      <c r="C19" s="1899">
        <v>70</v>
      </c>
      <c r="D19" s="1443">
        <v>75</v>
      </c>
      <c r="E19" s="1913">
        <v>116</v>
      </c>
      <c r="F19" s="1914">
        <v>111</v>
      </c>
    </row>
    <row r="20" spans="1:6" s="294" customFormat="1" x14ac:dyDescent="0.15">
      <c r="A20" s="1912" t="s">
        <v>18</v>
      </c>
      <c r="B20" s="1899">
        <v>120</v>
      </c>
      <c r="C20" s="1899">
        <v>94</v>
      </c>
      <c r="D20" s="1443">
        <v>98</v>
      </c>
      <c r="E20" s="1913">
        <v>169</v>
      </c>
      <c r="F20" s="1914">
        <v>170</v>
      </c>
    </row>
    <row r="21" spans="1:6" s="294" customFormat="1" x14ac:dyDescent="0.15">
      <c r="A21" s="1912" t="s">
        <v>19</v>
      </c>
      <c r="B21" s="1899">
        <v>13</v>
      </c>
      <c r="C21" s="1899">
        <v>15</v>
      </c>
      <c r="D21" s="1443">
        <v>13</v>
      </c>
      <c r="E21" s="1913">
        <v>21</v>
      </c>
      <c r="F21" s="1914">
        <v>26</v>
      </c>
    </row>
    <row r="22" spans="1:6" s="294" customFormat="1" x14ac:dyDescent="0.15">
      <c r="A22" s="1912" t="s">
        <v>20</v>
      </c>
      <c r="B22" s="1899">
        <v>74</v>
      </c>
      <c r="C22" s="1899">
        <v>56</v>
      </c>
      <c r="D22" s="1443">
        <v>61</v>
      </c>
      <c r="E22" s="1913">
        <v>74</v>
      </c>
      <c r="F22" s="1914">
        <v>79</v>
      </c>
    </row>
    <row r="23" spans="1:6" s="294" customFormat="1" x14ac:dyDescent="0.15">
      <c r="A23" s="1891" t="s">
        <v>3428</v>
      </c>
      <c r="B23" s="1893">
        <f t="shared" ref="B23:D23" si="2">B24</f>
        <v>452</v>
      </c>
      <c r="C23" s="1893">
        <f t="shared" si="2"/>
        <v>326</v>
      </c>
      <c r="D23" s="1901">
        <f t="shared" si="2"/>
        <v>318</v>
      </c>
      <c r="E23" s="1911">
        <f>SUM(E24)</f>
        <v>1998</v>
      </c>
      <c r="F23" s="429">
        <f>SUM(F24)</f>
        <v>47</v>
      </c>
    </row>
    <row r="24" spans="1:6" s="294" customFormat="1" x14ac:dyDescent="0.15">
      <c r="A24" s="174" t="s">
        <v>2577</v>
      </c>
      <c r="B24" s="1899">
        <v>452</v>
      </c>
      <c r="C24" s="1899">
        <v>326</v>
      </c>
      <c r="D24" s="1443">
        <v>318</v>
      </c>
      <c r="E24" s="1913">
        <v>1998</v>
      </c>
      <c r="F24" s="1914">
        <v>47</v>
      </c>
    </row>
    <row r="25" spans="1:6" s="294" customFormat="1" ht="7.5" customHeight="1" x14ac:dyDescent="0.15">
      <c r="A25" s="174"/>
      <c r="B25" s="1899"/>
      <c r="C25" s="1899"/>
      <c r="D25" s="1899"/>
      <c r="F25" s="1898"/>
    </row>
    <row r="26" spans="1:6" s="294" customFormat="1" ht="33.75" customHeight="1" x14ac:dyDescent="0.15">
      <c r="A26" s="2446" t="s">
        <v>3429</v>
      </c>
      <c r="B26" s="2446"/>
      <c r="C26" s="2446"/>
      <c r="D26" s="2446"/>
      <c r="E26" s="2446"/>
      <c r="F26" s="2446"/>
    </row>
    <row r="27" spans="1:6" s="294" customFormat="1" ht="48" customHeight="1" x14ac:dyDescent="0.15">
      <c r="A27" s="2953" t="s">
        <v>3430</v>
      </c>
      <c r="B27" s="2953"/>
      <c r="C27" s="2953"/>
      <c r="D27" s="2953"/>
      <c r="E27" s="2953"/>
      <c r="F27" s="2953"/>
    </row>
    <row r="28" spans="1:6" s="294" customFormat="1" ht="18" customHeight="1" x14ac:dyDescent="0.15">
      <c r="A28" s="2446" t="s">
        <v>3394</v>
      </c>
      <c r="B28" s="2446"/>
      <c r="C28" s="2446"/>
      <c r="D28" s="2446"/>
      <c r="E28" s="2446"/>
      <c r="F28" s="2446"/>
    </row>
    <row r="29" spans="1:6" s="294" customFormat="1" x14ac:dyDescent="0.15"/>
  </sheetData>
  <mergeCells count="6">
    <mergeCell ref="A28:F28"/>
    <mergeCell ref="A2:F2"/>
    <mergeCell ref="A4:A5"/>
    <mergeCell ref="B4:F4"/>
    <mergeCell ref="A26:F26"/>
    <mergeCell ref="A27:F27"/>
  </mergeCells>
  <pageMargins left="0.7" right="0.7" top="0.75" bottom="0.75" header="0.3" footer="0.3"/>
  <pageSetup paperSize="9" orientation="landscape" verticalDpi="599"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69"/>
  <sheetViews>
    <sheetView zoomScaleNormal="100" workbookViewId="0">
      <selection activeCell="R26" sqref="R26"/>
    </sheetView>
  </sheetViews>
  <sheetFormatPr baseColWidth="10" defaultColWidth="11.42578125" defaultRowHeight="10.5" x14ac:dyDescent="0.15"/>
  <cols>
    <col min="1" max="1" width="57.28515625" style="1" customWidth="1"/>
    <col min="2" max="2" width="11.42578125" style="1"/>
    <col min="3" max="3" width="11.85546875" style="1" customWidth="1"/>
    <col min="4" max="4" width="11.42578125" style="41"/>
    <col min="5" max="16384" width="11.42578125" style="1"/>
  </cols>
  <sheetData>
    <row r="1" spans="1:6" s="17" customFormat="1" x14ac:dyDescent="0.15">
      <c r="A1" s="16"/>
      <c r="B1" s="16"/>
      <c r="C1" s="16"/>
      <c r="D1" s="16"/>
      <c r="E1" s="16"/>
    </row>
    <row r="2" spans="1:6" s="17" customFormat="1" ht="22.5" customHeight="1" x14ac:dyDescent="0.15">
      <c r="A2" s="2343" t="s">
        <v>23</v>
      </c>
      <c r="B2" s="2343"/>
      <c r="C2" s="2343"/>
      <c r="D2" s="2343"/>
      <c r="E2" s="2343"/>
      <c r="F2" s="2343"/>
    </row>
    <row r="4" spans="1:6" ht="11.25" customHeight="1" x14ac:dyDescent="0.15">
      <c r="A4" s="2344" t="s">
        <v>24</v>
      </c>
      <c r="B4" s="2345" t="s">
        <v>2</v>
      </c>
      <c r="C4" s="2345"/>
      <c r="D4" s="2345"/>
      <c r="E4" s="2345"/>
      <c r="F4" s="2345"/>
    </row>
    <row r="5" spans="1:6" ht="13.5" customHeight="1" x14ac:dyDescent="0.15">
      <c r="A5" s="2344"/>
      <c r="B5" s="18">
        <v>2012</v>
      </c>
      <c r="C5" s="18">
        <v>2013</v>
      </c>
      <c r="D5" s="18">
        <v>2014</v>
      </c>
      <c r="E5" s="18">
        <v>2015</v>
      </c>
      <c r="F5" s="18">
        <v>2016</v>
      </c>
    </row>
    <row r="6" spans="1:6" x14ac:dyDescent="0.15">
      <c r="A6" s="19" t="s">
        <v>4</v>
      </c>
      <c r="B6" s="20">
        <f>B7+B13+B19+B25+B31+B37+B43+B49+B55+B61</f>
        <v>74</v>
      </c>
      <c r="C6" s="20">
        <f>C7+C13+C19+C25+C31+C37+C43+C49+C55+C61</f>
        <v>75</v>
      </c>
      <c r="D6" s="20">
        <f>D7+D13+D19+D25+D31+D37+D43+D49+D55+D61</f>
        <v>124</v>
      </c>
      <c r="E6" s="20">
        <f>E7+E13+E19+E25+E31+E37+E43+E49+E55+E61</f>
        <v>81</v>
      </c>
      <c r="F6" s="21">
        <f>SUM(F7,F13,F19,F25,F31,F37,F43,F49,F55,F61)</f>
        <v>122</v>
      </c>
    </row>
    <row r="7" spans="1:6" x14ac:dyDescent="0.15">
      <c r="A7" s="19" t="s">
        <v>25</v>
      </c>
      <c r="B7" s="20">
        <f t="shared" ref="B7:E7" si="0">SUM(B8:B12)</f>
        <v>17</v>
      </c>
      <c r="C7" s="20">
        <f t="shared" si="0"/>
        <v>21</v>
      </c>
      <c r="D7" s="20">
        <f t="shared" si="0"/>
        <v>23</v>
      </c>
      <c r="E7" s="20">
        <f t="shared" si="0"/>
        <v>19</v>
      </c>
      <c r="F7" s="22">
        <f>SUM(F8:F12)</f>
        <v>20</v>
      </c>
    </row>
    <row r="8" spans="1:6" x14ac:dyDescent="0.15">
      <c r="A8" s="2096" t="s">
        <v>26</v>
      </c>
      <c r="B8" s="20">
        <v>0</v>
      </c>
      <c r="C8" s="20">
        <v>0</v>
      </c>
      <c r="D8" s="20">
        <v>0</v>
      </c>
      <c r="E8" s="24">
        <v>1</v>
      </c>
      <c r="F8" s="25">
        <v>1</v>
      </c>
    </row>
    <row r="9" spans="1:6" x14ac:dyDescent="0.15">
      <c r="A9" s="2096" t="s">
        <v>27</v>
      </c>
      <c r="B9" s="26">
        <v>14</v>
      </c>
      <c r="C9" s="26">
        <v>18</v>
      </c>
      <c r="D9" s="26">
        <v>18</v>
      </c>
      <c r="E9" s="26">
        <v>15</v>
      </c>
      <c r="F9" s="25">
        <v>19</v>
      </c>
    </row>
    <row r="10" spans="1:6" s="17" customFormat="1" x14ac:dyDescent="0.15">
      <c r="A10" s="2096" t="s">
        <v>28</v>
      </c>
      <c r="B10" s="20">
        <v>0</v>
      </c>
      <c r="C10" s="27">
        <v>2</v>
      </c>
      <c r="D10" s="27">
        <v>4</v>
      </c>
      <c r="E10" s="24">
        <v>3</v>
      </c>
      <c r="F10" s="25" t="s">
        <v>6</v>
      </c>
    </row>
    <row r="11" spans="1:6" s="17" customFormat="1" x14ac:dyDescent="0.15">
      <c r="A11" s="2096" t="s">
        <v>29</v>
      </c>
      <c r="B11" s="20">
        <v>0</v>
      </c>
      <c r="C11" s="20">
        <v>0</v>
      </c>
      <c r="D11" s="20">
        <v>0</v>
      </c>
      <c r="E11" s="20">
        <v>0</v>
      </c>
      <c r="F11" s="25" t="s">
        <v>6</v>
      </c>
    </row>
    <row r="12" spans="1:6" s="17" customFormat="1" x14ac:dyDescent="0.15">
      <c r="A12" s="2096" t="s">
        <v>30</v>
      </c>
      <c r="B12" s="27">
        <v>3</v>
      </c>
      <c r="C12" s="27">
        <v>1</v>
      </c>
      <c r="D12" s="27">
        <v>1</v>
      </c>
      <c r="E12" s="20">
        <v>0</v>
      </c>
      <c r="F12" s="25" t="s">
        <v>6</v>
      </c>
    </row>
    <row r="13" spans="1:6" x14ac:dyDescent="0.15">
      <c r="A13" s="19" t="s">
        <v>31</v>
      </c>
      <c r="B13" s="20">
        <f t="shared" ref="B13:E13" si="1">SUM(B14:B18)</f>
        <v>3</v>
      </c>
      <c r="C13" s="20">
        <f t="shared" si="1"/>
        <v>6</v>
      </c>
      <c r="D13" s="20">
        <f t="shared" si="1"/>
        <v>7</v>
      </c>
      <c r="E13" s="20">
        <f t="shared" si="1"/>
        <v>7</v>
      </c>
      <c r="F13" s="28">
        <f>SUM(F14:F18)</f>
        <v>11</v>
      </c>
    </row>
    <row r="14" spans="1:6" x14ac:dyDescent="0.15">
      <c r="A14" s="2096" t="s">
        <v>26</v>
      </c>
      <c r="B14" s="20">
        <v>0</v>
      </c>
      <c r="C14" s="20">
        <v>0</v>
      </c>
      <c r="D14" s="20">
        <v>0</v>
      </c>
      <c r="E14" s="20">
        <v>0</v>
      </c>
      <c r="F14" s="25" t="s">
        <v>6</v>
      </c>
    </row>
    <row r="15" spans="1:6" x14ac:dyDescent="0.15">
      <c r="A15" s="2096" t="s">
        <v>27</v>
      </c>
      <c r="B15" s="26">
        <v>3</v>
      </c>
      <c r="C15" s="26">
        <v>6</v>
      </c>
      <c r="D15" s="26">
        <v>7</v>
      </c>
      <c r="E15" s="26">
        <v>7</v>
      </c>
      <c r="F15" s="25">
        <v>1</v>
      </c>
    </row>
    <row r="16" spans="1:6" x14ac:dyDescent="0.15">
      <c r="A16" s="2096" t="s">
        <v>28</v>
      </c>
      <c r="B16" s="20">
        <v>0</v>
      </c>
      <c r="C16" s="20">
        <v>0</v>
      </c>
      <c r="D16" s="20">
        <v>0</v>
      </c>
      <c r="E16" s="20">
        <v>0</v>
      </c>
      <c r="F16" s="25">
        <v>10</v>
      </c>
    </row>
    <row r="17" spans="1:6" x14ac:dyDescent="0.15">
      <c r="A17" s="2096" t="s">
        <v>29</v>
      </c>
      <c r="B17" s="20">
        <v>0</v>
      </c>
      <c r="C17" s="20">
        <v>0</v>
      </c>
      <c r="D17" s="20">
        <v>0</v>
      </c>
      <c r="E17" s="20">
        <v>0</v>
      </c>
      <c r="F17" s="25" t="s">
        <v>6</v>
      </c>
    </row>
    <row r="18" spans="1:6" x14ac:dyDescent="0.15">
      <c r="A18" s="2096" t="s">
        <v>30</v>
      </c>
      <c r="B18" s="20">
        <v>0</v>
      </c>
      <c r="C18" s="20">
        <v>0</v>
      </c>
      <c r="D18" s="20">
        <v>0</v>
      </c>
      <c r="E18" s="20">
        <v>0</v>
      </c>
      <c r="F18" s="25" t="s">
        <v>6</v>
      </c>
    </row>
    <row r="19" spans="1:6" ht="21" x14ac:dyDescent="0.15">
      <c r="A19" s="29" t="s">
        <v>32</v>
      </c>
      <c r="B19" s="20">
        <f t="shared" ref="B19:E19" si="2">SUM(B20:B24)</f>
        <v>1</v>
      </c>
      <c r="C19" s="20">
        <f t="shared" si="2"/>
        <v>0</v>
      </c>
      <c r="D19" s="20">
        <f t="shared" si="2"/>
        <v>0</v>
      </c>
      <c r="E19" s="20">
        <f t="shared" si="2"/>
        <v>1</v>
      </c>
      <c r="F19" s="30">
        <f>SUM(F20:F24)</f>
        <v>0</v>
      </c>
    </row>
    <row r="20" spans="1:6" x14ac:dyDescent="0.15">
      <c r="A20" s="2096" t="s">
        <v>26</v>
      </c>
      <c r="B20" s="20">
        <v>0</v>
      </c>
      <c r="C20" s="20">
        <v>0</v>
      </c>
      <c r="D20" s="20">
        <v>0</v>
      </c>
      <c r="E20" s="20">
        <v>0</v>
      </c>
      <c r="F20" s="25" t="s">
        <v>6</v>
      </c>
    </row>
    <row r="21" spans="1:6" x14ac:dyDescent="0.15">
      <c r="A21" s="2096" t="s">
        <v>27</v>
      </c>
      <c r="B21" s="26">
        <v>1</v>
      </c>
      <c r="C21" s="20">
        <v>0</v>
      </c>
      <c r="D21" s="20">
        <v>0</v>
      </c>
      <c r="E21" s="20">
        <v>0</v>
      </c>
      <c r="F21" s="25" t="s">
        <v>6</v>
      </c>
    </row>
    <row r="22" spans="1:6" x14ac:dyDescent="0.15">
      <c r="A22" s="2096" t="s">
        <v>28</v>
      </c>
      <c r="B22" s="20">
        <v>0</v>
      </c>
      <c r="C22" s="20">
        <v>0</v>
      </c>
      <c r="D22" s="20">
        <v>0</v>
      </c>
      <c r="E22" s="20">
        <v>0</v>
      </c>
      <c r="F22" s="25" t="s">
        <v>6</v>
      </c>
    </row>
    <row r="23" spans="1:6" x14ac:dyDescent="0.15">
      <c r="A23" s="2096" t="s">
        <v>29</v>
      </c>
      <c r="B23" s="20">
        <v>0</v>
      </c>
      <c r="C23" s="20">
        <v>0</v>
      </c>
      <c r="D23" s="20">
        <v>0</v>
      </c>
      <c r="E23" s="20">
        <v>0</v>
      </c>
      <c r="F23" s="25" t="s">
        <v>6</v>
      </c>
    </row>
    <row r="24" spans="1:6" x14ac:dyDescent="0.15">
      <c r="A24" s="2096" t="s">
        <v>30</v>
      </c>
      <c r="B24" s="20">
        <v>0</v>
      </c>
      <c r="C24" s="20">
        <v>0</v>
      </c>
      <c r="D24" s="20">
        <v>0</v>
      </c>
      <c r="E24" s="24">
        <v>1</v>
      </c>
      <c r="F24" s="25" t="s">
        <v>6</v>
      </c>
    </row>
    <row r="25" spans="1:6" x14ac:dyDescent="0.15">
      <c r="A25" s="19" t="s">
        <v>33</v>
      </c>
      <c r="B25" s="20">
        <f t="shared" ref="B25:E25" si="3">SUM(B26:B30)</f>
        <v>3</v>
      </c>
      <c r="C25" s="20">
        <f t="shared" si="3"/>
        <v>2</v>
      </c>
      <c r="D25" s="20">
        <f t="shared" si="3"/>
        <v>4</v>
      </c>
      <c r="E25" s="20">
        <f t="shared" si="3"/>
        <v>0</v>
      </c>
      <c r="F25" s="28">
        <f>SUM(F26:F30)</f>
        <v>3</v>
      </c>
    </row>
    <row r="26" spans="1:6" x14ac:dyDescent="0.15">
      <c r="A26" s="2096" t="s">
        <v>26</v>
      </c>
      <c r="B26" s="20">
        <v>0</v>
      </c>
      <c r="C26" s="20">
        <v>0</v>
      </c>
      <c r="D26" s="20">
        <v>0</v>
      </c>
      <c r="E26" s="20">
        <v>0</v>
      </c>
      <c r="F26" s="25">
        <v>1</v>
      </c>
    </row>
    <row r="27" spans="1:6" x14ac:dyDescent="0.15">
      <c r="A27" s="2096" t="s">
        <v>27</v>
      </c>
      <c r="B27" s="20">
        <v>0</v>
      </c>
      <c r="C27" s="26">
        <v>1</v>
      </c>
      <c r="D27" s="26">
        <v>2</v>
      </c>
      <c r="E27" s="20">
        <v>0</v>
      </c>
      <c r="F27" s="25" t="s">
        <v>6</v>
      </c>
    </row>
    <row r="28" spans="1:6" x14ac:dyDescent="0.15">
      <c r="A28" s="2096" t="s">
        <v>28</v>
      </c>
      <c r="B28" s="20">
        <v>0</v>
      </c>
      <c r="C28" s="20">
        <v>0</v>
      </c>
      <c r="D28" s="20">
        <v>0</v>
      </c>
      <c r="E28" s="20">
        <v>0</v>
      </c>
      <c r="F28" s="25" t="s">
        <v>6</v>
      </c>
    </row>
    <row r="29" spans="1:6" x14ac:dyDescent="0.15">
      <c r="A29" s="2096" t="s">
        <v>29</v>
      </c>
      <c r="B29" s="20">
        <v>0</v>
      </c>
      <c r="C29" s="20">
        <v>0</v>
      </c>
      <c r="D29" s="20">
        <v>0</v>
      </c>
      <c r="E29" s="20">
        <v>0</v>
      </c>
      <c r="F29" s="25">
        <v>2</v>
      </c>
    </row>
    <row r="30" spans="1:6" x14ac:dyDescent="0.15">
      <c r="A30" s="2096" t="s">
        <v>30</v>
      </c>
      <c r="B30" s="26">
        <v>3</v>
      </c>
      <c r="C30" s="26">
        <v>1</v>
      </c>
      <c r="D30" s="26">
        <v>2</v>
      </c>
      <c r="E30" s="20">
        <v>0</v>
      </c>
      <c r="F30" s="31">
        <v>0</v>
      </c>
    </row>
    <row r="31" spans="1:6" x14ac:dyDescent="0.15">
      <c r="A31" s="32" t="s">
        <v>34</v>
      </c>
      <c r="B31" s="33">
        <f t="shared" ref="B31:E31" si="4">SUM(B32:B36)</f>
        <v>11</v>
      </c>
      <c r="C31" s="33">
        <f t="shared" si="4"/>
        <v>5</v>
      </c>
      <c r="D31" s="33">
        <f t="shared" si="4"/>
        <v>9</v>
      </c>
      <c r="E31" s="33">
        <f t="shared" si="4"/>
        <v>2</v>
      </c>
      <c r="F31" s="28">
        <f>SUM(F32:F36)</f>
        <v>4</v>
      </c>
    </row>
    <row r="32" spans="1:6" x14ac:dyDescent="0.15">
      <c r="A32" s="2096" t="s">
        <v>26</v>
      </c>
      <c r="B32" s="34">
        <v>1</v>
      </c>
      <c r="C32" s="34">
        <v>2</v>
      </c>
      <c r="D32" s="34">
        <v>4</v>
      </c>
      <c r="E32" s="34">
        <v>1</v>
      </c>
      <c r="F32" s="25" t="s">
        <v>6</v>
      </c>
    </row>
    <row r="33" spans="1:6" x14ac:dyDescent="0.15">
      <c r="A33" s="2096" t="s">
        <v>27</v>
      </c>
      <c r="B33" s="20">
        <v>0</v>
      </c>
      <c r="C33" s="20">
        <v>0</v>
      </c>
      <c r="D33" s="20">
        <v>0</v>
      </c>
      <c r="E33" s="20">
        <v>0</v>
      </c>
      <c r="F33" s="25" t="s">
        <v>6</v>
      </c>
    </row>
    <row r="34" spans="1:6" x14ac:dyDescent="0.15">
      <c r="A34" s="2096" t="s">
        <v>28</v>
      </c>
      <c r="B34" s="34">
        <v>10</v>
      </c>
      <c r="C34" s="34">
        <v>3</v>
      </c>
      <c r="D34" s="34">
        <v>5</v>
      </c>
      <c r="E34" s="35">
        <v>1</v>
      </c>
      <c r="F34" s="25">
        <v>4</v>
      </c>
    </row>
    <row r="35" spans="1:6" x14ac:dyDescent="0.15">
      <c r="A35" s="2096" t="s">
        <v>29</v>
      </c>
      <c r="B35" s="20">
        <v>0</v>
      </c>
      <c r="C35" s="20">
        <v>0</v>
      </c>
      <c r="D35" s="20">
        <v>0</v>
      </c>
      <c r="E35" s="20">
        <v>0</v>
      </c>
      <c r="F35" s="25" t="s">
        <v>6</v>
      </c>
    </row>
    <row r="36" spans="1:6" x14ac:dyDescent="0.15">
      <c r="A36" s="2096" t="s">
        <v>30</v>
      </c>
      <c r="B36" s="20">
        <v>0</v>
      </c>
      <c r="C36" s="20">
        <v>0</v>
      </c>
      <c r="D36" s="20">
        <v>0</v>
      </c>
      <c r="E36" s="20">
        <v>0</v>
      </c>
      <c r="F36" s="25" t="s">
        <v>6</v>
      </c>
    </row>
    <row r="37" spans="1:6" x14ac:dyDescent="0.15">
      <c r="A37" s="19" t="s">
        <v>35</v>
      </c>
      <c r="B37" s="20">
        <f>SUM(B38:B42)</f>
        <v>12</v>
      </c>
      <c r="C37" s="20">
        <f>SUM(C38:C42)</f>
        <v>15</v>
      </c>
      <c r="D37" s="20">
        <f>SUM(D38:D42)</f>
        <v>17</v>
      </c>
      <c r="E37" s="20">
        <f>SUM(E38:E42)</f>
        <v>25</v>
      </c>
      <c r="F37" s="28">
        <f>SUM(F38:F42)</f>
        <v>41</v>
      </c>
    </row>
    <row r="38" spans="1:6" s="38" customFormat="1" ht="10.5" customHeight="1" x14ac:dyDescent="0.15">
      <c r="A38" s="2096" t="s">
        <v>26</v>
      </c>
      <c r="B38" s="37">
        <v>1</v>
      </c>
      <c r="C38" s="37">
        <v>6</v>
      </c>
      <c r="D38" s="37">
        <v>8</v>
      </c>
      <c r="E38" s="37">
        <v>18</v>
      </c>
      <c r="F38" s="25">
        <v>5</v>
      </c>
    </row>
    <row r="39" spans="1:6" s="38" customFormat="1" ht="10.5" customHeight="1" x14ac:dyDescent="0.15">
      <c r="A39" s="2096" t="s">
        <v>27</v>
      </c>
      <c r="B39" s="37">
        <v>11</v>
      </c>
      <c r="C39" s="37">
        <v>9</v>
      </c>
      <c r="D39" s="37">
        <v>9</v>
      </c>
      <c r="E39" s="37">
        <v>7</v>
      </c>
      <c r="F39" s="25">
        <v>2</v>
      </c>
    </row>
    <row r="40" spans="1:6" s="38" customFormat="1" ht="10.5" customHeight="1" x14ac:dyDescent="0.15">
      <c r="A40" s="2096" t="s">
        <v>28</v>
      </c>
      <c r="B40" s="20">
        <v>0</v>
      </c>
      <c r="C40" s="20">
        <v>0</v>
      </c>
      <c r="D40" s="20">
        <v>0</v>
      </c>
      <c r="E40" s="20">
        <v>0</v>
      </c>
      <c r="F40" s="25">
        <v>20</v>
      </c>
    </row>
    <row r="41" spans="1:6" s="38" customFormat="1" ht="10.5" customHeight="1" x14ac:dyDescent="0.15">
      <c r="A41" s="2096" t="s">
        <v>29</v>
      </c>
      <c r="B41" s="20">
        <v>0</v>
      </c>
      <c r="C41" s="20">
        <v>0</v>
      </c>
      <c r="D41" s="20">
        <v>0</v>
      </c>
      <c r="E41" s="20">
        <v>0</v>
      </c>
      <c r="F41" s="25">
        <v>14</v>
      </c>
    </row>
    <row r="42" spans="1:6" s="38" customFormat="1" ht="10.5" customHeight="1" x14ac:dyDescent="0.15">
      <c r="A42" s="2096" t="s">
        <v>30</v>
      </c>
      <c r="B42" s="20">
        <v>0</v>
      </c>
      <c r="C42" s="20">
        <v>0</v>
      </c>
      <c r="D42" s="20">
        <v>0</v>
      </c>
      <c r="E42" s="20">
        <v>0</v>
      </c>
      <c r="F42" s="25" t="s">
        <v>6</v>
      </c>
    </row>
    <row r="43" spans="1:6" x14ac:dyDescent="0.15">
      <c r="A43" s="19" t="s">
        <v>36</v>
      </c>
      <c r="B43" s="20">
        <f t="shared" ref="B43:E43" si="5">SUM(B44:B48)</f>
        <v>3</v>
      </c>
      <c r="C43" s="20">
        <f t="shared" si="5"/>
        <v>3</v>
      </c>
      <c r="D43" s="20">
        <f t="shared" si="5"/>
        <v>2</v>
      </c>
      <c r="E43" s="20">
        <f t="shared" si="5"/>
        <v>5</v>
      </c>
      <c r="F43" s="28">
        <f>SUM(F44:F48)</f>
        <v>8</v>
      </c>
    </row>
    <row r="44" spans="1:6" x14ac:dyDescent="0.15">
      <c r="A44" s="2096" t="s">
        <v>26</v>
      </c>
      <c r="B44" s="20">
        <v>0</v>
      </c>
      <c r="C44" s="20">
        <v>0</v>
      </c>
      <c r="D44" s="20">
        <v>0</v>
      </c>
      <c r="E44" s="20">
        <v>0</v>
      </c>
      <c r="F44" s="25">
        <v>1</v>
      </c>
    </row>
    <row r="45" spans="1:6" x14ac:dyDescent="0.15">
      <c r="A45" s="2096" t="s">
        <v>27</v>
      </c>
      <c r="B45" s="26">
        <v>2</v>
      </c>
      <c r="C45" s="26">
        <v>1</v>
      </c>
      <c r="D45" s="26">
        <v>1</v>
      </c>
      <c r="E45" s="35">
        <v>4</v>
      </c>
      <c r="F45" s="25">
        <v>2</v>
      </c>
    </row>
    <row r="46" spans="1:6" x14ac:dyDescent="0.15">
      <c r="A46" s="2096" t="s">
        <v>28</v>
      </c>
      <c r="B46" s="26">
        <v>1</v>
      </c>
      <c r="C46" s="26">
        <v>1</v>
      </c>
      <c r="D46" s="26">
        <v>1</v>
      </c>
      <c r="E46" s="35">
        <v>1</v>
      </c>
      <c r="F46" s="25" t="s">
        <v>6</v>
      </c>
    </row>
    <row r="47" spans="1:6" x14ac:dyDescent="0.15">
      <c r="A47" s="2096" t="s">
        <v>29</v>
      </c>
      <c r="B47" s="20">
        <v>0</v>
      </c>
      <c r="C47" s="20">
        <v>0</v>
      </c>
      <c r="D47" s="20">
        <v>0</v>
      </c>
      <c r="E47" s="20">
        <v>0</v>
      </c>
      <c r="F47" s="25" t="s">
        <v>6</v>
      </c>
    </row>
    <row r="48" spans="1:6" x14ac:dyDescent="0.15">
      <c r="A48" s="2096" t="s">
        <v>30</v>
      </c>
      <c r="B48" s="20">
        <v>0</v>
      </c>
      <c r="C48" s="26">
        <v>1</v>
      </c>
      <c r="D48" s="20">
        <v>0</v>
      </c>
      <c r="E48" s="20">
        <v>0</v>
      </c>
      <c r="F48" s="25">
        <v>5</v>
      </c>
    </row>
    <row r="49" spans="1:6" x14ac:dyDescent="0.15">
      <c r="A49" s="19" t="s">
        <v>37</v>
      </c>
      <c r="B49" s="20">
        <f t="shared" ref="B49:E49" si="6">SUM(B50:B54)</f>
        <v>8</v>
      </c>
      <c r="C49" s="20">
        <f t="shared" si="6"/>
        <v>7</v>
      </c>
      <c r="D49" s="20">
        <f t="shared" si="6"/>
        <v>49</v>
      </c>
      <c r="E49" s="20">
        <f t="shared" si="6"/>
        <v>14</v>
      </c>
      <c r="F49" s="28">
        <f>SUM(F50:F54)</f>
        <v>25</v>
      </c>
    </row>
    <row r="50" spans="1:6" x14ac:dyDescent="0.15">
      <c r="A50" s="2096" t="s">
        <v>26</v>
      </c>
      <c r="B50" s="26">
        <v>1</v>
      </c>
      <c r="C50" s="26">
        <v>1</v>
      </c>
      <c r="D50" s="26">
        <v>3</v>
      </c>
      <c r="E50" s="26">
        <v>3</v>
      </c>
      <c r="F50" s="25">
        <v>4</v>
      </c>
    </row>
    <row r="51" spans="1:6" x14ac:dyDescent="0.15">
      <c r="A51" s="2096" t="s">
        <v>27</v>
      </c>
      <c r="B51" s="26">
        <v>1</v>
      </c>
      <c r="C51" s="26">
        <v>1</v>
      </c>
      <c r="D51" s="26">
        <v>6</v>
      </c>
      <c r="E51" s="35">
        <v>3</v>
      </c>
      <c r="F51" s="25">
        <v>2</v>
      </c>
    </row>
    <row r="52" spans="1:6" x14ac:dyDescent="0.15">
      <c r="A52" s="2096" t="s">
        <v>28</v>
      </c>
      <c r="B52" s="26">
        <v>5</v>
      </c>
      <c r="C52" s="26">
        <v>5</v>
      </c>
      <c r="D52" s="26">
        <v>7</v>
      </c>
      <c r="E52" s="35">
        <v>7</v>
      </c>
      <c r="F52" s="25">
        <v>10</v>
      </c>
    </row>
    <row r="53" spans="1:6" x14ac:dyDescent="0.15">
      <c r="A53" s="2096" t="s">
        <v>29</v>
      </c>
      <c r="B53" s="26">
        <v>1</v>
      </c>
      <c r="C53" s="20">
        <v>0</v>
      </c>
      <c r="D53" s="26">
        <v>33</v>
      </c>
      <c r="E53" s="35">
        <v>1</v>
      </c>
      <c r="F53" s="25">
        <v>9</v>
      </c>
    </row>
    <row r="54" spans="1:6" x14ac:dyDescent="0.15">
      <c r="A54" s="2096" t="s">
        <v>30</v>
      </c>
      <c r="B54" s="20">
        <v>0</v>
      </c>
      <c r="C54" s="20">
        <v>0</v>
      </c>
      <c r="D54" s="20">
        <v>0</v>
      </c>
      <c r="E54" s="20">
        <v>0</v>
      </c>
      <c r="F54" s="25" t="s">
        <v>6</v>
      </c>
    </row>
    <row r="55" spans="1:6" x14ac:dyDescent="0.15">
      <c r="A55" s="19" t="s">
        <v>38</v>
      </c>
      <c r="B55" s="20">
        <f t="shared" ref="B55:E55" si="7">SUM(B56:B60)</f>
        <v>15</v>
      </c>
      <c r="C55" s="20">
        <f t="shared" si="7"/>
        <v>15</v>
      </c>
      <c r="D55" s="20">
        <f t="shared" si="7"/>
        <v>12</v>
      </c>
      <c r="E55" s="20">
        <f t="shared" si="7"/>
        <v>7</v>
      </c>
      <c r="F55" s="28">
        <f>SUM(F56:F60)</f>
        <v>8</v>
      </c>
    </row>
    <row r="56" spans="1:6" x14ac:dyDescent="0.15">
      <c r="A56" s="2096" t="s">
        <v>26</v>
      </c>
      <c r="B56" s="20">
        <v>0</v>
      </c>
      <c r="C56" s="20">
        <v>0</v>
      </c>
      <c r="D56" s="20">
        <v>0</v>
      </c>
      <c r="E56" s="20">
        <v>0</v>
      </c>
      <c r="F56" s="25" t="s">
        <v>6</v>
      </c>
    </row>
    <row r="57" spans="1:6" x14ac:dyDescent="0.15">
      <c r="A57" s="2096" t="s">
        <v>27</v>
      </c>
      <c r="B57" s="20">
        <v>0</v>
      </c>
      <c r="C57" s="20">
        <v>0</v>
      </c>
      <c r="D57" s="20">
        <v>0</v>
      </c>
      <c r="E57" s="20">
        <v>0</v>
      </c>
      <c r="F57" s="25" t="s">
        <v>6</v>
      </c>
    </row>
    <row r="58" spans="1:6" x14ac:dyDescent="0.15">
      <c r="A58" s="2096" t="s">
        <v>28</v>
      </c>
      <c r="B58" s="26">
        <v>15</v>
      </c>
      <c r="C58" s="26">
        <v>15</v>
      </c>
      <c r="D58" s="26">
        <v>12</v>
      </c>
      <c r="E58" s="26">
        <v>7</v>
      </c>
      <c r="F58" s="25">
        <v>8</v>
      </c>
    </row>
    <row r="59" spans="1:6" x14ac:dyDescent="0.15">
      <c r="A59" s="2096" t="s">
        <v>29</v>
      </c>
      <c r="B59" s="20">
        <v>0</v>
      </c>
      <c r="C59" s="20">
        <v>0</v>
      </c>
      <c r="D59" s="20">
        <v>0</v>
      </c>
      <c r="E59" s="20">
        <v>0</v>
      </c>
      <c r="F59" s="25" t="s">
        <v>6</v>
      </c>
    </row>
    <row r="60" spans="1:6" x14ac:dyDescent="0.15">
      <c r="A60" s="2096" t="s">
        <v>30</v>
      </c>
      <c r="B60" s="20">
        <v>0</v>
      </c>
      <c r="C60" s="20">
        <v>0</v>
      </c>
      <c r="D60" s="20">
        <v>0</v>
      </c>
      <c r="E60" s="20">
        <v>0</v>
      </c>
      <c r="F60" s="25" t="s">
        <v>6</v>
      </c>
    </row>
    <row r="61" spans="1:6" x14ac:dyDescent="0.15">
      <c r="A61" s="19" t="s">
        <v>39</v>
      </c>
      <c r="B61" s="20">
        <f t="shared" ref="B61:E61" si="8">SUM(B62:B66)</f>
        <v>1</v>
      </c>
      <c r="C61" s="20">
        <f t="shared" si="8"/>
        <v>1</v>
      </c>
      <c r="D61" s="20">
        <f t="shared" si="8"/>
        <v>1</v>
      </c>
      <c r="E61" s="20">
        <f t="shared" si="8"/>
        <v>1</v>
      </c>
      <c r="F61" s="28">
        <f>SUM(F62:F66)</f>
        <v>2</v>
      </c>
    </row>
    <row r="62" spans="1:6" x14ac:dyDescent="0.15">
      <c r="A62" s="2096" t="s">
        <v>26</v>
      </c>
      <c r="B62" s="20">
        <v>0</v>
      </c>
      <c r="C62" s="20">
        <v>0</v>
      </c>
      <c r="D62" s="20">
        <v>0</v>
      </c>
      <c r="E62" s="20">
        <v>0</v>
      </c>
      <c r="F62" s="25" t="s">
        <v>6</v>
      </c>
    </row>
    <row r="63" spans="1:6" x14ac:dyDescent="0.15">
      <c r="A63" s="2096" t="s">
        <v>27</v>
      </c>
      <c r="B63" s="26">
        <v>1</v>
      </c>
      <c r="C63" s="26">
        <v>1</v>
      </c>
      <c r="D63" s="26">
        <v>1</v>
      </c>
      <c r="E63" s="26">
        <v>1</v>
      </c>
      <c r="F63" s="25">
        <v>1</v>
      </c>
    </row>
    <row r="64" spans="1:6" x14ac:dyDescent="0.15">
      <c r="A64" s="2096" t="s">
        <v>28</v>
      </c>
      <c r="B64" s="20">
        <v>0</v>
      </c>
      <c r="C64" s="20">
        <v>0</v>
      </c>
      <c r="D64" s="20">
        <v>0</v>
      </c>
      <c r="E64" s="20">
        <v>0</v>
      </c>
      <c r="F64" s="25">
        <v>1</v>
      </c>
    </row>
    <row r="65" spans="1:6" x14ac:dyDescent="0.15">
      <c r="A65" s="2096" t="s">
        <v>29</v>
      </c>
      <c r="B65" s="20">
        <v>0</v>
      </c>
      <c r="C65" s="20">
        <v>0</v>
      </c>
      <c r="D65" s="20">
        <v>0</v>
      </c>
      <c r="E65" s="20">
        <v>0</v>
      </c>
      <c r="F65" s="25" t="s">
        <v>6</v>
      </c>
    </row>
    <row r="66" spans="1:6" x14ac:dyDescent="0.15">
      <c r="A66" s="2096" t="s">
        <v>30</v>
      </c>
      <c r="B66" s="20">
        <v>0</v>
      </c>
      <c r="C66" s="20">
        <v>0</v>
      </c>
      <c r="D66" s="20">
        <v>0</v>
      </c>
      <c r="E66" s="20">
        <v>0</v>
      </c>
      <c r="F66" s="39" t="s">
        <v>6</v>
      </c>
    </row>
    <row r="67" spans="1:6" x14ac:dyDescent="0.15">
      <c r="A67" s="23"/>
      <c r="B67" s="23"/>
      <c r="C67" s="23"/>
      <c r="D67" s="23"/>
      <c r="F67" s="40"/>
    </row>
    <row r="68" spans="1:6" x14ac:dyDescent="0.15">
      <c r="A68" s="2346" t="s">
        <v>21</v>
      </c>
      <c r="B68" s="2346"/>
      <c r="C68" s="2346"/>
      <c r="D68" s="2346"/>
      <c r="E68" s="2346"/>
      <c r="F68" s="2346"/>
    </row>
    <row r="69" spans="1:6" x14ac:dyDescent="0.15">
      <c r="A69" s="2347" t="s">
        <v>22</v>
      </c>
      <c r="B69" s="2347"/>
      <c r="C69" s="2347"/>
      <c r="D69" s="2347"/>
      <c r="E69" s="2347"/>
      <c r="F69" s="2347"/>
    </row>
  </sheetData>
  <mergeCells count="5">
    <mergeCell ref="A2:F2"/>
    <mergeCell ref="A4:A5"/>
    <mergeCell ref="B4:F4"/>
    <mergeCell ref="A68:F68"/>
    <mergeCell ref="A69:F69"/>
  </mergeCells>
  <pageMargins left="0" right="0" top="0.74803149606299213" bottom="0.74803149606299213" header="0.31496062992125984" footer="0.31496062992125984"/>
  <pageSetup paperSize="9" scale="90" orientation="landscape" verticalDpi="599"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dimension ref="A2:M37"/>
  <sheetViews>
    <sheetView workbookViewId="0"/>
  </sheetViews>
  <sheetFormatPr baseColWidth="10" defaultColWidth="9.140625" defaultRowHeight="10.5" x14ac:dyDescent="0.15"/>
  <cols>
    <col min="1" max="1" width="33.42578125" style="118" customWidth="1"/>
    <col min="2" max="6" width="11.85546875" style="118" customWidth="1"/>
    <col min="7" max="16384" width="9.140625" style="118"/>
  </cols>
  <sheetData>
    <row r="2" spans="1:7" ht="22.5" customHeight="1" x14ac:dyDescent="0.15">
      <c r="A2" s="2383" t="s">
        <v>390</v>
      </c>
      <c r="B2" s="2383"/>
      <c r="C2" s="2383"/>
      <c r="D2" s="2383"/>
      <c r="E2" s="2383"/>
      <c r="F2" s="2389"/>
    </row>
    <row r="3" spans="1:7" ht="11.25" customHeight="1" x14ac:dyDescent="0.15">
      <c r="A3" s="186"/>
      <c r="B3" s="186"/>
      <c r="C3" s="186"/>
      <c r="D3" s="186"/>
      <c r="E3" s="186"/>
    </row>
    <row r="4" spans="1:7" ht="11.25" customHeight="1" x14ac:dyDescent="0.15">
      <c r="A4" s="2386" t="s">
        <v>391</v>
      </c>
      <c r="B4" s="2468" t="s">
        <v>2</v>
      </c>
      <c r="C4" s="2469"/>
      <c r="D4" s="2469"/>
      <c r="E4" s="2469"/>
      <c r="F4" s="2470"/>
    </row>
    <row r="5" spans="1:7" ht="11.25" customHeight="1" x14ac:dyDescent="0.15">
      <c r="A5" s="2467"/>
      <c r="B5" s="187">
        <v>2012</v>
      </c>
      <c r="C5" s="187">
        <v>2013</v>
      </c>
      <c r="D5" s="187">
        <v>2014</v>
      </c>
      <c r="E5" s="187">
        <v>2015</v>
      </c>
      <c r="F5" s="187">
        <v>2016</v>
      </c>
      <c r="G5" s="188"/>
    </row>
    <row r="6" spans="1:7" ht="11.25" customHeight="1" x14ac:dyDescent="0.15">
      <c r="A6" s="141" t="s">
        <v>71</v>
      </c>
      <c r="B6" s="159">
        <f>SUM(B7:B8)</f>
        <v>5</v>
      </c>
      <c r="C6" s="159">
        <f t="shared" ref="C6:F6" si="0">SUM(C7:C8)</f>
        <v>4</v>
      </c>
      <c r="D6" s="159">
        <f t="shared" si="0"/>
        <v>5</v>
      </c>
      <c r="E6" s="159">
        <f t="shared" si="0"/>
        <v>4</v>
      </c>
      <c r="F6" s="159">
        <f t="shared" si="0"/>
        <v>3</v>
      </c>
    </row>
    <row r="7" spans="1:7" x14ac:dyDescent="0.15">
      <c r="A7" s="143" t="s">
        <v>392</v>
      </c>
      <c r="B7" s="160">
        <v>4</v>
      </c>
      <c r="C7" s="160">
        <v>4</v>
      </c>
      <c r="D7" s="160">
        <v>3</v>
      </c>
      <c r="E7" s="160">
        <v>4</v>
      </c>
      <c r="F7" s="160">
        <v>3</v>
      </c>
    </row>
    <row r="8" spans="1:7" x14ac:dyDescent="0.15">
      <c r="A8" s="143" t="s">
        <v>393</v>
      </c>
      <c r="B8" s="160">
        <v>1</v>
      </c>
      <c r="C8" s="160">
        <v>0</v>
      </c>
      <c r="D8" s="2122">
        <v>2</v>
      </c>
      <c r="E8" s="2122">
        <v>0</v>
      </c>
      <c r="F8" s="160">
        <v>0</v>
      </c>
    </row>
    <row r="9" spans="1:7" ht="10.5" customHeight="1" x14ac:dyDescent="0.15">
      <c r="A9" s="2401"/>
      <c r="B9" s="2401"/>
      <c r="C9" s="2401"/>
      <c r="D9" s="2471"/>
      <c r="E9" s="2471"/>
      <c r="F9" s="2402"/>
    </row>
    <row r="10" spans="1:7" ht="11.25" customHeight="1" x14ac:dyDescent="0.15">
      <c r="A10" s="2412" t="s">
        <v>388</v>
      </c>
      <c r="B10" s="2412"/>
      <c r="C10" s="2412"/>
      <c r="D10" s="2454"/>
      <c r="E10" s="2454"/>
      <c r="F10" s="2413"/>
    </row>
    <row r="11" spans="1:7" ht="22.5" customHeight="1" x14ac:dyDescent="0.15">
      <c r="A11" s="2458" t="s">
        <v>389</v>
      </c>
      <c r="B11" s="2458"/>
      <c r="C11" s="2458"/>
      <c r="D11" s="2466"/>
      <c r="E11" s="2466"/>
      <c r="F11" s="2413"/>
    </row>
    <row r="12" spans="1:7" x14ac:dyDescent="0.15">
      <c r="D12" s="162"/>
      <c r="E12" s="162"/>
    </row>
    <row r="13" spans="1:7" x14ac:dyDescent="0.15">
      <c r="D13" s="162"/>
      <c r="E13" s="162"/>
    </row>
    <row r="14" spans="1:7" x14ac:dyDescent="0.15">
      <c r="D14" s="162"/>
      <c r="E14" s="162"/>
    </row>
    <row r="15" spans="1:7" x14ac:dyDescent="0.15">
      <c r="D15" s="162"/>
      <c r="E15" s="162"/>
    </row>
    <row r="16" spans="1:7" x14ac:dyDescent="0.15">
      <c r="D16" s="162"/>
      <c r="E16" s="162"/>
    </row>
    <row r="17" spans="1:13" x14ac:dyDescent="0.15">
      <c r="D17" s="162"/>
      <c r="E17" s="162"/>
    </row>
    <row r="18" spans="1:13" x14ac:dyDescent="0.15">
      <c r="D18" s="162"/>
      <c r="E18" s="162"/>
    </row>
    <row r="19" spans="1:13" x14ac:dyDescent="0.15">
      <c r="D19" s="162"/>
      <c r="E19" s="162"/>
    </row>
    <row r="20" spans="1:13" x14ac:dyDescent="0.15">
      <c r="D20" s="162"/>
      <c r="E20" s="162"/>
    </row>
    <row r="21" spans="1:13" x14ac:dyDescent="0.15">
      <c r="D21" s="162"/>
      <c r="E21" s="162"/>
    </row>
    <row r="22" spans="1:13" x14ac:dyDescent="0.15">
      <c r="C22" s="2110"/>
      <c r="D22" s="2103"/>
      <c r="E22" s="2103"/>
      <c r="F22" s="2103"/>
      <c r="G22" s="2103"/>
      <c r="H22" s="2103"/>
      <c r="I22" s="2103"/>
      <c r="J22" s="2103"/>
      <c r="K22" s="2103"/>
    </row>
    <row r="23" spans="1:13" x14ac:dyDescent="0.15">
      <c r="A23" s="2097"/>
      <c r="B23" s="2097"/>
      <c r="C23" s="2115"/>
      <c r="D23" s="2109">
        <v>0</v>
      </c>
      <c r="E23" s="2109"/>
      <c r="F23" s="2116"/>
      <c r="G23" s="2116"/>
      <c r="H23" s="2116"/>
      <c r="I23" s="2116"/>
      <c r="J23" s="2116"/>
      <c r="K23" s="2116"/>
      <c r="L23" s="2097"/>
      <c r="M23" s="2097"/>
    </row>
    <row r="24" spans="1:13" x14ac:dyDescent="0.15">
      <c r="D24" s="162"/>
      <c r="E24" s="162"/>
    </row>
    <row r="25" spans="1:13" x14ac:dyDescent="0.15">
      <c r="D25" s="162"/>
      <c r="E25" s="162"/>
    </row>
    <row r="26" spans="1:13" x14ac:dyDescent="0.15">
      <c r="D26" s="162"/>
      <c r="E26" s="162"/>
    </row>
    <row r="27" spans="1:13" x14ac:dyDescent="0.15">
      <c r="D27" s="162"/>
      <c r="E27" s="162"/>
    </row>
    <row r="28" spans="1:13" x14ac:dyDescent="0.15">
      <c r="D28" s="162"/>
      <c r="E28" s="162"/>
    </row>
    <row r="29" spans="1:13" x14ac:dyDescent="0.15">
      <c r="D29" s="162"/>
      <c r="E29" s="162"/>
    </row>
    <row r="30" spans="1:13" x14ac:dyDescent="0.15">
      <c r="D30" s="162"/>
      <c r="E30" s="162"/>
    </row>
    <row r="31" spans="1:13" x14ac:dyDescent="0.15">
      <c r="D31" s="162"/>
      <c r="E31" s="162"/>
    </row>
    <row r="32" spans="1:13" x14ac:dyDescent="0.15">
      <c r="D32" s="162"/>
      <c r="E32" s="162"/>
    </row>
    <row r="33" spans="4:5" x14ac:dyDescent="0.15">
      <c r="D33" s="162"/>
      <c r="E33" s="162"/>
    </row>
    <row r="34" spans="4:5" x14ac:dyDescent="0.15">
      <c r="D34" s="162"/>
      <c r="E34" s="162"/>
    </row>
    <row r="35" spans="4:5" x14ac:dyDescent="0.15">
      <c r="D35" s="162"/>
      <c r="E35" s="162"/>
    </row>
    <row r="36" spans="4:5" x14ac:dyDescent="0.15">
      <c r="D36" s="162"/>
      <c r="E36" s="162"/>
    </row>
    <row r="37" spans="4:5" x14ac:dyDescent="0.15">
      <c r="D37" s="162"/>
      <c r="E37" s="162"/>
    </row>
  </sheetData>
  <mergeCells count="6">
    <mergeCell ref="A11:F11"/>
    <mergeCell ref="A2:F2"/>
    <mergeCell ref="A4:A5"/>
    <mergeCell ref="B4:F4"/>
    <mergeCell ref="A9:F9"/>
    <mergeCell ref="A10:F10"/>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1"/>
  <dimension ref="A2:G14"/>
  <sheetViews>
    <sheetView zoomScaleNormal="100" workbookViewId="0"/>
  </sheetViews>
  <sheetFormatPr baseColWidth="10" defaultColWidth="9.140625" defaultRowHeight="10.5" x14ac:dyDescent="0.15"/>
  <cols>
    <col min="1" max="1" width="34.85546875" style="920" customWidth="1"/>
    <col min="2" max="2" width="13.42578125" style="920" customWidth="1"/>
    <col min="3" max="3" width="20.7109375" style="920" customWidth="1"/>
    <col min="4" max="4" width="13.42578125" style="920" customWidth="1"/>
    <col min="5" max="5" width="19.7109375" style="920" customWidth="1"/>
    <col min="6" max="6" width="13.42578125" style="920" customWidth="1"/>
    <col min="7" max="7" width="17.85546875" style="920" customWidth="1"/>
    <col min="8" max="16384" width="9.140625" style="920"/>
  </cols>
  <sheetData>
    <row r="2" spans="1:7" ht="22.5" customHeight="1" x14ac:dyDescent="0.15">
      <c r="A2" s="3501" t="s">
        <v>3431</v>
      </c>
      <c r="B2" s="3502"/>
      <c r="C2" s="3502"/>
      <c r="D2" s="3502"/>
      <c r="E2" s="3502"/>
      <c r="F2" s="3502"/>
      <c r="G2" s="3502"/>
    </row>
    <row r="3" spans="1:7" x14ac:dyDescent="0.15">
      <c r="A3" s="3503"/>
      <c r="B3" s="2917"/>
      <c r="C3" s="2917"/>
      <c r="D3" s="2917"/>
      <c r="E3" s="2917"/>
      <c r="F3" s="2917"/>
      <c r="G3" s="2917"/>
    </row>
    <row r="4" spans="1:7" x14ac:dyDescent="0.15">
      <c r="A4" s="3504" t="s">
        <v>3432</v>
      </c>
      <c r="B4" s="3505" t="s">
        <v>3433</v>
      </c>
      <c r="C4" s="2928"/>
      <c r="D4" s="3505" t="s">
        <v>3434</v>
      </c>
      <c r="E4" s="2928"/>
      <c r="F4" s="3505" t="s">
        <v>3435</v>
      </c>
      <c r="G4" s="2928"/>
    </row>
    <row r="5" spans="1:7" x14ac:dyDescent="0.15">
      <c r="A5" s="3504"/>
      <c r="B5" s="1915" t="s">
        <v>3436</v>
      </c>
      <c r="C5" s="1915" t="s">
        <v>3437</v>
      </c>
      <c r="D5" s="1915" t="s">
        <v>3436</v>
      </c>
      <c r="E5" s="1915" t="s">
        <v>3437</v>
      </c>
      <c r="F5" s="1915" t="s">
        <v>3436</v>
      </c>
      <c r="G5" s="1915" t="s">
        <v>3437</v>
      </c>
    </row>
    <row r="6" spans="1:7" x14ac:dyDescent="0.15">
      <c r="A6" s="1916" t="s">
        <v>71</v>
      </c>
      <c r="B6" s="1917">
        <f t="shared" ref="B6:G6" si="0">SUM(B7:B11)</f>
        <v>13576</v>
      </c>
      <c r="C6" s="1917">
        <f t="shared" si="0"/>
        <v>128683425470</v>
      </c>
      <c r="D6" s="1917">
        <f t="shared" si="0"/>
        <v>4870</v>
      </c>
      <c r="E6" s="1917">
        <f t="shared" si="0"/>
        <v>49882856939</v>
      </c>
      <c r="F6" s="1917">
        <f t="shared" si="0"/>
        <v>2469</v>
      </c>
      <c r="G6" s="1917">
        <f t="shared" si="0"/>
        <v>21956206947</v>
      </c>
    </row>
    <row r="7" spans="1:7" ht="21" x14ac:dyDescent="0.15">
      <c r="A7" s="1918" t="s">
        <v>3438</v>
      </c>
      <c r="B7" s="1919">
        <v>1918</v>
      </c>
      <c r="C7" s="1919">
        <v>24145753052</v>
      </c>
      <c r="D7" s="1919">
        <v>449</v>
      </c>
      <c r="E7" s="1919">
        <v>6484396407</v>
      </c>
      <c r="F7" s="1919">
        <v>314</v>
      </c>
      <c r="G7" s="1919">
        <v>4579882904</v>
      </c>
    </row>
    <row r="8" spans="1:7" ht="21" x14ac:dyDescent="0.15">
      <c r="A8" s="1918" t="s">
        <v>3439</v>
      </c>
      <c r="B8" s="1919">
        <v>3267</v>
      </c>
      <c r="C8" s="1919">
        <v>53241206676</v>
      </c>
      <c r="D8" s="1919">
        <v>1154</v>
      </c>
      <c r="E8" s="1919">
        <v>19147832214</v>
      </c>
      <c r="F8" s="1919">
        <v>701</v>
      </c>
      <c r="G8" s="1919">
        <v>5738746926</v>
      </c>
    </row>
    <row r="9" spans="1:7" x14ac:dyDescent="0.15">
      <c r="A9" s="1918" t="s">
        <v>3440</v>
      </c>
      <c r="B9" s="1919">
        <v>3806</v>
      </c>
      <c r="C9" s="1919">
        <v>16666470235</v>
      </c>
      <c r="D9" s="1919">
        <v>1452</v>
      </c>
      <c r="E9" s="1919">
        <v>9424610030</v>
      </c>
      <c r="F9" s="1919">
        <v>793</v>
      </c>
      <c r="G9" s="1919">
        <v>3978919307</v>
      </c>
    </row>
    <row r="10" spans="1:7" x14ac:dyDescent="0.15">
      <c r="A10" s="1918" t="s">
        <v>3441</v>
      </c>
      <c r="B10" s="1919">
        <v>2282</v>
      </c>
      <c r="C10" s="1919">
        <v>13757565239</v>
      </c>
      <c r="D10" s="1919">
        <v>1189</v>
      </c>
      <c r="E10" s="1919">
        <v>8484941329</v>
      </c>
      <c r="F10" s="1919">
        <v>359</v>
      </c>
      <c r="G10" s="1919">
        <v>2112633600</v>
      </c>
    </row>
    <row r="11" spans="1:7" x14ac:dyDescent="0.15">
      <c r="A11" s="1918" t="s">
        <v>2372</v>
      </c>
      <c r="B11" s="1919">
        <v>2303</v>
      </c>
      <c r="C11" s="1919">
        <v>20872430268</v>
      </c>
      <c r="D11" s="1919">
        <v>626</v>
      </c>
      <c r="E11" s="1919">
        <v>6341076959</v>
      </c>
      <c r="F11" s="1919">
        <v>302</v>
      </c>
      <c r="G11" s="1919">
        <v>5546024210</v>
      </c>
    </row>
    <row r="12" spans="1:7" x14ac:dyDescent="0.15">
      <c r="A12" s="3498"/>
      <c r="B12" s="3499"/>
      <c r="C12" s="3499"/>
      <c r="D12" s="3499"/>
      <c r="E12" s="3499"/>
      <c r="F12" s="3499"/>
      <c r="G12" s="3499"/>
    </row>
    <row r="13" spans="1:7" ht="22.5" customHeight="1" x14ac:dyDescent="0.15">
      <c r="A13" s="3500" t="s">
        <v>3442</v>
      </c>
      <c r="B13" s="3500"/>
      <c r="C13" s="3500"/>
      <c r="D13" s="3500"/>
      <c r="E13" s="3500"/>
      <c r="F13" s="3500"/>
      <c r="G13" s="3500"/>
    </row>
    <row r="14" spans="1:7" x14ac:dyDescent="0.15">
      <c r="A14" s="3498" t="s">
        <v>1559</v>
      </c>
      <c r="B14" s="2913"/>
      <c r="C14" s="2913"/>
      <c r="D14" s="2913"/>
      <c r="E14" s="2913"/>
      <c r="F14" s="2913"/>
      <c r="G14" s="2913"/>
    </row>
  </sheetData>
  <mergeCells count="9">
    <mergeCell ref="A12:G12"/>
    <mergeCell ref="A13:G13"/>
    <mergeCell ref="A14:G14"/>
    <mergeCell ref="A2:G2"/>
    <mergeCell ref="A3:G3"/>
    <mergeCell ref="A4:A5"/>
    <mergeCell ref="B4:C4"/>
    <mergeCell ref="D4:E4"/>
    <mergeCell ref="F4:G4"/>
  </mergeCells>
  <pageMargins left="0.78740157480314965" right="0.78740157480314965" top="0.78740157480314965" bottom="0.78740157480314965" header="0.78740157480314965" footer="0.78740157480314965"/>
  <pageSetup paperSize="9" scale="95" orientation="landscape" r:id="rId1"/>
  <headerFooter alignWithMargins="0">
    <oddFooter>&amp;L&amp;C&amp;R</oddFooter>
  </headerFooter>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2"/>
  <dimension ref="A2:AA28"/>
  <sheetViews>
    <sheetView zoomScaleNormal="100" workbookViewId="0"/>
  </sheetViews>
  <sheetFormatPr baseColWidth="10" defaultColWidth="9.140625" defaultRowHeight="10.5" x14ac:dyDescent="0.15"/>
  <cols>
    <col min="1" max="1" width="22.7109375" style="1146" customWidth="1"/>
    <col min="2" max="2" width="12.7109375" style="1146" bestFit="1" customWidth="1"/>
    <col min="3" max="3" width="15.28515625" style="1146" bestFit="1" customWidth="1"/>
    <col min="4" max="4" width="10.28515625" style="1146" bestFit="1" customWidth="1"/>
    <col min="5" max="5" width="14.7109375" style="1146" bestFit="1" customWidth="1"/>
    <col min="6" max="6" width="10.28515625" style="1146" bestFit="1" customWidth="1"/>
    <col min="7" max="7" width="14.7109375" style="1146" bestFit="1" customWidth="1"/>
    <col min="8" max="8" width="10.28515625" style="1146" bestFit="1" customWidth="1"/>
    <col min="9" max="9" width="14.7109375" style="1146" bestFit="1" customWidth="1"/>
    <col min="10" max="10" width="10.28515625" style="1146" bestFit="1" customWidth="1"/>
    <col min="11" max="11" width="14.7109375" style="1146" bestFit="1" customWidth="1"/>
    <col min="12" max="12" width="10.28515625" style="1146" bestFit="1" customWidth="1"/>
    <col min="13" max="13" width="15.28515625" style="1146" customWidth="1"/>
    <col min="14" max="14" width="10.28515625" style="1146" bestFit="1" customWidth="1"/>
    <col min="15" max="15" width="14.7109375" style="1146" bestFit="1" customWidth="1"/>
    <col min="16" max="16" width="10.28515625" style="1146" bestFit="1" customWidth="1"/>
    <col min="17" max="17" width="14.7109375" style="1146" bestFit="1" customWidth="1"/>
    <col min="18" max="18" width="10.28515625" style="1146" bestFit="1" customWidth="1"/>
    <col min="19" max="19" width="14.7109375" style="1146" bestFit="1" customWidth="1"/>
    <col min="20" max="20" width="10.28515625" style="1146" bestFit="1" customWidth="1"/>
    <col min="21" max="21" width="15.28515625" style="1146" bestFit="1" customWidth="1"/>
    <col min="22" max="22" width="10.28515625" style="1146" bestFit="1" customWidth="1"/>
    <col min="23" max="23" width="14.7109375" style="1146" bestFit="1" customWidth="1"/>
    <col min="24" max="24" width="10.28515625" style="1146" bestFit="1" customWidth="1"/>
    <col min="25" max="25" width="14.7109375" style="1146" bestFit="1" customWidth="1"/>
    <col min="26" max="26" width="10.28515625" style="1146" bestFit="1" customWidth="1"/>
    <col min="27" max="27" width="14.7109375" style="1146" bestFit="1" customWidth="1"/>
    <col min="28" max="16384" width="9.140625" style="1146"/>
  </cols>
  <sheetData>
    <row r="2" spans="1:27" ht="15" customHeight="1" x14ac:dyDescent="0.15">
      <c r="A2" s="2924" t="s">
        <v>3443</v>
      </c>
      <c r="B2" s="2924"/>
      <c r="C2" s="2924"/>
      <c r="D2" s="2924"/>
      <c r="E2" s="2924"/>
      <c r="F2" s="2924"/>
      <c r="G2" s="2924"/>
      <c r="H2" s="2924"/>
      <c r="I2" s="2924"/>
      <c r="J2" s="2924"/>
      <c r="K2" s="2924"/>
      <c r="L2" s="2924"/>
      <c r="M2" s="2924"/>
      <c r="N2" s="2924"/>
      <c r="O2" s="2924"/>
      <c r="P2" s="2924"/>
      <c r="Q2" s="2924"/>
      <c r="R2" s="2924"/>
      <c r="S2" s="2924"/>
      <c r="T2" s="2924"/>
      <c r="U2" s="2924"/>
      <c r="V2" s="1920"/>
      <c r="W2" s="1920"/>
      <c r="X2" s="1920"/>
      <c r="Y2" s="1920"/>
      <c r="Z2" s="1920"/>
      <c r="AA2" s="1920"/>
    </row>
    <row r="3" spans="1:27" ht="11.25" customHeight="1" x14ac:dyDescent="0.15">
      <c r="A3" s="1921"/>
      <c r="B3" s="1922"/>
      <c r="C3" s="1922"/>
      <c r="D3" s="1922"/>
      <c r="E3" s="1922"/>
      <c r="F3" s="1922"/>
      <c r="G3" s="1922"/>
      <c r="H3" s="1922"/>
      <c r="I3" s="1922"/>
      <c r="J3" s="1922"/>
      <c r="K3" s="1922"/>
      <c r="L3" s="1922"/>
      <c r="M3" s="1922"/>
      <c r="N3" s="1922"/>
      <c r="O3" s="1922"/>
      <c r="P3" s="1922"/>
      <c r="Q3" s="1922"/>
      <c r="R3" s="1922"/>
      <c r="S3" s="1922"/>
      <c r="T3" s="1922"/>
      <c r="U3" s="1922"/>
      <c r="V3" s="1922"/>
      <c r="W3" s="1922"/>
      <c r="X3" s="1922"/>
      <c r="Y3" s="1922"/>
      <c r="Z3" s="1922"/>
      <c r="AA3" s="1922"/>
    </row>
    <row r="4" spans="1:27" ht="31.5" customHeight="1" x14ac:dyDescent="0.15">
      <c r="A4" s="3059" t="s">
        <v>1541</v>
      </c>
      <c r="B4" s="3059" t="s">
        <v>89</v>
      </c>
      <c r="C4" s="3507"/>
      <c r="D4" s="3059" t="s">
        <v>3444</v>
      </c>
      <c r="E4" s="3507"/>
      <c r="F4" s="3508" t="s">
        <v>3445</v>
      </c>
      <c r="G4" s="3509"/>
      <c r="H4" s="3508" t="s">
        <v>3446</v>
      </c>
      <c r="I4" s="3509"/>
      <c r="J4" s="3059" t="s">
        <v>3447</v>
      </c>
      <c r="K4" s="3507"/>
      <c r="L4" s="3059" t="s">
        <v>3448</v>
      </c>
      <c r="M4" s="3507"/>
      <c r="N4" s="3059" t="s">
        <v>3449</v>
      </c>
      <c r="O4" s="3507"/>
      <c r="P4" s="3059" t="s">
        <v>3450</v>
      </c>
      <c r="Q4" s="3507"/>
      <c r="R4" s="3059" t="s">
        <v>3451</v>
      </c>
      <c r="S4" s="3507"/>
      <c r="T4" s="3059" t="s">
        <v>3452</v>
      </c>
      <c r="U4" s="3507"/>
    </row>
    <row r="5" spans="1:27" ht="21" x14ac:dyDescent="0.15">
      <c r="A5" s="3059"/>
      <c r="B5" s="1923" t="s">
        <v>1553</v>
      </c>
      <c r="C5" s="1923" t="s">
        <v>1554</v>
      </c>
      <c r="D5" s="1923" t="s">
        <v>1553</v>
      </c>
      <c r="E5" s="1923" t="s">
        <v>1554</v>
      </c>
      <c r="F5" s="1923" t="s">
        <v>1553</v>
      </c>
      <c r="G5" s="1923" t="s">
        <v>1554</v>
      </c>
      <c r="H5" s="1923" t="s">
        <v>1553</v>
      </c>
      <c r="I5" s="1923" t="s">
        <v>1554</v>
      </c>
      <c r="J5" s="1923" t="s">
        <v>1553</v>
      </c>
      <c r="K5" s="1923" t="s">
        <v>1554</v>
      </c>
      <c r="L5" s="1923" t="s">
        <v>1553</v>
      </c>
      <c r="M5" s="1923" t="s">
        <v>1554</v>
      </c>
      <c r="N5" s="1923" t="s">
        <v>1553</v>
      </c>
      <c r="O5" s="1923" t="s">
        <v>1554</v>
      </c>
      <c r="P5" s="1923" t="s">
        <v>1553</v>
      </c>
      <c r="Q5" s="1923" t="s">
        <v>1554</v>
      </c>
      <c r="R5" s="1923" t="s">
        <v>1553</v>
      </c>
      <c r="S5" s="1923" t="s">
        <v>1554</v>
      </c>
      <c r="T5" s="1923" t="s">
        <v>1553</v>
      </c>
      <c r="U5" s="1923" t="s">
        <v>1554</v>
      </c>
    </row>
    <row r="6" spans="1:27" x14ac:dyDescent="0.15">
      <c r="A6" s="1924" t="s">
        <v>71</v>
      </c>
      <c r="B6" s="1925">
        <f>SUM(D6,F6,H6,J6,L6,N6,P6,R6,T6)</f>
        <v>314</v>
      </c>
      <c r="C6" s="1925">
        <f>SUM(E6,G6,I6,K6,M6,O6,Q6,S6,U6)</f>
        <v>4579882904</v>
      </c>
      <c r="D6" s="928">
        <f>SUM(D7:D22)</f>
        <v>91</v>
      </c>
      <c r="E6" s="928">
        <f t="shared" ref="E6:U6" si="0">SUM(E7:E22)</f>
        <v>796846433</v>
      </c>
      <c r="F6" s="928">
        <f t="shared" si="0"/>
        <v>58</v>
      </c>
      <c r="G6" s="928">
        <f t="shared" si="0"/>
        <v>282753267</v>
      </c>
      <c r="H6" s="928">
        <f t="shared" si="0"/>
        <v>8</v>
      </c>
      <c r="I6" s="928">
        <f t="shared" si="0"/>
        <v>283423761</v>
      </c>
      <c r="J6" s="928">
        <f t="shared" si="0"/>
        <v>15</v>
      </c>
      <c r="K6" s="928">
        <f t="shared" si="0"/>
        <v>280819453</v>
      </c>
      <c r="L6" s="928">
        <f t="shared" si="0"/>
        <v>9</v>
      </c>
      <c r="M6" s="928">
        <f t="shared" si="0"/>
        <v>199995065</v>
      </c>
      <c r="N6" s="928">
        <f t="shared" si="0"/>
        <v>20</v>
      </c>
      <c r="O6" s="928">
        <f t="shared" si="0"/>
        <v>299898920</v>
      </c>
      <c r="P6" s="928">
        <f t="shared" si="0"/>
        <v>22</v>
      </c>
      <c r="Q6" s="928">
        <f t="shared" si="0"/>
        <v>299758895</v>
      </c>
      <c r="R6" s="928">
        <f t="shared" si="0"/>
        <v>45</v>
      </c>
      <c r="S6" s="928">
        <f t="shared" si="0"/>
        <v>753727693</v>
      </c>
      <c r="T6" s="928">
        <f t="shared" si="0"/>
        <v>46</v>
      </c>
      <c r="U6" s="928">
        <f t="shared" si="0"/>
        <v>1382659417</v>
      </c>
    </row>
    <row r="7" spans="1:27" x14ac:dyDescent="0.15">
      <c r="A7" s="1926" t="s">
        <v>5</v>
      </c>
      <c r="B7" s="1925">
        <f t="shared" ref="B7:C22" si="1">SUM(D7,F7,H7,J7,L7,N7,P7,R7,T7)</f>
        <v>3</v>
      </c>
      <c r="C7" s="1925">
        <f t="shared" si="1"/>
        <v>29259133</v>
      </c>
      <c r="D7" s="934">
        <v>2</v>
      </c>
      <c r="E7" s="934">
        <v>20189220</v>
      </c>
      <c r="F7" s="934">
        <v>0</v>
      </c>
      <c r="G7" s="934">
        <v>0</v>
      </c>
      <c r="H7" s="934">
        <v>0</v>
      </c>
      <c r="I7" s="934">
        <v>0</v>
      </c>
      <c r="J7" s="934">
        <v>0</v>
      </c>
      <c r="K7" s="934">
        <v>0</v>
      </c>
      <c r="L7" s="934">
        <v>0</v>
      </c>
      <c r="M7" s="934">
        <v>0</v>
      </c>
      <c r="N7" s="934">
        <v>0</v>
      </c>
      <c r="O7" s="934">
        <v>0</v>
      </c>
      <c r="P7" s="934">
        <v>0</v>
      </c>
      <c r="Q7" s="934">
        <v>0</v>
      </c>
      <c r="R7" s="934">
        <v>1</v>
      </c>
      <c r="S7" s="934">
        <v>9069913</v>
      </c>
      <c r="T7" s="934">
        <v>0</v>
      </c>
      <c r="U7" s="934">
        <v>0</v>
      </c>
    </row>
    <row r="8" spans="1:27" x14ac:dyDescent="0.15">
      <c r="A8" s="1926" t="s">
        <v>7</v>
      </c>
      <c r="B8" s="1925">
        <f t="shared" si="1"/>
        <v>8</v>
      </c>
      <c r="C8" s="1925">
        <f t="shared" si="1"/>
        <v>312611606</v>
      </c>
      <c r="D8" s="934">
        <v>1</v>
      </c>
      <c r="E8" s="934">
        <v>15000000</v>
      </c>
      <c r="F8" s="934">
        <v>0</v>
      </c>
      <c r="G8" s="934">
        <v>0</v>
      </c>
      <c r="H8" s="934">
        <v>6</v>
      </c>
      <c r="I8" s="934">
        <v>257763606</v>
      </c>
      <c r="J8" s="934">
        <v>0</v>
      </c>
      <c r="K8" s="934">
        <v>0</v>
      </c>
      <c r="L8" s="934">
        <v>0</v>
      </c>
      <c r="M8" s="934">
        <v>0</v>
      </c>
      <c r="N8" s="934">
        <v>0</v>
      </c>
      <c r="O8" s="934">
        <v>0</v>
      </c>
      <c r="P8" s="934">
        <v>0</v>
      </c>
      <c r="Q8" s="934">
        <v>0</v>
      </c>
      <c r="R8" s="934">
        <v>0</v>
      </c>
      <c r="S8" s="934">
        <v>0</v>
      </c>
      <c r="T8" s="934">
        <v>1</v>
      </c>
      <c r="U8" s="934">
        <v>39848000</v>
      </c>
    </row>
    <row r="9" spans="1:27" x14ac:dyDescent="0.15">
      <c r="A9" s="1926" t="s">
        <v>8</v>
      </c>
      <c r="B9" s="1925">
        <f t="shared" si="1"/>
        <v>2</v>
      </c>
      <c r="C9" s="1925">
        <f t="shared" si="1"/>
        <v>12698141</v>
      </c>
      <c r="D9" s="934"/>
      <c r="E9" s="934"/>
      <c r="F9" s="934">
        <v>2</v>
      </c>
      <c r="G9" s="934">
        <v>12698141</v>
      </c>
      <c r="H9" s="934">
        <v>0</v>
      </c>
      <c r="I9" s="934">
        <v>0</v>
      </c>
      <c r="J9" s="934">
        <v>0</v>
      </c>
      <c r="K9" s="934">
        <v>0</v>
      </c>
      <c r="L9" s="934">
        <v>0</v>
      </c>
      <c r="M9" s="934">
        <v>0</v>
      </c>
      <c r="N9" s="934">
        <v>0</v>
      </c>
      <c r="O9" s="934">
        <v>0</v>
      </c>
      <c r="P9" s="934">
        <v>0</v>
      </c>
      <c r="Q9" s="934">
        <v>0</v>
      </c>
      <c r="R9" s="934">
        <v>0</v>
      </c>
      <c r="S9" s="934">
        <v>0</v>
      </c>
      <c r="T9" s="934">
        <v>0</v>
      </c>
      <c r="U9" s="934">
        <v>0</v>
      </c>
    </row>
    <row r="10" spans="1:27" x14ac:dyDescent="0.15">
      <c r="A10" s="1926" t="s">
        <v>9</v>
      </c>
      <c r="B10" s="1925">
        <f t="shared" si="1"/>
        <v>1</v>
      </c>
      <c r="C10" s="1925">
        <f t="shared" si="1"/>
        <v>14751360</v>
      </c>
      <c r="D10" s="934"/>
      <c r="E10" s="934"/>
      <c r="F10" s="934">
        <v>0</v>
      </c>
      <c r="G10" s="934">
        <v>0</v>
      </c>
      <c r="H10" s="934">
        <v>0</v>
      </c>
      <c r="I10" s="934">
        <v>0</v>
      </c>
      <c r="J10" s="934">
        <v>0</v>
      </c>
      <c r="K10" s="934">
        <v>0</v>
      </c>
      <c r="L10" s="934">
        <v>0</v>
      </c>
      <c r="M10" s="934">
        <v>0</v>
      </c>
      <c r="N10" s="934">
        <v>0</v>
      </c>
      <c r="O10" s="934">
        <v>0</v>
      </c>
      <c r="P10" s="934">
        <v>0</v>
      </c>
      <c r="Q10" s="934">
        <v>0</v>
      </c>
      <c r="R10" s="934">
        <v>1</v>
      </c>
      <c r="S10" s="934">
        <v>14751360</v>
      </c>
      <c r="T10" s="934">
        <v>0</v>
      </c>
      <c r="U10" s="934">
        <v>0</v>
      </c>
    </row>
    <row r="11" spans="1:27" x14ac:dyDescent="0.15">
      <c r="A11" s="1926" t="s">
        <v>10</v>
      </c>
      <c r="B11" s="1925">
        <f t="shared" si="1"/>
        <v>2</v>
      </c>
      <c r="C11" s="1925">
        <f t="shared" si="1"/>
        <v>25101531</v>
      </c>
      <c r="D11" s="934">
        <v>1</v>
      </c>
      <c r="E11" s="934">
        <v>8000000</v>
      </c>
      <c r="F11" s="934">
        <v>0</v>
      </c>
      <c r="G11" s="934">
        <v>0</v>
      </c>
      <c r="H11" s="934">
        <v>0</v>
      </c>
      <c r="I11" s="934">
        <v>0</v>
      </c>
      <c r="J11" s="934">
        <v>0</v>
      </c>
      <c r="K11" s="934">
        <v>0</v>
      </c>
      <c r="L11" s="934">
        <v>0</v>
      </c>
      <c r="M11" s="934">
        <v>0</v>
      </c>
      <c r="N11" s="934">
        <v>0</v>
      </c>
      <c r="O11" s="934">
        <v>0</v>
      </c>
      <c r="P11" s="934">
        <v>0</v>
      </c>
      <c r="Q11" s="934">
        <v>0</v>
      </c>
      <c r="R11" s="934">
        <v>1</v>
      </c>
      <c r="S11" s="934">
        <v>17101531</v>
      </c>
      <c r="T11" s="934">
        <v>0</v>
      </c>
      <c r="U11" s="934">
        <v>0</v>
      </c>
    </row>
    <row r="12" spans="1:27" x14ac:dyDescent="0.15">
      <c r="A12" s="1926" t="s">
        <v>11</v>
      </c>
      <c r="B12" s="1925">
        <f t="shared" si="1"/>
        <v>21</v>
      </c>
      <c r="C12" s="1925">
        <f t="shared" si="1"/>
        <v>343054191</v>
      </c>
      <c r="D12" s="934">
        <v>4</v>
      </c>
      <c r="E12" s="934">
        <v>17127168</v>
      </c>
      <c r="F12" s="934">
        <v>5</v>
      </c>
      <c r="G12" s="934">
        <v>33639899</v>
      </c>
      <c r="H12" s="934">
        <v>0</v>
      </c>
      <c r="I12" s="934">
        <v>0</v>
      </c>
      <c r="J12" s="934">
        <v>2</v>
      </c>
      <c r="K12" s="934">
        <v>59396690</v>
      </c>
      <c r="L12" s="934">
        <v>1</v>
      </c>
      <c r="M12" s="934">
        <v>39940218</v>
      </c>
      <c r="N12" s="934">
        <v>1</v>
      </c>
      <c r="O12" s="934">
        <v>25189589</v>
      </c>
      <c r="P12" s="934">
        <v>2</v>
      </c>
      <c r="Q12" s="934">
        <v>28581770</v>
      </c>
      <c r="R12" s="934">
        <v>2</v>
      </c>
      <c r="S12" s="934">
        <v>31153032</v>
      </c>
      <c r="T12" s="934">
        <v>4</v>
      </c>
      <c r="U12" s="934">
        <v>108025825</v>
      </c>
    </row>
    <row r="13" spans="1:27" x14ac:dyDescent="0.15">
      <c r="A13" s="1926" t="s">
        <v>12</v>
      </c>
      <c r="B13" s="1925">
        <f t="shared" si="1"/>
        <v>228</v>
      </c>
      <c r="C13" s="1925">
        <f t="shared" si="1"/>
        <v>3353938323</v>
      </c>
      <c r="D13" s="934">
        <v>70</v>
      </c>
      <c r="E13" s="934">
        <v>647740389</v>
      </c>
      <c r="F13" s="934">
        <v>39</v>
      </c>
      <c r="G13" s="934">
        <v>153940630</v>
      </c>
      <c r="H13" s="934">
        <v>0</v>
      </c>
      <c r="I13" s="934">
        <v>0</v>
      </c>
      <c r="J13" s="934">
        <v>11</v>
      </c>
      <c r="K13" s="934">
        <v>204384763</v>
      </c>
      <c r="L13" s="934">
        <v>4</v>
      </c>
      <c r="M13" s="934">
        <v>96594634</v>
      </c>
      <c r="N13" s="934">
        <v>9</v>
      </c>
      <c r="O13" s="934">
        <v>167608058</v>
      </c>
      <c r="P13" s="934">
        <v>18</v>
      </c>
      <c r="Q13" s="934">
        <v>240140832</v>
      </c>
      <c r="R13" s="934">
        <v>38</v>
      </c>
      <c r="S13" s="934">
        <v>653722599</v>
      </c>
      <c r="T13" s="934">
        <v>39</v>
      </c>
      <c r="U13" s="934">
        <v>1189806418</v>
      </c>
    </row>
    <row r="14" spans="1:27" x14ac:dyDescent="0.15">
      <c r="A14" s="1926" t="s">
        <v>13</v>
      </c>
      <c r="B14" s="1925">
        <f t="shared" si="1"/>
        <v>5</v>
      </c>
      <c r="C14" s="1925">
        <f t="shared" si="1"/>
        <v>50036900</v>
      </c>
      <c r="D14" s="934"/>
      <c r="E14" s="934"/>
      <c r="F14" s="934">
        <v>1</v>
      </c>
      <c r="G14" s="934">
        <v>3382543</v>
      </c>
      <c r="H14" s="934">
        <v>0</v>
      </c>
      <c r="I14" s="934">
        <v>0</v>
      </c>
      <c r="J14" s="934">
        <v>0</v>
      </c>
      <c r="K14" s="934">
        <v>0</v>
      </c>
      <c r="L14" s="934">
        <v>0</v>
      </c>
      <c r="M14" s="934">
        <v>0</v>
      </c>
      <c r="N14" s="934">
        <v>3</v>
      </c>
      <c r="O14" s="934">
        <v>39410335</v>
      </c>
      <c r="P14" s="934">
        <v>0</v>
      </c>
      <c r="Q14" s="934">
        <v>0</v>
      </c>
      <c r="R14" s="934">
        <v>0</v>
      </c>
      <c r="S14" s="934">
        <v>0</v>
      </c>
      <c r="T14" s="934">
        <v>1</v>
      </c>
      <c r="U14" s="934">
        <v>7244022</v>
      </c>
    </row>
    <row r="15" spans="1:27" x14ac:dyDescent="0.15">
      <c r="A15" s="1926" t="s">
        <v>14</v>
      </c>
      <c r="B15" s="1925">
        <f t="shared" si="1"/>
        <v>4</v>
      </c>
      <c r="C15" s="1925">
        <f t="shared" si="1"/>
        <v>54250813</v>
      </c>
      <c r="D15" s="934"/>
      <c r="E15" s="934"/>
      <c r="F15" s="934">
        <v>2</v>
      </c>
      <c r="G15" s="934">
        <v>5764544</v>
      </c>
      <c r="H15" s="934">
        <v>0</v>
      </c>
      <c r="I15" s="934">
        <v>0</v>
      </c>
      <c r="J15" s="934">
        <v>0</v>
      </c>
      <c r="K15" s="934">
        <v>0</v>
      </c>
      <c r="L15" s="934">
        <v>1</v>
      </c>
      <c r="M15" s="934">
        <v>35447269</v>
      </c>
      <c r="N15" s="934">
        <v>0</v>
      </c>
      <c r="O15" s="934">
        <v>0</v>
      </c>
      <c r="P15" s="934">
        <v>1</v>
      </c>
      <c r="Q15" s="934">
        <v>13039000</v>
      </c>
      <c r="R15" s="934">
        <v>0</v>
      </c>
      <c r="S15" s="934">
        <v>0</v>
      </c>
      <c r="T15" s="934">
        <v>0</v>
      </c>
      <c r="U15" s="934">
        <v>0</v>
      </c>
    </row>
    <row r="16" spans="1:27" x14ac:dyDescent="0.15">
      <c r="A16" s="1926" t="s">
        <v>15</v>
      </c>
      <c r="B16" s="1925">
        <f t="shared" si="1"/>
        <v>2</v>
      </c>
      <c r="C16" s="1925">
        <f t="shared" si="1"/>
        <v>25799389</v>
      </c>
      <c r="D16" s="934">
        <v>2</v>
      </c>
      <c r="E16" s="934">
        <v>25799389</v>
      </c>
      <c r="F16" s="934"/>
      <c r="G16" s="934"/>
      <c r="H16" s="934"/>
      <c r="I16" s="934"/>
      <c r="J16" s="934"/>
      <c r="K16" s="934"/>
      <c r="L16" s="934"/>
      <c r="M16" s="934"/>
      <c r="N16" s="934"/>
      <c r="O16" s="934"/>
      <c r="P16" s="934"/>
      <c r="Q16" s="934"/>
      <c r="R16" s="934"/>
      <c r="S16" s="934"/>
      <c r="T16" s="934"/>
      <c r="U16" s="934"/>
    </row>
    <row r="17" spans="1:27" x14ac:dyDescent="0.15">
      <c r="A17" s="1926" t="s">
        <v>16</v>
      </c>
      <c r="B17" s="1925">
        <f t="shared" si="1"/>
        <v>14</v>
      </c>
      <c r="C17" s="1925">
        <f t="shared" si="1"/>
        <v>109690759</v>
      </c>
      <c r="D17" s="934">
        <v>5</v>
      </c>
      <c r="E17" s="934">
        <v>36810236</v>
      </c>
      <c r="F17" s="934">
        <v>3</v>
      </c>
      <c r="G17" s="934">
        <v>16886360</v>
      </c>
      <c r="H17" s="934">
        <v>1</v>
      </c>
      <c r="I17" s="934">
        <v>5599998</v>
      </c>
      <c r="J17" s="934">
        <v>1</v>
      </c>
      <c r="K17" s="934">
        <v>9750000</v>
      </c>
      <c r="L17" s="934">
        <v>0</v>
      </c>
      <c r="M17" s="934">
        <v>0</v>
      </c>
      <c r="N17" s="934">
        <v>4</v>
      </c>
      <c r="O17" s="934">
        <v>40644165</v>
      </c>
      <c r="P17" s="934">
        <v>0</v>
      </c>
      <c r="Q17" s="934">
        <v>0</v>
      </c>
      <c r="R17" s="934">
        <v>0</v>
      </c>
      <c r="S17" s="934">
        <v>0</v>
      </c>
      <c r="T17" s="934">
        <v>0</v>
      </c>
      <c r="U17" s="934">
        <v>0</v>
      </c>
    </row>
    <row r="18" spans="1:27" x14ac:dyDescent="0.15">
      <c r="A18" s="1926" t="s">
        <v>17</v>
      </c>
      <c r="B18" s="1925">
        <f t="shared" si="1"/>
        <v>6</v>
      </c>
      <c r="C18" s="1925">
        <f t="shared" si="1"/>
        <v>69065569</v>
      </c>
      <c r="D18" s="934">
        <v>1</v>
      </c>
      <c r="E18" s="934">
        <v>1863190</v>
      </c>
      <c r="F18" s="934">
        <v>1</v>
      </c>
      <c r="G18" s="934">
        <v>4268591</v>
      </c>
      <c r="H18" s="934">
        <v>0</v>
      </c>
      <c r="I18" s="934">
        <v>0</v>
      </c>
      <c r="J18" s="934">
        <v>0</v>
      </c>
      <c r="K18" s="934">
        <v>0</v>
      </c>
      <c r="L18" s="934">
        <v>1</v>
      </c>
      <c r="M18" s="934">
        <v>4196280</v>
      </c>
      <c r="N18" s="934">
        <v>2</v>
      </c>
      <c r="O18" s="934">
        <v>21002356</v>
      </c>
      <c r="P18" s="934">
        <v>0</v>
      </c>
      <c r="Q18" s="934">
        <v>0</v>
      </c>
      <c r="R18" s="934">
        <v>0</v>
      </c>
      <c r="S18" s="934">
        <v>0</v>
      </c>
      <c r="T18" s="934">
        <v>1</v>
      </c>
      <c r="U18" s="934">
        <v>37735152</v>
      </c>
    </row>
    <row r="19" spans="1:27" x14ac:dyDescent="0.15">
      <c r="A19" s="1926" t="s">
        <v>18</v>
      </c>
      <c r="B19" s="1925">
        <f t="shared" si="1"/>
        <v>7</v>
      </c>
      <c r="C19" s="1925">
        <f t="shared" si="1"/>
        <v>98476681</v>
      </c>
      <c r="D19" s="934">
        <v>1</v>
      </c>
      <c r="E19" s="934">
        <v>14794752</v>
      </c>
      <c r="F19" s="934">
        <v>2</v>
      </c>
      <c r="G19" s="934">
        <v>19844222</v>
      </c>
      <c r="H19" s="934">
        <v>1</v>
      </c>
      <c r="I19" s="934">
        <v>20060157</v>
      </c>
      <c r="J19" s="934">
        <v>1</v>
      </c>
      <c r="K19" s="934">
        <v>7288000</v>
      </c>
      <c r="L19" s="934">
        <v>1</v>
      </c>
      <c r="M19" s="934">
        <v>22120200</v>
      </c>
      <c r="N19" s="934">
        <v>0</v>
      </c>
      <c r="O19" s="934">
        <v>0</v>
      </c>
      <c r="P19" s="934">
        <v>0</v>
      </c>
      <c r="Q19" s="934">
        <v>0</v>
      </c>
      <c r="R19" s="934">
        <v>1</v>
      </c>
      <c r="S19" s="934">
        <v>14369350</v>
      </c>
      <c r="T19" s="934">
        <v>0</v>
      </c>
      <c r="U19" s="934">
        <v>0</v>
      </c>
    </row>
    <row r="20" spans="1:27" x14ac:dyDescent="0.15">
      <c r="A20" s="1926" t="s">
        <v>19</v>
      </c>
      <c r="B20" s="1925">
        <f t="shared" si="1"/>
        <v>0</v>
      </c>
      <c r="C20" s="1925">
        <f t="shared" si="1"/>
        <v>0</v>
      </c>
      <c r="D20" s="934"/>
      <c r="E20" s="934"/>
      <c r="F20" s="934"/>
      <c r="G20" s="934"/>
      <c r="H20" s="934"/>
      <c r="I20" s="934"/>
      <c r="J20" s="934"/>
      <c r="K20" s="934"/>
      <c r="L20" s="934"/>
      <c r="M20" s="934"/>
      <c r="N20" s="934"/>
      <c r="O20" s="934"/>
      <c r="P20" s="934"/>
      <c r="Q20" s="934"/>
      <c r="R20" s="934"/>
      <c r="S20" s="934"/>
      <c r="T20" s="934"/>
      <c r="U20" s="934"/>
    </row>
    <row r="21" spans="1:27" x14ac:dyDescent="0.15">
      <c r="A21" s="1926" t="s">
        <v>3453</v>
      </c>
      <c r="B21" s="1925">
        <f t="shared" si="1"/>
        <v>4</v>
      </c>
      <c r="C21" s="1925">
        <f t="shared" si="1"/>
        <v>24582034</v>
      </c>
      <c r="D21" s="934">
        <v>1</v>
      </c>
      <c r="E21" s="934">
        <v>3281245</v>
      </c>
      <c r="F21" s="934">
        <v>0</v>
      </c>
      <c r="G21" s="934">
        <v>0</v>
      </c>
      <c r="H21" s="934">
        <v>0</v>
      </c>
      <c r="I21" s="934">
        <v>0</v>
      </c>
      <c r="J21" s="934">
        <v>0</v>
      </c>
      <c r="K21" s="934">
        <v>0</v>
      </c>
      <c r="L21" s="934">
        <v>1</v>
      </c>
      <c r="M21" s="934">
        <v>1696464</v>
      </c>
      <c r="N21" s="934">
        <v>1</v>
      </c>
      <c r="O21" s="934">
        <v>6044417</v>
      </c>
      <c r="P21" s="934">
        <v>0</v>
      </c>
      <c r="Q21" s="934">
        <v>0</v>
      </c>
      <c r="R21" s="934">
        <v>1</v>
      </c>
      <c r="S21" s="934">
        <v>13559908</v>
      </c>
      <c r="T21" s="934">
        <v>0</v>
      </c>
      <c r="U21" s="934">
        <v>0</v>
      </c>
    </row>
    <row r="22" spans="1:27" ht="11.25" x14ac:dyDescent="0.15">
      <c r="A22" s="1926" t="s">
        <v>3454</v>
      </c>
      <c r="B22" s="1925">
        <f t="shared" si="1"/>
        <v>7</v>
      </c>
      <c r="C22" s="1925">
        <f t="shared" si="1"/>
        <v>56566474</v>
      </c>
      <c r="D22" s="934">
        <v>3</v>
      </c>
      <c r="E22" s="934">
        <v>6240844</v>
      </c>
      <c r="F22" s="934">
        <v>3</v>
      </c>
      <c r="G22" s="934">
        <v>32328337</v>
      </c>
      <c r="H22" s="934">
        <v>0</v>
      </c>
      <c r="I22" s="934">
        <v>0</v>
      </c>
      <c r="J22" s="934">
        <v>0</v>
      </c>
      <c r="K22" s="934">
        <v>0</v>
      </c>
      <c r="L22" s="934">
        <v>0</v>
      </c>
      <c r="M22" s="934">
        <v>0</v>
      </c>
      <c r="N22" s="934">
        <v>0</v>
      </c>
      <c r="O22" s="934">
        <v>0</v>
      </c>
      <c r="P22" s="934">
        <v>1</v>
      </c>
      <c r="Q22" s="934">
        <v>17997293</v>
      </c>
      <c r="R22" s="934">
        <v>0</v>
      </c>
      <c r="S22" s="934">
        <v>0</v>
      </c>
      <c r="T22" s="934">
        <v>0</v>
      </c>
      <c r="U22" s="934">
        <v>0</v>
      </c>
    </row>
    <row r="23" spans="1:27" x14ac:dyDescent="0.15">
      <c r="A23" s="3057"/>
      <c r="B23" s="3058"/>
      <c r="C23" s="3058"/>
      <c r="D23" s="3058"/>
      <c r="E23" s="3058"/>
      <c r="F23" s="3058"/>
      <c r="G23" s="3058"/>
      <c r="H23" s="3058"/>
      <c r="I23" s="3058"/>
      <c r="J23" s="3058"/>
      <c r="K23" s="3058"/>
      <c r="L23" s="3058"/>
      <c r="M23" s="3058"/>
      <c r="N23" s="3058"/>
      <c r="O23" s="3058"/>
      <c r="P23" s="1921"/>
      <c r="Q23" s="1921"/>
      <c r="R23" s="1921"/>
      <c r="S23" s="1921"/>
      <c r="T23" s="1921"/>
      <c r="U23" s="1921"/>
      <c r="V23" s="1921"/>
      <c r="W23" s="1921"/>
      <c r="X23" s="1921"/>
      <c r="Y23" s="1921"/>
      <c r="Z23" s="1921"/>
      <c r="AA23" s="1921"/>
    </row>
    <row r="24" spans="1:27" s="931" customFormat="1" x14ac:dyDescent="0.15">
      <c r="A24" s="3054" t="s">
        <v>2375</v>
      </c>
      <c r="B24" s="2923"/>
      <c r="C24" s="2923"/>
      <c r="D24" s="2923"/>
      <c r="E24" s="2923"/>
      <c r="F24" s="2923"/>
      <c r="G24" s="2923"/>
      <c r="H24" s="2923"/>
      <c r="I24" s="2923"/>
      <c r="J24" s="2923"/>
      <c r="K24" s="2923"/>
      <c r="L24" s="2923"/>
      <c r="M24" s="2923"/>
      <c r="N24" s="2923"/>
      <c r="O24" s="2923"/>
      <c r="P24" s="932"/>
      <c r="Q24" s="932"/>
      <c r="R24" s="932"/>
      <c r="S24" s="932"/>
      <c r="T24" s="932"/>
      <c r="U24" s="932"/>
      <c r="V24" s="932"/>
      <c r="W24" s="932"/>
      <c r="X24" s="932"/>
      <c r="Y24" s="932"/>
      <c r="Z24" s="932"/>
      <c r="AA24" s="932"/>
    </row>
    <row r="25" spans="1:27" s="931" customFormat="1" x14ac:dyDescent="0.15">
      <c r="A25" s="2922" t="s">
        <v>1922</v>
      </c>
      <c r="B25" s="2923"/>
      <c r="C25" s="2923"/>
      <c r="D25" s="2923"/>
      <c r="E25" s="2923"/>
      <c r="F25" s="2923"/>
      <c r="G25" s="2923"/>
      <c r="H25" s="2923"/>
      <c r="I25" s="2923"/>
      <c r="J25" s="2923"/>
      <c r="K25" s="2923"/>
      <c r="L25" s="2923"/>
      <c r="M25" s="2923"/>
      <c r="N25" s="2923"/>
      <c r="O25" s="2923"/>
      <c r="P25" s="932"/>
      <c r="Q25" s="932"/>
      <c r="R25" s="932"/>
      <c r="S25" s="932"/>
      <c r="T25" s="932"/>
      <c r="U25" s="932"/>
      <c r="V25" s="932"/>
      <c r="W25" s="932"/>
      <c r="X25" s="932"/>
      <c r="Y25" s="932"/>
      <c r="Z25" s="932"/>
      <c r="AA25" s="932"/>
    </row>
    <row r="26" spans="1:27" s="931" customFormat="1" x14ac:dyDescent="0.15">
      <c r="A26" s="3054" t="s">
        <v>3455</v>
      </c>
      <c r="B26" s="2923"/>
      <c r="C26" s="2923"/>
      <c r="D26" s="2923"/>
      <c r="E26" s="2923"/>
      <c r="F26" s="2923"/>
      <c r="G26" s="2923"/>
      <c r="H26" s="2923"/>
      <c r="I26" s="2923"/>
      <c r="J26" s="2923"/>
      <c r="K26" s="2923"/>
      <c r="L26" s="2923"/>
      <c r="M26" s="2923"/>
      <c r="N26" s="2923"/>
      <c r="O26" s="2923"/>
      <c r="P26" s="932"/>
      <c r="Q26" s="932"/>
      <c r="R26" s="932"/>
      <c r="S26" s="932"/>
      <c r="T26" s="932"/>
      <c r="U26" s="932"/>
      <c r="V26" s="932"/>
      <c r="W26" s="932"/>
      <c r="X26" s="932"/>
      <c r="Y26" s="932"/>
      <c r="Z26" s="932"/>
      <c r="AA26" s="932"/>
    </row>
    <row r="27" spans="1:27" s="931" customFormat="1" x14ac:dyDescent="0.15">
      <c r="A27" s="3506" t="s">
        <v>3456</v>
      </c>
      <c r="B27" s="2923"/>
      <c r="C27" s="2923"/>
      <c r="D27" s="2923"/>
      <c r="E27" s="2923"/>
      <c r="F27" s="2923"/>
      <c r="G27" s="2923"/>
      <c r="H27" s="2923"/>
      <c r="I27" s="2923"/>
      <c r="J27" s="2923"/>
      <c r="K27" s="2923"/>
      <c r="L27" s="2923"/>
      <c r="M27" s="2923"/>
      <c r="N27" s="2923"/>
      <c r="O27" s="2923"/>
      <c r="P27" s="932"/>
      <c r="Q27" s="932"/>
      <c r="R27" s="932"/>
      <c r="S27" s="932"/>
      <c r="T27" s="932"/>
      <c r="U27" s="932"/>
      <c r="V27" s="932"/>
      <c r="W27" s="932"/>
      <c r="X27" s="932"/>
      <c r="Y27" s="932"/>
      <c r="Z27" s="932"/>
      <c r="AA27" s="932"/>
    </row>
    <row r="28" spans="1:27" s="931" customFormat="1" x14ac:dyDescent="0.15">
      <c r="A28" s="3054" t="s">
        <v>1559</v>
      </c>
      <c r="B28" s="2923"/>
      <c r="C28" s="2923"/>
      <c r="D28" s="2923"/>
      <c r="E28" s="2923"/>
      <c r="F28" s="2923"/>
      <c r="G28" s="2923"/>
      <c r="H28" s="2923"/>
      <c r="I28" s="2923"/>
      <c r="J28" s="2923"/>
      <c r="K28" s="2923"/>
      <c r="L28" s="2923"/>
      <c r="M28" s="2923"/>
      <c r="N28" s="2923"/>
      <c r="O28" s="2923"/>
      <c r="P28" s="933"/>
      <c r="Q28" s="933"/>
      <c r="R28" s="933"/>
      <c r="S28" s="933"/>
      <c r="T28" s="933"/>
      <c r="U28" s="933"/>
      <c r="V28" s="933"/>
      <c r="W28" s="933"/>
      <c r="X28" s="933"/>
      <c r="Y28" s="933"/>
      <c r="Z28" s="933"/>
      <c r="AA28" s="933"/>
    </row>
  </sheetData>
  <mergeCells count="18">
    <mergeCell ref="A2:U2"/>
    <mergeCell ref="A4:A5"/>
    <mergeCell ref="B4:C4"/>
    <mergeCell ref="D4:E4"/>
    <mergeCell ref="F4:G4"/>
    <mergeCell ref="H4:I4"/>
    <mergeCell ref="J4:K4"/>
    <mergeCell ref="L4:M4"/>
    <mergeCell ref="N4:O4"/>
    <mergeCell ref="P4:Q4"/>
    <mergeCell ref="A27:O27"/>
    <mergeCell ref="A28:O28"/>
    <mergeCell ref="R4:S4"/>
    <mergeCell ref="T4:U4"/>
    <mergeCell ref="A23:O23"/>
    <mergeCell ref="A24:O24"/>
    <mergeCell ref="A25:O25"/>
    <mergeCell ref="A26:O26"/>
  </mergeCells>
  <pageMargins left="0.39370078740157483" right="0.39370078740157483" top="0.78740157480314965" bottom="0.78740157480314965" header="0.78740157480314965" footer="0.78740157480314965"/>
  <pageSetup paperSize="9" scale="90" orientation="landscape" r:id="rId1"/>
  <headerFooter alignWithMargins="0">
    <oddFooter>&amp;L&amp;C&amp;R</oddFooter>
  </headerFooter>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3"/>
  <dimension ref="A2:U26"/>
  <sheetViews>
    <sheetView zoomScaleNormal="100" workbookViewId="0"/>
  </sheetViews>
  <sheetFormatPr baseColWidth="10" defaultColWidth="9.140625" defaultRowHeight="10.5" x14ac:dyDescent="0.15"/>
  <cols>
    <col min="1" max="1" width="16.140625" style="1146" customWidth="1"/>
    <col min="2" max="2" width="10.28515625" style="1146" bestFit="1" customWidth="1"/>
    <col min="3" max="3" width="15.28515625" style="1146" customWidth="1"/>
    <col min="4" max="4" width="10.28515625" style="1146" bestFit="1" customWidth="1"/>
    <col min="5" max="5" width="15" style="1146" customWidth="1"/>
    <col min="6" max="6" width="10.28515625" style="1146" bestFit="1" customWidth="1"/>
    <col min="7" max="7" width="15.140625" style="1146" customWidth="1"/>
    <col min="8" max="8" width="10.28515625" style="1146" bestFit="1" customWidth="1"/>
    <col min="9" max="9" width="15.28515625" style="1146" customWidth="1"/>
    <col min="10" max="10" width="10.28515625" style="1146" bestFit="1" customWidth="1"/>
    <col min="11" max="11" width="16.7109375" style="1146" customWidth="1"/>
    <col min="12" max="12" width="10.28515625" style="1146" bestFit="1" customWidth="1"/>
    <col min="13" max="13" width="15.28515625" style="1146" customWidth="1"/>
    <col min="14" max="14" width="10.28515625" style="1146" bestFit="1" customWidth="1"/>
    <col min="15" max="15" width="15.28515625" style="1146" customWidth="1"/>
    <col min="16" max="16" width="10.28515625" style="1146" bestFit="1" customWidth="1"/>
    <col min="17" max="17" width="15.28515625" style="1146" customWidth="1"/>
    <col min="18" max="18" width="10.28515625" style="1146" bestFit="1" customWidth="1"/>
    <col min="19" max="19" width="15.28515625" style="1146" customWidth="1"/>
    <col min="20" max="20" width="10.28515625" style="1146" bestFit="1" customWidth="1"/>
    <col min="21" max="21" width="16.85546875" style="1146" customWidth="1"/>
    <col min="22" max="16384" width="9.140625" style="1146"/>
  </cols>
  <sheetData>
    <row r="2" spans="1:21" s="1927" customFormat="1" ht="15" customHeight="1" x14ac:dyDescent="0.15">
      <c r="A2" s="2924" t="s">
        <v>3457</v>
      </c>
      <c r="B2" s="2932"/>
      <c r="C2" s="2932"/>
      <c r="D2" s="2932"/>
      <c r="E2" s="2932"/>
      <c r="F2" s="2932"/>
      <c r="G2" s="2932"/>
      <c r="H2" s="2932"/>
      <c r="I2" s="2932"/>
      <c r="J2" s="2932"/>
      <c r="K2" s="2932"/>
      <c r="L2" s="2932"/>
      <c r="M2" s="2932"/>
      <c r="N2" s="2932"/>
      <c r="O2" s="2932"/>
      <c r="P2" s="2932"/>
      <c r="Q2" s="2932"/>
      <c r="R2" s="2932"/>
      <c r="S2" s="2932"/>
      <c r="T2" s="2932"/>
      <c r="U2" s="2932"/>
    </row>
    <row r="3" spans="1:21" ht="10.5" customHeight="1" x14ac:dyDescent="0.15">
      <c r="A3" s="3057"/>
      <c r="B3" s="3058"/>
      <c r="C3" s="3058"/>
      <c r="D3" s="3058"/>
      <c r="E3" s="3058"/>
      <c r="F3" s="3058"/>
      <c r="G3" s="3058"/>
      <c r="H3" s="3058"/>
      <c r="I3" s="3058"/>
      <c r="J3" s="3058"/>
      <c r="K3" s="3058"/>
      <c r="L3" s="3058"/>
      <c r="M3" s="3058"/>
      <c r="N3" s="3058"/>
      <c r="O3" s="3058"/>
      <c r="P3" s="3058"/>
      <c r="Q3" s="3058"/>
      <c r="R3" s="3058"/>
      <c r="S3" s="3058"/>
      <c r="T3" s="3058"/>
      <c r="U3" s="3058"/>
    </row>
    <row r="4" spans="1:21" ht="43.5" customHeight="1" x14ac:dyDescent="0.15">
      <c r="A4" s="3513" t="s">
        <v>3458</v>
      </c>
      <c r="B4" s="3059" t="s">
        <v>904</v>
      </c>
      <c r="C4" s="3507"/>
      <c r="D4" s="3059" t="s">
        <v>1542</v>
      </c>
      <c r="E4" s="3507"/>
      <c r="F4" s="3059" t="s">
        <v>3459</v>
      </c>
      <c r="G4" s="3507"/>
      <c r="H4" s="3059" t="s">
        <v>3460</v>
      </c>
      <c r="I4" s="3507"/>
      <c r="J4" s="3059" t="s">
        <v>3461</v>
      </c>
      <c r="K4" s="3507"/>
      <c r="L4" s="3059" t="s">
        <v>3462</v>
      </c>
      <c r="M4" s="3507"/>
      <c r="N4" s="3059" t="s">
        <v>3463</v>
      </c>
      <c r="O4" s="3507"/>
      <c r="P4" s="3059" t="s">
        <v>3444</v>
      </c>
      <c r="Q4" s="3507"/>
      <c r="R4" s="3059" t="s">
        <v>3449</v>
      </c>
      <c r="S4" s="3507"/>
      <c r="T4" s="3059" t="s">
        <v>3464</v>
      </c>
      <c r="U4" s="3507"/>
    </row>
    <row r="5" spans="1:21" ht="21" x14ac:dyDescent="0.15">
      <c r="A5" s="3514"/>
      <c r="B5" s="1923" t="s">
        <v>1553</v>
      </c>
      <c r="C5" s="1923" t="s">
        <v>1554</v>
      </c>
      <c r="D5" s="1923" t="s">
        <v>1553</v>
      </c>
      <c r="E5" s="1923" t="s">
        <v>1554</v>
      </c>
      <c r="F5" s="1923" t="s">
        <v>1553</v>
      </c>
      <c r="G5" s="1923" t="s">
        <v>1554</v>
      </c>
      <c r="H5" s="1923" t="s">
        <v>1553</v>
      </c>
      <c r="I5" s="1923" t="s">
        <v>1554</v>
      </c>
      <c r="J5" s="1923" t="s">
        <v>1553</v>
      </c>
      <c r="K5" s="1923" t="s">
        <v>1554</v>
      </c>
      <c r="L5" s="1923" t="s">
        <v>1553</v>
      </c>
      <c r="M5" s="1923" t="s">
        <v>1554</v>
      </c>
      <c r="N5" s="1923" t="s">
        <v>1553</v>
      </c>
      <c r="O5" s="1923" t="s">
        <v>1554</v>
      </c>
      <c r="P5" s="1923" t="s">
        <v>1553</v>
      </c>
      <c r="Q5" s="1923" t="s">
        <v>1554</v>
      </c>
      <c r="R5" s="1923" t="s">
        <v>1553</v>
      </c>
      <c r="S5" s="1928" t="s">
        <v>1554</v>
      </c>
      <c r="T5" s="1923" t="s">
        <v>1553</v>
      </c>
      <c r="U5" s="1923" t="s">
        <v>1554</v>
      </c>
    </row>
    <row r="6" spans="1:21" x14ac:dyDescent="0.15">
      <c r="A6" s="932" t="s">
        <v>71</v>
      </c>
      <c r="B6" s="928">
        <f>SUM(B7:B21)</f>
        <v>701</v>
      </c>
      <c r="C6" s="928">
        <f>SUM(C7:C21)</f>
        <v>5738746926</v>
      </c>
      <c r="D6" s="928">
        <f>SUM(D7:D21)</f>
        <v>128</v>
      </c>
      <c r="E6" s="928">
        <f t="shared" ref="E6:U6" si="0">SUM(E7:E21)</f>
        <v>1063443847</v>
      </c>
      <c r="F6" s="928">
        <f t="shared" si="0"/>
        <v>21</v>
      </c>
      <c r="G6" s="928">
        <f t="shared" si="0"/>
        <v>96519916</v>
      </c>
      <c r="H6" s="928">
        <f t="shared" si="0"/>
        <v>141</v>
      </c>
      <c r="I6" s="928">
        <f t="shared" si="0"/>
        <v>1298495145</v>
      </c>
      <c r="J6" s="928">
        <f t="shared" si="0"/>
        <v>49</v>
      </c>
      <c r="K6" s="928">
        <f t="shared" si="0"/>
        <v>442734546</v>
      </c>
      <c r="L6" s="928">
        <f t="shared" si="0"/>
        <v>47</v>
      </c>
      <c r="M6" s="928">
        <f t="shared" si="0"/>
        <v>288261479</v>
      </c>
      <c r="N6" s="928">
        <f t="shared" si="0"/>
        <v>13</v>
      </c>
      <c r="O6" s="928">
        <f t="shared" si="0"/>
        <v>60253362</v>
      </c>
      <c r="P6" s="928">
        <f t="shared" si="0"/>
        <v>100</v>
      </c>
      <c r="Q6" s="928">
        <f t="shared" si="0"/>
        <v>508457406</v>
      </c>
      <c r="R6" s="928">
        <f t="shared" si="0"/>
        <v>45</v>
      </c>
      <c r="S6" s="928">
        <f t="shared" si="0"/>
        <v>257520494</v>
      </c>
      <c r="T6" s="928">
        <f t="shared" si="0"/>
        <v>157</v>
      </c>
      <c r="U6" s="928">
        <f t="shared" si="0"/>
        <v>1723060731</v>
      </c>
    </row>
    <row r="7" spans="1:21" x14ac:dyDescent="0.15">
      <c r="A7" s="933" t="s">
        <v>5</v>
      </c>
      <c r="B7" s="1929">
        <f>SUM(D7+F7+H7+J7+L7+N7+P7+R7+T7)</f>
        <v>37</v>
      </c>
      <c r="C7" s="1929">
        <f>SUM(E7+G7+I7+K7+M7+O7+Q7+S7+U7)</f>
        <v>244832930</v>
      </c>
      <c r="D7" s="934">
        <v>9</v>
      </c>
      <c r="E7" s="934">
        <v>47300961</v>
      </c>
      <c r="F7" s="934">
        <v>0</v>
      </c>
      <c r="G7" s="934">
        <v>0</v>
      </c>
      <c r="H7" s="934">
        <v>6</v>
      </c>
      <c r="I7" s="934">
        <v>46827905</v>
      </c>
      <c r="J7" s="934">
        <v>3</v>
      </c>
      <c r="K7" s="934">
        <v>27215905</v>
      </c>
      <c r="L7" s="934">
        <v>3</v>
      </c>
      <c r="M7" s="934">
        <v>20704570</v>
      </c>
      <c r="N7" s="934">
        <v>0</v>
      </c>
      <c r="O7" s="934">
        <v>0</v>
      </c>
      <c r="P7" s="934">
        <v>5</v>
      </c>
      <c r="Q7" s="934">
        <v>22248638</v>
      </c>
      <c r="R7" s="934">
        <v>4</v>
      </c>
      <c r="S7" s="934">
        <v>22421613</v>
      </c>
      <c r="T7" s="934">
        <v>7</v>
      </c>
      <c r="U7" s="934">
        <v>58113338</v>
      </c>
    </row>
    <row r="8" spans="1:21" x14ac:dyDescent="0.15">
      <c r="A8" s="933" t="s">
        <v>7</v>
      </c>
      <c r="B8" s="1929">
        <f t="shared" ref="B8:C21" si="1">SUM(D8+F8+H8+J8+L8+N8+P8+R8+T8)</f>
        <v>31</v>
      </c>
      <c r="C8" s="1929">
        <f t="shared" si="1"/>
        <v>247327030</v>
      </c>
      <c r="D8" s="934">
        <v>9</v>
      </c>
      <c r="E8" s="934">
        <v>68031790</v>
      </c>
      <c r="F8" s="934"/>
      <c r="G8" s="934"/>
      <c r="H8" s="934">
        <v>6</v>
      </c>
      <c r="I8" s="934">
        <v>64960055</v>
      </c>
      <c r="J8" s="934">
        <v>2</v>
      </c>
      <c r="K8" s="934">
        <v>16790098</v>
      </c>
      <c r="L8" s="934">
        <v>4</v>
      </c>
      <c r="M8" s="934">
        <v>25753961</v>
      </c>
      <c r="N8" s="934">
        <v>2</v>
      </c>
      <c r="O8" s="934">
        <v>9445000</v>
      </c>
      <c r="P8" s="934"/>
      <c r="Q8" s="934"/>
      <c r="R8" s="934">
        <v>1</v>
      </c>
      <c r="S8" s="934">
        <v>3851072</v>
      </c>
      <c r="T8" s="934">
        <v>7</v>
      </c>
      <c r="U8" s="934">
        <v>58495054</v>
      </c>
    </row>
    <row r="9" spans="1:21" x14ac:dyDescent="0.15">
      <c r="A9" s="933" t="s">
        <v>8</v>
      </c>
      <c r="B9" s="1929">
        <f t="shared" si="1"/>
        <v>35</v>
      </c>
      <c r="C9" s="1929">
        <f t="shared" si="1"/>
        <v>328835957</v>
      </c>
      <c r="D9" s="934">
        <v>6</v>
      </c>
      <c r="E9" s="934">
        <v>76572764</v>
      </c>
      <c r="F9" s="934">
        <v>0</v>
      </c>
      <c r="G9" s="934">
        <v>0</v>
      </c>
      <c r="H9" s="934">
        <v>9</v>
      </c>
      <c r="I9" s="934">
        <v>84809921</v>
      </c>
      <c r="J9" s="934">
        <v>4</v>
      </c>
      <c r="K9" s="934">
        <v>42552826</v>
      </c>
      <c r="L9" s="934">
        <v>2</v>
      </c>
      <c r="M9" s="934">
        <v>15110000</v>
      </c>
      <c r="N9" s="934">
        <v>0</v>
      </c>
      <c r="O9" s="934">
        <v>0</v>
      </c>
      <c r="P9" s="934">
        <v>4</v>
      </c>
      <c r="Q9" s="934">
        <v>30070155</v>
      </c>
      <c r="R9" s="934">
        <v>3</v>
      </c>
      <c r="S9" s="934">
        <v>15691049</v>
      </c>
      <c r="T9" s="934">
        <v>7</v>
      </c>
      <c r="U9" s="934">
        <v>64029242</v>
      </c>
    </row>
    <row r="10" spans="1:21" x14ac:dyDescent="0.15">
      <c r="A10" s="933" t="s">
        <v>9</v>
      </c>
      <c r="B10" s="1929">
        <f t="shared" si="1"/>
        <v>48</v>
      </c>
      <c r="C10" s="1929">
        <f t="shared" si="1"/>
        <v>289834106</v>
      </c>
      <c r="D10" s="934">
        <v>4</v>
      </c>
      <c r="E10" s="934">
        <v>33734960</v>
      </c>
      <c r="F10" s="934">
        <v>19</v>
      </c>
      <c r="G10" s="934">
        <v>90228316</v>
      </c>
      <c r="H10" s="934">
        <v>7</v>
      </c>
      <c r="I10" s="934">
        <v>69189664</v>
      </c>
      <c r="J10" s="934">
        <v>3</v>
      </c>
      <c r="K10" s="934">
        <v>22591732</v>
      </c>
      <c r="L10" s="934">
        <v>2</v>
      </c>
      <c r="M10" s="934">
        <v>11334189</v>
      </c>
      <c r="N10" s="934">
        <v>1</v>
      </c>
      <c r="O10" s="934">
        <v>4959171</v>
      </c>
      <c r="P10" s="934">
        <v>6</v>
      </c>
      <c r="Q10" s="934">
        <v>19979004</v>
      </c>
      <c r="R10" s="934">
        <v>2</v>
      </c>
      <c r="S10" s="934">
        <v>13834470</v>
      </c>
      <c r="T10" s="934">
        <v>4</v>
      </c>
      <c r="U10" s="934">
        <v>23982600</v>
      </c>
    </row>
    <row r="11" spans="1:21" x14ac:dyDescent="0.15">
      <c r="A11" s="933" t="s">
        <v>10</v>
      </c>
      <c r="B11" s="1929">
        <f t="shared" si="1"/>
        <v>39</v>
      </c>
      <c r="C11" s="1929">
        <f t="shared" si="1"/>
        <v>315171493</v>
      </c>
      <c r="D11" s="934">
        <v>8</v>
      </c>
      <c r="E11" s="934">
        <v>51007349</v>
      </c>
      <c r="F11" s="934">
        <v>0</v>
      </c>
      <c r="G11" s="934">
        <v>0</v>
      </c>
      <c r="H11" s="934">
        <v>12</v>
      </c>
      <c r="I11" s="934">
        <v>98438212</v>
      </c>
      <c r="J11" s="934">
        <v>3</v>
      </c>
      <c r="K11" s="934">
        <v>26308218</v>
      </c>
      <c r="L11" s="934">
        <v>0</v>
      </c>
      <c r="M11" s="934">
        <v>0</v>
      </c>
      <c r="N11" s="934">
        <v>0</v>
      </c>
      <c r="O11" s="934">
        <v>0</v>
      </c>
      <c r="P11" s="934">
        <v>1</v>
      </c>
      <c r="Q11" s="934">
        <v>3500000</v>
      </c>
      <c r="R11" s="934">
        <v>3</v>
      </c>
      <c r="S11" s="934">
        <v>15270512</v>
      </c>
      <c r="T11" s="934">
        <v>12</v>
      </c>
      <c r="U11" s="934">
        <v>120647202</v>
      </c>
    </row>
    <row r="12" spans="1:21" x14ac:dyDescent="0.15">
      <c r="A12" s="933" t="s">
        <v>11</v>
      </c>
      <c r="B12" s="1929">
        <f t="shared" si="1"/>
        <v>70</v>
      </c>
      <c r="C12" s="1929">
        <f t="shared" si="1"/>
        <v>649713230</v>
      </c>
      <c r="D12" s="934">
        <v>9</v>
      </c>
      <c r="E12" s="934">
        <v>73502467</v>
      </c>
      <c r="F12" s="934">
        <v>0</v>
      </c>
      <c r="G12" s="934">
        <v>0</v>
      </c>
      <c r="H12" s="934">
        <v>16</v>
      </c>
      <c r="I12" s="934">
        <v>153078331</v>
      </c>
      <c r="J12" s="934">
        <v>5</v>
      </c>
      <c r="K12" s="934">
        <v>52271833</v>
      </c>
      <c r="L12" s="934">
        <v>5</v>
      </c>
      <c r="M12" s="934">
        <v>29916469</v>
      </c>
      <c r="N12" s="934">
        <v>1</v>
      </c>
      <c r="O12" s="934">
        <v>4021745</v>
      </c>
      <c r="P12" s="934">
        <v>12</v>
      </c>
      <c r="Q12" s="934">
        <v>76122330</v>
      </c>
      <c r="R12" s="934">
        <v>4</v>
      </c>
      <c r="S12" s="934">
        <v>24793951</v>
      </c>
      <c r="T12" s="934">
        <v>18</v>
      </c>
      <c r="U12" s="934">
        <v>236006104</v>
      </c>
    </row>
    <row r="13" spans="1:21" x14ac:dyDescent="0.15">
      <c r="A13" s="933" t="s">
        <v>12</v>
      </c>
      <c r="B13" s="1929">
        <f t="shared" si="1"/>
        <v>127</v>
      </c>
      <c r="C13" s="1929">
        <f t="shared" si="1"/>
        <v>1209113666</v>
      </c>
      <c r="D13" s="934">
        <v>23</v>
      </c>
      <c r="E13" s="934">
        <v>249844791</v>
      </c>
      <c r="F13" s="934">
        <v>2</v>
      </c>
      <c r="G13" s="934">
        <v>6291600</v>
      </c>
      <c r="H13" s="934">
        <v>22</v>
      </c>
      <c r="I13" s="934">
        <v>224723892</v>
      </c>
      <c r="J13" s="934">
        <v>2</v>
      </c>
      <c r="K13" s="934">
        <v>24826562</v>
      </c>
      <c r="L13" s="934">
        <v>4</v>
      </c>
      <c r="M13" s="934">
        <v>31893970</v>
      </c>
      <c r="N13" s="934">
        <v>5</v>
      </c>
      <c r="O13" s="934">
        <v>24879400</v>
      </c>
      <c r="P13" s="934">
        <v>30</v>
      </c>
      <c r="Q13" s="934">
        <v>180829263</v>
      </c>
      <c r="R13" s="934">
        <v>5</v>
      </c>
      <c r="S13" s="934">
        <v>29793476</v>
      </c>
      <c r="T13" s="934">
        <v>34</v>
      </c>
      <c r="U13" s="934">
        <v>436030712</v>
      </c>
    </row>
    <row r="14" spans="1:21" x14ac:dyDescent="0.15">
      <c r="A14" s="933" t="s">
        <v>13</v>
      </c>
      <c r="B14" s="1929">
        <f t="shared" si="1"/>
        <v>41</v>
      </c>
      <c r="C14" s="1929">
        <f t="shared" si="1"/>
        <v>323843200</v>
      </c>
      <c r="D14" s="934">
        <v>6</v>
      </c>
      <c r="E14" s="934">
        <v>46240070</v>
      </c>
      <c r="F14" s="934">
        <v>0</v>
      </c>
      <c r="G14" s="934">
        <v>0</v>
      </c>
      <c r="H14" s="934">
        <v>8</v>
      </c>
      <c r="I14" s="934">
        <v>80249379</v>
      </c>
      <c r="J14" s="934">
        <v>3</v>
      </c>
      <c r="K14" s="934">
        <v>21026547</v>
      </c>
      <c r="L14" s="934">
        <v>2</v>
      </c>
      <c r="M14" s="934">
        <v>11652300</v>
      </c>
      <c r="N14" s="934">
        <v>0</v>
      </c>
      <c r="O14" s="934">
        <v>0</v>
      </c>
      <c r="P14" s="934">
        <v>4</v>
      </c>
      <c r="Q14" s="934">
        <v>14605795</v>
      </c>
      <c r="R14" s="934">
        <v>5</v>
      </c>
      <c r="S14" s="934">
        <v>34517928</v>
      </c>
      <c r="T14" s="934">
        <v>13</v>
      </c>
      <c r="U14" s="934">
        <v>115551181</v>
      </c>
    </row>
    <row r="15" spans="1:21" x14ac:dyDescent="0.15">
      <c r="A15" s="933" t="s">
        <v>14</v>
      </c>
      <c r="B15" s="1929">
        <f t="shared" si="1"/>
        <v>33</v>
      </c>
      <c r="C15" s="1929">
        <f t="shared" si="1"/>
        <v>227925686</v>
      </c>
      <c r="D15" s="934">
        <v>6</v>
      </c>
      <c r="E15" s="934">
        <v>33350821</v>
      </c>
      <c r="F15" s="934">
        <v>0</v>
      </c>
      <c r="G15" s="934">
        <v>0</v>
      </c>
      <c r="H15" s="934">
        <v>6</v>
      </c>
      <c r="I15" s="934">
        <v>52830108</v>
      </c>
      <c r="J15" s="934">
        <v>5</v>
      </c>
      <c r="K15" s="934">
        <v>32960387</v>
      </c>
      <c r="L15" s="934">
        <v>1</v>
      </c>
      <c r="M15" s="934">
        <v>6741000</v>
      </c>
      <c r="N15" s="934">
        <v>0</v>
      </c>
      <c r="O15" s="934">
        <v>0</v>
      </c>
      <c r="P15" s="934">
        <v>7</v>
      </c>
      <c r="Q15" s="934">
        <v>23940097</v>
      </c>
      <c r="R15" s="934">
        <v>2</v>
      </c>
      <c r="S15" s="934">
        <v>10362644</v>
      </c>
      <c r="T15" s="934">
        <v>6</v>
      </c>
      <c r="U15" s="934">
        <v>67740629</v>
      </c>
    </row>
    <row r="16" spans="1:21" x14ac:dyDescent="0.15">
      <c r="A16" s="933" t="s">
        <v>15</v>
      </c>
      <c r="B16" s="1929">
        <f t="shared" si="1"/>
        <v>70</v>
      </c>
      <c r="C16" s="1929">
        <f t="shared" si="1"/>
        <v>603294458</v>
      </c>
      <c r="D16" s="934">
        <v>14</v>
      </c>
      <c r="E16" s="934">
        <v>121162664</v>
      </c>
      <c r="F16" s="934">
        <v>0</v>
      </c>
      <c r="G16" s="934">
        <v>0</v>
      </c>
      <c r="H16" s="934">
        <v>12</v>
      </c>
      <c r="I16" s="934">
        <v>101601535</v>
      </c>
      <c r="J16" s="934">
        <v>8</v>
      </c>
      <c r="K16" s="934">
        <v>82490124</v>
      </c>
      <c r="L16" s="934">
        <v>5</v>
      </c>
      <c r="M16" s="934">
        <v>31059679</v>
      </c>
      <c r="N16" s="934">
        <v>1</v>
      </c>
      <c r="O16" s="934">
        <v>4537406</v>
      </c>
      <c r="P16" s="934">
        <v>9</v>
      </c>
      <c r="Q16" s="934">
        <v>47976092</v>
      </c>
      <c r="R16" s="934">
        <v>4</v>
      </c>
      <c r="S16" s="934">
        <v>16771820</v>
      </c>
      <c r="T16" s="934">
        <v>17</v>
      </c>
      <c r="U16" s="934">
        <v>197695138</v>
      </c>
    </row>
    <row r="17" spans="1:21" x14ac:dyDescent="0.15">
      <c r="A17" s="933" t="s">
        <v>16</v>
      </c>
      <c r="B17" s="1929">
        <f t="shared" si="1"/>
        <v>30</v>
      </c>
      <c r="C17" s="1929">
        <f t="shared" si="1"/>
        <v>253906934</v>
      </c>
      <c r="D17" s="934">
        <v>4</v>
      </c>
      <c r="E17" s="934">
        <v>52134780</v>
      </c>
      <c r="F17" s="934">
        <v>0</v>
      </c>
      <c r="G17" s="934">
        <v>0</v>
      </c>
      <c r="H17" s="934">
        <v>5</v>
      </c>
      <c r="I17" s="934">
        <v>48555088</v>
      </c>
      <c r="J17" s="934">
        <v>3</v>
      </c>
      <c r="K17" s="934">
        <v>30303217</v>
      </c>
      <c r="L17" s="934">
        <v>7</v>
      </c>
      <c r="M17" s="934">
        <v>44721074</v>
      </c>
      <c r="N17" s="934">
        <v>2</v>
      </c>
      <c r="O17" s="934">
        <v>7410640</v>
      </c>
      <c r="P17" s="934">
        <v>1</v>
      </c>
      <c r="Q17" s="934">
        <v>859031</v>
      </c>
      <c r="R17" s="934">
        <v>5</v>
      </c>
      <c r="S17" s="934">
        <v>30542400</v>
      </c>
      <c r="T17" s="934">
        <v>3</v>
      </c>
      <c r="U17" s="934">
        <v>39380704</v>
      </c>
    </row>
    <row r="18" spans="1:21" x14ac:dyDescent="0.15">
      <c r="A18" s="933" t="s">
        <v>17</v>
      </c>
      <c r="B18" s="1929">
        <f t="shared" si="1"/>
        <v>37</v>
      </c>
      <c r="C18" s="1929">
        <f t="shared" si="1"/>
        <v>270121359</v>
      </c>
      <c r="D18" s="934">
        <v>9</v>
      </c>
      <c r="E18" s="934">
        <v>57357313</v>
      </c>
      <c r="F18" s="934">
        <v>0</v>
      </c>
      <c r="G18" s="934">
        <v>0</v>
      </c>
      <c r="H18" s="934">
        <v>12</v>
      </c>
      <c r="I18" s="934">
        <v>105929130</v>
      </c>
      <c r="J18" s="934">
        <v>1</v>
      </c>
      <c r="K18" s="934">
        <v>11654973</v>
      </c>
      <c r="L18" s="934">
        <v>2</v>
      </c>
      <c r="M18" s="934">
        <v>11461804</v>
      </c>
      <c r="N18" s="934">
        <v>0</v>
      </c>
      <c r="O18" s="934">
        <v>0</v>
      </c>
      <c r="P18" s="934">
        <v>6</v>
      </c>
      <c r="Q18" s="934">
        <v>28154153</v>
      </c>
      <c r="R18" s="934">
        <v>3</v>
      </c>
      <c r="S18" s="934">
        <v>14288709</v>
      </c>
      <c r="T18" s="934">
        <v>4</v>
      </c>
      <c r="U18" s="934">
        <v>41275277</v>
      </c>
    </row>
    <row r="19" spans="1:21" x14ac:dyDescent="0.15">
      <c r="A19" s="933" t="s">
        <v>18</v>
      </c>
      <c r="B19" s="1929">
        <f t="shared" si="1"/>
        <v>48</v>
      </c>
      <c r="C19" s="1929">
        <f t="shared" si="1"/>
        <v>317632730</v>
      </c>
      <c r="D19" s="934">
        <v>7</v>
      </c>
      <c r="E19" s="934">
        <v>50044250</v>
      </c>
      <c r="F19" s="934">
        <v>0</v>
      </c>
      <c r="G19" s="934">
        <v>0</v>
      </c>
      <c r="H19" s="934">
        <v>11</v>
      </c>
      <c r="I19" s="934">
        <v>91059585</v>
      </c>
      <c r="J19" s="934">
        <v>3</v>
      </c>
      <c r="K19" s="934">
        <v>14278753</v>
      </c>
      <c r="L19" s="934">
        <v>6</v>
      </c>
      <c r="M19" s="934">
        <v>25104503</v>
      </c>
      <c r="N19" s="934">
        <v>1</v>
      </c>
      <c r="O19" s="934">
        <v>5000000</v>
      </c>
      <c r="P19" s="934">
        <v>7</v>
      </c>
      <c r="Q19" s="934">
        <v>27928139</v>
      </c>
      <c r="R19" s="934">
        <v>3</v>
      </c>
      <c r="S19" s="934">
        <v>18407550</v>
      </c>
      <c r="T19" s="934">
        <v>10</v>
      </c>
      <c r="U19" s="934">
        <v>85809950</v>
      </c>
    </row>
    <row r="20" spans="1:21" x14ac:dyDescent="0.15">
      <c r="A20" s="933" t="s">
        <v>19</v>
      </c>
      <c r="B20" s="1929">
        <f t="shared" si="1"/>
        <v>23</v>
      </c>
      <c r="C20" s="1929">
        <f t="shared" si="1"/>
        <v>203417805</v>
      </c>
      <c r="D20" s="934">
        <v>6</v>
      </c>
      <c r="E20" s="934">
        <v>50852081</v>
      </c>
      <c r="F20" s="934">
        <v>0</v>
      </c>
      <c r="G20" s="934">
        <v>0</v>
      </c>
      <c r="H20" s="934">
        <v>5</v>
      </c>
      <c r="I20" s="934">
        <v>40480323</v>
      </c>
      <c r="J20" s="934">
        <v>1</v>
      </c>
      <c r="K20" s="934">
        <v>10452000</v>
      </c>
      <c r="L20" s="934">
        <v>2</v>
      </c>
      <c r="M20" s="934">
        <v>9858000</v>
      </c>
      <c r="N20" s="934">
        <v>0</v>
      </c>
      <c r="O20" s="934">
        <v>0</v>
      </c>
      <c r="P20" s="934">
        <v>2</v>
      </c>
      <c r="Q20" s="934">
        <v>7231820</v>
      </c>
      <c r="R20" s="934">
        <v>0</v>
      </c>
      <c r="S20" s="934">
        <v>0</v>
      </c>
      <c r="T20" s="934">
        <v>7</v>
      </c>
      <c r="U20" s="934">
        <v>84543581</v>
      </c>
    </row>
    <row r="21" spans="1:21" x14ac:dyDescent="0.15">
      <c r="A21" s="933" t="s">
        <v>20</v>
      </c>
      <c r="B21" s="1929">
        <f t="shared" si="1"/>
        <v>32</v>
      </c>
      <c r="C21" s="1929">
        <f t="shared" si="1"/>
        <v>253776342</v>
      </c>
      <c r="D21" s="934">
        <v>8</v>
      </c>
      <c r="E21" s="934">
        <v>52306786</v>
      </c>
      <c r="F21" s="934">
        <v>0</v>
      </c>
      <c r="G21" s="934">
        <v>0</v>
      </c>
      <c r="H21" s="934">
        <v>4</v>
      </c>
      <c r="I21" s="934">
        <v>35762017</v>
      </c>
      <c r="J21" s="934">
        <v>3</v>
      </c>
      <c r="K21" s="934">
        <v>27011371</v>
      </c>
      <c r="L21" s="934">
        <v>2</v>
      </c>
      <c r="M21" s="934">
        <v>12949960</v>
      </c>
      <c r="N21" s="934">
        <v>0</v>
      </c>
      <c r="O21" s="934">
        <v>0</v>
      </c>
      <c r="P21" s="934">
        <v>6</v>
      </c>
      <c r="Q21" s="934">
        <v>25012889</v>
      </c>
      <c r="R21" s="934">
        <v>1</v>
      </c>
      <c r="S21" s="934">
        <v>6973300</v>
      </c>
      <c r="T21" s="934">
        <v>8</v>
      </c>
      <c r="U21" s="934">
        <v>93760019</v>
      </c>
    </row>
    <row r="22" spans="1:21" s="931" customFormat="1" x14ac:dyDescent="0.15">
      <c r="A22" s="2934"/>
      <c r="B22" s="2935"/>
      <c r="C22" s="2935"/>
      <c r="D22" s="2935"/>
      <c r="E22" s="2935"/>
      <c r="F22" s="2935"/>
      <c r="G22" s="2935"/>
      <c r="H22" s="2935"/>
      <c r="I22" s="2935"/>
      <c r="J22" s="2935"/>
      <c r="K22" s="2935"/>
      <c r="L22" s="2935"/>
      <c r="M22" s="2935"/>
      <c r="N22" s="2935"/>
      <c r="O22" s="2935"/>
      <c r="P22" s="2935"/>
      <c r="Q22" s="2935"/>
      <c r="R22" s="933"/>
      <c r="S22" s="933"/>
      <c r="T22" s="933"/>
      <c r="U22" s="933"/>
    </row>
    <row r="23" spans="1:21" s="931" customFormat="1" x14ac:dyDescent="0.15">
      <c r="A23" s="2929" t="s">
        <v>3465</v>
      </c>
      <c r="B23" s="3511"/>
      <c r="C23" s="3511"/>
      <c r="D23" s="3511"/>
      <c r="E23" s="3511"/>
      <c r="F23" s="3511"/>
      <c r="G23" s="3511"/>
      <c r="H23" s="3511"/>
      <c r="I23" s="3511"/>
      <c r="J23" s="3511"/>
      <c r="K23" s="3511"/>
      <c r="L23" s="3511"/>
      <c r="M23" s="3511"/>
      <c r="N23" s="3511"/>
      <c r="O23" s="3511"/>
      <c r="P23" s="3511"/>
      <c r="Q23" s="3511"/>
      <c r="R23" s="932"/>
      <c r="S23" s="932"/>
      <c r="T23" s="932"/>
      <c r="U23" s="932"/>
    </row>
    <row r="24" spans="1:21" s="931" customFormat="1" x14ac:dyDescent="0.15">
      <c r="A24" s="2929" t="s">
        <v>3466</v>
      </c>
      <c r="B24" s="3511"/>
      <c r="C24" s="3511"/>
      <c r="D24" s="3511"/>
      <c r="E24" s="3511"/>
      <c r="F24" s="3511"/>
      <c r="G24" s="3511"/>
      <c r="H24" s="3511"/>
      <c r="I24" s="3511"/>
      <c r="J24" s="3511"/>
      <c r="K24" s="3511"/>
      <c r="L24" s="3511"/>
      <c r="M24" s="3511"/>
      <c r="N24" s="3511"/>
      <c r="O24" s="3511"/>
      <c r="P24" s="3511"/>
      <c r="Q24" s="3511"/>
      <c r="R24" s="932"/>
      <c r="S24" s="932"/>
      <c r="T24" s="932"/>
      <c r="U24" s="932"/>
    </row>
    <row r="25" spans="1:21" s="931" customFormat="1" x14ac:dyDescent="0.15">
      <c r="A25" s="3510" t="s">
        <v>388</v>
      </c>
      <c r="B25" s="3511"/>
      <c r="C25" s="3511"/>
      <c r="D25" s="3511"/>
      <c r="E25" s="3511"/>
      <c r="F25" s="3511"/>
      <c r="G25" s="3511"/>
      <c r="H25" s="3511"/>
      <c r="I25" s="3511"/>
      <c r="J25" s="3511"/>
      <c r="K25" s="3511"/>
      <c r="L25" s="3511"/>
      <c r="M25" s="3511"/>
      <c r="N25" s="3511"/>
      <c r="O25" s="3511"/>
      <c r="P25" s="3511"/>
      <c r="Q25" s="3511"/>
      <c r="R25" s="932"/>
      <c r="S25" s="932"/>
      <c r="T25" s="932"/>
      <c r="U25" s="932"/>
    </row>
    <row r="26" spans="1:21" s="931" customFormat="1" x14ac:dyDescent="0.15">
      <c r="A26" s="3512" t="s">
        <v>1559</v>
      </c>
      <c r="B26" s="3511"/>
      <c r="C26" s="3511"/>
      <c r="D26" s="3511"/>
      <c r="E26" s="3511"/>
      <c r="F26" s="3511"/>
      <c r="G26" s="3511"/>
      <c r="H26" s="3511"/>
      <c r="I26" s="3511"/>
      <c r="J26" s="3511"/>
      <c r="K26" s="3511"/>
      <c r="L26" s="3511"/>
      <c r="M26" s="3511"/>
      <c r="N26" s="3511"/>
      <c r="O26" s="3511"/>
      <c r="P26" s="3511"/>
      <c r="Q26" s="3511"/>
      <c r="R26" s="933"/>
      <c r="S26" s="933"/>
      <c r="T26" s="933"/>
      <c r="U26" s="933"/>
    </row>
  </sheetData>
  <mergeCells count="18">
    <mergeCell ref="A2:U2"/>
    <mergeCell ref="A3:U3"/>
    <mergeCell ref="A4:A5"/>
    <mergeCell ref="B4:C4"/>
    <mergeCell ref="D4:E4"/>
    <mergeCell ref="F4:G4"/>
    <mergeCell ref="H4:I4"/>
    <mergeCell ref="J4:K4"/>
    <mergeCell ref="L4:M4"/>
    <mergeCell ref="N4:O4"/>
    <mergeCell ref="A25:Q25"/>
    <mergeCell ref="A26:Q26"/>
    <mergeCell ref="P4:Q4"/>
    <mergeCell ref="R4:S4"/>
    <mergeCell ref="T4:U4"/>
    <mergeCell ref="A22:Q22"/>
    <mergeCell ref="A23:Q23"/>
    <mergeCell ref="A24:Q2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4"/>
  <dimension ref="A2:M44"/>
  <sheetViews>
    <sheetView workbookViewId="0"/>
  </sheetViews>
  <sheetFormatPr baseColWidth="10" defaultColWidth="9.140625" defaultRowHeight="10.5" x14ac:dyDescent="0.15"/>
  <cols>
    <col min="1" max="1" width="20" style="1146" customWidth="1"/>
    <col min="2" max="2" width="12" style="1146" customWidth="1"/>
    <col min="3" max="3" width="17.28515625" style="1146" customWidth="1"/>
    <col min="4" max="4" width="10.28515625" style="1146" bestFit="1" customWidth="1"/>
    <col min="5" max="5" width="15.28515625" style="1146" bestFit="1" customWidth="1"/>
    <col min="6" max="6" width="10.28515625" style="1146" bestFit="1" customWidth="1"/>
    <col min="7" max="7" width="16.5703125" style="1146" bestFit="1" customWidth="1"/>
    <col min="8" max="8" width="10.28515625" style="1146" bestFit="1" customWidth="1"/>
    <col min="9" max="9" width="15.28515625" style="1146" bestFit="1" customWidth="1"/>
    <col min="10" max="10" width="10.28515625" style="1146" bestFit="1" customWidth="1"/>
    <col min="11" max="11" width="16.5703125" style="1146" bestFit="1" customWidth="1"/>
    <col min="12" max="12" width="10.28515625" style="1146" bestFit="1" customWidth="1"/>
    <col min="13" max="13" width="15.28515625" style="1146" bestFit="1" customWidth="1"/>
    <col min="14" max="43" width="10.7109375" style="1146" customWidth="1"/>
    <col min="44" max="16384" width="9.140625" style="1146"/>
  </cols>
  <sheetData>
    <row r="2" spans="1:13" ht="15" customHeight="1" x14ac:dyDescent="0.15">
      <c r="A2" s="3516" t="s">
        <v>3467</v>
      </c>
      <c r="B2" s="3517"/>
      <c r="C2" s="3517"/>
      <c r="D2" s="3517"/>
      <c r="E2" s="3517"/>
      <c r="F2" s="3517"/>
      <c r="G2" s="3517"/>
      <c r="H2" s="3517"/>
      <c r="I2" s="3517"/>
      <c r="J2" s="3517"/>
      <c r="K2" s="3517"/>
      <c r="L2" s="3517"/>
      <c r="M2" s="3517"/>
    </row>
    <row r="3" spans="1:13" ht="11.25" customHeight="1" x14ac:dyDescent="0.15">
      <c r="A3" s="3057"/>
      <c r="B3" s="3058"/>
      <c r="C3" s="3058"/>
      <c r="D3" s="3058"/>
      <c r="E3" s="3058"/>
      <c r="F3" s="3058"/>
      <c r="G3" s="3058"/>
      <c r="H3" s="3058"/>
      <c r="I3" s="3058"/>
      <c r="J3" s="3058"/>
      <c r="K3" s="3058"/>
      <c r="L3" s="3058"/>
      <c r="M3" s="3058"/>
    </row>
    <row r="4" spans="1:13" x14ac:dyDescent="0.15">
      <c r="A4" s="3513" t="s">
        <v>3468</v>
      </c>
      <c r="B4" s="3519" t="s">
        <v>89</v>
      </c>
      <c r="C4" s="3520"/>
      <c r="D4" s="3520"/>
      <c r="E4" s="3520"/>
      <c r="F4" s="3519" t="s">
        <v>3469</v>
      </c>
      <c r="G4" s="3520"/>
      <c r="H4" s="3520"/>
      <c r="I4" s="3520"/>
      <c r="J4" s="3519" t="s">
        <v>3470</v>
      </c>
      <c r="K4" s="3520"/>
      <c r="L4" s="3520"/>
      <c r="M4" s="3520"/>
    </row>
    <row r="5" spans="1:13" ht="21" customHeight="1" x14ac:dyDescent="0.15">
      <c r="A5" s="3518"/>
      <c r="B5" s="3059" t="s">
        <v>3433</v>
      </c>
      <c r="C5" s="3507"/>
      <c r="D5" s="3059" t="s">
        <v>3435</v>
      </c>
      <c r="E5" s="3507"/>
      <c r="F5" s="3059" t="s">
        <v>3433</v>
      </c>
      <c r="G5" s="3507"/>
      <c r="H5" s="3059" t="s">
        <v>3435</v>
      </c>
      <c r="I5" s="3507"/>
      <c r="J5" s="3059" t="s">
        <v>3433</v>
      </c>
      <c r="K5" s="3507"/>
      <c r="L5" s="3059" t="s">
        <v>3435</v>
      </c>
      <c r="M5" s="3507"/>
    </row>
    <row r="6" spans="1:13" x14ac:dyDescent="0.15">
      <c r="A6" s="3514"/>
      <c r="B6" s="1923" t="s">
        <v>2293</v>
      </c>
      <c r="C6" s="1923" t="s">
        <v>3471</v>
      </c>
      <c r="D6" s="1923" t="s">
        <v>2293</v>
      </c>
      <c r="E6" s="1923" t="s">
        <v>3471</v>
      </c>
      <c r="F6" s="1923" t="s">
        <v>2293</v>
      </c>
      <c r="G6" s="1923" t="s">
        <v>3471</v>
      </c>
      <c r="H6" s="1923" t="s">
        <v>2293</v>
      </c>
      <c r="I6" s="1923" t="s">
        <v>3471</v>
      </c>
      <c r="J6" s="1923" t="s">
        <v>2293</v>
      </c>
      <c r="K6" s="1923" t="s">
        <v>3471</v>
      </c>
      <c r="L6" s="1923" t="s">
        <v>2293</v>
      </c>
      <c r="M6" s="1923" t="s">
        <v>3471</v>
      </c>
    </row>
    <row r="7" spans="1:13" x14ac:dyDescent="0.15">
      <c r="A7" s="932" t="s">
        <v>71</v>
      </c>
      <c r="B7" s="1930">
        <f>SUM(B8:B12)</f>
        <v>58486</v>
      </c>
      <c r="C7" s="1930">
        <f>SUM(C8:C12)</f>
        <v>575769848399</v>
      </c>
      <c r="D7" s="1930">
        <f t="shared" ref="D7:E7" si="0">SUM(D8:D12)</f>
        <v>10468</v>
      </c>
      <c r="E7" s="1930">
        <f t="shared" si="0"/>
        <v>95885972656.529999</v>
      </c>
      <c r="F7" s="1930">
        <f>SUM(F8:F12)</f>
        <v>47326</v>
      </c>
      <c r="G7" s="1930">
        <f t="shared" ref="G7:M7" si="1">SUM(G8:G12)</f>
        <v>356060081629</v>
      </c>
      <c r="H7" s="1930">
        <f t="shared" si="1"/>
        <v>7970</v>
      </c>
      <c r="I7" s="1930">
        <f t="shared" si="1"/>
        <v>54580482215.110001</v>
      </c>
      <c r="J7" s="1930">
        <f t="shared" si="1"/>
        <v>11160</v>
      </c>
      <c r="K7" s="1930">
        <f t="shared" si="1"/>
        <v>219709766770</v>
      </c>
      <c r="L7" s="1930">
        <f t="shared" si="1"/>
        <v>2498</v>
      </c>
      <c r="M7" s="1930">
        <f t="shared" si="1"/>
        <v>41305490441.419998</v>
      </c>
    </row>
    <row r="8" spans="1:13" x14ac:dyDescent="0.15">
      <c r="A8" s="932" t="s">
        <v>3472</v>
      </c>
      <c r="B8" s="1930">
        <f t="shared" ref="B8:M12" si="2">SUM(B14+B20+B26+B32+B38)</f>
        <v>10730</v>
      </c>
      <c r="C8" s="1930">
        <f t="shared" si="2"/>
        <v>98524430206</v>
      </c>
      <c r="D8" s="1930">
        <f t="shared" si="2"/>
        <v>1459</v>
      </c>
      <c r="E8" s="1930">
        <f t="shared" si="2"/>
        <v>14993554645</v>
      </c>
      <c r="F8" s="1930">
        <f t="shared" si="2"/>
        <v>8806</v>
      </c>
      <c r="G8" s="1930">
        <f t="shared" si="2"/>
        <v>63294134262</v>
      </c>
      <c r="H8" s="1930">
        <f t="shared" si="2"/>
        <v>1099</v>
      </c>
      <c r="I8" s="1930">
        <f t="shared" si="2"/>
        <v>7930653941</v>
      </c>
      <c r="J8" s="1930">
        <f t="shared" si="2"/>
        <v>1924</v>
      </c>
      <c r="K8" s="1930">
        <f t="shared" si="2"/>
        <v>35230295944</v>
      </c>
      <c r="L8" s="1930">
        <f t="shared" si="2"/>
        <v>360</v>
      </c>
      <c r="M8" s="1930">
        <f t="shared" si="2"/>
        <v>7062900704</v>
      </c>
    </row>
    <row r="9" spans="1:13" x14ac:dyDescent="0.15">
      <c r="A9" s="932" t="s">
        <v>3473</v>
      </c>
      <c r="B9" s="1930">
        <f t="shared" si="2"/>
        <v>9884</v>
      </c>
      <c r="C9" s="1930">
        <f t="shared" si="2"/>
        <v>101200445933</v>
      </c>
      <c r="D9" s="1930">
        <f t="shared" si="2"/>
        <v>1998</v>
      </c>
      <c r="E9" s="1930">
        <f t="shared" si="2"/>
        <v>18002086456</v>
      </c>
      <c r="F9" s="1930">
        <f t="shared" si="2"/>
        <v>8121</v>
      </c>
      <c r="G9" s="1930">
        <f t="shared" si="2"/>
        <v>62627607907</v>
      </c>
      <c r="H9" s="1930">
        <f t="shared" si="2"/>
        <v>1508</v>
      </c>
      <c r="I9" s="1930">
        <f t="shared" si="2"/>
        <v>10221048146</v>
      </c>
      <c r="J9" s="1930">
        <f t="shared" si="2"/>
        <v>1763</v>
      </c>
      <c r="K9" s="1930">
        <f t="shared" si="2"/>
        <v>38572838026</v>
      </c>
      <c r="L9" s="1930">
        <f t="shared" si="2"/>
        <v>490</v>
      </c>
      <c r="M9" s="1930">
        <f t="shared" si="2"/>
        <v>7781038310</v>
      </c>
    </row>
    <row r="10" spans="1:13" x14ac:dyDescent="0.15">
      <c r="A10" s="932" t="s">
        <v>3474</v>
      </c>
      <c r="B10" s="1930">
        <f t="shared" si="2"/>
        <v>10851</v>
      </c>
      <c r="C10" s="1930">
        <f t="shared" si="2"/>
        <v>111359248103</v>
      </c>
      <c r="D10" s="1930">
        <f t="shared" si="2"/>
        <v>2212</v>
      </c>
      <c r="E10" s="1930">
        <f t="shared" si="2"/>
        <v>20057622917.5</v>
      </c>
      <c r="F10" s="1930">
        <f t="shared" si="2"/>
        <v>8698</v>
      </c>
      <c r="G10" s="1930">
        <f t="shared" si="2"/>
        <v>66693819158</v>
      </c>
      <c r="H10" s="1930">
        <f t="shared" si="2"/>
        <v>1663</v>
      </c>
      <c r="I10" s="1930">
        <f t="shared" si="2"/>
        <v>11194625991.9</v>
      </c>
      <c r="J10" s="1930">
        <f t="shared" si="2"/>
        <v>2153</v>
      </c>
      <c r="K10" s="1930">
        <f t="shared" si="2"/>
        <v>44665428945</v>
      </c>
      <c r="L10" s="1930">
        <f t="shared" si="2"/>
        <v>549</v>
      </c>
      <c r="M10" s="1930">
        <f t="shared" si="2"/>
        <v>8862996925.6000004</v>
      </c>
    </row>
    <row r="11" spans="1:13" x14ac:dyDescent="0.15">
      <c r="A11" s="932" t="s">
        <v>3475</v>
      </c>
      <c r="B11" s="1930">
        <f t="shared" si="2"/>
        <v>13445</v>
      </c>
      <c r="C11" s="1930">
        <f t="shared" si="2"/>
        <v>136002298687</v>
      </c>
      <c r="D11" s="1930">
        <f t="shared" si="2"/>
        <v>2330</v>
      </c>
      <c r="E11" s="1930">
        <f t="shared" si="2"/>
        <v>20876501691.029999</v>
      </c>
      <c r="F11" s="1930">
        <f t="shared" si="2"/>
        <v>10990</v>
      </c>
      <c r="G11" s="1930">
        <f t="shared" si="2"/>
        <v>85940648323</v>
      </c>
      <c r="H11" s="1930">
        <f t="shared" si="2"/>
        <v>1797</v>
      </c>
      <c r="I11" s="1930">
        <f t="shared" si="2"/>
        <v>12013059556.209999</v>
      </c>
      <c r="J11" s="1930">
        <f t="shared" si="2"/>
        <v>2455</v>
      </c>
      <c r="K11" s="1930">
        <f t="shared" si="2"/>
        <v>50061650364</v>
      </c>
      <c r="L11" s="1930">
        <f t="shared" si="2"/>
        <v>533</v>
      </c>
      <c r="M11" s="1930">
        <f t="shared" si="2"/>
        <v>8863442134.8199997</v>
      </c>
    </row>
    <row r="12" spans="1:13" x14ac:dyDescent="0.15">
      <c r="A12" s="1931">
        <v>2016</v>
      </c>
      <c r="B12" s="1930">
        <f>SUM(B18+B24+B30+B36+B42)</f>
        <v>13576</v>
      </c>
      <c r="C12" s="1930">
        <f t="shared" si="2"/>
        <v>128683425470</v>
      </c>
      <c r="D12" s="1930">
        <f t="shared" si="2"/>
        <v>2469</v>
      </c>
      <c r="E12" s="1930">
        <f t="shared" si="2"/>
        <v>21956206947</v>
      </c>
      <c r="F12" s="1930">
        <f t="shared" si="2"/>
        <v>10711</v>
      </c>
      <c r="G12" s="1930">
        <f t="shared" si="2"/>
        <v>77503871979</v>
      </c>
      <c r="H12" s="1930">
        <f t="shared" si="2"/>
        <v>1903</v>
      </c>
      <c r="I12" s="1930">
        <f t="shared" si="2"/>
        <v>13221094580</v>
      </c>
      <c r="J12" s="1930">
        <f t="shared" si="2"/>
        <v>2865</v>
      </c>
      <c r="K12" s="1930">
        <f t="shared" si="2"/>
        <v>51179553491</v>
      </c>
      <c r="L12" s="1930">
        <f t="shared" si="2"/>
        <v>566</v>
      </c>
      <c r="M12" s="1930">
        <f t="shared" si="2"/>
        <v>8735112367</v>
      </c>
    </row>
    <row r="13" spans="1:13" x14ac:dyDescent="0.15">
      <c r="A13" s="932" t="s">
        <v>3476</v>
      </c>
      <c r="B13" s="1930">
        <f>SUM(B14:B18)</f>
        <v>9963</v>
      </c>
      <c r="C13" s="1930">
        <f t="shared" ref="C13:M13" si="3">SUM(C14:C18)</f>
        <v>142061506036</v>
      </c>
      <c r="D13" s="1930">
        <f t="shared" si="3"/>
        <v>1517</v>
      </c>
      <c r="E13" s="1930">
        <f t="shared" si="3"/>
        <v>24303458709</v>
      </c>
      <c r="F13" s="1930">
        <f t="shared" si="3"/>
        <v>8362</v>
      </c>
      <c r="G13" s="1930">
        <f t="shared" si="3"/>
        <v>97462580501</v>
      </c>
      <c r="H13" s="1930">
        <f t="shared" si="3"/>
        <v>1283</v>
      </c>
      <c r="I13" s="1930">
        <f t="shared" si="3"/>
        <v>15413451431</v>
      </c>
      <c r="J13" s="1930">
        <f t="shared" si="3"/>
        <v>1601</v>
      </c>
      <c r="K13" s="1930">
        <f t="shared" si="3"/>
        <v>44598925535</v>
      </c>
      <c r="L13" s="1930">
        <f t="shared" si="3"/>
        <v>234</v>
      </c>
      <c r="M13" s="1930">
        <f t="shared" si="3"/>
        <v>8890007278</v>
      </c>
    </row>
    <row r="14" spans="1:13" x14ac:dyDescent="0.15">
      <c r="A14" s="933" t="s">
        <v>3472</v>
      </c>
      <c r="B14" s="1930">
        <f t="shared" ref="B14:E17" si="4">SUM(F14+J14)</f>
        <v>1867</v>
      </c>
      <c r="C14" s="1930">
        <f t="shared" si="4"/>
        <v>28881253822</v>
      </c>
      <c r="D14" s="1930">
        <f t="shared" si="4"/>
        <v>190</v>
      </c>
      <c r="E14" s="1930">
        <f t="shared" si="4"/>
        <v>3848400382</v>
      </c>
      <c r="F14" s="1932">
        <v>1587</v>
      </c>
      <c r="G14" s="1932">
        <v>21054540767</v>
      </c>
      <c r="H14" s="1932">
        <v>154</v>
      </c>
      <c r="I14" s="1932">
        <v>2224647267</v>
      </c>
      <c r="J14" s="1932">
        <v>280</v>
      </c>
      <c r="K14" s="1932">
        <v>7826713055</v>
      </c>
      <c r="L14" s="1932">
        <v>36</v>
      </c>
      <c r="M14" s="1932">
        <v>1623753115</v>
      </c>
    </row>
    <row r="15" spans="1:13" x14ac:dyDescent="0.15">
      <c r="A15" s="933" t="s">
        <v>3473</v>
      </c>
      <c r="B15" s="1930">
        <f t="shared" si="4"/>
        <v>1900</v>
      </c>
      <c r="C15" s="1930">
        <f t="shared" si="4"/>
        <v>27041920150</v>
      </c>
      <c r="D15" s="1930">
        <f t="shared" si="4"/>
        <v>303</v>
      </c>
      <c r="E15" s="1930">
        <f t="shared" si="4"/>
        <v>4718031040</v>
      </c>
      <c r="F15" s="1932">
        <v>1652</v>
      </c>
      <c r="G15" s="1932">
        <v>18864317086</v>
      </c>
      <c r="H15" s="1932">
        <v>257</v>
      </c>
      <c r="I15" s="1932">
        <v>3000468300</v>
      </c>
      <c r="J15" s="1932">
        <v>248</v>
      </c>
      <c r="K15" s="1932">
        <v>8177603064</v>
      </c>
      <c r="L15" s="1932">
        <v>46</v>
      </c>
      <c r="M15" s="1932">
        <v>1717562740</v>
      </c>
    </row>
    <row r="16" spans="1:13" x14ac:dyDescent="0.15">
      <c r="A16" s="933" t="s">
        <v>3474</v>
      </c>
      <c r="B16" s="1930">
        <f>SUM(F16+J16)</f>
        <v>2078</v>
      </c>
      <c r="C16" s="1930">
        <f t="shared" si="4"/>
        <v>29259677485</v>
      </c>
      <c r="D16" s="1930">
        <f t="shared" si="4"/>
        <v>334</v>
      </c>
      <c r="E16" s="1930">
        <f t="shared" si="4"/>
        <v>5702123131</v>
      </c>
      <c r="F16" s="1932">
        <v>1813</v>
      </c>
      <c r="G16" s="1932">
        <v>20450290018</v>
      </c>
      <c r="H16" s="1932">
        <v>283</v>
      </c>
      <c r="I16" s="1932">
        <v>3186985336</v>
      </c>
      <c r="J16" s="1932">
        <v>265</v>
      </c>
      <c r="K16" s="1932">
        <v>8809387467</v>
      </c>
      <c r="L16" s="1932">
        <v>51</v>
      </c>
      <c r="M16" s="1932">
        <v>2515137795</v>
      </c>
    </row>
    <row r="17" spans="1:13" x14ac:dyDescent="0.15">
      <c r="A17" s="933" t="s">
        <v>3475</v>
      </c>
      <c r="B17" s="1930">
        <f>SUM(F17+J17)</f>
        <v>2200</v>
      </c>
      <c r="C17" s="1930">
        <f>SUM(G17+K17)</f>
        <v>32732901527</v>
      </c>
      <c r="D17" s="1930">
        <f t="shared" si="4"/>
        <v>376</v>
      </c>
      <c r="E17" s="1930">
        <f t="shared" si="4"/>
        <v>5455021252</v>
      </c>
      <c r="F17" s="1933">
        <v>1938</v>
      </c>
      <c r="G17" s="1933">
        <v>24462042759</v>
      </c>
      <c r="H17" s="1933">
        <v>320</v>
      </c>
      <c r="I17" s="1933">
        <v>3464481509</v>
      </c>
      <c r="J17" s="1933">
        <v>262</v>
      </c>
      <c r="K17" s="1933">
        <v>8270858768</v>
      </c>
      <c r="L17" s="1933">
        <v>56</v>
      </c>
      <c r="M17" s="1933">
        <v>1990539743</v>
      </c>
    </row>
    <row r="18" spans="1:13" x14ac:dyDescent="0.15">
      <c r="A18" s="1934">
        <v>2016</v>
      </c>
      <c r="B18" s="1930">
        <f>SUM(F18+J18)</f>
        <v>1918</v>
      </c>
      <c r="C18" s="1930">
        <f>SUM(G18+K18)</f>
        <v>24145753052</v>
      </c>
      <c r="D18" s="1930">
        <f>SUM(H18+L18)</f>
        <v>314</v>
      </c>
      <c r="E18" s="1930">
        <f>SUM(I18+M18)</f>
        <v>4579882904</v>
      </c>
      <c r="F18" s="1933">
        <v>1372</v>
      </c>
      <c r="G18" s="1933">
        <v>12631389871</v>
      </c>
      <c r="H18" s="1933">
        <v>269</v>
      </c>
      <c r="I18" s="1933">
        <v>3536869019</v>
      </c>
      <c r="J18" s="1933">
        <v>546</v>
      </c>
      <c r="K18" s="1933">
        <v>11514363181</v>
      </c>
      <c r="L18" s="1933">
        <v>45</v>
      </c>
      <c r="M18" s="1933">
        <v>1043013885</v>
      </c>
    </row>
    <row r="19" spans="1:13" x14ac:dyDescent="0.15">
      <c r="A19" s="932" t="s">
        <v>3477</v>
      </c>
      <c r="B19" s="1930">
        <f>SUM(B20:B24)</f>
        <v>16035</v>
      </c>
      <c r="C19" s="1930">
        <f t="shared" ref="C19:M19" si="5">SUM(C20:C24)</f>
        <v>146530498944</v>
      </c>
      <c r="D19" s="1930">
        <f t="shared" si="5"/>
        <v>3432</v>
      </c>
      <c r="E19" s="1930">
        <f t="shared" si="5"/>
        <v>23914124830.400002</v>
      </c>
      <c r="F19" s="1930">
        <f t="shared" si="5"/>
        <v>12139</v>
      </c>
      <c r="G19" s="1930">
        <f t="shared" si="5"/>
        <v>96554410993</v>
      </c>
      <c r="H19" s="1930">
        <f t="shared" si="5"/>
        <v>2700</v>
      </c>
      <c r="I19" s="1930">
        <f t="shared" si="5"/>
        <v>18867654886.799999</v>
      </c>
      <c r="J19" s="1930">
        <f t="shared" si="5"/>
        <v>3896</v>
      </c>
      <c r="K19" s="1930">
        <f t="shared" si="5"/>
        <v>49976087951</v>
      </c>
      <c r="L19" s="1930">
        <f t="shared" si="5"/>
        <v>732</v>
      </c>
      <c r="M19" s="1930">
        <f t="shared" si="5"/>
        <v>5046469943.6000004</v>
      </c>
    </row>
    <row r="20" spans="1:13" x14ac:dyDescent="0.15">
      <c r="A20" s="933" t="s">
        <v>3472</v>
      </c>
      <c r="B20" s="1930">
        <f t="shared" ref="B20:E24" si="6">SUM(F20+J20)</f>
        <v>3169</v>
      </c>
      <c r="C20" s="1930">
        <f t="shared" si="6"/>
        <v>20564616379</v>
      </c>
      <c r="D20" s="1930">
        <f t="shared" si="6"/>
        <v>568</v>
      </c>
      <c r="E20" s="1930">
        <f t="shared" si="6"/>
        <v>3794901464</v>
      </c>
      <c r="F20" s="1932">
        <v>2613</v>
      </c>
      <c r="G20" s="1932">
        <v>17040091976</v>
      </c>
      <c r="H20" s="1932">
        <v>435</v>
      </c>
      <c r="I20" s="1932">
        <v>2930214260</v>
      </c>
      <c r="J20" s="1932">
        <v>556</v>
      </c>
      <c r="K20" s="1932">
        <v>3524524403</v>
      </c>
      <c r="L20" s="1932">
        <v>133</v>
      </c>
      <c r="M20" s="1932">
        <v>864687204</v>
      </c>
    </row>
    <row r="21" spans="1:13" x14ac:dyDescent="0.15">
      <c r="A21" s="933" t="s">
        <v>3473</v>
      </c>
      <c r="B21" s="1930">
        <f t="shared" si="6"/>
        <v>2842</v>
      </c>
      <c r="C21" s="1930">
        <f t="shared" si="6"/>
        <v>20486137582</v>
      </c>
      <c r="D21" s="1930">
        <f t="shared" si="6"/>
        <v>717</v>
      </c>
      <c r="E21" s="1930">
        <f t="shared" si="6"/>
        <v>4523797930</v>
      </c>
      <c r="F21" s="1932">
        <v>2340</v>
      </c>
      <c r="G21" s="1932">
        <v>17056369059</v>
      </c>
      <c r="H21" s="1932">
        <v>572</v>
      </c>
      <c r="I21" s="1932">
        <v>3630551026</v>
      </c>
      <c r="J21" s="1932">
        <v>502</v>
      </c>
      <c r="K21" s="1932">
        <v>3429768523</v>
      </c>
      <c r="L21" s="1932">
        <v>145</v>
      </c>
      <c r="M21" s="1932">
        <v>893246904</v>
      </c>
    </row>
    <row r="22" spans="1:13" x14ac:dyDescent="0.15">
      <c r="A22" s="933" t="s">
        <v>3474</v>
      </c>
      <c r="B22" s="1930">
        <f t="shared" si="6"/>
        <v>3197</v>
      </c>
      <c r="C22" s="1930">
        <f t="shared" si="6"/>
        <v>24538801737</v>
      </c>
      <c r="D22" s="1930">
        <f t="shared" si="6"/>
        <v>709</v>
      </c>
      <c r="E22" s="1930">
        <f t="shared" si="6"/>
        <v>4727477202.4000006</v>
      </c>
      <c r="F22" s="1932">
        <v>2559</v>
      </c>
      <c r="G22" s="1932">
        <v>19844275844</v>
      </c>
      <c r="H22" s="1932">
        <v>546</v>
      </c>
      <c r="I22" s="1932">
        <v>3656802005.8000002</v>
      </c>
      <c r="J22" s="1932">
        <v>638</v>
      </c>
      <c r="K22" s="1932">
        <v>4694525893</v>
      </c>
      <c r="L22" s="1932">
        <v>163</v>
      </c>
      <c r="M22" s="1932">
        <v>1070675196.6</v>
      </c>
    </row>
    <row r="23" spans="1:13" x14ac:dyDescent="0.15">
      <c r="A23" s="933" t="s">
        <v>3475</v>
      </c>
      <c r="B23" s="1930">
        <f>SUM(F23+J23)</f>
        <v>3560</v>
      </c>
      <c r="C23" s="1930">
        <f>SUM(G23+K23)</f>
        <v>27699736570</v>
      </c>
      <c r="D23" s="1930">
        <f t="shared" si="6"/>
        <v>737</v>
      </c>
      <c r="E23" s="1930">
        <f t="shared" si="6"/>
        <v>5129201308</v>
      </c>
      <c r="F23" s="1933">
        <v>2914</v>
      </c>
      <c r="G23" s="1933">
        <v>22554352092</v>
      </c>
      <c r="H23" s="1933">
        <v>585</v>
      </c>
      <c r="I23" s="1933">
        <v>3983363849</v>
      </c>
      <c r="J23" s="1933">
        <v>646</v>
      </c>
      <c r="K23" s="1933">
        <v>5145384478</v>
      </c>
      <c r="L23" s="1933">
        <v>152</v>
      </c>
      <c r="M23" s="1933">
        <v>1145837459</v>
      </c>
    </row>
    <row r="24" spans="1:13" x14ac:dyDescent="0.15">
      <c r="A24" s="1934">
        <v>2016</v>
      </c>
      <c r="B24" s="1930">
        <f>SUM(F24+J24)</f>
        <v>3267</v>
      </c>
      <c r="C24" s="1930">
        <f>SUM(G24+K24)</f>
        <v>53241206676</v>
      </c>
      <c r="D24" s="1930">
        <f t="shared" si="6"/>
        <v>701</v>
      </c>
      <c r="E24" s="1930">
        <f t="shared" si="6"/>
        <v>5738746926</v>
      </c>
      <c r="F24" s="1933">
        <v>1713</v>
      </c>
      <c r="G24" s="1933">
        <v>20059322022</v>
      </c>
      <c r="H24" s="1933">
        <v>562</v>
      </c>
      <c r="I24" s="1933">
        <v>4666723746</v>
      </c>
      <c r="J24" s="1933">
        <v>1554</v>
      </c>
      <c r="K24" s="1933">
        <v>33181884654</v>
      </c>
      <c r="L24" s="1933">
        <v>139</v>
      </c>
      <c r="M24" s="1933">
        <v>1072023180</v>
      </c>
    </row>
    <row r="25" spans="1:13" x14ac:dyDescent="0.15">
      <c r="A25" s="932" t="s">
        <v>3478</v>
      </c>
      <c r="B25" s="1930">
        <f>SUM(B26:B30)</f>
        <v>14617</v>
      </c>
      <c r="C25" s="1930">
        <f t="shared" ref="C25:M25" si="7">SUM(C26:C30)</f>
        <v>81944647903</v>
      </c>
      <c r="D25" s="1930">
        <f t="shared" si="7"/>
        <v>2634</v>
      </c>
      <c r="E25" s="1930">
        <f t="shared" si="7"/>
        <v>14908445755</v>
      </c>
      <c r="F25" s="1930">
        <f t="shared" si="7"/>
        <v>12121</v>
      </c>
      <c r="G25" s="1930">
        <f t="shared" si="7"/>
        <v>56344742960</v>
      </c>
      <c r="H25" s="1930">
        <f t="shared" si="7"/>
        <v>1805</v>
      </c>
      <c r="I25" s="1930">
        <f t="shared" si="7"/>
        <v>7157731092</v>
      </c>
      <c r="J25" s="1930">
        <f t="shared" si="7"/>
        <v>2496</v>
      </c>
      <c r="K25" s="1930">
        <f t="shared" si="7"/>
        <v>25599904943</v>
      </c>
      <c r="L25" s="1930">
        <f t="shared" si="7"/>
        <v>829</v>
      </c>
      <c r="M25" s="1930">
        <f t="shared" si="7"/>
        <v>7750714663</v>
      </c>
    </row>
    <row r="26" spans="1:13" x14ac:dyDescent="0.15">
      <c r="A26" s="933" t="s">
        <v>3472</v>
      </c>
      <c r="B26" s="1930">
        <f t="shared" ref="B26:E30" si="8">SUM(F26+J26)</f>
        <v>2748</v>
      </c>
      <c r="C26" s="1930">
        <f>SUM(G26+K26)</f>
        <v>17462615956</v>
      </c>
      <c r="D26" s="1930">
        <f t="shared" si="8"/>
        <v>293</v>
      </c>
      <c r="E26" s="1930">
        <f t="shared" si="8"/>
        <v>2032902629</v>
      </c>
      <c r="F26" s="1932">
        <v>2248</v>
      </c>
      <c r="G26" s="1932">
        <v>10306171280</v>
      </c>
      <c r="H26" s="1932">
        <v>200</v>
      </c>
      <c r="I26" s="1932">
        <v>826930848</v>
      </c>
      <c r="J26" s="1932">
        <v>500</v>
      </c>
      <c r="K26" s="1932">
        <v>7156444676</v>
      </c>
      <c r="L26" s="1932">
        <v>93</v>
      </c>
      <c r="M26" s="1932">
        <v>1205971781</v>
      </c>
    </row>
    <row r="27" spans="1:13" x14ac:dyDescent="0.15">
      <c r="A27" s="933" t="s">
        <v>3473</v>
      </c>
      <c r="B27" s="1930">
        <f t="shared" si="8"/>
        <v>2229</v>
      </c>
      <c r="C27" s="1930">
        <f>SUM(G27+K27)</f>
        <v>12261867972</v>
      </c>
      <c r="D27" s="1930">
        <f t="shared" si="8"/>
        <v>473</v>
      </c>
      <c r="E27" s="1930">
        <f t="shared" si="8"/>
        <v>2712437775</v>
      </c>
      <c r="F27" s="1932">
        <v>1781</v>
      </c>
      <c r="G27" s="1932">
        <v>8061146805</v>
      </c>
      <c r="H27" s="1932">
        <v>294</v>
      </c>
      <c r="I27" s="1932">
        <v>1196926399</v>
      </c>
      <c r="J27" s="1932">
        <v>448</v>
      </c>
      <c r="K27" s="1932">
        <v>4200721167</v>
      </c>
      <c r="L27" s="1932">
        <v>179</v>
      </c>
      <c r="M27" s="1932">
        <v>1515511376</v>
      </c>
    </row>
    <row r="28" spans="1:13" x14ac:dyDescent="0.15">
      <c r="A28" s="933" t="s">
        <v>3474</v>
      </c>
      <c r="B28" s="1930">
        <f t="shared" si="8"/>
        <v>2337</v>
      </c>
      <c r="C28" s="1930">
        <f t="shared" si="8"/>
        <v>13667121133</v>
      </c>
      <c r="D28" s="1930">
        <f>SUM(H28+L28)</f>
        <v>505</v>
      </c>
      <c r="E28" s="1930">
        <f t="shared" si="8"/>
        <v>2741841291</v>
      </c>
      <c r="F28" s="1932">
        <v>1754</v>
      </c>
      <c r="G28" s="1932">
        <v>8215512176</v>
      </c>
      <c r="H28" s="1932">
        <v>322</v>
      </c>
      <c r="I28" s="1932">
        <v>1268540191</v>
      </c>
      <c r="J28" s="1932">
        <v>583</v>
      </c>
      <c r="K28" s="1932">
        <v>5451608957</v>
      </c>
      <c r="L28" s="1932">
        <v>183</v>
      </c>
      <c r="M28" s="1932">
        <v>1473301100</v>
      </c>
    </row>
    <row r="29" spans="1:13" x14ac:dyDescent="0.15">
      <c r="A29" s="933" t="s">
        <v>3475</v>
      </c>
      <c r="B29" s="1930">
        <f>SUM(F29+J29)</f>
        <v>3497</v>
      </c>
      <c r="C29" s="1930">
        <f>SUM(G29+K29)</f>
        <v>21886572607</v>
      </c>
      <c r="D29" s="1930">
        <f t="shared" si="8"/>
        <v>570</v>
      </c>
      <c r="E29" s="1930">
        <f t="shared" si="8"/>
        <v>3442344753</v>
      </c>
      <c r="F29" s="1933">
        <v>2778</v>
      </c>
      <c r="G29" s="1933">
        <v>14495135790</v>
      </c>
      <c r="H29" s="1933">
        <v>386</v>
      </c>
      <c r="I29" s="1933">
        <v>1652566228</v>
      </c>
      <c r="J29" s="1933">
        <v>719</v>
      </c>
      <c r="K29" s="1933">
        <v>7391436817</v>
      </c>
      <c r="L29" s="1933">
        <v>184</v>
      </c>
      <c r="M29" s="1933">
        <v>1789778525</v>
      </c>
    </row>
    <row r="30" spans="1:13" x14ac:dyDescent="0.15">
      <c r="A30" s="1934">
        <v>2016</v>
      </c>
      <c r="B30" s="1930">
        <f>SUM(F30+J30)</f>
        <v>3806</v>
      </c>
      <c r="C30" s="1930">
        <f>SUM(G30+K30)</f>
        <v>16666470235</v>
      </c>
      <c r="D30" s="1930">
        <f t="shared" si="8"/>
        <v>793</v>
      </c>
      <c r="E30" s="1930">
        <f t="shared" si="8"/>
        <v>3978919307</v>
      </c>
      <c r="F30" s="1933">
        <v>3560</v>
      </c>
      <c r="G30" s="1933">
        <v>15266776909</v>
      </c>
      <c r="H30" s="1933">
        <v>603</v>
      </c>
      <c r="I30" s="1933">
        <v>2212767426</v>
      </c>
      <c r="J30" s="1933">
        <v>246</v>
      </c>
      <c r="K30" s="1933">
        <v>1399693326</v>
      </c>
      <c r="L30" s="1933">
        <v>190</v>
      </c>
      <c r="M30" s="1933">
        <v>1766151881</v>
      </c>
    </row>
    <row r="31" spans="1:13" x14ac:dyDescent="0.15">
      <c r="A31" s="932" t="s">
        <v>3479</v>
      </c>
      <c r="B31" s="1930">
        <f t="shared" ref="B31:M31" si="9">SUM(B32:B36)</f>
        <v>9603</v>
      </c>
      <c r="C31" s="1930">
        <f t="shared" si="9"/>
        <v>64084293080</v>
      </c>
      <c r="D31" s="1930">
        <f t="shared" si="9"/>
        <v>1740</v>
      </c>
      <c r="E31" s="1930">
        <f t="shared" si="9"/>
        <v>10479192110.1</v>
      </c>
      <c r="F31" s="1930">
        <f t="shared" si="9"/>
        <v>8489</v>
      </c>
      <c r="G31" s="1930">
        <f t="shared" si="9"/>
        <v>51534442555</v>
      </c>
      <c r="H31" s="1930">
        <f t="shared" si="9"/>
        <v>1433</v>
      </c>
      <c r="I31" s="1930">
        <f t="shared" si="9"/>
        <v>7088003268.1000004</v>
      </c>
      <c r="J31" s="1930">
        <f t="shared" si="9"/>
        <v>1114</v>
      </c>
      <c r="K31" s="1930">
        <f t="shared" si="9"/>
        <v>12549850525</v>
      </c>
      <c r="L31" s="1930">
        <f t="shared" si="9"/>
        <v>307</v>
      </c>
      <c r="M31" s="1930">
        <f t="shared" si="9"/>
        <v>3391188842</v>
      </c>
    </row>
    <row r="32" spans="1:13" x14ac:dyDescent="0.15">
      <c r="A32" s="933" t="s">
        <v>3472</v>
      </c>
      <c r="B32" s="1930">
        <f t="shared" ref="B32:E36" si="10">SUM(F32+J32)</f>
        <v>1632</v>
      </c>
      <c r="C32" s="1930">
        <f t="shared" si="10"/>
        <v>10696331071</v>
      </c>
      <c r="D32" s="1930">
        <f t="shared" si="10"/>
        <v>287</v>
      </c>
      <c r="E32" s="1930">
        <f t="shared" si="10"/>
        <v>1746029440</v>
      </c>
      <c r="F32" s="1932">
        <v>1385</v>
      </c>
      <c r="G32" s="1932">
        <v>8227521959</v>
      </c>
      <c r="H32" s="1932">
        <v>239</v>
      </c>
      <c r="I32" s="1932">
        <v>1210872308</v>
      </c>
      <c r="J32" s="1932">
        <v>247</v>
      </c>
      <c r="K32" s="1932">
        <v>2468809112</v>
      </c>
      <c r="L32" s="1932">
        <v>48</v>
      </c>
      <c r="M32" s="1932">
        <v>535157132</v>
      </c>
    </row>
    <row r="33" spans="1:13" x14ac:dyDescent="0.15">
      <c r="A33" s="933" t="s">
        <v>3473</v>
      </c>
      <c r="B33" s="1930">
        <f t="shared" si="10"/>
        <v>1678</v>
      </c>
      <c r="C33" s="1930">
        <f t="shared" si="10"/>
        <v>12409173314</v>
      </c>
      <c r="D33" s="1930">
        <f t="shared" si="10"/>
        <v>327</v>
      </c>
      <c r="E33" s="1930">
        <f t="shared" si="10"/>
        <v>2019225701</v>
      </c>
      <c r="F33" s="1932">
        <v>1446</v>
      </c>
      <c r="G33" s="1932">
        <v>9440446359</v>
      </c>
      <c r="H33" s="1932">
        <v>269</v>
      </c>
      <c r="I33" s="1932">
        <v>1385119981</v>
      </c>
      <c r="J33" s="1932">
        <v>232</v>
      </c>
      <c r="K33" s="1932">
        <v>2968726955</v>
      </c>
      <c r="L33" s="1932">
        <v>58</v>
      </c>
      <c r="M33" s="1932">
        <v>634105720</v>
      </c>
    </row>
    <row r="34" spans="1:13" x14ac:dyDescent="0.15">
      <c r="A34" s="933" t="s">
        <v>3474</v>
      </c>
      <c r="B34" s="1930">
        <f t="shared" si="10"/>
        <v>1877</v>
      </c>
      <c r="C34" s="1930">
        <f t="shared" si="10"/>
        <v>12208572117</v>
      </c>
      <c r="D34" s="1930">
        <f t="shared" si="10"/>
        <v>420</v>
      </c>
      <c r="E34" s="1930">
        <f t="shared" si="10"/>
        <v>2563529241.0999999</v>
      </c>
      <c r="F34" s="1932">
        <v>1625</v>
      </c>
      <c r="G34" s="1932">
        <v>9207159757</v>
      </c>
      <c r="H34" s="1932">
        <v>346</v>
      </c>
      <c r="I34" s="1932">
        <v>1667207894.0999999</v>
      </c>
      <c r="J34" s="1932">
        <v>252</v>
      </c>
      <c r="K34" s="1932">
        <v>3001412360</v>
      </c>
      <c r="L34" s="1932">
        <v>74</v>
      </c>
      <c r="M34" s="1932">
        <v>896321347</v>
      </c>
    </row>
    <row r="35" spans="1:13" x14ac:dyDescent="0.15">
      <c r="A35" s="933" t="s">
        <v>3475</v>
      </c>
      <c r="B35" s="1930">
        <f>SUM(F35+J35)</f>
        <v>2134</v>
      </c>
      <c r="C35" s="1930">
        <f>SUM(G35+K35)</f>
        <v>15012651339</v>
      </c>
      <c r="D35" s="1930">
        <f t="shared" si="10"/>
        <v>347</v>
      </c>
      <c r="E35" s="1930">
        <f t="shared" si="10"/>
        <v>2037774128</v>
      </c>
      <c r="F35" s="1933">
        <v>1858</v>
      </c>
      <c r="G35" s="1933">
        <v>11484576384</v>
      </c>
      <c r="H35" s="1933">
        <v>301</v>
      </c>
      <c r="I35" s="1933">
        <v>1469237072</v>
      </c>
      <c r="J35" s="1933">
        <v>276</v>
      </c>
      <c r="K35" s="1933">
        <v>3528074955</v>
      </c>
      <c r="L35" s="1933">
        <v>46</v>
      </c>
      <c r="M35" s="1933">
        <v>568537056</v>
      </c>
    </row>
    <row r="36" spans="1:13" x14ac:dyDescent="0.15">
      <c r="A36" s="1934">
        <v>2016</v>
      </c>
      <c r="B36" s="1930">
        <f>SUM(F36+J36)</f>
        <v>2282</v>
      </c>
      <c r="C36" s="1930">
        <f>SUM(G36+K36)</f>
        <v>13757565239</v>
      </c>
      <c r="D36" s="1930">
        <f t="shared" si="10"/>
        <v>359</v>
      </c>
      <c r="E36" s="1930">
        <f t="shared" si="10"/>
        <v>2112633600</v>
      </c>
      <c r="F36" s="1933">
        <v>2175</v>
      </c>
      <c r="G36" s="1933">
        <v>13174738096</v>
      </c>
      <c r="H36" s="1933">
        <v>278</v>
      </c>
      <c r="I36" s="1933">
        <v>1355566013</v>
      </c>
      <c r="J36" s="1933">
        <v>107</v>
      </c>
      <c r="K36" s="1933">
        <v>582827143</v>
      </c>
      <c r="L36" s="1933">
        <v>81</v>
      </c>
      <c r="M36" s="1933">
        <v>757067587</v>
      </c>
    </row>
    <row r="37" spans="1:13" x14ac:dyDescent="0.15">
      <c r="A37" s="932" t="s">
        <v>3480</v>
      </c>
      <c r="B37" s="1930">
        <f>SUM(B38:B42)</f>
        <v>8268</v>
      </c>
      <c r="C37" s="1930">
        <f t="shared" ref="C37:M37" si="11">SUM(C38:C42)</f>
        <v>141148902436</v>
      </c>
      <c r="D37" s="1930">
        <f t="shared" si="11"/>
        <v>1145</v>
      </c>
      <c r="E37" s="1930">
        <f t="shared" si="11"/>
        <v>22280751252.029999</v>
      </c>
      <c r="F37" s="1930">
        <f t="shared" si="11"/>
        <v>6215</v>
      </c>
      <c r="G37" s="1930">
        <f t="shared" si="11"/>
        <v>54163904620</v>
      </c>
      <c r="H37" s="1930">
        <f t="shared" si="11"/>
        <v>749</v>
      </c>
      <c r="I37" s="1930">
        <f t="shared" si="11"/>
        <v>6053641537.21</v>
      </c>
      <c r="J37" s="1930">
        <f t="shared" si="11"/>
        <v>2053</v>
      </c>
      <c r="K37" s="1930">
        <f t="shared" si="11"/>
        <v>86984997816</v>
      </c>
      <c r="L37" s="1930">
        <f t="shared" si="11"/>
        <v>396</v>
      </c>
      <c r="M37" s="1930">
        <f t="shared" si="11"/>
        <v>16227109714.82</v>
      </c>
    </row>
    <row r="38" spans="1:13" x14ac:dyDescent="0.15">
      <c r="A38" s="933" t="s">
        <v>3472</v>
      </c>
      <c r="B38" s="1930">
        <f>SUM(F38+J38)</f>
        <v>1314</v>
      </c>
      <c r="C38" s="1930">
        <f>SUM(G38+K38)</f>
        <v>20919612978</v>
      </c>
      <c r="D38" s="1930">
        <f>SUM(H38+L38)</f>
        <v>121</v>
      </c>
      <c r="E38" s="1930">
        <f>SUM(I38+M38)</f>
        <v>3571320730</v>
      </c>
      <c r="F38" s="1932">
        <v>973</v>
      </c>
      <c r="G38" s="1932">
        <v>6665808280</v>
      </c>
      <c r="H38" s="1932">
        <v>71</v>
      </c>
      <c r="I38" s="1932">
        <v>737989258</v>
      </c>
      <c r="J38" s="1932">
        <v>341</v>
      </c>
      <c r="K38" s="1932">
        <v>14253804698</v>
      </c>
      <c r="L38" s="1932">
        <v>50</v>
      </c>
      <c r="M38" s="1932">
        <v>2833331472</v>
      </c>
    </row>
    <row r="39" spans="1:13" x14ac:dyDescent="0.15">
      <c r="A39" s="933" t="s">
        <v>3473</v>
      </c>
      <c r="B39" s="1930">
        <f t="shared" ref="B39:E42" si="12">SUM(F39+J39)</f>
        <v>1235</v>
      </c>
      <c r="C39" s="1930">
        <f t="shared" si="12"/>
        <v>29001346915</v>
      </c>
      <c r="D39" s="1930">
        <f t="shared" si="12"/>
        <v>178</v>
      </c>
      <c r="E39" s="1930">
        <f t="shared" si="12"/>
        <v>4028594010</v>
      </c>
      <c r="F39" s="1932">
        <v>902</v>
      </c>
      <c r="G39" s="1932">
        <v>9205328598</v>
      </c>
      <c r="H39" s="1932">
        <v>116</v>
      </c>
      <c r="I39" s="1932">
        <v>1007982440</v>
      </c>
      <c r="J39" s="1932">
        <v>333</v>
      </c>
      <c r="K39" s="1932">
        <v>19796018317</v>
      </c>
      <c r="L39" s="1932">
        <v>62</v>
      </c>
      <c r="M39" s="1932">
        <v>3020611570</v>
      </c>
    </row>
    <row r="40" spans="1:13" x14ac:dyDescent="0.15">
      <c r="A40" s="933" t="s">
        <v>3474</v>
      </c>
      <c r="B40" s="1930">
        <f t="shared" si="12"/>
        <v>1362</v>
      </c>
      <c r="C40" s="1930">
        <f t="shared" si="12"/>
        <v>31685075631</v>
      </c>
      <c r="D40" s="1930">
        <f t="shared" si="12"/>
        <v>244</v>
      </c>
      <c r="E40" s="1930">
        <f t="shared" si="12"/>
        <v>4322652052</v>
      </c>
      <c r="F40" s="1932">
        <v>947</v>
      </c>
      <c r="G40" s="1932">
        <v>8976581363</v>
      </c>
      <c r="H40" s="1932">
        <v>166</v>
      </c>
      <c r="I40" s="1932">
        <v>1415090565</v>
      </c>
      <c r="J40" s="1932">
        <v>415</v>
      </c>
      <c r="K40" s="1932">
        <v>22708494268</v>
      </c>
      <c r="L40" s="1932">
        <v>78</v>
      </c>
      <c r="M40" s="1932">
        <v>2907561487</v>
      </c>
    </row>
    <row r="41" spans="1:13" x14ac:dyDescent="0.15">
      <c r="A41" s="933" t="s">
        <v>3475</v>
      </c>
      <c r="B41" s="1930">
        <f>SUM(F41+J41)</f>
        <v>2054</v>
      </c>
      <c r="C41" s="1930">
        <f>SUM(G41+K41)</f>
        <v>38670436644</v>
      </c>
      <c r="D41" s="1930">
        <f t="shared" si="12"/>
        <v>300</v>
      </c>
      <c r="E41" s="1930">
        <f t="shared" si="12"/>
        <v>4812160250.0300007</v>
      </c>
      <c r="F41" s="1933">
        <v>1502</v>
      </c>
      <c r="G41" s="1933">
        <v>12944541298</v>
      </c>
      <c r="H41" s="1933">
        <v>205</v>
      </c>
      <c r="I41" s="1933">
        <v>1443410898.21</v>
      </c>
      <c r="J41" s="1933">
        <v>552</v>
      </c>
      <c r="K41" s="1933">
        <v>25725895346</v>
      </c>
      <c r="L41" s="1933">
        <v>95</v>
      </c>
      <c r="M41" s="1933">
        <v>3368749351.8200002</v>
      </c>
    </row>
    <row r="42" spans="1:13" x14ac:dyDescent="0.15">
      <c r="A42" s="1934">
        <v>2016</v>
      </c>
      <c r="B42" s="1930">
        <f>SUM(F42+J42)</f>
        <v>2303</v>
      </c>
      <c r="C42" s="1930">
        <f>SUM(G42+K42)</f>
        <v>20872430268</v>
      </c>
      <c r="D42" s="1930">
        <f t="shared" si="12"/>
        <v>302</v>
      </c>
      <c r="E42" s="1930">
        <f t="shared" si="12"/>
        <v>5546024210</v>
      </c>
      <c r="F42" s="1933">
        <v>1891</v>
      </c>
      <c r="G42" s="1933">
        <v>16371645081</v>
      </c>
      <c r="H42" s="1933">
        <v>191</v>
      </c>
      <c r="I42" s="1933">
        <v>1449168376</v>
      </c>
      <c r="J42" s="1933">
        <v>412</v>
      </c>
      <c r="K42" s="1933">
        <v>4500785187</v>
      </c>
      <c r="L42" s="1933">
        <v>111</v>
      </c>
      <c r="M42" s="1933">
        <v>4096855834</v>
      </c>
    </row>
    <row r="43" spans="1:13" s="931" customFormat="1" ht="11.25" customHeight="1" x14ac:dyDescent="0.15">
      <c r="A43" s="933"/>
    </row>
    <row r="44" spans="1:13" s="931" customFormat="1" x14ac:dyDescent="0.15">
      <c r="A44" s="3515" t="s">
        <v>1559</v>
      </c>
      <c r="B44" s="3515"/>
      <c r="C44" s="3515"/>
      <c r="D44" s="3515"/>
      <c r="E44" s="3515"/>
      <c r="F44" s="3515"/>
      <c r="G44" s="3515"/>
      <c r="H44" s="3515"/>
      <c r="I44" s="3515"/>
      <c r="J44" s="3515"/>
      <c r="K44" s="3515"/>
      <c r="L44" s="3515"/>
      <c r="M44" s="3515"/>
    </row>
  </sheetData>
  <mergeCells count="13">
    <mergeCell ref="J5:K5"/>
    <mergeCell ref="L5:M5"/>
    <mergeCell ref="A44:M44"/>
    <mergeCell ref="A2:M2"/>
    <mergeCell ref="A3:M3"/>
    <mergeCell ref="A4:A6"/>
    <mergeCell ref="B4:E4"/>
    <mergeCell ref="F4:I4"/>
    <mergeCell ref="J4:M4"/>
    <mergeCell ref="B5:C5"/>
    <mergeCell ref="D5:E5"/>
    <mergeCell ref="F5:G5"/>
    <mergeCell ref="H5:I5"/>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5"/>
  <dimension ref="A1:M44"/>
  <sheetViews>
    <sheetView zoomScaleNormal="100" workbookViewId="0"/>
  </sheetViews>
  <sheetFormatPr baseColWidth="10" defaultColWidth="9.140625" defaultRowHeight="10.5" x14ac:dyDescent="0.15"/>
  <cols>
    <col min="1" max="1" width="19.140625" style="1146" bestFit="1" customWidth="1"/>
    <col min="2" max="2" width="10.28515625" style="1146" bestFit="1" customWidth="1"/>
    <col min="3" max="3" width="16.5703125" style="1146" bestFit="1" customWidth="1"/>
    <col min="4" max="4" width="10.28515625" style="1146" bestFit="1" customWidth="1"/>
    <col min="5" max="5" width="15.28515625" style="1146" bestFit="1" customWidth="1"/>
    <col min="6" max="6" width="10.28515625" style="1146" bestFit="1" customWidth="1"/>
    <col min="7" max="7" width="16.5703125" style="1146" bestFit="1" customWidth="1"/>
    <col min="8" max="8" width="10.28515625" style="1146" bestFit="1" customWidth="1"/>
    <col min="9" max="9" width="15.28515625" style="1146" bestFit="1" customWidth="1"/>
    <col min="10" max="10" width="10.28515625" style="1146" bestFit="1" customWidth="1"/>
    <col min="11" max="11" width="16.5703125" style="1146" bestFit="1" customWidth="1"/>
    <col min="12" max="12" width="10.28515625" style="1146" bestFit="1" customWidth="1"/>
    <col min="13" max="13" width="15.28515625" style="1146" bestFit="1" customWidth="1"/>
    <col min="14" max="14" width="22.5703125" style="1146" customWidth="1"/>
    <col min="15" max="15" width="204.7109375" style="1146" customWidth="1"/>
    <col min="16" max="16384" width="9.140625" style="1146"/>
  </cols>
  <sheetData>
    <row r="1" spans="1:13" ht="11.25" customHeight="1" x14ac:dyDescent="0.15">
      <c r="A1" s="1922"/>
      <c r="B1" s="1922"/>
      <c r="C1" s="1922"/>
      <c r="D1" s="1922"/>
      <c r="E1" s="1922"/>
      <c r="F1" s="1922"/>
      <c r="G1" s="1922"/>
      <c r="H1" s="1922"/>
      <c r="I1" s="1922"/>
      <c r="J1" s="1922"/>
      <c r="K1" s="1922"/>
      <c r="L1" s="1922"/>
      <c r="M1" s="1922"/>
    </row>
    <row r="2" spans="1:13" ht="15" customHeight="1" x14ac:dyDescent="0.15">
      <c r="A2" s="2924" t="s">
        <v>3481</v>
      </c>
      <c r="B2" s="2932"/>
      <c r="C2" s="2932"/>
      <c r="D2" s="2932"/>
      <c r="E2" s="2932"/>
      <c r="F2" s="2932"/>
      <c r="G2" s="2932"/>
      <c r="H2" s="2932"/>
      <c r="I2" s="2932"/>
      <c r="J2" s="2932"/>
      <c r="K2" s="2932"/>
      <c r="L2" s="2932"/>
      <c r="M2" s="2932"/>
    </row>
    <row r="3" spans="1:13" ht="11.25" customHeight="1" x14ac:dyDescent="0.15">
      <c r="A3" s="3522"/>
      <c r="B3" s="3522"/>
      <c r="C3" s="3522"/>
      <c r="D3" s="3522"/>
      <c r="E3" s="3522"/>
      <c r="F3" s="3522"/>
      <c r="G3" s="3522"/>
      <c r="H3" s="3522"/>
      <c r="I3" s="3522"/>
      <c r="J3" s="3522"/>
      <c r="K3" s="3522"/>
      <c r="L3" s="3522"/>
      <c r="M3" s="3522"/>
    </row>
    <row r="4" spans="1:13" x14ac:dyDescent="0.15">
      <c r="A4" s="3513" t="s">
        <v>3468</v>
      </c>
      <c r="B4" s="3519" t="s">
        <v>89</v>
      </c>
      <c r="C4" s="3520"/>
      <c r="D4" s="3520"/>
      <c r="E4" s="3520"/>
      <c r="F4" s="3523" t="s">
        <v>1029</v>
      </c>
      <c r="G4" s="3520"/>
      <c r="H4" s="3520"/>
      <c r="I4" s="3520"/>
      <c r="J4" s="3519" t="s">
        <v>1028</v>
      </c>
      <c r="K4" s="3520"/>
      <c r="L4" s="3520"/>
      <c r="M4" s="3520"/>
    </row>
    <row r="5" spans="1:13" ht="29.25" customHeight="1" x14ac:dyDescent="0.15">
      <c r="A5" s="3518"/>
      <c r="B5" s="3059" t="s">
        <v>3433</v>
      </c>
      <c r="C5" s="3507"/>
      <c r="D5" s="3059" t="s">
        <v>3435</v>
      </c>
      <c r="E5" s="3507"/>
      <c r="F5" s="3059" t="s">
        <v>3433</v>
      </c>
      <c r="G5" s="3507"/>
      <c r="H5" s="3059" t="s">
        <v>3435</v>
      </c>
      <c r="I5" s="3507"/>
      <c r="J5" s="3059" t="s">
        <v>3433</v>
      </c>
      <c r="K5" s="3507"/>
      <c r="L5" s="3059" t="s">
        <v>3435</v>
      </c>
      <c r="M5" s="3507"/>
    </row>
    <row r="6" spans="1:13" ht="13.5" customHeight="1" x14ac:dyDescent="0.15">
      <c r="A6" s="3514"/>
      <c r="B6" s="1923" t="s">
        <v>2293</v>
      </c>
      <c r="C6" s="1923" t="s">
        <v>3471</v>
      </c>
      <c r="D6" s="1923" t="s">
        <v>2293</v>
      </c>
      <c r="E6" s="1923" t="s">
        <v>3471</v>
      </c>
      <c r="F6" s="1923" t="s">
        <v>2293</v>
      </c>
      <c r="G6" s="1923" t="s">
        <v>3471</v>
      </c>
      <c r="H6" s="1923" t="s">
        <v>2293</v>
      </c>
      <c r="I6" s="1923" t="s">
        <v>3471</v>
      </c>
      <c r="J6" s="1923" t="s">
        <v>2293</v>
      </c>
      <c r="K6" s="1923" t="s">
        <v>3471</v>
      </c>
      <c r="L6" s="1923" t="s">
        <v>2293</v>
      </c>
      <c r="M6" s="1923" t="s">
        <v>3471</v>
      </c>
    </row>
    <row r="7" spans="1:13" x14ac:dyDescent="0.15">
      <c r="A7" s="1935" t="s">
        <v>71</v>
      </c>
      <c r="B7" s="1930">
        <f>SUM(B8:B12)</f>
        <v>47326</v>
      </c>
      <c r="C7" s="1930">
        <f t="shared" ref="C7:M7" si="0">SUM(C8:C12)</f>
        <v>356060081629</v>
      </c>
      <c r="D7" s="1930">
        <f t="shared" si="0"/>
        <v>7970</v>
      </c>
      <c r="E7" s="1930">
        <f t="shared" si="0"/>
        <v>54580482215.110001</v>
      </c>
      <c r="F7" s="1930">
        <f t="shared" si="0"/>
        <v>18975</v>
      </c>
      <c r="G7" s="1930">
        <f t="shared" si="0"/>
        <v>146750909635</v>
      </c>
      <c r="H7" s="1930">
        <f t="shared" si="0"/>
        <v>3409</v>
      </c>
      <c r="I7" s="1930">
        <f t="shared" si="0"/>
        <v>23630692003.48</v>
      </c>
      <c r="J7" s="1930">
        <f t="shared" si="0"/>
        <v>28351</v>
      </c>
      <c r="K7" s="1930">
        <f t="shared" si="0"/>
        <v>209309171994</v>
      </c>
      <c r="L7" s="1930">
        <f t="shared" si="0"/>
        <v>4561</v>
      </c>
      <c r="M7" s="1930">
        <f t="shared" si="0"/>
        <v>30949790211.630001</v>
      </c>
    </row>
    <row r="8" spans="1:13" x14ac:dyDescent="0.15">
      <c r="A8" s="1936">
        <v>2012</v>
      </c>
      <c r="B8" s="1930">
        <f>SUM(B14+B20+B26+B32+B38)</f>
        <v>8806</v>
      </c>
      <c r="C8" s="1930">
        <f t="shared" ref="C8:M10" si="1">SUM(C14+C20+C26+C32+C38)</f>
        <v>63294134262</v>
      </c>
      <c r="D8" s="1930">
        <f t="shared" si="1"/>
        <v>1099</v>
      </c>
      <c r="E8" s="1930">
        <f t="shared" si="1"/>
        <v>7930653941</v>
      </c>
      <c r="F8" s="1930">
        <f t="shared" si="1"/>
        <v>3474</v>
      </c>
      <c r="G8" s="1930">
        <f t="shared" si="1"/>
        <v>25460667928</v>
      </c>
      <c r="H8" s="1930">
        <f t="shared" si="1"/>
        <v>431</v>
      </c>
      <c r="I8" s="1930">
        <f t="shared" si="1"/>
        <v>3285203435</v>
      </c>
      <c r="J8" s="1930">
        <f t="shared" si="1"/>
        <v>5332</v>
      </c>
      <c r="K8" s="1930">
        <f t="shared" si="1"/>
        <v>37833466334</v>
      </c>
      <c r="L8" s="1930">
        <f t="shared" si="1"/>
        <v>668</v>
      </c>
      <c r="M8" s="1930">
        <f t="shared" si="1"/>
        <v>4645450506</v>
      </c>
    </row>
    <row r="9" spans="1:13" x14ac:dyDescent="0.15">
      <c r="A9" s="1936">
        <v>2013</v>
      </c>
      <c r="B9" s="1930">
        <f>SUM(B15+B21+B27+B33+B39)</f>
        <v>8121</v>
      </c>
      <c r="C9" s="1930">
        <f t="shared" si="1"/>
        <v>62627607907</v>
      </c>
      <c r="D9" s="1930">
        <f t="shared" si="1"/>
        <v>1508</v>
      </c>
      <c r="E9" s="1930">
        <f t="shared" si="1"/>
        <v>10221048146</v>
      </c>
      <c r="F9" s="1930">
        <f t="shared" si="1"/>
        <v>3209</v>
      </c>
      <c r="G9" s="1930">
        <f t="shared" si="1"/>
        <v>25184607668</v>
      </c>
      <c r="H9" s="1930">
        <f t="shared" si="1"/>
        <v>662</v>
      </c>
      <c r="I9" s="1930">
        <f t="shared" si="1"/>
        <v>4420098433</v>
      </c>
      <c r="J9" s="1930">
        <f t="shared" si="1"/>
        <v>4912</v>
      </c>
      <c r="K9" s="1930">
        <f t="shared" si="1"/>
        <v>37443000239</v>
      </c>
      <c r="L9" s="1930">
        <f t="shared" si="1"/>
        <v>846</v>
      </c>
      <c r="M9" s="1930">
        <f t="shared" si="1"/>
        <v>5800949713</v>
      </c>
    </row>
    <row r="10" spans="1:13" x14ac:dyDescent="0.15">
      <c r="A10" s="1936">
        <v>2014</v>
      </c>
      <c r="B10" s="1930">
        <f>SUM(B16+B22+B28+B34+B40)</f>
        <v>8698</v>
      </c>
      <c r="C10" s="1930">
        <f t="shared" si="1"/>
        <v>66693819158</v>
      </c>
      <c r="D10" s="1930">
        <f t="shared" si="1"/>
        <v>1663</v>
      </c>
      <c r="E10" s="1930">
        <f t="shared" si="1"/>
        <v>11194625991.900002</v>
      </c>
      <c r="F10" s="1930">
        <f t="shared" si="1"/>
        <v>3506</v>
      </c>
      <c r="G10" s="1930">
        <f t="shared" si="1"/>
        <v>27319997233</v>
      </c>
      <c r="H10" s="1930">
        <f t="shared" si="1"/>
        <v>695</v>
      </c>
      <c r="I10" s="1930">
        <f t="shared" si="1"/>
        <v>4907567905.1499996</v>
      </c>
      <c r="J10" s="1930">
        <f t="shared" si="1"/>
        <v>5192</v>
      </c>
      <c r="K10" s="1930">
        <f t="shared" si="1"/>
        <v>39373821925</v>
      </c>
      <c r="L10" s="1930">
        <f t="shared" si="1"/>
        <v>968</v>
      </c>
      <c r="M10" s="1930">
        <f t="shared" si="1"/>
        <v>6287058086.75</v>
      </c>
    </row>
    <row r="11" spans="1:13" x14ac:dyDescent="0.15">
      <c r="A11" s="1936">
        <v>2015</v>
      </c>
      <c r="B11" s="1930">
        <f t="shared" ref="B11:M12" si="2">SUM(B17+B23+B29+B35+B41)</f>
        <v>10990</v>
      </c>
      <c r="C11" s="1930">
        <f t="shared" si="2"/>
        <v>85940648323</v>
      </c>
      <c r="D11" s="1930">
        <f t="shared" si="2"/>
        <v>1797</v>
      </c>
      <c r="E11" s="1930">
        <f t="shared" si="2"/>
        <v>12013059556.209999</v>
      </c>
      <c r="F11" s="1930">
        <f t="shared" si="2"/>
        <v>4422</v>
      </c>
      <c r="G11" s="1930">
        <f t="shared" si="2"/>
        <v>35734008739</v>
      </c>
      <c r="H11" s="1930">
        <f t="shared" si="2"/>
        <v>785</v>
      </c>
      <c r="I11" s="1930">
        <f t="shared" si="2"/>
        <v>5153165089.3299999</v>
      </c>
      <c r="J11" s="1930">
        <f t="shared" si="2"/>
        <v>6568</v>
      </c>
      <c r="K11" s="1930">
        <f t="shared" si="2"/>
        <v>50206639584</v>
      </c>
      <c r="L11" s="1930">
        <f t="shared" si="2"/>
        <v>1012</v>
      </c>
      <c r="M11" s="1930">
        <f t="shared" si="2"/>
        <v>6859894466.8800001</v>
      </c>
    </row>
    <row r="12" spans="1:13" x14ac:dyDescent="0.15">
      <c r="A12" s="1936">
        <v>2016</v>
      </c>
      <c r="B12" s="1930">
        <f>SUM(B18+B24+B30+B36+B42)</f>
        <v>10711</v>
      </c>
      <c r="C12" s="1930">
        <f t="shared" si="2"/>
        <v>77503871979</v>
      </c>
      <c r="D12" s="1930">
        <f t="shared" si="2"/>
        <v>1903</v>
      </c>
      <c r="E12" s="1930">
        <f t="shared" si="2"/>
        <v>13221094580</v>
      </c>
      <c r="F12" s="1930">
        <f t="shared" si="2"/>
        <v>4364</v>
      </c>
      <c r="G12" s="1930">
        <f t="shared" si="2"/>
        <v>33051628067</v>
      </c>
      <c r="H12" s="1930">
        <f t="shared" si="2"/>
        <v>836</v>
      </c>
      <c r="I12" s="1930">
        <f t="shared" si="2"/>
        <v>5864657141</v>
      </c>
      <c r="J12" s="1930">
        <f t="shared" si="2"/>
        <v>6347</v>
      </c>
      <c r="K12" s="1930">
        <f t="shared" si="2"/>
        <v>44452243912</v>
      </c>
      <c r="L12" s="1930">
        <f t="shared" si="2"/>
        <v>1067</v>
      </c>
      <c r="M12" s="1930">
        <f t="shared" si="2"/>
        <v>7356437439</v>
      </c>
    </row>
    <row r="13" spans="1:13" x14ac:dyDescent="0.15">
      <c r="A13" s="1937" t="s">
        <v>3476</v>
      </c>
      <c r="B13" s="1930">
        <f t="shared" ref="B13:M13" si="3">SUM(B14:B18)</f>
        <v>8362</v>
      </c>
      <c r="C13" s="1930">
        <f t="shared" si="3"/>
        <v>97462580501</v>
      </c>
      <c r="D13" s="1930">
        <f t="shared" si="3"/>
        <v>1283</v>
      </c>
      <c r="E13" s="1930">
        <f t="shared" si="3"/>
        <v>15413451431</v>
      </c>
      <c r="F13" s="1930">
        <f t="shared" si="3"/>
        <v>4368</v>
      </c>
      <c r="G13" s="1930">
        <f t="shared" si="3"/>
        <v>46244386862</v>
      </c>
      <c r="H13" s="1930">
        <f t="shared" si="3"/>
        <v>655</v>
      </c>
      <c r="I13" s="1930">
        <f t="shared" si="3"/>
        <v>7147575958</v>
      </c>
      <c r="J13" s="1930">
        <f t="shared" si="3"/>
        <v>3994</v>
      </c>
      <c r="K13" s="1930">
        <f t="shared" si="3"/>
        <v>51218193639</v>
      </c>
      <c r="L13" s="1930">
        <f t="shared" si="3"/>
        <v>628</v>
      </c>
      <c r="M13" s="1930">
        <f t="shared" si="3"/>
        <v>8265875473</v>
      </c>
    </row>
    <row r="14" spans="1:13" x14ac:dyDescent="0.15">
      <c r="A14" s="1938">
        <v>2012</v>
      </c>
      <c r="B14" s="1930">
        <f t="shared" ref="B14:E18" si="4">SUM(F14+J14)</f>
        <v>1587</v>
      </c>
      <c r="C14" s="1930">
        <f t="shared" si="4"/>
        <v>21054540767</v>
      </c>
      <c r="D14" s="1930">
        <f t="shared" si="4"/>
        <v>154</v>
      </c>
      <c r="E14" s="1930">
        <f t="shared" si="4"/>
        <v>2224647267</v>
      </c>
      <c r="F14" s="1932">
        <v>826</v>
      </c>
      <c r="G14" s="1932">
        <v>9432142880</v>
      </c>
      <c r="H14" s="1932">
        <v>71</v>
      </c>
      <c r="I14" s="1932">
        <v>1017882854</v>
      </c>
      <c r="J14" s="1932">
        <v>761</v>
      </c>
      <c r="K14" s="1932">
        <v>11622397887</v>
      </c>
      <c r="L14" s="1932">
        <v>83</v>
      </c>
      <c r="M14" s="1932">
        <v>1206764413</v>
      </c>
    </row>
    <row r="15" spans="1:13" x14ac:dyDescent="0.15">
      <c r="A15" s="1938">
        <v>2013</v>
      </c>
      <c r="B15" s="1930">
        <f t="shared" si="4"/>
        <v>1652</v>
      </c>
      <c r="C15" s="1930">
        <f t="shared" si="4"/>
        <v>18864317086</v>
      </c>
      <c r="D15" s="1930">
        <f t="shared" si="4"/>
        <v>257</v>
      </c>
      <c r="E15" s="1930">
        <f t="shared" si="4"/>
        <v>3000468300</v>
      </c>
      <c r="F15" s="1932">
        <v>823</v>
      </c>
      <c r="G15" s="1932">
        <v>8716288688</v>
      </c>
      <c r="H15" s="1932">
        <v>122</v>
      </c>
      <c r="I15" s="1932">
        <v>1213480234</v>
      </c>
      <c r="J15" s="1932">
        <v>829</v>
      </c>
      <c r="K15" s="1932">
        <v>10148028398</v>
      </c>
      <c r="L15" s="1932">
        <v>135</v>
      </c>
      <c r="M15" s="1932">
        <v>1786988066</v>
      </c>
    </row>
    <row r="16" spans="1:13" x14ac:dyDescent="0.15">
      <c r="A16" s="1938">
        <v>2014</v>
      </c>
      <c r="B16" s="1930">
        <f t="shared" si="4"/>
        <v>1813</v>
      </c>
      <c r="C16" s="1930">
        <f t="shared" si="4"/>
        <v>20450290018</v>
      </c>
      <c r="D16" s="1930">
        <f t="shared" si="4"/>
        <v>283</v>
      </c>
      <c r="E16" s="1930">
        <f t="shared" si="4"/>
        <v>3186985336</v>
      </c>
      <c r="F16" s="1932">
        <v>949</v>
      </c>
      <c r="G16" s="1932">
        <v>9527666878</v>
      </c>
      <c r="H16" s="1932">
        <v>157</v>
      </c>
      <c r="I16" s="1932">
        <v>1643283412</v>
      </c>
      <c r="J16" s="1932">
        <v>864</v>
      </c>
      <c r="K16" s="1932">
        <v>10922623140</v>
      </c>
      <c r="L16" s="1932">
        <v>126</v>
      </c>
      <c r="M16" s="1932">
        <v>1543701924</v>
      </c>
    </row>
    <row r="17" spans="1:13" x14ac:dyDescent="0.15">
      <c r="A17" s="1938">
        <v>2015</v>
      </c>
      <c r="B17" s="1930">
        <f t="shared" si="4"/>
        <v>1938</v>
      </c>
      <c r="C17" s="1930">
        <f t="shared" si="4"/>
        <v>24462042759</v>
      </c>
      <c r="D17" s="1930">
        <f t="shared" si="4"/>
        <v>320</v>
      </c>
      <c r="E17" s="1930">
        <f t="shared" si="4"/>
        <v>3464481509</v>
      </c>
      <c r="F17" s="1933">
        <v>1036</v>
      </c>
      <c r="G17" s="1933">
        <v>12270679234</v>
      </c>
      <c r="H17" s="1933">
        <v>172</v>
      </c>
      <c r="I17" s="1933">
        <v>1641105172</v>
      </c>
      <c r="J17" s="1933">
        <v>902</v>
      </c>
      <c r="K17" s="1933">
        <v>12191363525</v>
      </c>
      <c r="L17" s="1933">
        <v>148</v>
      </c>
      <c r="M17" s="1933">
        <v>1823376337</v>
      </c>
    </row>
    <row r="18" spans="1:13" x14ac:dyDescent="0.15">
      <c r="A18" s="1938">
        <v>2016</v>
      </c>
      <c r="B18" s="1930">
        <f t="shared" si="4"/>
        <v>1372</v>
      </c>
      <c r="C18" s="1930">
        <f t="shared" si="4"/>
        <v>12631389871</v>
      </c>
      <c r="D18" s="1930">
        <f t="shared" si="4"/>
        <v>269</v>
      </c>
      <c r="E18" s="1930">
        <f t="shared" si="4"/>
        <v>3536869019</v>
      </c>
      <c r="F18" s="1933">
        <v>734</v>
      </c>
      <c r="G18" s="1933">
        <v>6297609182</v>
      </c>
      <c r="H18" s="1933">
        <v>133</v>
      </c>
      <c r="I18" s="1933">
        <v>1631824286</v>
      </c>
      <c r="J18" s="1933">
        <v>638</v>
      </c>
      <c r="K18" s="1933">
        <v>6333780689</v>
      </c>
      <c r="L18" s="1933">
        <v>136</v>
      </c>
      <c r="M18" s="1933">
        <v>1905044733</v>
      </c>
    </row>
    <row r="19" spans="1:13" x14ac:dyDescent="0.15">
      <c r="A19" s="1937" t="s">
        <v>3477</v>
      </c>
      <c r="B19" s="1930">
        <f t="shared" ref="B19:M19" si="5">SUM(B20:B24)</f>
        <v>12139</v>
      </c>
      <c r="C19" s="1930">
        <f t="shared" si="5"/>
        <v>96554410993</v>
      </c>
      <c r="D19" s="1930">
        <f t="shared" si="5"/>
        <v>2700</v>
      </c>
      <c r="E19" s="1930">
        <f t="shared" si="5"/>
        <v>18867654886.799999</v>
      </c>
      <c r="F19" s="1930">
        <f t="shared" si="5"/>
        <v>5769</v>
      </c>
      <c r="G19" s="1930">
        <f t="shared" si="5"/>
        <v>46104089651</v>
      </c>
      <c r="H19" s="1930">
        <f t="shared" si="5"/>
        <v>1334</v>
      </c>
      <c r="I19" s="1930">
        <f t="shared" si="5"/>
        <v>9405357596.75</v>
      </c>
      <c r="J19" s="1930">
        <f t="shared" si="5"/>
        <v>6370</v>
      </c>
      <c r="K19" s="1930">
        <f t="shared" si="5"/>
        <v>50450321342</v>
      </c>
      <c r="L19" s="1930">
        <f t="shared" si="5"/>
        <v>1366</v>
      </c>
      <c r="M19" s="1930">
        <f t="shared" si="5"/>
        <v>9462297290.0499992</v>
      </c>
    </row>
    <row r="20" spans="1:13" x14ac:dyDescent="0.15">
      <c r="A20" s="1938">
        <v>2012</v>
      </c>
      <c r="B20" s="1930">
        <f t="shared" ref="B20:D24" si="6">SUM(F20+J20)</f>
        <v>2613</v>
      </c>
      <c r="C20" s="1930">
        <f t="shared" si="6"/>
        <v>17040091976</v>
      </c>
      <c r="D20" s="1930">
        <f t="shared" si="6"/>
        <v>435</v>
      </c>
      <c r="E20" s="1930">
        <f>SUM(I20+M20)</f>
        <v>2930214260</v>
      </c>
      <c r="F20" s="1932">
        <v>1174</v>
      </c>
      <c r="G20" s="1932">
        <v>7911332679</v>
      </c>
      <c r="H20" s="1932">
        <v>190</v>
      </c>
      <c r="I20" s="1932">
        <v>1382869325</v>
      </c>
      <c r="J20" s="1932">
        <v>1439</v>
      </c>
      <c r="K20" s="1932">
        <v>9128759297</v>
      </c>
      <c r="L20" s="1932">
        <v>245</v>
      </c>
      <c r="M20" s="1932">
        <v>1547344935</v>
      </c>
    </row>
    <row r="21" spans="1:13" x14ac:dyDescent="0.15">
      <c r="A21" s="1938">
        <v>2013</v>
      </c>
      <c r="B21" s="1930">
        <f t="shared" si="6"/>
        <v>2340</v>
      </c>
      <c r="C21" s="1930">
        <f t="shared" si="6"/>
        <v>17056369059</v>
      </c>
      <c r="D21" s="1930">
        <f t="shared" si="6"/>
        <v>572</v>
      </c>
      <c r="E21" s="1930">
        <f>SUM(I21+M21)</f>
        <v>3630551026</v>
      </c>
      <c r="F21" s="1932">
        <v>1105</v>
      </c>
      <c r="G21" s="1932">
        <v>8087036333</v>
      </c>
      <c r="H21" s="1932">
        <v>293</v>
      </c>
      <c r="I21" s="1932">
        <v>1911235332</v>
      </c>
      <c r="J21" s="1932">
        <v>1235</v>
      </c>
      <c r="K21" s="1932">
        <v>8969332726</v>
      </c>
      <c r="L21" s="1932">
        <v>279</v>
      </c>
      <c r="M21" s="1932">
        <v>1719315694</v>
      </c>
    </row>
    <row r="22" spans="1:13" x14ac:dyDescent="0.15">
      <c r="A22" s="1938">
        <v>2014</v>
      </c>
      <c r="B22" s="1930">
        <f t="shared" si="6"/>
        <v>2559</v>
      </c>
      <c r="C22" s="1930">
        <f t="shared" si="6"/>
        <v>19844275844</v>
      </c>
      <c r="D22" s="1930">
        <f t="shared" si="6"/>
        <v>546</v>
      </c>
      <c r="E22" s="1930">
        <f>SUM(I22+M22)</f>
        <v>3656802005.8000002</v>
      </c>
      <c r="F22" s="1932">
        <v>1195</v>
      </c>
      <c r="G22" s="1932">
        <v>9178801530</v>
      </c>
      <c r="H22" s="1932">
        <v>264</v>
      </c>
      <c r="I22" s="1932">
        <v>1783899390.75</v>
      </c>
      <c r="J22" s="1932">
        <v>1364</v>
      </c>
      <c r="K22" s="1932">
        <v>10665474314</v>
      </c>
      <c r="L22" s="1932">
        <v>282</v>
      </c>
      <c r="M22" s="1932">
        <v>1872902615.0500002</v>
      </c>
    </row>
    <row r="23" spans="1:13" x14ac:dyDescent="0.15">
      <c r="A23" s="1938">
        <v>2015</v>
      </c>
      <c r="B23" s="1930">
        <f t="shared" si="6"/>
        <v>2914</v>
      </c>
      <c r="C23" s="1930">
        <f t="shared" si="6"/>
        <v>22554352092</v>
      </c>
      <c r="D23" s="1930">
        <f t="shared" si="6"/>
        <v>585</v>
      </c>
      <c r="E23" s="1930">
        <f>SUM(I23+M23)</f>
        <v>3983363849</v>
      </c>
      <c r="F23" s="1933">
        <v>1427</v>
      </c>
      <c r="G23" s="1933">
        <v>10911279035</v>
      </c>
      <c r="H23" s="1933">
        <v>303</v>
      </c>
      <c r="I23" s="1933">
        <v>2010465364</v>
      </c>
      <c r="J23" s="1933">
        <v>1487</v>
      </c>
      <c r="K23" s="1933">
        <v>11643073057</v>
      </c>
      <c r="L23" s="1933">
        <v>282</v>
      </c>
      <c r="M23" s="1933">
        <v>1972898485</v>
      </c>
    </row>
    <row r="24" spans="1:13" x14ac:dyDescent="0.15">
      <c r="A24" s="1938">
        <v>2016</v>
      </c>
      <c r="B24" s="1930">
        <f t="shared" si="6"/>
        <v>1713</v>
      </c>
      <c r="C24" s="1930">
        <f t="shared" si="6"/>
        <v>20059322022</v>
      </c>
      <c r="D24" s="1930">
        <f t="shared" si="6"/>
        <v>562</v>
      </c>
      <c r="E24" s="1930">
        <f>SUM(I24+M24)</f>
        <v>4666723746</v>
      </c>
      <c r="F24" s="1933">
        <v>868</v>
      </c>
      <c r="G24" s="1933">
        <v>10015640074</v>
      </c>
      <c r="H24" s="1933">
        <v>284</v>
      </c>
      <c r="I24" s="1933">
        <v>2316888185</v>
      </c>
      <c r="J24" s="1933">
        <v>845</v>
      </c>
      <c r="K24" s="1933">
        <v>10043681948</v>
      </c>
      <c r="L24" s="1933">
        <v>278</v>
      </c>
      <c r="M24" s="1933">
        <v>2349835561</v>
      </c>
    </row>
    <row r="25" spans="1:13" x14ac:dyDescent="0.15">
      <c r="A25" s="1937" t="s">
        <v>3478</v>
      </c>
      <c r="B25" s="1930">
        <f t="shared" ref="B25:M25" si="7">SUM(B26:B30)</f>
        <v>12121</v>
      </c>
      <c r="C25" s="1930">
        <f t="shared" si="7"/>
        <v>56344742960</v>
      </c>
      <c r="D25" s="1930">
        <f t="shared" si="7"/>
        <v>1805</v>
      </c>
      <c r="E25" s="1930">
        <f t="shared" si="7"/>
        <v>7157731092</v>
      </c>
      <c r="F25" s="1930">
        <f t="shared" si="7"/>
        <v>4962</v>
      </c>
      <c r="G25" s="1930">
        <f t="shared" si="7"/>
        <v>24918131358</v>
      </c>
      <c r="H25" s="1930">
        <f t="shared" si="7"/>
        <v>794</v>
      </c>
      <c r="I25" s="1930">
        <f t="shared" si="7"/>
        <v>3107404765</v>
      </c>
      <c r="J25" s="1930">
        <f t="shared" si="7"/>
        <v>7159</v>
      </c>
      <c r="K25" s="1930">
        <f t="shared" si="7"/>
        <v>31426611602</v>
      </c>
      <c r="L25" s="1930">
        <f t="shared" si="7"/>
        <v>1011</v>
      </c>
      <c r="M25" s="1930">
        <f t="shared" si="7"/>
        <v>4050326327</v>
      </c>
    </row>
    <row r="26" spans="1:13" x14ac:dyDescent="0.15">
      <c r="A26" s="1938">
        <v>2012</v>
      </c>
      <c r="B26" s="1930">
        <f t="shared" ref="B26:E30" si="8">SUM(F26+J26)</f>
        <v>2248</v>
      </c>
      <c r="C26" s="1930">
        <f t="shared" si="8"/>
        <v>10306171280</v>
      </c>
      <c r="D26" s="1930">
        <f t="shared" si="8"/>
        <v>200</v>
      </c>
      <c r="E26" s="1930">
        <f t="shared" si="8"/>
        <v>826930848</v>
      </c>
      <c r="F26" s="1932">
        <v>863</v>
      </c>
      <c r="G26" s="1932">
        <v>4176515925</v>
      </c>
      <c r="H26" s="1932">
        <v>75</v>
      </c>
      <c r="I26" s="1932">
        <v>300914608</v>
      </c>
      <c r="J26" s="1932">
        <v>1385</v>
      </c>
      <c r="K26" s="1932">
        <v>6129655355</v>
      </c>
      <c r="L26" s="1932">
        <v>125</v>
      </c>
      <c r="M26" s="1932">
        <v>526016240</v>
      </c>
    </row>
    <row r="27" spans="1:13" x14ac:dyDescent="0.15">
      <c r="A27" s="1938">
        <v>2013</v>
      </c>
      <c r="B27" s="1930">
        <f t="shared" si="8"/>
        <v>1781</v>
      </c>
      <c r="C27" s="1930">
        <f t="shared" si="8"/>
        <v>8061146805</v>
      </c>
      <c r="D27" s="1930">
        <f t="shared" si="8"/>
        <v>294</v>
      </c>
      <c r="E27" s="1930">
        <f t="shared" si="8"/>
        <v>1196926399</v>
      </c>
      <c r="F27" s="1932">
        <v>701</v>
      </c>
      <c r="G27" s="1932">
        <v>3511934333</v>
      </c>
      <c r="H27" s="1932">
        <v>143</v>
      </c>
      <c r="I27" s="1932">
        <v>609637825</v>
      </c>
      <c r="J27" s="1932">
        <v>1080</v>
      </c>
      <c r="K27" s="1932">
        <v>4549212472</v>
      </c>
      <c r="L27" s="1932">
        <v>151</v>
      </c>
      <c r="M27" s="1932">
        <v>587288574</v>
      </c>
    </row>
    <row r="28" spans="1:13" x14ac:dyDescent="0.15">
      <c r="A28" s="1938">
        <v>2014</v>
      </c>
      <c r="B28" s="1930">
        <f t="shared" si="8"/>
        <v>1754</v>
      </c>
      <c r="C28" s="1930">
        <f t="shared" si="8"/>
        <v>8215512176</v>
      </c>
      <c r="D28" s="1930">
        <f t="shared" si="8"/>
        <v>322</v>
      </c>
      <c r="E28" s="1930">
        <f t="shared" si="8"/>
        <v>1268540191</v>
      </c>
      <c r="F28" s="1932">
        <v>742</v>
      </c>
      <c r="G28" s="1932">
        <v>3700025568</v>
      </c>
      <c r="H28" s="1932">
        <v>137</v>
      </c>
      <c r="I28" s="1932">
        <v>531867627</v>
      </c>
      <c r="J28" s="1932">
        <v>1012</v>
      </c>
      <c r="K28" s="1932">
        <v>4515486608</v>
      </c>
      <c r="L28" s="1932">
        <v>185</v>
      </c>
      <c r="M28" s="1932">
        <v>736672564</v>
      </c>
    </row>
    <row r="29" spans="1:13" x14ac:dyDescent="0.15">
      <c r="A29" s="1938">
        <v>2015</v>
      </c>
      <c r="B29" s="1930">
        <f t="shared" si="8"/>
        <v>2778</v>
      </c>
      <c r="C29" s="1930">
        <f t="shared" si="8"/>
        <v>14495135790</v>
      </c>
      <c r="D29" s="1930">
        <f t="shared" si="8"/>
        <v>386</v>
      </c>
      <c r="E29" s="1930">
        <f t="shared" si="8"/>
        <v>1652566228</v>
      </c>
      <c r="F29" s="1933">
        <v>1099</v>
      </c>
      <c r="G29" s="1933">
        <v>6088226783</v>
      </c>
      <c r="H29" s="1933">
        <v>161</v>
      </c>
      <c r="I29" s="1933">
        <v>679917518</v>
      </c>
      <c r="J29" s="1933">
        <v>1679</v>
      </c>
      <c r="K29" s="1933">
        <v>8406909007</v>
      </c>
      <c r="L29" s="1933">
        <v>225</v>
      </c>
      <c r="M29" s="1933">
        <v>972648710</v>
      </c>
    </row>
    <row r="30" spans="1:13" x14ac:dyDescent="0.15">
      <c r="A30" s="1938">
        <v>2016</v>
      </c>
      <c r="B30" s="1930">
        <f t="shared" si="8"/>
        <v>3560</v>
      </c>
      <c r="C30" s="1930">
        <f t="shared" si="8"/>
        <v>15266776909</v>
      </c>
      <c r="D30" s="1930">
        <f t="shared" si="8"/>
        <v>603</v>
      </c>
      <c r="E30" s="1930">
        <f t="shared" si="8"/>
        <v>2212767426</v>
      </c>
      <c r="F30" s="1933">
        <v>1557</v>
      </c>
      <c r="G30" s="1933">
        <v>7441428749</v>
      </c>
      <c r="H30" s="1933">
        <v>278</v>
      </c>
      <c r="I30" s="1933">
        <v>985067187</v>
      </c>
      <c r="J30" s="1933">
        <v>2003</v>
      </c>
      <c r="K30" s="1933">
        <v>7825348160</v>
      </c>
      <c r="L30" s="1933">
        <v>325</v>
      </c>
      <c r="M30" s="1933">
        <v>1227700239</v>
      </c>
    </row>
    <row r="31" spans="1:13" x14ac:dyDescent="0.15">
      <c r="A31" s="1937" t="s">
        <v>3479</v>
      </c>
      <c r="B31" s="1930">
        <f t="shared" ref="B31:M31" si="9">SUM(B32:B36)</f>
        <v>8489</v>
      </c>
      <c r="C31" s="1930">
        <f t="shared" si="9"/>
        <v>51534442555</v>
      </c>
      <c r="D31" s="1930">
        <f t="shared" si="9"/>
        <v>1433</v>
      </c>
      <c r="E31" s="1930">
        <f t="shared" si="9"/>
        <v>7088003268.1000004</v>
      </c>
      <c r="F31" s="1930">
        <f t="shared" si="9"/>
        <v>1871</v>
      </c>
      <c r="G31" s="1930">
        <f t="shared" si="9"/>
        <v>11790483737</v>
      </c>
      <c r="H31" s="1930">
        <f t="shared" si="9"/>
        <v>353</v>
      </c>
      <c r="I31" s="1930">
        <f t="shared" si="9"/>
        <v>1800890848.4000001</v>
      </c>
      <c r="J31" s="1930">
        <f t="shared" si="9"/>
        <v>6618</v>
      </c>
      <c r="K31" s="1930">
        <f t="shared" si="9"/>
        <v>39743958818</v>
      </c>
      <c r="L31" s="1930">
        <f t="shared" si="9"/>
        <v>1080</v>
      </c>
      <c r="M31" s="1930">
        <f t="shared" si="9"/>
        <v>5287112419.7000008</v>
      </c>
    </row>
    <row r="32" spans="1:13" x14ac:dyDescent="0.15">
      <c r="A32" s="1938">
        <v>2012</v>
      </c>
      <c r="B32" s="1930">
        <f t="shared" ref="B32:E36" si="10">SUM(F32+J32)</f>
        <v>1385</v>
      </c>
      <c r="C32" s="1930">
        <f t="shared" si="10"/>
        <v>8227521959</v>
      </c>
      <c r="D32" s="1930">
        <f t="shared" si="10"/>
        <v>239</v>
      </c>
      <c r="E32" s="1930">
        <f t="shared" si="10"/>
        <v>1210872308</v>
      </c>
      <c r="F32" s="1932">
        <v>313</v>
      </c>
      <c r="G32" s="1932">
        <v>1841943624</v>
      </c>
      <c r="H32" s="1932">
        <v>67</v>
      </c>
      <c r="I32" s="1932">
        <v>331056343</v>
      </c>
      <c r="J32" s="1932">
        <v>1072</v>
      </c>
      <c r="K32" s="1932">
        <v>6385578335</v>
      </c>
      <c r="L32" s="1932">
        <v>172</v>
      </c>
      <c r="M32" s="1932">
        <v>879815965</v>
      </c>
    </row>
    <row r="33" spans="1:13" x14ac:dyDescent="0.15">
      <c r="A33" s="1938">
        <v>2013</v>
      </c>
      <c r="B33" s="1930">
        <f t="shared" si="10"/>
        <v>1446</v>
      </c>
      <c r="C33" s="1930">
        <f t="shared" si="10"/>
        <v>9440446359</v>
      </c>
      <c r="D33" s="1930">
        <f t="shared" si="10"/>
        <v>269</v>
      </c>
      <c r="E33" s="1930">
        <f t="shared" si="10"/>
        <v>1385119981</v>
      </c>
      <c r="F33" s="1932">
        <v>311</v>
      </c>
      <c r="G33" s="1932">
        <v>2042762302</v>
      </c>
      <c r="H33" s="1932">
        <v>65</v>
      </c>
      <c r="I33" s="1932">
        <v>345578406</v>
      </c>
      <c r="J33" s="1932">
        <v>1135</v>
      </c>
      <c r="K33" s="1932">
        <v>7397684057</v>
      </c>
      <c r="L33" s="1932">
        <v>204</v>
      </c>
      <c r="M33" s="1932">
        <v>1039541575</v>
      </c>
    </row>
    <row r="34" spans="1:13" x14ac:dyDescent="0.15">
      <c r="A34" s="1938">
        <v>2014</v>
      </c>
      <c r="B34" s="1930">
        <f t="shared" si="10"/>
        <v>1625</v>
      </c>
      <c r="C34" s="1930">
        <f t="shared" si="10"/>
        <v>9207159757</v>
      </c>
      <c r="D34" s="1930">
        <f t="shared" si="10"/>
        <v>346</v>
      </c>
      <c r="E34" s="1930">
        <f t="shared" si="10"/>
        <v>1667207894.1000004</v>
      </c>
      <c r="F34" s="1932">
        <v>334</v>
      </c>
      <c r="G34" s="1932">
        <v>2158169795</v>
      </c>
      <c r="H34" s="1932">
        <v>87</v>
      </c>
      <c r="I34" s="1932">
        <v>456506415.40000004</v>
      </c>
      <c r="J34" s="1932">
        <v>1291</v>
      </c>
      <c r="K34" s="1932">
        <v>7048989962</v>
      </c>
      <c r="L34" s="1932">
        <v>259</v>
      </c>
      <c r="M34" s="1932">
        <v>1210701478.7000003</v>
      </c>
    </row>
    <row r="35" spans="1:13" x14ac:dyDescent="0.15">
      <c r="A35" s="1938">
        <v>2015</v>
      </c>
      <c r="B35" s="1930">
        <f t="shared" si="10"/>
        <v>1858</v>
      </c>
      <c r="C35" s="1930">
        <f t="shared" si="10"/>
        <v>11484576384</v>
      </c>
      <c r="D35" s="1930">
        <f t="shared" si="10"/>
        <v>301</v>
      </c>
      <c r="E35" s="1930">
        <f t="shared" si="10"/>
        <v>1469237072</v>
      </c>
      <c r="F35" s="1933">
        <v>389</v>
      </c>
      <c r="G35" s="1933">
        <v>2499000869</v>
      </c>
      <c r="H35" s="1933">
        <v>66</v>
      </c>
      <c r="I35" s="1933">
        <v>319032524</v>
      </c>
      <c r="J35" s="1933">
        <v>1469</v>
      </c>
      <c r="K35" s="1933">
        <v>8985575515</v>
      </c>
      <c r="L35" s="1933">
        <v>235</v>
      </c>
      <c r="M35" s="1933">
        <v>1150204548</v>
      </c>
    </row>
    <row r="36" spans="1:13" x14ac:dyDescent="0.15">
      <c r="A36" s="1938">
        <v>2016</v>
      </c>
      <c r="B36" s="1930">
        <f t="shared" si="10"/>
        <v>2175</v>
      </c>
      <c r="C36" s="1930">
        <f t="shared" si="10"/>
        <v>13174738096</v>
      </c>
      <c r="D36" s="1930">
        <f t="shared" si="10"/>
        <v>278</v>
      </c>
      <c r="E36" s="1930">
        <f t="shared" si="10"/>
        <v>1355566013</v>
      </c>
      <c r="F36" s="1933">
        <v>524</v>
      </c>
      <c r="G36" s="1933">
        <v>3248607147</v>
      </c>
      <c r="H36" s="1933">
        <v>68</v>
      </c>
      <c r="I36" s="1933">
        <v>348717160</v>
      </c>
      <c r="J36" s="1933">
        <v>1651</v>
      </c>
      <c r="K36" s="1933">
        <v>9926130949</v>
      </c>
      <c r="L36" s="1933">
        <v>210</v>
      </c>
      <c r="M36" s="1933">
        <v>1006848853</v>
      </c>
    </row>
    <row r="37" spans="1:13" x14ac:dyDescent="0.15">
      <c r="A37" s="1937" t="s">
        <v>3480</v>
      </c>
      <c r="B37" s="1930">
        <f t="shared" ref="B37:M37" si="11">SUM(B38:B42)</f>
        <v>6215</v>
      </c>
      <c r="C37" s="1930">
        <f t="shared" si="11"/>
        <v>54163904620</v>
      </c>
      <c r="D37" s="1930">
        <f t="shared" si="11"/>
        <v>749</v>
      </c>
      <c r="E37" s="1930">
        <f t="shared" si="11"/>
        <v>6053641537.21</v>
      </c>
      <c r="F37" s="1930">
        <f t="shared" si="11"/>
        <v>2005</v>
      </c>
      <c r="G37" s="1930">
        <f t="shared" si="11"/>
        <v>17693818027</v>
      </c>
      <c r="H37" s="1930">
        <f t="shared" si="11"/>
        <v>273</v>
      </c>
      <c r="I37" s="1930">
        <f t="shared" si="11"/>
        <v>2169462835.3299999</v>
      </c>
      <c r="J37" s="1930">
        <f t="shared" si="11"/>
        <v>4210</v>
      </c>
      <c r="K37" s="1930">
        <f t="shared" si="11"/>
        <v>36470086593</v>
      </c>
      <c r="L37" s="1930">
        <f t="shared" si="11"/>
        <v>476</v>
      </c>
      <c r="M37" s="1930">
        <f t="shared" si="11"/>
        <v>3884178701.8800001</v>
      </c>
    </row>
    <row r="38" spans="1:13" x14ac:dyDescent="0.15">
      <c r="A38" s="1938">
        <v>2012</v>
      </c>
      <c r="B38" s="1930">
        <f t="shared" ref="B38:E42" si="12">SUM(F38+J38)</f>
        <v>973</v>
      </c>
      <c r="C38" s="1930">
        <f t="shared" si="12"/>
        <v>6665808280</v>
      </c>
      <c r="D38" s="1930">
        <f t="shared" si="12"/>
        <v>71</v>
      </c>
      <c r="E38" s="1930">
        <f t="shared" si="12"/>
        <v>737989258</v>
      </c>
      <c r="F38" s="1932">
        <v>298</v>
      </c>
      <c r="G38" s="1932">
        <v>2098732820</v>
      </c>
      <c r="H38" s="1932">
        <v>28</v>
      </c>
      <c r="I38" s="1932">
        <v>252480305</v>
      </c>
      <c r="J38" s="1932">
        <v>675</v>
      </c>
      <c r="K38" s="1932">
        <v>4567075460</v>
      </c>
      <c r="L38" s="1932">
        <v>43</v>
      </c>
      <c r="M38" s="1932">
        <v>485508953</v>
      </c>
    </row>
    <row r="39" spans="1:13" x14ac:dyDescent="0.15">
      <c r="A39" s="1938">
        <v>2013</v>
      </c>
      <c r="B39" s="1930">
        <f t="shared" si="12"/>
        <v>902</v>
      </c>
      <c r="C39" s="1930">
        <f t="shared" si="12"/>
        <v>9205328598</v>
      </c>
      <c r="D39" s="1930">
        <f t="shared" si="12"/>
        <v>116</v>
      </c>
      <c r="E39" s="1930">
        <f t="shared" si="12"/>
        <v>1007982440</v>
      </c>
      <c r="F39" s="1932">
        <v>269</v>
      </c>
      <c r="G39" s="1932">
        <v>2826586012</v>
      </c>
      <c r="H39" s="1932">
        <v>39</v>
      </c>
      <c r="I39" s="1932">
        <v>340166636</v>
      </c>
      <c r="J39" s="1932">
        <v>633</v>
      </c>
      <c r="K39" s="1932">
        <v>6378742586</v>
      </c>
      <c r="L39" s="1932">
        <v>77</v>
      </c>
      <c r="M39" s="1932">
        <v>667815804</v>
      </c>
    </row>
    <row r="40" spans="1:13" x14ac:dyDescent="0.15">
      <c r="A40" s="1938">
        <v>2014</v>
      </c>
      <c r="B40" s="1930">
        <f t="shared" si="12"/>
        <v>947</v>
      </c>
      <c r="C40" s="1930">
        <f t="shared" si="12"/>
        <v>8976581363</v>
      </c>
      <c r="D40" s="1930">
        <f t="shared" si="12"/>
        <v>166</v>
      </c>
      <c r="E40" s="1930">
        <f t="shared" si="12"/>
        <v>1415090565</v>
      </c>
      <c r="F40" s="1932">
        <v>286</v>
      </c>
      <c r="G40" s="1932">
        <v>2755333462</v>
      </c>
      <c r="H40" s="1932">
        <v>50</v>
      </c>
      <c r="I40" s="1932">
        <v>492011060</v>
      </c>
      <c r="J40" s="1932">
        <v>661</v>
      </c>
      <c r="K40" s="1932">
        <v>6221247901</v>
      </c>
      <c r="L40" s="1932">
        <v>116</v>
      </c>
      <c r="M40" s="1932">
        <v>923079505</v>
      </c>
    </row>
    <row r="41" spans="1:13" x14ac:dyDescent="0.15">
      <c r="A41" s="1938">
        <v>2015</v>
      </c>
      <c r="B41" s="1930">
        <f t="shared" si="12"/>
        <v>1502</v>
      </c>
      <c r="C41" s="1930">
        <f t="shared" si="12"/>
        <v>12944541298</v>
      </c>
      <c r="D41" s="1930">
        <f t="shared" si="12"/>
        <v>205</v>
      </c>
      <c r="E41" s="1930">
        <f t="shared" si="12"/>
        <v>1443410898.21</v>
      </c>
      <c r="F41" s="1933">
        <v>471</v>
      </c>
      <c r="G41" s="1933">
        <v>3964822818</v>
      </c>
      <c r="H41" s="1933">
        <v>83</v>
      </c>
      <c r="I41" s="1933">
        <v>502644511.32999998</v>
      </c>
      <c r="J41" s="1933">
        <v>1031</v>
      </c>
      <c r="K41" s="1933">
        <v>8979718480</v>
      </c>
      <c r="L41" s="1933">
        <v>122</v>
      </c>
      <c r="M41" s="1933">
        <v>940766386.88</v>
      </c>
    </row>
    <row r="42" spans="1:13" x14ac:dyDescent="0.15">
      <c r="A42" s="1938">
        <v>2016</v>
      </c>
      <c r="B42" s="1930">
        <f t="shared" si="12"/>
        <v>1891</v>
      </c>
      <c r="C42" s="1930">
        <f t="shared" si="12"/>
        <v>16371645081</v>
      </c>
      <c r="D42" s="1930">
        <f t="shared" si="12"/>
        <v>191</v>
      </c>
      <c r="E42" s="1930">
        <f t="shared" si="12"/>
        <v>1449168376</v>
      </c>
      <c r="F42" s="1933">
        <v>681</v>
      </c>
      <c r="G42" s="1933">
        <v>6048342915</v>
      </c>
      <c r="H42" s="1933">
        <v>73</v>
      </c>
      <c r="I42" s="1933">
        <v>582160323</v>
      </c>
      <c r="J42" s="1933">
        <v>1210</v>
      </c>
      <c r="K42" s="1933">
        <v>10323302166</v>
      </c>
      <c r="L42" s="1933">
        <v>118</v>
      </c>
      <c r="M42" s="1933">
        <v>867008053</v>
      </c>
    </row>
    <row r="43" spans="1:13" ht="12" customHeight="1" x14ac:dyDescent="0.15">
      <c r="A43" s="2934"/>
      <c r="B43" s="2935"/>
      <c r="C43" s="2935"/>
      <c r="D43" s="2935"/>
      <c r="E43" s="2935"/>
      <c r="F43" s="2935"/>
      <c r="G43" s="2935"/>
      <c r="H43" s="2935"/>
      <c r="I43" s="2935"/>
      <c r="J43" s="2935"/>
      <c r="K43" s="2935"/>
      <c r="L43" s="2935"/>
      <c r="M43" s="2935"/>
    </row>
    <row r="44" spans="1:13" s="931" customFormat="1" x14ac:dyDescent="0.15">
      <c r="A44" s="2934" t="s">
        <v>1559</v>
      </c>
      <c r="B44" s="3521"/>
      <c r="C44" s="3521"/>
      <c r="D44" s="3521"/>
      <c r="E44" s="3521"/>
      <c r="F44" s="3521"/>
      <c r="G44" s="3521"/>
      <c r="H44" s="3521"/>
      <c r="I44" s="3521"/>
      <c r="J44" s="3521"/>
      <c r="K44" s="3521"/>
      <c r="L44" s="3521"/>
      <c r="M44" s="3521"/>
    </row>
  </sheetData>
  <mergeCells count="14">
    <mergeCell ref="J5:K5"/>
    <mergeCell ref="L5:M5"/>
    <mergeCell ref="A43:M43"/>
    <mergeCell ref="A44:M44"/>
    <mergeCell ref="A2:M2"/>
    <mergeCell ref="A3:M3"/>
    <mergeCell ref="A4:A6"/>
    <mergeCell ref="B4:E4"/>
    <mergeCell ref="F4:I4"/>
    <mergeCell ref="J4:M4"/>
    <mergeCell ref="B5:C5"/>
    <mergeCell ref="D5:E5"/>
    <mergeCell ref="F5:G5"/>
    <mergeCell ref="H5:I5"/>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6">
    <pageSetUpPr fitToPage="1"/>
  </sheetPr>
  <dimension ref="A1:J32"/>
  <sheetViews>
    <sheetView zoomScaleNormal="100" workbookViewId="0"/>
  </sheetViews>
  <sheetFormatPr baseColWidth="10" defaultRowHeight="10.5" x14ac:dyDescent="0.15"/>
  <cols>
    <col min="1" max="1" width="40.42578125" style="1939" bestFit="1" customWidth="1"/>
    <col min="2" max="2" width="16.42578125" style="1939" customWidth="1"/>
    <col min="3" max="3" width="24.85546875" style="1939" customWidth="1"/>
    <col min="4" max="4" width="24.28515625" style="1939" customWidth="1"/>
    <col min="5" max="5" width="21.85546875" style="1939" customWidth="1"/>
    <col min="6" max="6" width="16.85546875" style="1939" customWidth="1"/>
    <col min="7" max="16384" width="11.42578125" style="1939"/>
  </cols>
  <sheetData>
    <row r="1" spans="1:9" ht="7.5" customHeight="1" x14ac:dyDescent="0.15"/>
    <row r="2" spans="1:9" ht="26.25" customHeight="1" x14ac:dyDescent="0.15">
      <c r="A2" s="3526" t="s">
        <v>3482</v>
      </c>
      <c r="B2" s="3526"/>
      <c r="C2" s="3526"/>
      <c r="D2" s="3526"/>
      <c r="E2" s="3526"/>
      <c r="F2" s="1940"/>
    </row>
    <row r="3" spans="1:9" ht="14.25" customHeight="1" x14ac:dyDescent="0.15">
      <c r="A3" s="1941"/>
      <c r="B3" s="1941"/>
      <c r="C3" s="1941"/>
      <c r="D3" s="1941"/>
      <c r="E3" s="1941"/>
      <c r="F3" s="1941"/>
    </row>
    <row r="4" spans="1:9" ht="32.25" x14ac:dyDescent="0.15">
      <c r="A4" s="1942" t="s">
        <v>3483</v>
      </c>
      <c r="B4" s="1942" t="s">
        <v>3484</v>
      </c>
      <c r="C4" s="1942" t="s">
        <v>3485</v>
      </c>
      <c r="D4" s="1942" t="s">
        <v>3486</v>
      </c>
      <c r="E4" s="1942" t="s">
        <v>3487</v>
      </c>
    </row>
    <row r="5" spans="1:9" ht="11.25" x14ac:dyDescent="0.15">
      <c r="A5" s="1943" t="s">
        <v>3488</v>
      </c>
      <c r="B5" s="1944">
        <v>534016.16666666698</v>
      </c>
      <c r="C5" s="1945">
        <f>+B5/B$5</f>
        <v>1</v>
      </c>
      <c r="D5" s="1944">
        <v>5736416.25</v>
      </c>
      <c r="E5" s="1945">
        <f>+D5/D$5</f>
        <v>1</v>
      </c>
      <c r="F5" s="1946"/>
    </row>
    <row r="6" spans="1:9" ht="11.25" x14ac:dyDescent="0.15">
      <c r="A6" s="1943" t="s">
        <v>3489</v>
      </c>
      <c r="B6" s="1944">
        <f>+SUM(B7:B16)</f>
        <v>17762</v>
      </c>
      <c r="C6" s="1945">
        <f t="shared" ref="C6:C16" si="0">+B6/B$5</f>
        <v>3.3261165314283539E-2</v>
      </c>
      <c r="D6" s="1944">
        <f>+SUM(D7:D16)</f>
        <v>148527.53395666674</v>
      </c>
      <c r="E6" s="1945">
        <f t="shared" ref="E6:E16" si="1">+D6/D$5</f>
        <v>2.5892042607031304E-2</v>
      </c>
      <c r="F6" s="1946"/>
      <c r="G6" s="1947"/>
      <c r="H6" s="1948"/>
    </row>
    <row r="7" spans="1:9" ht="11.25" x14ac:dyDescent="0.15">
      <c r="A7" s="1949" t="s">
        <v>3490</v>
      </c>
      <c r="B7" s="1950">
        <v>117</v>
      </c>
      <c r="C7" s="1945">
        <f t="shared" si="0"/>
        <v>2.1909449058502275E-4</v>
      </c>
      <c r="D7" s="1950">
        <v>1668.7499999999991</v>
      </c>
      <c r="E7" s="1945">
        <f t="shared" si="1"/>
        <v>2.9090462185340875E-4</v>
      </c>
      <c r="F7" s="1951"/>
      <c r="G7" s="1605"/>
      <c r="H7" s="1948"/>
      <c r="I7" s="1952"/>
    </row>
    <row r="8" spans="1:9" ht="11.25" x14ac:dyDescent="0.15">
      <c r="A8" s="1949" t="s">
        <v>3944</v>
      </c>
      <c r="B8" s="1950">
        <v>873</v>
      </c>
      <c r="C8" s="1945">
        <f t="shared" si="0"/>
        <v>1.6347819682113235E-3</v>
      </c>
      <c r="D8" s="1950">
        <v>1513.0833333333353</v>
      </c>
      <c r="E8" s="1945">
        <f t="shared" si="1"/>
        <v>2.6376805088601009E-4</v>
      </c>
      <c r="F8" s="1951"/>
      <c r="G8" s="1605"/>
      <c r="H8" s="1948"/>
      <c r="I8" s="1952"/>
    </row>
    <row r="9" spans="1:9" ht="11.25" x14ac:dyDescent="0.15">
      <c r="A9" s="1949" t="s">
        <v>3491</v>
      </c>
      <c r="B9" s="1950">
        <v>634</v>
      </c>
      <c r="C9" s="1945">
        <f t="shared" si="0"/>
        <v>1.1872299746231146E-3</v>
      </c>
      <c r="D9" s="1950">
        <v>4863.4166666666642</v>
      </c>
      <c r="E9" s="1945">
        <f t="shared" si="1"/>
        <v>8.4781446371968983E-4</v>
      </c>
      <c r="F9" s="1951"/>
      <c r="G9" s="1605"/>
      <c r="H9" s="1948"/>
      <c r="I9" s="1952"/>
    </row>
    <row r="10" spans="1:9" ht="11.25" x14ac:dyDescent="0.15">
      <c r="A10" s="1949" t="s">
        <v>3492</v>
      </c>
      <c r="B10" s="1950">
        <v>206</v>
      </c>
      <c r="C10" s="1945">
        <f t="shared" si="0"/>
        <v>3.8575611162833061E-4</v>
      </c>
      <c r="D10" s="1950">
        <v>2310.6666666666665</v>
      </c>
      <c r="E10" s="1945">
        <f t="shared" si="1"/>
        <v>4.0280665941329948E-4</v>
      </c>
      <c r="F10" s="1951"/>
      <c r="G10" s="1605"/>
      <c r="H10" s="1948"/>
      <c r="I10" s="1952"/>
    </row>
    <row r="11" spans="1:9" ht="11.25" x14ac:dyDescent="0.15">
      <c r="A11" s="1949" t="s">
        <v>3493</v>
      </c>
      <c r="B11" s="1950">
        <v>490</v>
      </c>
      <c r="C11" s="1945">
        <f t="shared" si="0"/>
        <v>9.1757521698000971E-4</v>
      </c>
      <c r="D11" s="1950">
        <v>2049.1666666666656</v>
      </c>
      <c r="E11" s="1945">
        <f t="shared" si="1"/>
        <v>3.572207066854093E-4</v>
      </c>
      <c r="F11" s="1951"/>
      <c r="G11" s="1605"/>
      <c r="H11" s="1948"/>
      <c r="I11" s="1952"/>
    </row>
    <row r="12" spans="1:9" ht="11.25" x14ac:dyDescent="0.15">
      <c r="A12" s="1949" t="s">
        <v>3494</v>
      </c>
      <c r="B12" s="1950">
        <v>2582</v>
      </c>
      <c r="C12" s="1945">
        <f t="shared" si="0"/>
        <v>4.8350596127395614E-3</v>
      </c>
      <c r="D12" s="1950">
        <v>21124.499889999999</v>
      </c>
      <c r="E12" s="1945">
        <f t="shared" si="1"/>
        <v>3.6825256343627432E-3</v>
      </c>
      <c r="F12" s="1951"/>
      <c r="G12" s="1605"/>
      <c r="H12" s="1948"/>
      <c r="I12" s="1952"/>
    </row>
    <row r="13" spans="1:9" ht="11.25" x14ac:dyDescent="0.15">
      <c r="A13" s="1949" t="s">
        <v>3495</v>
      </c>
      <c r="B13" s="1950">
        <v>4036</v>
      </c>
      <c r="C13" s="1945">
        <f t="shared" si="0"/>
        <v>7.5578236239414679E-3</v>
      </c>
      <c r="D13" s="1950">
        <v>40928.750000000051</v>
      </c>
      <c r="E13" s="1945">
        <f t="shared" si="1"/>
        <v>7.1348989013829064E-3</v>
      </c>
      <c r="F13" s="1951"/>
      <c r="G13" s="1605"/>
      <c r="H13" s="1948"/>
      <c r="I13" s="1952"/>
    </row>
    <row r="14" spans="1:9" ht="11.25" x14ac:dyDescent="0.15">
      <c r="A14" s="1949" t="s">
        <v>3496</v>
      </c>
      <c r="B14" s="1950">
        <v>6379</v>
      </c>
      <c r="C14" s="1945">
        <f t="shared" si="0"/>
        <v>1.194533124309282E-2</v>
      </c>
      <c r="D14" s="1950">
        <v>50709.000000000058</v>
      </c>
      <c r="E14" s="1945">
        <f t="shared" si="1"/>
        <v>8.8398396821360477E-3</v>
      </c>
      <c r="F14" s="1951"/>
      <c r="G14" s="1605"/>
      <c r="H14" s="1948"/>
      <c r="I14" s="1952"/>
    </row>
    <row r="15" spans="1:9" ht="11.25" x14ac:dyDescent="0.15">
      <c r="A15" s="1949" t="s">
        <v>3497</v>
      </c>
      <c r="B15" s="1950">
        <v>1272</v>
      </c>
      <c r="C15" s="1945">
        <f t="shared" si="0"/>
        <v>2.3819503591807601E-3</v>
      </c>
      <c r="D15" s="1950">
        <v>13334.534066666654</v>
      </c>
      <c r="E15" s="1945">
        <f t="shared" si="1"/>
        <v>2.3245408780554677E-3</v>
      </c>
      <c r="F15" s="1951"/>
      <c r="G15" s="1605"/>
      <c r="H15" s="1948"/>
      <c r="I15" s="1952"/>
    </row>
    <row r="16" spans="1:9" ht="11.25" x14ac:dyDescent="0.15">
      <c r="A16" s="1939" t="s">
        <v>3498</v>
      </c>
      <c r="B16" s="1950">
        <v>1173</v>
      </c>
      <c r="C16" s="1945">
        <f t="shared" si="0"/>
        <v>2.1965627133011252E-3</v>
      </c>
      <c r="D16" s="1950">
        <v>10025.666666666664</v>
      </c>
      <c r="E16" s="1945">
        <f t="shared" si="1"/>
        <v>1.7477230085363251E-3</v>
      </c>
      <c r="F16" s="1951"/>
      <c r="G16" s="1605"/>
      <c r="H16" s="1948"/>
      <c r="I16" s="1952"/>
    </row>
    <row r="18" spans="1:10" ht="15" customHeight="1" x14ac:dyDescent="0.15">
      <c r="A18" s="3527" t="s">
        <v>3499</v>
      </c>
      <c r="B18" s="3527"/>
      <c r="C18" s="3527"/>
      <c r="D18" s="3527"/>
      <c r="E18" s="3527"/>
      <c r="F18" s="1953"/>
    </row>
    <row r="19" spans="1:10" ht="22.5" customHeight="1" x14ac:dyDescent="0.15">
      <c r="A19" s="3527" t="s">
        <v>3500</v>
      </c>
      <c r="B19" s="3527"/>
      <c r="C19" s="3527"/>
      <c r="D19" s="3527"/>
      <c r="E19" s="3527"/>
      <c r="F19" s="1953"/>
    </row>
    <row r="20" spans="1:10" ht="52.5" customHeight="1" x14ac:dyDescent="0.15">
      <c r="A20" s="3524" t="s">
        <v>3945</v>
      </c>
      <c r="B20" s="3524"/>
      <c r="C20" s="3524"/>
      <c r="D20" s="3524"/>
      <c r="E20" s="3524"/>
      <c r="F20" s="1953"/>
    </row>
    <row r="21" spans="1:10" ht="24.75" customHeight="1" x14ac:dyDescent="0.15">
      <c r="A21" s="3524" t="s">
        <v>3501</v>
      </c>
      <c r="B21" s="3524"/>
      <c r="C21" s="3524"/>
      <c r="D21" s="3524"/>
      <c r="E21" s="3524"/>
      <c r="F21" s="1953"/>
    </row>
    <row r="22" spans="1:10" ht="15" customHeight="1" x14ac:dyDescent="0.15">
      <c r="A22" s="3524" t="s">
        <v>3502</v>
      </c>
      <c r="B22" s="3524"/>
      <c r="C22" s="3524"/>
      <c r="D22" s="3524"/>
      <c r="E22" s="3524"/>
      <c r="F22" s="1953"/>
    </row>
    <row r="23" spans="1:10" ht="41.25" customHeight="1" x14ac:dyDescent="0.15">
      <c r="A23" s="3524" t="s">
        <v>3946</v>
      </c>
      <c r="B23" s="3524"/>
      <c r="C23" s="3524"/>
      <c r="D23" s="3524"/>
      <c r="E23" s="3524"/>
      <c r="F23" s="1953"/>
    </row>
    <row r="24" spans="1:10" ht="22.5" customHeight="1" x14ac:dyDescent="0.15">
      <c r="A24" s="3524" t="s">
        <v>3503</v>
      </c>
      <c r="B24" s="3524"/>
      <c r="C24" s="3524"/>
      <c r="D24" s="3524"/>
      <c r="E24" s="3524"/>
      <c r="F24" s="1953"/>
    </row>
    <row r="25" spans="1:10" ht="36" customHeight="1" x14ac:dyDescent="0.15">
      <c r="A25" s="3524" t="s">
        <v>3504</v>
      </c>
      <c r="B25" s="3524"/>
      <c r="C25" s="3524"/>
      <c r="D25" s="3524"/>
      <c r="E25" s="3524"/>
      <c r="F25" s="1954"/>
    </row>
    <row r="26" spans="1:10" ht="33.75" customHeight="1" x14ac:dyDescent="0.15">
      <c r="A26" s="3524" t="s">
        <v>3505</v>
      </c>
      <c r="B26" s="3524"/>
      <c r="C26" s="3524"/>
      <c r="D26" s="3524"/>
      <c r="E26" s="3524"/>
      <c r="F26" s="1953"/>
    </row>
    <row r="27" spans="1:10" ht="63.75" customHeight="1" x14ac:dyDescent="0.15">
      <c r="A27" s="3524" t="s">
        <v>3506</v>
      </c>
      <c r="B27" s="3524"/>
      <c r="C27" s="3524"/>
      <c r="D27" s="3524"/>
      <c r="E27" s="3524"/>
      <c r="F27" s="3524"/>
      <c r="G27" s="3524"/>
      <c r="H27" s="3524"/>
      <c r="I27" s="3524"/>
      <c r="J27" s="3524"/>
    </row>
    <row r="28" spans="1:10" ht="22.5" customHeight="1" x14ac:dyDescent="0.15">
      <c r="A28" s="3524" t="s">
        <v>3507</v>
      </c>
      <c r="B28" s="3524"/>
      <c r="C28" s="3524"/>
      <c r="D28" s="3524"/>
      <c r="E28" s="3524"/>
      <c r="F28" s="1953"/>
    </row>
    <row r="29" spans="1:10" ht="68.25" customHeight="1" x14ac:dyDescent="0.15">
      <c r="A29" s="3524" t="s">
        <v>3508</v>
      </c>
      <c r="B29" s="3524"/>
      <c r="C29" s="3524"/>
      <c r="D29" s="3524"/>
      <c r="E29" s="3524"/>
      <c r="F29" s="1953"/>
    </row>
    <row r="30" spans="1:10" ht="59.25" customHeight="1" x14ac:dyDescent="0.15">
      <c r="A30" s="3524" t="s">
        <v>3509</v>
      </c>
      <c r="B30" s="3524"/>
      <c r="C30" s="3524"/>
      <c r="D30" s="3524"/>
      <c r="E30" s="3524"/>
      <c r="F30" s="1953"/>
    </row>
    <row r="31" spans="1:10" ht="39.75" customHeight="1" x14ac:dyDescent="0.15">
      <c r="A31" s="3525" t="s">
        <v>3510</v>
      </c>
      <c r="B31" s="3525"/>
      <c r="C31" s="3525"/>
      <c r="D31" s="3525"/>
      <c r="E31" s="3525"/>
      <c r="F31" s="1953"/>
    </row>
    <row r="32" spans="1:10" ht="33.75" customHeight="1" x14ac:dyDescent="0.15">
      <c r="F32" s="1953"/>
    </row>
  </sheetData>
  <mergeCells count="16">
    <mergeCell ref="F27:J27"/>
    <mergeCell ref="A2:E2"/>
    <mergeCell ref="A18:E18"/>
    <mergeCell ref="A19:E19"/>
    <mergeCell ref="A20:E20"/>
    <mergeCell ref="A21:E21"/>
    <mergeCell ref="A22:E22"/>
    <mergeCell ref="A28:E28"/>
    <mergeCell ref="A29:E29"/>
    <mergeCell ref="A30:E30"/>
    <mergeCell ref="A31:E31"/>
    <mergeCell ref="A23:E23"/>
    <mergeCell ref="A24:E24"/>
    <mergeCell ref="A25:E25"/>
    <mergeCell ref="A26:E26"/>
    <mergeCell ref="A27:E27"/>
  </mergeCells>
  <pageMargins left="0.25" right="0.25" top="0.75" bottom="0.75" header="0.3" footer="0.3"/>
  <pageSetup paperSize="9" scale="77"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7">
    <pageSetUpPr fitToPage="1"/>
  </sheetPr>
  <dimension ref="A2:E45"/>
  <sheetViews>
    <sheetView zoomScale="90" zoomScaleNormal="90" workbookViewId="0"/>
  </sheetViews>
  <sheetFormatPr baseColWidth="10" defaultRowHeight="10.5" x14ac:dyDescent="0.15"/>
  <cols>
    <col min="1" max="1" width="35" style="946" customWidth="1"/>
    <col min="2" max="2" width="13.85546875" style="946" customWidth="1"/>
    <col min="3" max="3" width="27" style="946" customWidth="1"/>
    <col min="4" max="4" width="24.28515625" style="946" customWidth="1"/>
    <col min="5" max="5" width="19" style="946" customWidth="1"/>
    <col min="6" max="16384" width="11.42578125" style="946"/>
  </cols>
  <sheetData>
    <row r="2" spans="1:5" ht="37.5" customHeight="1" x14ac:dyDescent="0.15">
      <c r="A2" s="3528" t="s">
        <v>3511</v>
      </c>
      <c r="B2" s="3528"/>
      <c r="C2" s="3528"/>
      <c r="D2" s="3528"/>
      <c r="E2" s="3528"/>
    </row>
    <row r="3" spans="1:5" ht="9.75" customHeight="1" x14ac:dyDescent="0.15">
      <c r="A3" s="1955"/>
      <c r="B3" s="1955"/>
      <c r="C3" s="1955"/>
      <c r="D3" s="1955"/>
      <c r="E3" s="1955"/>
    </row>
    <row r="4" spans="1:5" ht="26.25" customHeight="1" x14ac:dyDescent="0.15">
      <c r="A4" s="1956" t="s">
        <v>2816</v>
      </c>
      <c r="B4" s="1956" t="s">
        <v>3512</v>
      </c>
      <c r="C4" s="1956" t="s">
        <v>3513</v>
      </c>
      <c r="D4" s="1956" t="s">
        <v>3514</v>
      </c>
      <c r="E4" s="1956" t="s">
        <v>3515</v>
      </c>
    </row>
    <row r="5" spans="1:5" x14ac:dyDescent="0.15">
      <c r="A5" s="1957" t="s">
        <v>71</v>
      </c>
      <c r="B5" s="1958">
        <f>+SUM(B6,,B8,B10,B14,B18,B21,B26,B32,B36,B39)</f>
        <v>17762</v>
      </c>
      <c r="C5" s="1958">
        <f>+SUM(C6,,C8,C10,C14,C18,C21,C26,C32,C36,C39)</f>
        <v>148527.53395666674</v>
      </c>
      <c r="D5" s="1959">
        <f>+C5/B5</f>
        <v>8.3620951445032503</v>
      </c>
      <c r="E5" s="1958">
        <f>+(SUM(E6*C6,E8*C8,E10*C10,E14*C14,E18*C18,E21*C21,E26*C26,E32*C32,E36*C36,E39*C39)/C5)</f>
        <v>711196.51369906554</v>
      </c>
    </row>
    <row r="6" spans="1:5" x14ac:dyDescent="0.15">
      <c r="A6" s="1957" t="s">
        <v>2860</v>
      </c>
      <c r="B6" s="1958">
        <v>117</v>
      </c>
      <c r="C6" s="1958">
        <v>1668.7499999999991</v>
      </c>
      <c r="D6" s="1959">
        <v>14.262820512820506</v>
      </c>
      <c r="E6" s="1958">
        <v>569017.54125322204</v>
      </c>
    </row>
    <row r="7" spans="1:5" x14ac:dyDescent="0.15">
      <c r="A7" s="1960" t="s">
        <v>2860</v>
      </c>
      <c r="B7" s="1961">
        <v>117</v>
      </c>
      <c r="C7" s="1961">
        <v>1668.7499999999991</v>
      </c>
      <c r="D7" s="1962">
        <v>14.262820512820506</v>
      </c>
      <c r="E7" s="1961">
        <v>569017.54125322204</v>
      </c>
    </row>
    <row r="8" spans="1:5" x14ac:dyDescent="0.15">
      <c r="A8" s="1957" t="s">
        <v>1189</v>
      </c>
      <c r="B8" s="1958">
        <v>873</v>
      </c>
      <c r="C8" s="1958">
        <v>1513.0833333333353</v>
      </c>
      <c r="D8" s="1959">
        <v>1.7331996945399031</v>
      </c>
      <c r="E8" s="1958">
        <v>360593.65552578698</v>
      </c>
    </row>
    <row r="9" spans="1:5" x14ac:dyDescent="0.15">
      <c r="A9" s="1960" t="s">
        <v>1189</v>
      </c>
      <c r="B9" s="1961">
        <v>873</v>
      </c>
      <c r="C9" s="1961">
        <v>1513.0833333333353</v>
      </c>
      <c r="D9" s="1962">
        <v>1.7331996945399031</v>
      </c>
      <c r="E9" s="1961">
        <v>360593.65552578698</v>
      </c>
    </row>
    <row r="10" spans="1:5" x14ac:dyDescent="0.15">
      <c r="A10" s="1957" t="s">
        <v>2808</v>
      </c>
      <c r="B10" s="1958">
        <v>634</v>
      </c>
      <c r="C10" s="1958">
        <v>4863.4166666666642</v>
      </c>
      <c r="D10" s="1959">
        <v>7.6710042060988393</v>
      </c>
      <c r="E10" s="1958">
        <v>575726.18685770698</v>
      </c>
    </row>
    <row r="11" spans="1:5" x14ac:dyDescent="0.15">
      <c r="A11" s="1960" t="s">
        <v>2808</v>
      </c>
      <c r="B11" s="1961">
        <v>135</v>
      </c>
      <c r="C11" s="1961">
        <v>484.75</v>
      </c>
      <c r="D11" s="1962">
        <v>3.5907407407407406</v>
      </c>
      <c r="E11" s="1961">
        <v>689765.19105661998</v>
      </c>
    </row>
    <row r="12" spans="1:5" x14ac:dyDescent="0.15">
      <c r="A12" s="1960" t="s">
        <v>3516</v>
      </c>
      <c r="B12" s="1961">
        <v>23</v>
      </c>
      <c r="C12" s="1961">
        <v>1212.9166666666667</v>
      </c>
      <c r="D12" s="1962">
        <v>52.735507246376812</v>
      </c>
      <c r="E12" s="1961">
        <v>667436.02460920601</v>
      </c>
    </row>
    <row r="13" spans="1:5" x14ac:dyDescent="0.15">
      <c r="A13" s="1960" t="s">
        <v>2836</v>
      </c>
      <c r="B13" s="1961">
        <v>476</v>
      </c>
      <c r="C13" s="1961">
        <v>3165.7500000000018</v>
      </c>
      <c r="D13" s="1962">
        <v>6.6507352941176512</v>
      </c>
      <c r="E13" s="1961">
        <v>523126.70869565703</v>
      </c>
    </row>
    <row r="14" spans="1:5" x14ac:dyDescent="0.15">
      <c r="A14" s="1957" t="s">
        <v>3517</v>
      </c>
      <c r="B14" s="1958">
        <v>206</v>
      </c>
      <c r="C14" s="1958">
        <v>2310.6666666666665</v>
      </c>
      <c r="D14" s="1959">
        <v>11.2168284789644</v>
      </c>
      <c r="E14" s="1958">
        <v>1027296.1281057399</v>
      </c>
    </row>
    <row r="15" spans="1:5" x14ac:dyDescent="0.15">
      <c r="A15" s="1960" t="s">
        <v>1452</v>
      </c>
      <c r="B15" s="1961">
        <v>19</v>
      </c>
      <c r="C15" s="1961">
        <v>137.25</v>
      </c>
      <c r="D15" s="1962">
        <v>7.2236842105263159</v>
      </c>
      <c r="E15" s="1961">
        <v>334555.277470553</v>
      </c>
    </row>
    <row r="16" spans="1:5" x14ac:dyDescent="0.15">
      <c r="A16" s="1960" t="s">
        <v>2828</v>
      </c>
      <c r="B16" s="1961">
        <v>19</v>
      </c>
      <c r="C16" s="1961">
        <v>15.4999991</v>
      </c>
      <c r="D16" s="1962">
        <v>0.8157894736842104</v>
      </c>
      <c r="E16" s="1961">
        <v>280581.672043011</v>
      </c>
    </row>
    <row r="17" spans="1:5" x14ac:dyDescent="0.15">
      <c r="A17" s="1960" t="s">
        <v>2607</v>
      </c>
      <c r="B17" s="1961">
        <v>168</v>
      </c>
      <c r="C17" s="1961">
        <v>2157.9166666666665</v>
      </c>
      <c r="D17" s="1962">
        <v>12.844742063492063</v>
      </c>
      <c r="E17" s="1961">
        <v>1076720.07364827</v>
      </c>
    </row>
    <row r="18" spans="1:5" x14ac:dyDescent="0.15">
      <c r="A18" s="1957" t="s">
        <v>3518</v>
      </c>
      <c r="B18" s="1958">
        <v>490</v>
      </c>
      <c r="C18" s="1958">
        <v>2049.1666666666656</v>
      </c>
      <c r="D18" s="1959">
        <v>4.181972789115644</v>
      </c>
      <c r="E18" s="1958">
        <v>680364.194466669</v>
      </c>
    </row>
    <row r="19" spans="1:5" x14ac:dyDescent="0.15">
      <c r="A19" s="1960" t="s">
        <v>3516</v>
      </c>
      <c r="B19" s="1961">
        <v>18</v>
      </c>
      <c r="C19" s="1961">
        <v>26.833333333333332</v>
      </c>
      <c r="D19" s="1962">
        <v>1.4907407407407407</v>
      </c>
      <c r="E19" s="1961">
        <v>329586.79503043502</v>
      </c>
    </row>
    <row r="20" spans="1:5" x14ac:dyDescent="0.15">
      <c r="A20" s="1960" t="s">
        <v>2470</v>
      </c>
      <c r="B20" s="1961">
        <v>472</v>
      </c>
      <c r="C20" s="1961">
        <v>2022.333333333333</v>
      </c>
      <c r="D20" s="1962">
        <v>4.2846045197740104</v>
      </c>
      <c r="E20" s="1961">
        <v>685018.48499817098</v>
      </c>
    </row>
    <row r="21" spans="1:5" x14ac:dyDescent="0.15">
      <c r="A21" s="1957" t="s">
        <v>3519</v>
      </c>
      <c r="B21" s="1958">
        <v>2582</v>
      </c>
      <c r="C21" s="1958">
        <v>21124.499889999999</v>
      </c>
      <c r="D21" s="1959">
        <v>8.1814484895429853</v>
      </c>
      <c r="E21" s="1958">
        <v>753928.38535498898</v>
      </c>
    </row>
    <row r="22" spans="1:5" x14ac:dyDescent="0.15">
      <c r="A22" s="1960" t="s">
        <v>3520</v>
      </c>
      <c r="B22" s="1961">
        <v>1239</v>
      </c>
      <c r="C22" s="1961">
        <v>11499.749999999995</v>
      </c>
      <c r="D22" s="1962">
        <v>9.2814769975786877</v>
      </c>
      <c r="E22" s="1961">
        <v>733152.931223728</v>
      </c>
    </row>
    <row r="23" spans="1:5" x14ac:dyDescent="0.15">
      <c r="A23" s="1960" t="s">
        <v>3521</v>
      </c>
      <c r="B23" s="1961">
        <v>309</v>
      </c>
      <c r="C23" s="1961">
        <v>2310.9166666666665</v>
      </c>
      <c r="D23" s="1962">
        <v>7.4786947141316071</v>
      </c>
      <c r="E23" s="1961">
        <v>734609.86746571597</v>
      </c>
    </row>
    <row r="24" spans="1:5" x14ac:dyDescent="0.15">
      <c r="A24" s="1960" t="s">
        <v>3943</v>
      </c>
      <c r="B24" s="1961">
        <v>207</v>
      </c>
      <c r="C24" s="1961">
        <v>2781.5833333333335</v>
      </c>
      <c r="D24" s="1962">
        <v>13.437600644122384</v>
      </c>
      <c r="E24" s="1961">
        <v>1098057.6160367399</v>
      </c>
    </row>
    <row r="25" spans="1:5" x14ac:dyDescent="0.15">
      <c r="A25" s="1960" t="s">
        <v>3516</v>
      </c>
      <c r="B25" s="1961">
        <v>827</v>
      </c>
      <c r="C25" s="1961">
        <v>4532.2500000000009</v>
      </c>
      <c r="D25" s="1962">
        <v>5.4803506650544147</v>
      </c>
      <c r="E25" s="1961">
        <v>605289.60352133401</v>
      </c>
    </row>
    <row r="26" spans="1:5" x14ac:dyDescent="0.15">
      <c r="A26" s="1957" t="s">
        <v>3522</v>
      </c>
      <c r="B26" s="1958">
        <v>4036</v>
      </c>
      <c r="C26" s="1958">
        <v>40928.750000000051</v>
      </c>
      <c r="D26" s="1959">
        <v>10.140919226957395</v>
      </c>
      <c r="E26" s="1958">
        <v>818758.81652703194</v>
      </c>
    </row>
    <row r="27" spans="1:5" x14ac:dyDescent="0.15">
      <c r="A27" s="1960" t="s">
        <v>2328</v>
      </c>
      <c r="B27" s="1961">
        <v>313</v>
      </c>
      <c r="C27" s="1961">
        <v>5598.0833333333367</v>
      </c>
      <c r="D27" s="1962">
        <v>17.885250266240693</v>
      </c>
      <c r="E27" s="1961">
        <v>551947.25835949695</v>
      </c>
    </row>
    <row r="28" spans="1:5" x14ac:dyDescent="0.15">
      <c r="A28" s="1960" t="s">
        <v>3516</v>
      </c>
      <c r="B28" s="1961">
        <v>22</v>
      </c>
      <c r="C28" s="1961">
        <v>733.16666666666674</v>
      </c>
      <c r="D28" s="1962">
        <v>33.325757575757578</v>
      </c>
      <c r="E28" s="1961">
        <v>679817.91573695198</v>
      </c>
    </row>
    <row r="29" spans="1:5" x14ac:dyDescent="0.15">
      <c r="A29" s="1960" t="s">
        <v>3523</v>
      </c>
      <c r="B29" s="1961">
        <v>3133</v>
      </c>
      <c r="C29" s="1961">
        <v>25608.083333333358</v>
      </c>
      <c r="D29" s="1962">
        <v>8.1736620917118916</v>
      </c>
      <c r="E29" s="1961">
        <v>869335.24498236505</v>
      </c>
    </row>
    <row r="30" spans="1:5" x14ac:dyDescent="0.15">
      <c r="A30" s="1960" t="s">
        <v>1563</v>
      </c>
      <c r="B30" s="1961">
        <v>284</v>
      </c>
      <c r="C30" s="1961">
        <v>1763.333333333333</v>
      </c>
      <c r="D30" s="1962">
        <v>6.2089201877934261</v>
      </c>
      <c r="E30" s="1961">
        <v>539868.57374052005</v>
      </c>
    </row>
    <row r="31" spans="1:5" x14ac:dyDescent="0.15">
      <c r="A31" s="1960" t="s">
        <v>1564</v>
      </c>
      <c r="B31" s="1961">
        <v>284</v>
      </c>
      <c r="C31" s="1961">
        <v>7226.083333333333</v>
      </c>
      <c r="D31" s="1962">
        <v>25.443955399061032</v>
      </c>
      <c r="E31" s="1961">
        <v>928377.15392160905</v>
      </c>
    </row>
    <row r="32" spans="1:5" x14ac:dyDescent="0.15">
      <c r="A32" s="1957" t="s">
        <v>3524</v>
      </c>
      <c r="B32" s="1958">
        <v>6379</v>
      </c>
      <c r="C32" s="1958">
        <v>50709.000000000058</v>
      </c>
      <c r="D32" s="1959">
        <v>7.949365104248324</v>
      </c>
      <c r="E32" s="1958">
        <v>578518.253144457</v>
      </c>
    </row>
    <row r="33" spans="1:5" x14ac:dyDescent="0.15">
      <c r="A33" s="1960" t="s">
        <v>2824</v>
      </c>
      <c r="B33" s="1961">
        <v>2307</v>
      </c>
      <c r="C33" s="1961">
        <v>4871.0833333333403</v>
      </c>
      <c r="D33" s="1962">
        <v>2.1114362086403728</v>
      </c>
      <c r="E33" s="1961">
        <v>899100.11942830705</v>
      </c>
    </row>
    <row r="34" spans="1:5" x14ac:dyDescent="0.15">
      <c r="A34" s="1960" t="s">
        <v>2825</v>
      </c>
      <c r="B34" s="1961">
        <v>616</v>
      </c>
      <c r="C34" s="1961">
        <v>2201.8333333333326</v>
      </c>
      <c r="D34" s="1962">
        <v>3.5744047619047605</v>
      </c>
      <c r="E34" s="1961">
        <v>622496.396680846</v>
      </c>
    </row>
    <row r="35" spans="1:5" x14ac:dyDescent="0.15">
      <c r="A35" s="1960" t="s">
        <v>2473</v>
      </c>
      <c r="B35" s="1961">
        <v>3456</v>
      </c>
      <c r="C35" s="1961">
        <v>43636.08333333335</v>
      </c>
      <c r="D35" s="1962">
        <v>12.626181520061733</v>
      </c>
      <c r="E35" s="1961">
        <v>540512.69899029098</v>
      </c>
    </row>
    <row r="36" spans="1:5" x14ac:dyDescent="0.15">
      <c r="A36" s="1957" t="s">
        <v>3525</v>
      </c>
      <c r="B36" s="1958">
        <v>1272</v>
      </c>
      <c r="C36" s="1958">
        <v>13334.534066666654</v>
      </c>
      <c r="D36" s="1959">
        <v>10.483124266247369</v>
      </c>
      <c r="E36" s="1958">
        <v>813328.94785572204</v>
      </c>
    </row>
    <row r="37" spans="1:5" x14ac:dyDescent="0.15">
      <c r="A37" s="1960" t="s">
        <v>3526</v>
      </c>
      <c r="B37" s="1961">
        <v>612</v>
      </c>
      <c r="C37" s="1961">
        <v>3741.4166666666665</v>
      </c>
      <c r="D37" s="1962">
        <v>6.1134259259259256</v>
      </c>
      <c r="E37" s="1961">
        <v>469324.90262484999</v>
      </c>
    </row>
    <row r="38" spans="1:5" x14ac:dyDescent="0.15">
      <c r="A38" s="1960" t="s">
        <v>3527</v>
      </c>
      <c r="B38" s="1961">
        <v>660</v>
      </c>
      <c r="C38" s="1961">
        <v>9593.117400000001</v>
      </c>
      <c r="D38" s="1962">
        <v>14.535026363636366</v>
      </c>
      <c r="E38" s="1961">
        <v>947494.14302236703</v>
      </c>
    </row>
    <row r="39" spans="1:5" x14ac:dyDescent="0.15">
      <c r="A39" s="1957" t="s">
        <v>3528</v>
      </c>
      <c r="B39" s="1958">
        <v>1173</v>
      </c>
      <c r="C39" s="1958">
        <v>10025.666666666664</v>
      </c>
      <c r="D39" s="1959">
        <v>8.5470304063654421</v>
      </c>
      <c r="E39" s="1958">
        <v>793025.91863160802</v>
      </c>
    </row>
    <row r="40" spans="1:5" x14ac:dyDescent="0.15">
      <c r="A40" s="1960" t="s">
        <v>3528</v>
      </c>
      <c r="B40" s="1961">
        <v>1173</v>
      </c>
      <c r="C40" s="1961">
        <v>10025.666666666664</v>
      </c>
      <c r="D40" s="1962">
        <v>8.5470304063654421</v>
      </c>
      <c r="E40" s="1961">
        <v>793025.91863160802</v>
      </c>
    </row>
    <row r="41" spans="1:5" x14ac:dyDescent="0.15">
      <c r="A41" s="1960"/>
      <c r="B41" s="1961"/>
      <c r="C41" s="1961"/>
      <c r="D41" s="1962"/>
      <c r="E41" s="1961"/>
    </row>
    <row r="42" spans="1:5" ht="24" customHeight="1" x14ac:dyDescent="0.15">
      <c r="A42" s="3529" t="s">
        <v>3529</v>
      </c>
      <c r="B42" s="3530"/>
      <c r="C42" s="3530"/>
      <c r="D42" s="3530"/>
      <c r="E42" s="3530"/>
    </row>
    <row r="43" spans="1:5" ht="33" customHeight="1" x14ac:dyDescent="0.15">
      <c r="A43" s="3529" t="s">
        <v>3530</v>
      </c>
      <c r="B43" s="3530"/>
      <c r="C43" s="3530"/>
      <c r="D43" s="3530"/>
      <c r="E43" s="3530"/>
    </row>
    <row r="44" spans="1:5" ht="45" customHeight="1" x14ac:dyDescent="0.15">
      <c r="A44" s="3529" t="s">
        <v>3531</v>
      </c>
      <c r="B44" s="3530"/>
      <c r="C44" s="3530"/>
      <c r="D44" s="3530"/>
      <c r="E44" s="3530"/>
    </row>
    <row r="45" spans="1:5" ht="36" customHeight="1" x14ac:dyDescent="0.15">
      <c r="A45" s="3529" t="s">
        <v>3532</v>
      </c>
      <c r="B45" s="3529"/>
      <c r="C45" s="3529"/>
      <c r="D45" s="3529"/>
      <c r="E45" s="3531"/>
    </row>
  </sheetData>
  <mergeCells count="5">
    <mergeCell ref="A2:E2"/>
    <mergeCell ref="A42:E42"/>
    <mergeCell ref="A43:E43"/>
    <mergeCell ref="A44:E44"/>
    <mergeCell ref="A45:E45"/>
  </mergeCells>
  <pageMargins left="0.25" right="0.25" top="0.75" bottom="0.75" header="0.3" footer="0.3"/>
  <pageSetup paperSize="9" scale="83"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8">
    <pageSetUpPr fitToPage="1"/>
  </sheetPr>
  <dimension ref="A2:F26"/>
  <sheetViews>
    <sheetView zoomScaleNormal="100" workbookViewId="0"/>
  </sheetViews>
  <sheetFormatPr baseColWidth="10" defaultRowHeight="10.5" x14ac:dyDescent="0.15"/>
  <cols>
    <col min="1" max="1" width="20.5703125" style="949" customWidth="1"/>
    <col min="2" max="2" width="17" style="949" customWidth="1"/>
    <col min="3" max="3" width="21.42578125" style="949" customWidth="1"/>
    <col min="4" max="4" width="23.5703125" style="949" customWidth="1"/>
    <col min="5" max="5" width="19.7109375" style="949" customWidth="1"/>
    <col min="6" max="6" width="9.5703125" style="949" customWidth="1"/>
    <col min="7" max="16384" width="11.42578125" style="949"/>
  </cols>
  <sheetData>
    <row r="2" spans="1:6" ht="27.75" customHeight="1" x14ac:dyDescent="0.15">
      <c r="A2" s="3532" t="s">
        <v>3533</v>
      </c>
      <c r="B2" s="3532"/>
      <c r="C2" s="3532"/>
      <c r="D2" s="3532"/>
      <c r="E2" s="3532"/>
      <c r="F2" s="1963"/>
    </row>
    <row r="3" spans="1:6" x14ac:dyDescent="0.15">
      <c r="A3" s="1964"/>
      <c r="B3" s="1964"/>
      <c r="C3" s="1964"/>
      <c r="D3" s="1964"/>
      <c r="E3" s="1964"/>
      <c r="F3" s="1963"/>
    </row>
    <row r="4" spans="1:6" ht="21.75" x14ac:dyDescent="0.15">
      <c r="A4" s="1965" t="s">
        <v>3534</v>
      </c>
      <c r="B4" s="1966" t="s">
        <v>3535</v>
      </c>
      <c r="C4" s="1965" t="s">
        <v>3536</v>
      </c>
      <c r="D4" s="1965" t="s">
        <v>3514</v>
      </c>
      <c r="E4" s="1965" t="s">
        <v>3537</v>
      </c>
    </row>
    <row r="5" spans="1:6" x14ac:dyDescent="0.15">
      <c r="A5" s="1967" t="s">
        <v>71</v>
      </c>
      <c r="B5" s="1968">
        <f>+SUM(B6:B21)</f>
        <v>17762</v>
      </c>
      <c r="C5" s="1968">
        <f>+SUM(C6:C21)</f>
        <v>148527.53406666673</v>
      </c>
      <c r="D5" s="1969">
        <f>+C5/B5</f>
        <v>8.3620951506962466</v>
      </c>
      <c r="E5" s="1968">
        <f>+(SUM(E6*C6,E7*C7,E8*C8,E9*C9,E10*C10,E11*C11,E12*C12,E13*C13,E14*C14,E15*C15,E16*C16,E17*C17,E18*C18,E19*C19,E20*C20,E21*C21)/C5)</f>
        <v>711196.51373071247</v>
      </c>
    </row>
    <row r="6" spans="1:6" x14ac:dyDescent="0.15">
      <c r="A6" s="1970" t="s">
        <v>5</v>
      </c>
      <c r="B6" s="1971">
        <v>154</v>
      </c>
      <c r="C6" s="1971">
        <v>518.63957500000004</v>
      </c>
      <c r="D6" s="1972">
        <v>3.3677894480519481</v>
      </c>
      <c r="E6" s="1971">
        <v>609969.17392806103</v>
      </c>
    </row>
    <row r="7" spans="1:6" x14ac:dyDescent="0.15">
      <c r="A7" s="1970" t="s">
        <v>7</v>
      </c>
      <c r="B7" s="1971">
        <v>256</v>
      </c>
      <c r="C7" s="1971">
        <v>784.78178333333335</v>
      </c>
      <c r="D7" s="1972">
        <v>3.0655538411458334</v>
      </c>
      <c r="E7" s="1971">
        <v>570619.18207107205</v>
      </c>
    </row>
    <row r="8" spans="1:6" x14ac:dyDescent="0.15">
      <c r="A8" s="1970" t="s">
        <v>8</v>
      </c>
      <c r="B8" s="1971">
        <v>374</v>
      </c>
      <c r="C8" s="1971">
        <v>1591.5217083333341</v>
      </c>
      <c r="D8" s="1972">
        <v>4.2554056372549036</v>
      </c>
      <c r="E8" s="1971">
        <v>716277.79624437005</v>
      </c>
    </row>
    <row r="9" spans="1:6" x14ac:dyDescent="0.15">
      <c r="A9" s="1970" t="s">
        <v>9</v>
      </c>
      <c r="B9" s="1971">
        <v>149</v>
      </c>
      <c r="C9" s="1971">
        <v>387.31183333333337</v>
      </c>
      <c r="D9" s="1972">
        <v>2.5994082774049221</v>
      </c>
      <c r="E9" s="1971">
        <v>587211.62449616694</v>
      </c>
    </row>
    <row r="10" spans="1:6" x14ac:dyDescent="0.15">
      <c r="A10" s="1970" t="s">
        <v>10</v>
      </c>
      <c r="B10" s="1971">
        <v>390</v>
      </c>
      <c r="C10" s="1971">
        <v>1323.2604666666664</v>
      </c>
      <c r="D10" s="1972">
        <v>3.3929755555555547</v>
      </c>
      <c r="E10" s="1971">
        <v>676822.97624448605</v>
      </c>
    </row>
    <row r="11" spans="1:6" x14ac:dyDescent="0.15">
      <c r="A11" s="1970" t="s">
        <v>11</v>
      </c>
      <c r="B11" s="1971">
        <v>1416</v>
      </c>
      <c r="C11" s="1971">
        <v>5554.3194333333304</v>
      </c>
      <c r="D11" s="1972">
        <v>3.92254197269303</v>
      </c>
      <c r="E11" s="1971">
        <v>659577.24088162696</v>
      </c>
    </row>
    <row r="12" spans="1:6" x14ac:dyDescent="0.15">
      <c r="A12" s="1970" t="s">
        <v>12</v>
      </c>
      <c r="B12" s="1971">
        <v>11251</v>
      </c>
      <c r="C12" s="1971">
        <v>124339.23331666672</v>
      </c>
      <c r="D12" s="1972">
        <v>11.051393948686048</v>
      </c>
      <c r="E12" s="1971">
        <v>732807.63678139006</v>
      </c>
    </row>
    <row r="13" spans="1:6" x14ac:dyDescent="0.15">
      <c r="A13" s="1970" t="s">
        <v>13</v>
      </c>
      <c r="B13" s="1971">
        <v>490</v>
      </c>
      <c r="C13" s="1971">
        <v>1089.6415083333331</v>
      </c>
      <c r="D13" s="1972">
        <v>2.2237581802721085</v>
      </c>
      <c r="E13" s="1971">
        <v>464587.46661459899</v>
      </c>
    </row>
    <row r="14" spans="1:6" x14ac:dyDescent="0.15">
      <c r="A14" s="1970" t="s">
        <v>14</v>
      </c>
      <c r="B14" s="1971">
        <v>645</v>
      </c>
      <c r="C14" s="1971">
        <v>1991.5587333333344</v>
      </c>
      <c r="D14" s="1972">
        <v>3.0876879586563324</v>
      </c>
      <c r="E14" s="1971">
        <v>514143.54669884202</v>
      </c>
    </row>
    <row r="15" spans="1:6" x14ac:dyDescent="0.15">
      <c r="A15" s="1970" t="s">
        <v>15</v>
      </c>
      <c r="B15" s="1971">
        <v>1126</v>
      </c>
      <c r="C15" s="1971">
        <v>5526.8783916666625</v>
      </c>
      <c r="D15" s="1972">
        <v>4.9084177545885099</v>
      </c>
      <c r="E15" s="1971">
        <v>566580.17093913397</v>
      </c>
    </row>
    <row r="16" spans="1:6" x14ac:dyDescent="0.15">
      <c r="A16" s="1970" t="s">
        <v>417</v>
      </c>
      <c r="B16" s="1971">
        <v>555</v>
      </c>
      <c r="C16" s="1971">
        <v>2126.3675750000007</v>
      </c>
      <c r="D16" s="1972">
        <v>3.8312929279279291</v>
      </c>
      <c r="E16" s="1971">
        <v>600581.79978815198</v>
      </c>
    </row>
    <row r="17" spans="1:6" x14ac:dyDescent="0.15">
      <c r="A17" s="1970" t="s">
        <v>418</v>
      </c>
      <c r="B17" s="1971">
        <v>188</v>
      </c>
      <c r="C17" s="1971">
        <v>807.16845833333343</v>
      </c>
      <c r="D17" s="1972">
        <v>4.2934492464539016</v>
      </c>
      <c r="E17" s="1971">
        <v>745081.25078464195</v>
      </c>
    </row>
    <row r="18" spans="1:6" x14ac:dyDescent="0.15">
      <c r="A18" s="1970" t="s">
        <v>314</v>
      </c>
      <c r="B18" s="1971">
        <v>514</v>
      </c>
      <c r="C18" s="1971">
        <v>1623.2138916666668</v>
      </c>
      <c r="D18" s="1972">
        <v>3.158003680285344</v>
      </c>
      <c r="E18" s="1971">
        <v>495094.41248692502</v>
      </c>
    </row>
    <row r="19" spans="1:6" x14ac:dyDescent="0.15">
      <c r="A19" s="1970" t="s">
        <v>19</v>
      </c>
      <c r="B19" s="1971">
        <v>75</v>
      </c>
      <c r="C19" s="1971">
        <v>199.90608333333336</v>
      </c>
      <c r="D19" s="1972">
        <v>2.6654144444444445</v>
      </c>
      <c r="E19" s="1971">
        <v>431213.40170345397</v>
      </c>
    </row>
    <row r="20" spans="1:6" x14ac:dyDescent="0.15">
      <c r="A20" s="1970" t="s">
        <v>20</v>
      </c>
      <c r="B20" s="1971">
        <v>168</v>
      </c>
      <c r="C20" s="1971">
        <v>661.30671666666649</v>
      </c>
      <c r="D20" s="1972">
        <v>3.9363495039682528</v>
      </c>
      <c r="E20" s="1971">
        <v>595102.46483747102</v>
      </c>
    </row>
    <row r="21" spans="1:6" x14ac:dyDescent="0.15">
      <c r="A21" s="949" t="s">
        <v>3538</v>
      </c>
      <c r="B21" s="1971">
        <v>11</v>
      </c>
      <c r="C21" s="1971">
        <v>2.4245916666666667</v>
      </c>
      <c r="D21" s="1972">
        <v>0.22041742424242425</v>
      </c>
      <c r="E21" s="1971">
        <v>569859.39641382894</v>
      </c>
    </row>
    <row r="22" spans="1:6" x14ac:dyDescent="0.15">
      <c r="B22" s="1973"/>
    </row>
    <row r="23" spans="1:6" ht="33.75" customHeight="1" x14ac:dyDescent="0.15">
      <c r="A23" s="3533" t="s">
        <v>3539</v>
      </c>
      <c r="B23" s="3533"/>
      <c r="C23" s="3533"/>
      <c r="D23" s="3533"/>
      <c r="E23" s="3533"/>
      <c r="F23" s="1974"/>
    </row>
    <row r="24" spans="1:6" ht="37.5" customHeight="1" x14ac:dyDescent="0.15">
      <c r="A24" s="3533" t="s">
        <v>3540</v>
      </c>
      <c r="B24" s="3533"/>
      <c r="C24" s="3533"/>
      <c r="D24" s="3533"/>
      <c r="E24" s="3533"/>
      <c r="F24" s="1974"/>
    </row>
    <row r="25" spans="1:6" ht="48" customHeight="1" x14ac:dyDescent="0.15">
      <c r="A25" s="3533" t="s">
        <v>3531</v>
      </c>
      <c r="B25" s="3534"/>
      <c r="C25" s="3534"/>
      <c r="D25" s="3534"/>
      <c r="E25" s="3534"/>
      <c r="F25" s="1963"/>
    </row>
    <row r="26" spans="1:6" ht="36" customHeight="1" x14ac:dyDescent="0.15">
      <c r="A26" s="3533" t="s">
        <v>3532</v>
      </c>
      <c r="B26" s="3533"/>
      <c r="C26" s="3533"/>
      <c r="D26" s="3533"/>
      <c r="E26" s="3533"/>
      <c r="F26" s="1963"/>
    </row>
  </sheetData>
  <mergeCells count="5">
    <mergeCell ref="A2:E2"/>
    <mergeCell ref="A23:E23"/>
    <mergeCell ref="A24:E24"/>
    <mergeCell ref="A25:E25"/>
    <mergeCell ref="A26:E26"/>
  </mergeCells>
  <pageMargins left="0.25" right="0.25" top="0.75" bottom="0.75" header="0.3" footer="0.3"/>
  <pageSetup scale="99" orientation="portrait" verticalDpi="0"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9">
    <pageSetUpPr fitToPage="1"/>
  </sheetPr>
  <dimension ref="A2:I46"/>
  <sheetViews>
    <sheetView zoomScaleNormal="100" workbookViewId="0"/>
  </sheetViews>
  <sheetFormatPr baseColWidth="10" defaultRowHeight="10.5" x14ac:dyDescent="0.15"/>
  <cols>
    <col min="1" max="1" width="34.7109375" style="946" customWidth="1"/>
    <col min="2" max="2" width="12.140625" style="946" customWidth="1"/>
    <col min="3" max="3" width="14.42578125" style="946" customWidth="1"/>
    <col min="4" max="4" width="13.7109375" style="946" customWidth="1"/>
    <col min="5" max="6" width="12.5703125" style="946" customWidth="1"/>
    <col min="7" max="7" width="20.140625" style="946" customWidth="1"/>
    <col min="8" max="8" width="19.42578125" style="946" customWidth="1"/>
    <col min="9" max="16384" width="11.42578125" style="946"/>
  </cols>
  <sheetData>
    <row r="2" spans="1:9" ht="28.5" customHeight="1" x14ac:dyDescent="0.15">
      <c r="A2" s="3535" t="s">
        <v>3942</v>
      </c>
      <c r="B2" s="3535"/>
      <c r="C2" s="3535"/>
      <c r="D2" s="3535"/>
      <c r="E2" s="3535"/>
      <c r="F2" s="3535"/>
      <c r="G2" s="3535"/>
      <c r="H2" s="3535"/>
      <c r="I2" s="1975"/>
    </row>
    <row r="3" spans="1:9" ht="11.25" customHeight="1" x14ac:dyDescent="0.15"/>
    <row r="4" spans="1:9" ht="42" x14ac:dyDescent="0.15">
      <c r="A4" s="2174" t="s">
        <v>2816</v>
      </c>
      <c r="B4" s="1965" t="s">
        <v>3535</v>
      </c>
      <c r="C4" s="1976" t="s">
        <v>3541</v>
      </c>
      <c r="D4" s="1976" t="s">
        <v>3542</v>
      </c>
      <c r="E4" s="1976" t="s">
        <v>3543</v>
      </c>
      <c r="F4" s="1976" t="s">
        <v>3544</v>
      </c>
      <c r="G4" s="1976" t="s">
        <v>3545</v>
      </c>
      <c r="H4" s="1976" t="s">
        <v>3546</v>
      </c>
    </row>
    <row r="5" spans="1:9" x14ac:dyDescent="0.15">
      <c r="A5" s="1977" t="s">
        <v>4</v>
      </c>
      <c r="B5" s="1978">
        <f>+SUM(B6,B8,B10,B14,B18,B21,B26,B32,B36,B39)</f>
        <v>17762</v>
      </c>
      <c r="C5" s="1978">
        <f t="shared" ref="C5:D5" si="0">+SUM(C6,C8,C10,C14,C18,C21,C26,C32,C36,C39)</f>
        <v>89563.252319899926</v>
      </c>
      <c r="D5" s="1978">
        <f t="shared" si="0"/>
        <v>58831.203837666602</v>
      </c>
      <c r="E5" s="1979">
        <f>+C5/B5</f>
        <v>5.0424080801655178</v>
      </c>
      <c r="F5" s="1979">
        <f>+D5/B5</f>
        <v>3.3121947887437564</v>
      </c>
      <c r="G5" s="1958">
        <f>+(SUM(G6*C6,G8*C8,G10*C10,G14*C14,G18*C18,G21*C21,G26*C26,G32*C32,G36*C36,G39*C39)/C5)</f>
        <v>765026.24423177994</v>
      </c>
      <c r="H5" s="1958">
        <f>+(SUM(H6*D6,H8*D8,H10*D10,H14*D14,H18*D18,H21*D21,H26*D26,H32*D32,H36*D36,H39*D39)/D5)</f>
        <v>630856.13350607385</v>
      </c>
      <c r="I5" s="1980"/>
    </row>
    <row r="6" spans="1:9" s="1977" customFormat="1" x14ac:dyDescent="0.15">
      <c r="A6" s="1957" t="s">
        <v>2860</v>
      </c>
      <c r="B6" s="1978">
        <v>117</v>
      </c>
      <c r="C6" s="1978">
        <v>1047.6666666666665</v>
      </c>
      <c r="D6" s="1978">
        <v>621.08333333333326</v>
      </c>
      <c r="E6" s="1979">
        <v>8.9544159544159534</v>
      </c>
      <c r="F6" s="1979">
        <v>5.3084045584045576</v>
      </c>
      <c r="G6" s="1958">
        <v>526270.17828265205</v>
      </c>
      <c r="H6" s="1958">
        <v>641125.39678334503</v>
      </c>
    </row>
    <row r="7" spans="1:9" x14ac:dyDescent="0.15">
      <c r="A7" s="2173" t="s">
        <v>2860</v>
      </c>
      <c r="B7" s="1981">
        <v>117</v>
      </c>
      <c r="C7" s="1981">
        <v>1047.6666666666665</v>
      </c>
      <c r="D7" s="1981">
        <v>621.08333333333326</v>
      </c>
      <c r="E7" s="1982">
        <v>8.9544159544159534</v>
      </c>
      <c r="F7" s="1982">
        <v>5.3084045584045576</v>
      </c>
      <c r="G7" s="1961">
        <v>526270.17828265205</v>
      </c>
      <c r="H7" s="1961">
        <v>641125.39678334503</v>
      </c>
    </row>
    <row r="8" spans="1:9" s="1977" customFormat="1" x14ac:dyDescent="0.15">
      <c r="A8" s="1957" t="s">
        <v>1189</v>
      </c>
      <c r="B8" s="1978">
        <v>873</v>
      </c>
      <c r="C8" s="1978">
        <v>582.9166666666664</v>
      </c>
      <c r="D8" s="1978">
        <v>929.66666666666595</v>
      </c>
      <c r="E8" s="1979">
        <v>0.66771668575792253</v>
      </c>
      <c r="F8" s="1979">
        <v>1.0649102710958374</v>
      </c>
      <c r="G8" s="1958">
        <v>383016.84250430297</v>
      </c>
      <c r="H8" s="1958">
        <v>346727.87648477202</v>
      </c>
    </row>
    <row r="9" spans="1:9" x14ac:dyDescent="0.15">
      <c r="A9" s="2173" t="s">
        <v>1189</v>
      </c>
      <c r="B9" s="1981">
        <v>873</v>
      </c>
      <c r="C9" s="1981">
        <v>582.9166666666664</v>
      </c>
      <c r="D9" s="1981">
        <v>929.66666666666595</v>
      </c>
      <c r="E9" s="1982">
        <v>0.66771668575792253</v>
      </c>
      <c r="F9" s="1982">
        <v>1.0649102710958374</v>
      </c>
      <c r="G9" s="1961">
        <v>383016.84250430297</v>
      </c>
      <c r="H9" s="1961">
        <v>346727.87648477202</v>
      </c>
    </row>
    <row r="10" spans="1:9" s="1977" customFormat="1" x14ac:dyDescent="0.15">
      <c r="A10" s="1957" t="s">
        <v>2808</v>
      </c>
      <c r="B10" s="1978">
        <v>634</v>
      </c>
      <c r="C10" s="1978">
        <v>1942.4999882</v>
      </c>
      <c r="D10" s="1978">
        <v>2920.8333333333344</v>
      </c>
      <c r="E10" s="1979">
        <v>3.0638801261829665</v>
      </c>
      <c r="F10" s="1979">
        <v>4.606992639327026</v>
      </c>
      <c r="G10" s="1958">
        <v>672220.11668503901</v>
      </c>
      <c r="H10" s="1958">
        <v>511569.33156274998</v>
      </c>
    </row>
    <row r="11" spans="1:9" x14ac:dyDescent="0.15">
      <c r="A11" s="2173" t="s">
        <v>2808</v>
      </c>
      <c r="B11" s="1981">
        <v>135</v>
      </c>
      <c r="C11" s="1981">
        <v>306.83333333333337</v>
      </c>
      <c r="D11" s="1981">
        <v>177.91666666666663</v>
      </c>
      <c r="E11" s="1982">
        <v>2.2728395061728399</v>
      </c>
      <c r="F11" s="1982">
        <v>1.3179012345679009</v>
      </c>
      <c r="G11" s="1961">
        <v>693014.58179162396</v>
      </c>
      <c r="H11" s="1961">
        <v>684161.323756253</v>
      </c>
    </row>
    <row r="12" spans="1:9" x14ac:dyDescent="0.15">
      <c r="A12" s="2173" t="s">
        <v>3516</v>
      </c>
      <c r="B12" s="1981">
        <v>23</v>
      </c>
      <c r="C12" s="1981">
        <v>359</v>
      </c>
      <c r="D12" s="1981">
        <v>853.91666666666674</v>
      </c>
      <c r="E12" s="1982">
        <v>15.608695652173912</v>
      </c>
      <c r="F12" s="1982">
        <v>37.126811594202898</v>
      </c>
      <c r="G12" s="1961">
        <v>816970.28332230798</v>
      </c>
      <c r="H12" s="1961">
        <v>604569.46985795803</v>
      </c>
    </row>
    <row r="13" spans="1:9" x14ac:dyDescent="0.15">
      <c r="A13" s="2173" t="s">
        <v>2836</v>
      </c>
      <c r="B13" s="1981">
        <v>476</v>
      </c>
      <c r="C13" s="1981">
        <v>1276.6666666666672</v>
      </c>
      <c r="D13" s="1981">
        <v>1888.9999999999998</v>
      </c>
      <c r="E13" s="1982">
        <v>2.6820728291316538</v>
      </c>
      <c r="F13" s="1982">
        <v>3.9684873949579829</v>
      </c>
      <c r="G13" s="1961">
        <v>626518.488852415</v>
      </c>
      <c r="H13" s="1961">
        <v>453273.21719694301</v>
      </c>
    </row>
    <row r="14" spans="1:9" s="1977" customFormat="1" x14ac:dyDescent="0.15">
      <c r="A14" s="1957" t="s">
        <v>3517</v>
      </c>
      <c r="B14" s="1978">
        <v>206</v>
      </c>
      <c r="C14" s="1978">
        <v>1553.1666666666667</v>
      </c>
      <c r="D14" s="1978">
        <v>757.49999600000001</v>
      </c>
      <c r="E14" s="1979">
        <v>7.5396440129449838</v>
      </c>
      <c r="F14" s="1979">
        <v>3.6771844660194168</v>
      </c>
      <c r="G14" s="1958">
        <v>1053342.7002105201</v>
      </c>
      <c r="H14" s="1958">
        <v>973890.62635777798</v>
      </c>
    </row>
    <row r="15" spans="1:9" x14ac:dyDescent="0.15">
      <c r="A15" s="2173" t="s">
        <v>1452</v>
      </c>
      <c r="B15" s="1981">
        <v>19</v>
      </c>
      <c r="C15" s="1981">
        <v>93.583333333333329</v>
      </c>
      <c r="D15" s="1981">
        <v>43.666666666666664</v>
      </c>
      <c r="E15" s="1982">
        <v>4.9254385964912277</v>
      </c>
      <c r="F15" s="1982">
        <v>2.2982456140350878</v>
      </c>
      <c r="G15" s="1961">
        <v>343786.15760845901</v>
      </c>
      <c r="H15" s="1961">
        <v>314772.30343454197</v>
      </c>
    </row>
    <row r="16" spans="1:9" x14ac:dyDescent="0.15">
      <c r="A16" s="2173" t="s">
        <v>2828</v>
      </c>
      <c r="B16" s="1981">
        <v>19</v>
      </c>
      <c r="C16" s="1981">
        <v>4.416666666666667</v>
      </c>
      <c r="D16" s="1981">
        <v>11.083333333333334</v>
      </c>
      <c r="E16" s="1982">
        <v>0.23245614035087722</v>
      </c>
      <c r="F16" s="1982">
        <v>0.58333333333333337</v>
      </c>
      <c r="G16" s="1961">
        <v>259738.396226415</v>
      </c>
      <c r="H16" s="1961">
        <v>288887.63909774402</v>
      </c>
    </row>
    <row r="17" spans="1:8" x14ac:dyDescent="0.15">
      <c r="A17" s="2173" t="s">
        <v>2607</v>
      </c>
      <c r="B17" s="1981">
        <v>168</v>
      </c>
      <c r="C17" s="1981">
        <v>1455.1666666666667</v>
      </c>
      <c r="D17" s="1981">
        <v>702.74999999999989</v>
      </c>
      <c r="E17" s="1982">
        <v>8.6617063492063497</v>
      </c>
      <c r="F17" s="1982">
        <v>4.1830357142857135</v>
      </c>
      <c r="G17" s="1961">
        <v>1101383.76225687</v>
      </c>
      <c r="H17" s="1961">
        <v>1025649.59689227</v>
      </c>
    </row>
    <row r="18" spans="1:8" s="1977" customFormat="1" x14ac:dyDescent="0.15">
      <c r="A18" s="1957" t="s">
        <v>3518</v>
      </c>
      <c r="B18" s="1978">
        <v>490</v>
      </c>
      <c r="C18" s="1978">
        <v>1470.7499999999998</v>
      </c>
      <c r="D18" s="1978">
        <v>578.4166666666664</v>
      </c>
      <c r="E18" s="1979">
        <v>3.0015306122448977</v>
      </c>
      <c r="F18" s="1979">
        <v>1.1804421768707478</v>
      </c>
      <c r="G18" s="1958">
        <v>700584.61344390002</v>
      </c>
      <c r="H18" s="1958">
        <v>628949.38759026094</v>
      </c>
    </row>
    <row r="19" spans="1:8" x14ac:dyDescent="0.15">
      <c r="A19" s="2173" t="s">
        <v>3516</v>
      </c>
      <c r="B19" s="1981">
        <v>18</v>
      </c>
      <c r="C19" s="1981">
        <v>23.083333333333332</v>
      </c>
      <c r="D19" s="1981">
        <v>3.7500000000000004</v>
      </c>
      <c r="E19" s="1982">
        <v>1.2824074074074074</v>
      </c>
      <c r="F19" s="1982">
        <v>0.20833333333333337</v>
      </c>
      <c r="G19" s="1961">
        <v>325739.17328447697</v>
      </c>
      <c r="H19" s="1961">
        <v>353271.04444444401</v>
      </c>
    </row>
    <row r="20" spans="1:8" x14ac:dyDescent="0.15">
      <c r="A20" s="2173" t="s">
        <v>2470</v>
      </c>
      <c r="B20" s="1981">
        <v>472</v>
      </c>
      <c r="C20" s="1981">
        <v>1447.6666666666663</v>
      </c>
      <c r="D20" s="1981">
        <v>574.6666666666664</v>
      </c>
      <c r="E20" s="1982">
        <v>3.0670903954802253</v>
      </c>
      <c r="F20" s="1982">
        <v>1.2175141242937848</v>
      </c>
      <c r="G20" s="1961">
        <v>706561.59864561399</v>
      </c>
      <c r="H20" s="1961">
        <v>630748.33269489603</v>
      </c>
    </row>
    <row r="21" spans="1:8" s="1977" customFormat="1" x14ac:dyDescent="0.15">
      <c r="A21" s="1957" t="s">
        <v>3519</v>
      </c>
      <c r="B21" s="1978">
        <v>2582</v>
      </c>
      <c r="C21" s="1978">
        <v>14257.916666666642</v>
      </c>
      <c r="D21" s="1978">
        <v>6856.6666666666633</v>
      </c>
      <c r="E21" s="1979">
        <v>5.5220436354247262</v>
      </c>
      <c r="F21" s="1979">
        <v>2.6555641621482042</v>
      </c>
      <c r="G21" s="1958">
        <v>780234.97098334902</v>
      </c>
      <c r="H21" s="1958">
        <v>700316.23428271199</v>
      </c>
    </row>
    <row r="22" spans="1:8" x14ac:dyDescent="0.15">
      <c r="A22" s="2173" t="s">
        <v>3520</v>
      </c>
      <c r="B22" s="1981">
        <v>1239</v>
      </c>
      <c r="C22" s="1981">
        <v>7704.6666666666661</v>
      </c>
      <c r="D22" s="1981">
        <v>3794.2499999999991</v>
      </c>
      <c r="E22" s="1982">
        <v>6.2184557438794723</v>
      </c>
      <c r="F22" s="1982">
        <v>3.0623486682808712</v>
      </c>
      <c r="G22" s="1961">
        <v>770607.97842086398</v>
      </c>
      <c r="H22" s="1961">
        <v>657257.117067524</v>
      </c>
    </row>
    <row r="23" spans="1:8" x14ac:dyDescent="0.15">
      <c r="A23" s="2173" t="s">
        <v>3521</v>
      </c>
      <c r="B23" s="1981">
        <v>309</v>
      </c>
      <c r="C23" s="1981">
        <v>1619.6666666666667</v>
      </c>
      <c r="D23" s="1981">
        <v>691.25000000000023</v>
      </c>
      <c r="E23" s="1982">
        <v>5.2416396979503777</v>
      </c>
      <c r="F23" s="1982">
        <v>2.2370550161812304</v>
      </c>
      <c r="G23" s="1961">
        <v>744914.82741053996</v>
      </c>
      <c r="H23" s="1961">
        <v>710464.33383248898</v>
      </c>
    </row>
    <row r="24" spans="1:8" x14ac:dyDescent="0.15">
      <c r="A24" s="2173" t="s">
        <v>3943</v>
      </c>
      <c r="B24" s="1981">
        <v>207</v>
      </c>
      <c r="C24" s="1981">
        <v>1759.583333333333</v>
      </c>
      <c r="D24" s="1981">
        <v>1021.6666666666665</v>
      </c>
      <c r="E24" s="1982">
        <v>8.500402576489531</v>
      </c>
      <c r="F24" s="1982">
        <v>4.935587761674717</v>
      </c>
      <c r="G24" s="1961">
        <v>1125974.0769919499</v>
      </c>
      <c r="H24" s="1961">
        <v>1050336.2585648701</v>
      </c>
    </row>
    <row r="25" spans="1:8" x14ac:dyDescent="0.15">
      <c r="A25" s="2173" t="s">
        <v>3516</v>
      </c>
      <c r="B25" s="1981">
        <v>827</v>
      </c>
      <c r="C25" s="1981">
        <v>3173.9999999999973</v>
      </c>
      <c r="D25" s="1981">
        <v>1349.4999852000001</v>
      </c>
      <c r="E25" s="1982">
        <v>3.8379685610640837</v>
      </c>
      <c r="F25" s="1982">
        <v>1.6318016928657808</v>
      </c>
      <c r="G25" s="1961">
        <v>629958.61915250099</v>
      </c>
      <c r="H25" s="1961">
        <v>551193.144401278</v>
      </c>
    </row>
    <row r="26" spans="1:8" s="1977" customFormat="1" x14ac:dyDescent="0.15">
      <c r="A26" s="1957" t="s">
        <v>3522</v>
      </c>
      <c r="B26" s="1978">
        <v>4036</v>
      </c>
      <c r="C26" s="1978">
        <v>26444.499906699999</v>
      </c>
      <c r="D26" s="1978">
        <v>14477.916666666655</v>
      </c>
      <c r="E26" s="1979">
        <v>6.552155599603565</v>
      </c>
      <c r="F26" s="1979">
        <v>3.5871944169144339</v>
      </c>
      <c r="G26" s="1958">
        <v>893792.18248325703</v>
      </c>
      <c r="H26" s="1958">
        <v>682065.50497612695</v>
      </c>
    </row>
    <row r="27" spans="1:8" x14ac:dyDescent="0.15">
      <c r="A27" s="2173" t="s">
        <v>2328</v>
      </c>
      <c r="B27" s="1981">
        <v>313</v>
      </c>
      <c r="C27" s="1981">
        <v>2936.8333333333326</v>
      </c>
      <c r="D27" s="1981">
        <v>2661.2500000000005</v>
      </c>
      <c r="E27" s="1982">
        <v>9.3828541001064938</v>
      </c>
      <c r="F27" s="1982">
        <v>8.5023961661341865</v>
      </c>
      <c r="G27" s="1961">
        <v>623197.77843653003</v>
      </c>
      <c r="H27" s="1961">
        <v>473318.45521076198</v>
      </c>
    </row>
    <row r="28" spans="1:8" x14ac:dyDescent="0.15">
      <c r="A28" s="2173" t="s">
        <v>3516</v>
      </c>
      <c r="B28" s="1981">
        <v>22</v>
      </c>
      <c r="C28" s="1981">
        <v>523.83333333333326</v>
      </c>
      <c r="D28" s="1981">
        <v>209.33333333333334</v>
      </c>
      <c r="E28" s="1982">
        <v>23.810606060606059</v>
      </c>
      <c r="F28" s="1982">
        <v>9.5151515151515156</v>
      </c>
      <c r="G28" s="1961">
        <v>726222.85834344605</v>
      </c>
      <c r="H28" s="1961">
        <v>563694.71938965004</v>
      </c>
    </row>
    <row r="29" spans="1:8" x14ac:dyDescent="0.15">
      <c r="A29" s="2173" t="s">
        <v>3523</v>
      </c>
      <c r="B29" s="1981">
        <v>3133</v>
      </c>
      <c r="C29" s="1981">
        <v>16861.16666666665</v>
      </c>
      <c r="D29" s="1981">
        <v>8745.2500000000146</v>
      </c>
      <c r="E29" s="1982">
        <v>5.3817959357378387</v>
      </c>
      <c r="F29" s="1982">
        <v>2.7913341844877162</v>
      </c>
      <c r="G29" s="1961">
        <v>952272.88505190099</v>
      </c>
      <c r="H29" s="1961">
        <v>709594.07348040806</v>
      </c>
    </row>
    <row r="30" spans="1:8" x14ac:dyDescent="0.15">
      <c r="A30" s="2173" t="s">
        <v>1563</v>
      </c>
      <c r="B30" s="1981">
        <v>284</v>
      </c>
      <c r="C30" s="1981">
        <v>1243.3333333333333</v>
      </c>
      <c r="D30" s="1981">
        <v>515.33333333333348</v>
      </c>
      <c r="E30" s="1982">
        <v>4.3779342723004691</v>
      </c>
      <c r="F30" s="1982">
        <v>1.8145539906103292</v>
      </c>
      <c r="G30" s="1961">
        <v>549634.28102186299</v>
      </c>
      <c r="H30" s="1961">
        <v>521195.91647852497</v>
      </c>
    </row>
    <row r="31" spans="1:8" x14ac:dyDescent="0.15">
      <c r="A31" s="2173" t="s">
        <v>1564</v>
      </c>
      <c r="B31" s="1981">
        <v>284</v>
      </c>
      <c r="C31" s="1981">
        <v>4879.3333333333339</v>
      </c>
      <c r="D31" s="1981">
        <v>2346.7499999999991</v>
      </c>
      <c r="E31" s="1982">
        <v>17.180751173708924</v>
      </c>
      <c r="F31" s="1982">
        <v>8.2632042253521103</v>
      </c>
      <c r="G31" s="1961">
        <v>960260.11142227799</v>
      </c>
      <c r="H31" s="1961">
        <v>862086.50630330201</v>
      </c>
    </row>
    <row r="32" spans="1:8" s="1977" customFormat="1" ht="21" x14ac:dyDescent="0.15">
      <c r="A32" s="2175" t="s">
        <v>3524</v>
      </c>
      <c r="B32" s="1978">
        <v>6379</v>
      </c>
      <c r="C32" s="1978">
        <v>30090.166666666639</v>
      </c>
      <c r="D32" s="1978">
        <v>20511.083333333314</v>
      </c>
      <c r="E32" s="1979">
        <v>4.7170664158436493</v>
      </c>
      <c r="F32" s="1979">
        <v>3.2154073261221687</v>
      </c>
      <c r="G32" s="1958">
        <v>610533.16956460394</v>
      </c>
      <c r="H32" s="1958">
        <v>534590.84012180695</v>
      </c>
    </row>
    <row r="33" spans="1:9" x14ac:dyDescent="0.15">
      <c r="A33" s="2173" t="s">
        <v>2824</v>
      </c>
      <c r="B33" s="1981">
        <v>2307</v>
      </c>
      <c r="C33" s="1981">
        <v>3076.0833333333298</v>
      </c>
      <c r="D33" s="1981">
        <v>1795.000000000002</v>
      </c>
      <c r="E33" s="1982">
        <v>1.3333694552810273</v>
      </c>
      <c r="F33" s="1982">
        <v>0.77806675335934206</v>
      </c>
      <c r="G33" s="1961">
        <v>942161.37398489402</v>
      </c>
      <c r="H33" s="1961">
        <v>825306.24340939603</v>
      </c>
    </row>
    <row r="34" spans="1:9" x14ac:dyDescent="0.15">
      <c r="A34" s="2173" t="s">
        <v>2825</v>
      </c>
      <c r="B34" s="1981">
        <v>616</v>
      </c>
      <c r="C34" s="1981">
        <v>1244.4166666666667</v>
      </c>
      <c r="D34" s="1981">
        <v>957.4166666666664</v>
      </c>
      <c r="E34" s="1982">
        <v>2.0201569264069263</v>
      </c>
      <c r="F34" s="1982">
        <v>1.5542478354978351</v>
      </c>
      <c r="G34" s="1961">
        <v>653441.88725177106</v>
      </c>
      <c r="H34" s="1961">
        <v>582274.531357873</v>
      </c>
    </row>
    <row r="35" spans="1:9" x14ac:dyDescent="0.15">
      <c r="A35" s="2173" t="s">
        <v>2473</v>
      </c>
      <c r="B35" s="1981">
        <v>3456</v>
      </c>
      <c r="C35" s="1981">
        <v>25769.666666666617</v>
      </c>
      <c r="D35" s="1981">
        <v>17758.666666666639</v>
      </c>
      <c r="E35" s="1982">
        <v>7.4565007716049241</v>
      </c>
      <c r="F35" s="1982">
        <v>5.1385030864197452</v>
      </c>
      <c r="G35" s="1961">
        <v>568875.18734070798</v>
      </c>
      <c r="H35" s="1961">
        <v>502635.326778905</v>
      </c>
    </row>
    <row r="36" spans="1:9" s="1977" customFormat="1" x14ac:dyDescent="0.15">
      <c r="A36" s="1957" t="s">
        <v>3525</v>
      </c>
      <c r="B36" s="1978">
        <v>1272</v>
      </c>
      <c r="C36" s="1978">
        <v>6244.0024249999715</v>
      </c>
      <c r="D36" s="1978">
        <v>7082.0371749999676</v>
      </c>
      <c r="E36" s="1979">
        <v>4.9088069378930594</v>
      </c>
      <c r="F36" s="1979">
        <v>5.5676392885219874</v>
      </c>
      <c r="G36" s="1958">
        <v>896684.46050234302</v>
      </c>
      <c r="H36" s="1958">
        <v>740812.63443125505</v>
      </c>
    </row>
    <row r="37" spans="1:9" x14ac:dyDescent="0.15">
      <c r="A37" s="2173" t="s">
        <v>3526</v>
      </c>
      <c r="B37" s="1981">
        <v>612</v>
      </c>
      <c r="C37" s="1981">
        <v>1438.7499999999998</v>
      </c>
      <c r="D37" s="1981">
        <v>2295.2499999999995</v>
      </c>
      <c r="E37" s="1982">
        <v>2.3508986928104569</v>
      </c>
      <c r="F37" s="1982">
        <v>3.7504084967320255</v>
      </c>
      <c r="G37" s="1961">
        <v>529650.11097826203</v>
      </c>
      <c r="H37" s="1961">
        <v>433027.30229489098</v>
      </c>
    </row>
    <row r="38" spans="1:9" x14ac:dyDescent="0.15">
      <c r="A38" s="2173" t="s">
        <v>3527</v>
      </c>
      <c r="B38" s="1981">
        <v>660</v>
      </c>
      <c r="C38" s="1981">
        <v>4805.2524249999815</v>
      </c>
      <c r="D38" s="1981">
        <v>4786.7871749999849</v>
      </c>
      <c r="E38" s="1982">
        <v>7.2806854924242144</v>
      </c>
      <c r="F38" s="1982">
        <v>7.2527078409090677</v>
      </c>
      <c r="G38" s="1961">
        <v>1006578.9309011101</v>
      </c>
      <c r="H38" s="1961">
        <v>888394.77204446297</v>
      </c>
    </row>
    <row r="39" spans="1:9" s="1977" customFormat="1" x14ac:dyDescent="0.15">
      <c r="A39" s="1957" t="s">
        <v>3528</v>
      </c>
      <c r="B39" s="1978">
        <v>1173</v>
      </c>
      <c r="C39" s="1978">
        <v>5929.666666666667</v>
      </c>
      <c r="D39" s="1978">
        <v>4095.9999999999977</v>
      </c>
      <c r="E39" s="1979">
        <v>5.0551292980960501</v>
      </c>
      <c r="F39" s="1979">
        <v>3.4919011082693929</v>
      </c>
      <c r="G39" s="1958">
        <v>850143.82532014605</v>
      </c>
      <c r="H39" s="1958">
        <v>710337.89437360095</v>
      </c>
    </row>
    <row r="40" spans="1:9" x14ac:dyDescent="0.15">
      <c r="A40" s="2173" t="s">
        <v>3528</v>
      </c>
      <c r="B40" s="1981">
        <v>1173</v>
      </c>
      <c r="C40" s="1981">
        <v>5929.666666666667</v>
      </c>
      <c r="D40" s="1981">
        <v>4095.9999999999977</v>
      </c>
      <c r="E40" s="1982">
        <v>5.0551292980960501</v>
      </c>
      <c r="F40" s="1982">
        <v>3.4919011082693929</v>
      </c>
      <c r="G40" s="1961">
        <v>850143.82532014605</v>
      </c>
      <c r="H40" s="1961">
        <v>710337.89437360095</v>
      </c>
    </row>
    <row r="41" spans="1:9" x14ac:dyDescent="0.15">
      <c r="D41" s="1983"/>
    </row>
    <row r="42" spans="1:9" ht="24" customHeight="1" x14ac:dyDescent="0.15">
      <c r="A42" s="3529" t="s">
        <v>3547</v>
      </c>
      <c r="B42" s="3530"/>
      <c r="C42" s="3530"/>
      <c r="D42" s="3530"/>
      <c r="E42" s="3530"/>
      <c r="F42" s="3536"/>
      <c r="G42" s="3536"/>
      <c r="H42" s="3536"/>
    </row>
    <row r="43" spans="1:9" ht="33.75" customHeight="1" x14ac:dyDescent="0.15">
      <c r="A43" s="3529" t="s">
        <v>3548</v>
      </c>
      <c r="B43" s="3530"/>
      <c r="C43" s="3530"/>
      <c r="D43" s="3530"/>
      <c r="E43" s="3530"/>
      <c r="F43" s="3536"/>
      <c r="G43" s="3536"/>
      <c r="H43" s="3536"/>
    </row>
    <row r="44" spans="1:9" ht="23.25" customHeight="1" x14ac:dyDescent="0.15">
      <c r="A44" s="3529" t="s">
        <v>3549</v>
      </c>
      <c r="B44" s="3529"/>
      <c r="C44" s="3529"/>
      <c r="D44" s="3529"/>
      <c r="E44" s="3529"/>
      <c r="F44" s="3529"/>
      <c r="G44" s="3529"/>
      <c r="H44" s="3529"/>
      <c r="I44" s="1984"/>
    </row>
    <row r="45" spans="1:9" ht="35.25" customHeight="1" x14ac:dyDescent="0.15">
      <c r="A45" s="3529" t="s">
        <v>3550</v>
      </c>
      <c r="B45" s="3529"/>
      <c r="C45" s="3529"/>
      <c r="D45" s="3529"/>
      <c r="E45" s="3529"/>
      <c r="F45" s="3529"/>
      <c r="G45" s="3529"/>
      <c r="H45" s="3529"/>
    </row>
    <row r="46" spans="1:9" ht="33.75" customHeight="1" x14ac:dyDescent="0.15">
      <c r="A46" s="3529" t="s">
        <v>3532</v>
      </c>
      <c r="B46" s="3529"/>
      <c r="C46" s="3529"/>
      <c r="D46" s="3529"/>
      <c r="E46" s="3531"/>
      <c r="F46" s="3531"/>
      <c r="G46" s="3531"/>
      <c r="H46" s="3531"/>
    </row>
  </sheetData>
  <mergeCells count="6">
    <mergeCell ref="A46:H46"/>
    <mergeCell ref="A2:H2"/>
    <mergeCell ref="A42:H42"/>
    <mergeCell ref="A43:H43"/>
    <mergeCell ref="A44:H44"/>
    <mergeCell ref="A45:H45"/>
  </mergeCells>
  <pageMargins left="0.25" right="0.25" top="0.75" bottom="0.75" header="0.3" footer="0.3"/>
  <pageSetup paperSize="9" scale="97" fitToHeight="0" orientation="landscape" verticalDpi="0"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0"/>
  <dimension ref="A2:E28"/>
  <sheetViews>
    <sheetView workbookViewId="0"/>
  </sheetViews>
  <sheetFormatPr baseColWidth="10" defaultRowHeight="10.5" x14ac:dyDescent="0.15"/>
  <cols>
    <col min="1" max="1" width="40" style="257" customWidth="1"/>
    <col min="2" max="2" width="22.85546875" style="257" customWidth="1"/>
    <col min="3" max="3" width="25" style="257" customWidth="1"/>
    <col min="4" max="4" width="22.85546875" style="257" customWidth="1"/>
    <col min="5" max="5" width="25" style="257" customWidth="1"/>
    <col min="6" max="16384" width="11.42578125" style="257"/>
  </cols>
  <sheetData>
    <row r="2" spans="1:5" ht="15" customHeight="1" x14ac:dyDescent="0.15">
      <c r="A2" s="2562" t="s">
        <v>3551</v>
      </c>
      <c r="B2" s="3537"/>
      <c r="C2" s="3537"/>
      <c r="D2" s="3537"/>
      <c r="E2" s="3537"/>
    </row>
    <row r="3" spans="1:5" ht="11.25" customHeight="1" x14ac:dyDescent="0.15"/>
    <row r="4" spans="1:5" ht="33.75" customHeight="1" x14ac:dyDescent="0.15">
      <c r="A4" s="280" t="s">
        <v>3483</v>
      </c>
      <c r="B4" s="281" t="s">
        <v>3552</v>
      </c>
      <c r="C4" s="281" t="s">
        <v>3553</v>
      </c>
      <c r="D4" s="281" t="s">
        <v>3554</v>
      </c>
      <c r="E4" s="281" t="s">
        <v>3555</v>
      </c>
    </row>
    <row r="5" spans="1:5" ht="11.25" x14ac:dyDescent="0.15">
      <c r="A5" s="417" t="s">
        <v>3556</v>
      </c>
      <c r="B5" s="1857">
        <v>57734368120.46035</v>
      </c>
      <c r="C5" s="1985">
        <f t="shared" ref="C5:C15" si="0">B5/B$5</f>
        <v>1</v>
      </c>
      <c r="D5" s="1857">
        <v>53820836064.029144</v>
      </c>
      <c r="E5" s="1985">
        <f t="shared" ref="E5:E15" si="1">D5/D$5</f>
        <v>1</v>
      </c>
    </row>
    <row r="6" spans="1:5" x14ac:dyDescent="0.15">
      <c r="A6" s="1902" t="s">
        <v>3557</v>
      </c>
      <c r="B6" s="1857">
        <f>SUM(B7:B15)</f>
        <v>152175875.07999998</v>
      </c>
      <c r="C6" s="1985">
        <f t="shared" si="0"/>
        <v>2.6357935495629117E-3</v>
      </c>
      <c r="D6" s="1857">
        <f>SUM(D7:D15)</f>
        <v>2970613823.1799998</v>
      </c>
      <c r="E6" s="1985">
        <f t="shared" si="1"/>
        <v>5.5194494185224909E-2</v>
      </c>
    </row>
    <row r="7" spans="1:5" x14ac:dyDescent="0.15">
      <c r="A7" s="1616" t="s">
        <v>3524</v>
      </c>
      <c r="B7" s="1905">
        <v>15728301.290000001</v>
      </c>
      <c r="C7" s="1986">
        <f t="shared" si="0"/>
        <v>2.724252780801819E-4</v>
      </c>
      <c r="D7" s="1905">
        <v>25103493.839999996</v>
      </c>
      <c r="E7" s="1986">
        <f t="shared" si="1"/>
        <v>4.6642705085694084E-4</v>
      </c>
    </row>
    <row r="8" spans="1:5" x14ac:dyDescent="0.15">
      <c r="A8" s="1616" t="s">
        <v>3517</v>
      </c>
      <c r="B8" s="1905">
        <v>11674.800000000001</v>
      </c>
      <c r="C8" s="1986">
        <f t="shared" si="0"/>
        <v>2.0221577511060688E-7</v>
      </c>
      <c r="D8" s="1905">
        <v>117375.99</v>
      </c>
      <c r="E8" s="1986">
        <f t="shared" si="1"/>
        <v>2.1808652295992035E-6</v>
      </c>
    </row>
    <row r="9" spans="1:5" x14ac:dyDescent="0.15">
      <c r="A9" s="1616" t="s">
        <v>3558</v>
      </c>
      <c r="B9" s="1905">
        <v>40882610.50999999</v>
      </c>
      <c r="C9" s="1986">
        <f t="shared" si="0"/>
        <v>7.0811566560666477E-4</v>
      </c>
      <c r="D9" s="1905">
        <v>350727896.01000005</v>
      </c>
      <c r="E9" s="1986">
        <f t="shared" si="1"/>
        <v>6.5165820834285973E-3</v>
      </c>
    </row>
    <row r="10" spans="1:5" x14ac:dyDescent="0.15">
      <c r="A10" s="1616" t="s">
        <v>3518</v>
      </c>
      <c r="B10" s="1905">
        <v>1337399.31</v>
      </c>
      <c r="C10" s="1986">
        <f t="shared" si="0"/>
        <v>2.3164699875290437E-5</v>
      </c>
      <c r="D10" s="1905">
        <v>132228915.76999998</v>
      </c>
      <c r="E10" s="1986">
        <f t="shared" si="1"/>
        <v>2.456835037134892E-3</v>
      </c>
    </row>
    <row r="11" spans="1:5" x14ac:dyDescent="0.15">
      <c r="A11" s="1616" t="s">
        <v>2808</v>
      </c>
      <c r="B11" s="1905">
        <v>2922481.2400000007</v>
      </c>
      <c r="C11" s="1986">
        <f t="shared" si="0"/>
        <v>5.0619437522938944E-5</v>
      </c>
      <c r="D11" s="1905">
        <v>132638510.51000001</v>
      </c>
      <c r="E11" s="1986">
        <f t="shared" si="1"/>
        <v>2.4644453748768167E-3</v>
      </c>
    </row>
    <row r="12" spans="1:5" x14ac:dyDescent="0.15">
      <c r="A12" s="1616" t="s">
        <v>1184</v>
      </c>
      <c r="B12" s="1905">
        <v>54833170.670000024</v>
      </c>
      <c r="C12" s="1986">
        <f t="shared" si="0"/>
        <v>9.4974921273223087E-4</v>
      </c>
      <c r="D12" s="1905">
        <v>132426311.91000001</v>
      </c>
      <c r="E12" s="1986">
        <f t="shared" si="1"/>
        <v>2.4605026899332466E-3</v>
      </c>
    </row>
    <row r="13" spans="1:5" x14ac:dyDescent="0.15">
      <c r="A13" s="1616" t="s">
        <v>1544</v>
      </c>
      <c r="B13" s="1905">
        <v>29864927.559999987</v>
      </c>
      <c r="C13" s="1986">
        <f t="shared" si="0"/>
        <v>5.1728162154105611E-4</v>
      </c>
      <c r="D13" s="1905">
        <v>1410092603.0500002</v>
      </c>
      <c r="E13" s="1986">
        <f t="shared" si="1"/>
        <v>2.6199752849852657E-2</v>
      </c>
    </row>
    <row r="14" spans="1:5" x14ac:dyDescent="0.15">
      <c r="A14" s="1616" t="s">
        <v>3522</v>
      </c>
      <c r="B14" s="1905">
        <v>6379585.5000000019</v>
      </c>
      <c r="C14" s="1986">
        <f t="shared" si="0"/>
        <v>1.1049892304509617E-4</v>
      </c>
      <c r="D14" s="1905">
        <v>776901797.01999998</v>
      </c>
      <c r="E14" s="1986">
        <f t="shared" si="1"/>
        <v>1.4434963368011259E-2</v>
      </c>
    </row>
    <row r="15" spans="1:5" x14ac:dyDescent="0.15">
      <c r="A15" s="1616" t="s">
        <v>2860</v>
      </c>
      <c r="B15" s="1905">
        <v>215724.2</v>
      </c>
      <c r="C15" s="1986">
        <f t="shared" si="0"/>
        <v>3.7364953843419653E-6</v>
      </c>
      <c r="D15" s="1905">
        <v>10376919.08</v>
      </c>
      <c r="E15" s="1986">
        <f t="shared" si="1"/>
        <v>1.9280486590091001E-4</v>
      </c>
    </row>
    <row r="16" spans="1:5" ht="11.25" x14ac:dyDescent="0.15">
      <c r="A16" s="417" t="s">
        <v>3559</v>
      </c>
      <c r="B16" s="1857">
        <v>981062385.78000307</v>
      </c>
      <c r="C16" s="1985">
        <f t="shared" ref="C16:C22" si="2">B16/B$16</f>
        <v>1</v>
      </c>
      <c r="D16" s="1857" t="s">
        <v>80</v>
      </c>
      <c r="E16" s="1857" t="s">
        <v>80</v>
      </c>
    </row>
    <row r="17" spans="1:5" x14ac:dyDescent="0.15">
      <c r="A17" s="1902" t="s">
        <v>3560</v>
      </c>
      <c r="B17" s="1857">
        <f>SUM(B18:B22)</f>
        <v>153032594.05000004</v>
      </c>
      <c r="C17" s="1985">
        <f t="shared" si="2"/>
        <v>0.15598660826072749</v>
      </c>
      <c r="D17" s="1857" t="s">
        <v>80</v>
      </c>
      <c r="E17" s="1857" t="s">
        <v>80</v>
      </c>
    </row>
    <row r="18" spans="1:5" x14ac:dyDescent="0.15">
      <c r="A18" s="1616" t="s">
        <v>3524</v>
      </c>
      <c r="B18" s="1905">
        <v>16029763.34</v>
      </c>
      <c r="C18" s="1986">
        <f t="shared" si="2"/>
        <v>1.633918859018877E-2</v>
      </c>
      <c r="D18" s="1858" t="s">
        <v>80</v>
      </c>
      <c r="E18" s="1858" t="s">
        <v>80</v>
      </c>
    </row>
    <row r="19" spans="1:5" x14ac:dyDescent="0.15">
      <c r="A19" s="1616" t="s">
        <v>2829</v>
      </c>
      <c r="B19" s="1905">
        <v>4198349.9800000004</v>
      </c>
      <c r="C19" s="1986">
        <f t="shared" si="2"/>
        <v>4.2793914442679016E-3</v>
      </c>
      <c r="D19" s="1858" t="s">
        <v>80</v>
      </c>
      <c r="E19" s="1858" t="s">
        <v>80</v>
      </c>
    </row>
    <row r="20" spans="1:5" x14ac:dyDescent="0.15">
      <c r="A20" s="1616" t="s">
        <v>2831</v>
      </c>
      <c r="B20" s="1905">
        <v>11100</v>
      </c>
      <c r="C20" s="1987">
        <f t="shared" si="2"/>
        <v>1.1314265189338432E-5</v>
      </c>
      <c r="D20" s="1858" t="s">
        <v>80</v>
      </c>
      <c r="E20" s="1858" t="s">
        <v>80</v>
      </c>
    </row>
    <row r="21" spans="1:5" x14ac:dyDescent="0.15">
      <c r="A21" s="1616" t="s">
        <v>1544</v>
      </c>
      <c r="B21" s="1905">
        <v>127851857.40000004</v>
      </c>
      <c r="C21" s="1986">
        <f t="shared" si="2"/>
        <v>0.13031980356514247</v>
      </c>
      <c r="D21" s="1858" t="s">
        <v>80</v>
      </c>
      <c r="E21" s="1858" t="s">
        <v>80</v>
      </c>
    </row>
    <row r="22" spans="1:5" x14ac:dyDescent="0.15">
      <c r="A22" s="1616" t="s">
        <v>2855</v>
      </c>
      <c r="B22" s="1905">
        <v>4941523.33</v>
      </c>
      <c r="C22" s="1986">
        <f t="shared" si="2"/>
        <v>5.0369103959389842E-3</v>
      </c>
      <c r="D22" s="1858" t="s">
        <v>80</v>
      </c>
      <c r="E22" s="1858" t="s">
        <v>80</v>
      </c>
    </row>
    <row r="24" spans="1:5" ht="15" customHeight="1" x14ac:dyDescent="0.15">
      <c r="A24" s="2635" t="s">
        <v>3561</v>
      </c>
      <c r="B24" s="2635"/>
      <c r="C24" s="2635"/>
      <c r="D24" s="2635"/>
      <c r="E24" s="2635"/>
    </row>
    <row r="25" spans="1:5" ht="15" customHeight="1" x14ac:dyDescent="0.15">
      <c r="A25" s="2635" t="s">
        <v>3562</v>
      </c>
      <c r="B25" s="2635"/>
      <c r="C25" s="2635"/>
      <c r="D25" s="2635"/>
      <c r="E25" s="2635"/>
    </row>
    <row r="26" spans="1:5" ht="15" customHeight="1" x14ac:dyDescent="0.15">
      <c r="A26" s="2635" t="s">
        <v>184</v>
      </c>
      <c r="B26" s="2635"/>
      <c r="C26" s="2635"/>
      <c r="D26" s="2635"/>
      <c r="E26" s="2635"/>
    </row>
    <row r="27" spans="1:5" ht="15" customHeight="1" x14ac:dyDescent="0.15">
      <c r="A27" s="2635" t="s">
        <v>3563</v>
      </c>
      <c r="B27" s="2635"/>
      <c r="C27" s="2635"/>
      <c r="D27" s="2635"/>
      <c r="E27" s="2635"/>
    </row>
    <row r="28" spans="1:5" ht="15" customHeight="1" x14ac:dyDescent="0.15">
      <c r="A28" s="2635" t="s">
        <v>3564</v>
      </c>
      <c r="B28" s="2635"/>
      <c r="C28" s="2635"/>
      <c r="D28" s="2635"/>
      <c r="E28" s="2635"/>
    </row>
  </sheetData>
  <mergeCells count="6">
    <mergeCell ref="A28:E28"/>
    <mergeCell ref="A2:E2"/>
    <mergeCell ref="A24:E24"/>
    <mergeCell ref="A25:E25"/>
    <mergeCell ref="A26:E26"/>
    <mergeCell ref="A27:E27"/>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dimension ref="A2:M37"/>
  <sheetViews>
    <sheetView workbookViewId="0"/>
  </sheetViews>
  <sheetFormatPr baseColWidth="10" defaultColWidth="9.140625" defaultRowHeight="10.5" x14ac:dyDescent="0.15"/>
  <cols>
    <col min="1" max="1" width="57.7109375" style="120" customWidth="1"/>
    <col min="2" max="2" width="12.140625" style="120" customWidth="1"/>
    <col min="3" max="4" width="12.28515625" style="120" customWidth="1"/>
    <col min="5" max="16384" width="9.140625" style="120"/>
  </cols>
  <sheetData>
    <row r="2" spans="1:5" ht="22.5" customHeight="1" x14ac:dyDescent="0.15">
      <c r="A2" s="2403" t="s">
        <v>394</v>
      </c>
      <c r="B2" s="2403"/>
      <c r="C2" s="2403"/>
      <c r="D2" s="2403"/>
    </row>
    <row r="3" spans="1:5" ht="10.5" customHeight="1" x14ac:dyDescent="0.15">
      <c r="A3" s="2474"/>
      <c r="B3" s="2475"/>
      <c r="C3" s="189"/>
    </row>
    <row r="4" spans="1:5" ht="12.75" customHeight="1" x14ac:dyDescent="0.15">
      <c r="A4" s="2476" t="s">
        <v>395</v>
      </c>
      <c r="B4" s="2478" t="s">
        <v>2</v>
      </c>
      <c r="C4" s="2478"/>
      <c r="D4" s="2478"/>
    </row>
    <row r="5" spans="1:5" ht="15" customHeight="1" x14ac:dyDescent="0.15">
      <c r="A5" s="2477"/>
      <c r="B5" s="190">
        <v>2014</v>
      </c>
      <c r="C5" s="190">
        <v>2015</v>
      </c>
      <c r="D5" s="190">
        <v>2016</v>
      </c>
    </row>
    <row r="6" spans="1:5" x14ac:dyDescent="0.15">
      <c r="A6" s="191" t="s">
        <v>71</v>
      </c>
      <c r="B6" s="149">
        <f>SUM(B7,B10,B13,B16)</f>
        <v>160</v>
      </c>
      <c r="C6" s="149">
        <f>SUM(C7,C10,C13,C16)</f>
        <v>119</v>
      </c>
      <c r="D6" s="149">
        <f>SUM(D7,D10,D13,D16)</f>
        <v>143</v>
      </c>
    </row>
    <row r="7" spans="1:5" ht="21" customHeight="1" x14ac:dyDescent="0.15">
      <c r="A7" s="191" t="s">
        <v>396</v>
      </c>
      <c r="B7" s="155">
        <f>SUM(B8:B9)</f>
        <v>31</v>
      </c>
      <c r="C7" s="155">
        <f>SUM(C8:C9)</f>
        <v>14</v>
      </c>
      <c r="D7" s="155">
        <f>SUM(D8:D9)</f>
        <v>25</v>
      </c>
    </row>
    <row r="8" spans="1:5" x14ac:dyDescent="0.15">
      <c r="A8" s="192" t="s">
        <v>397</v>
      </c>
      <c r="B8" s="157">
        <v>4</v>
      </c>
      <c r="C8" s="157">
        <v>1</v>
      </c>
      <c r="D8" s="2124">
        <v>5</v>
      </c>
      <c r="E8" s="1411"/>
    </row>
    <row r="9" spans="1:5" x14ac:dyDescent="0.15">
      <c r="A9" s="192" t="s">
        <v>398</v>
      </c>
      <c r="B9" s="157">
        <v>27</v>
      </c>
      <c r="C9" s="157">
        <v>13</v>
      </c>
      <c r="D9" s="2124">
        <v>20</v>
      </c>
      <c r="E9" s="1411"/>
    </row>
    <row r="10" spans="1:5" x14ac:dyDescent="0.15">
      <c r="A10" s="191" t="s">
        <v>399</v>
      </c>
      <c r="B10" s="155">
        <f>SUM(B11:B12)</f>
        <v>45</v>
      </c>
      <c r="C10" s="155">
        <f>SUM(C11:C12)</f>
        <v>40</v>
      </c>
      <c r="D10" s="2125">
        <f>SUM(D11:D12)</f>
        <v>48</v>
      </c>
      <c r="E10" s="1411"/>
    </row>
    <row r="11" spans="1:5" x14ac:dyDescent="0.15">
      <c r="A11" s="192" t="s">
        <v>397</v>
      </c>
      <c r="B11" s="157">
        <v>4</v>
      </c>
      <c r="C11" s="157">
        <v>4</v>
      </c>
      <c r="D11" s="2124">
        <v>8</v>
      </c>
      <c r="E11" s="1411"/>
    </row>
    <row r="12" spans="1:5" x14ac:dyDescent="0.15">
      <c r="A12" s="192" t="s">
        <v>398</v>
      </c>
      <c r="B12" s="157">
        <v>41</v>
      </c>
      <c r="C12" s="157">
        <v>36</v>
      </c>
      <c r="D12" s="2124">
        <v>40</v>
      </c>
      <c r="E12" s="1411"/>
    </row>
    <row r="13" spans="1:5" x14ac:dyDescent="0.15">
      <c r="A13" s="191" t="s">
        <v>400</v>
      </c>
      <c r="B13" s="155">
        <f>SUM(B14:B15)</f>
        <v>51</v>
      </c>
      <c r="C13" s="155">
        <f>SUM(C14:C15)</f>
        <v>33</v>
      </c>
      <c r="D13" s="2125">
        <f>SUM(D14:D15)</f>
        <v>37</v>
      </c>
      <c r="E13" s="1411"/>
    </row>
    <row r="14" spans="1:5" x14ac:dyDescent="0.15">
      <c r="A14" s="192" t="s">
        <v>397</v>
      </c>
      <c r="B14" s="157">
        <v>7</v>
      </c>
      <c r="C14" s="157">
        <v>9</v>
      </c>
      <c r="D14" s="2124">
        <v>8</v>
      </c>
      <c r="E14" s="1411"/>
    </row>
    <row r="15" spans="1:5" x14ac:dyDescent="0.15">
      <c r="A15" s="192" t="s">
        <v>398</v>
      </c>
      <c r="B15" s="157">
        <v>44</v>
      </c>
      <c r="C15" s="157">
        <v>24</v>
      </c>
      <c r="D15" s="2124">
        <v>29</v>
      </c>
      <c r="E15" s="1411"/>
    </row>
    <row r="16" spans="1:5" x14ac:dyDescent="0.15">
      <c r="A16" s="191" t="s">
        <v>401</v>
      </c>
      <c r="B16" s="155">
        <f>SUM(B17:B18)</f>
        <v>33</v>
      </c>
      <c r="C16" s="155">
        <f>SUM(C17:C18)</f>
        <v>32</v>
      </c>
      <c r="D16" s="2125">
        <f>SUM(D17:D18)</f>
        <v>33</v>
      </c>
      <c r="E16" s="1411"/>
    </row>
    <row r="17" spans="1:13" ht="12.75" customHeight="1" x14ac:dyDescent="0.15">
      <c r="A17" s="192" t="s">
        <v>397</v>
      </c>
      <c r="B17" s="157">
        <v>4</v>
      </c>
      <c r="C17" s="157">
        <v>6</v>
      </c>
      <c r="D17" s="2124">
        <v>9</v>
      </c>
      <c r="E17" s="1411"/>
    </row>
    <row r="18" spans="1:13" x14ac:dyDescent="0.15">
      <c r="A18" s="193" t="s">
        <v>398</v>
      </c>
      <c r="B18" s="157">
        <v>29</v>
      </c>
      <c r="C18" s="157">
        <v>26</v>
      </c>
      <c r="D18" s="2124">
        <v>24</v>
      </c>
      <c r="E18" s="1411"/>
    </row>
    <row r="19" spans="1:13" ht="11.25" customHeight="1" x14ac:dyDescent="0.15">
      <c r="A19" s="156"/>
      <c r="B19" s="156"/>
      <c r="C19" s="156"/>
      <c r="D19" s="1411"/>
      <c r="E19" s="1411"/>
    </row>
    <row r="20" spans="1:13" ht="25.5" customHeight="1" x14ac:dyDescent="0.15">
      <c r="A20" s="2439" t="s">
        <v>402</v>
      </c>
      <c r="B20" s="2439"/>
      <c r="C20" s="2439"/>
      <c r="D20" s="2473"/>
      <c r="E20" s="1411"/>
    </row>
    <row r="21" spans="1:13" ht="22.5" customHeight="1" x14ac:dyDescent="0.15">
      <c r="A21" s="2472" t="s">
        <v>389</v>
      </c>
      <c r="B21" s="2439"/>
      <c r="C21" s="2439"/>
      <c r="D21" s="2473"/>
      <c r="E21" s="1411"/>
    </row>
    <row r="22" spans="1:13" x14ac:dyDescent="0.15">
      <c r="C22" s="2111"/>
      <c r="D22" s="2112"/>
      <c r="E22" s="2112"/>
      <c r="F22" s="2112"/>
      <c r="G22" s="2112"/>
      <c r="H22" s="2112"/>
      <c r="I22" s="2112"/>
      <c r="J22" s="2112"/>
      <c r="K22" s="2112"/>
    </row>
    <row r="23" spans="1:13" x14ac:dyDescent="0.15">
      <c r="A23" s="2100"/>
      <c r="B23" s="2100"/>
      <c r="C23" s="2113"/>
      <c r="D23" s="2114">
        <v>0</v>
      </c>
      <c r="E23" s="2114"/>
      <c r="F23" s="2117"/>
      <c r="G23" s="2117"/>
      <c r="H23" s="2117"/>
      <c r="I23" s="2117"/>
      <c r="J23" s="2117"/>
      <c r="K23" s="2117"/>
      <c r="L23" s="2100"/>
      <c r="M23" s="2100"/>
    </row>
    <row r="24" spans="1:13" x14ac:dyDescent="0.15">
      <c r="D24" s="1411"/>
      <c r="E24" s="1411"/>
    </row>
    <row r="25" spans="1:13" x14ac:dyDescent="0.15">
      <c r="D25" s="1411"/>
      <c r="E25" s="1411"/>
    </row>
    <row r="26" spans="1:13" x14ac:dyDescent="0.15">
      <c r="D26" s="1411"/>
      <c r="E26" s="1411"/>
    </row>
    <row r="27" spans="1:13" x14ac:dyDescent="0.15">
      <c r="D27" s="1411"/>
      <c r="E27" s="1411"/>
    </row>
    <row r="28" spans="1:13" x14ac:dyDescent="0.15">
      <c r="D28" s="1411"/>
      <c r="E28" s="1411"/>
    </row>
    <row r="29" spans="1:13" x14ac:dyDescent="0.15">
      <c r="D29" s="1411"/>
      <c r="E29" s="1411"/>
    </row>
    <row r="30" spans="1:13" x14ac:dyDescent="0.15">
      <c r="D30" s="1411"/>
      <c r="E30" s="1411"/>
    </row>
    <row r="31" spans="1:13" x14ac:dyDescent="0.15">
      <c r="D31" s="1411"/>
      <c r="E31" s="1411"/>
    </row>
    <row r="32" spans="1:13" x14ac:dyDescent="0.15">
      <c r="D32" s="1411"/>
      <c r="E32" s="1411"/>
    </row>
    <row r="33" spans="4:5" x14ac:dyDescent="0.15">
      <c r="D33" s="1411"/>
      <c r="E33" s="1411"/>
    </row>
    <row r="34" spans="4:5" x14ac:dyDescent="0.15">
      <c r="D34" s="1411"/>
      <c r="E34" s="1411"/>
    </row>
    <row r="35" spans="4:5" x14ac:dyDescent="0.15">
      <c r="D35" s="1411"/>
      <c r="E35" s="1411"/>
    </row>
    <row r="36" spans="4:5" x14ac:dyDescent="0.15">
      <c r="D36" s="1411"/>
      <c r="E36" s="1411"/>
    </row>
    <row r="37" spans="4:5" x14ac:dyDescent="0.15">
      <c r="D37" s="1411"/>
      <c r="E37" s="1411"/>
    </row>
  </sheetData>
  <mergeCells count="6">
    <mergeCell ref="A21:D21"/>
    <mergeCell ref="A2:D2"/>
    <mergeCell ref="A3:B3"/>
    <mergeCell ref="A4:A5"/>
    <mergeCell ref="B4:D4"/>
    <mergeCell ref="A20:D20"/>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1"/>
  <dimension ref="A2:I98"/>
  <sheetViews>
    <sheetView zoomScaleNormal="100" workbookViewId="0"/>
  </sheetViews>
  <sheetFormatPr baseColWidth="10" defaultRowHeight="10.5" x14ac:dyDescent="0.15"/>
  <cols>
    <col min="1" max="1" width="40" style="257" customWidth="1"/>
    <col min="2" max="9" width="18.5703125" style="257" customWidth="1"/>
    <col min="10" max="16384" width="11.42578125" style="257"/>
  </cols>
  <sheetData>
    <row r="2" spans="1:9" ht="22.5" customHeight="1" x14ac:dyDescent="0.15">
      <c r="A2" s="3539" t="s">
        <v>3565</v>
      </c>
      <c r="B2" s="3539"/>
      <c r="C2" s="3539"/>
      <c r="D2" s="3539"/>
      <c r="E2" s="3539"/>
      <c r="F2" s="3539"/>
      <c r="G2" s="3539"/>
      <c r="H2" s="3539"/>
      <c r="I2" s="3539"/>
    </row>
    <row r="3" spans="1:9" ht="10.5" customHeight="1" x14ac:dyDescent="0.15"/>
    <row r="4" spans="1:9" ht="15" customHeight="1" x14ac:dyDescent="0.15">
      <c r="A4" s="2598" t="s">
        <v>3566</v>
      </c>
      <c r="B4" s="2598">
        <v>2013</v>
      </c>
      <c r="C4" s="2598"/>
      <c r="D4" s="2598">
        <v>2014</v>
      </c>
      <c r="E4" s="2598"/>
      <c r="F4" s="2586">
        <v>2015</v>
      </c>
      <c r="G4" s="2586"/>
      <c r="H4" s="2586">
        <v>2016</v>
      </c>
      <c r="I4" s="2586"/>
    </row>
    <row r="5" spans="1:9" ht="18.75" customHeight="1" x14ac:dyDescent="0.15">
      <c r="A5" s="2598"/>
      <c r="B5" s="1988" t="s">
        <v>3567</v>
      </c>
      <c r="C5" s="280" t="s">
        <v>3568</v>
      </c>
      <c r="D5" s="280" t="s">
        <v>3567</v>
      </c>
      <c r="E5" s="280" t="s">
        <v>3568</v>
      </c>
      <c r="F5" s="280" t="s">
        <v>3567</v>
      </c>
      <c r="G5" s="280" t="s">
        <v>3568</v>
      </c>
      <c r="H5" s="280" t="s">
        <v>3567</v>
      </c>
      <c r="I5" s="280" t="s">
        <v>3568</v>
      </c>
    </row>
    <row r="6" spans="1:9" ht="11.25" customHeight="1" x14ac:dyDescent="0.15">
      <c r="A6" s="1989" t="s">
        <v>71</v>
      </c>
      <c r="B6" s="1990">
        <f>SUM(B7,B11,B13,B16,B18,B21,B23,B25,B29)</f>
        <v>3871384304.6500006</v>
      </c>
      <c r="C6" s="1990">
        <f>SUM(C7,C11,C13,C16,C18,C21,C23,C25,C29)</f>
        <v>221264938.97999999</v>
      </c>
      <c r="D6" s="1991">
        <f t="shared" ref="D6:I6" si="0">+D7+D11+D13+D16+D18+D21+D23+D25+D29</f>
        <v>3254648308.3499913</v>
      </c>
      <c r="E6" s="1991">
        <f t="shared" si="0"/>
        <v>221496327.27000007</v>
      </c>
      <c r="F6" s="1991">
        <f t="shared" si="0"/>
        <v>3105905311.2199969</v>
      </c>
      <c r="G6" s="1991">
        <f t="shared" si="0"/>
        <v>169890601.13</v>
      </c>
      <c r="H6" s="1991">
        <f t="shared" si="0"/>
        <v>2970613823.1799998</v>
      </c>
      <c r="I6" s="1991">
        <f t="shared" si="0"/>
        <v>152175875.07999998</v>
      </c>
    </row>
    <row r="7" spans="1:9" ht="11.25" customHeight="1" x14ac:dyDescent="0.15">
      <c r="A7" s="1992" t="s">
        <v>3524</v>
      </c>
      <c r="B7" s="64">
        <f>SUM(B8:B10)</f>
        <v>28604690.240000002</v>
      </c>
      <c r="C7" s="64">
        <f>SUM(C8:C10)</f>
        <v>23277827.580000002</v>
      </c>
      <c r="D7" s="64">
        <f t="shared" ref="D7:F7" si="1">+SUM(D8:D10)</f>
        <v>26057246.699999996</v>
      </c>
      <c r="E7" s="64">
        <f t="shared" si="1"/>
        <v>23175385.540000021</v>
      </c>
      <c r="F7" s="64">
        <f t="shared" si="1"/>
        <v>25961244.109999985</v>
      </c>
      <c r="G7" s="64">
        <f>+SUM(G8:G10)</f>
        <v>20256287.070000004</v>
      </c>
      <c r="H7" s="64">
        <f t="shared" ref="H7" si="2">+SUM(H8:H10)</f>
        <v>25103493.839999996</v>
      </c>
      <c r="I7" s="64">
        <f>+SUM(I8:I10)</f>
        <v>15728301.290000003</v>
      </c>
    </row>
    <row r="8" spans="1:9" ht="11.25" customHeight="1" x14ac:dyDescent="0.15">
      <c r="A8" s="1993" t="s">
        <v>3569</v>
      </c>
      <c r="B8" s="24">
        <v>79491.710000000006</v>
      </c>
      <c r="C8" s="24">
        <v>9215.7099999999991</v>
      </c>
      <c r="D8" s="24">
        <v>66539.39</v>
      </c>
      <c r="E8" s="24">
        <v>1000</v>
      </c>
      <c r="F8" s="24">
        <v>53678.579999999994</v>
      </c>
      <c r="G8" s="24">
        <v>20654.5</v>
      </c>
      <c r="H8" s="24">
        <v>57545.070000000007</v>
      </c>
      <c r="I8" s="24">
        <v>0</v>
      </c>
    </row>
    <row r="9" spans="1:9" ht="11.25" customHeight="1" x14ac:dyDescent="0.15">
      <c r="A9" s="1993" t="s">
        <v>3570</v>
      </c>
      <c r="B9" s="24">
        <v>2432588.27</v>
      </c>
      <c r="C9" s="24">
        <v>1401631.73</v>
      </c>
      <c r="D9" s="24">
        <v>2493304.8200000003</v>
      </c>
      <c r="E9" s="24">
        <v>1344557.26</v>
      </c>
      <c r="F9" s="24">
        <v>2654748.0800000015</v>
      </c>
      <c r="G9" s="24">
        <v>1092025.3499999999</v>
      </c>
      <c r="H9" s="24">
        <v>3118670.5100000002</v>
      </c>
      <c r="I9" s="24">
        <v>824391.9</v>
      </c>
    </row>
    <row r="10" spans="1:9" ht="11.25" customHeight="1" x14ac:dyDescent="0.15">
      <c r="A10" s="1993" t="s">
        <v>2563</v>
      </c>
      <c r="B10" s="24">
        <v>26092610.260000002</v>
      </c>
      <c r="C10" s="24">
        <v>21866980.140000001</v>
      </c>
      <c r="D10" s="24">
        <v>23497402.489999995</v>
      </c>
      <c r="E10" s="24">
        <v>21829828.28000002</v>
      </c>
      <c r="F10" s="24">
        <v>23252817.449999984</v>
      </c>
      <c r="G10" s="24">
        <v>19143607.220000003</v>
      </c>
      <c r="H10" s="24">
        <v>21927278.259999998</v>
      </c>
      <c r="I10" s="24">
        <v>14903909.390000002</v>
      </c>
    </row>
    <row r="11" spans="1:9" ht="11.25" customHeight="1" x14ac:dyDescent="0.15">
      <c r="A11" s="1992" t="s">
        <v>3517</v>
      </c>
      <c r="B11" s="64">
        <f>SUM(B12)</f>
        <v>115576.68</v>
      </c>
      <c r="C11" s="64">
        <f>SUM(C12)</f>
        <v>5000</v>
      </c>
      <c r="D11" s="64">
        <f t="shared" ref="D11:H11" si="3">+D12</f>
        <v>143181.29</v>
      </c>
      <c r="E11" s="64">
        <f t="shared" si="3"/>
        <v>0</v>
      </c>
      <c r="F11" s="64">
        <f t="shared" si="3"/>
        <v>187430.71</v>
      </c>
      <c r="G11" s="64">
        <f>+G12</f>
        <v>0</v>
      </c>
      <c r="H11" s="64">
        <f t="shared" si="3"/>
        <v>117375.99</v>
      </c>
      <c r="I11" s="64">
        <f>+I12</f>
        <v>11674.800000000001</v>
      </c>
    </row>
    <row r="12" spans="1:9" ht="11.25" customHeight="1" x14ac:dyDescent="0.15">
      <c r="A12" s="1993" t="s">
        <v>3571</v>
      </c>
      <c r="B12" s="24">
        <v>115576.68</v>
      </c>
      <c r="C12" s="24">
        <v>5000</v>
      </c>
      <c r="D12" s="24">
        <v>143181.29</v>
      </c>
      <c r="E12" s="24">
        <v>0</v>
      </c>
      <c r="F12" s="24">
        <v>187430.71</v>
      </c>
      <c r="G12" s="24">
        <v>0</v>
      </c>
      <c r="H12" s="24">
        <v>117375.99</v>
      </c>
      <c r="I12" s="24">
        <v>11674.800000000001</v>
      </c>
    </row>
    <row r="13" spans="1:9" ht="11.25" customHeight="1" x14ac:dyDescent="0.15">
      <c r="A13" s="1992" t="s">
        <v>2829</v>
      </c>
      <c r="B13" s="64">
        <f>SUM(B14:B15)</f>
        <v>501583258.14000005</v>
      </c>
      <c r="C13" s="64">
        <f>SUM(C14:C15)</f>
        <v>81056488.800000012</v>
      </c>
      <c r="D13" s="64">
        <f t="shared" ref="D13:F13" si="4">+SUM(D14:D15)</f>
        <v>395548419.02000034</v>
      </c>
      <c r="E13" s="64">
        <f t="shared" si="4"/>
        <v>48061358.029999979</v>
      </c>
      <c r="F13" s="64">
        <f t="shared" si="4"/>
        <v>377403212.15000045</v>
      </c>
      <c r="G13" s="64">
        <f>+SUM(G14:G15)</f>
        <v>42960982.949999996</v>
      </c>
      <c r="H13" s="64">
        <f t="shared" ref="H13" si="5">+SUM(H14:H15)</f>
        <v>350727896.01000005</v>
      </c>
      <c r="I13" s="64">
        <f>+SUM(I14:I15)</f>
        <v>40882610.509999998</v>
      </c>
    </row>
    <row r="14" spans="1:9" ht="11.25" customHeight="1" x14ac:dyDescent="0.15">
      <c r="A14" s="1993" t="s">
        <v>3572</v>
      </c>
      <c r="B14" s="24">
        <v>7397846.5099999998</v>
      </c>
      <c r="C14" s="24">
        <v>65867151.70000001</v>
      </c>
      <c r="D14" s="24">
        <v>8664072.4600000009</v>
      </c>
      <c r="E14" s="24">
        <v>37027992.149999976</v>
      </c>
      <c r="F14" s="24">
        <v>8024981.7800000012</v>
      </c>
      <c r="G14" s="24">
        <v>34097117.339999996</v>
      </c>
      <c r="H14" s="24">
        <v>6930618.9900000002</v>
      </c>
      <c r="I14" s="24">
        <v>31093888.969999999</v>
      </c>
    </row>
    <row r="15" spans="1:9" ht="11.25" customHeight="1" x14ac:dyDescent="0.15">
      <c r="A15" s="1993" t="s">
        <v>3573</v>
      </c>
      <c r="B15" s="24">
        <v>494185411.63000005</v>
      </c>
      <c r="C15" s="24">
        <v>15189337.100000001</v>
      </c>
      <c r="D15" s="24">
        <v>386884346.56000036</v>
      </c>
      <c r="E15" s="24">
        <v>11033365.880000005</v>
      </c>
      <c r="F15" s="24">
        <v>369378230.37000048</v>
      </c>
      <c r="G15" s="24">
        <v>8863865.6099999975</v>
      </c>
      <c r="H15" s="24">
        <v>343797277.02000004</v>
      </c>
      <c r="I15" s="24">
        <v>9788721.540000001</v>
      </c>
    </row>
    <row r="16" spans="1:9" ht="11.25" customHeight="1" x14ac:dyDescent="0.15">
      <c r="A16" s="1992" t="s">
        <v>2831</v>
      </c>
      <c r="B16" s="64">
        <f>SUM(B17)</f>
        <v>145503361.35999998</v>
      </c>
      <c r="C16" s="64">
        <f>SUM(C17)</f>
        <v>2206193.4299999997</v>
      </c>
      <c r="D16" s="64">
        <f t="shared" ref="D16:H16" si="6">+D17</f>
        <v>130990063.03999987</v>
      </c>
      <c r="E16" s="64">
        <f t="shared" si="6"/>
        <v>5842735.0099999998</v>
      </c>
      <c r="F16" s="64">
        <f t="shared" si="6"/>
        <v>125262983.77</v>
      </c>
      <c r="G16" s="64">
        <f>+G17</f>
        <v>2085837.8500000006</v>
      </c>
      <c r="H16" s="64">
        <f t="shared" si="6"/>
        <v>132228915.76999998</v>
      </c>
      <c r="I16" s="64">
        <f>+I17</f>
        <v>1337399.31</v>
      </c>
    </row>
    <row r="17" spans="1:9" ht="11.25" customHeight="1" x14ac:dyDescent="0.15">
      <c r="A17" s="1993" t="s">
        <v>3574</v>
      </c>
      <c r="B17" s="24">
        <v>145503361.35999998</v>
      </c>
      <c r="C17" s="24">
        <v>2206193.4299999997</v>
      </c>
      <c r="D17" s="24">
        <v>130990063.03999987</v>
      </c>
      <c r="E17" s="24">
        <v>5842735.0099999998</v>
      </c>
      <c r="F17" s="24">
        <v>125262983.77</v>
      </c>
      <c r="G17" s="24">
        <v>2085837.8500000006</v>
      </c>
      <c r="H17" s="24">
        <v>132228915.76999998</v>
      </c>
      <c r="I17" s="24">
        <v>1337399.31</v>
      </c>
    </row>
    <row r="18" spans="1:9" ht="11.25" customHeight="1" x14ac:dyDescent="0.15">
      <c r="A18" s="1992" t="s">
        <v>2835</v>
      </c>
      <c r="B18" s="64">
        <f>SUM(B19:B20)</f>
        <v>195644362.46000004</v>
      </c>
      <c r="C18" s="64">
        <f>SUM(C19:C20)</f>
        <v>6314607.5299999993</v>
      </c>
      <c r="D18" s="64">
        <f t="shared" ref="D18:F18" si="7">+SUM(D19:D20)</f>
        <v>160609218.33999994</v>
      </c>
      <c r="E18" s="64">
        <f t="shared" si="7"/>
        <v>4864045.41</v>
      </c>
      <c r="F18" s="64">
        <f t="shared" si="7"/>
        <v>143994103.70999977</v>
      </c>
      <c r="G18" s="64">
        <f>+SUM(G19:G20)</f>
        <v>4707148.3599999994</v>
      </c>
      <c r="H18" s="64">
        <f t="shared" ref="H18" si="8">+SUM(H19:H20)</f>
        <v>132638510.50999999</v>
      </c>
      <c r="I18" s="64">
        <f>+SUM(I19:I20)</f>
        <v>2922481.2399999998</v>
      </c>
    </row>
    <row r="19" spans="1:9" ht="11.25" customHeight="1" x14ac:dyDescent="0.15">
      <c r="A19" s="1993" t="s">
        <v>3575</v>
      </c>
      <c r="B19" s="24">
        <v>23461141.120000001</v>
      </c>
      <c r="C19" s="24">
        <v>1954007.5799999996</v>
      </c>
      <c r="D19" s="24">
        <v>25393836.230000008</v>
      </c>
      <c r="E19" s="24">
        <v>1456862.8100000003</v>
      </c>
      <c r="F19" s="24">
        <v>26203746.339999977</v>
      </c>
      <c r="G19" s="24">
        <v>1572641.07</v>
      </c>
      <c r="H19" s="24">
        <v>25366731.929999996</v>
      </c>
      <c r="I19" s="24">
        <v>1136331.2599999998</v>
      </c>
    </row>
    <row r="20" spans="1:9" ht="11.25" customHeight="1" x14ac:dyDescent="0.15">
      <c r="A20" s="1993" t="s">
        <v>3576</v>
      </c>
      <c r="B20" s="24">
        <v>172183221.34000003</v>
      </c>
      <c r="C20" s="24">
        <v>4360599.9499999993</v>
      </c>
      <c r="D20" s="24">
        <v>135215382.10999992</v>
      </c>
      <c r="E20" s="24">
        <v>3407182.6</v>
      </c>
      <c r="F20" s="24">
        <v>117790357.36999978</v>
      </c>
      <c r="G20" s="24">
        <v>3134507.2899999991</v>
      </c>
      <c r="H20" s="24">
        <v>107271778.58</v>
      </c>
      <c r="I20" s="24">
        <v>1786149.98</v>
      </c>
    </row>
    <row r="21" spans="1:9" ht="11.25" customHeight="1" x14ac:dyDescent="0.15">
      <c r="A21" s="1992" t="s">
        <v>1184</v>
      </c>
      <c r="B21" s="64">
        <f>SUM(B22)</f>
        <v>130667787.18000001</v>
      </c>
      <c r="C21" s="64">
        <f>SUM(C22)</f>
        <v>58961659.039999999</v>
      </c>
      <c r="D21" s="64">
        <f t="shared" ref="D21:H21" si="9">+D22</f>
        <v>137107869.47999951</v>
      </c>
      <c r="E21" s="64">
        <f t="shared" si="9"/>
        <v>81508967.660000026</v>
      </c>
      <c r="F21" s="64">
        <f t="shared" si="9"/>
        <v>139570813.60000032</v>
      </c>
      <c r="G21" s="64">
        <f>+G22</f>
        <v>63892756.700000048</v>
      </c>
      <c r="H21" s="64">
        <f t="shared" si="9"/>
        <v>132426311.91000001</v>
      </c>
      <c r="I21" s="64">
        <f>+I22</f>
        <v>54833170.670000024</v>
      </c>
    </row>
    <row r="22" spans="1:9" ht="11.25" customHeight="1" x14ac:dyDescent="0.15">
      <c r="A22" s="1993" t="s">
        <v>3577</v>
      </c>
      <c r="B22" s="24">
        <v>130667787.18000001</v>
      </c>
      <c r="C22" s="24">
        <v>58961659.039999999</v>
      </c>
      <c r="D22" s="24">
        <v>137107869.47999951</v>
      </c>
      <c r="E22" s="24">
        <v>81508967.660000026</v>
      </c>
      <c r="F22" s="24">
        <v>139570813.60000032</v>
      </c>
      <c r="G22" s="24">
        <v>63892756.700000048</v>
      </c>
      <c r="H22" s="24">
        <v>132426311.91000001</v>
      </c>
      <c r="I22" s="24">
        <v>54833170.670000024</v>
      </c>
    </row>
    <row r="23" spans="1:9" ht="11.25" customHeight="1" x14ac:dyDescent="0.15">
      <c r="A23" s="1992" t="s">
        <v>1544</v>
      </c>
      <c r="B23" s="64">
        <f>SUM(B24)</f>
        <v>1846862636.49</v>
      </c>
      <c r="C23" s="64">
        <f>SUM(C24)</f>
        <v>36823451.719999999</v>
      </c>
      <c r="D23" s="64">
        <f t="shared" ref="D23:H23" si="10">+D24</f>
        <v>1482537466.3799939</v>
      </c>
      <c r="E23" s="64">
        <f t="shared" si="10"/>
        <v>45303484.890000053</v>
      </c>
      <c r="F23" s="64">
        <f t="shared" si="10"/>
        <v>1536928902.2999959</v>
      </c>
      <c r="G23" s="64">
        <f>+G24</f>
        <v>26904671.339999981</v>
      </c>
      <c r="H23" s="64">
        <f t="shared" si="10"/>
        <v>1410092603.0500002</v>
      </c>
      <c r="I23" s="64">
        <f>+I24</f>
        <v>29864927.559999987</v>
      </c>
    </row>
    <row r="24" spans="1:9" ht="11.25" customHeight="1" x14ac:dyDescent="0.15">
      <c r="A24" s="1993" t="s">
        <v>3523</v>
      </c>
      <c r="B24" s="24">
        <v>1846862636.49</v>
      </c>
      <c r="C24" s="24">
        <v>36823451.719999999</v>
      </c>
      <c r="D24" s="24">
        <v>1482537466.3799939</v>
      </c>
      <c r="E24" s="24">
        <v>45303484.890000053</v>
      </c>
      <c r="F24" s="24">
        <v>1536928902.2999959</v>
      </c>
      <c r="G24" s="24">
        <v>26904671.339999981</v>
      </c>
      <c r="H24" s="24">
        <v>1410092603.0500002</v>
      </c>
      <c r="I24" s="24">
        <v>29864927.559999987</v>
      </c>
    </row>
    <row r="25" spans="1:9" ht="11.25" customHeight="1" x14ac:dyDescent="0.15">
      <c r="A25" s="1992" t="s">
        <v>2855</v>
      </c>
      <c r="B25" s="64">
        <f>SUM(B26:B28)</f>
        <v>1009747159.34</v>
      </c>
      <c r="C25" s="64">
        <f>SUM(C26:C28)</f>
        <v>12244439.680000002</v>
      </c>
      <c r="D25" s="64">
        <f t="shared" ref="D25:F25" si="11">+SUM(D26:D28)</f>
        <v>911321599.28999829</v>
      </c>
      <c r="E25" s="64">
        <f t="shared" si="11"/>
        <v>12230164.780000009</v>
      </c>
      <c r="F25" s="64">
        <f t="shared" si="11"/>
        <v>745945687.16000044</v>
      </c>
      <c r="G25" s="64">
        <f>+SUM(G26:G28)</f>
        <v>8506602.9699999988</v>
      </c>
      <c r="H25" s="64">
        <f t="shared" ref="H25" si="12">+SUM(H26:H28)</f>
        <v>776901797.0200001</v>
      </c>
      <c r="I25" s="64">
        <f>+SUM(I26:I28)</f>
        <v>6379585.5000000028</v>
      </c>
    </row>
    <row r="26" spans="1:9" ht="11.25" customHeight="1" x14ac:dyDescent="0.15">
      <c r="A26" s="1993" t="s">
        <v>3578</v>
      </c>
      <c r="B26" s="24">
        <v>77665065.50999999</v>
      </c>
      <c r="C26" s="24">
        <v>1736217.79</v>
      </c>
      <c r="D26" s="24">
        <v>62896274.100000016</v>
      </c>
      <c r="E26" s="24">
        <v>2076439.3399999999</v>
      </c>
      <c r="F26" s="24">
        <v>48858679.65000008</v>
      </c>
      <c r="G26" s="24">
        <v>1072586.17</v>
      </c>
      <c r="H26" s="24">
        <v>39494416.590000004</v>
      </c>
      <c r="I26" s="24">
        <v>602951.98</v>
      </c>
    </row>
    <row r="27" spans="1:9" ht="11.25" customHeight="1" x14ac:dyDescent="0.15">
      <c r="A27" s="1993" t="s">
        <v>3579</v>
      </c>
      <c r="B27" s="24">
        <v>853080997.61000001</v>
      </c>
      <c r="C27" s="24">
        <v>9949557.8100000024</v>
      </c>
      <c r="D27" s="24">
        <v>766042663.66999841</v>
      </c>
      <c r="E27" s="24">
        <v>9381274.3700000085</v>
      </c>
      <c r="F27" s="24">
        <v>645405241.42000031</v>
      </c>
      <c r="G27" s="24">
        <v>7217148.7499999991</v>
      </c>
      <c r="H27" s="24">
        <v>681480712.10000002</v>
      </c>
      <c r="I27" s="24">
        <v>5441320.7400000021</v>
      </c>
    </row>
    <row r="28" spans="1:9" ht="11.25" customHeight="1" x14ac:dyDescent="0.15">
      <c r="A28" s="1993" t="s">
        <v>3580</v>
      </c>
      <c r="B28" s="24">
        <v>79001096.220000014</v>
      </c>
      <c r="C28" s="24">
        <v>558664.07999999996</v>
      </c>
      <c r="D28" s="24">
        <v>82382661.519999921</v>
      </c>
      <c r="E28" s="24">
        <v>772451.07</v>
      </c>
      <c r="F28" s="24">
        <v>51681766.090000011</v>
      </c>
      <c r="G28" s="24">
        <v>216868.05000000002</v>
      </c>
      <c r="H28" s="24">
        <v>55926668.329999998</v>
      </c>
      <c r="I28" s="24">
        <v>335312.78000000003</v>
      </c>
    </row>
    <row r="29" spans="1:9" ht="11.25" customHeight="1" x14ac:dyDescent="0.15">
      <c r="A29" s="1992" t="s">
        <v>2860</v>
      </c>
      <c r="B29" s="64">
        <f>SUM(B30)</f>
        <v>12655472.760000002</v>
      </c>
      <c r="C29" s="64">
        <f>SUM(C30)</f>
        <v>375271.19999999995</v>
      </c>
      <c r="D29" s="64">
        <f t="shared" ref="D29:H29" si="13">+D30</f>
        <v>10333244.810000001</v>
      </c>
      <c r="E29" s="64">
        <f t="shared" si="13"/>
        <v>510185.95</v>
      </c>
      <c r="F29" s="64">
        <f t="shared" si="13"/>
        <v>10650933.709999997</v>
      </c>
      <c r="G29" s="64">
        <f>+G30</f>
        <v>576313.89</v>
      </c>
      <c r="H29" s="64">
        <f t="shared" si="13"/>
        <v>10376919.08</v>
      </c>
      <c r="I29" s="64">
        <f>+I30</f>
        <v>215724.2</v>
      </c>
    </row>
    <row r="30" spans="1:9" ht="11.25" customHeight="1" x14ac:dyDescent="0.15">
      <c r="A30" s="1993" t="s">
        <v>3581</v>
      </c>
      <c r="B30" s="24">
        <v>12655472.760000002</v>
      </c>
      <c r="C30" s="24">
        <v>375271.19999999995</v>
      </c>
      <c r="D30" s="24">
        <v>10333244.810000001</v>
      </c>
      <c r="E30" s="24">
        <v>510185.95</v>
      </c>
      <c r="F30" s="24">
        <v>10650933.709999997</v>
      </c>
      <c r="G30" s="24">
        <v>576313.89</v>
      </c>
      <c r="H30" s="24">
        <v>10376919.08</v>
      </c>
      <c r="I30" s="24">
        <v>215724.2</v>
      </c>
    </row>
    <row r="31" spans="1:9" x14ac:dyDescent="0.15">
      <c r="D31" s="1905"/>
      <c r="E31" s="1905"/>
      <c r="F31" s="1905"/>
      <c r="G31" s="1905"/>
    </row>
    <row r="32" spans="1:9" ht="22.5" customHeight="1" x14ac:dyDescent="0.15">
      <c r="A32" s="2635" t="s">
        <v>3582</v>
      </c>
      <c r="B32" s="2635"/>
      <c r="C32" s="2635"/>
      <c r="D32" s="2635"/>
      <c r="E32" s="2635"/>
      <c r="F32" s="2635"/>
      <c r="G32" s="2635"/>
      <c r="H32" s="2635"/>
      <c r="I32" s="2635"/>
    </row>
    <row r="33" spans="1:9" ht="15" customHeight="1" x14ac:dyDescent="0.15">
      <c r="A33" s="2635" t="s">
        <v>3583</v>
      </c>
      <c r="B33" s="2635"/>
      <c r="C33" s="2635"/>
      <c r="D33" s="2635"/>
      <c r="E33" s="2635"/>
      <c r="F33" s="2635"/>
      <c r="G33" s="2635"/>
      <c r="H33" s="2635"/>
      <c r="I33" s="2635"/>
    </row>
    <row r="34" spans="1:9" ht="15" customHeight="1" x14ac:dyDescent="0.15">
      <c r="A34" s="2635" t="s">
        <v>3584</v>
      </c>
      <c r="B34" s="2635"/>
      <c r="C34" s="2635"/>
      <c r="D34" s="2635"/>
      <c r="E34" s="2635"/>
      <c r="F34" s="2635"/>
      <c r="G34" s="2635"/>
      <c r="H34" s="2635"/>
      <c r="I34" s="2635"/>
    </row>
    <row r="35" spans="1:9" ht="15" customHeight="1" x14ac:dyDescent="0.15">
      <c r="A35" s="2635" t="s">
        <v>3585</v>
      </c>
      <c r="B35" s="2635"/>
      <c r="C35" s="2635"/>
      <c r="D35" s="2635"/>
      <c r="E35" s="2635"/>
      <c r="F35" s="2635"/>
      <c r="G35" s="2635"/>
      <c r="H35" s="2635"/>
      <c r="I35" s="2635"/>
    </row>
    <row r="36" spans="1:9" ht="15" customHeight="1" x14ac:dyDescent="0.15">
      <c r="A36" s="2635" t="s">
        <v>3586</v>
      </c>
      <c r="B36" s="2635"/>
      <c r="C36" s="2635"/>
      <c r="D36" s="2635"/>
      <c r="E36" s="2635"/>
      <c r="F36" s="2635"/>
      <c r="G36" s="2635"/>
      <c r="H36" s="2635"/>
      <c r="I36" s="2635"/>
    </row>
    <row r="37" spans="1:9" ht="52.5" customHeight="1" x14ac:dyDescent="0.15">
      <c r="A37" s="2635" t="s">
        <v>3587</v>
      </c>
      <c r="B37" s="2635"/>
      <c r="C37" s="2635"/>
      <c r="D37" s="2635"/>
      <c r="E37" s="2635"/>
      <c r="F37" s="2635"/>
      <c r="G37" s="2635"/>
      <c r="H37" s="2635"/>
      <c r="I37" s="2635"/>
    </row>
    <row r="38" spans="1:9" ht="85.5" customHeight="1" x14ac:dyDescent="0.15">
      <c r="A38" s="2635" t="s">
        <v>3588</v>
      </c>
      <c r="B38" s="2635"/>
      <c r="C38" s="2635"/>
      <c r="D38" s="2635"/>
      <c r="E38" s="2635"/>
      <c r="F38" s="2635"/>
      <c r="G38" s="2635"/>
      <c r="H38" s="2635"/>
      <c r="I38" s="2635"/>
    </row>
    <row r="39" spans="1:9" ht="45" customHeight="1" x14ac:dyDescent="0.15">
      <c r="A39" s="2635" t="s">
        <v>3589</v>
      </c>
      <c r="B39" s="2635"/>
      <c r="C39" s="2635"/>
      <c r="D39" s="2635"/>
      <c r="E39" s="2635"/>
      <c r="F39" s="2635"/>
      <c r="G39" s="2635"/>
      <c r="H39" s="2635"/>
      <c r="I39" s="2635"/>
    </row>
    <row r="40" spans="1:9" ht="45" customHeight="1" x14ac:dyDescent="0.15">
      <c r="A40" s="2635" t="s">
        <v>3590</v>
      </c>
      <c r="B40" s="2635"/>
      <c r="C40" s="2635"/>
      <c r="D40" s="2635"/>
      <c r="E40" s="2635"/>
      <c r="F40" s="2635"/>
      <c r="G40" s="2635"/>
      <c r="H40" s="2635"/>
      <c r="I40" s="2635"/>
    </row>
    <row r="41" spans="1:9" ht="75" customHeight="1" x14ac:dyDescent="0.15">
      <c r="A41" s="2635" t="s">
        <v>3591</v>
      </c>
      <c r="B41" s="2635"/>
      <c r="C41" s="2635"/>
      <c r="D41" s="2635"/>
      <c r="E41" s="2635"/>
      <c r="F41" s="2635"/>
      <c r="G41" s="2635"/>
      <c r="H41" s="2635"/>
      <c r="I41" s="2635"/>
    </row>
    <row r="42" spans="1:9" ht="22.5" customHeight="1" x14ac:dyDescent="0.15">
      <c r="A42" s="2635" t="s">
        <v>3592</v>
      </c>
      <c r="B42" s="2635"/>
      <c r="C42" s="2635"/>
      <c r="D42" s="2635"/>
      <c r="E42" s="2635"/>
      <c r="F42" s="2635"/>
      <c r="G42" s="2635"/>
      <c r="H42" s="2635"/>
      <c r="I42" s="2635"/>
    </row>
    <row r="43" spans="1:9" ht="22.5" customHeight="1" x14ac:dyDescent="0.15">
      <c r="A43" s="2635" t="s">
        <v>3593</v>
      </c>
      <c r="B43" s="2635"/>
      <c r="C43" s="2635"/>
      <c r="D43" s="2635"/>
      <c r="E43" s="2635"/>
      <c r="F43" s="2635"/>
      <c r="G43" s="2635"/>
      <c r="H43" s="2635"/>
      <c r="I43" s="2635"/>
    </row>
    <row r="44" spans="1:9" ht="22.5" customHeight="1" x14ac:dyDescent="0.15">
      <c r="A44" s="2635" t="s">
        <v>3594</v>
      </c>
      <c r="B44" s="2635"/>
      <c r="C44" s="2635"/>
      <c r="D44" s="2635"/>
      <c r="E44" s="2635"/>
      <c r="F44" s="2635"/>
      <c r="G44" s="2635"/>
      <c r="H44" s="2635"/>
      <c r="I44" s="2635"/>
    </row>
    <row r="45" spans="1:9" ht="15" customHeight="1" x14ac:dyDescent="0.15">
      <c r="A45" s="3538" t="s">
        <v>21</v>
      </c>
      <c r="B45" s="3538"/>
      <c r="C45" s="3538"/>
      <c r="D45" s="3538"/>
      <c r="E45" s="3538"/>
      <c r="F45" s="3538"/>
      <c r="G45" s="3538"/>
      <c r="H45" s="3538"/>
      <c r="I45" s="3538"/>
    </row>
    <row r="46" spans="1:9" ht="15" customHeight="1" x14ac:dyDescent="0.15">
      <c r="A46" s="2635" t="s">
        <v>3564</v>
      </c>
      <c r="B46" s="2635"/>
      <c r="C46" s="2635"/>
      <c r="D46" s="2635"/>
      <c r="E46" s="2635"/>
      <c r="F46" s="2635"/>
      <c r="G46" s="2635"/>
      <c r="H46" s="2635"/>
      <c r="I46" s="2635"/>
    </row>
    <row r="48" spans="1:9" ht="13.5" customHeight="1" x14ac:dyDescent="0.15"/>
    <row r="49" spans="8:8" ht="13.5" customHeight="1" x14ac:dyDescent="0.15"/>
    <row r="50" spans="8:8" ht="13.5" customHeight="1" x14ac:dyDescent="0.15"/>
    <row r="51" spans="8:8" ht="13.5" customHeight="1" x14ac:dyDescent="0.15"/>
    <row r="52" spans="8:8" ht="13.5" customHeight="1" x14ac:dyDescent="0.15"/>
    <row r="53" spans="8:8" ht="13.5" customHeight="1" x14ac:dyDescent="0.15"/>
    <row r="54" spans="8:8" ht="13.5" customHeight="1" x14ac:dyDescent="0.15"/>
    <row r="55" spans="8:8" ht="13.5" customHeight="1" x14ac:dyDescent="0.15">
      <c r="H55" s="1880"/>
    </row>
    <row r="56" spans="8:8" ht="13.5" customHeight="1" x14ac:dyDescent="0.15"/>
    <row r="57" spans="8:8" ht="13.5" customHeight="1" x14ac:dyDescent="0.15"/>
    <row r="58" spans="8:8" ht="13.5" customHeight="1" x14ac:dyDescent="0.15"/>
    <row r="59" spans="8:8" ht="13.5" customHeight="1" x14ac:dyDescent="0.15"/>
    <row r="60" spans="8:8" ht="13.5" customHeight="1" x14ac:dyDescent="0.15"/>
    <row r="61" spans="8:8" ht="13.5" customHeight="1" x14ac:dyDescent="0.15"/>
    <row r="62" spans="8:8" ht="13.5" customHeight="1" x14ac:dyDescent="0.15"/>
    <row r="63" spans="8:8" ht="13.5" customHeight="1" x14ac:dyDescent="0.15"/>
    <row r="64" spans="8:8"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sheetData>
  <mergeCells count="21">
    <mergeCell ref="A37:I37"/>
    <mergeCell ref="A2:I2"/>
    <mergeCell ref="A4:A5"/>
    <mergeCell ref="B4:C4"/>
    <mergeCell ref="D4:E4"/>
    <mergeCell ref="F4:G4"/>
    <mergeCell ref="H4:I4"/>
    <mergeCell ref="A32:I32"/>
    <mergeCell ref="A33:I33"/>
    <mergeCell ref="A34:I34"/>
    <mergeCell ref="A35:I35"/>
    <mergeCell ref="A36:I36"/>
    <mergeCell ref="A44:I44"/>
    <mergeCell ref="A45:I45"/>
    <mergeCell ref="A46:I46"/>
    <mergeCell ref="A38:I38"/>
    <mergeCell ref="A39:I39"/>
    <mergeCell ref="A40:I40"/>
    <mergeCell ref="A41:I41"/>
    <mergeCell ref="A42:I42"/>
    <mergeCell ref="A43:I43"/>
  </mergeCells>
  <pageMargins left="0.7" right="0.7" top="0.75" bottom="0.75" header="0.3" footer="0.3"/>
  <pageSetup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2"/>
  <dimension ref="A2:K38"/>
  <sheetViews>
    <sheetView zoomScaleNormal="100" workbookViewId="0"/>
  </sheetViews>
  <sheetFormatPr baseColWidth="10" defaultRowHeight="10.5" x14ac:dyDescent="0.15"/>
  <cols>
    <col min="1" max="1" width="40" style="257" customWidth="1"/>
    <col min="2" max="7" width="19.5703125" style="257" customWidth="1"/>
    <col min="8" max="8" width="19.42578125" style="257" bestFit="1" customWidth="1"/>
    <col min="9" max="9" width="17.7109375" style="257" bestFit="1" customWidth="1"/>
    <col min="10" max="16384" width="11.42578125" style="257"/>
  </cols>
  <sheetData>
    <row r="2" spans="1:11" ht="22.5" customHeight="1" x14ac:dyDescent="0.15">
      <c r="A2" s="2562" t="s">
        <v>3595</v>
      </c>
      <c r="B2" s="2562"/>
      <c r="C2" s="2562"/>
      <c r="D2" s="2562"/>
      <c r="E2" s="2562"/>
      <c r="F2" s="2562"/>
      <c r="G2" s="2562"/>
      <c r="H2" s="2562"/>
      <c r="I2" s="2562"/>
    </row>
    <row r="4" spans="1:11" ht="11.25" x14ac:dyDescent="0.15">
      <c r="A4" s="2598" t="s">
        <v>3566</v>
      </c>
      <c r="B4" s="2586" t="s">
        <v>190</v>
      </c>
      <c r="C4" s="2586"/>
      <c r="D4" s="2586" t="s">
        <v>191</v>
      </c>
      <c r="E4" s="2586"/>
      <c r="F4" s="2586" t="s">
        <v>3596</v>
      </c>
      <c r="G4" s="2586"/>
      <c r="H4" s="2586" t="s">
        <v>3597</v>
      </c>
      <c r="I4" s="2586"/>
    </row>
    <row r="5" spans="1:11" ht="15" customHeight="1" x14ac:dyDescent="0.15">
      <c r="A5" s="2598"/>
      <c r="B5" s="281" t="s">
        <v>3598</v>
      </c>
      <c r="C5" s="281" t="s">
        <v>3568</v>
      </c>
      <c r="D5" s="281" t="s">
        <v>3567</v>
      </c>
      <c r="E5" s="281" t="s">
        <v>3568</v>
      </c>
      <c r="F5" s="281" t="s">
        <v>3567</v>
      </c>
      <c r="G5" s="281" t="s">
        <v>3568</v>
      </c>
      <c r="H5" s="281" t="s">
        <v>3567</v>
      </c>
      <c r="I5" s="281" t="s">
        <v>3568</v>
      </c>
    </row>
    <row r="6" spans="1:11" x14ac:dyDescent="0.15">
      <c r="A6" s="1989" t="s">
        <v>71</v>
      </c>
      <c r="B6" s="1990">
        <f>SUM(B7,B11,B13,B16,B18,B21,B23,B25,B29)</f>
        <v>2027676243403.4841</v>
      </c>
      <c r="C6" s="1990">
        <f>SUM(C7,C11,C13,C16,C18,C21,C23,C25,C29)</f>
        <v>115889724440.16483</v>
      </c>
      <c r="D6" s="1991">
        <f t="shared" ref="D6:I6" si="0">+D7+D11+D13+D16+D18+D21+D23+D25+D29</f>
        <v>1976808289525.6182</v>
      </c>
      <c r="E6" s="1991">
        <f t="shared" si="0"/>
        <v>134532439257.25266</v>
      </c>
      <c r="F6" s="1991">
        <f t="shared" si="0"/>
        <v>2196931062838.3525</v>
      </c>
      <c r="G6" s="1991">
        <f t="shared" si="0"/>
        <v>120170417803.29425</v>
      </c>
      <c r="H6" s="1991">
        <f t="shared" si="0"/>
        <v>1982260898069.7825</v>
      </c>
      <c r="I6" s="1991">
        <f t="shared" si="0"/>
        <v>101545439682.13321</v>
      </c>
    </row>
    <row r="7" spans="1:11" x14ac:dyDescent="0.15">
      <c r="A7" s="274" t="s">
        <v>3524</v>
      </c>
      <c r="B7" s="64">
        <f>SUM(B8:B10)</f>
        <v>14981992560.102402</v>
      </c>
      <c r="C7" s="64">
        <f>SUM(C8:C10)</f>
        <v>12191994973.3008</v>
      </c>
      <c r="D7" s="64">
        <f t="shared" ref="D7:F7" si="1">+SUM(D8:D10)</f>
        <v>15826650500.645996</v>
      </c>
      <c r="E7" s="64">
        <f t="shared" si="1"/>
        <v>14076265669.285212</v>
      </c>
      <c r="F7" s="64">
        <f t="shared" si="1"/>
        <v>18363426408.767391</v>
      </c>
      <c r="G7" s="64">
        <f>+SUM(G8:G10)</f>
        <v>14328082096.093801</v>
      </c>
      <c r="H7" s="64">
        <f t="shared" ref="H7" si="2">+SUM(H8:H10)</f>
        <v>16751310404.493599</v>
      </c>
      <c r="I7" s="64">
        <f>+SUM(I8:I10)</f>
        <v>10495338167.804102</v>
      </c>
    </row>
    <row r="8" spans="1:11" x14ac:dyDescent="0.15">
      <c r="A8" s="1616" t="s">
        <v>2824</v>
      </c>
      <c r="B8" s="24">
        <v>41634578.029600002</v>
      </c>
      <c r="C8" s="24">
        <v>4826820.2695999993</v>
      </c>
      <c r="D8" s="24">
        <v>40414694.698200002</v>
      </c>
      <c r="E8" s="24">
        <v>607380</v>
      </c>
      <c r="F8" s="24">
        <v>37969006.777199998</v>
      </c>
      <c r="G8" s="24">
        <v>14609754.030000001</v>
      </c>
      <c r="H8" s="24">
        <v>38399249.760300003</v>
      </c>
      <c r="I8" s="24">
        <v>0</v>
      </c>
      <c r="J8" s="1905"/>
      <c r="K8" s="1905"/>
    </row>
    <row r="9" spans="1:11" x14ac:dyDescent="0.15">
      <c r="A9" s="1616" t="s">
        <v>2825</v>
      </c>
      <c r="B9" s="24">
        <v>1274092432.2951999</v>
      </c>
      <c r="C9" s="24">
        <v>734118634.90479994</v>
      </c>
      <c r="D9" s="24">
        <v>1514383481.5716002</v>
      </c>
      <c r="E9" s="24">
        <v>816657188.57879996</v>
      </c>
      <c r="F9" s="24">
        <v>1877809506.9072011</v>
      </c>
      <c r="G9" s="24">
        <v>772433211.06899989</v>
      </c>
      <c r="H9" s="24">
        <v>2081057644.6179001</v>
      </c>
      <c r="I9" s="24">
        <v>550108470.95099998</v>
      </c>
      <c r="J9" s="1905"/>
      <c r="K9" s="1905"/>
    </row>
    <row r="10" spans="1:11" x14ac:dyDescent="0.15">
      <c r="A10" s="1616" t="s">
        <v>2473</v>
      </c>
      <c r="B10" s="24">
        <v>13666265549.777601</v>
      </c>
      <c r="C10" s="24">
        <v>11453049518.1264</v>
      </c>
      <c r="D10" s="24">
        <v>14271852324.376196</v>
      </c>
      <c r="E10" s="24">
        <v>13259001100.706411</v>
      </c>
      <c r="F10" s="24">
        <v>16447647895.082989</v>
      </c>
      <c r="G10" s="24">
        <v>13541039130.994802</v>
      </c>
      <c r="H10" s="24">
        <v>14631853510.115398</v>
      </c>
      <c r="I10" s="24">
        <v>9945229696.8531017</v>
      </c>
      <c r="J10" s="1905"/>
      <c r="K10" s="1905"/>
    </row>
    <row r="11" spans="1:11" x14ac:dyDescent="0.15">
      <c r="A11" s="274" t="s">
        <v>3517</v>
      </c>
      <c r="B11" s="64">
        <f>SUM(B12)</f>
        <v>60534441.916799992</v>
      </c>
      <c r="C11" s="64">
        <f>SUM(C12)</f>
        <v>2618800</v>
      </c>
      <c r="D11" s="64">
        <f t="shared" ref="D11:H11" si="3">+D12</f>
        <v>86965451.920200005</v>
      </c>
      <c r="E11" s="64">
        <f t="shared" si="3"/>
        <v>0</v>
      </c>
      <c r="F11" s="64">
        <f t="shared" si="3"/>
        <v>132577238.41140001</v>
      </c>
      <c r="G11" s="64">
        <f>+G12</f>
        <v>0</v>
      </c>
      <c r="H11" s="64">
        <f t="shared" si="3"/>
        <v>78323824.3671</v>
      </c>
      <c r="I11" s="64">
        <f>+I12</f>
        <v>7790477.2920000004</v>
      </c>
    </row>
    <row r="12" spans="1:11" x14ac:dyDescent="0.15">
      <c r="A12" s="1616" t="s">
        <v>1452</v>
      </c>
      <c r="B12" s="24">
        <v>60534441.916799992</v>
      </c>
      <c r="C12" s="24">
        <v>2618800</v>
      </c>
      <c r="D12" s="24">
        <v>86965451.920200005</v>
      </c>
      <c r="E12" s="24">
        <v>0</v>
      </c>
      <c r="F12" s="24">
        <v>132577238.41140001</v>
      </c>
      <c r="G12" s="24">
        <v>0</v>
      </c>
      <c r="H12" s="24">
        <v>78323824.3671</v>
      </c>
      <c r="I12" s="24">
        <v>7790477.2920000004</v>
      </c>
    </row>
    <row r="13" spans="1:11" x14ac:dyDescent="0.15">
      <c r="A13" s="274" t="s">
        <v>2829</v>
      </c>
      <c r="B13" s="64">
        <f>SUM(B14:B15)</f>
        <v>262709247283.40643</v>
      </c>
      <c r="C13" s="64">
        <f>SUM(C14:C15)</f>
        <v>42454146573.888008</v>
      </c>
      <c r="D13" s="64">
        <f t="shared" ref="D13:F13" si="4">+SUM(D14:D15)</f>
        <v>240248198744.3678</v>
      </c>
      <c r="E13" s="64">
        <f t="shared" si="4"/>
        <v>29191507640.261391</v>
      </c>
      <c r="F13" s="64">
        <f t="shared" si="4"/>
        <v>266952388082.18134</v>
      </c>
      <c r="G13" s="64">
        <f>+SUM(G14:G15)</f>
        <v>30388021679.852997</v>
      </c>
      <c r="H13" s="64">
        <f t="shared" ref="H13" si="5">+SUM(H14:H15)</f>
        <v>234037217728.51291</v>
      </c>
      <c r="I13" s="64">
        <f>+SUM(I14:I15)</f>
        <v>27280557167.217899</v>
      </c>
    </row>
    <row r="14" spans="1:11" x14ac:dyDescent="0.15">
      <c r="A14" s="1616" t="s">
        <v>3599</v>
      </c>
      <c r="B14" s="24">
        <v>3874696088.0776</v>
      </c>
      <c r="C14" s="24">
        <v>34498579374.392006</v>
      </c>
      <c r="D14" s="24">
        <v>5262384330.7548008</v>
      </c>
      <c r="E14" s="24">
        <v>22490061872.066986</v>
      </c>
      <c r="F14" s="24">
        <v>5676390612.2652016</v>
      </c>
      <c r="G14" s="24">
        <v>24118254979.275597</v>
      </c>
      <c r="H14" s="24">
        <v>4624732745.8371</v>
      </c>
      <c r="I14" s="24">
        <v>20748641170.791298</v>
      </c>
    </row>
    <row r="15" spans="1:11" x14ac:dyDescent="0.15">
      <c r="A15" s="1616" t="s">
        <v>2830</v>
      </c>
      <c r="B15" s="24">
        <v>258834551195.32883</v>
      </c>
      <c r="C15" s="24">
        <v>7955567199.4960003</v>
      </c>
      <c r="D15" s="24">
        <v>234985814413.61301</v>
      </c>
      <c r="E15" s="24">
        <v>6701445768.1944027</v>
      </c>
      <c r="F15" s="24">
        <v>261275997469.91614</v>
      </c>
      <c r="G15" s="24">
        <v>6269766700.5773983</v>
      </c>
      <c r="H15" s="24">
        <v>229412484982.67581</v>
      </c>
      <c r="I15" s="24">
        <v>6531915996.4266005</v>
      </c>
    </row>
    <row r="16" spans="1:11" x14ac:dyDescent="0.15">
      <c r="A16" s="274" t="s">
        <v>2831</v>
      </c>
      <c r="B16" s="64">
        <f>SUM(B17)</f>
        <v>76208840545.913589</v>
      </c>
      <c r="C16" s="64">
        <f>SUM(C17)</f>
        <v>1155515870.8967998</v>
      </c>
      <c r="D16" s="64">
        <f t="shared" ref="D16:H16" si="6">+D17</f>
        <v>79560744489.235123</v>
      </c>
      <c r="E16" s="64">
        <f t="shared" si="6"/>
        <v>3548760390.3737998</v>
      </c>
      <c r="F16" s="64">
        <f t="shared" si="6"/>
        <v>88603518939.871796</v>
      </c>
      <c r="G16" s="64">
        <f>+G17</f>
        <v>1475396544.8190005</v>
      </c>
      <c r="H16" s="64">
        <f t="shared" si="6"/>
        <v>88235033204.163284</v>
      </c>
      <c r="I16" s="64">
        <f>+I17</f>
        <v>892433185.56990004</v>
      </c>
    </row>
    <row r="17" spans="1:9" x14ac:dyDescent="0.15">
      <c r="A17" s="1616" t="s">
        <v>2470</v>
      </c>
      <c r="B17" s="24">
        <v>76208840545.913589</v>
      </c>
      <c r="C17" s="24">
        <v>1155515870.8967998</v>
      </c>
      <c r="D17" s="24">
        <v>79560744489.235123</v>
      </c>
      <c r="E17" s="24">
        <v>3548760390.3737998</v>
      </c>
      <c r="F17" s="24">
        <v>88603518939.871796</v>
      </c>
      <c r="G17" s="24">
        <v>1475396544.8190005</v>
      </c>
      <c r="H17" s="24">
        <v>88235033204.163284</v>
      </c>
      <c r="I17" s="24">
        <v>892433185.56990004</v>
      </c>
    </row>
    <row r="18" spans="1:9" x14ac:dyDescent="0.15">
      <c r="A18" s="274" t="s">
        <v>2835</v>
      </c>
      <c r="B18" s="64">
        <f>SUM(B19:B20)</f>
        <v>102470691282.04962</v>
      </c>
      <c r="C18" s="64">
        <f>SUM(C19:C20)</f>
        <v>3307338839.9127998</v>
      </c>
      <c r="D18" s="64">
        <f t="shared" ref="D18:F18" si="7">+SUM(D19:D20)</f>
        <v>97550827035.349167</v>
      </c>
      <c r="E18" s="64">
        <f t="shared" si="7"/>
        <v>2954323901.1258001</v>
      </c>
      <c r="F18" s="64">
        <f t="shared" si="7"/>
        <v>101852789318.23123</v>
      </c>
      <c r="G18" s="64">
        <f>+SUM(G19:G20)</f>
        <v>3329554320.9623995</v>
      </c>
      <c r="H18" s="64">
        <f t="shared" ref="H18" si="8">+SUM(H19:H20)</f>
        <v>88508351678.217896</v>
      </c>
      <c r="I18" s="64">
        <f>+SUM(I19:I20)</f>
        <v>1950142506.6395998</v>
      </c>
    </row>
    <row r="19" spans="1:9" x14ac:dyDescent="0.15">
      <c r="A19" s="1616" t="s">
        <v>2808</v>
      </c>
      <c r="B19" s="24">
        <v>12288007273.0112</v>
      </c>
      <c r="C19" s="24">
        <v>1023431010.1007998</v>
      </c>
      <c r="D19" s="24">
        <v>15423708249.377405</v>
      </c>
      <c r="E19" s="24">
        <v>884869333.53780019</v>
      </c>
      <c r="F19" s="24">
        <v>18534957936.135586</v>
      </c>
      <c r="G19" s="24">
        <v>1112391934.4538002</v>
      </c>
      <c r="H19" s="24">
        <v>16926966549.569696</v>
      </c>
      <c r="I19" s="24">
        <v>758262486.48539984</v>
      </c>
    </row>
    <row r="20" spans="1:9" x14ac:dyDescent="0.15">
      <c r="A20" s="1616" t="s">
        <v>2836</v>
      </c>
      <c r="B20" s="24">
        <v>90182684009.038422</v>
      </c>
      <c r="C20" s="24">
        <v>2283907829.8119998</v>
      </c>
      <c r="D20" s="24">
        <v>82127118785.971756</v>
      </c>
      <c r="E20" s="24">
        <v>2069454567.5880001</v>
      </c>
      <c r="F20" s="24">
        <v>83317831382.095642</v>
      </c>
      <c r="G20" s="24">
        <v>2217162386.5085993</v>
      </c>
      <c r="H20" s="24">
        <v>71581385128.648193</v>
      </c>
      <c r="I20" s="24">
        <v>1191880020.1541998</v>
      </c>
    </row>
    <row r="21" spans="1:9" x14ac:dyDescent="0.15">
      <c r="A21" s="274" t="s">
        <v>1184</v>
      </c>
      <c r="B21" s="64">
        <f>SUM(B22)</f>
        <v>68438560213.396805</v>
      </c>
      <c r="C21" s="64">
        <f>SUM(C22)</f>
        <v>30881758538.790398</v>
      </c>
      <c r="D21" s="64">
        <f t="shared" ref="D21:H21" si="9">+D22</f>
        <v>83276577764.7621</v>
      </c>
      <c r="E21" s="64">
        <f t="shared" si="9"/>
        <v>49506916777.330818</v>
      </c>
      <c r="F21" s="64">
        <f t="shared" si="9"/>
        <v>98724019291.824234</v>
      </c>
      <c r="G21" s="64">
        <f>+G22</f>
        <v>45193902524.17804</v>
      </c>
      <c r="H21" s="64">
        <f t="shared" si="9"/>
        <v>88366753674.423904</v>
      </c>
      <c r="I21" s="64">
        <f>+I22</f>
        <v>36589626456.384315</v>
      </c>
    </row>
    <row r="22" spans="1:9" x14ac:dyDescent="0.15">
      <c r="A22" s="1616" t="s">
        <v>1184</v>
      </c>
      <c r="B22" s="24">
        <v>68438560213.396805</v>
      </c>
      <c r="C22" s="24">
        <v>30881758538.790398</v>
      </c>
      <c r="D22" s="24">
        <v>83276577764.7621</v>
      </c>
      <c r="E22" s="24">
        <v>49506916777.330818</v>
      </c>
      <c r="F22" s="24">
        <v>98724019291.824234</v>
      </c>
      <c r="G22" s="24">
        <v>45193902524.17804</v>
      </c>
      <c r="H22" s="24">
        <v>88366753674.423904</v>
      </c>
      <c r="I22" s="24">
        <v>36589626456.384315</v>
      </c>
    </row>
    <row r="23" spans="1:9" x14ac:dyDescent="0.15">
      <c r="A23" s="274" t="s">
        <v>1544</v>
      </c>
      <c r="B23" s="64">
        <f>SUM(B24)</f>
        <v>967312774488.00244</v>
      </c>
      <c r="C23" s="64">
        <f>SUM(C24)</f>
        <v>19286651072.867199</v>
      </c>
      <c r="D23" s="64">
        <f t="shared" ref="D23:H23" si="10">+D24</f>
        <v>900463606329.88074</v>
      </c>
      <c r="E23" s="64">
        <f t="shared" si="10"/>
        <v>27516430652.488232</v>
      </c>
      <c r="F23" s="64">
        <f t="shared" si="10"/>
        <v>1087131289752.8792</v>
      </c>
      <c r="G23" s="64">
        <f>+G24</f>
        <v>19030750225.635586</v>
      </c>
      <c r="H23" s="64">
        <f t="shared" si="10"/>
        <v>940940693089.23462</v>
      </c>
      <c r="I23" s="64">
        <f>+I24</f>
        <v>19928567511.51239</v>
      </c>
    </row>
    <row r="24" spans="1:9" x14ac:dyDescent="0.15">
      <c r="A24" s="1616" t="s">
        <v>3523</v>
      </c>
      <c r="B24" s="24">
        <v>967312774488.00244</v>
      </c>
      <c r="C24" s="24">
        <v>19286651072.867199</v>
      </c>
      <c r="D24" s="24">
        <v>900463606329.88074</v>
      </c>
      <c r="E24" s="24">
        <v>27516430652.488232</v>
      </c>
      <c r="F24" s="24">
        <v>1087131289752.8792</v>
      </c>
      <c r="G24" s="24">
        <v>19030750225.635586</v>
      </c>
      <c r="H24" s="24">
        <v>940940693089.23462</v>
      </c>
      <c r="I24" s="24">
        <v>19928567511.51239</v>
      </c>
    </row>
    <row r="25" spans="1:9" x14ac:dyDescent="0.15">
      <c r="A25" s="274" t="s">
        <v>2855</v>
      </c>
      <c r="B25" s="64">
        <f>SUM(B26:B28)</f>
        <v>528865172175.9184</v>
      </c>
      <c r="C25" s="64">
        <f>SUM(C26:C28)</f>
        <v>6413147726.7968016</v>
      </c>
      <c r="D25" s="64">
        <f t="shared" ref="D25:F25" si="11">+SUM(D26:D28)</f>
        <v>553518512976.75916</v>
      </c>
      <c r="E25" s="64">
        <f t="shared" si="11"/>
        <v>7428357484.0764046</v>
      </c>
      <c r="F25" s="64">
        <f t="shared" si="11"/>
        <v>527637222355.7547</v>
      </c>
      <c r="G25" s="64">
        <f>+SUM(G26:G28)</f>
        <v>6017060544.7997999</v>
      </c>
      <c r="H25" s="64">
        <f t="shared" ref="H25" si="12">+SUM(H26:H28)</f>
        <v>518418800133.47583</v>
      </c>
      <c r="I25" s="64">
        <f>+SUM(I26:I28)</f>
        <v>4257033608.295001</v>
      </c>
    </row>
    <row r="26" spans="1:9" x14ac:dyDescent="0.15">
      <c r="A26" s="1616" t="s">
        <v>2328</v>
      </c>
      <c r="B26" s="24">
        <v>40677854711.517593</v>
      </c>
      <c r="C26" s="24">
        <v>909361429.6904</v>
      </c>
      <c r="D26" s="24">
        <v>38201938962.858009</v>
      </c>
      <c r="E26" s="24">
        <v>1261187726.3291998</v>
      </c>
      <c r="F26" s="24">
        <v>34559698463.631058</v>
      </c>
      <c r="G26" s="24">
        <v>758683101.4878</v>
      </c>
      <c r="H26" s="24">
        <v>26354229246.341103</v>
      </c>
      <c r="I26" s="24">
        <v>402343826.73419994</v>
      </c>
    </row>
    <row r="27" spans="1:9" x14ac:dyDescent="0.15">
      <c r="A27" s="1616" t="s">
        <v>3600</v>
      </c>
      <c r="B27" s="24">
        <v>446809703308.21362</v>
      </c>
      <c r="C27" s="24">
        <v>5211180398.5656013</v>
      </c>
      <c r="D27" s="24">
        <v>465278993059.88361</v>
      </c>
      <c r="E27" s="24">
        <v>5697998426.850605</v>
      </c>
      <c r="F27" s="24">
        <v>456520943466.02307</v>
      </c>
      <c r="G27" s="24">
        <v>5104977996.8249998</v>
      </c>
      <c r="H27" s="24">
        <v>454745264377.20898</v>
      </c>
      <c r="I27" s="24">
        <v>3630938916.5946012</v>
      </c>
    </row>
    <row r="28" spans="1:9" x14ac:dyDescent="0.15">
      <c r="A28" s="1616" t="s">
        <v>3580</v>
      </c>
      <c r="B28" s="24">
        <v>41377614156.18721</v>
      </c>
      <c r="C28" s="24">
        <v>292605898.54079998</v>
      </c>
      <c r="D28" s="24">
        <v>50037580954.017555</v>
      </c>
      <c r="E28" s="24">
        <v>469171330.89659995</v>
      </c>
      <c r="F28" s="24">
        <v>36556580426.100609</v>
      </c>
      <c r="G28" s="24">
        <v>153399446.48700002</v>
      </c>
      <c r="H28" s="24">
        <v>37319306509.925697</v>
      </c>
      <c r="I28" s="24">
        <v>223750864.96619999</v>
      </c>
    </row>
    <row r="29" spans="1:9" x14ac:dyDescent="0.15">
      <c r="A29" s="274" t="s">
        <v>2860</v>
      </c>
      <c r="B29" s="64">
        <f>SUM(B30)</f>
        <v>6628430412.7776003</v>
      </c>
      <c r="C29" s="64">
        <f>SUM(C30)</f>
        <v>196552043.71199998</v>
      </c>
      <c r="D29" s="64">
        <f t="shared" ref="D29:H29" si="13">+D30</f>
        <v>6276206232.6978006</v>
      </c>
      <c r="E29" s="64">
        <f t="shared" si="13"/>
        <v>309876742.31099999</v>
      </c>
      <c r="F29" s="64">
        <f t="shared" si="13"/>
        <v>7533831450.4313984</v>
      </c>
      <c r="G29" s="64">
        <f>+G30</f>
        <v>407649866.9526</v>
      </c>
      <c r="H29" s="64">
        <f t="shared" si="13"/>
        <v>6924414332.8931999</v>
      </c>
      <c r="I29" s="64">
        <f>+I30</f>
        <v>143950601.41800001</v>
      </c>
    </row>
    <row r="30" spans="1:9" x14ac:dyDescent="0.15">
      <c r="A30" s="1616" t="s">
        <v>2860</v>
      </c>
      <c r="B30" s="24">
        <v>6628430412.7776003</v>
      </c>
      <c r="C30" s="24">
        <v>196552043.71199998</v>
      </c>
      <c r="D30" s="24">
        <v>6276206232.6978006</v>
      </c>
      <c r="E30" s="24">
        <v>309876742.31099999</v>
      </c>
      <c r="F30" s="24">
        <v>7533831450.4313984</v>
      </c>
      <c r="G30" s="24">
        <v>407649866.9526</v>
      </c>
      <c r="H30" s="24">
        <v>6924414332.8931999</v>
      </c>
      <c r="I30" s="24">
        <v>143950601.41800001</v>
      </c>
    </row>
    <row r="32" spans="1:9" ht="15" customHeight="1" x14ac:dyDescent="0.15">
      <c r="A32" s="257" t="s">
        <v>3601</v>
      </c>
    </row>
    <row r="33" spans="1:9" ht="15" customHeight="1" x14ac:dyDescent="0.15">
      <c r="A33" s="1994" t="s">
        <v>3602</v>
      </c>
    </row>
    <row r="34" spans="1:9" ht="15" customHeight="1" x14ac:dyDescent="0.15">
      <c r="A34" s="1994" t="s">
        <v>3603</v>
      </c>
      <c r="B34" s="1994"/>
      <c r="C34" s="1994"/>
      <c r="D34" s="294"/>
      <c r="E34" s="294"/>
      <c r="F34" s="294"/>
      <c r="G34" s="294"/>
    </row>
    <row r="35" spans="1:9" ht="15" customHeight="1" x14ac:dyDescent="0.15">
      <c r="A35" s="1994" t="s">
        <v>3604</v>
      </c>
      <c r="B35" s="1994"/>
      <c r="C35" s="1994"/>
      <c r="D35" s="282"/>
      <c r="E35" s="282"/>
      <c r="F35" s="282"/>
      <c r="G35" s="282"/>
    </row>
    <row r="36" spans="1:9" ht="15" customHeight="1" x14ac:dyDescent="0.15">
      <c r="A36" s="1994" t="s">
        <v>3605</v>
      </c>
      <c r="B36" s="1994"/>
      <c r="C36" s="1994"/>
      <c r="D36" s="282"/>
      <c r="E36" s="282"/>
      <c r="F36" s="282"/>
      <c r="G36" s="282"/>
    </row>
    <row r="37" spans="1:9" ht="15" customHeight="1" x14ac:dyDescent="0.15">
      <c r="A37" s="3540" t="s">
        <v>21</v>
      </c>
      <c r="B37" s="3540"/>
      <c r="C37" s="3540"/>
      <c r="D37" s="3540"/>
      <c r="E37" s="3540"/>
      <c r="F37" s="282"/>
      <c r="G37" s="282"/>
    </row>
    <row r="38" spans="1:9" ht="15" customHeight="1" x14ac:dyDescent="0.15">
      <c r="A38" s="2635" t="s">
        <v>3606</v>
      </c>
      <c r="B38" s="2635"/>
      <c r="C38" s="2635"/>
      <c r="D38" s="2635"/>
      <c r="E38" s="2635"/>
      <c r="F38" s="2635"/>
      <c r="G38" s="2635"/>
      <c r="H38" s="2635"/>
      <c r="I38" s="2635"/>
    </row>
  </sheetData>
  <mergeCells count="8">
    <mergeCell ref="A37:E37"/>
    <mergeCell ref="A38:I38"/>
    <mergeCell ref="A2:I2"/>
    <mergeCell ref="A4:A5"/>
    <mergeCell ref="B4:C4"/>
    <mergeCell ref="D4:E4"/>
    <mergeCell ref="F4:G4"/>
    <mergeCell ref="H4:I4"/>
  </mergeCells>
  <pageMargins left="0.7" right="0.7" top="0.75" bottom="0.75" header="0.3" footer="0.3"/>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3"/>
  <dimension ref="A2:M40"/>
  <sheetViews>
    <sheetView workbookViewId="0"/>
  </sheetViews>
  <sheetFormatPr baseColWidth="10" defaultRowHeight="10.5" x14ac:dyDescent="0.15"/>
  <cols>
    <col min="1" max="1" width="40" style="257" customWidth="1"/>
    <col min="2" max="7" width="20" style="257" customWidth="1"/>
    <col min="8" max="8" width="19.42578125" style="257" bestFit="1" customWidth="1"/>
    <col min="9" max="9" width="17.7109375" style="257" bestFit="1" customWidth="1"/>
    <col min="10" max="10" width="20.42578125" style="257" bestFit="1" customWidth="1"/>
    <col min="11" max="11" width="11.42578125" style="257"/>
    <col min="12" max="12" width="19.7109375" style="257" bestFit="1" customWidth="1"/>
    <col min="13" max="13" width="18" style="257" bestFit="1" customWidth="1"/>
    <col min="14" max="16384" width="11.42578125" style="257"/>
  </cols>
  <sheetData>
    <row r="2" spans="1:13" ht="22.5" customHeight="1" x14ac:dyDescent="0.15">
      <c r="A2" s="2562" t="s">
        <v>3607</v>
      </c>
      <c r="B2" s="2562"/>
      <c r="C2" s="2562"/>
      <c r="D2" s="2562"/>
      <c r="E2" s="2562"/>
      <c r="F2" s="2562"/>
      <c r="G2" s="2562"/>
      <c r="H2" s="2562"/>
      <c r="I2" s="2562"/>
    </row>
    <row r="3" spans="1:13" ht="10.5" customHeight="1" x14ac:dyDescent="0.15"/>
    <row r="4" spans="1:13" ht="15" customHeight="1" x14ac:dyDescent="0.15">
      <c r="A4" s="2598" t="s">
        <v>3566</v>
      </c>
      <c r="B4" s="2598" t="s">
        <v>190</v>
      </c>
      <c r="C4" s="2598"/>
      <c r="D4" s="2586" t="s">
        <v>191</v>
      </c>
      <c r="E4" s="2586"/>
      <c r="F4" s="2586" t="s">
        <v>3596</v>
      </c>
      <c r="G4" s="2586"/>
      <c r="H4" s="2586">
        <v>2016</v>
      </c>
      <c r="I4" s="2586"/>
    </row>
    <row r="5" spans="1:13" ht="22.5" customHeight="1" x14ac:dyDescent="0.15">
      <c r="A5" s="2598"/>
      <c r="B5" s="281" t="s">
        <v>3567</v>
      </c>
      <c r="C5" s="281" t="s">
        <v>3568</v>
      </c>
      <c r="D5" s="281" t="s">
        <v>3567</v>
      </c>
      <c r="E5" s="281" t="s">
        <v>3568</v>
      </c>
      <c r="F5" s="281" t="s">
        <v>3567</v>
      </c>
      <c r="G5" s="281" t="s">
        <v>3568</v>
      </c>
      <c r="H5" s="280" t="s">
        <v>3567</v>
      </c>
      <c r="I5" s="280" t="s">
        <v>3568</v>
      </c>
    </row>
    <row r="6" spans="1:13" x14ac:dyDescent="0.15">
      <c r="A6" s="1989" t="s">
        <v>71</v>
      </c>
      <c r="B6" s="1991">
        <f t="shared" ref="B6:C6" si="0">+B7+B11+B13+B16+B18+B21+B23+B25+B29</f>
        <v>2288521016836.3589</v>
      </c>
      <c r="C6" s="1991">
        <f t="shared" si="0"/>
        <v>130798035869.6329</v>
      </c>
      <c r="D6" s="1991">
        <f>+D7+D11+D13+D16+D18+D21+D23+D25+D29</f>
        <v>2110621863971.2861</v>
      </c>
      <c r="E6" s="1991">
        <f>+E7+E11+E13+E16+E18+E21+E23+E25+E29</f>
        <v>143639172910.33127</v>
      </c>
      <c r="F6" s="1991">
        <f>+F7+F11+F13+F16+F18+F21+F23+F25+F29</f>
        <v>2256778905250.1494</v>
      </c>
      <c r="G6" s="1991">
        <f>+G7+G11+G13+G16+G18+G21+G23+G25+G29</f>
        <v>123444048163.80252</v>
      </c>
      <c r="H6" s="1991">
        <f t="shared" ref="H6:I6" si="1">+H7+H11+H13+H16+H18+H21+H23+H25+H29</f>
        <v>1982260898069.7825</v>
      </c>
      <c r="I6" s="1991">
        <f t="shared" si="1"/>
        <v>101545439682.13321</v>
      </c>
      <c r="J6" s="1429"/>
      <c r="L6" s="1905"/>
      <c r="M6" s="1905"/>
    </row>
    <row r="7" spans="1:13" x14ac:dyDescent="0.15">
      <c r="A7" s="274" t="s">
        <v>3524</v>
      </c>
      <c r="B7" s="64">
        <f t="shared" ref="B7:F7" si="2">+SUM(B8:B10)</f>
        <v>16909309343.354416</v>
      </c>
      <c r="C7" s="64">
        <f t="shared" si="2"/>
        <v>13760400273.136715</v>
      </c>
      <c r="D7" s="64">
        <f t="shared" si="2"/>
        <v>16897983864.743727</v>
      </c>
      <c r="E7" s="64">
        <f t="shared" si="2"/>
        <v>15029112454.699041</v>
      </c>
      <c r="F7" s="64">
        <f t="shared" si="2"/>
        <v>18863674900.148209</v>
      </c>
      <c r="G7" s="64">
        <f>+SUM(G8:G10)</f>
        <v>14718401489.294266</v>
      </c>
      <c r="H7" s="64">
        <f t="shared" ref="H7:I7" si="3">+SUM(H8:H10)</f>
        <v>16751310404.493599</v>
      </c>
      <c r="I7" s="64">
        <f t="shared" si="3"/>
        <v>10495338167.804102</v>
      </c>
      <c r="J7" s="1429"/>
      <c r="L7" s="1905"/>
      <c r="M7" s="1905"/>
    </row>
    <row r="8" spans="1:13" x14ac:dyDescent="0.15">
      <c r="A8" s="1616" t="s">
        <v>2824</v>
      </c>
      <c r="B8" s="24">
        <f>+('24.3'!B8*(12.8642220019821+100))/100</f>
        <v>46990542.57691621</v>
      </c>
      <c r="C8" s="24">
        <f>+('24.3'!C8*(12.8642220019821+100))/100</f>
        <v>5447753.1447180137</v>
      </c>
      <c r="D8" s="24">
        <f>+('24.3'!D8*(6.76917307331708+100))/100</f>
        <v>43150435.329373866</v>
      </c>
      <c r="E8" s="24">
        <f>+('24.3'!E8*(6.76917307331708+100))/100</f>
        <v>648494.60341271327</v>
      </c>
      <c r="F8" s="24">
        <f>+('24.3'!F8*(2.72415659390222+100))/100</f>
        <v>39003341.978960276</v>
      </c>
      <c r="G8" s="24">
        <f>+('24.3'!G8*(2.72415659390222+100))/100</f>
        <v>15007746.607761143</v>
      </c>
      <c r="H8" s="24">
        <f>+'24.3'!H8</f>
        <v>38399249.760300003</v>
      </c>
      <c r="I8" s="24">
        <f>+'24.3'!I8</f>
        <v>0</v>
      </c>
      <c r="J8" s="1429"/>
      <c r="L8" s="1905"/>
      <c r="M8" s="1905"/>
    </row>
    <row r="9" spans="1:13" x14ac:dyDescent="0.15">
      <c r="A9" s="1616" t="s">
        <v>2825</v>
      </c>
      <c r="B9" s="24">
        <f>+('24.3'!B9*(12.8642220019821+100))/100</f>
        <v>1437994511.2961078</v>
      </c>
      <c r="C9" s="24">
        <f>+('24.3'!C9*(12.8642220019821+100))/100</f>
        <v>828557285.85687375</v>
      </c>
      <c r="D9" s="24">
        <f>+('24.3'!D9*(6.76917307331708+100))/100</f>
        <v>1616894720.4329064</v>
      </c>
      <c r="E9" s="24">
        <f>+('24.3'!E9*(6.76917307331708+100))/100</f>
        <v>871938127.08938432</v>
      </c>
      <c r="F9" s="24">
        <f>+('24.3'!F9*(2.72415659390222+100))/100</f>
        <v>1928963978.4105365</v>
      </c>
      <c r="G9" s="24">
        <f>+('24.3'!G9*(2.72415659390222+100))/100</f>
        <v>793475501.32182682</v>
      </c>
      <c r="H9" s="24">
        <f>+'24.3'!H9</f>
        <v>2081057644.6179001</v>
      </c>
      <c r="I9" s="24">
        <f>+'24.3'!I9</f>
        <v>550108470.95099998</v>
      </c>
      <c r="J9" s="1429"/>
      <c r="L9" s="1905"/>
      <c r="M9" s="1905"/>
    </row>
    <row r="10" spans="1:13" x14ac:dyDescent="0.15">
      <c r="A10" s="1616" t="s">
        <v>2473</v>
      </c>
      <c r="B10" s="24">
        <f>+('24.3'!B10*(12.8642220019821+100))/100</f>
        <v>15424324289.481392</v>
      </c>
      <c r="C10" s="24">
        <f>+('24.3'!C10*(12.8642220019821+100))/100</f>
        <v>12926395234.135122</v>
      </c>
      <c r="D10" s="24">
        <f>+('24.3'!D10*(6.76917307331708+100))/100</f>
        <v>15237938708.981447</v>
      </c>
      <c r="E10" s="24">
        <f>+('24.3'!E10*(6.76917307331708+100))/100</f>
        <v>14156525833.006245</v>
      </c>
      <c r="F10" s="24">
        <f>+('24.3'!F10*(2.72415659390222+100))/100</f>
        <v>16895707579.758711</v>
      </c>
      <c r="G10" s="24">
        <f>+('24.3'!G10*(2.72415659390222+100))/100</f>
        <v>13909918241.364677</v>
      </c>
      <c r="H10" s="24">
        <f>+'24.3'!H10</f>
        <v>14631853510.115398</v>
      </c>
      <c r="I10" s="24">
        <f>+'24.3'!I10</f>
        <v>9945229696.8531017</v>
      </c>
      <c r="J10" s="1429"/>
      <c r="L10" s="1905"/>
      <c r="M10" s="1905"/>
    </row>
    <row r="11" spans="1:13" x14ac:dyDescent="0.15">
      <c r="A11" s="274" t="s">
        <v>3517</v>
      </c>
      <c r="B11" s="64">
        <f t="shared" ref="B11:F11" si="4">+B12</f>
        <v>68321726.912638053</v>
      </c>
      <c r="C11" s="64">
        <f t="shared" si="4"/>
        <v>2955688.2457879074</v>
      </c>
      <c r="D11" s="64">
        <f t="shared" si="4"/>
        <v>92852293.874670699</v>
      </c>
      <c r="E11" s="64">
        <f t="shared" si="4"/>
        <v>0</v>
      </c>
      <c r="F11" s="64">
        <f t="shared" si="4"/>
        <v>136188849.99359763</v>
      </c>
      <c r="G11" s="64">
        <f>+G12</f>
        <v>0</v>
      </c>
      <c r="H11" s="64">
        <f t="shared" ref="H11:I11" si="5">+H12</f>
        <v>78323824.3671</v>
      </c>
      <c r="I11" s="64">
        <f t="shared" si="5"/>
        <v>7790477.2920000004</v>
      </c>
      <c r="J11" s="1429"/>
      <c r="L11" s="1905"/>
      <c r="M11" s="1905"/>
    </row>
    <row r="12" spans="1:13" x14ac:dyDescent="0.15">
      <c r="A12" s="1616" t="s">
        <v>1452</v>
      </c>
      <c r="B12" s="24">
        <f>+('24.3'!B12*(12.8642220019821+100))/100</f>
        <v>68321726.912638053</v>
      </c>
      <c r="C12" s="24">
        <f>+('24.3'!C12*(12.8642220019821+100))/100</f>
        <v>2955688.2457879074</v>
      </c>
      <c r="D12" s="24">
        <f>+('24.3'!D12*(6.76917307331708+100))/100</f>
        <v>92852293.874670699</v>
      </c>
      <c r="E12" s="24">
        <f>+('24.3'!E12*(6.76917307331708+100))/100</f>
        <v>0</v>
      </c>
      <c r="F12" s="24">
        <f>+('24.3'!F12*(2.72415659390222+100))/100</f>
        <v>136188849.99359763</v>
      </c>
      <c r="G12" s="24">
        <f>+('24.3'!G12*(2.72415659390222+100))/100</f>
        <v>0</v>
      </c>
      <c r="H12" s="24">
        <f>+'24.3'!H12</f>
        <v>78323824.3671</v>
      </c>
      <c r="I12" s="24">
        <f>+'24.3'!I12</f>
        <v>7790477.2920000004</v>
      </c>
      <c r="J12" s="1429"/>
      <c r="L12" s="1905"/>
      <c r="M12" s="1905"/>
    </row>
    <row r="13" spans="1:13" x14ac:dyDescent="0.15">
      <c r="A13" s="274" t="s">
        <v>2829</v>
      </c>
      <c r="B13" s="64">
        <f t="shared" ref="B13:E13" si="6">+SUM(B14:B15)</f>
        <v>296504748073.67993</v>
      </c>
      <c r="C13" s="64">
        <f t="shared" si="6"/>
        <v>47915542238.199837</v>
      </c>
      <c r="D13" s="64">
        <f t="shared" si="6"/>
        <v>256511015122.90085</v>
      </c>
      <c r="E13" s="64">
        <f t="shared" si="6"/>
        <v>31167531315.141258</v>
      </c>
      <c r="F13" s="64">
        <f t="shared" ref="F13" si="7">+SUM(F14:F15)</f>
        <v>274224589164.70154</v>
      </c>
      <c r="G13" s="64">
        <f>+SUM(G14:G15)</f>
        <v>31215838976.201149</v>
      </c>
      <c r="H13" s="64">
        <f t="shared" ref="H13:I13" si="8">+SUM(H14:H15)</f>
        <v>234037217728.51291</v>
      </c>
      <c r="I13" s="64">
        <f t="shared" si="8"/>
        <v>27280557167.217899</v>
      </c>
      <c r="J13" s="1429"/>
      <c r="L13" s="1905"/>
      <c r="M13" s="1905"/>
    </row>
    <row r="14" spans="1:13" x14ac:dyDescent="0.15">
      <c r="A14" s="1616" t="s">
        <v>3599</v>
      </c>
      <c r="B14" s="24">
        <f>+('24.3'!B14*(12.8642220019821+100))/100</f>
        <v>4373145594.7500181</v>
      </c>
      <c r="C14" s="24">
        <f>+('24.3'!C14*(12.8642220019821+100))/100</f>
        <v>38936553212.643799</v>
      </c>
      <c r="D14" s="24">
        <f>+('24.3'!D14*(6.76917307331708+100))/100</f>
        <v>5618604233.8867111</v>
      </c>
      <c r="E14" s="24">
        <f>+('24.3'!E14*(6.76917307331708+100))/100</f>
        <v>24012453084.483295</v>
      </c>
      <c r="F14" s="24">
        <f>+('24.3'!F14*(2.72415659390222+100))/100</f>
        <v>5831024381.4248705</v>
      </c>
      <c r="G14" s="24">
        <f>+('24.3'!G14*(2.72415659390222+100))/100</f>
        <v>24775274012.627686</v>
      </c>
      <c r="H14" s="24">
        <f>+'24.3'!H14</f>
        <v>4624732745.8371</v>
      </c>
      <c r="I14" s="24">
        <f>+'24.3'!I14</f>
        <v>20748641170.791298</v>
      </c>
      <c r="J14" s="1429"/>
      <c r="L14" s="1905"/>
      <c r="M14" s="1905"/>
    </row>
    <row r="15" spans="1:13" x14ac:dyDescent="0.15">
      <c r="A15" s="1616" t="s">
        <v>2830</v>
      </c>
      <c r="B15" s="24">
        <f>+('24.3'!B15*(12.8642220019821+100))/100</f>
        <v>292131602478.92993</v>
      </c>
      <c r="C15" s="24">
        <f>+('24.3'!C15*(12.8642220019821+100))/100</f>
        <v>8978989025.556036</v>
      </c>
      <c r="D15" s="24">
        <f>+('24.3'!D15*(6.76917307331708+100))/100</f>
        <v>250892410889.01413</v>
      </c>
      <c r="E15" s="24">
        <f>+('24.3'!E15*(6.76917307331708+100))/100</f>
        <v>7155078230.6579647</v>
      </c>
      <c r="F15" s="24">
        <f>+('24.3'!F15*(2.72415659390222+100))/100</f>
        <v>268393564783.27667</v>
      </c>
      <c r="G15" s="24">
        <f>+('24.3'!G15*(2.72415659390222+100))/100</f>
        <v>6440564963.5734634</v>
      </c>
      <c r="H15" s="24">
        <f>+'24.3'!H15</f>
        <v>229412484982.67581</v>
      </c>
      <c r="I15" s="24">
        <f>+'24.3'!I15</f>
        <v>6531915996.4266005</v>
      </c>
      <c r="J15" s="1429"/>
      <c r="L15" s="1905"/>
      <c r="M15" s="1905"/>
    </row>
    <row r="16" spans="1:13" x14ac:dyDescent="0.15">
      <c r="A16" s="274" t="s">
        <v>2831</v>
      </c>
      <c r="B16" s="64">
        <f t="shared" ref="B16:F16" si="9">+B17</f>
        <v>86012514978.876465</v>
      </c>
      <c r="C16" s="64">
        <f t="shared" si="9"/>
        <v>1304163997.797101</v>
      </c>
      <c r="D16" s="64">
        <f t="shared" si="9"/>
        <v>84946348982.131027</v>
      </c>
      <c r="E16" s="64">
        <f t="shared" si="9"/>
        <v>3788982123.1555247</v>
      </c>
      <c r="F16" s="64">
        <f t="shared" si="9"/>
        <v>91017217543.501724</v>
      </c>
      <c r="G16" s="64">
        <f>+G17</f>
        <v>1515588657.080893</v>
      </c>
      <c r="H16" s="64">
        <f t="shared" ref="H16:I16" si="10">+H17</f>
        <v>88235033204.163284</v>
      </c>
      <c r="I16" s="64">
        <f t="shared" si="10"/>
        <v>892433185.56990004</v>
      </c>
      <c r="J16" s="1429"/>
      <c r="L16" s="1905"/>
      <c r="M16" s="1905"/>
    </row>
    <row r="17" spans="1:13" x14ac:dyDescent="0.15">
      <c r="A17" s="1616" t="s">
        <v>2470</v>
      </c>
      <c r="B17" s="24">
        <f>+('24.3'!B17*(12.8642220019821+100))/100</f>
        <v>86012514978.876465</v>
      </c>
      <c r="C17" s="24">
        <f>+('24.3'!C17*(12.8642220019821+100))/100</f>
        <v>1304163997.797101</v>
      </c>
      <c r="D17" s="24">
        <f>+('24.3'!D17*(6.76917307331708+100))/100</f>
        <v>84946348982.131027</v>
      </c>
      <c r="E17" s="24">
        <f>+('24.3'!E17*(6.76917307331708+100))/100</f>
        <v>3788982123.1555247</v>
      </c>
      <c r="F17" s="24">
        <f>+('24.3'!F17*(2.72415659390222+100))/100</f>
        <v>91017217543.501724</v>
      </c>
      <c r="G17" s="24">
        <f>+('24.3'!G17*(2.72415659390222+100))/100</f>
        <v>1515588657.080893</v>
      </c>
      <c r="H17" s="24">
        <f>+'24.3'!H17</f>
        <v>88235033204.163284</v>
      </c>
      <c r="I17" s="24">
        <f>+'24.3'!I17</f>
        <v>892433185.56990004</v>
      </c>
      <c r="J17" s="1429"/>
      <c r="L17" s="1905"/>
      <c r="M17" s="1905"/>
    </row>
    <row r="18" spans="1:13" x14ac:dyDescent="0.15">
      <c r="A18" s="274" t="s">
        <v>2835</v>
      </c>
      <c r="B18" s="64">
        <f t="shared" ref="B18:E18" si="11">+SUM(B19:B20)</f>
        <v>115652748495.53819</v>
      </c>
      <c r="C18" s="64">
        <f t="shared" si="11"/>
        <v>3732802250.636961</v>
      </c>
      <c r="D18" s="64">
        <f t="shared" si="11"/>
        <v>104154211351.82413</v>
      </c>
      <c r="E18" s="64">
        <f t="shared" si="11"/>
        <v>3154307199.139379</v>
      </c>
      <c r="F18" s="64">
        <f t="shared" ref="F18" si="12">+SUM(F19:F20)</f>
        <v>104627418794.51717</v>
      </c>
      <c r="G18" s="64">
        <f>+SUM(G19:G20)</f>
        <v>3420256594.5444527</v>
      </c>
      <c r="H18" s="64">
        <f t="shared" ref="H18:I18" si="13">+SUM(H19:H20)</f>
        <v>88508351678.217896</v>
      </c>
      <c r="I18" s="64">
        <f t="shared" si="13"/>
        <v>1950142506.6395998</v>
      </c>
      <c r="J18" s="1429"/>
      <c r="L18" s="1905"/>
      <c r="M18" s="1905"/>
    </row>
    <row r="19" spans="1:13" x14ac:dyDescent="0.15">
      <c r="A19" s="1616" t="s">
        <v>2808</v>
      </c>
      <c r="B19" s="24">
        <f>+('24.3'!B19*(12.8642220019821+100))/100</f>
        <v>13868763808.231068</v>
      </c>
      <c r="C19" s="24">
        <f>+('24.3'!C19*(12.8642220019821+100))/100</f>
        <v>1155087447.2772944</v>
      </c>
      <c r="D19" s="24">
        <f>+('24.3'!D19*(6.76917307331708+100))/100</f>
        <v>16467765755.101246</v>
      </c>
      <c r="E19" s="24">
        <f>+('24.3'!E19*(6.76917307331708+100))/100</f>
        <v>944767670.19768131</v>
      </c>
      <c r="F19" s="24">
        <f>+('24.3'!F19*(2.72415659390222+100))/100</f>
        <v>19039879214.929825</v>
      </c>
      <c r="G19" s="24">
        <f>+('24.3'!G19*(2.72415659390222+100))/100</f>
        <v>1142695232.68626</v>
      </c>
      <c r="H19" s="24">
        <f>+'24.3'!H19</f>
        <v>16926966549.569696</v>
      </c>
      <c r="I19" s="24">
        <f>+'24.3'!I19</f>
        <v>758262486.48539984</v>
      </c>
      <c r="J19" s="1429"/>
      <c r="L19" s="1905"/>
      <c r="M19" s="1905"/>
    </row>
    <row r="20" spans="1:13" x14ac:dyDescent="0.15">
      <c r="A20" s="1616" t="s">
        <v>2836</v>
      </c>
      <c r="B20" s="24">
        <f>+('24.3'!B20*(12.8642220019821+100))/100</f>
        <v>101783984687.30713</v>
      </c>
      <c r="C20" s="24">
        <f>+('24.3'!C20*(12.8642220019821+100))/100</f>
        <v>2577714803.3596668</v>
      </c>
      <c r="D20" s="24">
        <f>+('24.3'!D20*(6.76917307331708+100))/100</f>
        <v>87686445596.722885</v>
      </c>
      <c r="E20" s="24">
        <f>+('24.3'!E20*(6.76917307331708+100))/100</f>
        <v>2209539528.9416976</v>
      </c>
      <c r="F20" s="24">
        <f>+('24.3'!F20*(2.72415659390222+100))/100</f>
        <v>85587539579.587341</v>
      </c>
      <c r="G20" s="24">
        <f>+('24.3'!G20*(2.72415659390222+100))/100</f>
        <v>2277561361.8581929</v>
      </c>
      <c r="H20" s="24">
        <f>+'24.3'!H20</f>
        <v>71581385128.648193</v>
      </c>
      <c r="I20" s="24">
        <f>+'24.3'!I20</f>
        <v>1191880020.1541998</v>
      </c>
      <c r="J20" s="1429"/>
      <c r="L20" s="1905"/>
      <c r="M20" s="1905"/>
    </row>
    <row r="21" spans="1:13" x14ac:dyDescent="0.15">
      <c r="A21" s="274" t="s">
        <v>1184</v>
      </c>
      <c r="B21" s="64">
        <f t="shared" ref="B21:F21" si="14">+B22</f>
        <v>77242648534.208359</v>
      </c>
      <c r="C21" s="64">
        <f t="shared" si="14"/>
        <v>34854456515.336456</v>
      </c>
      <c r="D21" s="64">
        <f t="shared" si="14"/>
        <v>88913713443.194336</v>
      </c>
      <c r="E21" s="64">
        <f t="shared" si="14"/>
        <v>52858125657.251389</v>
      </c>
      <c r="F21" s="64">
        <f t="shared" si="14"/>
        <v>101413416173.12778</v>
      </c>
      <c r="G21" s="64">
        <f>+G22</f>
        <v>46425055199.832176</v>
      </c>
      <c r="H21" s="64">
        <f t="shared" ref="H21:I21" si="15">+H22</f>
        <v>88366753674.423904</v>
      </c>
      <c r="I21" s="64">
        <f t="shared" si="15"/>
        <v>36589626456.384315</v>
      </c>
      <c r="J21" s="1429"/>
      <c r="L21" s="1905"/>
      <c r="M21" s="1905"/>
    </row>
    <row r="22" spans="1:13" x14ac:dyDescent="0.15">
      <c r="A22" s="1616" t="s">
        <v>1184</v>
      </c>
      <c r="B22" s="24">
        <f>+('24.3'!B22*(12.8642220019821+100))/100</f>
        <v>77242648534.208359</v>
      </c>
      <c r="C22" s="24">
        <f>+('24.3'!C22*(12.8642220019821+100))/100</f>
        <v>34854456515.336456</v>
      </c>
      <c r="D22" s="24">
        <f>+('24.3'!D22*(6.76917307331708+100))/100</f>
        <v>88913713443.194336</v>
      </c>
      <c r="E22" s="24">
        <f>+('24.3'!E22*(6.76917307331708+100))/100</f>
        <v>52858125657.251389</v>
      </c>
      <c r="F22" s="24">
        <f>+('24.3'!F22*(2.72415659390222+100))/100</f>
        <v>101413416173.12778</v>
      </c>
      <c r="G22" s="24">
        <f>+('24.3'!G22*(2.72415659390222+100))/100</f>
        <v>46425055199.832176</v>
      </c>
      <c r="H22" s="24">
        <f>+'24.3'!H22</f>
        <v>88366753674.423904</v>
      </c>
      <c r="I22" s="24">
        <f>+'24.3'!I22</f>
        <v>36589626456.384315</v>
      </c>
      <c r="J22" s="1429"/>
      <c r="L22" s="1905"/>
      <c r="M22" s="1905"/>
    </row>
    <row r="23" spans="1:13" x14ac:dyDescent="0.15">
      <c r="A23" s="274" t="s">
        <v>1544</v>
      </c>
      <c r="B23" s="64">
        <f t="shared" ref="B23:F23" si="16">+B24</f>
        <v>1091750037251.6715</v>
      </c>
      <c r="C23" s="64">
        <f t="shared" si="16"/>
        <v>21767728683.628498</v>
      </c>
      <c r="D23" s="64">
        <f t="shared" si="16"/>
        <v>961417546304.58301</v>
      </c>
      <c r="E23" s="64">
        <f t="shared" si="16"/>
        <v>29379065466.954433</v>
      </c>
      <c r="F23" s="64">
        <f t="shared" si="16"/>
        <v>1116746448467.0564</v>
      </c>
      <c r="G23" s="64">
        <f>+G24</f>
        <v>19549177662.776299</v>
      </c>
      <c r="H23" s="64">
        <f t="shared" ref="H23:I23" si="17">+H24</f>
        <v>940940693089.23462</v>
      </c>
      <c r="I23" s="64">
        <f t="shared" si="17"/>
        <v>19928567511.51239</v>
      </c>
      <c r="J23" s="1429"/>
      <c r="L23" s="1905"/>
      <c r="M23" s="1905"/>
    </row>
    <row r="24" spans="1:13" x14ac:dyDescent="0.15">
      <c r="A24" s="1616" t="s">
        <v>3523</v>
      </c>
      <c r="B24" s="24">
        <f>+('24.3'!B24*(12.8642220019821+100))/100</f>
        <v>1091750037251.6715</v>
      </c>
      <c r="C24" s="24">
        <f>+('24.3'!C24*(12.8642220019821+100))/100</f>
        <v>21767728683.628498</v>
      </c>
      <c r="D24" s="24">
        <f>+('24.3'!D24*(6.76917307331708+100))/100</f>
        <v>961417546304.58301</v>
      </c>
      <c r="E24" s="24">
        <f>+('24.3'!E24*(6.76917307331708+100))/100</f>
        <v>29379065466.954433</v>
      </c>
      <c r="F24" s="24">
        <f>+('24.3'!F24*(2.72415659390222+100))/100</f>
        <v>1116746448467.0564</v>
      </c>
      <c r="G24" s="24">
        <f>+('24.3'!G24*(2.72415659390222+100))/100</f>
        <v>19549177662.776299</v>
      </c>
      <c r="H24" s="24">
        <f>+'24.3'!H24</f>
        <v>940940693089.23462</v>
      </c>
      <c r="I24" s="24">
        <f>+'24.3'!I24</f>
        <v>19928567511.51239</v>
      </c>
      <c r="J24" s="1429"/>
      <c r="L24" s="1905"/>
      <c r="M24" s="1905"/>
    </row>
    <row r="25" spans="1:13" x14ac:dyDescent="0.15">
      <c r="A25" s="274" t="s">
        <v>2855</v>
      </c>
      <c r="B25" s="64">
        <f t="shared" ref="B25:E25" si="18">+SUM(B26:B28)</f>
        <v>596899562015.79333</v>
      </c>
      <c r="C25" s="64">
        <f t="shared" si="18"/>
        <v>7238149287.6870098</v>
      </c>
      <c r="D25" s="64">
        <f t="shared" si="18"/>
        <v>590987139113.00696</v>
      </c>
      <c r="E25" s="64">
        <f t="shared" si="18"/>
        <v>7931195858.6782379</v>
      </c>
      <c r="F25" s="64">
        <f t="shared" ref="F25" si="19">+SUM(F26:F28)</f>
        <v>542010886540.44147</v>
      </c>
      <c r="G25" s="64">
        <f>+SUM(G26:G28)</f>
        <v>6180974696.3900528</v>
      </c>
      <c r="H25" s="64">
        <f t="shared" ref="H25:I25" si="20">+SUM(H26:H28)</f>
        <v>518418800133.47583</v>
      </c>
      <c r="I25" s="64">
        <f t="shared" si="20"/>
        <v>4257033608.295001</v>
      </c>
      <c r="J25" s="1429"/>
      <c r="L25" s="1905"/>
      <c r="M25" s="1905"/>
    </row>
    <row r="26" spans="1:13" x14ac:dyDescent="0.15">
      <c r="A26" s="1616" t="s">
        <v>2328</v>
      </c>
      <c r="B26" s="24">
        <f>+('24.3'!B26*(12.8642220019821+100))/100</f>
        <v>45910744247.250946</v>
      </c>
      <c r="C26" s="24">
        <f>+('24.3'!C26*(12.8642220019821+100))/100</f>
        <v>1026343702.8061714</v>
      </c>
      <c r="D26" s="24">
        <f>+('24.3'!D26*(6.76917307331708+100))/100</f>
        <v>40787894328.616814</v>
      </c>
      <c r="E26" s="24">
        <f>+('24.3'!E26*(6.76917307331708+100))/100</f>
        <v>1346559706.3038559</v>
      </c>
      <c r="F26" s="24">
        <f>+('24.3'!F26*(2.72415659390222+100))/100</f>
        <v>35501158768.160789</v>
      </c>
      <c r="G26" s="24">
        <f>+('24.3'!G26*(2.72415659390222+100))/100</f>
        <v>779350817.22380173</v>
      </c>
      <c r="H26" s="24">
        <f>+'24.3'!H26</f>
        <v>26354229246.341103</v>
      </c>
      <c r="I26" s="24">
        <f>+'24.3'!I26</f>
        <v>402343826.73419994</v>
      </c>
      <c r="J26" s="1429"/>
      <c r="L26" s="1905"/>
      <c r="M26" s="1905"/>
    </row>
    <row r="27" spans="1:13" x14ac:dyDescent="0.15">
      <c r="A27" s="1616" t="s">
        <v>3600</v>
      </c>
      <c r="B27" s="24">
        <f>+('24.3'!B27*(12.8642220019821+100))/100</f>
        <v>504288295468.17975</v>
      </c>
      <c r="C27" s="24">
        <f>+('24.3'!C27*(12.8642220019821+100))/100</f>
        <v>5881558213.9608555</v>
      </c>
      <c r="D27" s="24">
        <f>+('24.3'!D27*(6.76917307331708+100))/100</f>
        <v>496774533373.89404</v>
      </c>
      <c r="E27" s="24">
        <f>+('24.3'!E27*(6.76917307331708+100))/100</f>
        <v>6083705802.0790062</v>
      </c>
      <c r="F27" s="24">
        <f>+('24.3'!F27*(2.72415659390222+100))/100</f>
        <v>468957288849.99731</v>
      </c>
      <c r="G27" s="24">
        <f>+('24.3'!G27*(2.72415659390222+100))/100</f>
        <v>5244045591.5427656</v>
      </c>
      <c r="H27" s="24">
        <f>+'24.3'!H27</f>
        <v>454745264377.20898</v>
      </c>
      <c r="I27" s="24">
        <f>+'24.3'!I27</f>
        <v>3630938916.5946012</v>
      </c>
      <c r="J27" s="1429"/>
      <c r="L27" s="1905"/>
      <c r="M27" s="1905"/>
    </row>
    <row r="28" spans="1:13" x14ac:dyDescent="0.15">
      <c r="A28" s="1616" t="s">
        <v>3580</v>
      </c>
      <c r="B28" s="24">
        <f>+('24.3'!B28*(12.8642220019821+100))/100</f>
        <v>46700522300.362701</v>
      </c>
      <c r="C28" s="24">
        <f>+('24.3'!C28*(12.8642220019821+100))/100</f>
        <v>330247370.91998297</v>
      </c>
      <c r="D28" s="24">
        <f>+('24.3'!D28*(6.76917307331708+100))/100</f>
        <v>53424711410.49614</v>
      </c>
      <c r="E28" s="24">
        <f>+('24.3'!E28*(6.76917307331708+100))/100</f>
        <v>500930350.295376</v>
      </c>
      <c r="F28" s="24">
        <f>+('24.3'!F28*(2.72415659390222+100))/100</f>
        <v>37552438922.283401</v>
      </c>
      <c r="G28" s="24">
        <f>+('24.3'!G28*(2.72415659390222+100))/100</f>
        <v>157578287.62348515</v>
      </c>
      <c r="H28" s="24">
        <f>+'24.3'!H28</f>
        <v>37319306509.925697</v>
      </c>
      <c r="I28" s="24">
        <f>+'24.3'!I28</f>
        <v>223750864.96619999</v>
      </c>
      <c r="J28" s="1429"/>
      <c r="L28" s="1905"/>
      <c r="M28" s="1905"/>
    </row>
    <row r="29" spans="1:13" x14ac:dyDescent="0.15">
      <c r="A29" s="274" t="s">
        <v>2860</v>
      </c>
      <c r="B29" s="64">
        <f t="shared" ref="B29:F29" si="21">+B30</f>
        <v>7481126416.3242092</v>
      </c>
      <c r="C29" s="64">
        <f t="shared" si="21"/>
        <v>221836934.96454456</v>
      </c>
      <c r="D29" s="64">
        <f t="shared" si="21"/>
        <v>6701053495.0274277</v>
      </c>
      <c r="E29" s="64">
        <f t="shared" si="21"/>
        <v>330852835.31198835</v>
      </c>
      <c r="F29" s="64">
        <f t="shared" si="21"/>
        <v>7739064816.6618042</v>
      </c>
      <c r="G29" s="64">
        <f>+G30</f>
        <v>418754887.68322289</v>
      </c>
      <c r="H29" s="64">
        <f t="shared" ref="H29:I29" si="22">+H30</f>
        <v>6924414332.8931999</v>
      </c>
      <c r="I29" s="64">
        <f t="shared" si="22"/>
        <v>143950601.41800001</v>
      </c>
      <c r="J29" s="1429"/>
      <c r="L29" s="1905"/>
      <c r="M29" s="1905"/>
    </row>
    <row r="30" spans="1:13" x14ac:dyDescent="0.15">
      <c r="A30" s="1616" t="s">
        <v>2860</v>
      </c>
      <c r="B30" s="24">
        <f>+('24.3'!B30*(12.8642220019821+100))/100</f>
        <v>7481126416.3242092</v>
      </c>
      <c r="C30" s="24">
        <f>+('24.3'!C30*(12.8642220019821+100))/100</f>
        <v>221836934.96454456</v>
      </c>
      <c r="D30" s="24">
        <f>+('24.3'!D30*(6.76917307331708+100))/100</f>
        <v>6701053495.0274277</v>
      </c>
      <c r="E30" s="24">
        <f>+('24.3'!E30*(6.76917307331708+100))/100</f>
        <v>330852835.31198835</v>
      </c>
      <c r="F30" s="24">
        <f>+('24.3'!F30*(2.72415659390222+100))/100</f>
        <v>7739064816.6618042</v>
      </c>
      <c r="G30" s="24">
        <f>+('24.3'!G30*(2.72415659390222+100))/100</f>
        <v>418754887.68322289</v>
      </c>
      <c r="H30" s="24">
        <f>+'24.3'!H30</f>
        <v>6924414332.8931999</v>
      </c>
      <c r="I30" s="24">
        <f>+'24.3'!I30</f>
        <v>143950601.41800001</v>
      </c>
      <c r="J30" s="1429"/>
      <c r="L30" s="1905"/>
      <c r="M30" s="1905"/>
    </row>
    <row r="32" spans="1:13" ht="12.75" customHeight="1" x14ac:dyDescent="0.15">
      <c r="A32" s="2638" t="s">
        <v>3608</v>
      </c>
      <c r="B32" s="2638"/>
      <c r="C32" s="2638"/>
      <c r="D32" s="2638"/>
      <c r="E32" s="2638"/>
      <c r="F32" s="2638"/>
      <c r="G32" s="2638"/>
    </row>
    <row r="33" spans="1:9" ht="12.75" customHeight="1" x14ac:dyDescent="0.15">
      <c r="A33" s="1994" t="s">
        <v>3609</v>
      </c>
      <c r="B33" s="1995"/>
      <c r="C33" s="1995"/>
      <c r="D33" s="1995"/>
      <c r="E33" s="1995"/>
      <c r="F33" s="1995"/>
      <c r="G33" s="1995"/>
    </row>
    <row r="34" spans="1:9" ht="12.75" customHeight="1" x14ac:dyDescent="0.15">
      <c r="A34" s="1994" t="s">
        <v>3610</v>
      </c>
      <c r="B34" s="1994"/>
      <c r="C34" s="1994"/>
      <c r="D34" s="1994"/>
      <c r="E34" s="1994"/>
      <c r="F34" s="1994"/>
      <c r="G34" s="1994"/>
    </row>
    <row r="35" spans="1:9" ht="12.75" customHeight="1" x14ac:dyDescent="0.15">
      <c r="A35" s="1994" t="s">
        <v>3611</v>
      </c>
      <c r="B35" s="1994"/>
      <c r="C35" s="1994"/>
      <c r="D35" s="1994"/>
      <c r="E35" s="1994"/>
      <c r="F35" s="1994"/>
      <c r="G35" s="1994"/>
    </row>
    <row r="36" spans="1:9" ht="12.75" customHeight="1" x14ac:dyDescent="0.15">
      <c r="A36" s="1996" t="s">
        <v>21</v>
      </c>
      <c r="B36" s="1996"/>
      <c r="C36" s="1996"/>
      <c r="D36" s="1996"/>
      <c r="E36" s="1994"/>
      <c r="F36" s="1994"/>
      <c r="G36" s="1994"/>
    </row>
    <row r="37" spans="1:9" ht="12.75" customHeight="1" x14ac:dyDescent="0.15">
      <c r="A37" s="2635" t="s">
        <v>3606</v>
      </c>
      <c r="B37" s="2635"/>
      <c r="C37" s="2635"/>
      <c r="D37" s="2635"/>
      <c r="E37" s="2635"/>
      <c r="F37" s="2635"/>
      <c r="G37" s="2635"/>
      <c r="H37" s="2635"/>
      <c r="I37" s="2635"/>
    </row>
    <row r="40" spans="1:9" ht="15.75" x14ac:dyDescent="0.25">
      <c r="A40" s="1997"/>
      <c r="B40" s="1998"/>
    </row>
  </sheetData>
  <mergeCells count="8">
    <mergeCell ref="A32:G32"/>
    <mergeCell ref="A37:I37"/>
    <mergeCell ref="A2:I2"/>
    <mergeCell ref="A4:A5"/>
    <mergeCell ref="B4:C4"/>
    <mergeCell ref="D4:E4"/>
    <mergeCell ref="F4:G4"/>
    <mergeCell ref="H4:I4"/>
  </mergeCells>
  <pageMargins left="0.70866141732283472" right="0.70866141732283472" top="0.74803149606299213" bottom="0.74803149606299213" header="0.31496062992125984" footer="0.31496062992125984"/>
  <pageSetup paperSize="9" scale="75" orientation="landscape"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4"/>
  <dimension ref="A1:P34"/>
  <sheetViews>
    <sheetView workbookViewId="0"/>
  </sheetViews>
  <sheetFormatPr baseColWidth="10" defaultRowHeight="10.5" x14ac:dyDescent="0.15"/>
  <cols>
    <col min="1" max="1" width="40" style="257" customWidth="1"/>
    <col min="2" max="2" width="14.28515625" style="257" customWidth="1"/>
    <col min="3" max="4" width="15.7109375" style="257" bestFit="1" customWidth="1"/>
    <col min="5" max="5" width="17.140625" style="257" bestFit="1" customWidth="1"/>
    <col min="6" max="6" width="15.7109375" style="257" bestFit="1" customWidth="1"/>
    <col min="7" max="7" width="15.140625" style="257" bestFit="1" customWidth="1"/>
    <col min="8" max="8" width="17.140625" style="257" bestFit="1" customWidth="1"/>
    <col min="9" max="9" width="13.85546875" style="257" bestFit="1" customWidth="1"/>
    <col min="10" max="10" width="15.28515625" style="257" bestFit="1" customWidth="1"/>
    <col min="11" max="11" width="12.5703125" style="257" bestFit="1" customWidth="1"/>
    <col min="12" max="12" width="15.7109375" style="257" bestFit="1" customWidth="1"/>
    <col min="13" max="13" width="15.28515625" style="257" bestFit="1" customWidth="1"/>
    <col min="14" max="14" width="11.85546875" style="257" bestFit="1" customWidth="1"/>
    <col min="15" max="15" width="12.5703125" style="257" bestFit="1" customWidth="1"/>
    <col min="16" max="16384" width="11.42578125" style="257"/>
  </cols>
  <sheetData>
    <row r="1" spans="1:16" s="294" customFormat="1" x14ac:dyDescent="0.15"/>
    <row r="2" spans="1:16" ht="11.25" x14ac:dyDescent="0.15">
      <c r="A2" s="274" t="s">
        <v>3612</v>
      </c>
      <c r="B2" s="274"/>
    </row>
    <row r="4" spans="1:16" ht="11.25" x14ac:dyDescent="0.15">
      <c r="A4" s="2598" t="s">
        <v>2816</v>
      </c>
      <c r="B4" s="2598" t="s">
        <v>71</v>
      </c>
      <c r="C4" s="3541" t="s">
        <v>3613</v>
      </c>
      <c r="D4" s="3542"/>
      <c r="E4" s="3542"/>
      <c r="F4" s="3542"/>
      <c r="G4" s="3542"/>
      <c r="H4" s="3542"/>
      <c r="I4" s="3542"/>
      <c r="J4" s="3542"/>
      <c r="K4" s="3542"/>
      <c r="L4" s="3542"/>
      <c r="M4" s="3542"/>
      <c r="N4" s="3542"/>
      <c r="O4" s="3543"/>
    </row>
    <row r="5" spans="1:16" x14ac:dyDescent="0.15">
      <c r="A5" s="2598"/>
      <c r="B5" s="2598"/>
      <c r="C5" s="1999" t="s">
        <v>3614</v>
      </c>
      <c r="D5" s="1999" t="s">
        <v>3615</v>
      </c>
      <c r="E5" s="1999" t="s">
        <v>3616</v>
      </c>
      <c r="F5" s="1999" t="s">
        <v>3059</v>
      </c>
      <c r="G5" s="1999" t="s">
        <v>3072</v>
      </c>
      <c r="H5" s="1999" t="s">
        <v>3617</v>
      </c>
      <c r="I5" s="1999" t="s">
        <v>3067</v>
      </c>
      <c r="J5" s="1999" t="s">
        <v>3618</v>
      </c>
      <c r="K5" s="1999" t="s">
        <v>119</v>
      </c>
      <c r="L5" s="1999" t="s">
        <v>3619</v>
      </c>
      <c r="M5" s="1999" t="s">
        <v>3620</v>
      </c>
      <c r="N5" s="1999" t="s">
        <v>118</v>
      </c>
      <c r="O5" s="1999" t="s">
        <v>3621</v>
      </c>
    </row>
    <row r="6" spans="1:16" x14ac:dyDescent="0.15">
      <c r="A6" s="1989" t="s">
        <v>71</v>
      </c>
      <c r="B6" s="1991">
        <f>+B7++B10+B12+B15+B17+B20+B22+B24+B28</f>
        <v>152175875.07999998</v>
      </c>
      <c r="C6" s="1991">
        <f t="shared" ref="C6:O6" si="0">+C7+C12+C15+C17+C20+C22+C24+C28</f>
        <v>7216100.2100000009</v>
      </c>
      <c r="D6" s="1991">
        <f t="shared" si="0"/>
        <v>1303646.6300000001</v>
      </c>
      <c r="E6" s="1991">
        <f>+E7+E12+E15+E17+E20+E22+E24+E28+E10</f>
        <v>21084658.520000003</v>
      </c>
      <c r="F6" s="1991">
        <f t="shared" si="0"/>
        <v>9880141.8100000005</v>
      </c>
      <c r="G6" s="1991">
        <f t="shared" si="0"/>
        <v>24594581.82</v>
      </c>
      <c r="H6" s="1991">
        <f t="shared" si="0"/>
        <v>48370879.010000005</v>
      </c>
      <c r="I6" s="1991">
        <f t="shared" si="0"/>
        <v>1056152.6800000002</v>
      </c>
      <c r="J6" s="1991">
        <f t="shared" si="0"/>
        <v>21312013.459999997</v>
      </c>
      <c r="K6" s="1991">
        <f t="shared" si="0"/>
        <v>86420.45</v>
      </c>
      <c r="L6" s="1991">
        <f t="shared" si="0"/>
        <v>8766991.8900000006</v>
      </c>
      <c r="M6" s="1991">
        <f t="shared" si="0"/>
        <v>8324220.6299999999</v>
      </c>
      <c r="N6" s="1991">
        <f t="shared" si="0"/>
        <v>166322.97000000003</v>
      </c>
      <c r="O6" s="1991">
        <f t="shared" si="0"/>
        <v>13745</v>
      </c>
    </row>
    <row r="7" spans="1:16" s="274" customFormat="1" x14ac:dyDescent="0.15">
      <c r="A7" s="274" t="s">
        <v>3524</v>
      </c>
      <c r="B7" s="64">
        <f t="shared" ref="B7:N7" si="1">+SUM(B8:B9)</f>
        <v>15728301.289999997</v>
      </c>
      <c r="C7" s="64">
        <f t="shared" si="1"/>
        <v>311341.06000000006</v>
      </c>
      <c r="D7" s="64">
        <f t="shared" si="1"/>
        <v>182822.23</v>
      </c>
      <c r="E7" s="64">
        <f t="shared" si="1"/>
        <v>1596662.84</v>
      </c>
      <c r="F7" s="64">
        <f t="shared" si="1"/>
        <v>1647385.4100000001</v>
      </c>
      <c r="G7" s="64">
        <f t="shared" si="1"/>
        <v>120760.62000000001</v>
      </c>
      <c r="H7" s="64">
        <f t="shared" si="1"/>
        <v>10275968.939999999</v>
      </c>
      <c r="I7" s="64">
        <f t="shared" si="1"/>
        <v>57911.87</v>
      </c>
      <c r="J7" s="64">
        <f t="shared" si="1"/>
        <v>22029.37</v>
      </c>
      <c r="K7" s="64">
        <f t="shared" si="1"/>
        <v>37487.340000000004</v>
      </c>
      <c r="L7" s="64">
        <f t="shared" si="1"/>
        <v>1472968.61</v>
      </c>
      <c r="M7" s="64">
        <f t="shared" si="1"/>
        <v>0</v>
      </c>
      <c r="N7" s="64">
        <f t="shared" si="1"/>
        <v>2963</v>
      </c>
      <c r="O7" s="24">
        <v>0</v>
      </c>
      <c r="P7" s="257"/>
    </row>
    <row r="8" spans="1:16" x14ac:dyDescent="0.15">
      <c r="A8" s="1616" t="s">
        <v>2825</v>
      </c>
      <c r="B8" s="24">
        <f>+SUM(C8:O8)</f>
        <v>824391.9</v>
      </c>
      <c r="C8" s="24">
        <v>88631.78</v>
      </c>
      <c r="D8" s="24">
        <v>0</v>
      </c>
      <c r="E8" s="24">
        <v>734940.26</v>
      </c>
      <c r="F8" s="24">
        <v>0</v>
      </c>
      <c r="G8" s="24">
        <v>0</v>
      </c>
      <c r="H8" s="24">
        <v>819.86</v>
      </c>
      <c r="I8" s="24">
        <v>0</v>
      </c>
      <c r="J8" s="24">
        <v>0</v>
      </c>
      <c r="K8" s="24">
        <v>0</v>
      </c>
      <c r="L8" s="24">
        <v>0</v>
      </c>
      <c r="M8" s="24">
        <v>0</v>
      </c>
      <c r="N8" s="24"/>
      <c r="O8" s="24">
        <v>0</v>
      </c>
    </row>
    <row r="9" spans="1:16" x14ac:dyDescent="0.15">
      <c r="A9" s="1616" t="s">
        <v>2473</v>
      </c>
      <c r="B9" s="24">
        <f>+SUM(C9:O9)</f>
        <v>14903909.389999997</v>
      </c>
      <c r="C9" s="24">
        <v>222709.28000000003</v>
      </c>
      <c r="D9" s="24">
        <v>182822.23</v>
      </c>
      <c r="E9" s="24">
        <v>861722.58000000007</v>
      </c>
      <c r="F9" s="24">
        <v>1647385.4100000001</v>
      </c>
      <c r="G9" s="24">
        <v>120760.62000000001</v>
      </c>
      <c r="H9" s="24">
        <v>10275149.08</v>
      </c>
      <c r="I9" s="24">
        <v>57911.87</v>
      </c>
      <c r="J9" s="24">
        <v>22029.37</v>
      </c>
      <c r="K9" s="24">
        <v>37487.340000000004</v>
      </c>
      <c r="L9" s="24">
        <v>1472968.61</v>
      </c>
      <c r="M9" s="24"/>
      <c r="N9" s="24">
        <v>2963</v>
      </c>
      <c r="O9" s="24"/>
    </row>
    <row r="10" spans="1:16" s="274" customFormat="1" x14ac:dyDescent="0.15">
      <c r="A10" s="274" t="s">
        <v>2827</v>
      </c>
      <c r="B10" s="64">
        <f>+B11</f>
        <v>11674.800000000001</v>
      </c>
      <c r="C10" s="64">
        <f t="shared" ref="C10:O10" si="2">+C11</f>
        <v>0</v>
      </c>
      <c r="D10" s="64">
        <f t="shared" si="2"/>
        <v>0</v>
      </c>
      <c r="E10" s="64">
        <f t="shared" si="2"/>
        <v>11674.800000000001</v>
      </c>
      <c r="F10" s="64">
        <f t="shared" si="2"/>
        <v>0</v>
      </c>
      <c r="G10" s="64">
        <f t="shared" si="2"/>
        <v>0</v>
      </c>
      <c r="H10" s="64">
        <f t="shared" si="2"/>
        <v>0</v>
      </c>
      <c r="I10" s="64">
        <f t="shared" si="2"/>
        <v>0</v>
      </c>
      <c r="J10" s="64">
        <f t="shared" si="2"/>
        <v>0</v>
      </c>
      <c r="K10" s="64">
        <f t="shared" si="2"/>
        <v>0</v>
      </c>
      <c r="L10" s="64">
        <f t="shared" si="2"/>
        <v>0</v>
      </c>
      <c r="M10" s="64">
        <f t="shared" si="2"/>
        <v>0</v>
      </c>
      <c r="N10" s="64">
        <f t="shared" si="2"/>
        <v>0</v>
      </c>
      <c r="O10" s="64">
        <f t="shared" si="2"/>
        <v>0</v>
      </c>
    </row>
    <row r="11" spans="1:16" x14ac:dyDescent="0.15">
      <c r="A11" s="1616" t="s">
        <v>1452</v>
      </c>
      <c r="B11" s="24">
        <f>+SUM(C11:O11)</f>
        <v>11674.800000000001</v>
      </c>
      <c r="C11" s="24">
        <v>0</v>
      </c>
      <c r="D11" s="24">
        <v>0</v>
      </c>
      <c r="E11" s="24">
        <v>11674.800000000001</v>
      </c>
      <c r="F11" s="24">
        <v>0</v>
      </c>
      <c r="G11" s="24">
        <v>0</v>
      </c>
      <c r="H11" s="24">
        <v>0</v>
      </c>
      <c r="I11" s="24">
        <v>0</v>
      </c>
      <c r="J11" s="24">
        <v>0</v>
      </c>
      <c r="K11" s="24">
        <v>0</v>
      </c>
      <c r="L11" s="24">
        <v>0</v>
      </c>
      <c r="M11" s="24">
        <v>0</v>
      </c>
      <c r="N11" s="24">
        <v>0</v>
      </c>
      <c r="O11" s="24">
        <v>0</v>
      </c>
    </row>
    <row r="12" spans="1:16" s="274" customFormat="1" x14ac:dyDescent="0.15">
      <c r="A12" s="274" t="s">
        <v>2829</v>
      </c>
      <c r="B12" s="64">
        <f>+SUM(B13:B14)</f>
        <v>40882610.509999998</v>
      </c>
      <c r="C12" s="64">
        <f t="shared" ref="C12:N12" si="3">+SUM(C13:C14)</f>
        <v>3168988.9000000004</v>
      </c>
      <c r="D12" s="64">
        <f t="shared" si="3"/>
        <v>513062.31000000006</v>
      </c>
      <c r="E12" s="64">
        <f t="shared" si="3"/>
        <v>10301543.859999999</v>
      </c>
      <c r="F12" s="64">
        <f t="shared" si="3"/>
        <v>4413955.0599999996</v>
      </c>
      <c r="G12" s="64">
        <f t="shared" si="3"/>
        <v>950583.9</v>
      </c>
      <c r="H12" s="64">
        <f t="shared" si="3"/>
        <v>18631920.550000001</v>
      </c>
      <c r="I12" s="64">
        <f t="shared" si="3"/>
        <v>77229.739999999991</v>
      </c>
      <c r="J12" s="64">
        <f t="shared" si="3"/>
        <v>603113.66</v>
      </c>
      <c r="K12" s="64">
        <f t="shared" si="3"/>
        <v>430.63000000000005</v>
      </c>
      <c r="L12" s="64">
        <f t="shared" si="3"/>
        <v>1486314.8299999998</v>
      </c>
      <c r="M12" s="64">
        <f t="shared" si="3"/>
        <v>626518</v>
      </c>
      <c r="N12" s="64">
        <f t="shared" si="3"/>
        <v>108949.07</v>
      </c>
      <c r="O12" s="24"/>
      <c r="P12" s="257"/>
    </row>
    <row r="13" spans="1:16" x14ac:dyDescent="0.15">
      <c r="A13" s="1616" t="s">
        <v>3599</v>
      </c>
      <c r="B13" s="24">
        <f>+SUM(C13:O13)</f>
        <v>31093888.969999999</v>
      </c>
      <c r="C13" s="24">
        <v>2237949.5300000003</v>
      </c>
      <c r="D13" s="24">
        <v>10000</v>
      </c>
      <c r="E13" s="24">
        <v>9051410.0800000001</v>
      </c>
      <c r="F13" s="24">
        <v>3451528.88</v>
      </c>
      <c r="G13" s="24">
        <v>28062.52</v>
      </c>
      <c r="H13" s="24">
        <v>14832638.760000002</v>
      </c>
      <c r="I13" s="24">
        <v>0</v>
      </c>
      <c r="J13" s="24">
        <v>0</v>
      </c>
      <c r="K13" s="24">
        <v>0</v>
      </c>
      <c r="L13" s="24">
        <v>1373350.13</v>
      </c>
      <c r="M13" s="24">
        <v>0</v>
      </c>
      <c r="N13" s="24">
        <v>108949.07</v>
      </c>
      <c r="O13" s="24">
        <v>0</v>
      </c>
    </row>
    <row r="14" spans="1:16" x14ac:dyDescent="0.15">
      <c r="A14" s="1616" t="s">
        <v>2830</v>
      </c>
      <c r="B14" s="24">
        <f>+SUM(C14:O14)</f>
        <v>9788721.540000001</v>
      </c>
      <c r="C14" s="24">
        <v>931039.37</v>
      </c>
      <c r="D14" s="24">
        <v>503062.31000000006</v>
      </c>
      <c r="E14" s="24">
        <v>1250133.7799999998</v>
      </c>
      <c r="F14" s="24">
        <v>962426.17999999993</v>
      </c>
      <c r="G14" s="24">
        <v>922521.38</v>
      </c>
      <c r="H14" s="24">
        <v>3799281.7900000005</v>
      </c>
      <c r="I14" s="24">
        <v>77229.739999999991</v>
      </c>
      <c r="J14" s="24">
        <v>603113.66</v>
      </c>
      <c r="K14" s="24">
        <v>430.63000000000005</v>
      </c>
      <c r="L14" s="24">
        <v>112964.7</v>
      </c>
      <c r="M14" s="24">
        <v>626518</v>
      </c>
      <c r="N14" s="24">
        <v>0</v>
      </c>
      <c r="O14" s="24">
        <v>0</v>
      </c>
    </row>
    <row r="15" spans="1:16" s="274" customFormat="1" x14ac:dyDescent="0.15">
      <c r="A15" s="274" t="s">
        <v>2831</v>
      </c>
      <c r="B15" s="64">
        <f>+B16</f>
        <v>1337399.31</v>
      </c>
      <c r="C15" s="64">
        <f>SUM(C16)</f>
        <v>90069.16</v>
      </c>
      <c r="D15" s="64">
        <f t="shared" ref="D15:N15" si="4">SUM(D16)</f>
        <v>0</v>
      </c>
      <c r="E15" s="64">
        <f t="shared" si="4"/>
        <v>442048.84</v>
      </c>
      <c r="F15" s="64">
        <f t="shared" si="4"/>
        <v>15838.03</v>
      </c>
      <c r="G15" s="64">
        <f t="shared" si="4"/>
        <v>337718.44000000006</v>
      </c>
      <c r="H15" s="64">
        <f t="shared" si="4"/>
        <v>365295.95</v>
      </c>
      <c r="I15" s="64">
        <f t="shared" si="4"/>
        <v>67182.31</v>
      </c>
      <c r="J15" s="64">
        <f t="shared" si="4"/>
        <v>10682.07</v>
      </c>
      <c r="K15" s="64">
        <f t="shared" si="4"/>
        <v>207.47</v>
      </c>
      <c r="L15" s="64">
        <f t="shared" si="4"/>
        <v>4390.38</v>
      </c>
      <c r="M15" s="64">
        <f t="shared" si="4"/>
        <v>3966.6600000000003</v>
      </c>
      <c r="N15" s="64">
        <f t="shared" si="4"/>
        <v>0</v>
      </c>
      <c r="O15" s="24"/>
      <c r="P15" s="257"/>
    </row>
    <row r="16" spans="1:16" x14ac:dyDescent="0.15">
      <c r="A16" s="1616" t="s">
        <v>2470</v>
      </c>
      <c r="B16" s="24">
        <f>+SUM(C16:O16)</f>
        <v>1337399.31</v>
      </c>
      <c r="C16" s="24">
        <v>90069.16</v>
      </c>
      <c r="D16" s="24">
        <v>0</v>
      </c>
      <c r="E16" s="24">
        <v>442048.84</v>
      </c>
      <c r="F16" s="24">
        <v>15838.03</v>
      </c>
      <c r="G16" s="24">
        <v>337718.44000000006</v>
      </c>
      <c r="H16" s="24">
        <v>365295.95</v>
      </c>
      <c r="I16" s="24">
        <v>67182.31</v>
      </c>
      <c r="J16" s="24">
        <v>10682.07</v>
      </c>
      <c r="K16" s="24">
        <v>207.47</v>
      </c>
      <c r="L16" s="24">
        <v>4390.38</v>
      </c>
      <c r="M16" s="24">
        <v>3966.6600000000003</v>
      </c>
      <c r="N16" s="24">
        <v>0</v>
      </c>
      <c r="O16" s="24">
        <v>0</v>
      </c>
    </row>
    <row r="17" spans="1:16" s="274" customFormat="1" x14ac:dyDescent="0.15">
      <c r="A17" s="274" t="s">
        <v>2835</v>
      </c>
      <c r="B17" s="64">
        <f>+SUM(B18:B19)</f>
        <v>2922481.24</v>
      </c>
      <c r="C17" s="64">
        <f t="shared" ref="C17:O17" si="5">+SUM(C18:C19)</f>
        <v>178346.75</v>
      </c>
      <c r="D17" s="64">
        <f t="shared" si="5"/>
        <v>31972.93</v>
      </c>
      <c r="E17" s="64">
        <f t="shared" si="5"/>
        <v>535010.5</v>
      </c>
      <c r="F17" s="64">
        <f t="shared" si="5"/>
        <v>242916.76</v>
      </c>
      <c r="G17" s="64">
        <f t="shared" si="5"/>
        <v>510373.59</v>
      </c>
      <c r="H17" s="64">
        <f t="shared" si="5"/>
        <v>866104.19</v>
      </c>
      <c r="I17" s="64">
        <f t="shared" si="5"/>
        <v>346998.16000000003</v>
      </c>
      <c r="J17" s="64">
        <f t="shared" si="5"/>
        <v>167025.71</v>
      </c>
      <c r="K17" s="64">
        <f t="shared" si="5"/>
        <v>136.80000000000001</v>
      </c>
      <c r="L17" s="64">
        <f t="shared" si="5"/>
        <v>43435.85</v>
      </c>
      <c r="M17" s="64">
        <f t="shared" si="5"/>
        <v>160</v>
      </c>
      <c r="N17" s="64">
        <f t="shared" si="5"/>
        <v>0</v>
      </c>
      <c r="O17" s="64">
        <f t="shared" si="5"/>
        <v>0</v>
      </c>
      <c r="P17" s="257"/>
    </row>
    <row r="18" spans="1:16" x14ac:dyDescent="0.15">
      <c r="A18" s="1616" t="s">
        <v>2808</v>
      </c>
      <c r="B18" s="24">
        <f>+SUM(C18:O18)</f>
        <v>1136331.26</v>
      </c>
      <c r="C18" s="24">
        <v>53063.270000000004</v>
      </c>
      <c r="D18" s="24">
        <v>0</v>
      </c>
      <c r="E18" s="24">
        <v>196017.75</v>
      </c>
      <c r="F18" s="24">
        <v>12687.85</v>
      </c>
      <c r="G18" s="24">
        <v>54672.75</v>
      </c>
      <c r="H18" s="24">
        <v>500288.24</v>
      </c>
      <c r="I18" s="24">
        <v>291249.83</v>
      </c>
      <c r="J18" s="24">
        <v>27076.05</v>
      </c>
      <c r="K18" s="24">
        <v>136.80000000000001</v>
      </c>
      <c r="L18" s="24">
        <v>1138.72</v>
      </c>
      <c r="M18" s="24">
        <v>0</v>
      </c>
      <c r="N18" s="24">
        <v>0</v>
      </c>
      <c r="O18" s="24">
        <v>0</v>
      </c>
    </row>
    <row r="19" spans="1:16" x14ac:dyDescent="0.15">
      <c r="A19" s="1616" t="s">
        <v>2836</v>
      </c>
      <c r="B19" s="24">
        <f>+SUM(C19:O19)</f>
        <v>1786149.98</v>
      </c>
      <c r="C19" s="24">
        <v>125283.48000000001</v>
      </c>
      <c r="D19" s="24">
        <v>31972.93</v>
      </c>
      <c r="E19" s="24">
        <v>338992.75</v>
      </c>
      <c r="F19" s="24">
        <v>230228.91</v>
      </c>
      <c r="G19" s="24">
        <v>455700.84</v>
      </c>
      <c r="H19" s="24">
        <v>365815.95</v>
      </c>
      <c r="I19" s="24">
        <v>55748.33</v>
      </c>
      <c r="J19" s="24">
        <v>139949.66</v>
      </c>
      <c r="K19" s="24">
        <v>0</v>
      </c>
      <c r="L19" s="24">
        <v>42297.13</v>
      </c>
      <c r="M19" s="24">
        <v>160</v>
      </c>
      <c r="N19" s="24">
        <v>0</v>
      </c>
      <c r="O19" s="24">
        <v>0</v>
      </c>
    </row>
    <row r="20" spans="1:16" s="274" customFormat="1" x14ac:dyDescent="0.15">
      <c r="A20" s="274" t="s">
        <v>1184</v>
      </c>
      <c r="B20" s="64">
        <f>+B21</f>
        <v>54833170.670000002</v>
      </c>
      <c r="C20" s="64">
        <f>SUM(C21)</f>
        <v>2355272.17</v>
      </c>
      <c r="D20" s="64">
        <f t="shared" ref="D20:O20" si="6">SUM(D21)</f>
        <v>59316.13</v>
      </c>
      <c r="E20" s="64">
        <f t="shared" si="6"/>
        <v>4353122.74</v>
      </c>
      <c r="F20" s="64">
        <f t="shared" si="6"/>
        <v>2808489.29</v>
      </c>
      <c r="G20" s="64">
        <f t="shared" si="6"/>
        <v>8704593.9000000004</v>
      </c>
      <c r="H20" s="64">
        <f t="shared" si="6"/>
        <v>5207561.5999999996</v>
      </c>
      <c r="I20" s="64">
        <f t="shared" si="6"/>
        <v>343536.25</v>
      </c>
      <c r="J20" s="64">
        <f t="shared" si="6"/>
        <v>18902073.140000001</v>
      </c>
      <c r="K20" s="64">
        <f t="shared" si="6"/>
        <v>20743.64</v>
      </c>
      <c r="L20" s="64">
        <f t="shared" si="6"/>
        <v>4445081.57</v>
      </c>
      <c r="M20" s="64">
        <f t="shared" si="6"/>
        <v>7619635.2400000002</v>
      </c>
      <c r="N20" s="64">
        <f t="shared" si="6"/>
        <v>0</v>
      </c>
      <c r="O20" s="64">
        <f t="shared" si="6"/>
        <v>13745</v>
      </c>
      <c r="P20" s="257"/>
    </row>
    <row r="21" spans="1:16" x14ac:dyDescent="0.15">
      <c r="A21" s="1616" t="s">
        <v>1184</v>
      </c>
      <c r="B21" s="24">
        <f>+SUM(C21:O21)</f>
        <v>54833170.670000002</v>
      </c>
      <c r="C21" s="24">
        <v>2355272.17</v>
      </c>
      <c r="D21" s="24">
        <v>59316.13</v>
      </c>
      <c r="E21" s="24">
        <v>4353122.74</v>
      </c>
      <c r="F21" s="24">
        <v>2808489.29</v>
      </c>
      <c r="G21" s="24">
        <v>8704593.9000000004</v>
      </c>
      <c r="H21" s="24">
        <v>5207561.5999999996</v>
      </c>
      <c r="I21" s="24">
        <v>343536.25</v>
      </c>
      <c r="J21" s="24">
        <v>18902073.140000001</v>
      </c>
      <c r="K21" s="24">
        <v>20743.64</v>
      </c>
      <c r="L21" s="24">
        <v>4445081.57</v>
      </c>
      <c r="M21" s="24">
        <v>7619635.2400000002</v>
      </c>
      <c r="N21" s="24"/>
      <c r="O21" s="24">
        <v>13745</v>
      </c>
    </row>
    <row r="22" spans="1:16" s="274" customFormat="1" x14ac:dyDescent="0.15">
      <c r="A22" s="274" t="s">
        <v>1544</v>
      </c>
      <c r="B22" s="64">
        <f>+B23</f>
        <v>29864927.559999999</v>
      </c>
      <c r="C22" s="64">
        <f>SUM(C23)</f>
        <v>802630.49</v>
      </c>
      <c r="D22" s="64">
        <f t="shared" ref="D22:O22" si="7">SUM(D23)</f>
        <v>466485.59</v>
      </c>
      <c r="E22" s="64">
        <f t="shared" si="7"/>
        <v>1926219.5699999998</v>
      </c>
      <c r="F22" s="64">
        <f t="shared" si="7"/>
        <v>641046.85000000009</v>
      </c>
      <c r="G22" s="64">
        <f t="shared" si="7"/>
        <v>12818350.789999999</v>
      </c>
      <c r="H22" s="64">
        <f t="shared" si="7"/>
        <v>10386727.08</v>
      </c>
      <c r="I22" s="64">
        <f t="shared" si="7"/>
        <v>97435.68</v>
      </c>
      <c r="J22" s="64">
        <f t="shared" si="7"/>
        <v>1381047.4300000002</v>
      </c>
      <c r="K22" s="64">
        <f t="shared" si="7"/>
        <v>10681.95</v>
      </c>
      <c r="L22" s="64">
        <f t="shared" si="7"/>
        <v>1234515.9200000002</v>
      </c>
      <c r="M22" s="64">
        <f t="shared" si="7"/>
        <v>49474.259999999995</v>
      </c>
      <c r="N22" s="64">
        <f t="shared" si="7"/>
        <v>50311.95</v>
      </c>
      <c r="O22" s="64">
        <f t="shared" si="7"/>
        <v>0</v>
      </c>
      <c r="P22" s="257"/>
    </row>
    <row r="23" spans="1:16" x14ac:dyDescent="0.15">
      <c r="A23" s="1616" t="s">
        <v>3523</v>
      </c>
      <c r="B23" s="24">
        <f>+SUM(C23:O23)</f>
        <v>29864927.559999999</v>
      </c>
      <c r="C23" s="24">
        <v>802630.49</v>
      </c>
      <c r="D23" s="24">
        <v>466485.59</v>
      </c>
      <c r="E23" s="24">
        <v>1926219.5699999998</v>
      </c>
      <c r="F23" s="24">
        <v>641046.85000000009</v>
      </c>
      <c r="G23" s="24">
        <v>12818350.789999999</v>
      </c>
      <c r="H23" s="24">
        <v>10386727.08</v>
      </c>
      <c r="I23" s="24">
        <v>97435.68</v>
      </c>
      <c r="J23" s="24">
        <v>1381047.4300000002</v>
      </c>
      <c r="K23" s="24">
        <v>10681.95</v>
      </c>
      <c r="L23" s="24">
        <v>1234515.9200000002</v>
      </c>
      <c r="M23" s="24">
        <v>49474.259999999995</v>
      </c>
      <c r="N23" s="24">
        <v>50311.95</v>
      </c>
      <c r="O23" s="24">
        <v>0</v>
      </c>
    </row>
    <row r="24" spans="1:16" s="274" customFormat="1" x14ac:dyDescent="0.15">
      <c r="A24" s="274" t="s">
        <v>2855</v>
      </c>
      <c r="B24" s="64">
        <f>+SUM(B25:B27)</f>
        <v>6379585.5000000019</v>
      </c>
      <c r="C24" s="64">
        <f>SUM(C25:C27)</f>
        <v>309451.68</v>
      </c>
      <c r="D24" s="64">
        <f t="shared" ref="D24:O24" si="8">SUM(D25:D27)</f>
        <v>47840.14</v>
      </c>
      <c r="E24" s="64">
        <f t="shared" si="8"/>
        <v>1918375.37</v>
      </c>
      <c r="F24" s="64">
        <f t="shared" si="8"/>
        <v>110510.41</v>
      </c>
      <c r="G24" s="64">
        <f t="shared" si="8"/>
        <v>1020391.8400000001</v>
      </c>
      <c r="H24" s="64">
        <f t="shared" si="8"/>
        <v>2617106.0700000003</v>
      </c>
      <c r="I24" s="64">
        <f t="shared" si="8"/>
        <v>64261.840000000004</v>
      </c>
      <c r="J24" s="64">
        <f t="shared" si="8"/>
        <v>166065.37999999998</v>
      </c>
      <c r="K24" s="64">
        <f t="shared" si="8"/>
        <v>16732.62</v>
      </c>
      <c r="L24" s="64">
        <f t="shared" si="8"/>
        <v>80284.73</v>
      </c>
      <c r="M24" s="64">
        <f t="shared" si="8"/>
        <v>24466.47</v>
      </c>
      <c r="N24" s="64">
        <f t="shared" si="8"/>
        <v>4098.9500000000007</v>
      </c>
      <c r="O24" s="64">
        <f t="shared" si="8"/>
        <v>0</v>
      </c>
      <c r="P24" s="257"/>
    </row>
    <row r="25" spans="1:16" x14ac:dyDescent="0.15">
      <c r="A25" s="1616" t="s">
        <v>2328</v>
      </c>
      <c r="B25" s="24">
        <f>+SUM(C25:O25)</f>
        <v>602951.9800000001</v>
      </c>
      <c r="C25" s="24">
        <v>0</v>
      </c>
      <c r="D25" s="24">
        <v>0</v>
      </c>
      <c r="E25" s="24">
        <v>269123.62</v>
      </c>
      <c r="F25" s="24">
        <v>0</v>
      </c>
      <c r="G25" s="24">
        <v>271112.11</v>
      </c>
      <c r="H25" s="24">
        <v>22333.91</v>
      </c>
      <c r="I25" s="24">
        <v>17255.940000000002</v>
      </c>
      <c r="J25" s="24">
        <v>16394.400000000001</v>
      </c>
      <c r="K25" s="24">
        <v>0</v>
      </c>
      <c r="L25" s="24">
        <v>6732</v>
      </c>
      <c r="M25" s="24">
        <v>0</v>
      </c>
      <c r="N25" s="24">
        <v>0</v>
      </c>
      <c r="O25" s="24">
        <v>0</v>
      </c>
    </row>
    <row r="26" spans="1:16" x14ac:dyDescent="0.15">
      <c r="A26" s="1616" t="s">
        <v>3600</v>
      </c>
      <c r="B26" s="24">
        <f>+SUM(C26:O26)</f>
        <v>5441320.7400000012</v>
      </c>
      <c r="C26" s="24">
        <v>307781.68</v>
      </c>
      <c r="D26" s="24">
        <v>47840.14</v>
      </c>
      <c r="E26" s="24">
        <v>1648312.7500000002</v>
      </c>
      <c r="F26" s="24">
        <v>38976.630000000005</v>
      </c>
      <c r="G26" s="24">
        <v>510059.7300000001</v>
      </c>
      <c r="H26" s="24">
        <v>2572822.16</v>
      </c>
      <c r="I26" s="24">
        <v>47005.9</v>
      </c>
      <c r="J26" s="24">
        <v>149670.97999999998</v>
      </c>
      <c r="K26" s="24">
        <v>16732.62</v>
      </c>
      <c r="L26" s="24">
        <v>73552.73</v>
      </c>
      <c r="M26" s="24">
        <v>24466.47</v>
      </c>
      <c r="N26" s="24">
        <v>4098.9500000000007</v>
      </c>
      <c r="O26" s="24">
        <v>0</v>
      </c>
    </row>
    <row r="27" spans="1:16" x14ac:dyDescent="0.15">
      <c r="A27" s="1616" t="s">
        <v>3580</v>
      </c>
      <c r="B27" s="24">
        <f>+SUM(C27:O27)</f>
        <v>335312.78000000003</v>
      </c>
      <c r="C27" s="24">
        <v>1670</v>
      </c>
      <c r="D27" s="24">
        <v>0</v>
      </c>
      <c r="E27" s="24">
        <v>939</v>
      </c>
      <c r="F27" s="24">
        <v>71533.78</v>
      </c>
      <c r="G27" s="24">
        <v>239220</v>
      </c>
      <c r="H27" s="24">
        <v>21950</v>
      </c>
      <c r="I27" s="24">
        <v>0</v>
      </c>
      <c r="J27" s="24">
        <v>0</v>
      </c>
      <c r="K27" s="24">
        <v>0</v>
      </c>
      <c r="L27" s="24">
        <v>0</v>
      </c>
      <c r="M27" s="24">
        <v>0</v>
      </c>
      <c r="N27" s="24">
        <v>0</v>
      </c>
      <c r="O27" s="24">
        <v>0</v>
      </c>
    </row>
    <row r="28" spans="1:16" s="274" customFormat="1" x14ac:dyDescent="0.15">
      <c r="A28" s="274" t="s">
        <v>2860</v>
      </c>
      <c r="B28" s="64">
        <f>+B29</f>
        <v>215724.19999999998</v>
      </c>
      <c r="C28" s="64">
        <f>SUM(C29)</f>
        <v>0</v>
      </c>
      <c r="D28" s="64">
        <f t="shared" ref="D28:O28" si="9">SUM(D29)</f>
        <v>2147.3000000000002</v>
      </c>
      <c r="E28" s="64">
        <f t="shared" si="9"/>
        <v>0</v>
      </c>
      <c r="F28" s="64">
        <f t="shared" si="9"/>
        <v>0</v>
      </c>
      <c r="G28" s="64">
        <f t="shared" si="9"/>
        <v>131808.74</v>
      </c>
      <c r="H28" s="64">
        <f t="shared" si="9"/>
        <v>20194.63</v>
      </c>
      <c r="I28" s="64">
        <f t="shared" si="9"/>
        <v>1596.83</v>
      </c>
      <c r="J28" s="64">
        <f t="shared" si="9"/>
        <v>59976.700000000004</v>
      </c>
      <c r="K28" s="64">
        <f t="shared" si="9"/>
        <v>0</v>
      </c>
      <c r="L28" s="64">
        <f t="shared" si="9"/>
        <v>0</v>
      </c>
      <c r="M28" s="64">
        <f t="shared" si="9"/>
        <v>0</v>
      </c>
      <c r="N28" s="64">
        <f t="shared" si="9"/>
        <v>0</v>
      </c>
      <c r="O28" s="64">
        <f t="shared" si="9"/>
        <v>0</v>
      </c>
      <c r="P28" s="257"/>
    </row>
    <row r="29" spans="1:16" x14ac:dyDescent="0.15">
      <c r="A29" s="1616" t="s">
        <v>2860</v>
      </c>
      <c r="B29" s="24">
        <f>+SUM(C29:O29)</f>
        <v>215724.19999999998</v>
      </c>
      <c r="C29" s="24">
        <v>0</v>
      </c>
      <c r="D29" s="24">
        <v>2147.3000000000002</v>
      </c>
      <c r="E29" s="24">
        <v>0</v>
      </c>
      <c r="F29" s="24">
        <v>0</v>
      </c>
      <c r="G29" s="24">
        <v>131808.74</v>
      </c>
      <c r="H29" s="24">
        <v>20194.63</v>
      </c>
      <c r="I29" s="24">
        <v>1596.83</v>
      </c>
      <c r="J29" s="24">
        <v>59976.700000000004</v>
      </c>
      <c r="K29" s="24">
        <v>0</v>
      </c>
      <c r="L29" s="24">
        <v>0</v>
      </c>
      <c r="M29" s="24">
        <v>0</v>
      </c>
      <c r="N29" s="24">
        <v>0</v>
      </c>
      <c r="O29" s="24">
        <v>0</v>
      </c>
    </row>
    <row r="31" spans="1:16" ht="11.25" customHeight="1" x14ac:dyDescent="0.15">
      <c r="A31" s="1963" t="s">
        <v>3622</v>
      </c>
      <c r="B31" s="294"/>
      <c r="C31" s="294"/>
      <c r="D31" s="294"/>
      <c r="E31" s="294"/>
      <c r="F31" s="294"/>
      <c r="G31" s="294"/>
      <c r="H31" s="294"/>
      <c r="I31" s="294"/>
    </row>
    <row r="32" spans="1:16" ht="11.25" customHeight="1" x14ac:dyDescent="0.15">
      <c r="A32" s="2000" t="s">
        <v>3623</v>
      </c>
      <c r="B32" s="294"/>
      <c r="C32" s="294"/>
      <c r="D32" s="294"/>
      <c r="E32" s="294"/>
      <c r="F32" s="294"/>
      <c r="G32" s="294"/>
      <c r="H32" s="294"/>
      <c r="I32" s="294"/>
    </row>
    <row r="33" spans="1:9" ht="11.25" customHeight="1" x14ac:dyDescent="0.15">
      <c r="A33" s="2001" t="s">
        <v>21</v>
      </c>
      <c r="B33" s="294"/>
      <c r="C33" s="294"/>
      <c r="D33" s="294"/>
      <c r="E33" s="294"/>
      <c r="F33" s="294"/>
      <c r="G33" s="294"/>
      <c r="H33" s="294"/>
      <c r="I33" s="294"/>
    </row>
    <row r="34" spans="1:9" ht="11.25" customHeight="1" x14ac:dyDescent="0.15">
      <c r="A34" s="392" t="s">
        <v>1178</v>
      </c>
      <c r="B34" s="294"/>
      <c r="C34" s="294"/>
      <c r="D34" s="294"/>
      <c r="E34" s="294"/>
      <c r="F34" s="294"/>
      <c r="G34" s="294"/>
      <c r="H34" s="294"/>
      <c r="I34" s="294"/>
    </row>
  </sheetData>
  <mergeCells count="3">
    <mergeCell ref="A4:A5"/>
    <mergeCell ref="B4:B5"/>
    <mergeCell ref="C4:O4"/>
  </mergeCells>
  <pageMargins left="0.7" right="0.7" top="0.75" bottom="0.75" header="0.3" footer="0.3"/>
  <pageSetup paperSize="9" orientation="portrait" verticalDpi="0"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5"/>
  <dimension ref="A2:O35"/>
  <sheetViews>
    <sheetView zoomScaleNormal="100" workbookViewId="0"/>
  </sheetViews>
  <sheetFormatPr baseColWidth="10" defaultRowHeight="10.5" x14ac:dyDescent="0.15"/>
  <cols>
    <col min="1" max="1" width="40" style="257" customWidth="1"/>
    <col min="2" max="2" width="17.85546875" style="257" customWidth="1"/>
    <col min="3" max="4" width="14.140625" style="257" bestFit="1" customWidth="1"/>
    <col min="5" max="5" width="13.140625" style="257" bestFit="1" customWidth="1"/>
    <col min="6" max="7" width="15.140625" style="257" bestFit="1" customWidth="1"/>
    <col min="8" max="8" width="17.140625" style="257" customWidth="1"/>
    <col min="9" max="9" width="14.140625" style="257" bestFit="1" customWidth="1"/>
    <col min="10" max="10" width="17.140625" style="257" customWidth="1"/>
    <col min="11" max="11" width="16.42578125" style="257" customWidth="1"/>
    <col min="12" max="12" width="15.140625" style="257" bestFit="1" customWidth="1"/>
    <col min="13" max="13" width="13.140625" style="257" bestFit="1" customWidth="1"/>
    <col min="14" max="14" width="11.5703125" style="257" customWidth="1"/>
    <col min="15" max="15" width="14.140625" style="257" bestFit="1" customWidth="1"/>
    <col min="16" max="16" width="10" style="257" customWidth="1"/>
    <col min="17" max="16384" width="11.42578125" style="257"/>
  </cols>
  <sheetData>
    <row r="2" spans="1:15" ht="18.75" customHeight="1" x14ac:dyDescent="0.15">
      <c r="A2" s="2562" t="s">
        <v>3624</v>
      </c>
      <c r="B2" s="2562"/>
      <c r="C2" s="2562"/>
      <c r="D2" s="2562"/>
      <c r="E2" s="2562"/>
      <c r="F2" s="2562"/>
      <c r="G2" s="2562"/>
      <c r="H2" s="2562"/>
      <c r="I2" s="2562"/>
      <c r="J2" s="2562"/>
    </row>
    <row r="3" spans="1:15" x14ac:dyDescent="0.15">
      <c r="A3" s="274"/>
      <c r="B3" s="274"/>
    </row>
    <row r="4" spans="1:15" ht="15" customHeight="1" x14ac:dyDescent="0.15">
      <c r="A4" s="3544" t="s">
        <v>2816</v>
      </c>
      <c r="B4" s="2598" t="s">
        <v>71</v>
      </c>
      <c r="C4" s="2586" t="s">
        <v>3613</v>
      </c>
      <c r="D4" s="2586"/>
      <c r="E4" s="2586"/>
      <c r="F4" s="2586"/>
      <c r="G4" s="2586"/>
      <c r="H4" s="2586"/>
      <c r="I4" s="2586"/>
      <c r="J4" s="2586"/>
      <c r="K4" s="2586"/>
      <c r="L4" s="2586"/>
      <c r="M4" s="2586"/>
      <c r="N4" s="2586"/>
      <c r="O4" s="2586"/>
    </row>
    <row r="5" spans="1:15" s="2002" customFormat="1" ht="15" customHeight="1" x14ac:dyDescent="0.25">
      <c r="A5" s="3489"/>
      <c r="B5" s="2598"/>
      <c r="C5" s="281" t="s">
        <v>3614</v>
      </c>
      <c r="D5" s="281" t="s">
        <v>3615</v>
      </c>
      <c r="E5" s="281" t="s">
        <v>3616</v>
      </c>
      <c r="F5" s="281" t="s">
        <v>3059</v>
      </c>
      <c r="G5" s="281" t="s">
        <v>3072</v>
      </c>
      <c r="H5" s="281" t="s">
        <v>3617</v>
      </c>
      <c r="I5" s="281" t="s">
        <v>3067</v>
      </c>
      <c r="J5" s="281" t="s">
        <v>3618</v>
      </c>
      <c r="K5" s="281" t="s">
        <v>3620</v>
      </c>
      <c r="L5" s="281" t="s">
        <v>3619</v>
      </c>
      <c r="M5" s="281" t="s">
        <v>119</v>
      </c>
      <c r="N5" s="281" t="s">
        <v>118</v>
      </c>
      <c r="O5" s="281" t="s">
        <v>3621</v>
      </c>
    </row>
    <row r="6" spans="1:15" x14ac:dyDescent="0.15">
      <c r="A6" s="1989" t="s">
        <v>71</v>
      </c>
      <c r="B6" s="1991">
        <f>+B7+B11+B13+B16+B18+B21+B23+B25+B29</f>
        <v>2970613823.1800003</v>
      </c>
      <c r="C6" s="64">
        <f>SUM(C7,C11,C13,C16,C18,C21,C23,C25,C29)</f>
        <v>17765046.73</v>
      </c>
      <c r="D6" s="64">
        <f t="shared" ref="D6:O6" si="0">SUM(D7,D11,D13,D16,D18,D21,D23,D25,D29)</f>
        <v>108121299.77000003</v>
      </c>
      <c r="E6" s="64">
        <f t="shared" si="0"/>
        <v>12394386.079999998</v>
      </c>
      <c r="F6" s="64">
        <f t="shared" si="0"/>
        <v>433355745.40999997</v>
      </c>
      <c r="G6" s="64">
        <f t="shared" si="0"/>
        <v>334700229.61000007</v>
      </c>
      <c r="H6" s="64">
        <f t="shared" si="0"/>
        <v>36178604.880000003</v>
      </c>
      <c r="I6" s="64">
        <f t="shared" si="0"/>
        <v>42747531.310000002</v>
      </c>
      <c r="J6" s="64">
        <f t="shared" si="0"/>
        <v>227612256.37000006</v>
      </c>
      <c r="K6" s="64">
        <f t="shared" si="0"/>
        <v>1404967612.6800001</v>
      </c>
      <c r="L6" s="64">
        <f t="shared" si="0"/>
        <v>255093186.62000006</v>
      </c>
      <c r="M6" s="64">
        <f t="shared" si="0"/>
        <v>11884472.289999997</v>
      </c>
      <c r="N6" s="64">
        <f t="shared" si="0"/>
        <v>724907.05</v>
      </c>
      <c r="O6" s="64">
        <f t="shared" si="0"/>
        <v>85068544.379999995</v>
      </c>
    </row>
    <row r="7" spans="1:15" s="274" customFormat="1" x14ac:dyDescent="0.15">
      <c r="A7" s="274" t="s">
        <v>3524</v>
      </c>
      <c r="B7" s="64">
        <f>SUM(B8:B10)</f>
        <v>25103493.839999996</v>
      </c>
      <c r="C7" s="64">
        <f>SUM(C8:C10)</f>
        <v>1130001.5999999999</v>
      </c>
      <c r="D7" s="64">
        <f t="shared" ref="D7:O7" si="1">SUM(D8:D10)</f>
        <v>266408.56</v>
      </c>
      <c r="E7" s="64">
        <f t="shared" si="1"/>
        <v>5507293.5699999994</v>
      </c>
      <c r="F7" s="64">
        <f t="shared" si="1"/>
        <v>1217461</v>
      </c>
      <c r="G7" s="64">
        <f t="shared" si="1"/>
        <v>5991045.9900000002</v>
      </c>
      <c r="H7" s="64">
        <f t="shared" si="1"/>
        <v>891516.14999999991</v>
      </c>
      <c r="I7" s="64">
        <f t="shared" si="1"/>
        <v>1003552.35</v>
      </c>
      <c r="J7" s="64">
        <f t="shared" si="1"/>
        <v>4083869.7299999995</v>
      </c>
      <c r="K7" s="64">
        <f t="shared" si="1"/>
        <v>2387547.3000000007</v>
      </c>
      <c r="L7" s="64">
        <f t="shared" si="1"/>
        <v>2178067.1800000002</v>
      </c>
      <c r="M7" s="64">
        <f t="shared" si="1"/>
        <v>55521.19</v>
      </c>
      <c r="N7" s="64">
        <f t="shared" si="1"/>
        <v>8068.43</v>
      </c>
      <c r="O7" s="64">
        <f t="shared" si="1"/>
        <v>383140.79000000004</v>
      </c>
    </row>
    <row r="8" spans="1:15" x14ac:dyDescent="0.15">
      <c r="A8" s="1616" t="s">
        <v>2824</v>
      </c>
      <c r="B8" s="64">
        <f>+SUM(C8:O8)</f>
        <v>57545.070000000007</v>
      </c>
      <c r="C8" s="24">
        <v>0</v>
      </c>
      <c r="D8" s="24">
        <v>0</v>
      </c>
      <c r="E8" s="24">
        <v>267.05</v>
      </c>
      <c r="F8" s="24">
        <v>0</v>
      </c>
      <c r="G8" s="24">
        <v>1125.6400000000001</v>
      </c>
      <c r="H8" s="24">
        <v>78.56</v>
      </c>
      <c r="I8" s="24">
        <v>58.56</v>
      </c>
      <c r="J8" s="24">
        <v>52957.240000000005</v>
      </c>
      <c r="K8" s="24">
        <v>0</v>
      </c>
      <c r="L8" s="24">
        <v>1528.19</v>
      </c>
      <c r="M8" s="24">
        <v>0</v>
      </c>
      <c r="N8" s="24">
        <v>0</v>
      </c>
      <c r="O8" s="24">
        <v>1529.83</v>
      </c>
    </row>
    <row r="9" spans="1:15" x14ac:dyDescent="0.15">
      <c r="A9" s="1616" t="s">
        <v>2825</v>
      </c>
      <c r="B9" s="64">
        <f t="shared" ref="B9:B10" si="2">+SUM(C9:O9)</f>
        <v>3118670.5100000002</v>
      </c>
      <c r="C9" s="24">
        <v>122218.14</v>
      </c>
      <c r="D9" s="24">
        <v>148.44</v>
      </c>
      <c r="E9" s="24"/>
      <c r="F9" s="24">
        <v>17123.98</v>
      </c>
      <c r="G9" s="24">
        <v>411089.65</v>
      </c>
      <c r="H9" s="24">
        <v>520.04</v>
      </c>
      <c r="I9" s="24">
        <v>192843.53</v>
      </c>
      <c r="J9" s="24">
        <v>1330496.9300000002</v>
      </c>
      <c r="K9" s="24">
        <v>200817.99000000002</v>
      </c>
      <c r="L9" s="24">
        <v>836305.43</v>
      </c>
      <c r="M9" s="24">
        <v>0</v>
      </c>
      <c r="N9" s="24">
        <v>0</v>
      </c>
      <c r="O9" s="24">
        <v>7106.38</v>
      </c>
    </row>
    <row r="10" spans="1:15" x14ac:dyDescent="0.15">
      <c r="A10" s="1616" t="s">
        <v>2473</v>
      </c>
      <c r="B10" s="64">
        <f t="shared" si="2"/>
        <v>21927278.259999998</v>
      </c>
      <c r="C10" s="24">
        <v>1007783.46</v>
      </c>
      <c r="D10" s="24">
        <v>266260.12</v>
      </c>
      <c r="E10" s="24">
        <v>5507026.5199999996</v>
      </c>
      <c r="F10" s="24">
        <v>1200337.02</v>
      </c>
      <c r="G10" s="24">
        <v>5578830.7000000002</v>
      </c>
      <c r="H10" s="24">
        <v>890917.54999999993</v>
      </c>
      <c r="I10" s="24">
        <v>810650.26</v>
      </c>
      <c r="J10" s="24">
        <v>2700415.5599999996</v>
      </c>
      <c r="K10" s="24">
        <v>2186729.3100000005</v>
      </c>
      <c r="L10" s="24">
        <v>1340233.56</v>
      </c>
      <c r="M10" s="24">
        <v>55521.19</v>
      </c>
      <c r="N10" s="24">
        <v>8068.43</v>
      </c>
      <c r="O10" s="24">
        <v>374504.58</v>
      </c>
    </row>
    <row r="11" spans="1:15" s="274" customFormat="1" x14ac:dyDescent="0.15">
      <c r="A11" s="274" t="s">
        <v>3517</v>
      </c>
      <c r="B11" s="64">
        <f>SUM(B12)</f>
        <v>117375.99</v>
      </c>
      <c r="C11" s="64">
        <f>SUM(C12)</f>
        <v>0</v>
      </c>
      <c r="D11" s="64">
        <f t="shared" ref="D11:O11" si="3">SUM(D12)</f>
        <v>0</v>
      </c>
      <c r="E11" s="64">
        <f t="shared" si="3"/>
        <v>0</v>
      </c>
      <c r="F11" s="64">
        <f t="shared" si="3"/>
        <v>103883.99</v>
      </c>
      <c r="G11" s="64">
        <f t="shared" si="3"/>
        <v>13492</v>
      </c>
      <c r="H11" s="64">
        <f t="shared" si="3"/>
        <v>0</v>
      </c>
      <c r="I11" s="64">
        <f t="shared" si="3"/>
        <v>0</v>
      </c>
      <c r="J11" s="64">
        <f t="shared" si="3"/>
        <v>0</v>
      </c>
      <c r="K11" s="64">
        <f t="shared" si="3"/>
        <v>0</v>
      </c>
      <c r="L11" s="64">
        <f t="shared" si="3"/>
        <v>0</v>
      </c>
      <c r="M11" s="64">
        <f t="shared" si="3"/>
        <v>0</v>
      </c>
      <c r="N11" s="64">
        <f t="shared" si="3"/>
        <v>0</v>
      </c>
      <c r="O11" s="64">
        <f t="shared" si="3"/>
        <v>0</v>
      </c>
    </row>
    <row r="12" spans="1:15" x14ac:dyDescent="0.15">
      <c r="A12" s="1616" t="s">
        <v>1452</v>
      </c>
      <c r="B12" s="64">
        <f>+SUM(C12:O12)</f>
        <v>117375.99</v>
      </c>
      <c r="C12" s="24">
        <v>0</v>
      </c>
      <c r="D12" s="24">
        <v>0</v>
      </c>
      <c r="E12" s="24">
        <v>0</v>
      </c>
      <c r="F12" s="24">
        <v>103883.99</v>
      </c>
      <c r="G12" s="24">
        <v>13492</v>
      </c>
      <c r="H12" s="24">
        <v>0</v>
      </c>
      <c r="I12" s="24">
        <v>0</v>
      </c>
      <c r="J12" s="24">
        <v>0</v>
      </c>
      <c r="K12" s="24">
        <v>0</v>
      </c>
      <c r="L12" s="24">
        <v>0</v>
      </c>
      <c r="M12" s="24">
        <v>0</v>
      </c>
      <c r="N12" s="24">
        <v>0</v>
      </c>
      <c r="O12" s="24">
        <v>0</v>
      </c>
    </row>
    <row r="13" spans="1:15" s="274" customFormat="1" x14ac:dyDescent="0.15">
      <c r="A13" s="274" t="s">
        <v>2829</v>
      </c>
      <c r="B13" s="64">
        <f>SUM(B14:B15)</f>
        <v>350727896.01000017</v>
      </c>
      <c r="C13" s="64">
        <f>SUM(C14:C15)</f>
        <v>12045554.200000001</v>
      </c>
      <c r="D13" s="64">
        <f t="shared" ref="D13:O13" si="4">SUM(D14:D15)</f>
        <v>87190271.320000023</v>
      </c>
      <c r="E13" s="64">
        <f t="shared" si="4"/>
        <v>1705886.04</v>
      </c>
      <c r="F13" s="64">
        <f t="shared" si="4"/>
        <v>3669396.59</v>
      </c>
      <c r="G13" s="64">
        <f t="shared" si="4"/>
        <v>35385893.390000015</v>
      </c>
      <c r="H13" s="64">
        <f t="shared" si="4"/>
        <v>10030030.400000002</v>
      </c>
      <c r="I13" s="64">
        <f t="shared" si="4"/>
        <v>28490268.410000008</v>
      </c>
      <c r="J13" s="64">
        <f t="shared" si="4"/>
        <v>106463391.04000008</v>
      </c>
      <c r="K13" s="64">
        <f t="shared" si="4"/>
        <v>26417382.129999995</v>
      </c>
      <c r="L13" s="64">
        <f t="shared" si="4"/>
        <v>21310909.659999996</v>
      </c>
      <c r="M13" s="64">
        <f t="shared" si="4"/>
        <v>9823897.1999999974</v>
      </c>
      <c r="N13" s="64">
        <f t="shared" si="4"/>
        <v>287808.78000000003</v>
      </c>
      <c r="O13" s="64">
        <f t="shared" si="4"/>
        <v>7907206.8500000006</v>
      </c>
    </row>
    <row r="14" spans="1:15" x14ac:dyDescent="0.15">
      <c r="A14" s="1616" t="s">
        <v>3599</v>
      </c>
      <c r="B14" s="64">
        <f>+SUM(C14:O14)</f>
        <v>6930618.9900000002</v>
      </c>
      <c r="C14" s="24">
        <v>310504.56</v>
      </c>
      <c r="D14" s="24">
        <v>18237.190000000002</v>
      </c>
      <c r="E14" s="24">
        <v>457331.67000000004</v>
      </c>
      <c r="F14" s="24">
        <v>102332.84</v>
      </c>
      <c r="G14" s="24">
        <v>4163751.25</v>
      </c>
      <c r="H14" s="24">
        <v>945913.71000000008</v>
      </c>
      <c r="I14" s="24">
        <v>355470.32</v>
      </c>
      <c r="J14" s="24">
        <v>350315.28</v>
      </c>
      <c r="K14" s="24">
        <v>18414.310000000001</v>
      </c>
      <c r="L14" s="24">
        <v>133263.4</v>
      </c>
      <c r="M14" s="24">
        <v>66.040000000000006</v>
      </c>
      <c r="N14" s="24">
        <v>23489.56</v>
      </c>
      <c r="O14" s="24">
        <v>51528.86</v>
      </c>
    </row>
    <row r="15" spans="1:15" x14ac:dyDescent="0.15">
      <c r="A15" s="1616" t="s">
        <v>2830</v>
      </c>
      <c r="B15" s="64">
        <f>+SUM(C15:O15)</f>
        <v>343797277.02000016</v>
      </c>
      <c r="C15" s="24">
        <v>11735049.640000001</v>
      </c>
      <c r="D15" s="24">
        <v>87172034.130000025</v>
      </c>
      <c r="E15" s="24">
        <v>1248554.3700000001</v>
      </c>
      <c r="F15" s="24">
        <v>3567063.75</v>
      </c>
      <c r="G15" s="24">
        <v>31222142.140000012</v>
      </c>
      <c r="H15" s="24">
        <v>9084116.6900000013</v>
      </c>
      <c r="I15" s="24">
        <v>28134798.090000007</v>
      </c>
      <c r="J15" s="24">
        <v>106113075.76000008</v>
      </c>
      <c r="K15" s="24">
        <v>26398967.819999997</v>
      </c>
      <c r="L15" s="24">
        <v>21177646.259999998</v>
      </c>
      <c r="M15" s="24">
        <v>9823831.1599999983</v>
      </c>
      <c r="N15" s="24">
        <v>264319.22000000003</v>
      </c>
      <c r="O15" s="24">
        <v>7855677.9900000002</v>
      </c>
    </row>
    <row r="16" spans="1:15" s="274" customFormat="1" x14ac:dyDescent="0.15">
      <c r="A16" s="274" t="s">
        <v>2831</v>
      </c>
      <c r="B16" s="64">
        <f>SUM(B17)</f>
        <v>132228915.76999995</v>
      </c>
      <c r="C16" s="64">
        <f>SUM(C17)</f>
        <v>379338.37</v>
      </c>
      <c r="D16" s="64">
        <f t="shared" ref="D16:O16" si="5">SUM(D17)</f>
        <v>223134.34</v>
      </c>
      <c r="E16" s="64">
        <f t="shared" si="5"/>
        <v>226095.53000000003</v>
      </c>
      <c r="F16" s="64">
        <f t="shared" si="5"/>
        <v>3174617.2800000003</v>
      </c>
      <c r="G16" s="64">
        <f t="shared" si="5"/>
        <v>14939581.940000001</v>
      </c>
      <c r="H16" s="64">
        <f t="shared" si="5"/>
        <v>735938.25</v>
      </c>
      <c r="I16" s="64">
        <f t="shared" si="5"/>
        <v>1100946.52</v>
      </c>
      <c r="J16" s="64">
        <f t="shared" si="5"/>
        <v>6533696.4500000002</v>
      </c>
      <c r="K16" s="64">
        <f t="shared" si="5"/>
        <v>82343346.509999976</v>
      </c>
      <c r="L16" s="64">
        <f t="shared" si="5"/>
        <v>8810392.9699999988</v>
      </c>
      <c r="M16" s="64">
        <f t="shared" si="5"/>
        <v>245741.52000000002</v>
      </c>
      <c r="N16" s="64">
        <f t="shared" si="5"/>
        <v>14493.58</v>
      </c>
      <c r="O16" s="64">
        <f t="shared" si="5"/>
        <v>13501592.509999998</v>
      </c>
    </row>
    <row r="17" spans="1:15" x14ac:dyDescent="0.15">
      <c r="A17" s="1616" t="s">
        <v>2470</v>
      </c>
      <c r="B17" s="64">
        <f>+SUM(C17:O17)</f>
        <v>132228915.76999995</v>
      </c>
      <c r="C17" s="24">
        <v>379338.37</v>
      </c>
      <c r="D17" s="24">
        <v>223134.34</v>
      </c>
      <c r="E17" s="24">
        <v>226095.53000000003</v>
      </c>
      <c r="F17" s="24">
        <v>3174617.2800000003</v>
      </c>
      <c r="G17" s="24">
        <v>14939581.940000001</v>
      </c>
      <c r="H17" s="24">
        <v>735938.25</v>
      </c>
      <c r="I17" s="24">
        <v>1100946.52</v>
      </c>
      <c r="J17" s="24">
        <v>6533696.4500000002</v>
      </c>
      <c r="K17" s="24">
        <v>82343346.509999976</v>
      </c>
      <c r="L17" s="24">
        <v>8810392.9699999988</v>
      </c>
      <c r="M17" s="24">
        <v>245741.52000000002</v>
      </c>
      <c r="N17" s="24">
        <v>14493.58</v>
      </c>
      <c r="O17" s="24">
        <v>13501592.509999998</v>
      </c>
    </row>
    <row r="18" spans="1:15" s="274" customFormat="1" x14ac:dyDescent="0.15">
      <c r="A18" s="274" t="s">
        <v>2835</v>
      </c>
      <c r="B18" s="64">
        <f>+SUM(B19:B20)</f>
        <v>132638510.51000002</v>
      </c>
      <c r="C18" s="64">
        <f>SUM(C19:C20)</f>
        <v>691268.82000000007</v>
      </c>
      <c r="D18" s="64">
        <f t="shared" ref="D18:O18" si="6">SUM(D19:D20)</f>
        <v>5712004.2400000002</v>
      </c>
      <c r="E18" s="64">
        <f t="shared" si="6"/>
        <v>408471.45999999996</v>
      </c>
      <c r="F18" s="64">
        <f t="shared" si="6"/>
        <v>594412.82000000007</v>
      </c>
      <c r="G18" s="64">
        <f t="shared" si="6"/>
        <v>19755174.510000002</v>
      </c>
      <c r="H18" s="64">
        <f t="shared" si="6"/>
        <v>1977682.92</v>
      </c>
      <c r="I18" s="64">
        <f t="shared" si="6"/>
        <v>1880953.1600000001</v>
      </c>
      <c r="J18" s="64">
        <f t="shared" si="6"/>
        <v>17808188.909999996</v>
      </c>
      <c r="K18" s="64">
        <f t="shared" si="6"/>
        <v>50517597.579999998</v>
      </c>
      <c r="L18" s="64">
        <f t="shared" si="6"/>
        <v>22523722.590000004</v>
      </c>
      <c r="M18" s="64">
        <f t="shared" si="6"/>
        <v>370353.66000000003</v>
      </c>
      <c r="N18" s="64">
        <f t="shared" si="6"/>
        <v>15783.960000000003</v>
      </c>
      <c r="O18" s="64">
        <f t="shared" si="6"/>
        <v>10382895.880000001</v>
      </c>
    </row>
    <row r="19" spans="1:15" x14ac:dyDescent="0.15">
      <c r="A19" s="1616" t="s">
        <v>2808</v>
      </c>
      <c r="B19" s="64">
        <f>+SUM(C19:O19)</f>
        <v>25366731.930000003</v>
      </c>
      <c r="C19" s="24">
        <v>504670.52</v>
      </c>
      <c r="D19" s="24">
        <v>2669228.71</v>
      </c>
      <c r="E19" s="24">
        <v>285853.62</v>
      </c>
      <c r="F19" s="24">
        <v>420996.10000000003</v>
      </c>
      <c r="G19" s="24">
        <v>1336529.82</v>
      </c>
      <c r="H19" s="24">
        <v>258037.99</v>
      </c>
      <c r="I19" s="24">
        <v>435346.42000000004</v>
      </c>
      <c r="J19" s="24">
        <v>4327059.3800000008</v>
      </c>
      <c r="K19" s="24">
        <v>13499560.440000001</v>
      </c>
      <c r="L19" s="24">
        <v>1058340.6800000002</v>
      </c>
      <c r="M19" s="24">
        <v>78785.23000000001</v>
      </c>
      <c r="N19" s="24">
        <v>15381.000000000002</v>
      </c>
      <c r="O19" s="24">
        <v>476942.02</v>
      </c>
    </row>
    <row r="20" spans="1:15" x14ac:dyDescent="0.15">
      <c r="A20" s="1616" t="s">
        <v>2836</v>
      </c>
      <c r="B20" s="64">
        <f>+SUM(C20:O20)</f>
        <v>107271778.58000001</v>
      </c>
      <c r="C20" s="24">
        <v>186598.3</v>
      </c>
      <c r="D20" s="24">
        <v>3042775.5300000003</v>
      </c>
      <c r="E20" s="24">
        <v>122617.84</v>
      </c>
      <c r="F20" s="24">
        <v>173416.72</v>
      </c>
      <c r="G20" s="24">
        <v>18418644.690000001</v>
      </c>
      <c r="H20" s="24">
        <v>1719644.93</v>
      </c>
      <c r="I20" s="24">
        <v>1445606.7400000002</v>
      </c>
      <c r="J20" s="24">
        <v>13481129.529999997</v>
      </c>
      <c r="K20" s="24">
        <v>37018037.140000001</v>
      </c>
      <c r="L20" s="24">
        <v>21465381.910000004</v>
      </c>
      <c r="M20" s="24">
        <v>291568.43</v>
      </c>
      <c r="N20" s="24">
        <v>402.96000000000004</v>
      </c>
      <c r="O20" s="24">
        <v>9905953.8600000013</v>
      </c>
    </row>
    <row r="21" spans="1:15" s="274" customFormat="1" x14ac:dyDescent="0.15">
      <c r="A21" s="274" t="s">
        <v>1184</v>
      </c>
      <c r="B21" s="64">
        <f>SUM(B22)</f>
        <v>132426311.91000001</v>
      </c>
      <c r="C21" s="64">
        <f>SUM(C22)</f>
        <v>2498551.69</v>
      </c>
      <c r="D21" s="64">
        <f t="shared" ref="D21:O21" si="7">SUM(D22)</f>
        <v>2680023.7200000002</v>
      </c>
      <c r="E21" s="64">
        <f t="shared" si="7"/>
        <v>3948786.2299999986</v>
      </c>
      <c r="F21" s="64">
        <f t="shared" si="7"/>
        <v>1644928.2999999998</v>
      </c>
      <c r="G21" s="64">
        <f t="shared" si="7"/>
        <v>6236669.4500000002</v>
      </c>
      <c r="H21" s="64">
        <f t="shared" si="7"/>
        <v>5472457.3499999996</v>
      </c>
      <c r="I21" s="64">
        <f t="shared" si="7"/>
        <v>5588374.7499999991</v>
      </c>
      <c r="J21" s="64">
        <f t="shared" si="7"/>
        <v>25569369.700000007</v>
      </c>
      <c r="K21" s="64">
        <f t="shared" si="7"/>
        <v>52700771.910000004</v>
      </c>
      <c r="L21" s="64">
        <f t="shared" si="7"/>
        <v>23081670.400000002</v>
      </c>
      <c r="M21" s="64">
        <f t="shared" si="7"/>
        <v>148943.73000000001</v>
      </c>
      <c r="N21" s="64">
        <f t="shared" si="7"/>
        <v>281727.79000000004</v>
      </c>
      <c r="O21" s="64">
        <f t="shared" si="7"/>
        <v>2574036.8899999992</v>
      </c>
    </row>
    <row r="22" spans="1:15" x14ac:dyDescent="0.15">
      <c r="A22" s="1616" t="s">
        <v>1184</v>
      </c>
      <c r="B22" s="64">
        <f>+SUM(C22:O22)</f>
        <v>132426311.91000001</v>
      </c>
      <c r="C22" s="24">
        <v>2498551.69</v>
      </c>
      <c r="D22" s="24">
        <v>2680023.7200000002</v>
      </c>
      <c r="E22" s="24">
        <v>3948786.2299999986</v>
      </c>
      <c r="F22" s="24">
        <v>1644928.2999999998</v>
      </c>
      <c r="G22" s="24">
        <v>6236669.4500000002</v>
      </c>
      <c r="H22" s="24">
        <v>5472457.3499999996</v>
      </c>
      <c r="I22" s="24">
        <v>5588374.7499999991</v>
      </c>
      <c r="J22" s="24">
        <v>25569369.700000007</v>
      </c>
      <c r="K22" s="24">
        <v>52700771.910000004</v>
      </c>
      <c r="L22" s="24">
        <v>23081670.400000002</v>
      </c>
      <c r="M22" s="24">
        <v>148943.73000000001</v>
      </c>
      <c r="N22" s="24">
        <v>281727.79000000004</v>
      </c>
      <c r="O22" s="24">
        <v>2574036.8899999992</v>
      </c>
    </row>
    <row r="23" spans="1:15" s="274" customFormat="1" x14ac:dyDescent="0.15">
      <c r="A23" s="274" t="s">
        <v>1544</v>
      </c>
      <c r="B23" s="64">
        <f>SUM(B24)</f>
        <v>1410092603.0500002</v>
      </c>
      <c r="C23" s="64">
        <f>SUM(C24)</f>
        <v>834784.14</v>
      </c>
      <c r="D23" s="64">
        <f t="shared" ref="D23:O23" si="8">SUM(D24)</f>
        <v>10433445.48</v>
      </c>
      <c r="E23" s="64">
        <f t="shared" si="8"/>
        <v>243069.78999999998</v>
      </c>
      <c r="F23" s="64">
        <f t="shared" si="8"/>
        <v>101371785.14999999</v>
      </c>
      <c r="G23" s="64">
        <f t="shared" si="8"/>
        <v>226321888.15000001</v>
      </c>
      <c r="H23" s="64">
        <f t="shared" si="8"/>
        <v>14753657.950000003</v>
      </c>
      <c r="I23" s="64">
        <f t="shared" si="8"/>
        <v>3263119.6</v>
      </c>
      <c r="J23" s="64">
        <f t="shared" si="8"/>
        <v>48132017.719999984</v>
      </c>
      <c r="K23" s="64">
        <f t="shared" si="8"/>
        <v>823910318.20000005</v>
      </c>
      <c r="L23" s="64">
        <f t="shared" si="8"/>
        <v>136095420.13000008</v>
      </c>
      <c r="M23" s="64">
        <f t="shared" si="8"/>
        <v>914104.09000000008</v>
      </c>
      <c r="N23" s="64">
        <f t="shared" si="8"/>
        <v>28937.280000000002</v>
      </c>
      <c r="O23" s="64">
        <f t="shared" si="8"/>
        <v>43790055.370000005</v>
      </c>
    </row>
    <row r="24" spans="1:15" x14ac:dyDescent="0.15">
      <c r="A24" s="1616" t="s">
        <v>3523</v>
      </c>
      <c r="B24" s="64">
        <f>+SUM(C24:O24)</f>
        <v>1410092603.0500002</v>
      </c>
      <c r="C24" s="24">
        <v>834784.14</v>
      </c>
      <c r="D24" s="24">
        <v>10433445.48</v>
      </c>
      <c r="E24" s="24">
        <v>243069.78999999998</v>
      </c>
      <c r="F24" s="24">
        <v>101371785.14999999</v>
      </c>
      <c r="G24" s="24">
        <v>226321888.15000001</v>
      </c>
      <c r="H24" s="24">
        <v>14753657.950000003</v>
      </c>
      <c r="I24" s="24">
        <v>3263119.6</v>
      </c>
      <c r="J24" s="24">
        <v>48132017.719999984</v>
      </c>
      <c r="K24" s="24">
        <v>823910318.20000005</v>
      </c>
      <c r="L24" s="24">
        <v>136095420.13000008</v>
      </c>
      <c r="M24" s="24">
        <v>914104.09000000008</v>
      </c>
      <c r="N24" s="24">
        <v>28937.280000000002</v>
      </c>
      <c r="O24" s="24">
        <v>43790055.370000005</v>
      </c>
    </row>
    <row r="25" spans="1:15" s="274" customFormat="1" x14ac:dyDescent="0.15">
      <c r="A25" s="274" t="s">
        <v>2855</v>
      </c>
      <c r="B25" s="64">
        <f>+SUM(B26:B28)</f>
        <v>776901797.0200001</v>
      </c>
      <c r="C25" s="64">
        <f>SUM(C26:C28)</f>
        <v>107850.24000000001</v>
      </c>
      <c r="D25" s="64">
        <f t="shared" ref="D25:O25" si="9">SUM(D26:D28)</f>
        <v>1592887.6300000001</v>
      </c>
      <c r="E25" s="64">
        <f t="shared" si="9"/>
        <v>270467.15999999997</v>
      </c>
      <c r="F25" s="64">
        <f t="shared" si="9"/>
        <v>321474938.30999994</v>
      </c>
      <c r="G25" s="64">
        <f t="shared" si="9"/>
        <v>25776798.520000003</v>
      </c>
      <c r="H25" s="64">
        <f t="shared" si="9"/>
        <v>2293593.2000000002</v>
      </c>
      <c r="I25" s="64">
        <f t="shared" si="9"/>
        <v>1354395.1500000001</v>
      </c>
      <c r="J25" s="64">
        <f t="shared" si="9"/>
        <v>18535166.010000002</v>
      </c>
      <c r="K25" s="64">
        <f t="shared" si="9"/>
        <v>357643097.30000001</v>
      </c>
      <c r="L25" s="64">
        <f t="shared" si="9"/>
        <v>41023948.879999988</v>
      </c>
      <c r="M25" s="64">
        <f t="shared" si="9"/>
        <v>325910.90000000002</v>
      </c>
      <c r="N25" s="64">
        <f t="shared" si="9"/>
        <v>48939.73</v>
      </c>
      <c r="O25" s="64">
        <f t="shared" si="9"/>
        <v>6453803.9900000012</v>
      </c>
    </row>
    <row r="26" spans="1:15" x14ac:dyDescent="0.15">
      <c r="A26" s="1616" t="s">
        <v>2328</v>
      </c>
      <c r="B26" s="64">
        <f>+SUM(C26:O26)</f>
        <v>39494416.590000004</v>
      </c>
      <c r="C26" s="24">
        <v>2401.52</v>
      </c>
      <c r="D26" s="24">
        <v>40569.740000000005</v>
      </c>
      <c r="E26" s="24">
        <v>23057.200000000001</v>
      </c>
      <c r="F26" s="24">
        <v>131203.88</v>
      </c>
      <c r="G26" s="24">
        <v>5818612.0899999999</v>
      </c>
      <c r="H26" s="24">
        <v>194800.8</v>
      </c>
      <c r="I26" s="24">
        <v>476290.04000000004</v>
      </c>
      <c r="J26" s="24">
        <v>3306850.81</v>
      </c>
      <c r="K26" s="24">
        <v>22772184.010000005</v>
      </c>
      <c r="L26" s="24">
        <v>6064499.290000001</v>
      </c>
      <c r="M26" s="24">
        <v>17101.510000000002</v>
      </c>
      <c r="N26" s="24">
        <v>287.25</v>
      </c>
      <c r="O26" s="24">
        <v>646558.45000000007</v>
      </c>
    </row>
    <row r="27" spans="1:15" x14ac:dyDescent="0.15">
      <c r="A27" s="1616" t="s">
        <v>3600</v>
      </c>
      <c r="B27" s="64">
        <f t="shared" ref="B27:B28" si="10">+SUM(C27:O27)</f>
        <v>681480712.10000002</v>
      </c>
      <c r="C27" s="24">
        <v>103710.13</v>
      </c>
      <c r="D27" s="24">
        <v>1545495.7000000002</v>
      </c>
      <c r="E27" s="24">
        <v>247409.95999999996</v>
      </c>
      <c r="F27" s="24">
        <v>321280054.33999997</v>
      </c>
      <c r="G27" s="24">
        <v>14264500.58</v>
      </c>
      <c r="H27" s="24">
        <v>2071736.49</v>
      </c>
      <c r="I27" s="24">
        <v>852426.91000000015</v>
      </c>
      <c r="J27" s="24">
        <v>15174364.390000002</v>
      </c>
      <c r="K27" s="24">
        <v>285971025.43000001</v>
      </c>
      <c r="L27" s="24">
        <v>34446365.949999988</v>
      </c>
      <c r="M27" s="24">
        <v>307059.56</v>
      </c>
      <c r="N27" s="24">
        <v>48652.480000000003</v>
      </c>
      <c r="O27" s="24">
        <v>5167910.1800000006</v>
      </c>
    </row>
    <row r="28" spans="1:15" x14ac:dyDescent="0.15">
      <c r="A28" s="1616" t="s">
        <v>3580</v>
      </c>
      <c r="B28" s="64">
        <f t="shared" si="10"/>
        <v>55926668.329999998</v>
      </c>
      <c r="C28" s="24">
        <v>1738.5900000000001</v>
      </c>
      <c r="D28" s="24">
        <v>6822.1900000000005</v>
      </c>
      <c r="E28" s="24">
        <v>0</v>
      </c>
      <c r="F28" s="24">
        <v>63680.090000000004</v>
      </c>
      <c r="G28" s="24">
        <v>5693685.8499999996</v>
      </c>
      <c r="H28" s="24">
        <v>27055.910000000003</v>
      </c>
      <c r="I28" s="24">
        <v>25678.2</v>
      </c>
      <c r="J28" s="24">
        <v>53950.810000000005</v>
      </c>
      <c r="K28" s="24">
        <v>48899887.859999999</v>
      </c>
      <c r="L28" s="24">
        <v>513083.64</v>
      </c>
      <c r="M28" s="24">
        <v>1749.83</v>
      </c>
      <c r="N28" s="24">
        <v>0</v>
      </c>
      <c r="O28" s="24">
        <v>639335.36</v>
      </c>
    </row>
    <row r="29" spans="1:15" s="274" customFormat="1" x14ac:dyDescent="0.15">
      <c r="A29" s="274" t="s">
        <v>2860</v>
      </c>
      <c r="B29" s="64">
        <f>SUM(B30)</f>
        <v>10376919.08</v>
      </c>
      <c r="C29" s="64">
        <f t="shared" ref="C29:O29" si="11">SUM(C30)</f>
        <v>77697.670000000013</v>
      </c>
      <c r="D29" s="64">
        <f t="shared" si="11"/>
        <v>23124.48</v>
      </c>
      <c r="E29" s="64">
        <f t="shared" si="11"/>
        <v>84316.3</v>
      </c>
      <c r="F29" s="64">
        <f t="shared" si="11"/>
        <v>104321.97</v>
      </c>
      <c r="G29" s="64">
        <f t="shared" si="11"/>
        <v>279685.66000000003</v>
      </c>
      <c r="H29" s="64">
        <f t="shared" si="11"/>
        <v>23728.659999999996</v>
      </c>
      <c r="I29" s="64">
        <f t="shared" si="11"/>
        <v>65921.37000000001</v>
      </c>
      <c r="J29" s="64">
        <f t="shared" si="11"/>
        <v>486556.81000000006</v>
      </c>
      <c r="K29" s="64">
        <f t="shared" si="11"/>
        <v>9047551.75</v>
      </c>
      <c r="L29" s="64">
        <f t="shared" si="11"/>
        <v>69054.81</v>
      </c>
      <c r="M29" s="64">
        <f t="shared" si="11"/>
        <v>0</v>
      </c>
      <c r="N29" s="64">
        <f t="shared" si="11"/>
        <v>39147.5</v>
      </c>
      <c r="O29" s="64">
        <f t="shared" si="11"/>
        <v>75812.100000000006</v>
      </c>
    </row>
    <row r="30" spans="1:15" x14ac:dyDescent="0.15">
      <c r="A30" s="1616" t="s">
        <v>2860</v>
      </c>
      <c r="B30" s="64">
        <f>+SUM(C30:O30)</f>
        <v>10376919.08</v>
      </c>
      <c r="C30" s="24">
        <v>77697.670000000013</v>
      </c>
      <c r="D30" s="24">
        <v>23124.48</v>
      </c>
      <c r="E30" s="24">
        <v>84316.3</v>
      </c>
      <c r="F30" s="24">
        <v>104321.97</v>
      </c>
      <c r="G30" s="24">
        <v>279685.66000000003</v>
      </c>
      <c r="H30" s="24">
        <v>23728.659999999996</v>
      </c>
      <c r="I30" s="24">
        <v>65921.37000000001</v>
      </c>
      <c r="J30" s="24">
        <v>486556.81000000006</v>
      </c>
      <c r="K30" s="24">
        <v>9047551.75</v>
      </c>
      <c r="L30" s="24">
        <v>69054.81</v>
      </c>
      <c r="M30" s="24">
        <v>0</v>
      </c>
      <c r="N30" s="24">
        <v>39147.5</v>
      </c>
      <c r="O30" s="24">
        <v>75812.100000000006</v>
      </c>
    </row>
    <row r="32" spans="1:15" x14ac:dyDescent="0.15">
      <c r="A32" s="1963" t="s">
        <v>3622</v>
      </c>
      <c r="B32" s="294"/>
      <c r="C32" s="294"/>
      <c r="D32" s="294"/>
      <c r="E32" s="294"/>
      <c r="F32" s="294"/>
      <c r="G32" s="294"/>
      <c r="H32" s="294"/>
    </row>
    <row r="33" spans="1:8" x14ac:dyDescent="0.15">
      <c r="A33" s="2000" t="s">
        <v>3623</v>
      </c>
      <c r="B33" s="294"/>
      <c r="C33" s="294"/>
      <c r="D33" s="294"/>
      <c r="E33" s="294"/>
      <c r="F33" s="294"/>
      <c r="G33" s="294"/>
      <c r="H33" s="294"/>
    </row>
    <row r="34" spans="1:8" x14ac:dyDescent="0.15">
      <c r="A34" s="2001" t="s">
        <v>21</v>
      </c>
      <c r="B34" s="294"/>
      <c r="C34" s="294"/>
      <c r="D34" s="294"/>
      <c r="E34" s="294"/>
      <c r="F34" s="294"/>
      <c r="G34" s="294"/>
      <c r="H34" s="294"/>
    </row>
    <row r="35" spans="1:8" x14ac:dyDescent="0.15">
      <c r="A35" s="392" t="s">
        <v>1178</v>
      </c>
      <c r="B35" s="294"/>
      <c r="C35" s="294"/>
      <c r="D35" s="294"/>
      <c r="E35" s="294"/>
      <c r="F35" s="294"/>
      <c r="G35" s="294"/>
      <c r="H35" s="294"/>
    </row>
  </sheetData>
  <mergeCells count="4">
    <mergeCell ref="A2:J2"/>
    <mergeCell ref="A4:A5"/>
    <mergeCell ref="B4:B5"/>
    <mergeCell ref="C4:O4"/>
  </mergeCells>
  <pageMargins left="0.7" right="0.7" top="0.75" bottom="0.75" header="0.3" footer="0.3"/>
  <pageSetup paperSize="9" orientation="portrait" verticalDpi="0"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6"/>
  <dimension ref="A2:C75"/>
  <sheetViews>
    <sheetView zoomScaleNormal="100" workbookViewId="0"/>
  </sheetViews>
  <sheetFormatPr baseColWidth="10" defaultRowHeight="10.5" x14ac:dyDescent="0.15"/>
  <cols>
    <col min="1" max="1" width="75" style="257" customWidth="1"/>
    <col min="2" max="3" width="21.42578125" style="257" customWidth="1"/>
    <col min="4" max="16384" width="11.42578125" style="257"/>
  </cols>
  <sheetData>
    <row r="2" spans="1:3" ht="22.5" customHeight="1" x14ac:dyDescent="0.15">
      <c r="A2" s="3335" t="s">
        <v>3625</v>
      </c>
      <c r="B2" s="3335"/>
      <c r="C2" s="3335"/>
    </row>
    <row r="4" spans="1:3" ht="33" customHeight="1" x14ac:dyDescent="0.15">
      <c r="A4" s="2003" t="s">
        <v>3626</v>
      </c>
      <c r="B4" s="281" t="s">
        <v>3627</v>
      </c>
      <c r="C4" s="281" t="s">
        <v>3628</v>
      </c>
    </row>
    <row r="5" spans="1:3" x14ac:dyDescent="0.15">
      <c r="A5" s="1606" t="s">
        <v>71</v>
      </c>
      <c r="B5" s="64">
        <f>+SUM(B6,B11,B21,B27,B44,B61,B66)</f>
        <v>979513101.10000002</v>
      </c>
      <c r="C5" s="64">
        <f>+SUM(C6,C11,C21,C27,C44,C61,C66)</f>
        <v>84938188.659999996</v>
      </c>
    </row>
    <row r="6" spans="1:3" s="274" customFormat="1" x14ac:dyDescent="0.15">
      <c r="A6" s="274" t="s">
        <v>3524</v>
      </c>
      <c r="B6" s="64">
        <f>+B7+B9</f>
        <v>4259949.9400000004</v>
      </c>
      <c r="C6" s="64">
        <f>+C7+C9</f>
        <v>834841.4</v>
      </c>
    </row>
    <row r="7" spans="1:3" s="274" customFormat="1" x14ac:dyDescent="0.15">
      <c r="A7" s="1609" t="s">
        <v>2825</v>
      </c>
      <c r="B7" s="64">
        <f>+B8</f>
        <v>3118670.5100000002</v>
      </c>
      <c r="C7" s="64">
        <f>+C8</f>
        <v>824391.9</v>
      </c>
    </row>
    <row r="8" spans="1:3" x14ac:dyDescent="0.15">
      <c r="A8" s="1616" t="s">
        <v>3629</v>
      </c>
      <c r="B8" s="24">
        <v>3118670.5100000002</v>
      </c>
      <c r="C8" s="24">
        <v>824391.9</v>
      </c>
    </row>
    <row r="9" spans="1:3" s="274" customFormat="1" x14ac:dyDescent="0.15">
      <c r="A9" s="1609" t="s">
        <v>2473</v>
      </c>
      <c r="B9" s="64">
        <f>+B10</f>
        <v>1141279.43</v>
      </c>
      <c r="C9" s="64">
        <f>+C10</f>
        <v>10449.5</v>
      </c>
    </row>
    <row r="10" spans="1:3" x14ac:dyDescent="0.15">
      <c r="A10" s="1616" t="s">
        <v>3630</v>
      </c>
      <c r="B10" s="24">
        <v>1141279.43</v>
      </c>
      <c r="C10" s="24">
        <v>10449.5</v>
      </c>
    </row>
    <row r="11" spans="1:3" s="274" customFormat="1" x14ac:dyDescent="0.15">
      <c r="A11" s="274" t="s">
        <v>3558</v>
      </c>
      <c r="B11" s="64">
        <f>+B12+B14</f>
        <v>289926825.43000001</v>
      </c>
      <c r="C11" s="64">
        <f>+C12+C14</f>
        <v>35977648.809999995</v>
      </c>
    </row>
    <row r="12" spans="1:3" s="274" customFormat="1" x14ac:dyDescent="0.15">
      <c r="A12" s="1609" t="s">
        <v>3599</v>
      </c>
      <c r="B12" s="64">
        <f>+B13</f>
        <v>4921735.91</v>
      </c>
      <c r="C12" s="64">
        <f>+C13</f>
        <v>30388406.539999995</v>
      </c>
    </row>
    <row r="13" spans="1:3" x14ac:dyDescent="0.15">
      <c r="A13" s="1616" t="s">
        <v>3631</v>
      </c>
      <c r="B13" s="24">
        <v>4921735.91</v>
      </c>
      <c r="C13" s="24">
        <v>30388406.539999995</v>
      </c>
    </row>
    <row r="14" spans="1:3" s="274" customFormat="1" x14ac:dyDescent="0.15">
      <c r="A14" s="1609" t="s">
        <v>2830</v>
      </c>
      <c r="B14" s="64">
        <f>+SUM(B15:B20)</f>
        <v>285005089.51999998</v>
      </c>
      <c r="C14" s="64">
        <f>+SUM(C15:C20)</f>
        <v>5589242.2699999996</v>
      </c>
    </row>
    <row r="15" spans="1:3" x14ac:dyDescent="0.15">
      <c r="A15" s="1616" t="s">
        <v>3632</v>
      </c>
      <c r="B15" s="24">
        <v>2441000.9900000002</v>
      </c>
      <c r="C15" s="24">
        <v>688063.37</v>
      </c>
    </row>
    <row r="16" spans="1:3" x14ac:dyDescent="0.15">
      <c r="A16" s="1616" t="s">
        <v>3633</v>
      </c>
      <c r="B16" s="24">
        <v>26380218.920000002</v>
      </c>
      <c r="C16" s="24">
        <v>2346186.9000000004</v>
      </c>
    </row>
    <row r="17" spans="1:3" x14ac:dyDescent="0.15">
      <c r="A17" s="1616" t="s">
        <v>3634</v>
      </c>
      <c r="B17" s="24">
        <v>672183.17</v>
      </c>
      <c r="C17" s="24">
        <v>89663.430000000008</v>
      </c>
    </row>
    <row r="18" spans="1:3" x14ac:dyDescent="0.15">
      <c r="A18" s="1616" t="s">
        <v>3635</v>
      </c>
      <c r="B18" s="24">
        <v>14031392.300000001</v>
      </c>
      <c r="C18" s="24">
        <v>813309.86</v>
      </c>
    </row>
    <row r="19" spans="1:3" x14ac:dyDescent="0.15">
      <c r="A19" s="1616" t="s">
        <v>3636</v>
      </c>
      <c r="B19" s="24">
        <v>200944214.87</v>
      </c>
      <c r="C19" s="24">
        <v>851129.02</v>
      </c>
    </row>
    <row r="20" spans="1:3" x14ac:dyDescent="0.15">
      <c r="A20" s="1616" t="s">
        <v>3637</v>
      </c>
      <c r="B20" s="24">
        <v>40536079.270000003</v>
      </c>
      <c r="C20" s="24">
        <v>800889.69</v>
      </c>
    </row>
    <row r="21" spans="1:3" s="274" customFormat="1" x14ac:dyDescent="0.15">
      <c r="A21" s="274" t="s">
        <v>3518</v>
      </c>
      <c r="B21" s="64">
        <f>+B22</f>
        <v>125007384.75</v>
      </c>
      <c r="C21" s="64">
        <f>+C22</f>
        <v>1049571.1700000002</v>
      </c>
    </row>
    <row r="22" spans="1:3" s="274" customFormat="1" x14ac:dyDescent="0.15">
      <c r="A22" s="1609" t="s">
        <v>2470</v>
      </c>
      <c r="B22" s="64">
        <f>+SUM(B23:B26)</f>
        <v>125007384.75</v>
      </c>
      <c r="C22" s="64">
        <f>+SUM(C23:C26)</f>
        <v>1049571.1700000002</v>
      </c>
    </row>
    <row r="23" spans="1:3" x14ac:dyDescent="0.15">
      <c r="A23" s="1616" t="s">
        <v>3638</v>
      </c>
      <c r="B23" s="24">
        <v>54910.490000000005</v>
      </c>
      <c r="C23" s="24"/>
    </row>
    <row r="24" spans="1:3" x14ac:dyDescent="0.15">
      <c r="A24" s="1616" t="s">
        <v>3639</v>
      </c>
      <c r="B24" s="24">
        <v>27061832.529999997</v>
      </c>
      <c r="C24" s="24">
        <v>91586.85</v>
      </c>
    </row>
    <row r="25" spans="1:3" x14ac:dyDescent="0.15">
      <c r="A25" s="1616" t="s">
        <v>3640</v>
      </c>
      <c r="B25" s="24">
        <v>6050005.7399999993</v>
      </c>
      <c r="C25" s="24">
        <v>367</v>
      </c>
    </row>
    <row r="26" spans="1:3" x14ac:dyDescent="0.15">
      <c r="A26" s="1616" t="s">
        <v>3641</v>
      </c>
      <c r="B26" s="24">
        <v>91840635.99000001</v>
      </c>
      <c r="C26" s="24">
        <v>957617.32000000007</v>
      </c>
    </row>
    <row r="27" spans="1:3" s="274" customFormat="1" x14ac:dyDescent="0.15">
      <c r="A27" s="1609" t="s">
        <v>2808</v>
      </c>
      <c r="B27" s="64">
        <f>+B28+B35</f>
        <v>125631216.73999999</v>
      </c>
      <c r="C27" s="64">
        <f>+C28+C35</f>
        <v>2637185.5099999998</v>
      </c>
    </row>
    <row r="28" spans="1:3" s="274" customFormat="1" x14ac:dyDescent="0.15">
      <c r="A28" s="1609" t="s">
        <v>2808</v>
      </c>
      <c r="B28" s="64">
        <f>+SUM(B29:B34)</f>
        <v>22772116.5</v>
      </c>
      <c r="C28" s="64">
        <f>+SUM(C29:C34)</f>
        <v>958427.67999999993</v>
      </c>
    </row>
    <row r="29" spans="1:3" x14ac:dyDescent="0.15">
      <c r="A29" s="1616" t="s">
        <v>3642</v>
      </c>
      <c r="B29" s="24">
        <v>2873658.41</v>
      </c>
      <c r="C29" s="24">
        <v>146471.27000000002</v>
      </c>
    </row>
    <row r="30" spans="1:3" x14ac:dyDescent="0.15">
      <c r="A30" s="1616" t="s">
        <v>3643</v>
      </c>
      <c r="B30" s="24">
        <v>363930.91000000003</v>
      </c>
      <c r="C30" s="24">
        <v>5912.16</v>
      </c>
    </row>
    <row r="31" spans="1:3" x14ac:dyDescent="0.15">
      <c r="A31" s="1616" t="s">
        <v>3644</v>
      </c>
      <c r="B31" s="24">
        <v>3223104.47</v>
      </c>
      <c r="C31" s="24">
        <v>463657.59</v>
      </c>
    </row>
    <row r="32" spans="1:3" x14ac:dyDescent="0.15">
      <c r="A32" s="1616" t="s">
        <v>3645</v>
      </c>
      <c r="B32" s="24">
        <v>12345847.68</v>
      </c>
      <c r="C32" s="24">
        <v>196875.94999999998</v>
      </c>
    </row>
    <row r="33" spans="1:3" x14ac:dyDescent="0.15">
      <c r="A33" s="1616" t="s">
        <v>3633</v>
      </c>
      <c r="B33" s="24">
        <v>762187.78</v>
      </c>
      <c r="C33" s="24"/>
    </row>
    <row r="34" spans="1:3" x14ac:dyDescent="0.15">
      <c r="A34" s="1616" t="s">
        <v>3646</v>
      </c>
      <c r="B34" s="24">
        <v>3203387.25</v>
      </c>
      <c r="C34" s="24">
        <v>145510.71</v>
      </c>
    </row>
    <row r="35" spans="1:3" s="274" customFormat="1" x14ac:dyDescent="0.15">
      <c r="A35" s="1609" t="s">
        <v>2836</v>
      </c>
      <c r="B35" s="64">
        <f>+SUM(B36:B43)</f>
        <v>102859100.23999999</v>
      </c>
      <c r="C35" s="64">
        <f>+SUM(C36:C43)</f>
        <v>1678757.8299999998</v>
      </c>
    </row>
    <row r="36" spans="1:3" x14ac:dyDescent="0.15">
      <c r="A36" s="1616" t="s">
        <v>3647</v>
      </c>
      <c r="B36" s="24">
        <v>32398244.109999999</v>
      </c>
      <c r="C36" s="24">
        <v>142977.99</v>
      </c>
    </row>
    <row r="37" spans="1:3" x14ac:dyDescent="0.15">
      <c r="A37" s="1616" t="s">
        <v>3648</v>
      </c>
      <c r="B37" s="24">
        <v>9923483.9399999995</v>
      </c>
      <c r="C37" s="24">
        <v>253726.5</v>
      </c>
    </row>
    <row r="38" spans="1:3" x14ac:dyDescent="0.15">
      <c r="A38" s="1616" t="s">
        <v>3649</v>
      </c>
      <c r="B38" s="24">
        <v>2590633.83</v>
      </c>
      <c r="C38" s="24">
        <v>25677.050000000003</v>
      </c>
    </row>
    <row r="39" spans="1:3" x14ac:dyDescent="0.15">
      <c r="A39" s="1616" t="s">
        <v>3650</v>
      </c>
      <c r="B39" s="24">
        <v>4946533.66</v>
      </c>
      <c r="C39" s="24">
        <v>8543.92</v>
      </c>
    </row>
    <row r="40" spans="1:3" x14ac:dyDescent="0.15">
      <c r="A40" s="1616" t="s">
        <v>3651</v>
      </c>
      <c r="B40" s="24">
        <v>66873.929999999993</v>
      </c>
      <c r="C40" s="24">
        <v>360</v>
      </c>
    </row>
    <row r="41" spans="1:3" x14ac:dyDescent="0.15">
      <c r="A41" s="1616" t="s">
        <v>3652</v>
      </c>
      <c r="B41" s="24">
        <v>17859098.98</v>
      </c>
      <c r="C41" s="24">
        <v>379621.69</v>
      </c>
    </row>
    <row r="42" spans="1:3" x14ac:dyDescent="0.15">
      <c r="A42" s="1616" t="s">
        <v>3653</v>
      </c>
      <c r="B42" s="24">
        <v>11330697.699999999</v>
      </c>
      <c r="C42" s="24">
        <v>208599.5</v>
      </c>
    </row>
    <row r="43" spans="1:3" x14ac:dyDescent="0.15">
      <c r="A43" s="1616" t="s">
        <v>3654</v>
      </c>
      <c r="B43" s="24">
        <v>23743534.09</v>
      </c>
      <c r="C43" s="24">
        <v>659251.17999999993</v>
      </c>
    </row>
    <row r="44" spans="1:3" s="274" customFormat="1" x14ac:dyDescent="0.15">
      <c r="A44" s="274" t="s">
        <v>1184</v>
      </c>
      <c r="B44" s="64">
        <f>+B45</f>
        <v>16764698.340000004</v>
      </c>
      <c r="C44" s="64">
        <f>+C45</f>
        <v>28640252.739999998</v>
      </c>
    </row>
    <row r="45" spans="1:3" s="274" customFormat="1" x14ac:dyDescent="0.15">
      <c r="A45" s="1609" t="s">
        <v>1184</v>
      </c>
      <c r="B45" s="64">
        <f>+SUM(B46:B60)</f>
        <v>16764698.340000004</v>
      </c>
      <c r="C45" s="64">
        <f>+SUM(C46:C60)</f>
        <v>28640252.739999998</v>
      </c>
    </row>
    <row r="46" spans="1:3" x14ac:dyDescent="0.15">
      <c r="A46" s="1616" t="s">
        <v>3655</v>
      </c>
      <c r="B46" s="24">
        <v>749627.73</v>
      </c>
      <c r="C46" s="24"/>
    </row>
    <row r="47" spans="1:3" x14ac:dyDescent="0.15">
      <c r="A47" s="1616" t="s">
        <v>3656</v>
      </c>
      <c r="B47" s="24">
        <v>5819367.9399999995</v>
      </c>
      <c r="C47" s="24">
        <v>15176184.090000002</v>
      </c>
    </row>
    <row r="48" spans="1:3" x14ac:dyDescent="0.15">
      <c r="A48" s="1616" t="s">
        <v>3657</v>
      </c>
      <c r="B48" s="24">
        <v>7270.73</v>
      </c>
      <c r="C48" s="24">
        <v>8562733.5300000012</v>
      </c>
    </row>
    <row r="49" spans="1:3" x14ac:dyDescent="0.15">
      <c r="A49" s="1616" t="s">
        <v>3658</v>
      </c>
      <c r="B49" s="24">
        <v>1951.9</v>
      </c>
      <c r="C49" s="24">
        <v>1281399.22</v>
      </c>
    </row>
    <row r="50" spans="1:3" x14ac:dyDescent="0.15">
      <c r="A50" s="1616" t="s">
        <v>3659</v>
      </c>
      <c r="B50" s="24">
        <v>1969706.65</v>
      </c>
      <c r="C50" s="24">
        <v>12060.380000000001</v>
      </c>
    </row>
    <row r="51" spans="1:3" x14ac:dyDescent="0.15">
      <c r="A51" s="1616" t="s">
        <v>3660</v>
      </c>
      <c r="B51" s="24">
        <v>38376.14</v>
      </c>
      <c r="C51" s="24"/>
    </row>
    <row r="52" spans="1:3" x14ac:dyDescent="0.15">
      <c r="A52" s="1616" t="s">
        <v>3661</v>
      </c>
      <c r="B52" s="24">
        <v>145168.44</v>
      </c>
      <c r="C52" s="24">
        <v>9651.15</v>
      </c>
    </row>
    <row r="53" spans="1:3" x14ac:dyDescent="0.15">
      <c r="A53" s="1616" t="s">
        <v>3662</v>
      </c>
      <c r="B53" s="24">
        <v>79586.33</v>
      </c>
      <c r="C53" s="24">
        <v>641802.73</v>
      </c>
    </row>
    <row r="54" spans="1:3" x14ac:dyDescent="0.15">
      <c r="A54" s="1616" t="s">
        <v>3663</v>
      </c>
      <c r="B54" s="24">
        <v>3533551.2199999997</v>
      </c>
      <c r="C54" s="24">
        <v>5715.47</v>
      </c>
    </row>
    <row r="55" spans="1:3" x14ac:dyDescent="0.15">
      <c r="A55" s="1616" t="s">
        <v>3664</v>
      </c>
      <c r="B55" s="24">
        <v>217998.64</v>
      </c>
      <c r="C55" s="24">
        <v>144549.09000000003</v>
      </c>
    </row>
    <row r="56" spans="1:3" x14ac:dyDescent="0.15">
      <c r="A56" s="1616" t="s">
        <v>3665</v>
      </c>
      <c r="B56" s="24">
        <v>156985.94</v>
      </c>
      <c r="C56" s="24">
        <v>407114.37</v>
      </c>
    </row>
    <row r="57" spans="1:3" x14ac:dyDescent="0.15">
      <c r="A57" s="1616" t="s">
        <v>3666</v>
      </c>
      <c r="B57" s="24">
        <v>1694861.3800000001</v>
      </c>
      <c r="C57" s="24">
        <v>102238.62</v>
      </c>
    </row>
    <row r="58" spans="1:3" x14ac:dyDescent="0.15">
      <c r="A58" s="1616" t="s">
        <v>3667</v>
      </c>
      <c r="B58" s="24">
        <v>421700.59000000008</v>
      </c>
      <c r="C58" s="24">
        <v>958930.31</v>
      </c>
    </row>
    <row r="59" spans="1:3" x14ac:dyDescent="0.15">
      <c r="A59" s="1616" t="s">
        <v>3668</v>
      </c>
      <c r="B59" s="24">
        <v>1209392.6300000001</v>
      </c>
      <c r="C59" s="24">
        <v>1337288.8999999999</v>
      </c>
    </row>
    <row r="60" spans="1:3" x14ac:dyDescent="0.15">
      <c r="A60" s="1616" t="s">
        <v>3669</v>
      </c>
      <c r="B60" s="24">
        <v>719152.08000000007</v>
      </c>
      <c r="C60" s="24">
        <v>584.88</v>
      </c>
    </row>
    <row r="61" spans="1:3" s="274" customFormat="1" x14ac:dyDescent="0.15">
      <c r="A61" s="274" t="s">
        <v>1544</v>
      </c>
      <c r="B61" s="64">
        <f>+B62</f>
        <v>399128955.34000003</v>
      </c>
      <c r="C61" s="64">
        <f>+C62</f>
        <v>15716290.940000001</v>
      </c>
    </row>
    <row r="62" spans="1:3" s="274" customFormat="1" x14ac:dyDescent="0.15">
      <c r="A62" s="274" t="s">
        <v>3523</v>
      </c>
      <c r="B62" s="64">
        <f>+SUM(B63:B65)</f>
        <v>399128955.34000003</v>
      </c>
      <c r="C62" s="64">
        <f>+SUM(C63:C65)</f>
        <v>15716290.940000001</v>
      </c>
    </row>
    <row r="63" spans="1:3" x14ac:dyDescent="0.15">
      <c r="A63" s="1616" t="s">
        <v>3670</v>
      </c>
      <c r="B63" s="24">
        <v>44889094.630000003</v>
      </c>
      <c r="C63" s="24">
        <v>3461118.1700000004</v>
      </c>
    </row>
    <row r="64" spans="1:3" x14ac:dyDescent="0.15">
      <c r="A64" s="1616" t="s">
        <v>3671</v>
      </c>
      <c r="B64" s="24">
        <v>42324205.590000004</v>
      </c>
      <c r="C64" s="24">
        <v>5060768.5299999993</v>
      </c>
    </row>
    <row r="65" spans="1:3" x14ac:dyDescent="0.15">
      <c r="A65" s="1616" t="s">
        <v>3633</v>
      </c>
      <c r="B65" s="24">
        <v>311915655.12</v>
      </c>
      <c r="C65" s="24">
        <v>7194404.2400000021</v>
      </c>
    </row>
    <row r="66" spans="1:3" s="274" customFormat="1" x14ac:dyDescent="0.15">
      <c r="A66" s="274" t="s">
        <v>3522</v>
      </c>
      <c r="B66" s="64">
        <f>+B67</f>
        <v>18794070.559999999</v>
      </c>
      <c r="C66" s="64">
        <f>+C67</f>
        <v>82398.09</v>
      </c>
    </row>
    <row r="67" spans="1:3" s="274" customFormat="1" x14ac:dyDescent="0.15">
      <c r="A67" s="274" t="s">
        <v>2328</v>
      </c>
      <c r="B67" s="64">
        <f>+SUM(B68:B70)</f>
        <v>18794070.559999999</v>
      </c>
      <c r="C67" s="64">
        <f>+SUM(C68:C70)</f>
        <v>82398.09</v>
      </c>
    </row>
    <row r="68" spans="1:3" x14ac:dyDescent="0.15">
      <c r="A68" s="1616" t="s">
        <v>3672</v>
      </c>
      <c r="B68" s="24">
        <v>1953021.4300000002</v>
      </c>
      <c r="C68" s="24">
        <v>1351.79</v>
      </c>
    </row>
    <row r="69" spans="1:3" x14ac:dyDescent="0.15">
      <c r="A69" s="1616" t="s">
        <v>3673</v>
      </c>
      <c r="B69" s="24">
        <v>16356598.800000001</v>
      </c>
      <c r="C69" s="24">
        <v>74459.03</v>
      </c>
    </row>
    <row r="70" spans="1:3" x14ac:dyDescent="0.15">
      <c r="A70" s="1616" t="s">
        <v>3674</v>
      </c>
      <c r="B70" s="24">
        <v>484450.33</v>
      </c>
      <c r="C70" s="24">
        <v>6587.27</v>
      </c>
    </row>
    <row r="71" spans="1:3" x14ac:dyDescent="0.15">
      <c r="A71" s="1616"/>
      <c r="B71" s="1905"/>
      <c r="C71" s="1905"/>
    </row>
    <row r="72" spans="1:3" x14ac:dyDescent="0.15">
      <c r="A72" s="3545" t="s">
        <v>3675</v>
      </c>
      <c r="B72" s="3545"/>
      <c r="C72" s="3545"/>
    </row>
    <row r="73" spans="1:3" x14ac:dyDescent="0.15">
      <c r="A73" s="3545"/>
      <c r="B73" s="3545"/>
      <c r="C73" s="3545"/>
    </row>
    <row r="74" spans="1:3" ht="11.25" customHeight="1" x14ac:dyDescent="0.15">
      <c r="A74" s="3546" t="s">
        <v>21</v>
      </c>
      <c r="B74" s="3546"/>
      <c r="C74" s="3546"/>
    </row>
    <row r="75" spans="1:3" ht="22.5" customHeight="1" x14ac:dyDescent="0.15">
      <c r="A75" s="3547" t="s">
        <v>3676</v>
      </c>
      <c r="B75" s="3548"/>
      <c r="C75" s="3548"/>
    </row>
  </sheetData>
  <mergeCells count="4">
    <mergeCell ref="A2:C2"/>
    <mergeCell ref="A72:C73"/>
    <mergeCell ref="A74:C74"/>
    <mergeCell ref="A75:C75"/>
  </mergeCells>
  <pageMargins left="0.7" right="0.7" top="0.75" bottom="0.75" header="0.3" footer="0.3"/>
  <pageSetup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7"/>
  <dimension ref="A2:C26"/>
  <sheetViews>
    <sheetView workbookViewId="0"/>
  </sheetViews>
  <sheetFormatPr baseColWidth="10" defaultRowHeight="10.5" x14ac:dyDescent="0.15"/>
  <cols>
    <col min="1" max="1" width="55.7109375" style="257" customWidth="1"/>
    <col min="2" max="3" width="26.42578125" style="257" customWidth="1"/>
    <col min="4" max="16384" width="11.42578125" style="257"/>
  </cols>
  <sheetData>
    <row r="2" spans="1:3" ht="33" customHeight="1" x14ac:dyDescent="0.15">
      <c r="A2" s="3549" t="s">
        <v>3677</v>
      </c>
      <c r="B2" s="3549"/>
      <c r="C2" s="3549"/>
    </row>
    <row r="4" spans="1:3" ht="15" customHeight="1" x14ac:dyDescent="0.15">
      <c r="A4" s="2003" t="s">
        <v>3626</v>
      </c>
      <c r="B4" s="281" t="s">
        <v>3627</v>
      </c>
      <c r="C4" s="281" t="s">
        <v>3628</v>
      </c>
    </row>
    <row r="5" spans="1:3" x14ac:dyDescent="0.15">
      <c r="A5" s="2004" t="s">
        <v>71</v>
      </c>
      <c r="B5" s="524">
        <f>+B6+B9+B12+B15</f>
        <v>1712032777.5999999</v>
      </c>
      <c r="C5" s="524">
        <f>+C6+C9+C12+C15</f>
        <v>18839386.729999997</v>
      </c>
    </row>
    <row r="6" spans="1:3" s="274" customFormat="1" x14ac:dyDescent="0.15">
      <c r="A6" s="274" t="s">
        <v>3518</v>
      </c>
      <c r="B6" s="64">
        <f>+B7</f>
        <v>5440517.4000000004</v>
      </c>
      <c r="C6" s="64">
        <f>+C7</f>
        <v>274833.02</v>
      </c>
    </row>
    <row r="7" spans="1:3" s="274" customFormat="1" x14ac:dyDescent="0.15">
      <c r="A7" s="1609" t="s">
        <v>2470</v>
      </c>
      <c r="B7" s="64">
        <f>+B8</f>
        <v>5440517.4000000004</v>
      </c>
      <c r="C7" s="64">
        <f>+C8</f>
        <v>274833.02</v>
      </c>
    </row>
    <row r="8" spans="1:3" x14ac:dyDescent="0.15">
      <c r="A8" s="1616" t="s">
        <v>3638</v>
      </c>
      <c r="B8" s="24">
        <v>5440517.4000000004</v>
      </c>
      <c r="C8" s="24">
        <v>274833.02</v>
      </c>
    </row>
    <row r="9" spans="1:3" s="274" customFormat="1" x14ac:dyDescent="0.15">
      <c r="A9" s="274" t="s">
        <v>2808</v>
      </c>
      <c r="B9" s="64">
        <f>+B10</f>
        <v>164099.40000000002</v>
      </c>
      <c r="C9" s="64">
        <f>+C10</f>
        <v>57.6</v>
      </c>
    </row>
    <row r="10" spans="1:3" s="274" customFormat="1" x14ac:dyDescent="0.15">
      <c r="A10" s="1609" t="s">
        <v>2836</v>
      </c>
      <c r="B10" s="64">
        <f>+B11</f>
        <v>164099.40000000002</v>
      </c>
      <c r="C10" s="64">
        <f>+C11</f>
        <v>57.6</v>
      </c>
    </row>
    <row r="11" spans="1:3" x14ac:dyDescent="0.15">
      <c r="A11" s="1616" t="s">
        <v>3678</v>
      </c>
      <c r="B11" s="24">
        <v>164099.40000000002</v>
      </c>
      <c r="C11" s="24">
        <v>57.6</v>
      </c>
    </row>
    <row r="12" spans="1:3" s="274" customFormat="1" x14ac:dyDescent="0.15">
      <c r="A12" s="274" t="s">
        <v>1544</v>
      </c>
      <c r="B12" s="64">
        <f>+B13</f>
        <v>948323452.58000004</v>
      </c>
      <c r="C12" s="64">
        <f>+C13</f>
        <v>12267308.699999999</v>
      </c>
    </row>
    <row r="13" spans="1:3" s="274" customFormat="1" x14ac:dyDescent="0.15">
      <c r="A13" s="1609" t="s">
        <v>3523</v>
      </c>
      <c r="B13" s="64">
        <f>+B14</f>
        <v>948323452.58000004</v>
      </c>
      <c r="C13" s="64">
        <f>+C14</f>
        <v>12267308.699999999</v>
      </c>
    </row>
    <row r="14" spans="1:3" x14ac:dyDescent="0.15">
      <c r="A14" s="1616" t="s">
        <v>3671</v>
      </c>
      <c r="B14" s="24">
        <v>948323452.58000004</v>
      </c>
      <c r="C14" s="24">
        <v>12267308.699999999</v>
      </c>
    </row>
    <row r="15" spans="1:3" s="274" customFormat="1" x14ac:dyDescent="0.15">
      <c r="A15" s="274" t="s">
        <v>3522</v>
      </c>
      <c r="B15" s="64">
        <f>+B16+B19+B21</f>
        <v>758104708.22000003</v>
      </c>
      <c r="C15" s="64">
        <f>+C16+C19+C21</f>
        <v>6297187.4100000001</v>
      </c>
    </row>
    <row r="16" spans="1:3" s="274" customFormat="1" x14ac:dyDescent="0.15">
      <c r="A16" s="1609" t="s">
        <v>2328</v>
      </c>
      <c r="B16" s="64">
        <f>+SUM(B17:B18)</f>
        <v>20697327.790000003</v>
      </c>
      <c r="C16" s="64">
        <f>+SUM(C17:C18)</f>
        <v>520553.88999999996</v>
      </c>
    </row>
    <row r="17" spans="1:3" x14ac:dyDescent="0.15">
      <c r="A17" s="1616" t="s">
        <v>3672</v>
      </c>
      <c r="B17" s="24">
        <v>20204867.440000001</v>
      </c>
      <c r="C17" s="24">
        <v>504832.47</v>
      </c>
    </row>
    <row r="18" spans="1:3" x14ac:dyDescent="0.15">
      <c r="A18" s="1616" t="s">
        <v>3674</v>
      </c>
      <c r="B18" s="24">
        <v>492460.35</v>
      </c>
      <c r="C18" s="24">
        <v>15721.42</v>
      </c>
    </row>
    <row r="19" spans="1:3" s="274" customFormat="1" x14ac:dyDescent="0.15">
      <c r="A19" s="1609" t="s">
        <v>3600</v>
      </c>
      <c r="B19" s="64">
        <f>+B20</f>
        <v>681480712.10000002</v>
      </c>
      <c r="C19" s="64">
        <f>+C20</f>
        <v>5441320.7400000002</v>
      </c>
    </row>
    <row r="20" spans="1:3" x14ac:dyDescent="0.15">
      <c r="A20" s="1616" t="s">
        <v>3679</v>
      </c>
      <c r="B20" s="24">
        <v>681480712.10000002</v>
      </c>
      <c r="C20" s="24">
        <v>5441320.7400000002</v>
      </c>
    </row>
    <row r="21" spans="1:3" s="274" customFormat="1" x14ac:dyDescent="0.15">
      <c r="A21" s="1609" t="s">
        <v>3580</v>
      </c>
      <c r="B21" s="64">
        <f>+B22</f>
        <v>55926668.329999998</v>
      </c>
      <c r="C21" s="64">
        <f>+C22</f>
        <v>335312.78000000003</v>
      </c>
    </row>
    <row r="22" spans="1:3" x14ac:dyDescent="0.15">
      <c r="A22" s="1616" t="s">
        <v>3680</v>
      </c>
      <c r="B22" s="24">
        <v>55926668.329999998</v>
      </c>
      <c r="C22" s="24">
        <v>335312.78000000003</v>
      </c>
    </row>
    <row r="23" spans="1:3" x14ac:dyDescent="0.15">
      <c r="A23" s="1616"/>
    </row>
    <row r="24" spans="1:3" ht="22.5" customHeight="1" x14ac:dyDescent="0.15">
      <c r="A24" s="3550" t="s">
        <v>3675</v>
      </c>
      <c r="B24" s="3550"/>
      <c r="C24" s="3550"/>
    </row>
    <row r="25" spans="1:3" ht="11.25" customHeight="1" x14ac:dyDescent="0.15">
      <c r="A25" s="3546" t="s">
        <v>21</v>
      </c>
      <c r="B25" s="3546"/>
      <c r="C25" s="3546"/>
    </row>
    <row r="26" spans="1:3" ht="22.5" customHeight="1" x14ac:dyDescent="0.15">
      <c r="A26" s="3551" t="s">
        <v>3681</v>
      </c>
      <c r="B26" s="2566"/>
      <c r="C26" s="2566"/>
    </row>
  </sheetData>
  <mergeCells count="4">
    <mergeCell ref="A2:C2"/>
    <mergeCell ref="A24:C24"/>
    <mergeCell ref="A25:C25"/>
    <mergeCell ref="A26:C26"/>
  </mergeCells>
  <pageMargins left="0.7" right="0.7" top="0.75" bottom="0.75" header="0.3" footer="0.3"/>
  <pageSetup orientation="portrait"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8"/>
  <dimension ref="A2:C82"/>
  <sheetViews>
    <sheetView zoomScaleNormal="100" workbookViewId="0"/>
  </sheetViews>
  <sheetFormatPr baseColWidth="10" defaultRowHeight="10.5" x14ac:dyDescent="0.15"/>
  <cols>
    <col min="1" max="1" width="57.140625" style="257" customWidth="1"/>
    <col min="2" max="3" width="28.5703125" style="257" customWidth="1"/>
    <col min="4" max="16384" width="11.42578125" style="257"/>
  </cols>
  <sheetData>
    <row r="2" spans="1:3" ht="22.5" customHeight="1" x14ac:dyDescent="0.15">
      <c r="A2" s="3335" t="s">
        <v>3682</v>
      </c>
      <c r="B2" s="3335"/>
      <c r="C2" s="3335"/>
    </row>
    <row r="3" spans="1:3" ht="10.5" customHeight="1" x14ac:dyDescent="0.15">
      <c r="A3" s="1989"/>
      <c r="B3" s="1989"/>
      <c r="C3" s="1989"/>
    </row>
    <row r="4" spans="1:3" ht="18.75" customHeight="1" x14ac:dyDescent="0.15">
      <c r="A4" s="2003" t="s">
        <v>3626</v>
      </c>
      <c r="B4" s="280" t="s">
        <v>3627</v>
      </c>
      <c r="C4" s="280" t="s">
        <v>3628</v>
      </c>
    </row>
    <row r="5" spans="1:3" x14ac:dyDescent="0.15">
      <c r="A5" s="2005" t="s">
        <v>71</v>
      </c>
      <c r="B5" s="523">
        <f>+B6+B12+B15+B30+B34+B43+B68+B71+B74</f>
        <v>279067944.47999996</v>
      </c>
      <c r="C5" s="523">
        <f>+C6+C12+C15+C30+C34+C43+C68+C71+C74</f>
        <v>48398299.690000013</v>
      </c>
    </row>
    <row r="6" spans="1:3" s="274" customFormat="1" x14ac:dyDescent="0.15">
      <c r="A6" s="274" t="s">
        <v>3524</v>
      </c>
      <c r="B6" s="64">
        <f>+B7+B9</f>
        <v>20843543.900000002</v>
      </c>
      <c r="C6" s="64">
        <f>+C7+C9</f>
        <v>14893459.890000001</v>
      </c>
    </row>
    <row r="7" spans="1:3" s="274" customFormat="1" x14ac:dyDescent="0.15">
      <c r="A7" s="1609" t="s">
        <v>2824</v>
      </c>
      <c r="B7" s="64">
        <f>+B8</f>
        <v>57545.070000000007</v>
      </c>
      <c r="C7" s="64">
        <f>+C8</f>
        <v>0</v>
      </c>
    </row>
    <row r="8" spans="1:3" x14ac:dyDescent="0.15">
      <c r="A8" s="1616" t="s">
        <v>3683</v>
      </c>
      <c r="B8" s="24">
        <v>57545.070000000007</v>
      </c>
      <c r="C8" s="24"/>
    </row>
    <row r="9" spans="1:3" s="274" customFormat="1" x14ac:dyDescent="0.15">
      <c r="A9" s="1609" t="s">
        <v>2473</v>
      </c>
      <c r="B9" s="64">
        <f>+SUM(B10:B11)</f>
        <v>20785998.830000002</v>
      </c>
      <c r="C9" s="64">
        <f>+SUM(C10:C11)</f>
        <v>14893459.890000001</v>
      </c>
    </row>
    <row r="10" spans="1:3" x14ac:dyDescent="0.15">
      <c r="A10" s="1616" t="s">
        <v>3684</v>
      </c>
      <c r="B10" s="24">
        <v>20017264.670000002</v>
      </c>
      <c r="C10" s="24">
        <v>14699812.520000001</v>
      </c>
    </row>
    <row r="11" spans="1:3" x14ac:dyDescent="0.15">
      <c r="A11" s="1616" t="s">
        <v>3685</v>
      </c>
      <c r="B11" s="24">
        <v>768734.15999999992</v>
      </c>
      <c r="C11" s="24">
        <v>193647.37</v>
      </c>
    </row>
    <row r="12" spans="1:3" s="274" customFormat="1" x14ac:dyDescent="0.15">
      <c r="A12" s="274" t="s">
        <v>2827</v>
      </c>
      <c r="B12" s="64">
        <f>+B13</f>
        <v>117375.99</v>
      </c>
      <c r="C12" s="64">
        <f>+C13</f>
        <v>11674.800000000001</v>
      </c>
    </row>
    <row r="13" spans="1:3" s="274" customFormat="1" x14ac:dyDescent="0.15">
      <c r="A13" s="1609" t="s">
        <v>1452</v>
      </c>
      <c r="B13" s="64">
        <f>+B14</f>
        <v>117375.99</v>
      </c>
      <c r="C13" s="64">
        <f>+C14</f>
        <v>11674.800000000001</v>
      </c>
    </row>
    <row r="14" spans="1:3" x14ac:dyDescent="0.15">
      <c r="A14" s="1616" t="s">
        <v>3686</v>
      </c>
      <c r="B14" s="24">
        <v>117375.99</v>
      </c>
      <c r="C14" s="24">
        <v>11674.800000000001</v>
      </c>
    </row>
    <row r="15" spans="1:3" s="274" customFormat="1" x14ac:dyDescent="0.15">
      <c r="A15" s="274" t="s">
        <v>3558</v>
      </c>
      <c r="B15" s="64">
        <f>+B16+B18</f>
        <v>60801070.579999998</v>
      </c>
      <c r="C15" s="64">
        <f>+C16+C18</f>
        <v>4904961.6999999993</v>
      </c>
    </row>
    <row r="16" spans="1:3" s="274" customFormat="1" x14ac:dyDescent="0.15">
      <c r="A16" s="1609" t="s">
        <v>3599</v>
      </c>
      <c r="B16" s="64">
        <f>+B17</f>
        <v>2008883.0799999998</v>
      </c>
      <c r="C16" s="64">
        <f>+C17</f>
        <v>705482.43</v>
      </c>
    </row>
    <row r="17" spans="1:3" x14ac:dyDescent="0.15">
      <c r="A17" s="1616" t="s">
        <v>3599</v>
      </c>
      <c r="B17" s="24">
        <v>2008883.0799999998</v>
      </c>
      <c r="C17" s="24">
        <v>705482.43</v>
      </c>
    </row>
    <row r="18" spans="1:3" s="274" customFormat="1" x14ac:dyDescent="0.15">
      <c r="A18" s="1609" t="s">
        <v>2830</v>
      </c>
      <c r="B18" s="64">
        <f>+SUM(B19:B29)</f>
        <v>58792187.5</v>
      </c>
      <c r="C18" s="64">
        <f>+SUM(C19:C29)</f>
        <v>4199479.2699999996</v>
      </c>
    </row>
    <row r="19" spans="1:3" x14ac:dyDescent="0.15">
      <c r="A19" s="1616" t="s">
        <v>3687</v>
      </c>
      <c r="B19" s="24">
        <v>268551.98</v>
      </c>
      <c r="C19" s="24">
        <v>94656.260000000009</v>
      </c>
    </row>
    <row r="20" spans="1:3" x14ac:dyDescent="0.15">
      <c r="A20" s="1616" t="s">
        <v>3688</v>
      </c>
      <c r="B20" s="24">
        <v>1204887.48</v>
      </c>
      <c r="C20" s="24">
        <v>179865.59999999998</v>
      </c>
    </row>
    <row r="21" spans="1:3" x14ac:dyDescent="0.15">
      <c r="A21" s="1616" t="s">
        <v>3689</v>
      </c>
      <c r="B21" s="24">
        <v>114336.34</v>
      </c>
      <c r="C21" s="24">
        <v>1009.8100000000001</v>
      </c>
    </row>
    <row r="22" spans="1:3" x14ac:dyDescent="0.15">
      <c r="A22" s="1616" t="s">
        <v>3690</v>
      </c>
      <c r="B22" s="24">
        <v>6870816.2200000007</v>
      </c>
      <c r="C22" s="24">
        <v>418608.22000000003</v>
      </c>
    </row>
    <row r="23" spans="1:3" x14ac:dyDescent="0.15">
      <c r="A23" s="1616" t="s">
        <v>3691</v>
      </c>
      <c r="B23" s="24">
        <v>13543288.85</v>
      </c>
      <c r="C23" s="24">
        <v>379307.38</v>
      </c>
    </row>
    <row r="24" spans="1:3" x14ac:dyDescent="0.15">
      <c r="A24" s="1616" t="s">
        <v>3692</v>
      </c>
      <c r="B24" s="24">
        <v>2188181.12</v>
      </c>
      <c r="C24" s="24">
        <v>62480.979999999996</v>
      </c>
    </row>
    <row r="25" spans="1:3" x14ac:dyDescent="0.15">
      <c r="A25" s="1616" t="s">
        <v>3693</v>
      </c>
      <c r="B25" s="24">
        <v>27480594.620000001</v>
      </c>
      <c r="C25" s="24">
        <v>2382725.3800000004</v>
      </c>
    </row>
    <row r="26" spans="1:3" x14ac:dyDescent="0.15">
      <c r="A26" s="1616" t="s">
        <v>3694</v>
      </c>
      <c r="B26" s="24">
        <v>4510268.75</v>
      </c>
      <c r="C26" s="24">
        <v>303829.36</v>
      </c>
    </row>
    <row r="27" spans="1:3" x14ac:dyDescent="0.15">
      <c r="A27" s="1616" t="s">
        <v>3695</v>
      </c>
      <c r="B27" s="24">
        <v>1942435.1099999999</v>
      </c>
      <c r="C27" s="24">
        <v>174072.63</v>
      </c>
    </row>
    <row r="28" spans="1:3" x14ac:dyDescent="0.15">
      <c r="A28" s="1616" t="s">
        <v>3696</v>
      </c>
      <c r="B28" s="24">
        <v>60637.32</v>
      </c>
      <c r="C28" s="24">
        <v>4161.55</v>
      </c>
    </row>
    <row r="29" spans="1:3" x14ac:dyDescent="0.15">
      <c r="A29" s="1616" t="s">
        <v>3697</v>
      </c>
      <c r="B29" s="24">
        <v>608189.71</v>
      </c>
      <c r="C29" s="24">
        <v>198762.1</v>
      </c>
    </row>
    <row r="30" spans="1:3" s="274" customFormat="1" x14ac:dyDescent="0.15">
      <c r="A30" s="274" t="s">
        <v>3518</v>
      </c>
      <c r="B30" s="64">
        <f>+B31</f>
        <v>1781013.6199999999</v>
      </c>
      <c r="C30" s="64">
        <f>+C31</f>
        <v>12995.12</v>
      </c>
    </row>
    <row r="31" spans="1:3" s="274" customFormat="1" x14ac:dyDescent="0.15">
      <c r="A31" s="1609" t="s">
        <v>2470</v>
      </c>
      <c r="B31" s="64">
        <f>+SUM(B32:B33)</f>
        <v>1781013.6199999999</v>
      </c>
      <c r="C31" s="64">
        <f>+SUM(C32:C33)</f>
        <v>12995.12</v>
      </c>
    </row>
    <row r="32" spans="1:3" x14ac:dyDescent="0.15">
      <c r="A32" s="1616" t="s">
        <v>3698</v>
      </c>
      <c r="B32" s="24">
        <v>1768714.6199999999</v>
      </c>
      <c r="C32" s="24">
        <v>12995.12</v>
      </c>
    </row>
    <row r="33" spans="1:3" x14ac:dyDescent="0.15">
      <c r="A33" s="1616" t="s">
        <v>3699</v>
      </c>
      <c r="B33" s="24">
        <v>12299</v>
      </c>
      <c r="C33" s="24">
        <v>0</v>
      </c>
    </row>
    <row r="34" spans="1:3" s="274" customFormat="1" x14ac:dyDescent="0.15">
      <c r="A34" s="274" t="s">
        <v>2808</v>
      </c>
      <c r="B34" s="64">
        <f>+B35+B40</f>
        <v>6843194.3699999992</v>
      </c>
      <c r="C34" s="64">
        <f>+C35+C40</f>
        <v>285238.13</v>
      </c>
    </row>
    <row r="35" spans="1:3" s="274" customFormat="1" x14ac:dyDescent="0.15">
      <c r="A35" s="1609" t="s">
        <v>2808</v>
      </c>
      <c r="B35" s="64">
        <f>+SUM(B36:B39)</f>
        <v>2594615.4300000002</v>
      </c>
      <c r="C35" s="64">
        <f>+SUM(C36:C39)</f>
        <v>177903.58000000002</v>
      </c>
    </row>
    <row r="36" spans="1:3" x14ac:dyDescent="0.15">
      <c r="A36" s="1616" t="s">
        <v>3700</v>
      </c>
      <c r="B36" s="24">
        <v>1521.1</v>
      </c>
      <c r="C36" s="24">
        <v>0</v>
      </c>
    </row>
    <row r="37" spans="1:3" x14ac:dyDescent="0.15">
      <c r="A37" s="1616" t="s">
        <v>3701</v>
      </c>
      <c r="B37" s="24">
        <v>5916.21</v>
      </c>
      <c r="C37" s="24">
        <v>0</v>
      </c>
    </row>
    <row r="38" spans="1:3" x14ac:dyDescent="0.15">
      <c r="A38" s="1616" t="s">
        <v>3702</v>
      </c>
      <c r="B38" s="24">
        <v>107052.16</v>
      </c>
      <c r="C38" s="24">
        <v>0</v>
      </c>
    </row>
    <row r="39" spans="1:3" x14ac:dyDescent="0.15">
      <c r="A39" s="1616" t="s">
        <v>3703</v>
      </c>
      <c r="B39" s="24">
        <v>2480125.96</v>
      </c>
      <c r="C39" s="24">
        <v>177903.58000000002</v>
      </c>
    </row>
    <row r="40" spans="1:3" s="274" customFormat="1" x14ac:dyDescent="0.15">
      <c r="A40" s="1609" t="s">
        <v>2836</v>
      </c>
      <c r="B40" s="64">
        <f>+SUM(B41:B42)</f>
        <v>4248578.9399999995</v>
      </c>
      <c r="C40" s="64">
        <f>+SUM(C41:C42)</f>
        <v>107334.55</v>
      </c>
    </row>
    <row r="41" spans="1:3" x14ac:dyDescent="0.15">
      <c r="A41" s="1616" t="s">
        <v>3704</v>
      </c>
      <c r="B41" s="24">
        <v>3819803.98</v>
      </c>
      <c r="C41" s="24">
        <v>104780.89</v>
      </c>
    </row>
    <row r="42" spans="1:3" x14ac:dyDescent="0.15">
      <c r="A42" s="1616" t="s">
        <v>3705</v>
      </c>
      <c r="B42" s="24">
        <v>428774.95999999996</v>
      </c>
      <c r="C42" s="24">
        <v>2553.66</v>
      </c>
    </row>
    <row r="43" spans="1:3" s="274" customFormat="1" x14ac:dyDescent="0.15">
      <c r="A43" s="1609" t="s">
        <v>1184</v>
      </c>
      <c r="B43" s="64">
        <f>+B44</f>
        <v>115661613.56999998</v>
      </c>
      <c r="C43" s="64">
        <f>+C44</f>
        <v>26192917.930000003</v>
      </c>
    </row>
    <row r="44" spans="1:3" s="274" customFormat="1" x14ac:dyDescent="0.15">
      <c r="A44" s="1609" t="s">
        <v>1184</v>
      </c>
      <c r="B44" s="64">
        <f>+SUM(B45:B67)</f>
        <v>115661613.56999998</v>
      </c>
      <c r="C44" s="64">
        <f>+SUM(C45:C67)</f>
        <v>26192917.930000003</v>
      </c>
    </row>
    <row r="45" spans="1:3" x14ac:dyDescent="0.15">
      <c r="A45" s="1616" t="s">
        <v>3706</v>
      </c>
      <c r="B45" s="24">
        <v>1184104.8399999999</v>
      </c>
      <c r="C45" s="24">
        <v>0</v>
      </c>
    </row>
    <row r="46" spans="1:3" x14ac:dyDescent="0.15">
      <c r="A46" s="1616" t="s">
        <v>3707</v>
      </c>
      <c r="B46" s="24">
        <v>3347706.2800000003</v>
      </c>
      <c r="C46" s="24">
        <v>35366.74</v>
      </c>
    </row>
    <row r="47" spans="1:3" x14ac:dyDescent="0.15">
      <c r="A47" s="1616" t="s">
        <v>3708</v>
      </c>
      <c r="B47" s="24">
        <v>32212167.07</v>
      </c>
      <c r="C47" s="24">
        <v>542469.19999999995</v>
      </c>
    </row>
    <row r="48" spans="1:3" x14ac:dyDescent="0.15">
      <c r="A48" s="1616" t="s">
        <v>3709</v>
      </c>
      <c r="B48" s="24">
        <v>4065060.75</v>
      </c>
      <c r="C48" s="24">
        <v>69577.36</v>
      </c>
    </row>
    <row r="49" spans="1:3" x14ac:dyDescent="0.15">
      <c r="A49" s="1616" t="s">
        <v>3710</v>
      </c>
      <c r="B49" s="24">
        <v>7627102.25</v>
      </c>
      <c r="C49" s="24">
        <v>13931.98</v>
      </c>
    </row>
    <row r="50" spans="1:3" x14ac:dyDescent="0.15">
      <c r="A50" s="1616" t="s">
        <v>3711</v>
      </c>
      <c r="B50" s="24">
        <v>17697102.52</v>
      </c>
      <c r="C50" s="24">
        <v>2192217.33</v>
      </c>
    </row>
    <row r="51" spans="1:3" x14ac:dyDescent="0.15">
      <c r="A51" s="1616" t="s">
        <v>3712</v>
      </c>
      <c r="B51" s="24">
        <v>727237.93</v>
      </c>
      <c r="C51" s="24">
        <v>647.25</v>
      </c>
    </row>
    <row r="52" spans="1:3" x14ac:dyDescent="0.15">
      <c r="A52" s="1616" t="s">
        <v>3713</v>
      </c>
      <c r="B52" s="24">
        <v>312277.69</v>
      </c>
      <c r="C52" s="24">
        <v>3600</v>
      </c>
    </row>
    <row r="53" spans="1:3" x14ac:dyDescent="0.15">
      <c r="A53" s="1616" t="s">
        <v>3714</v>
      </c>
      <c r="B53" s="24">
        <v>527268.9</v>
      </c>
      <c r="C53" s="24">
        <v>792.09</v>
      </c>
    </row>
    <row r="54" spans="1:3" x14ac:dyDescent="0.15">
      <c r="A54" s="1616" t="s">
        <v>3715</v>
      </c>
      <c r="B54" s="24">
        <v>3858795.92</v>
      </c>
      <c r="C54" s="24">
        <v>60172.05</v>
      </c>
    </row>
    <row r="55" spans="1:3" x14ac:dyDescent="0.15">
      <c r="A55" s="1616" t="s">
        <v>3716</v>
      </c>
      <c r="B55" s="24">
        <v>801020.73</v>
      </c>
      <c r="C55" s="24">
        <v>0</v>
      </c>
    </row>
    <row r="56" spans="1:3" x14ac:dyDescent="0.15">
      <c r="A56" s="1616" t="s">
        <v>3717</v>
      </c>
      <c r="B56" s="24">
        <v>4175190.3</v>
      </c>
      <c r="C56" s="24">
        <v>57588.700000000004</v>
      </c>
    </row>
    <row r="57" spans="1:3" x14ac:dyDescent="0.15">
      <c r="A57" s="1616" t="s">
        <v>3718</v>
      </c>
      <c r="B57" s="24">
        <v>1037.06</v>
      </c>
      <c r="C57" s="24">
        <v>0</v>
      </c>
    </row>
    <row r="58" spans="1:3" x14ac:dyDescent="0.15">
      <c r="A58" s="1616" t="s">
        <v>3719</v>
      </c>
      <c r="B58" s="24">
        <v>341085.19</v>
      </c>
      <c r="C58" s="24">
        <v>7909.25</v>
      </c>
    </row>
    <row r="59" spans="1:3" x14ac:dyDescent="0.15">
      <c r="A59" s="1616" t="s">
        <v>3720</v>
      </c>
      <c r="B59" s="24">
        <v>1707572.0299999998</v>
      </c>
      <c r="C59" s="24">
        <v>2376.0500000000002</v>
      </c>
    </row>
    <row r="60" spans="1:3" x14ac:dyDescent="0.15">
      <c r="A60" s="1616" t="s">
        <v>3721</v>
      </c>
      <c r="B60" s="24">
        <v>2688283.2700000005</v>
      </c>
      <c r="C60" s="24">
        <v>54594.66</v>
      </c>
    </row>
    <row r="61" spans="1:3" x14ac:dyDescent="0.15">
      <c r="A61" s="1616" t="s">
        <v>3722</v>
      </c>
      <c r="B61" s="24">
        <v>190767.19</v>
      </c>
      <c r="C61" s="24">
        <v>899.07</v>
      </c>
    </row>
    <row r="62" spans="1:3" x14ac:dyDescent="0.15">
      <c r="A62" s="1616" t="s">
        <v>3723</v>
      </c>
      <c r="B62" s="24">
        <v>43082.83</v>
      </c>
      <c r="C62" s="24">
        <v>132951.53</v>
      </c>
    </row>
    <row r="63" spans="1:3" x14ac:dyDescent="0.15">
      <c r="A63" s="1616" t="s">
        <v>3724</v>
      </c>
      <c r="B63" s="24">
        <v>23439.88</v>
      </c>
      <c r="C63" s="24">
        <v>0</v>
      </c>
    </row>
    <row r="64" spans="1:3" x14ac:dyDescent="0.15">
      <c r="A64" s="1616" t="s">
        <v>3725</v>
      </c>
      <c r="B64" s="24">
        <v>3816.3199999999997</v>
      </c>
      <c r="C64" s="24">
        <v>0</v>
      </c>
    </row>
    <row r="65" spans="1:3" x14ac:dyDescent="0.15">
      <c r="A65" s="1616" t="s">
        <v>3726</v>
      </c>
      <c r="B65" s="24">
        <v>663329.75</v>
      </c>
      <c r="C65" s="24">
        <v>13534393.140000001</v>
      </c>
    </row>
    <row r="66" spans="1:3" x14ac:dyDescent="0.15">
      <c r="A66" s="1616" t="s">
        <v>3727</v>
      </c>
      <c r="B66" s="24">
        <v>2889.16</v>
      </c>
      <c r="C66" s="24">
        <v>0</v>
      </c>
    </row>
    <row r="67" spans="1:3" x14ac:dyDescent="0.15">
      <c r="A67" s="1616" t="s">
        <v>3728</v>
      </c>
      <c r="B67" s="24">
        <v>33461275.709999993</v>
      </c>
      <c r="C67" s="24">
        <v>9483431.5300000031</v>
      </c>
    </row>
    <row r="68" spans="1:3" s="274" customFormat="1" x14ac:dyDescent="0.15">
      <c r="A68" s="274" t="s">
        <v>1544</v>
      </c>
      <c r="B68" s="64">
        <f>+B69</f>
        <v>62640195.130000003</v>
      </c>
      <c r="C68" s="64">
        <f>+C69</f>
        <v>1881327.9200000002</v>
      </c>
    </row>
    <row r="69" spans="1:3" s="274" customFormat="1" x14ac:dyDescent="0.15">
      <c r="A69" s="274" t="s">
        <v>3523</v>
      </c>
      <c r="B69" s="64">
        <f>+B70</f>
        <v>62640195.130000003</v>
      </c>
      <c r="C69" s="64">
        <f>+C70</f>
        <v>1881327.9200000002</v>
      </c>
    </row>
    <row r="70" spans="1:3" x14ac:dyDescent="0.15">
      <c r="A70" s="1616" t="s">
        <v>3670</v>
      </c>
      <c r="B70" s="24">
        <v>62640195.130000003</v>
      </c>
      <c r="C70" s="24">
        <v>1881327.9200000002</v>
      </c>
    </row>
    <row r="71" spans="1:3" s="274" customFormat="1" x14ac:dyDescent="0.15">
      <c r="A71" s="274" t="s">
        <v>3522</v>
      </c>
      <c r="B71" s="64">
        <f>+B72</f>
        <v>3018.24</v>
      </c>
      <c r="C71" s="64">
        <f>+C72</f>
        <v>0</v>
      </c>
    </row>
    <row r="72" spans="1:3" s="274" customFormat="1" x14ac:dyDescent="0.15">
      <c r="A72" s="274" t="s">
        <v>2328</v>
      </c>
      <c r="B72" s="64">
        <f>+B73</f>
        <v>3018.24</v>
      </c>
      <c r="C72" s="64">
        <f>+C73</f>
        <v>0</v>
      </c>
    </row>
    <row r="73" spans="1:3" x14ac:dyDescent="0.15">
      <c r="A73" s="1616" t="s">
        <v>3729</v>
      </c>
      <c r="B73" s="24">
        <v>3018.24</v>
      </c>
      <c r="C73" s="24">
        <v>0</v>
      </c>
    </row>
    <row r="74" spans="1:3" s="274" customFormat="1" x14ac:dyDescent="0.15">
      <c r="A74" s="274" t="s">
        <v>2860</v>
      </c>
      <c r="B74" s="64">
        <f>+B75</f>
        <v>10376919.08</v>
      </c>
      <c r="C74" s="64">
        <f>+C75</f>
        <v>215724.2</v>
      </c>
    </row>
    <row r="75" spans="1:3" s="274" customFormat="1" x14ac:dyDescent="0.15">
      <c r="A75" s="274" t="s">
        <v>2860</v>
      </c>
      <c r="B75" s="64">
        <f>+SUM(B76:B78)</f>
        <v>10376919.08</v>
      </c>
      <c r="C75" s="64">
        <f>+SUM(C76:C78)</f>
        <v>215724.2</v>
      </c>
    </row>
    <row r="76" spans="1:3" x14ac:dyDescent="0.15">
      <c r="A76" s="1616" t="s">
        <v>3730</v>
      </c>
      <c r="B76" s="24">
        <v>516787.22000000003</v>
      </c>
      <c r="C76" s="24">
        <v>79065.58</v>
      </c>
    </row>
    <row r="77" spans="1:3" x14ac:dyDescent="0.15">
      <c r="A77" s="1616" t="s">
        <v>3731</v>
      </c>
      <c r="B77" s="24">
        <v>9772551.8300000001</v>
      </c>
      <c r="C77" s="24">
        <v>136658.62</v>
      </c>
    </row>
    <row r="78" spans="1:3" x14ac:dyDescent="0.15">
      <c r="A78" s="1616" t="s">
        <v>3732</v>
      </c>
      <c r="B78" s="24">
        <v>87580.03</v>
      </c>
      <c r="C78" s="24">
        <v>0</v>
      </c>
    </row>
    <row r="80" spans="1:3" ht="22.5" customHeight="1" x14ac:dyDescent="0.15">
      <c r="A80" s="3545" t="s">
        <v>3675</v>
      </c>
      <c r="B80" s="3545"/>
      <c r="C80" s="3545"/>
    </row>
    <row r="81" spans="1:3" ht="11.25" customHeight="1" x14ac:dyDescent="0.15">
      <c r="A81" s="2006" t="s">
        <v>21</v>
      </c>
      <c r="B81" s="2007"/>
      <c r="C81" s="2007"/>
    </row>
    <row r="82" spans="1:3" ht="22.5" customHeight="1" x14ac:dyDescent="0.15">
      <c r="A82" s="3547" t="s">
        <v>3733</v>
      </c>
      <c r="B82" s="3548"/>
      <c r="C82" s="3548"/>
    </row>
  </sheetData>
  <mergeCells count="3">
    <mergeCell ref="A2:C2"/>
    <mergeCell ref="A80:C80"/>
    <mergeCell ref="A82:C82"/>
  </mergeCells>
  <pageMargins left="0.7" right="0.7" top="0.75" bottom="0.75" header="0.3" footer="0.3"/>
  <pageSetup paperSize="9" orientation="portrait" verticalDpi="0"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9"/>
  <dimension ref="A2:R34"/>
  <sheetViews>
    <sheetView zoomScaleNormal="100" workbookViewId="0"/>
  </sheetViews>
  <sheetFormatPr baseColWidth="10" defaultRowHeight="10.5" x14ac:dyDescent="0.15"/>
  <cols>
    <col min="1" max="1" width="36.140625" style="257" customWidth="1"/>
    <col min="2" max="2" width="13.42578125" style="257" customWidth="1"/>
    <col min="3" max="4" width="12.5703125" style="257" bestFit="1" customWidth="1"/>
    <col min="5" max="5" width="13.140625" style="257" customWidth="1"/>
    <col min="6" max="6" width="12.5703125" style="257" bestFit="1" customWidth="1"/>
    <col min="7" max="7" width="13.85546875" style="257" bestFit="1" customWidth="1"/>
    <col min="8" max="8" width="15.7109375" style="257" bestFit="1" customWidth="1"/>
    <col min="9" max="9" width="15.7109375" style="257" customWidth="1"/>
    <col min="10" max="10" width="15.7109375" style="257" bestFit="1" customWidth="1"/>
    <col min="11" max="11" width="13.85546875" style="257" bestFit="1" customWidth="1"/>
    <col min="12" max="12" width="17.140625" style="257" bestFit="1" customWidth="1"/>
    <col min="13" max="14" width="13.85546875" style="257" bestFit="1" customWidth="1"/>
    <col min="15" max="15" width="15.7109375" style="257" bestFit="1" customWidth="1"/>
    <col min="16" max="16" width="13.85546875" style="257" bestFit="1" customWidth="1"/>
    <col min="17" max="17" width="17.140625" style="257" bestFit="1" customWidth="1"/>
    <col min="18" max="18" width="16.140625" style="257" customWidth="1"/>
    <col min="19" max="16384" width="11.42578125" style="257"/>
  </cols>
  <sheetData>
    <row r="2" spans="1:18" ht="15" customHeight="1" x14ac:dyDescent="0.15">
      <c r="A2" s="2571" t="s">
        <v>3734</v>
      </c>
      <c r="B2" s="2571"/>
      <c r="C2" s="2571"/>
      <c r="D2" s="2571"/>
      <c r="E2" s="2575"/>
      <c r="F2" s="2575"/>
      <c r="G2" s="2575"/>
      <c r="H2" s="2575"/>
      <c r="I2" s="2575"/>
      <c r="J2" s="2575"/>
      <c r="K2" s="2575"/>
      <c r="L2" s="2575"/>
      <c r="M2" s="2575"/>
      <c r="N2" s="2575"/>
      <c r="O2" s="2575"/>
      <c r="P2" s="2575"/>
      <c r="Q2" s="2575"/>
      <c r="R2" s="2575"/>
    </row>
    <row r="3" spans="1:18" x14ac:dyDescent="0.15">
      <c r="A3" s="2008"/>
      <c r="B3" s="2008"/>
      <c r="C3" s="2008"/>
      <c r="D3" s="2008"/>
      <c r="E3" s="2009"/>
      <c r="F3" s="2009"/>
      <c r="G3" s="2009"/>
      <c r="H3" s="2009"/>
      <c r="I3" s="2009"/>
      <c r="J3" s="2009"/>
      <c r="K3" s="2009"/>
      <c r="L3" s="2009"/>
      <c r="M3" s="2009"/>
      <c r="N3" s="2009"/>
      <c r="O3" s="2009"/>
      <c r="P3" s="2009"/>
      <c r="Q3" s="2009"/>
      <c r="R3" s="2009"/>
    </row>
    <row r="4" spans="1:18" ht="11.25" customHeight="1" x14ac:dyDescent="0.15">
      <c r="A4" s="2598" t="s">
        <v>3566</v>
      </c>
      <c r="B4" s="2598" t="s">
        <v>71</v>
      </c>
      <c r="C4" s="2598" t="s">
        <v>1057</v>
      </c>
      <c r="D4" s="2598"/>
      <c r="E4" s="2598"/>
      <c r="F4" s="2598"/>
      <c r="G4" s="2598"/>
      <c r="H4" s="2598"/>
      <c r="I4" s="2598"/>
      <c r="J4" s="2598"/>
      <c r="K4" s="2598"/>
      <c r="L4" s="2598"/>
      <c r="M4" s="2598"/>
      <c r="N4" s="2598"/>
      <c r="O4" s="2598"/>
      <c r="P4" s="2598"/>
      <c r="Q4" s="2598"/>
      <c r="R4" s="2598"/>
    </row>
    <row r="5" spans="1:18" ht="37.5" customHeight="1" x14ac:dyDescent="0.15">
      <c r="A5" s="2598"/>
      <c r="B5" s="2598"/>
      <c r="C5" s="281" t="s">
        <v>5</v>
      </c>
      <c r="D5" s="281" t="s">
        <v>7</v>
      </c>
      <c r="E5" s="281" t="s">
        <v>8</v>
      </c>
      <c r="F5" s="281" t="s">
        <v>9</v>
      </c>
      <c r="G5" s="281" t="s">
        <v>10</v>
      </c>
      <c r="H5" s="281" t="s">
        <v>11</v>
      </c>
      <c r="I5" s="281" t="s">
        <v>12</v>
      </c>
      <c r="J5" s="281" t="s">
        <v>13</v>
      </c>
      <c r="K5" s="281" t="s">
        <v>14</v>
      </c>
      <c r="L5" s="281" t="s">
        <v>15</v>
      </c>
      <c r="M5" s="281" t="s">
        <v>16</v>
      </c>
      <c r="N5" s="281" t="s">
        <v>418</v>
      </c>
      <c r="O5" s="281" t="s">
        <v>314</v>
      </c>
      <c r="P5" s="281" t="s">
        <v>19</v>
      </c>
      <c r="Q5" s="281" t="s">
        <v>20</v>
      </c>
      <c r="R5" s="281" t="s">
        <v>3735</v>
      </c>
    </row>
    <row r="6" spans="1:18" ht="15" customHeight="1" x14ac:dyDescent="0.15">
      <c r="A6" s="2010" t="s">
        <v>71</v>
      </c>
      <c r="B6" s="1991">
        <f>+B7+B10+B12+B15+B17+B20+B22+B24+B28</f>
        <v>152175875.07999998</v>
      </c>
      <c r="C6" s="1991">
        <f t="shared" ref="C6:R6" si="0">+C7+C10+C12+C15+C17+C20+C22+C24+C28</f>
        <v>93145.05</v>
      </c>
      <c r="D6" s="1991">
        <f t="shared" si="0"/>
        <v>5898.77</v>
      </c>
      <c r="E6" s="1991">
        <f t="shared" si="0"/>
        <v>6504.41</v>
      </c>
      <c r="F6" s="1991">
        <f t="shared" si="0"/>
        <v>39516.1</v>
      </c>
      <c r="G6" s="1991">
        <f t="shared" si="0"/>
        <v>53099.85</v>
      </c>
      <c r="H6" s="1991">
        <f t="shared" si="0"/>
        <v>753007.52</v>
      </c>
      <c r="I6" s="1991">
        <f t="shared" si="0"/>
        <v>48131621.93</v>
      </c>
      <c r="J6" s="1991">
        <f t="shared" si="0"/>
        <v>769437.31</v>
      </c>
      <c r="K6" s="1991">
        <f t="shared" si="0"/>
        <v>161442.06</v>
      </c>
      <c r="L6" s="1991">
        <f t="shared" si="0"/>
        <v>44914746.859999999</v>
      </c>
      <c r="M6" s="1991">
        <f t="shared" si="0"/>
        <v>741282.02999999991</v>
      </c>
      <c r="N6" s="1991">
        <f t="shared" si="0"/>
        <v>465798.64</v>
      </c>
      <c r="O6" s="1991">
        <f t="shared" si="0"/>
        <v>519723.88</v>
      </c>
      <c r="P6" s="1991">
        <f t="shared" si="0"/>
        <v>26627</v>
      </c>
      <c r="Q6" s="1991">
        <f t="shared" si="0"/>
        <v>22807296.820000004</v>
      </c>
      <c r="R6" s="1991">
        <f t="shared" si="0"/>
        <v>32686726.849999998</v>
      </c>
    </row>
    <row r="7" spans="1:18" s="274" customFormat="1" ht="21" x14ac:dyDescent="0.15">
      <c r="A7" s="282" t="s">
        <v>3524</v>
      </c>
      <c r="B7" s="64">
        <f>+SUM(B8:B9)</f>
        <v>15728301.290000003</v>
      </c>
      <c r="C7" s="64">
        <f t="shared" ref="C7:R7" si="1">+SUM(C8:C9)</f>
        <v>0</v>
      </c>
      <c r="D7" s="64">
        <f t="shared" si="1"/>
        <v>0</v>
      </c>
      <c r="E7" s="64">
        <f t="shared" si="1"/>
        <v>0</v>
      </c>
      <c r="F7" s="64">
        <f t="shared" si="1"/>
        <v>0</v>
      </c>
      <c r="G7" s="64">
        <f t="shared" si="1"/>
        <v>0</v>
      </c>
      <c r="H7" s="64">
        <f t="shared" si="1"/>
        <v>463362.27</v>
      </c>
      <c r="I7" s="64">
        <f t="shared" si="1"/>
        <v>14983760.270000001</v>
      </c>
      <c r="J7" s="64">
        <f t="shared" si="1"/>
        <v>0</v>
      </c>
      <c r="K7" s="64">
        <f t="shared" si="1"/>
        <v>26.060000000000002</v>
      </c>
      <c r="L7" s="64">
        <f t="shared" si="1"/>
        <v>89241.64</v>
      </c>
      <c r="M7" s="64">
        <f t="shared" si="1"/>
        <v>1140</v>
      </c>
      <c r="N7" s="64">
        <f t="shared" si="1"/>
        <v>20</v>
      </c>
      <c r="O7" s="64">
        <f t="shared" si="1"/>
        <v>0</v>
      </c>
      <c r="P7" s="64">
        <f t="shared" si="1"/>
        <v>0</v>
      </c>
      <c r="Q7" s="64">
        <f t="shared" si="1"/>
        <v>9900</v>
      </c>
      <c r="R7" s="64">
        <f t="shared" si="1"/>
        <v>180851.05</v>
      </c>
    </row>
    <row r="8" spans="1:18" x14ac:dyDescent="0.15">
      <c r="A8" s="2011" t="s">
        <v>2825</v>
      </c>
      <c r="B8" s="24">
        <f>+SUM(C8:R8)</f>
        <v>824391.9</v>
      </c>
      <c r="C8" s="24">
        <v>0</v>
      </c>
      <c r="D8" s="24">
        <v>0</v>
      </c>
      <c r="E8" s="24">
        <v>0</v>
      </c>
      <c r="F8" s="24">
        <v>0</v>
      </c>
      <c r="G8" s="24">
        <v>0</v>
      </c>
      <c r="H8" s="24">
        <v>462796.62</v>
      </c>
      <c r="I8" s="24">
        <v>272143.64</v>
      </c>
      <c r="J8" s="24">
        <v>0</v>
      </c>
      <c r="K8" s="24">
        <v>0</v>
      </c>
      <c r="L8" s="24">
        <v>89241.64</v>
      </c>
      <c r="M8" s="24">
        <v>0</v>
      </c>
      <c r="N8" s="24">
        <v>0</v>
      </c>
      <c r="O8" s="24">
        <v>0</v>
      </c>
      <c r="P8" s="24">
        <v>0</v>
      </c>
      <c r="Q8" s="24">
        <v>0</v>
      </c>
      <c r="R8" s="24">
        <v>210</v>
      </c>
    </row>
    <row r="9" spans="1:18" x14ac:dyDescent="0.15">
      <c r="A9" s="2011" t="s">
        <v>2473</v>
      </c>
      <c r="B9" s="24">
        <f>+SUM(C9:R9)</f>
        <v>14903909.390000002</v>
      </c>
      <c r="C9" s="24">
        <v>0</v>
      </c>
      <c r="D9" s="24">
        <v>0</v>
      </c>
      <c r="E9" s="24">
        <v>0</v>
      </c>
      <c r="F9" s="24">
        <v>0</v>
      </c>
      <c r="G9" s="24">
        <v>0</v>
      </c>
      <c r="H9" s="24">
        <v>565.65</v>
      </c>
      <c r="I9" s="24">
        <v>14711616.630000001</v>
      </c>
      <c r="J9" s="24">
        <v>0</v>
      </c>
      <c r="K9" s="24">
        <v>26.060000000000002</v>
      </c>
      <c r="L9" s="24">
        <v>0</v>
      </c>
      <c r="M9" s="24">
        <v>1140</v>
      </c>
      <c r="N9" s="24">
        <v>20</v>
      </c>
      <c r="O9" s="24">
        <v>0</v>
      </c>
      <c r="P9" s="24">
        <v>0</v>
      </c>
      <c r="Q9" s="24">
        <v>9900</v>
      </c>
      <c r="R9" s="24">
        <v>180641.05</v>
      </c>
    </row>
    <row r="10" spans="1:18" s="274" customFormat="1" x14ac:dyDescent="0.15">
      <c r="A10" s="282" t="s">
        <v>2827</v>
      </c>
      <c r="B10" s="64">
        <f>+B11</f>
        <v>11674.800000000001</v>
      </c>
      <c r="C10" s="64">
        <f t="shared" ref="C10:R10" si="2">+C11</f>
        <v>0</v>
      </c>
      <c r="D10" s="64">
        <f t="shared" si="2"/>
        <v>0</v>
      </c>
      <c r="E10" s="64">
        <f t="shared" si="2"/>
        <v>0</v>
      </c>
      <c r="F10" s="64">
        <f t="shared" si="2"/>
        <v>0</v>
      </c>
      <c r="G10" s="64">
        <f t="shared" si="2"/>
        <v>0</v>
      </c>
      <c r="H10" s="64">
        <f t="shared" si="2"/>
        <v>0</v>
      </c>
      <c r="I10" s="64">
        <f t="shared" si="2"/>
        <v>1650</v>
      </c>
      <c r="J10" s="64">
        <f t="shared" si="2"/>
        <v>0</v>
      </c>
      <c r="K10" s="64">
        <f t="shared" si="2"/>
        <v>0</v>
      </c>
      <c r="L10" s="64">
        <f t="shared" si="2"/>
        <v>0</v>
      </c>
      <c r="M10" s="64">
        <f t="shared" si="2"/>
        <v>0</v>
      </c>
      <c r="N10" s="64">
        <f t="shared" si="2"/>
        <v>0</v>
      </c>
      <c r="O10" s="64">
        <f t="shared" si="2"/>
        <v>0</v>
      </c>
      <c r="P10" s="64">
        <f t="shared" si="2"/>
        <v>0</v>
      </c>
      <c r="Q10" s="64">
        <f t="shared" si="2"/>
        <v>0</v>
      </c>
      <c r="R10" s="64">
        <f t="shared" si="2"/>
        <v>10024.800000000001</v>
      </c>
    </row>
    <row r="11" spans="1:18" x14ac:dyDescent="0.15">
      <c r="A11" s="2011" t="s">
        <v>1452</v>
      </c>
      <c r="B11" s="24">
        <f>+SUM(C11:R11)</f>
        <v>11674.800000000001</v>
      </c>
      <c r="C11" s="24">
        <v>0</v>
      </c>
      <c r="D11" s="24">
        <v>0</v>
      </c>
      <c r="E11" s="24">
        <v>0</v>
      </c>
      <c r="F11" s="24">
        <v>0</v>
      </c>
      <c r="G11" s="24">
        <v>0</v>
      </c>
      <c r="H11" s="24">
        <v>0</v>
      </c>
      <c r="I11" s="24">
        <v>1650</v>
      </c>
      <c r="J11" s="24">
        <v>0</v>
      </c>
      <c r="K11" s="24">
        <v>0</v>
      </c>
      <c r="L11" s="24">
        <v>0</v>
      </c>
      <c r="M11" s="24">
        <v>0</v>
      </c>
      <c r="N11" s="24">
        <v>0</v>
      </c>
      <c r="O11" s="24">
        <v>0</v>
      </c>
      <c r="P11" s="24">
        <v>0</v>
      </c>
      <c r="Q11" s="24">
        <v>0</v>
      </c>
      <c r="R11" s="24">
        <v>10024.800000000001</v>
      </c>
    </row>
    <row r="12" spans="1:18" s="274" customFormat="1" x14ac:dyDescent="0.15">
      <c r="A12" s="282" t="s">
        <v>3558</v>
      </c>
      <c r="B12" s="64">
        <f>+SUM(B13:B14)</f>
        <v>40882610.50999999</v>
      </c>
      <c r="C12" s="64">
        <f t="shared" ref="C12:R12" si="3">+SUM(C13:C14)</f>
        <v>89230.81</v>
      </c>
      <c r="D12" s="64">
        <f t="shared" si="3"/>
        <v>915.26</v>
      </c>
      <c r="E12" s="64">
        <f t="shared" si="3"/>
        <v>0</v>
      </c>
      <c r="F12" s="64">
        <f t="shared" si="3"/>
        <v>0</v>
      </c>
      <c r="G12" s="64">
        <f t="shared" si="3"/>
        <v>0</v>
      </c>
      <c r="H12" s="64">
        <f t="shared" si="3"/>
        <v>5081.12</v>
      </c>
      <c r="I12" s="64">
        <f t="shared" si="3"/>
        <v>5571929.4700000007</v>
      </c>
      <c r="J12" s="64">
        <f t="shared" si="3"/>
        <v>79877.91</v>
      </c>
      <c r="K12" s="64">
        <f t="shared" si="3"/>
        <v>23872.6</v>
      </c>
      <c r="L12" s="64">
        <f t="shared" si="3"/>
        <v>30382801.359999996</v>
      </c>
      <c r="M12" s="64">
        <f t="shared" si="3"/>
        <v>18455</v>
      </c>
      <c r="N12" s="64">
        <f t="shared" si="3"/>
        <v>0</v>
      </c>
      <c r="O12" s="64">
        <f t="shared" si="3"/>
        <v>1864.31</v>
      </c>
      <c r="P12" s="64">
        <f t="shared" si="3"/>
        <v>0</v>
      </c>
      <c r="Q12" s="64">
        <f t="shared" si="3"/>
        <v>0</v>
      </c>
      <c r="R12" s="64">
        <f t="shared" si="3"/>
        <v>4708582.67</v>
      </c>
    </row>
    <row r="13" spans="1:18" x14ac:dyDescent="0.15">
      <c r="A13" s="2011" t="s">
        <v>3599</v>
      </c>
      <c r="B13" s="24">
        <f>+SUM(C13:R13)</f>
        <v>31093888.969999995</v>
      </c>
      <c r="C13" s="24">
        <v>80979.81</v>
      </c>
      <c r="D13" s="24">
        <v>0</v>
      </c>
      <c r="E13" s="24">
        <v>0</v>
      </c>
      <c r="F13" s="24">
        <v>0</v>
      </c>
      <c r="G13" s="24">
        <v>0</v>
      </c>
      <c r="H13" s="24">
        <v>0</v>
      </c>
      <c r="I13" s="24">
        <v>493707.74</v>
      </c>
      <c r="J13" s="24">
        <v>0</v>
      </c>
      <c r="K13" s="24">
        <v>0</v>
      </c>
      <c r="L13" s="24">
        <v>30253778.559999995</v>
      </c>
      <c r="M13" s="24">
        <v>0</v>
      </c>
      <c r="N13" s="24">
        <v>0</v>
      </c>
      <c r="O13" s="24">
        <v>0</v>
      </c>
      <c r="P13" s="24">
        <v>0</v>
      </c>
      <c r="Q13" s="24">
        <v>0</v>
      </c>
      <c r="R13" s="24">
        <v>265422.86000000004</v>
      </c>
    </row>
    <row r="14" spans="1:18" x14ac:dyDescent="0.15">
      <c r="A14" s="2011" t="s">
        <v>2830</v>
      </c>
      <c r="B14" s="24">
        <f>+SUM(C14:R14)</f>
        <v>9788721.5399999991</v>
      </c>
      <c r="C14" s="24">
        <v>8251</v>
      </c>
      <c r="D14" s="24">
        <v>915.26</v>
      </c>
      <c r="E14" s="24">
        <v>0</v>
      </c>
      <c r="F14" s="24">
        <v>0</v>
      </c>
      <c r="G14" s="24">
        <v>0</v>
      </c>
      <c r="H14" s="24">
        <v>5081.12</v>
      </c>
      <c r="I14" s="24">
        <v>5078221.7300000004</v>
      </c>
      <c r="J14" s="24">
        <v>79877.91</v>
      </c>
      <c r="K14" s="24">
        <v>23872.6</v>
      </c>
      <c r="L14" s="24">
        <v>129022.8</v>
      </c>
      <c r="M14" s="24">
        <v>18455</v>
      </c>
      <c r="N14" s="24">
        <v>0</v>
      </c>
      <c r="O14" s="24">
        <v>1864.31</v>
      </c>
      <c r="P14" s="24">
        <v>0</v>
      </c>
      <c r="Q14" s="24">
        <v>0</v>
      </c>
      <c r="R14" s="24">
        <v>4443159.8099999996</v>
      </c>
    </row>
    <row r="15" spans="1:18" s="274" customFormat="1" x14ac:dyDescent="0.15">
      <c r="A15" s="282" t="s">
        <v>3518</v>
      </c>
      <c r="B15" s="64">
        <f>+B16</f>
        <v>1337399.31</v>
      </c>
      <c r="C15" s="64">
        <f t="shared" ref="C15:R15" si="4">+C16</f>
        <v>0</v>
      </c>
      <c r="D15" s="64">
        <f t="shared" si="4"/>
        <v>0</v>
      </c>
      <c r="E15" s="64">
        <f t="shared" si="4"/>
        <v>0</v>
      </c>
      <c r="F15" s="64">
        <f t="shared" si="4"/>
        <v>0</v>
      </c>
      <c r="G15" s="64">
        <f t="shared" si="4"/>
        <v>990</v>
      </c>
      <c r="H15" s="64">
        <f t="shared" si="4"/>
        <v>0</v>
      </c>
      <c r="I15" s="64">
        <f t="shared" si="4"/>
        <v>458375.08999999997</v>
      </c>
      <c r="J15" s="64">
        <f t="shared" si="4"/>
        <v>0</v>
      </c>
      <c r="K15" s="64">
        <f t="shared" si="4"/>
        <v>0</v>
      </c>
      <c r="L15" s="64">
        <f t="shared" si="4"/>
        <v>207.47</v>
      </c>
      <c r="M15" s="64">
        <f t="shared" si="4"/>
        <v>0</v>
      </c>
      <c r="N15" s="64">
        <f t="shared" si="4"/>
        <v>0</v>
      </c>
      <c r="O15" s="64">
        <f t="shared" si="4"/>
        <v>0</v>
      </c>
      <c r="P15" s="64">
        <f t="shared" si="4"/>
        <v>0</v>
      </c>
      <c r="Q15" s="64">
        <f t="shared" si="4"/>
        <v>0</v>
      </c>
      <c r="R15" s="64">
        <f t="shared" si="4"/>
        <v>877826.75</v>
      </c>
    </row>
    <row r="16" spans="1:18" x14ac:dyDescent="0.15">
      <c r="A16" s="2011" t="s">
        <v>2470</v>
      </c>
      <c r="B16" s="24">
        <f>+SUM(C16:R16)</f>
        <v>1337399.31</v>
      </c>
      <c r="C16" s="24">
        <v>0</v>
      </c>
      <c r="D16" s="24">
        <v>0</v>
      </c>
      <c r="E16" s="24">
        <v>0</v>
      </c>
      <c r="F16" s="24">
        <v>0</v>
      </c>
      <c r="G16" s="24">
        <v>990</v>
      </c>
      <c r="H16" s="24">
        <v>0</v>
      </c>
      <c r="I16" s="24">
        <v>458375.08999999997</v>
      </c>
      <c r="J16" s="24">
        <v>0</v>
      </c>
      <c r="K16" s="24">
        <v>0</v>
      </c>
      <c r="L16" s="24">
        <v>207.47</v>
      </c>
      <c r="M16" s="24">
        <v>0</v>
      </c>
      <c r="N16" s="24">
        <v>0</v>
      </c>
      <c r="O16" s="24">
        <v>0</v>
      </c>
      <c r="P16" s="24">
        <v>0</v>
      </c>
      <c r="Q16" s="24">
        <v>0</v>
      </c>
      <c r="R16" s="24">
        <v>877826.75</v>
      </c>
    </row>
    <row r="17" spans="1:18" s="274" customFormat="1" x14ac:dyDescent="0.15">
      <c r="A17" s="282" t="s">
        <v>2808</v>
      </c>
      <c r="B17" s="64">
        <f>+SUM(B18:B19)</f>
        <v>2922481.24</v>
      </c>
      <c r="C17" s="64">
        <f t="shared" ref="C17:R17" si="5">+SUM(C18:C19)</f>
        <v>702.24</v>
      </c>
      <c r="D17" s="64">
        <f t="shared" si="5"/>
        <v>456.90000000000003</v>
      </c>
      <c r="E17" s="64">
        <f t="shared" si="5"/>
        <v>0</v>
      </c>
      <c r="F17" s="64">
        <f t="shared" si="5"/>
        <v>0</v>
      </c>
      <c r="G17" s="64">
        <f t="shared" si="5"/>
        <v>0</v>
      </c>
      <c r="H17" s="64">
        <f t="shared" si="5"/>
        <v>12666.779999999999</v>
      </c>
      <c r="I17" s="64">
        <f t="shared" si="5"/>
        <v>765358.52</v>
      </c>
      <c r="J17" s="64">
        <f t="shared" si="5"/>
        <v>0</v>
      </c>
      <c r="K17" s="64">
        <f t="shared" si="5"/>
        <v>6269.9800000000005</v>
      </c>
      <c r="L17" s="64">
        <f t="shared" si="5"/>
        <v>0</v>
      </c>
      <c r="M17" s="64">
        <f t="shared" si="5"/>
        <v>3182.08</v>
      </c>
      <c r="N17" s="64">
        <f t="shared" si="5"/>
        <v>22706.68</v>
      </c>
      <c r="O17" s="64">
        <f t="shared" si="5"/>
        <v>11851.69</v>
      </c>
      <c r="P17" s="64">
        <f t="shared" si="5"/>
        <v>0</v>
      </c>
      <c r="Q17" s="64">
        <f t="shared" si="5"/>
        <v>0</v>
      </c>
      <c r="R17" s="64">
        <f t="shared" si="5"/>
        <v>2099286.37</v>
      </c>
    </row>
    <row r="18" spans="1:18" x14ac:dyDescent="0.15">
      <c r="A18" s="2011" t="s">
        <v>2808</v>
      </c>
      <c r="B18" s="24">
        <f>+SUM(C18:R18)</f>
        <v>1136331.26</v>
      </c>
      <c r="C18" s="24">
        <v>702.24</v>
      </c>
      <c r="D18" s="24">
        <v>0</v>
      </c>
      <c r="E18" s="24">
        <v>0</v>
      </c>
      <c r="F18" s="24">
        <v>0</v>
      </c>
      <c r="G18" s="24">
        <v>0</v>
      </c>
      <c r="H18" s="24">
        <v>12306.779999999999</v>
      </c>
      <c r="I18" s="24">
        <v>402876.21</v>
      </c>
      <c r="J18" s="24">
        <v>0</v>
      </c>
      <c r="K18" s="24">
        <v>6269.9800000000005</v>
      </c>
      <c r="L18" s="24">
        <v>0</v>
      </c>
      <c r="M18" s="24">
        <v>0</v>
      </c>
      <c r="N18" s="24">
        <v>0</v>
      </c>
      <c r="O18" s="24">
        <v>0</v>
      </c>
      <c r="P18" s="24">
        <v>0</v>
      </c>
      <c r="Q18" s="24">
        <v>0</v>
      </c>
      <c r="R18" s="24">
        <v>714176.05</v>
      </c>
    </row>
    <row r="19" spans="1:18" x14ac:dyDescent="0.15">
      <c r="A19" s="2011" t="s">
        <v>2836</v>
      </c>
      <c r="B19" s="24">
        <f>+SUM(C19:R19)</f>
        <v>1786149.98</v>
      </c>
      <c r="C19" s="24">
        <v>0</v>
      </c>
      <c r="D19" s="24">
        <v>456.90000000000003</v>
      </c>
      <c r="E19" s="24">
        <v>0</v>
      </c>
      <c r="F19" s="24">
        <v>0</v>
      </c>
      <c r="G19" s="24">
        <v>0</v>
      </c>
      <c r="H19" s="24">
        <v>360</v>
      </c>
      <c r="I19" s="24">
        <v>362482.31</v>
      </c>
      <c r="J19" s="24">
        <v>0</v>
      </c>
      <c r="K19" s="24">
        <v>0</v>
      </c>
      <c r="L19" s="24">
        <v>0</v>
      </c>
      <c r="M19" s="24">
        <v>3182.08</v>
      </c>
      <c r="N19" s="24">
        <v>22706.68</v>
      </c>
      <c r="O19" s="24">
        <v>11851.69</v>
      </c>
      <c r="P19" s="24">
        <v>0</v>
      </c>
      <c r="Q19" s="24">
        <v>0</v>
      </c>
      <c r="R19" s="24">
        <v>1385110.32</v>
      </c>
    </row>
    <row r="20" spans="1:18" s="274" customFormat="1" x14ac:dyDescent="0.15">
      <c r="A20" s="282" t="s">
        <v>1184</v>
      </c>
      <c r="B20" s="64">
        <f>+B21</f>
        <v>54833170.670000009</v>
      </c>
      <c r="C20" s="64">
        <f t="shared" ref="C20:R20" si="6">+C21</f>
        <v>0</v>
      </c>
      <c r="D20" s="64">
        <f t="shared" si="6"/>
        <v>2726.61</v>
      </c>
      <c r="E20" s="64">
        <f t="shared" si="6"/>
        <v>524.41</v>
      </c>
      <c r="F20" s="64">
        <f t="shared" si="6"/>
        <v>39516.1</v>
      </c>
      <c r="G20" s="64">
        <f t="shared" si="6"/>
        <v>51448.07</v>
      </c>
      <c r="H20" s="64">
        <f t="shared" si="6"/>
        <v>129615.86</v>
      </c>
      <c r="I20" s="64">
        <f t="shared" si="6"/>
        <v>11456051.920000002</v>
      </c>
      <c r="J20" s="64">
        <f t="shared" si="6"/>
        <v>689559.4</v>
      </c>
      <c r="K20" s="64">
        <f t="shared" si="6"/>
        <v>76060.399999999994</v>
      </c>
      <c r="L20" s="64">
        <f t="shared" si="6"/>
        <v>14419018.75</v>
      </c>
      <c r="M20" s="64">
        <f t="shared" si="6"/>
        <v>715268.75</v>
      </c>
      <c r="N20" s="64">
        <f t="shared" si="6"/>
        <v>405770</v>
      </c>
      <c r="O20" s="64">
        <f t="shared" si="6"/>
        <v>468434.59</v>
      </c>
      <c r="P20" s="64">
        <f t="shared" si="6"/>
        <v>26627</v>
      </c>
      <c r="Q20" s="64">
        <f t="shared" si="6"/>
        <v>22783335.820000004</v>
      </c>
      <c r="R20" s="64">
        <f t="shared" si="6"/>
        <v>3569212.99</v>
      </c>
    </row>
    <row r="21" spans="1:18" ht="15" customHeight="1" x14ac:dyDescent="0.15">
      <c r="A21" s="2011" t="s">
        <v>1184</v>
      </c>
      <c r="B21" s="24">
        <f>+SUM(C21:R21)</f>
        <v>54833170.670000009</v>
      </c>
      <c r="C21" s="2012">
        <v>0</v>
      </c>
      <c r="D21" s="2012">
        <v>2726.61</v>
      </c>
      <c r="E21" s="2012">
        <v>524.41</v>
      </c>
      <c r="F21" s="2012">
        <v>39516.1</v>
      </c>
      <c r="G21" s="2012">
        <v>51448.07</v>
      </c>
      <c r="H21" s="2012">
        <v>129615.86</v>
      </c>
      <c r="I21" s="2012">
        <v>11456051.920000002</v>
      </c>
      <c r="J21" s="2012">
        <v>689559.4</v>
      </c>
      <c r="K21" s="2012">
        <v>76060.399999999994</v>
      </c>
      <c r="L21" s="2012">
        <v>14419018.75</v>
      </c>
      <c r="M21" s="2012">
        <v>715268.75</v>
      </c>
      <c r="N21" s="2012">
        <v>405770</v>
      </c>
      <c r="O21" s="2012">
        <v>468434.59</v>
      </c>
      <c r="P21" s="2012">
        <v>26627</v>
      </c>
      <c r="Q21" s="2012">
        <v>22783335.820000004</v>
      </c>
      <c r="R21" s="2012">
        <v>3569212.99</v>
      </c>
    </row>
    <row r="22" spans="1:18" s="274" customFormat="1" x14ac:dyDescent="0.15">
      <c r="A22" s="282" t="s">
        <v>1544</v>
      </c>
      <c r="B22" s="64">
        <f>+B23</f>
        <v>29864927.559999999</v>
      </c>
      <c r="C22" s="64">
        <f t="shared" ref="C22:R22" si="7">+C23</f>
        <v>3142</v>
      </c>
      <c r="D22" s="64">
        <f t="shared" si="7"/>
        <v>0</v>
      </c>
      <c r="E22" s="64">
        <f t="shared" si="7"/>
        <v>3000</v>
      </c>
      <c r="F22" s="64">
        <f t="shared" si="7"/>
        <v>0</v>
      </c>
      <c r="G22" s="64">
        <f t="shared" si="7"/>
        <v>661.78</v>
      </c>
      <c r="H22" s="64">
        <f t="shared" si="7"/>
        <v>14462.49</v>
      </c>
      <c r="I22" s="64">
        <f t="shared" si="7"/>
        <v>12771922.369999997</v>
      </c>
      <c r="J22" s="64">
        <f t="shared" si="7"/>
        <v>0</v>
      </c>
      <c r="K22" s="64">
        <f t="shared" si="7"/>
        <v>55005.740000000005</v>
      </c>
      <c r="L22" s="64">
        <f t="shared" si="7"/>
        <v>21583.88</v>
      </c>
      <c r="M22" s="64">
        <f t="shared" si="7"/>
        <v>3236.2000000000003</v>
      </c>
      <c r="N22" s="64">
        <f t="shared" si="7"/>
        <v>0</v>
      </c>
      <c r="O22" s="64">
        <f t="shared" si="7"/>
        <v>19292.16</v>
      </c>
      <c r="P22" s="64">
        <f t="shared" si="7"/>
        <v>0</v>
      </c>
      <c r="Q22" s="64">
        <f t="shared" si="7"/>
        <v>14061</v>
      </c>
      <c r="R22" s="64">
        <f t="shared" si="7"/>
        <v>16958559.940000001</v>
      </c>
    </row>
    <row r="23" spans="1:18" ht="15" customHeight="1" x14ac:dyDescent="0.15">
      <c r="A23" s="2011" t="s">
        <v>3523</v>
      </c>
      <c r="B23" s="24">
        <f>+SUM(C23:R23)</f>
        <v>29864927.559999999</v>
      </c>
      <c r="C23" s="24">
        <v>3142</v>
      </c>
      <c r="D23" s="24">
        <v>0</v>
      </c>
      <c r="E23" s="24">
        <v>3000</v>
      </c>
      <c r="F23" s="24">
        <v>0</v>
      </c>
      <c r="G23" s="24">
        <v>661.78</v>
      </c>
      <c r="H23" s="24">
        <v>14462.49</v>
      </c>
      <c r="I23" s="24">
        <v>12771922.369999997</v>
      </c>
      <c r="J23" s="24">
        <v>0</v>
      </c>
      <c r="K23" s="24">
        <v>55005.740000000005</v>
      </c>
      <c r="L23" s="24">
        <v>21583.88</v>
      </c>
      <c r="M23" s="24">
        <v>3236.2000000000003</v>
      </c>
      <c r="N23" s="24">
        <v>0</v>
      </c>
      <c r="O23" s="24">
        <v>19292.16</v>
      </c>
      <c r="P23" s="24">
        <v>0</v>
      </c>
      <c r="Q23" s="24">
        <v>14061</v>
      </c>
      <c r="R23" s="24">
        <v>16958559.940000001</v>
      </c>
    </row>
    <row r="24" spans="1:18" s="274" customFormat="1" x14ac:dyDescent="0.15">
      <c r="A24" s="282" t="s">
        <v>3522</v>
      </c>
      <c r="B24" s="64">
        <f>+SUM(B25:B27)</f>
        <v>6379585.4999999991</v>
      </c>
      <c r="C24" s="64">
        <f t="shared" ref="C24:R24" si="8">+SUM(C25:C27)</f>
        <v>70</v>
      </c>
      <c r="D24" s="64">
        <f t="shared" si="8"/>
        <v>1800</v>
      </c>
      <c r="E24" s="64">
        <f t="shared" si="8"/>
        <v>2980</v>
      </c>
      <c r="F24" s="64">
        <f t="shared" si="8"/>
        <v>0</v>
      </c>
      <c r="G24" s="64">
        <f t="shared" si="8"/>
        <v>0</v>
      </c>
      <c r="H24" s="64">
        <f t="shared" si="8"/>
        <v>127819</v>
      </c>
      <c r="I24" s="64">
        <f t="shared" si="8"/>
        <v>1940861.1799999997</v>
      </c>
      <c r="J24" s="64">
        <f t="shared" si="8"/>
        <v>0</v>
      </c>
      <c r="K24" s="64">
        <f t="shared" si="8"/>
        <v>207.28</v>
      </c>
      <c r="L24" s="64">
        <f t="shared" si="8"/>
        <v>1893.76</v>
      </c>
      <c r="M24" s="64">
        <f t="shared" si="8"/>
        <v>0</v>
      </c>
      <c r="N24" s="64">
        <f t="shared" si="8"/>
        <v>37301.96</v>
      </c>
      <c r="O24" s="64">
        <f t="shared" si="8"/>
        <v>18281.13</v>
      </c>
      <c r="P24" s="64">
        <f t="shared" si="8"/>
        <v>0</v>
      </c>
      <c r="Q24" s="64">
        <f t="shared" si="8"/>
        <v>0</v>
      </c>
      <c r="R24" s="64">
        <f t="shared" si="8"/>
        <v>4248371.1899999995</v>
      </c>
    </row>
    <row r="25" spans="1:18" x14ac:dyDescent="0.15">
      <c r="A25" s="2011" t="s">
        <v>2328</v>
      </c>
      <c r="B25" s="24">
        <f>+SUM(C25:R25)</f>
        <v>602951.98</v>
      </c>
      <c r="C25" s="24">
        <v>0</v>
      </c>
      <c r="D25" s="24">
        <v>0</v>
      </c>
      <c r="E25" s="24">
        <v>0</v>
      </c>
      <c r="F25" s="64">
        <v>0</v>
      </c>
      <c r="G25" s="64">
        <v>0</v>
      </c>
      <c r="H25" s="64">
        <v>0</v>
      </c>
      <c r="I25" s="24">
        <v>70575.75</v>
      </c>
      <c r="J25" s="24">
        <v>0</v>
      </c>
      <c r="K25" s="64">
        <v>0</v>
      </c>
      <c r="L25" s="64">
        <v>0</v>
      </c>
      <c r="M25" s="24">
        <v>0</v>
      </c>
      <c r="N25" s="64">
        <v>0</v>
      </c>
      <c r="O25" s="24">
        <v>0</v>
      </c>
      <c r="P25" s="24">
        <v>0</v>
      </c>
      <c r="Q25" s="64">
        <v>0</v>
      </c>
      <c r="R25" s="24">
        <v>532376.23</v>
      </c>
    </row>
    <row r="26" spans="1:18" x14ac:dyDescent="0.15">
      <c r="A26" s="2011" t="s">
        <v>3600</v>
      </c>
      <c r="B26" s="24">
        <f>+SUM(C26:R26)</f>
        <v>5441320.7399999993</v>
      </c>
      <c r="C26" s="24">
        <v>70</v>
      </c>
      <c r="D26" s="24">
        <v>1800</v>
      </c>
      <c r="E26" s="24">
        <v>2980</v>
      </c>
      <c r="F26" s="24"/>
      <c r="G26" s="24"/>
      <c r="H26" s="24">
        <v>127819</v>
      </c>
      <c r="I26" s="24">
        <v>1848335.4299999997</v>
      </c>
      <c r="J26" s="24"/>
      <c r="K26" s="24">
        <v>207.28</v>
      </c>
      <c r="L26" s="24">
        <v>1893.76</v>
      </c>
      <c r="M26" s="24">
        <v>0</v>
      </c>
      <c r="N26" s="24">
        <v>37301.96</v>
      </c>
      <c r="O26" s="24">
        <v>18281.13</v>
      </c>
      <c r="P26" s="24">
        <v>0</v>
      </c>
      <c r="Q26" s="24">
        <v>0</v>
      </c>
      <c r="R26" s="24">
        <v>3402632.1799999997</v>
      </c>
    </row>
    <row r="27" spans="1:18" x14ac:dyDescent="0.15">
      <c r="A27" s="2011" t="s">
        <v>3580</v>
      </c>
      <c r="B27" s="24">
        <f>+SUM(C27:R27)</f>
        <v>335312.78000000003</v>
      </c>
      <c r="C27" s="24">
        <v>0</v>
      </c>
      <c r="D27" s="24">
        <v>0</v>
      </c>
      <c r="E27" s="24">
        <v>0</v>
      </c>
      <c r="F27" s="24">
        <v>0</v>
      </c>
      <c r="G27" s="24">
        <v>0</v>
      </c>
      <c r="H27" s="24">
        <v>0</v>
      </c>
      <c r="I27" s="24">
        <v>21950</v>
      </c>
      <c r="J27" s="24">
        <v>0</v>
      </c>
      <c r="K27" s="24">
        <v>0</v>
      </c>
      <c r="L27" s="24">
        <v>0</v>
      </c>
      <c r="M27" s="24">
        <v>0</v>
      </c>
      <c r="N27" s="24">
        <v>0</v>
      </c>
      <c r="O27" s="24">
        <v>0</v>
      </c>
      <c r="P27" s="24">
        <v>0</v>
      </c>
      <c r="Q27" s="24">
        <v>0</v>
      </c>
      <c r="R27" s="24">
        <v>313362.78000000003</v>
      </c>
    </row>
    <row r="28" spans="1:18" s="274" customFormat="1" x14ac:dyDescent="0.15">
      <c r="A28" s="282" t="s">
        <v>2860</v>
      </c>
      <c r="B28" s="64">
        <f>+B29</f>
        <v>215724.19999999998</v>
      </c>
      <c r="C28" s="64">
        <f t="shared" ref="C28:R28" si="9">+C29</f>
        <v>0</v>
      </c>
      <c r="D28" s="64">
        <f t="shared" si="9"/>
        <v>0</v>
      </c>
      <c r="E28" s="64">
        <f t="shared" si="9"/>
        <v>0</v>
      </c>
      <c r="F28" s="64">
        <f t="shared" si="9"/>
        <v>0</v>
      </c>
      <c r="G28" s="64">
        <f t="shared" si="9"/>
        <v>0</v>
      </c>
      <c r="H28" s="64">
        <f t="shared" si="9"/>
        <v>0</v>
      </c>
      <c r="I28" s="64">
        <f t="shared" si="9"/>
        <v>181713.11</v>
      </c>
      <c r="J28" s="64">
        <f t="shared" si="9"/>
        <v>0</v>
      </c>
      <c r="K28" s="64">
        <f t="shared" si="9"/>
        <v>0</v>
      </c>
      <c r="L28" s="64">
        <f t="shared" si="9"/>
        <v>0</v>
      </c>
      <c r="M28" s="64">
        <f t="shared" si="9"/>
        <v>0</v>
      </c>
      <c r="N28" s="64">
        <f t="shared" si="9"/>
        <v>0</v>
      </c>
      <c r="O28" s="64">
        <f t="shared" si="9"/>
        <v>0</v>
      </c>
      <c r="P28" s="64">
        <f t="shared" si="9"/>
        <v>0</v>
      </c>
      <c r="Q28" s="64">
        <f t="shared" si="9"/>
        <v>0</v>
      </c>
      <c r="R28" s="64">
        <f t="shared" si="9"/>
        <v>34011.089999999997</v>
      </c>
    </row>
    <row r="29" spans="1:18" x14ac:dyDescent="0.15">
      <c r="A29" s="2011" t="s">
        <v>2860</v>
      </c>
      <c r="B29" s="24">
        <f>+SUM(C29:R29)</f>
        <v>215724.19999999998</v>
      </c>
      <c r="C29" s="24">
        <v>0</v>
      </c>
      <c r="D29" s="24">
        <v>0</v>
      </c>
      <c r="E29" s="24">
        <v>0</v>
      </c>
      <c r="F29" s="24">
        <v>0</v>
      </c>
      <c r="G29" s="24">
        <v>0</v>
      </c>
      <c r="H29" s="24">
        <v>0</v>
      </c>
      <c r="I29" s="24">
        <v>181713.11</v>
      </c>
      <c r="J29" s="24">
        <v>0</v>
      </c>
      <c r="K29" s="24">
        <v>0</v>
      </c>
      <c r="L29" s="24">
        <v>0</v>
      </c>
      <c r="M29" s="24">
        <v>0</v>
      </c>
      <c r="N29" s="24">
        <v>0</v>
      </c>
      <c r="O29" s="24">
        <v>0</v>
      </c>
      <c r="P29" s="24">
        <v>0</v>
      </c>
      <c r="Q29" s="24">
        <v>0</v>
      </c>
      <c r="R29" s="24">
        <v>34011.089999999997</v>
      </c>
    </row>
    <row r="31" spans="1:18" ht="10.5" customHeight="1" x14ac:dyDescent="0.15">
      <c r="A31" s="3553" t="s">
        <v>3675</v>
      </c>
      <c r="B31" s="3553"/>
      <c r="C31" s="3553"/>
      <c r="D31" s="3553"/>
      <c r="E31" s="3553"/>
      <c r="F31" s="3553"/>
      <c r="G31" s="3553"/>
      <c r="H31" s="3553"/>
      <c r="I31" s="3553"/>
      <c r="J31" s="3553"/>
      <c r="K31" s="3553"/>
      <c r="L31" s="3553"/>
      <c r="M31" s="3553"/>
      <c r="N31" s="3553"/>
      <c r="O31" s="3553"/>
      <c r="P31" s="3553"/>
      <c r="Q31" s="3553"/>
      <c r="R31" s="3553"/>
    </row>
    <row r="32" spans="1:18" ht="22.5" customHeight="1" x14ac:dyDescent="0.15">
      <c r="A32" s="3554" t="s">
        <v>3736</v>
      </c>
      <c r="B32" s="3554"/>
      <c r="C32" s="3554"/>
      <c r="D32" s="3554"/>
      <c r="E32" s="3554"/>
      <c r="F32" s="3554"/>
      <c r="G32" s="3554"/>
      <c r="H32" s="3554"/>
      <c r="I32" s="3554"/>
      <c r="J32" s="3554"/>
      <c r="K32" s="3554"/>
      <c r="L32" s="3554"/>
      <c r="M32" s="3554"/>
      <c r="N32" s="3554"/>
      <c r="O32" s="3554"/>
      <c r="P32" s="3554"/>
      <c r="Q32" s="3554"/>
      <c r="R32" s="3554"/>
    </row>
    <row r="33" spans="1:12" x14ac:dyDescent="0.15">
      <c r="A33" s="3552" t="s">
        <v>21</v>
      </c>
      <c r="B33" s="3552"/>
      <c r="C33" s="3552"/>
      <c r="D33" s="3552"/>
      <c r="E33" s="3552"/>
      <c r="F33" s="3552"/>
      <c r="G33" s="3552"/>
      <c r="H33" s="3552"/>
      <c r="I33" s="3552"/>
    </row>
    <row r="34" spans="1:12" ht="15" customHeight="1" x14ac:dyDescent="0.15">
      <c r="A34" s="3551" t="s">
        <v>3733</v>
      </c>
      <c r="B34" s="3551"/>
      <c r="C34" s="3551"/>
      <c r="D34" s="3551"/>
      <c r="E34" s="3551"/>
      <c r="F34" s="3551"/>
      <c r="G34" s="3551"/>
      <c r="H34" s="3551"/>
      <c r="I34" s="3551"/>
      <c r="J34" s="3551"/>
      <c r="K34" s="3551"/>
      <c r="L34" s="3551"/>
    </row>
  </sheetData>
  <mergeCells count="8">
    <mergeCell ref="A33:I33"/>
    <mergeCell ref="A34:L34"/>
    <mergeCell ref="A2:R2"/>
    <mergeCell ref="A4:A5"/>
    <mergeCell ref="B4:B5"/>
    <mergeCell ref="C4:R4"/>
    <mergeCell ref="A31:R31"/>
    <mergeCell ref="A32:R32"/>
  </mergeCells>
  <pageMargins left="0.7" right="0.7" top="0.75" bottom="0.75" header="0.3" footer="0.3"/>
  <pageSetup orientation="portrait"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0"/>
  <dimension ref="A2:U120"/>
  <sheetViews>
    <sheetView zoomScaleNormal="100" workbookViewId="0"/>
  </sheetViews>
  <sheetFormatPr baseColWidth="10" defaultRowHeight="10.5" x14ac:dyDescent="0.15"/>
  <cols>
    <col min="1" max="1" width="57.5703125" style="257" customWidth="1"/>
    <col min="2" max="2" width="15" style="257" customWidth="1"/>
    <col min="3" max="4" width="14.42578125" style="257" bestFit="1" customWidth="1"/>
    <col min="5" max="5" width="12.85546875" style="257" customWidth="1"/>
    <col min="6" max="6" width="14.42578125" style="257" bestFit="1" customWidth="1"/>
    <col min="7" max="7" width="15.7109375" style="257" bestFit="1" customWidth="1"/>
    <col min="8" max="8" width="17.7109375" style="257" bestFit="1" customWidth="1"/>
    <col min="9" max="9" width="19" style="257" bestFit="1" customWidth="1"/>
    <col min="10" max="10" width="17.7109375" style="257" bestFit="1" customWidth="1"/>
    <col min="11" max="11" width="15.7109375" style="257" bestFit="1" customWidth="1"/>
    <col min="12" max="12" width="19" style="257" bestFit="1" customWidth="1"/>
    <col min="13" max="14" width="15.7109375" style="257" bestFit="1" customWidth="1"/>
    <col min="15" max="15" width="17.7109375" style="257" bestFit="1" customWidth="1"/>
    <col min="16" max="16" width="15.7109375" style="257" bestFit="1" customWidth="1"/>
    <col min="17" max="17" width="18.7109375" style="257" customWidth="1"/>
    <col min="18" max="18" width="16.42578125" style="257" customWidth="1"/>
    <col min="19" max="19" width="11.42578125" style="257"/>
    <col min="20" max="20" width="12.5703125" style="257" bestFit="1" customWidth="1"/>
    <col min="21" max="16384" width="11.42578125" style="257"/>
  </cols>
  <sheetData>
    <row r="2" spans="1:21" ht="15" customHeight="1" x14ac:dyDescent="0.15">
      <c r="A2" s="3555" t="s">
        <v>3737</v>
      </c>
      <c r="B2" s="3555"/>
      <c r="C2" s="3555"/>
      <c r="D2" s="3555"/>
      <c r="E2" s="3337"/>
      <c r="F2" s="3337"/>
      <c r="G2" s="3337"/>
      <c r="H2" s="3337"/>
      <c r="I2" s="3337"/>
      <c r="J2" s="3337"/>
      <c r="K2" s="3337"/>
      <c r="L2" s="3337"/>
      <c r="M2" s="3337"/>
      <c r="N2" s="3337"/>
      <c r="O2" s="3337"/>
      <c r="P2" s="3337"/>
      <c r="Q2" s="3337"/>
      <c r="R2" s="3337"/>
    </row>
    <row r="4" spans="1:21" x14ac:dyDescent="0.15">
      <c r="A4" s="3544" t="s">
        <v>3626</v>
      </c>
      <c r="B4" s="3544" t="s">
        <v>71</v>
      </c>
      <c r="C4" s="3541" t="s">
        <v>1057</v>
      </c>
      <c r="D4" s="3542"/>
      <c r="E4" s="3542"/>
      <c r="F4" s="3542"/>
      <c r="G4" s="3542"/>
      <c r="H4" s="3542"/>
      <c r="I4" s="3542"/>
      <c r="J4" s="3542"/>
      <c r="K4" s="3542"/>
      <c r="L4" s="3542"/>
      <c r="M4" s="3542"/>
      <c r="N4" s="3542"/>
      <c r="O4" s="3542"/>
      <c r="P4" s="3542"/>
      <c r="Q4" s="3542"/>
      <c r="R4" s="3543"/>
    </row>
    <row r="5" spans="1:21" ht="30" customHeight="1" x14ac:dyDescent="0.15">
      <c r="A5" s="3489"/>
      <c r="B5" s="3489"/>
      <c r="C5" s="281" t="s">
        <v>5</v>
      </c>
      <c r="D5" s="281" t="s">
        <v>7</v>
      </c>
      <c r="E5" s="281" t="s">
        <v>8</v>
      </c>
      <c r="F5" s="281" t="s">
        <v>9</v>
      </c>
      <c r="G5" s="281" t="s">
        <v>10</v>
      </c>
      <c r="H5" s="281" t="s">
        <v>11</v>
      </c>
      <c r="I5" s="281" t="s">
        <v>12</v>
      </c>
      <c r="J5" s="281" t="s">
        <v>13</v>
      </c>
      <c r="K5" s="281" t="s">
        <v>14</v>
      </c>
      <c r="L5" s="281" t="s">
        <v>15</v>
      </c>
      <c r="M5" s="281" t="s">
        <v>16</v>
      </c>
      <c r="N5" s="281" t="s">
        <v>418</v>
      </c>
      <c r="O5" s="281" t="s">
        <v>314</v>
      </c>
      <c r="P5" s="281" t="s">
        <v>19</v>
      </c>
      <c r="Q5" s="281" t="s">
        <v>20</v>
      </c>
      <c r="R5" s="281" t="s">
        <v>3738</v>
      </c>
    </row>
    <row r="6" spans="1:21" x14ac:dyDescent="0.15">
      <c r="A6" s="2010" t="s">
        <v>71</v>
      </c>
      <c r="B6" s="524">
        <f t="shared" ref="B6:R6" si="0">+B7+B14+B17+B39+B46+B66+B98+B103+B112</f>
        <v>152175875.07999998</v>
      </c>
      <c r="C6" s="524">
        <f t="shared" si="0"/>
        <v>93145.05</v>
      </c>
      <c r="D6" s="524">
        <f t="shared" si="0"/>
        <v>5898.77</v>
      </c>
      <c r="E6" s="524">
        <f t="shared" si="0"/>
        <v>6504.41</v>
      </c>
      <c r="F6" s="524">
        <f t="shared" si="0"/>
        <v>39516.1</v>
      </c>
      <c r="G6" s="524">
        <f t="shared" si="0"/>
        <v>53099.85</v>
      </c>
      <c r="H6" s="524">
        <f t="shared" si="0"/>
        <v>753007.52</v>
      </c>
      <c r="I6" s="524">
        <f t="shared" si="0"/>
        <v>48131621.93</v>
      </c>
      <c r="J6" s="524">
        <f t="shared" si="0"/>
        <v>769437.31</v>
      </c>
      <c r="K6" s="524">
        <f t="shared" si="0"/>
        <v>161442.06</v>
      </c>
      <c r="L6" s="524">
        <f t="shared" si="0"/>
        <v>44914746.859999999</v>
      </c>
      <c r="M6" s="524">
        <f t="shared" si="0"/>
        <v>741282.02999999991</v>
      </c>
      <c r="N6" s="524">
        <f t="shared" si="0"/>
        <v>465798.64</v>
      </c>
      <c r="O6" s="524">
        <f t="shared" si="0"/>
        <v>519723.88</v>
      </c>
      <c r="P6" s="524">
        <f t="shared" si="0"/>
        <v>26627</v>
      </c>
      <c r="Q6" s="524">
        <f t="shared" si="0"/>
        <v>22807296.82</v>
      </c>
      <c r="R6" s="524">
        <f t="shared" si="0"/>
        <v>32686726.849999998</v>
      </c>
      <c r="T6" s="334"/>
    </row>
    <row r="7" spans="1:21" s="274" customFormat="1" x14ac:dyDescent="0.15">
      <c r="A7" s="274" t="s">
        <v>3524</v>
      </c>
      <c r="B7" s="64">
        <f>+B8+B10</f>
        <v>15728301.289999999</v>
      </c>
      <c r="C7" s="64">
        <f t="shared" ref="C7:R7" si="1">+C8+C10</f>
        <v>0</v>
      </c>
      <c r="D7" s="64">
        <f t="shared" si="1"/>
        <v>0</v>
      </c>
      <c r="E7" s="64">
        <f t="shared" si="1"/>
        <v>0</v>
      </c>
      <c r="F7" s="64">
        <f t="shared" si="1"/>
        <v>0</v>
      </c>
      <c r="G7" s="64">
        <f t="shared" si="1"/>
        <v>0</v>
      </c>
      <c r="H7" s="64">
        <f t="shared" si="1"/>
        <v>463362.27</v>
      </c>
      <c r="I7" s="64">
        <f t="shared" si="1"/>
        <v>14983760.27</v>
      </c>
      <c r="J7" s="64">
        <f t="shared" si="1"/>
        <v>0</v>
      </c>
      <c r="K7" s="64">
        <f t="shared" si="1"/>
        <v>26.060000000000002</v>
      </c>
      <c r="L7" s="64">
        <f t="shared" si="1"/>
        <v>89241.64</v>
      </c>
      <c r="M7" s="64">
        <f t="shared" si="1"/>
        <v>1140</v>
      </c>
      <c r="N7" s="64">
        <f t="shared" si="1"/>
        <v>20</v>
      </c>
      <c r="O7" s="64">
        <f t="shared" si="1"/>
        <v>0</v>
      </c>
      <c r="P7" s="64">
        <f t="shared" si="1"/>
        <v>0</v>
      </c>
      <c r="Q7" s="64">
        <f t="shared" si="1"/>
        <v>9900</v>
      </c>
      <c r="R7" s="64">
        <f t="shared" si="1"/>
        <v>180851.05</v>
      </c>
      <c r="T7" s="334"/>
      <c r="U7" s="257"/>
    </row>
    <row r="8" spans="1:21" s="274" customFormat="1" x14ac:dyDescent="0.15">
      <c r="A8" s="1609" t="s">
        <v>2825</v>
      </c>
      <c r="B8" s="64">
        <f>+B9</f>
        <v>824391.9</v>
      </c>
      <c r="C8" s="64">
        <f t="shared" ref="C8:R8" si="2">+C9</f>
        <v>0</v>
      </c>
      <c r="D8" s="64">
        <f t="shared" si="2"/>
        <v>0</v>
      </c>
      <c r="E8" s="64">
        <f t="shared" si="2"/>
        <v>0</v>
      </c>
      <c r="F8" s="64">
        <f t="shared" si="2"/>
        <v>0</v>
      </c>
      <c r="G8" s="64">
        <f t="shared" si="2"/>
        <v>0</v>
      </c>
      <c r="H8" s="64">
        <f t="shared" si="2"/>
        <v>462796.62</v>
      </c>
      <c r="I8" s="64">
        <f t="shared" si="2"/>
        <v>272143.64</v>
      </c>
      <c r="J8" s="64">
        <f t="shared" si="2"/>
        <v>0</v>
      </c>
      <c r="K8" s="64">
        <f t="shared" si="2"/>
        <v>0</v>
      </c>
      <c r="L8" s="64">
        <f t="shared" si="2"/>
        <v>89241.64</v>
      </c>
      <c r="M8" s="64">
        <f t="shared" si="2"/>
        <v>0</v>
      </c>
      <c r="N8" s="64">
        <f t="shared" si="2"/>
        <v>0</v>
      </c>
      <c r="O8" s="64">
        <f t="shared" si="2"/>
        <v>0</v>
      </c>
      <c r="P8" s="64">
        <f t="shared" si="2"/>
        <v>0</v>
      </c>
      <c r="Q8" s="64">
        <f t="shared" si="2"/>
        <v>0</v>
      </c>
      <c r="R8" s="64">
        <f t="shared" si="2"/>
        <v>210</v>
      </c>
      <c r="T8" s="334"/>
      <c r="U8" s="257"/>
    </row>
    <row r="9" spans="1:21" x14ac:dyDescent="0.15">
      <c r="A9" s="1616" t="s">
        <v>3629</v>
      </c>
      <c r="B9" s="24">
        <f>+SUM(C9:R9)</f>
        <v>824391.9</v>
      </c>
      <c r="C9" s="24">
        <v>0</v>
      </c>
      <c r="D9" s="24">
        <v>0</v>
      </c>
      <c r="E9" s="24">
        <v>0</v>
      </c>
      <c r="F9" s="24">
        <v>0</v>
      </c>
      <c r="G9" s="24">
        <v>0</v>
      </c>
      <c r="H9" s="24">
        <v>462796.62</v>
      </c>
      <c r="I9" s="24">
        <v>272143.64</v>
      </c>
      <c r="J9" s="24">
        <v>0</v>
      </c>
      <c r="K9" s="24">
        <v>0</v>
      </c>
      <c r="L9" s="24">
        <v>89241.64</v>
      </c>
      <c r="M9" s="24">
        <v>0</v>
      </c>
      <c r="N9" s="24">
        <v>0</v>
      </c>
      <c r="O9" s="24">
        <v>0</v>
      </c>
      <c r="P9" s="24">
        <v>0</v>
      </c>
      <c r="Q9" s="24">
        <v>0</v>
      </c>
      <c r="R9" s="24">
        <v>210</v>
      </c>
      <c r="T9" s="334"/>
    </row>
    <row r="10" spans="1:21" s="274" customFormat="1" x14ac:dyDescent="0.15">
      <c r="A10" s="1609" t="s">
        <v>2473</v>
      </c>
      <c r="B10" s="64">
        <f>+SUM(B11:B13)</f>
        <v>14903909.389999999</v>
      </c>
      <c r="C10" s="64">
        <f t="shared" ref="C10:R10" si="3">+SUM(C11:C13)</f>
        <v>0</v>
      </c>
      <c r="D10" s="64">
        <f t="shared" si="3"/>
        <v>0</v>
      </c>
      <c r="E10" s="64">
        <f t="shared" si="3"/>
        <v>0</v>
      </c>
      <c r="F10" s="64">
        <f t="shared" si="3"/>
        <v>0</v>
      </c>
      <c r="G10" s="64">
        <f t="shared" si="3"/>
        <v>0</v>
      </c>
      <c r="H10" s="64">
        <f t="shared" si="3"/>
        <v>565.65</v>
      </c>
      <c r="I10" s="64">
        <f t="shared" si="3"/>
        <v>14711616.629999999</v>
      </c>
      <c r="J10" s="64">
        <f t="shared" si="3"/>
        <v>0</v>
      </c>
      <c r="K10" s="64">
        <f t="shared" si="3"/>
        <v>26.060000000000002</v>
      </c>
      <c r="L10" s="64">
        <f t="shared" si="3"/>
        <v>0</v>
      </c>
      <c r="M10" s="64">
        <f t="shared" si="3"/>
        <v>1140</v>
      </c>
      <c r="N10" s="64">
        <f t="shared" si="3"/>
        <v>20</v>
      </c>
      <c r="O10" s="64">
        <f t="shared" si="3"/>
        <v>0</v>
      </c>
      <c r="P10" s="64">
        <f t="shared" si="3"/>
        <v>0</v>
      </c>
      <c r="Q10" s="64">
        <f t="shared" si="3"/>
        <v>9900</v>
      </c>
      <c r="R10" s="64">
        <f t="shared" si="3"/>
        <v>180641.05</v>
      </c>
      <c r="T10" s="334"/>
      <c r="U10" s="257"/>
    </row>
    <row r="11" spans="1:21" x14ac:dyDescent="0.15">
      <c r="A11" s="1616" t="s">
        <v>3684</v>
      </c>
      <c r="B11" s="24">
        <f>+SUM(C11:R11)</f>
        <v>14699812.52</v>
      </c>
      <c r="C11" s="24">
        <v>0</v>
      </c>
      <c r="D11" s="24">
        <v>0</v>
      </c>
      <c r="E11" s="24">
        <v>0</v>
      </c>
      <c r="F11" s="24">
        <v>0</v>
      </c>
      <c r="G11" s="24">
        <v>0</v>
      </c>
      <c r="H11" s="24">
        <v>565.65</v>
      </c>
      <c r="I11" s="24">
        <v>14529855.959999999</v>
      </c>
      <c r="J11" s="24">
        <v>0</v>
      </c>
      <c r="K11" s="24">
        <v>26.060000000000002</v>
      </c>
      <c r="L11" s="24">
        <v>0</v>
      </c>
      <c r="M11" s="24">
        <v>1140</v>
      </c>
      <c r="N11" s="24">
        <v>20</v>
      </c>
      <c r="O11" s="24">
        <v>0</v>
      </c>
      <c r="P11" s="24">
        <v>0</v>
      </c>
      <c r="Q11" s="24">
        <v>9900</v>
      </c>
      <c r="R11" s="24">
        <v>158304.84999999998</v>
      </c>
      <c r="T11" s="334"/>
    </row>
    <row r="12" spans="1:21" x14ac:dyDescent="0.15">
      <c r="A12" s="1616" t="s">
        <v>3685</v>
      </c>
      <c r="B12" s="24">
        <f>+SUM(C12:R12)</f>
        <v>193647.37000000002</v>
      </c>
      <c r="C12" s="24">
        <v>0</v>
      </c>
      <c r="D12" s="24">
        <v>0</v>
      </c>
      <c r="E12" s="24">
        <v>0</v>
      </c>
      <c r="F12" s="24">
        <v>0</v>
      </c>
      <c r="G12" s="24">
        <v>0</v>
      </c>
      <c r="H12" s="24">
        <v>0</v>
      </c>
      <c r="I12" s="24">
        <v>180936.83000000002</v>
      </c>
      <c r="J12" s="24">
        <v>0</v>
      </c>
      <c r="K12" s="24">
        <v>0</v>
      </c>
      <c r="L12" s="24">
        <v>0</v>
      </c>
      <c r="M12" s="24">
        <v>0</v>
      </c>
      <c r="N12" s="24">
        <v>0</v>
      </c>
      <c r="O12" s="24">
        <v>0</v>
      </c>
      <c r="P12" s="24">
        <v>0</v>
      </c>
      <c r="Q12" s="24">
        <v>0</v>
      </c>
      <c r="R12" s="24">
        <v>12710.54</v>
      </c>
      <c r="T12" s="334"/>
    </row>
    <row r="13" spans="1:21" x14ac:dyDescent="0.15">
      <c r="A13" s="1616" t="s">
        <v>3630</v>
      </c>
      <c r="B13" s="24">
        <f>+SUM(C13:R13)</f>
        <v>10449.5</v>
      </c>
      <c r="C13" s="24">
        <v>0</v>
      </c>
      <c r="D13" s="24">
        <v>0</v>
      </c>
      <c r="E13" s="24">
        <v>0</v>
      </c>
      <c r="F13" s="24">
        <v>0</v>
      </c>
      <c r="G13" s="24">
        <v>0</v>
      </c>
      <c r="H13" s="24">
        <v>0</v>
      </c>
      <c r="I13" s="24">
        <v>823.83999999999992</v>
      </c>
      <c r="J13" s="24">
        <v>0</v>
      </c>
      <c r="K13" s="24">
        <v>0</v>
      </c>
      <c r="L13" s="24">
        <v>0</v>
      </c>
      <c r="M13" s="24">
        <v>0</v>
      </c>
      <c r="N13" s="24">
        <v>0</v>
      </c>
      <c r="O13" s="24">
        <v>0</v>
      </c>
      <c r="P13" s="24">
        <v>0</v>
      </c>
      <c r="Q13" s="24">
        <v>0</v>
      </c>
      <c r="R13" s="24">
        <v>9625.66</v>
      </c>
      <c r="T13" s="334"/>
    </row>
    <row r="14" spans="1:21" s="274" customFormat="1" x14ac:dyDescent="0.15">
      <c r="A14" s="1609" t="s">
        <v>2827</v>
      </c>
      <c r="B14" s="64">
        <f>+B15</f>
        <v>11674.800000000001</v>
      </c>
      <c r="C14" s="64">
        <f t="shared" ref="C14:R15" si="4">+C15</f>
        <v>0</v>
      </c>
      <c r="D14" s="64">
        <f t="shared" si="4"/>
        <v>0</v>
      </c>
      <c r="E14" s="64">
        <f t="shared" si="4"/>
        <v>0</v>
      </c>
      <c r="F14" s="64">
        <f t="shared" si="4"/>
        <v>0</v>
      </c>
      <c r="G14" s="64">
        <f t="shared" si="4"/>
        <v>0</v>
      </c>
      <c r="H14" s="64">
        <f t="shared" si="4"/>
        <v>0</v>
      </c>
      <c r="I14" s="64">
        <f t="shared" si="4"/>
        <v>1650</v>
      </c>
      <c r="J14" s="64">
        <f t="shared" si="4"/>
        <v>0</v>
      </c>
      <c r="K14" s="64">
        <f t="shared" si="4"/>
        <v>0</v>
      </c>
      <c r="L14" s="64">
        <f t="shared" si="4"/>
        <v>0</v>
      </c>
      <c r="M14" s="64">
        <f t="shared" si="4"/>
        <v>0</v>
      </c>
      <c r="N14" s="64">
        <f t="shared" si="4"/>
        <v>0</v>
      </c>
      <c r="O14" s="64">
        <f t="shared" si="4"/>
        <v>0</v>
      </c>
      <c r="P14" s="64">
        <f t="shared" si="4"/>
        <v>0</v>
      </c>
      <c r="Q14" s="64">
        <f t="shared" si="4"/>
        <v>0</v>
      </c>
      <c r="R14" s="64">
        <f t="shared" si="4"/>
        <v>10024.800000000001</v>
      </c>
      <c r="T14" s="2013"/>
    </row>
    <row r="15" spans="1:21" s="274" customFormat="1" x14ac:dyDescent="0.15">
      <c r="A15" s="1609" t="s">
        <v>1452</v>
      </c>
      <c r="B15" s="64">
        <f>+B16</f>
        <v>11674.800000000001</v>
      </c>
      <c r="C15" s="64">
        <f t="shared" si="4"/>
        <v>0</v>
      </c>
      <c r="D15" s="64">
        <f t="shared" si="4"/>
        <v>0</v>
      </c>
      <c r="E15" s="64">
        <f t="shared" si="4"/>
        <v>0</v>
      </c>
      <c r="F15" s="64">
        <f t="shared" si="4"/>
        <v>0</v>
      </c>
      <c r="G15" s="64">
        <f t="shared" si="4"/>
        <v>0</v>
      </c>
      <c r="H15" s="64">
        <f t="shared" si="4"/>
        <v>0</v>
      </c>
      <c r="I15" s="64">
        <f t="shared" si="4"/>
        <v>1650</v>
      </c>
      <c r="J15" s="64">
        <f t="shared" si="4"/>
        <v>0</v>
      </c>
      <c r="K15" s="64">
        <f t="shared" si="4"/>
        <v>0</v>
      </c>
      <c r="L15" s="64">
        <f t="shared" si="4"/>
        <v>0</v>
      </c>
      <c r="M15" s="64">
        <f t="shared" si="4"/>
        <v>0</v>
      </c>
      <c r="N15" s="64">
        <f t="shared" si="4"/>
        <v>0</v>
      </c>
      <c r="O15" s="64">
        <f t="shared" si="4"/>
        <v>0</v>
      </c>
      <c r="P15" s="64">
        <f t="shared" si="4"/>
        <v>0</v>
      </c>
      <c r="Q15" s="64">
        <f t="shared" si="4"/>
        <v>0</v>
      </c>
      <c r="R15" s="64">
        <f t="shared" si="4"/>
        <v>10024.800000000001</v>
      </c>
      <c r="T15" s="2013"/>
    </row>
    <row r="16" spans="1:21" x14ac:dyDescent="0.15">
      <c r="A16" s="1616" t="s">
        <v>3686</v>
      </c>
      <c r="B16" s="24">
        <f>+SUM(C16:R16)</f>
        <v>11674.800000000001</v>
      </c>
      <c r="C16" s="24">
        <v>0</v>
      </c>
      <c r="D16" s="24">
        <v>0</v>
      </c>
      <c r="E16" s="24">
        <v>0</v>
      </c>
      <c r="F16" s="24">
        <v>0</v>
      </c>
      <c r="G16" s="24">
        <v>0</v>
      </c>
      <c r="H16" s="24">
        <v>0</v>
      </c>
      <c r="I16" s="24">
        <v>1650</v>
      </c>
      <c r="J16" s="24">
        <v>0</v>
      </c>
      <c r="K16" s="24">
        <v>0</v>
      </c>
      <c r="L16" s="24">
        <v>0</v>
      </c>
      <c r="M16" s="24">
        <v>0</v>
      </c>
      <c r="N16" s="24">
        <v>0</v>
      </c>
      <c r="O16" s="24">
        <v>0</v>
      </c>
      <c r="P16" s="24">
        <v>0</v>
      </c>
      <c r="Q16" s="24">
        <v>0</v>
      </c>
      <c r="R16" s="24">
        <v>10024.800000000001</v>
      </c>
      <c r="T16" s="334"/>
    </row>
    <row r="17" spans="1:21" s="274" customFormat="1" x14ac:dyDescent="0.15">
      <c r="A17" s="1609" t="s">
        <v>3558</v>
      </c>
      <c r="B17" s="64">
        <f>+B18+B21</f>
        <v>40882610.50999999</v>
      </c>
      <c r="C17" s="64">
        <f t="shared" ref="C17:R17" si="5">+C18+C21</f>
        <v>89230.81</v>
      </c>
      <c r="D17" s="64">
        <f t="shared" si="5"/>
        <v>915.26</v>
      </c>
      <c r="E17" s="64">
        <f t="shared" si="5"/>
        <v>0</v>
      </c>
      <c r="F17" s="64">
        <f t="shared" si="5"/>
        <v>0</v>
      </c>
      <c r="G17" s="64">
        <f t="shared" si="5"/>
        <v>0</v>
      </c>
      <c r="H17" s="64">
        <f t="shared" si="5"/>
        <v>5081.12</v>
      </c>
      <c r="I17" s="64">
        <f t="shared" si="5"/>
        <v>5571929.4700000007</v>
      </c>
      <c r="J17" s="64">
        <f t="shared" si="5"/>
        <v>79877.91</v>
      </c>
      <c r="K17" s="64">
        <f t="shared" si="5"/>
        <v>23872.600000000002</v>
      </c>
      <c r="L17" s="64">
        <f t="shared" si="5"/>
        <v>30382801.359999996</v>
      </c>
      <c r="M17" s="64">
        <f t="shared" si="5"/>
        <v>18455</v>
      </c>
      <c r="N17" s="64">
        <f t="shared" si="5"/>
        <v>0</v>
      </c>
      <c r="O17" s="64">
        <f t="shared" si="5"/>
        <v>1864.31</v>
      </c>
      <c r="P17" s="64">
        <f t="shared" si="5"/>
        <v>0</v>
      </c>
      <c r="Q17" s="64">
        <f t="shared" si="5"/>
        <v>0</v>
      </c>
      <c r="R17" s="64">
        <f t="shared" si="5"/>
        <v>4708582.6700000009</v>
      </c>
      <c r="T17" s="334"/>
      <c r="U17" s="257"/>
    </row>
    <row r="18" spans="1:21" s="274" customFormat="1" x14ac:dyDescent="0.15">
      <c r="A18" s="1609" t="s">
        <v>3599</v>
      </c>
      <c r="B18" s="64">
        <f>+SUM(B19:B20)</f>
        <v>31093888.969999995</v>
      </c>
      <c r="C18" s="64">
        <f t="shared" ref="C18:R18" si="6">+SUM(C19:C20)</f>
        <v>80979.81</v>
      </c>
      <c r="D18" s="64">
        <f t="shared" si="6"/>
        <v>0</v>
      </c>
      <c r="E18" s="64">
        <f t="shared" si="6"/>
        <v>0</v>
      </c>
      <c r="F18" s="64">
        <f t="shared" si="6"/>
        <v>0</v>
      </c>
      <c r="G18" s="64">
        <f t="shared" si="6"/>
        <v>0</v>
      </c>
      <c r="H18" s="64">
        <f t="shared" si="6"/>
        <v>0</v>
      </c>
      <c r="I18" s="64">
        <f t="shared" si="6"/>
        <v>493707.74</v>
      </c>
      <c r="J18" s="64">
        <f t="shared" si="6"/>
        <v>0</v>
      </c>
      <c r="K18" s="64">
        <f t="shared" si="6"/>
        <v>0</v>
      </c>
      <c r="L18" s="64">
        <f t="shared" si="6"/>
        <v>30253778.559999995</v>
      </c>
      <c r="M18" s="64">
        <f t="shared" si="6"/>
        <v>0</v>
      </c>
      <c r="N18" s="64">
        <f t="shared" si="6"/>
        <v>0</v>
      </c>
      <c r="O18" s="64">
        <f t="shared" si="6"/>
        <v>0</v>
      </c>
      <c r="P18" s="64">
        <f t="shared" si="6"/>
        <v>0</v>
      </c>
      <c r="Q18" s="64">
        <f t="shared" si="6"/>
        <v>0</v>
      </c>
      <c r="R18" s="64">
        <f t="shared" si="6"/>
        <v>265422.86000000004</v>
      </c>
      <c r="T18" s="2013"/>
    </row>
    <row r="19" spans="1:21" x14ac:dyDescent="0.15">
      <c r="A19" s="1616" t="s">
        <v>3599</v>
      </c>
      <c r="B19" s="24">
        <f>+SUM(C19:R19)</f>
        <v>705482.43</v>
      </c>
      <c r="C19" s="24">
        <v>0</v>
      </c>
      <c r="D19" s="24">
        <v>0</v>
      </c>
      <c r="E19" s="24">
        <v>0</v>
      </c>
      <c r="F19" s="24">
        <v>0</v>
      </c>
      <c r="G19" s="24">
        <v>0</v>
      </c>
      <c r="H19" s="24">
        <v>0</v>
      </c>
      <c r="I19" s="24">
        <v>493707.74</v>
      </c>
      <c r="J19" s="24">
        <v>0</v>
      </c>
      <c r="K19" s="24">
        <v>0</v>
      </c>
      <c r="L19" s="24">
        <v>0</v>
      </c>
      <c r="M19" s="24">
        <v>0</v>
      </c>
      <c r="N19" s="24">
        <v>0</v>
      </c>
      <c r="O19" s="24">
        <v>0</v>
      </c>
      <c r="P19" s="24">
        <v>0</v>
      </c>
      <c r="Q19" s="24">
        <v>0</v>
      </c>
      <c r="R19" s="24">
        <v>211774.69000000003</v>
      </c>
      <c r="T19" s="334"/>
    </row>
    <row r="20" spans="1:21" x14ac:dyDescent="0.15">
      <c r="A20" s="1616" t="s">
        <v>3631</v>
      </c>
      <c r="B20" s="24">
        <f>+SUM(C20:R20)</f>
        <v>30388406.539999995</v>
      </c>
      <c r="C20" s="24">
        <v>80979.81</v>
      </c>
      <c r="D20" s="24">
        <v>0</v>
      </c>
      <c r="E20" s="24">
        <v>0</v>
      </c>
      <c r="F20" s="24">
        <v>0</v>
      </c>
      <c r="G20" s="24">
        <v>0</v>
      </c>
      <c r="H20" s="24">
        <v>0</v>
      </c>
      <c r="I20" s="24">
        <v>0</v>
      </c>
      <c r="J20" s="24">
        <v>0</v>
      </c>
      <c r="K20" s="24">
        <v>0</v>
      </c>
      <c r="L20" s="24">
        <v>30253778.559999995</v>
      </c>
      <c r="M20" s="24">
        <v>0</v>
      </c>
      <c r="N20" s="24">
        <v>0</v>
      </c>
      <c r="O20" s="24">
        <v>0</v>
      </c>
      <c r="P20" s="24">
        <v>0</v>
      </c>
      <c r="Q20" s="24">
        <v>0</v>
      </c>
      <c r="R20" s="24">
        <v>53648.17</v>
      </c>
      <c r="T20" s="334"/>
    </row>
    <row r="21" spans="1:21" s="274" customFormat="1" x14ac:dyDescent="0.15">
      <c r="A21" s="1609" t="s">
        <v>2830</v>
      </c>
      <c r="B21" s="64">
        <f>+SUM(B22:B38)</f>
        <v>9788721.5399999991</v>
      </c>
      <c r="C21" s="64">
        <f t="shared" ref="C21:R21" si="7">+SUM(C22:C38)</f>
        <v>8251</v>
      </c>
      <c r="D21" s="64">
        <f t="shared" si="7"/>
        <v>915.26</v>
      </c>
      <c r="E21" s="64">
        <f t="shared" si="7"/>
        <v>0</v>
      </c>
      <c r="F21" s="64">
        <f t="shared" si="7"/>
        <v>0</v>
      </c>
      <c r="G21" s="64">
        <f t="shared" si="7"/>
        <v>0</v>
      </c>
      <c r="H21" s="64">
        <f t="shared" si="7"/>
        <v>5081.12</v>
      </c>
      <c r="I21" s="64">
        <f t="shared" si="7"/>
        <v>5078221.7300000004</v>
      </c>
      <c r="J21" s="64">
        <f t="shared" si="7"/>
        <v>79877.91</v>
      </c>
      <c r="K21" s="64">
        <f t="shared" si="7"/>
        <v>23872.600000000002</v>
      </c>
      <c r="L21" s="64">
        <f t="shared" si="7"/>
        <v>129022.8</v>
      </c>
      <c r="M21" s="64">
        <f t="shared" si="7"/>
        <v>18455</v>
      </c>
      <c r="N21" s="64">
        <f t="shared" si="7"/>
        <v>0</v>
      </c>
      <c r="O21" s="64">
        <f t="shared" si="7"/>
        <v>1864.31</v>
      </c>
      <c r="P21" s="64">
        <f t="shared" si="7"/>
        <v>0</v>
      </c>
      <c r="Q21" s="64">
        <f t="shared" si="7"/>
        <v>0</v>
      </c>
      <c r="R21" s="64">
        <f t="shared" si="7"/>
        <v>4443159.8100000005</v>
      </c>
      <c r="T21" s="2013"/>
    </row>
    <row r="22" spans="1:21" x14ac:dyDescent="0.15">
      <c r="A22" s="1616" t="s">
        <v>3687</v>
      </c>
      <c r="B22" s="24">
        <f t="shared" ref="B22:B38" si="8">+SUM(C22:R22)</f>
        <v>94656.260000000009</v>
      </c>
      <c r="C22" s="24">
        <v>0</v>
      </c>
      <c r="D22" s="24">
        <v>0</v>
      </c>
      <c r="E22" s="24">
        <v>0</v>
      </c>
      <c r="F22" s="24">
        <v>0</v>
      </c>
      <c r="G22" s="24">
        <v>0</v>
      </c>
      <c r="H22" s="24">
        <v>0</v>
      </c>
      <c r="I22" s="24">
        <v>45697.85</v>
      </c>
      <c r="J22" s="24">
        <v>0</v>
      </c>
      <c r="K22" s="24">
        <v>0</v>
      </c>
      <c r="L22" s="24">
        <v>0</v>
      </c>
      <c r="M22" s="24">
        <v>0</v>
      </c>
      <c r="N22" s="24">
        <v>0</v>
      </c>
      <c r="O22" s="24">
        <v>0</v>
      </c>
      <c r="P22" s="24">
        <v>0</v>
      </c>
      <c r="Q22" s="24">
        <v>0</v>
      </c>
      <c r="R22" s="24">
        <v>48958.41</v>
      </c>
      <c r="T22" s="334"/>
    </row>
    <row r="23" spans="1:21" x14ac:dyDescent="0.15">
      <c r="A23" s="1616" t="s">
        <v>3688</v>
      </c>
      <c r="B23" s="24">
        <f t="shared" si="8"/>
        <v>179865.59999999998</v>
      </c>
      <c r="C23" s="24">
        <v>0</v>
      </c>
      <c r="D23" s="24">
        <v>0</v>
      </c>
      <c r="E23" s="24">
        <v>0</v>
      </c>
      <c r="F23" s="24">
        <v>0</v>
      </c>
      <c r="G23" s="24">
        <v>0</v>
      </c>
      <c r="H23" s="24">
        <v>0</v>
      </c>
      <c r="I23" s="24">
        <v>4710.0600000000004</v>
      </c>
      <c r="J23" s="24">
        <v>0</v>
      </c>
      <c r="K23" s="24">
        <v>0</v>
      </c>
      <c r="L23" s="24">
        <v>0</v>
      </c>
      <c r="M23" s="24">
        <v>0</v>
      </c>
      <c r="N23" s="24">
        <v>0</v>
      </c>
      <c r="O23" s="24">
        <v>0</v>
      </c>
      <c r="P23" s="24">
        <v>0</v>
      </c>
      <c r="Q23" s="24">
        <v>0</v>
      </c>
      <c r="R23" s="24">
        <v>175155.53999999998</v>
      </c>
      <c r="T23" s="334"/>
    </row>
    <row r="24" spans="1:21" x14ac:dyDescent="0.15">
      <c r="A24" s="1616" t="s">
        <v>3689</v>
      </c>
      <c r="B24" s="24">
        <f t="shared" si="8"/>
        <v>1009.8100000000001</v>
      </c>
      <c r="C24" s="24">
        <v>0</v>
      </c>
      <c r="D24" s="24">
        <v>0</v>
      </c>
      <c r="E24" s="24">
        <v>0</v>
      </c>
      <c r="F24" s="24">
        <v>0</v>
      </c>
      <c r="G24" s="24">
        <v>0</v>
      </c>
      <c r="H24" s="24">
        <v>0</v>
      </c>
      <c r="I24" s="24">
        <v>0</v>
      </c>
      <c r="J24" s="24">
        <v>0</v>
      </c>
      <c r="K24" s="24">
        <v>0</v>
      </c>
      <c r="L24" s="24">
        <v>0</v>
      </c>
      <c r="M24" s="24">
        <v>0</v>
      </c>
      <c r="N24" s="24">
        <v>0</v>
      </c>
      <c r="O24" s="24">
        <v>0</v>
      </c>
      <c r="P24" s="24">
        <v>0</v>
      </c>
      <c r="Q24" s="24">
        <v>0</v>
      </c>
      <c r="R24" s="24">
        <v>1009.8100000000001</v>
      </c>
      <c r="T24" s="334"/>
    </row>
    <row r="25" spans="1:21" x14ac:dyDescent="0.15">
      <c r="A25" s="1616" t="s">
        <v>3690</v>
      </c>
      <c r="B25" s="24">
        <f t="shared" si="8"/>
        <v>418608.22</v>
      </c>
      <c r="C25" s="24">
        <v>0</v>
      </c>
      <c r="D25" s="24">
        <v>0</v>
      </c>
      <c r="E25" s="24">
        <v>0</v>
      </c>
      <c r="F25" s="24">
        <v>0</v>
      </c>
      <c r="G25" s="24">
        <v>0</v>
      </c>
      <c r="H25" s="24">
        <v>0</v>
      </c>
      <c r="I25" s="24">
        <v>131372.97</v>
      </c>
      <c r="J25" s="24">
        <v>0</v>
      </c>
      <c r="K25" s="24">
        <v>0</v>
      </c>
      <c r="L25" s="24">
        <v>0</v>
      </c>
      <c r="M25" s="24">
        <v>0</v>
      </c>
      <c r="N25" s="24">
        <v>0</v>
      </c>
      <c r="O25" s="24">
        <v>0</v>
      </c>
      <c r="P25" s="24">
        <v>0</v>
      </c>
      <c r="Q25" s="24">
        <v>0</v>
      </c>
      <c r="R25" s="24">
        <v>287235.25</v>
      </c>
      <c r="T25" s="334"/>
    </row>
    <row r="26" spans="1:21" x14ac:dyDescent="0.15">
      <c r="A26" s="1616" t="s">
        <v>3691</v>
      </c>
      <c r="B26" s="24">
        <f t="shared" si="8"/>
        <v>379307.38</v>
      </c>
      <c r="C26" s="24">
        <v>8251</v>
      </c>
      <c r="D26" s="24">
        <v>0</v>
      </c>
      <c r="E26" s="24">
        <v>0</v>
      </c>
      <c r="F26" s="24">
        <v>0</v>
      </c>
      <c r="G26" s="24">
        <v>0</v>
      </c>
      <c r="H26" s="24">
        <v>0</v>
      </c>
      <c r="I26" s="24">
        <v>279674.34999999998</v>
      </c>
      <c r="J26" s="24">
        <v>0</v>
      </c>
      <c r="K26" s="24">
        <v>0</v>
      </c>
      <c r="L26" s="24">
        <v>0</v>
      </c>
      <c r="M26" s="24">
        <v>0</v>
      </c>
      <c r="N26" s="24">
        <v>0</v>
      </c>
      <c r="O26" s="24">
        <v>0</v>
      </c>
      <c r="P26" s="24">
        <v>0</v>
      </c>
      <c r="Q26" s="24">
        <v>0</v>
      </c>
      <c r="R26" s="24">
        <v>91382.03</v>
      </c>
      <c r="T26" s="334"/>
    </row>
    <row r="27" spans="1:21" x14ac:dyDescent="0.15">
      <c r="A27" s="1616" t="s">
        <v>3692</v>
      </c>
      <c r="B27" s="24">
        <f t="shared" si="8"/>
        <v>62480.979999999996</v>
      </c>
      <c r="C27" s="24">
        <v>0</v>
      </c>
      <c r="D27" s="24">
        <v>0</v>
      </c>
      <c r="E27" s="24">
        <v>0</v>
      </c>
      <c r="F27" s="24">
        <v>0</v>
      </c>
      <c r="G27" s="24">
        <v>0</v>
      </c>
      <c r="H27" s="24">
        <v>0</v>
      </c>
      <c r="I27" s="24">
        <v>0</v>
      </c>
      <c r="J27" s="24">
        <v>0</v>
      </c>
      <c r="K27" s="24">
        <v>0</v>
      </c>
      <c r="L27" s="24">
        <v>0</v>
      </c>
      <c r="M27" s="24">
        <v>0</v>
      </c>
      <c r="N27" s="24">
        <v>0</v>
      </c>
      <c r="O27" s="24">
        <v>0</v>
      </c>
      <c r="P27" s="24">
        <v>0</v>
      </c>
      <c r="Q27" s="24">
        <v>0</v>
      </c>
      <c r="R27" s="24">
        <v>62480.979999999996</v>
      </c>
      <c r="T27" s="334"/>
    </row>
    <row r="28" spans="1:21" x14ac:dyDescent="0.15">
      <c r="A28" s="1616" t="s">
        <v>3693</v>
      </c>
      <c r="B28" s="24">
        <f t="shared" si="8"/>
        <v>2382725.3800000004</v>
      </c>
      <c r="C28" s="24">
        <v>0</v>
      </c>
      <c r="D28" s="24">
        <v>0</v>
      </c>
      <c r="E28" s="24">
        <v>0</v>
      </c>
      <c r="F28" s="24">
        <v>0</v>
      </c>
      <c r="G28" s="24">
        <v>0</v>
      </c>
      <c r="H28" s="24">
        <v>0</v>
      </c>
      <c r="I28" s="24">
        <v>1314895.4500000002</v>
      </c>
      <c r="J28" s="24">
        <v>0</v>
      </c>
      <c r="K28" s="24">
        <v>0</v>
      </c>
      <c r="L28" s="24">
        <v>0</v>
      </c>
      <c r="M28" s="24">
        <v>405</v>
      </c>
      <c r="N28" s="24">
        <v>0</v>
      </c>
      <c r="O28" s="24">
        <v>0</v>
      </c>
      <c r="P28" s="24">
        <v>0</v>
      </c>
      <c r="Q28" s="24">
        <v>0</v>
      </c>
      <c r="R28" s="24">
        <v>1067424.9300000002</v>
      </c>
      <c r="T28" s="334"/>
    </row>
    <row r="29" spans="1:21" x14ac:dyDescent="0.15">
      <c r="A29" s="1616" t="s">
        <v>3694</v>
      </c>
      <c r="B29" s="24">
        <f t="shared" si="8"/>
        <v>303829.36</v>
      </c>
      <c r="C29" s="24">
        <v>0</v>
      </c>
      <c r="D29" s="24">
        <v>0</v>
      </c>
      <c r="E29" s="24">
        <v>0</v>
      </c>
      <c r="F29" s="24">
        <v>0</v>
      </c>
      <c r="G29" s="24">
        <v>0</v>
      </c>
      <c r="H29" s="24">
        <v>0</v>
      </c>
      <c r="I29" s="24">
        <v>292795.32</v>
      </c>
      <c r="J29" s="24">
        <v>0</v>
      </c>
      <c r="K29" s="24">
        <v>0</v>
      </c>
      <c r="L29" s="24">
        <v>0</v>
      </c>
      <c r="M29" s="24">
        <v>0</v>
      </c>
      <c r="N29" s="24">
        <v>0</v>
      </c>
      <c r="O29" s="24">
        <v>0</v>
      </c>
      <c r="P29" s="24">
        <v>0</v>
      </c>
      <c r="Q29" s="24">
        <v>0</v>
      </c>
      <c r="R29" s="24">
        <v>11034.04</v>
      </c>
      <c r="T29" s="334"/>
    </row>
    <row r="30" spans="1:21" x14ac:dyDescent="0.15">
      <c r="A30" s="1616" t="s">
        <v>3695</v>
      </c>
      <c r="B30" s="24">
        <f t="shared" si="8"/>
        <v>174072.63</v>
      </c>
      <c r="C30" s="24">
        <v>0</v>
      </c>
      <c r="D30" s="24">
        <v>0</v>
      </c>
      <c r="E30" s="24">
        <v>0</v>
      </c>
      <c r="F30" s="24">
        <v>0</v>
      </c>
      <c r="G30" s="24">
        <v>0</v>
      </c>
      <c r="H30" s="24">
        <v>0</v>
      </c>
      <c r="I30" s="24">
        <v>148363.32999999999</v>
      </c>
      <c r="J30" s="24">
        <v>0</v>
      </c>
      <c r="K30" s="24">
        <v>13482.2</v>
      </c>
      <c r="L30" s="24">
        <v>0</v>
      </c>
      <c r="M30" s="24">
        <v>0</v>
      </c>
      <c r="N30" s="24">
        <v>0</v>
      </c>
      <c r="O30" s="24">
        <v>1864.31</v>
      </c>
      <c r="P30" s="24">
        <v>0</v>
      </c>
      <c r="Q30" s="24">
        <v>0</v>
      </c>
      <c r="R30" s="24">
        <v>10362.790000000001</v>
      </c>
      <c r="T30" s="334"/>
    </row>
    <row r="31" spans="1:21" x14ac:dyDescent="0.15">
      <c r="A31" s="1616" t="s">
        <v>3696</v>
      </c>
      <c r="B31" s="24">
        <f t="shared" si="8"/>
        <v>4161.55</v>
      </c>
      <c r="C31" s="24">
        <v>0</v>
      </c>
      <c r="D31" s="24">
        <v>0</v>
      </c>
      <c r="E31" s="24">
        <v>0</v>
      </c>
      <c r="F31" s="24">
        <v>0</v>
      </c>
      <c r="G31" s="24">
        <v>0</v>
      </c>
      <c r="H31" s="24">
        <v>0</v>
      </c>
      <c r="I31" s="24">
        <v>4161.55</v>
      </c>
      <c r="J31" s="24">
        <v>0</v>
      </c>
      <c r="K31" s="24">
        <v>0</v>
      </c>
      <c r="L31" s="24">
        <v>0</v>
      </c>
      <c r="M31" s="24">
        <v>0</v>
      </c>
      <c r="N31" s="24">
        <v>0</v>
      </c>
      <c r="O31" s="24">
        <v>0</v>
      </c>
      <c r="P31" s="24">
        <v>0</v>
      </c>
      <c r="Q31" s="24">
        <v>0</v>
      </c>
      <c r="R31" s="24">
        <v>0</v>
      </c>
      <c r="T31" s="334"/>
    </row>
    <row r="32" spans="1:21" x14ac:dyDescent="0.15">
      <c r="A32" s="1616" t="s">
        <v>3632</v>
      </c>
      <c r="B32" s="24">
        <f t="shared" si="8"/>
        <v>688063.37000000011</v>
      </c>
      <c r="C32" s="24">
        <v>0</v>
      </c>
      <c r="D32" s="24">
        <v>0</v>
      </c>
      <c r="E32" s="24">
        <v>0</v>
      </c>
      <c r="F32" s="24">
        <v>0</v>
      </c>
      <c r="G32" s="24">
        <v>0</v>
      </c>
      <c r="H32" s="24">
        <v>0</v>
      </c>
      <c r="I32" s="24">
        <v>44867.56</v>
      </c>
      <c r="J32" s="24">
        <v>0</v>
      </c>
      <c r="K32" s="24">
        <v>0</v>
      </c>
      <c r="L32" s="24">
        <v>0</v>
      </c>
      <c r="M32" s="24">
        <v>0</v>
      </c>
      <c r="N32" s="24">
        <v>0</v>
      </c>
      <c r="O32" s="24">
        <v>0</v>
      </c>
      <c r="P32" s="24">
        <v>0</v>
      </c>
      <c r="Q32" s="24">
        <v>0</v>
      </c>
      <c r="R32" s="24">
        <v>643195.81000000006</v>
      </c>
      <c r="T32" s="334"/>
    </row>
    <row r="33" spans="1:21" x14ac:dyDescent="0.15">
      <c r="A33" s="1616" t="s">
        <v>3633</v>
      </c>
      <c r="B33" s="24">
        <f t="shared" si="8"/>
        <v>2346186.9</v>
      </c>
      <c r="C33" s="24">
        <v>0</v>
      </c>
      <c r="D33" s="24">
        <v>0</v>
      </c>
      <c r="E33" s="24">
        <v>0</v>
      </c>
      <c r="F33" s="24">
        <v>0</v>
      </c>
      <c r="G33" s="24">
        <v>0</v>
      </c>
      <c r="H33" s="24">
        <v>0</v>
      </c>
      <c r="I33" s="24">
        <v>397102.69</v>
      </c>
      <c r="J33" s="24">
        <v>75000</v>
      </c>
      <c r="K33" s="24">
        <v>10320</v>
      </c>
      <c r="L33" s="24">
        <v>17575.89</v>
      </c>
      <c r="M33" s="24">
        <v>0</v>
      </c>
      <c r="N33" s="24">
        <v>0</v>
      </c>
      <c r="O33" s="24">
        <v>0</v>
      </c>
      <c r="P33" s="24">
        <v>0</v>
      </c>
      <c r="Q33" s="24">
        <v>0</v>
      </c>
      <c r="R33" s="24">
        <v>1846188.32</v>
      </c>
      <c r="T33" s="334"/>
    </row>
    <row r="34" spans="1:21" x14ac:dyDescent="0.15">
      <c r="A34" s="1616" t="s">
        <v>3634</v>
      </c>
      <c r="B34" s="24">
        <f t="shared" si="8"/>
        <v>89663.430000000008</v>
      </c>
      <c r="C34" s="24">
        <v>0</v>
      </c>
      <c r="D34" s="24">
        <v>0</v>
      </c>
      <c r="E34" s="24">
        <v>0</v>
      </c>
      <c r="F34" s="24">
        <v>0</v>
      </c>
      <c r="G34" s="24">
        <v>0</v>
      </c>
      <c r="H34" s="24">
        <v>0</v>
      </c>
      <c r="I34" s="24">
        <v>0</v>
      </c>
      <c r="J34" s="24">
        <v>0</v>
      </c>
      <c r="K34" s="24">
        <v>0</v>
      </c>
      <c r="L34" s="24">
        <v>89663.430000000008</v>
      </c>
      <c r="M34" s="24">
        <v>0</v>
      </c>
      <c r="N34" s="24">
        <v>0</v>
      </c>
      <c r="O34" s="24">
        <v>0</v>
      </c>
      <c r="P34" s="24">
        <v>0</v>
      </c>
      <c r="Q34" s="24">
        <v>0</v>
      </c>
      <c r="R34" s="24">
        <v>0</v>
      </c>
      <c r="T34" s="334"/>
    </row>
    <row r="35" spans="1:21" x14ac:dyDescent="0.15">
      <c r="A35" s="1616" t="s">
        <v>3635</v>
      </c>
      <c r="B35" s="24">
        <f t="shared" si="8"/>
        <v>813309.86</v>
      </c>
      <c r="C35" s="24">
        <v>0</v>
      </c>
      <c r="D35" s="24">
        <v>0</v>
      </c>
      <c r="E35" s="24">
        <v>0</v>
      </c>
      <c r="F35" s="24">
        <v>0</v>
      </c>
      <c r="G35" s="24">
        <v>0</v>
      </c>
      <c r="H35" s="24">
        <v>0</v>
      </c>
      <c r="I35" s="24">
        <v>813309.86</v>
      </c>
      <c r="J35" s="24">
        <v>0</v>
      </c>
      <c r="K35" s="24">
        <v>0</v>
      </c>
      <c r="L35" s="24">
        <v>0</v>
      </c>
      <c r="M35" s="24">
        <v>0</v>
      </c>
      <c r="N35" s="24">
        <v>0</v>
      </c>
      <c r="O35" s="24">
        <v>0</v>
      </c>
      <c r="P35" s="24">
        <v>0</v>
      </c>
      <c r="Q35" s="24">
        <v>0</v>
      </c>
      <c r="R35" s="24">
        <v>0</v>
      </c>
      <c r="T35" s="334"/>
    </row>
    <row r="36" spans="1:21" x14ac:dyDescent="0.15">
      <c r="A36" s="1616" t="s">
        <v>3636</v>
      </c>
      <c r="B36" s="24">
        <f t="shared" si="8"/>
        <v>851129.02</v>
      </c>
      <c r="C36" s="24">
        <v>0</v>
      </c>
      <c r="D36" s="24">
        <v>0</v>
      </c>
      <c r="E36" s="24">
        <v>0</v>
      </c>
      <c r="F36" s="24">
        <v>0</v>
      </c>
      <c r="G36" s="24">
        <v>0</v>
      </c>
      <c r="H36" s="24">
        <v>5081.12</v>
      </c>
      <c r="I36" s="24">
        <v>811177.5</v>
      </c>
      <c r="J36" s="24">
        <v>0</v>
      </c>
      <c r="K36" s="24">
        <v>0</v>
      </c>
      <c r="L36" s="24">
        <v>0</v>
      </c>
      <c r="M36" s="24">
        <v>18050</v>
      </c>
      <c r="N36" s="24">
        <v>0</v>
      </c>
      <c r="O36" s="24">
        <v>0</v>
      </c>
      <c r="P36" s="24">
        <v>0</v>
      </c>
      <c r="Q36" s="24">
        <v>0</v>
      </c>
      <c r="R36" s="24">
        <v>16820.400000000001</v>
      </c>
      <c r="T36" s="334"/>
    </row>
    <row r="37" spans="1:21" x14ac:dyDescent="0.15">
      <c r="A37" s="1616" t="s">
        <v>3697</v>
      </c>
      <c r="B37" s="24">
        <f t="shared" si="8"/>
        <v>198762.1</v>
      </c>
      <c r="C37" s="24">
        <v>0</v>
      </c>
      <c r="D37" s="24">
        <v>915.26</v>
      </c>
      <c r="E37" s="24">
        <v>0</v>
      </c>
      <c r="F37" s="24">
        <v>0</v>
      </c>
      <c r="G37" s="24">
        <v>0</v>
      </c>
      <c r="H37" s="24">
        <v>0</v>
      </c>
      <c r="I37" s="24">
        <v>183011.53</v>
      </c>
      <c r="J37" s="24">
        <v>0</v>
      </c>
      <c r="K37" s="24">
        <v>70.400000000000006</v>
      </c>
      <c r="L37" s="24">
        <v>0</v>
      </c>
      <c r="M37" s="24">
        <v>0</v>
      </c>
      <c r="N37" s="24">
        <v>0</v>
      </c>
      <c r="O37" s="24">
        <v>0</v>
      </c>
      <c r="P37" s="24">
        <v>0</v>
      </c>
      <c r="Q37" s="24">
        <v>0</v>
      </c>
      <c r="R37" s="24">
        <v>14764.91</v>
      </c>
      <c r="T37" s="334"/>
    </row>
    <row r="38" spans="1:21" x14ac:dyDescent="0.15">
      <c r="A38" s="1616" t="s">
        <v>3637</v>
      </c>
      <c r="B38" s="24">
        <f t="shared" si="8"/>
        <v>800889.69</v>
      </c>
      <c r="C38" s="24">
        <v>0</v>
      </c>
      <c r="D38" s="24">
        <v>0</v>
      </c>
      <c r="E38" s="24">
        <v>0</v>
      </c>
      <c r="F38" s="24">
        <v>0</v>
      </c>
      <c r="G38" s="24">
        <v>0</v>
      </c>
      <c r="H38" s="24">
        <v>0</v>
      </c>
      <c r="I38" s="24">
        <v>607081.71</v>
      </c>
      <c r="J38" s="24">
        <v>4877.9100000000008</v>
      </c>
      <c r="K38" s="24">
        <v>0</v>
      </c>
      <c r="L38" s="24">
        <v>21783.48</v>
      </c>
      <c r="M38" s="24">
        <v>0</v>
      </c>
      <c r="N38" s="24">
        <v>0</v>
      </c>
      <c r="O38" s="24">
        <v>0</v>
      </c>
      <c r="P38" s="24">
        <v>0</v>
      </c>
      <c r="Q38" s="24">
        <v>0</v>
      </c>
      <c r="R38" s="24">
        <v>167146.59</v>
      </c>
      <c r="T38" s="334"/>
    </row>
    <row r="39" spans="1:21" s="274" customFormat="1" x14ac:dyDescent="0.15">
      <c r="A39" s="1609" t="s">
        <v>3518</v>
      </c>
      <c r="B39" s="64">
        <f>+B40</f>
        <v>1337399.31</v>
      </c>
      <c r="C39" s="64">
        <f t="shared" ref="C39:R39" si="9">+C40</f>
        <v>0</v>
      </c>
      <c r="D39" s="64">
        <f t="shared" si="9"/>
        <v>0</v>
      </c>
      <c r="E39" s="64">
        <f t="shared" si="9"/>
        <v>0</v>
      </c>
      <c r="F39" s="64">
        <f t="shared" si="9"/>
        <v>0</v>
      </c>
      <c r="G39" s="64">
        <f t="shared" si="9"/>
        <v>990</v>
      </c>
      <c r="H39" s="64">
        <f t="shared" si="9"/>
        <v>0</v>
      </c>
      <c r="I39" s="64">
        <f t="shared" si="9"/>
        <v>458375.09000000008</v>
      </c>
      <c r="J39" s="64">
        <f t="shared" si="9"/>
        <v>0</v>
      </c>
      <c r="K39" s="64">
        <f t="shared" si="9"/>
        <v>0</v>
      </c>
      <c r="L39" s="64">
        <f t="shared" si="9"/>
        <v>207.47</v>
      </c>
      <c r="M39" s="64">
        <f t="shared" si="9"/>
        <v>0</v>
      </c>
      <c r="N39" s="64">
        <f t="shared" si="9"/>
        <v>0</v>
      </c>
      <c r="O39" s="64">
        <f t="shared" si="9"/>
        <v>0</v>
      </c>
      <c r="P39" s="64">
        <f t="shared" si="9"/>
        <v>0</v>
      </c>
      <c r="Q39" s="64">
        <f t="shared" si="9"/>
        <v>0</v>
      </c>
      <c r="R39" s="64">
        <f t="shared" si="9"/>
        <v>877826.75</v>
      </c>
      <c r="T39" s="2013"/>
    </row>
    <row r="40" spans="1:21" s="274" customFormat="1" x14ac:dyDescent="0.15">
      <c r="A40" s="1609" t="s">
        <v>2470</v>
      </c>
      <c r="B40" s="64">
        <f>+SUM(B41:B45)</f>
        <v>1337399.31</v>
      </c>
      <c r="C40" s="64">
        <f t="shared" ref="C40:R40" si="10">+SUM(C41:C45)</f>
        <v>0</v>
      </c>
      <c r="D40" s="64">
        <f t="shared" si="10"/>
        <v>0</v>
      </c>
      <c r="E40" s="64">
        <f t="shared" si="10"/>
        <v>0</v>
      </c>
      <c r="F40" s="64">
        <f t="shared" si="10"/>
        <v>0</v>
      </c>
      <c r="G40" s="64">
        <f t="shared" si="10"/>
        <v>990</v>
      </c>
      <c r="H40" s="64">
        <f t="shared" si="10"/>
        <v>0</v>
      </c>
      <c r="I40" s="64">
        <f t="shared" si="10"/>
        <v>458375.09000000008</v>
      </c>
      <c r="J40" s="64">
        <f t="shared" si="10"/>
        <v>0</v>
      </c>
      <c r="K40" s="64">
        <f t="shared" si="10"/>
        <v>0</v>
      </c>
      <c r="L40" s="64">
        <f t="shared" si="10"/>
        <v>207.47</v>
      </c>
      <c r="M40" s="64">
        <f t="shared" si="10"/>
        <v>0</v>
      </c>
      <c r="N40" s="64">
        <f t="shared" si="10"/>
        <v>0</v>
      </c>
      <c r="O40" s="64">
        <f t="shared" si="10"/>
        <v>0</v>
      </c>
      <c r="P40" s="64">
        <f t="shared" si="10"/>
        <v>0</v>
      </c>
      <c r="Q40" s="64">
        <f t="shared" si="10"/>
        <v>0</v>
      </c>
      <c r="R40" s="64">
        <f t="shared" si="10"/>
        <v>877826.75</v>
      </c>
      <c r="T40" s="2013"/>
    </row>
    <row r="41" spans="1:21" ht="12" customHeight="1" x14ac:dyDescent="0.15">
      <c r="A41" s="1616" t="s">
        <v>3739</v>
      </c>
      <c r="B41" s="24">
        <f>+SUM(C41:R41)</f>
        <v>274833.01999999996</v>
      </c>
      <c r="C41" s="24">
        <v>0</v>
      </c>
      <c r="D41" s="24">
        <v>0</v>
      </c>
      <c r="E41" s="24">
        <v>0</v>
      </c>
      <c r="F41" s="24">
        <v>0</v>
      </c>
      <c r="G41" s="24">
        <v>0</v>
      </c>
      <c r="H41" s="24">
        <v>0</v>
      </c>
      <c r="I41" s="24">
        <v>9560.43</v>
      </c>
      <c r="J41" s="24">
        <v>0</v>
      </c>
      <c r="K41" s="24">
        <v>0</v>
      </c>
      <c r="L41" s="24">
        <v>0</v>
      </c>
      <c r="M41" s="24">
        <v>0</v>
      </c>
      <c r="N41" s="24">
        <v>0</v>
      </c>
      <c r="O41" s="24">
        <v>0</v>
      </c>
      <c r="P41" s="24">
        <v>0</v>
      </c>
      <c r="Q41" s="24">
        <v>0</v>
      </c>
      <c r="R41" s="24">
        <v>265272.58999999997</v>
      </c>
      <c r="T41" s="334"/>
    </row>
    <row r="42" spans="1:21" x14ac:dyDescent="0.15">
      <c r="A42" s="1616" t="s">
        <v>3698</v>
      </c>
      <c r="B42" s="24">
        <f>+SUM(C42:R42)</f>
        <v>12995.12</v>
      </c>
      <c r="C42" s="24">
        <v>0</v>
      </c>
      <c r="D42" s="24">
        <v>0</v>
      </c>
      <c r="E42" s="24">
        <v>0</v>
      </c>
      <c r="F42" s="24">
        <v>0</v>
      </c>
      <c r="G42" s="24">
        <v>0</v>
      </c>
      <c r="H42" s="24">
        <v>0</v>
      </c>
      <c r="I42" s="24">
        <v>0</v>
      </c>
      <c r="J42" s="24">
        <v>0</v>
      </c>
      <c r="K42" s="24">
        <v>0</v>
      </c>
      <c r="L42" s="24">
        <v>0</v>
      </c>
      <c r="M42" s="24">
        <v>0</v>
      </c>
      <c r="N42" s="24">
        <v>0</v>
      </c>
      <c r="O42" s="24">
        <v>0</v>
      </c>
      <c r="P42" s="24">
        <v>0</v>
      </c>
      <c r="Q42" s="24">
        <v>0</v>
      </c>
      <c r="R42" s="24">
        <v>12995.12</v>
      </c>
      <c r="T42" s="334"/>
    </row>
    <row r="43" spans="1:21" x14ac:dyDescent="0.15">
      <c r="A43" s="1616" t="s">
        <v>3639</v>
      </c>
      <c r="B43" s="24">
        <f>+SUM(C43:R43)</f>
        <v>91586.85</v>
      </c>
      <c r="C43" s="24">
        <v>0</v>
      </c>
      <c r="D43" s="24">
        <v>0</v>
      </c>
      <c r="E43" s="24">
        <v>0</v>
      </c>
      <c r="F43" s="24">
        <v>0</v>
      </c>
      <c r="G43" s="24">
        <v>990</v>
      </c>
      <c r="H43" s="24">
        <v>0</v>
      </c>
      <c r="I43" s="24">
        <v>74330.11</v>
      </c>
      <c r="J43" s="24">
        <v>0</v>
      </c>
      <c r="K43" s="24">
        <v>0</v>
      </c>
      <c r="L43" s="24">
        <v>0</v>
      </c>
      <c r="M43" s="24">
        <v>0</v>
      </c>
      <c r="N43" s="24">
        <v>0</v>
      </c>
      <c r="O43" s="24">
        <v>0</v>
      </c>
      <c r="P43" s="24">
        <v>0</v>
      </c>
      <c r="Q43" s="24">
        <v>0</v>
      </c>
      <c r="R43" s="24">
        <v>16266.74</v>
      </c>
      <c r="T43" s="334"/>
    </row>
    <row r="44" spans="1:21" x14ac:dyDescent="0.15">
      <c r="A44" s="1616" t="s">
        <v>3640</v>
      </c>
      <c r="B44" s="24">
        <f>+SUM(C44:R44)</f>
        <v>367</v>
      </c>
      <c r="C44" s="24">
        <v>0</v>
      </c>
      <c r="D44" s="24">
        <v>0</v>
      </c>
      <c r="E44" s="24">
        <v>0</v>
      </c>
      <c r="F44" s="24">
        <v>0</v>
      </c>
      <c r="G44" s="24">
        <v>0</v>
      </c>
      <c r="H44" s="24">
        <v>0</v>
      </c>
      <c r="I44" s="24">
        <v>367</v>
      </c>
      <c r="J44" s="24">
        <v>0</v>
      </c>
      <c r="K44" s="24">
        <v>0</v>
      </c>
      <c r="L44" s="24">
        <v>0</v>
      </c>
      <c r="M44" s="24">
        <v>0</v>
      </c>
      <c r="N44" s="24">
        <v>0</v>
      </c>
      <c r="O44" s="24">
        <v>0</v>
      </c>
      <c r="P44" s="24">
        <v>0</v>
      </c>
      <c r="Q44" s="24">
        <v>0</v>
      </c>
      <c r="R44" s="24">
        <v>0</v>
      </c>
      <c r="T44" s="334"/>
    </row>
    <row r="45" spans="1:21" x14ac:dyDescent="0.15">
      <c r="A45" s="1616" t="s">
        <v>3641</v>
      </c>
      <c r="B45" s="24">
        <f>+SUM(C45:R45)</f>
        <v>957617.32000000007</v>
      </c>
      <c r="C45" s="24">
        <v>0</v>
      </c>
      <c r="D45" s="24">
        <v>0</v>
      </c>
      <c r="E45" s="24">
        <v>0</v>
      </c>
      <c r="F45" s="24">
        <v>0</v>
      </c>
      <c r="G45" s="24">
        <v>0</v>
      </c>
      <c r="H45" s="24">
        <v>0</v>
      </c>
      <c r="I45" s="24">
        <v>374117.55000000005</v>
      </c>
      <c r="J45" s="24">
        <v>0</v>
      </c>
      <c r="K45" s="24">
        <v>0</v>
      </c>
      <c r="L45" s="24">
        <v>207.47</v>
      </c>
      <c r="M45" s="24">
        <v>0</v>
      </c>
      <c r="N45" s="24">
        <v>0</v>
      </c>
      <c r="O45" s="24">
        <v>0</v>
      </c>
      <c r="P45" s="24">
        <v>0</v>
      </c>
      <c r="Q45" s="24">
        <v>0</v>
      </c>
      <c r="R45" s="24">
        <v>583292.30000000005</v>
      </c>
      <c r="T45" s="334"/>
    </row>
    <row r="46" spans="1:21" s="274" customFormat="1" x14ac:dyDescent="0.15">
      <c r="A46" s="1609" t="s">
        <v>2808</v>
      </c>
      <c r="B46" s="64">
        <f>+B47+B54</f>
        <v>2922481.24</v>
      </c>
      <c r="C46" s="64">
        <f t="shared" ref="C46:R46" si="11">+C47+C54</f>
        <v>702.24</v>
      </c>
      <c r="D46" s="64">
        <f t="shared" si="11"/>
        <v>456.90000000000003</v>
      </c>
      <c r="E46" s="64">
        <f t="shared" si="11"/>
        <v>0</v>
      </c>
      <c r="F46" s="64">
        <f t="shared" si="11"/>
        <v>0</v>
      </c>
      <c r="G46" s="64">
        <f t="shared" si="11"/>
        <v>0</v>
      </c>
      <c r="H46" s="64">
        <f t="shared" si="11"/>
        <v>12666.779999999999</v>
      </c>
      <c r="I46" s="64">
        <f t="shared" si="11"/>
        <v>765358.5199999999</v>
      </c>
      <c r="J46" s="64">
        <f t="shared" si="11"/>
        <v>0</v>
      </c>
      <c r="K46" s="64">
        <f t="shared" si="11"/>
        <v>6269.9800000000005</v>
      </c>
      <c r="L46" s="64">
        <f t="shared" si="11"/>
        <v>0</v>
      </c>
      <c r="M46" s="64">
        <f t="shared" si="11"/>
        <v>3182.08</v>
      </c>
      <c r="N46" s="64">
        <f t="shared" si="11"/>
        <v>22706.68</v>
      </c>
      <c r="O46" s="64">
        <f t="shared" si="11"/>
        <v>11851.69</v>
      </c>
      <c r="P46" s="64">
        <f t="shared" si="11"/>
        <v>0</v>
      </c>
      <c r="Q46" s="64">
        <f t="shared" si="11"/>
        <v>0</v>
      </c>
      <c r="R46" s="64">
        <f t="shared" si="11"/>
        <v>2099286.37</v>
      </c>
      <c r="T46" s="334"/>
      <c r="U46" s="257"/>
    </row>
    <row r="47" spans="1:21" s="274" customFormat="1" x14ac:dyDescent="0.15">
      <c r="A47" s="1609" t="s">
        <v>2808</v>
      </c>
      <c r="B47" s="64">
        <f>+SUM(B48:B53)</f>
        <v>1136331.26</v>
      </c>
      <c r="C47" s="64">
        <f t="shared" ref="C47:R47" si="12">+SUM(C48:C53)</f>
        <v>702.24</v>
      </c>
      <c r="D47" s="64">
        <f t="shared" si="12"/>
        <v>0</v>
      </c>
      <c r="E47" s="64">
        <f t="shared" si="12"/>
        <v>0</v>
      </c>
      <c r="F47" s="64">
        <f t="shared" si="12"/>
        <v>0</v>
      </c>
      <c r="G47" s="64">
        <f t="shared" si="12"/>
        <v>0</v>
      </c>
      <c r="H47" s="64">
        <f t="shared" si="12"/>
        <v>12306.779999999999</v>
      </c>
      <c r="I47" s="64">
        <f t="shared" si="12"/>
        <v>402876.2099999999</v>
      </c>
      <c r="J47" s="64">
        <f t="shared" si="12"/>
        <v>0</v>
      </c>
      <c r="K47" s="64">
        <f t="shared" si="12"/>
        <v>6269.9800000000005</v>
      </c>
      <c r="L47" s="64">
        <f t="shared" si="12"/>
        <v>0</v>
      </c>
      <c r="M47" s="64">
        <f t="shared" si="12"/>
        <v>0</v>
      </c>
      <c r="N47" s="64">
        <f t="shared" si="12"/>
        <v>0</v>
      </c>
      <c r="O47" s="64">
        <f t="shared" si="12"/>
        <v>0</v>
      </c>
      <c r="P47" s="64">
        <f t="shared" si="12"/>
        <v>0</v>
      </c>
      <c r="Q47" s="64">
        <f t="shared" si="12"/>
        <v>0</v>
      </c>
      <c r="R47" s="64">
        <f t="shared" si="12"/>
        <v>714176.05</v>
      </c>
      <c r="T47" s="2013"/>
    </row>
    <row r="48" spans="1:21" x14ac:dyDescent="0.15">
      <c r="A48" s="1616" t="s">
        <v>3642</v>
      </c>
      <c r="B48" s="24">
        <f t="shared" ref="B48:B53" si="13">+SUM(C48:R48)</f>
        <v>146471.27000000002</v>
      </c>
      <c r="C48" s="24">
        <v>0</v>
      </c>
      <c r="D48" s="24">
        <v>0</v>
      </c>
      <c r="E48" s="24">
        <v>0</v>
      </c>
      <c r="F48" s="24">
        <v>0</v>
      </c>
      <c r="G48" s="24">
        <v>0</v>
      </c>
      <c r="H48" s="24">
        <v>0</v>
      </c>
      <c r="I48" s="24">
        <v>34583.71</v>
      </c>
      <c r="J48" s="24">
        <v>0</v>
      </c>
      <c r="K48" s="24">
        <v>0</v>
      </c>
      <c r="L48" s="24">
        <v>0</v>
      </c>
      <c r="M48" s="24">
        <v>0</v>
      </c>
      <c r="N48" s="24">
        <v>0</v>
      </c>
      <c r="O48" s="24">
        <v>0</v>
      </c>
      <c r="P48" s="24">
        <v>0</v>
      </c>
      <c r="Q48" s="24">
        <v>0</v>
      </c>
      <c r="R48" s="24">
        <v>111887.56000000001</v>
      </c>
      <c r="T48" s="334"/>
    </row>
    <row r="49" spans="1:20" x14ac:dyDescent="0.15">
      <c r="A49" s="1616" t="s">
        <v>3643</v>
      </c>
      <c r="B49" s="24">
        <f t="shared" si="13"/>
        <v>5912.16</v>
      </c>
      <c r="C49" s="24">
        <v>0</v>
      </c>
      <c r="D49" s="24">
        <v>0</v>
      </c>
      <c r="E49" s="24">
        <v>0</v>
      </c>
      <c r="F49" s="24">
        <v>0</v>
      </c>
      <c r="G49" s="24">
        <v>0</v>
      </c>
      <c r="H49" s="24">
        <v>0</v>
      </c>
      <c r="I49" s="24">
        <v>3863.75</v>
      </c>
      <c r="J49" s="24">
        <v>0</v>
      </c>
      <c r="K49" s="24">
        <v>0</v>
      </c>
      <c r="L49" s="24">
        <v>0</v>
      </c>
      <c r="M49" s="24">
        <v>0</v>
      </c>
      <c r="N49" s="24">
        <v>0</v>
      </c>
      <c r="O49" s="24">
        <v>0</v>
      </c>
      <c r="P49" s="24">
        <v>0</v>
      </c>
      <c r="Q49" s="24">
        <v>0</v>
      </c>
      <c r="R49" s="24">
        <v>2048.41</v>
      </c>
      <c r="T49" s="334"/>
    </row>
    <row r="50" spans="1:20" x14ac:dyDescent="0.15">
      <c r="A50" s="1616" t="s">
        <v>3644</v>
      </c>
      <c r="B50" s="24">
        <f t="shared" si="13"/>
        <v>463657.59</v>
      </c>
      <c r="C50" s="24">
        <v>0</v>
      </c>
      <c r="D50" s="24">
        <v>0</v>
      </c>
      <c r="E50" s="24">
        <v>0</v>
      </c>
      <c r="F50" s="24">
        <v>0</v>
      </c>
      <c r="G50" s="24">
        <v>0</v>
      </c>
      <c r="H50" s="24">
        <v>0</v>
      </c>
      <c r="I50" s="24">
        <v>94469.37</v>
      </c>
      <c r="J50" s="24">
        <v>0</v>
      </c>
      <c r="K50" s="24">
        <v>0</v>
      </c>
      <c r="L50" s="24">
        <v>0</v>
      </c>
      <c r="M50" s="24">
        <v>0</v>
      </c>
      <c r="N50" s="24">
        <v>0</v>
      </c>
      <c r="O50" s="24">
        <v>0</v>
      </c>
      <c r="P50" s="24">
        <v>0</v>
      </c>
      <c r="Q50" s="24">
        <v>0</v>
      </c>
      <c r="R50" s="24">
        <v>369188.22000000003</v>
      </c>
      <c r="T50" s="334"/>
    </row>
    <row r="51" spans="1:20" x14ac:dyDescent="0.15">
      <c r="A51" s="1616" t="s">
        <v>3703</v>
      </c>
      <c r="B51" s="24">
        <f t="shared" si="13"/>
        <v>177903.58</v>
      </c>
      <c r="C51" s="24">
        <v>0</v>
      </c>
      <c r="D51" s="24">
        <v>0</v>
      </c>
      <c r="E51" s="24">
        <v>0</v>
      </c>
      <c r="F51" s="24">
        <v>0</v>
      </c>
      <c r="G51" s="24">
        <v>0</v>
      </c>
      <c r="H51" s="24">
        <v>0</v>
      </c>
      <c r="I51" s="24">
        <v>160223.35999999999</v>
      </c>
      <c r="J51" s="24">
        <v>0</v>
      </c>
      <c r="K51" s="24">
        <v>6269.9800000000005</v>
      </c>
      <c r="L51" s="24">
        <v>0</v>
      </c>
      <c r="M51" s="24">
        <v>0</v>
      </c>
      <c r="N51" s="24">
        <v>0</v>
      </c>
      <c r="O51" s="24">
        <v>0</v>
      </c>
      <c r="P51" s="24">
        <v>0</v>
      </c>
      <c r="Q51" s="24">
        <v>0</v>
      </c>
      <c r="R51" s="24">
        <v>11410.24</v>
      </c>
      <c r="T51" s="334"/>
    </row>
    <row r="52" spans="1:20" x14ac:dyDescent="0.15">
      <c r="A52" s="1616" t="s">
        <v>3645</v>
      </c>
      <c r="B52" s="24">
        <f t="shared" si="13"/>
        <v>196875.95</v>
      </c>
      <c r="C52" s="24">
        <v>0</v>
      </c>
      <c r="D52" s="24">
        <v>0</v>
      </c>
      <c r="E52" s="24">
        <v>0</v>
      </c>
      <c r="F52" s="24">
        <v>0</v>
      </c>
      <c r="G52" s="24">
        <v>0</v>
      </c>
      <c r="H52" s="24">
        <v>12306.779999999999</v>
      </c>
      <c r="I52" s="24">
        <v>55105.34</v>
      </c>
      <c r="J52" s="24">
        <v>0</v>
      </c>
      <c r="K52" s="24">
        <v>0</v>
      </c>
      <c r="L52" s="24">
        <v>0</v>
      </c>
      <c r="M52" s="24">
        <v>0</v>
      </c>
      <c r="N52" s="24">
        <v>0</v>
      </c>
      <c r="O52" s="24">
        <v>0</v>
      </c>
      <c r="P52" s="24">
        <v>0</v>
      </c>
      <c r="Q52" s="24">
        <v>0</v>
      </c>
      <c r="R52" s="24">
        <v>129463.83000000002</v>
      </c>
      <c r="T52" s="334"/>
    </row>
    <row r="53" spans="1:20" x14ac:dyDescent="0.15">
      <c r="A53" s="1616" t="s">
        <v>3646</v>
      </c>
      <c r="B53" s="24">
        <f t="shared" si="13"/>
        <v>145510.71000000002</v>
      </c>
      <c r="C53" s="24">
        <v>702.24</v>
      </c>
      <c r="D53" s="24">
        <v>0</v>
      </c>
      <c r="E53" s="24">
        <v>0</v>
      </c>
      <c r="F53" s="24">
        <v>0</v>
      </c>
      <c r="G53" s="24">
        <v>0</v>
      </c>
      <c r="H53" s="24">
        <v>0</v>
      </c>
      <c r="I53" s="24">
        <v>54630.68</v>
      </c>
      <c r="J53" s="24">
        <v>0</v>
      </c>
      <c r="K53" s="24">
        <v>0</v>
      </c>
      <c r="L53" s="24">
        <v>0</v>
      </c>
      <c r="M53" s="24">
        <v>0</v>
      </c>
      <c r="N53" s="24">
        <v>0</v>
      </c>
      <c r="O53" s="24">
        <v>0</v>
      </c>
      <c r="P53" s="24">
        <v>0</v>
      </c>
      <c r="Q53" s="24">
        <v>0</v>
      </c>
      <c r="R53" s="24">
        <v>90177.790000000008</v>
      </c>
      <c r="T53" s="334"/>
    </row>
    <row r="54" spans="1:20" s="274" customFormat="1" x14ac:dyDescent="0.15">
      <c r="A54" s="1609" t="s">
        <v>2836</v>
      </c>
      <c r="B54" s="64">
        <f>+SUM(B55:B65)</f>
        <v>1786149.9800000002</v>
      </c>
      <c r="C54" s="64">
        <f t="shared" ref="C54:R54" si="14">+SUM(C55:C65)</f>
        <v>0</v>
      </c>
      <c r="D54" s="64">
        <f t="shared" si="14"/>
        <v>456.90000000000003</v>
      </c>
      <c r="E54" s="64">
        <f t="shared" si="14"/>
        <v>0</v>
      </c>
      <c r="F54" s="64">
        <f t="shared" si="14"/>
        <v>0</v>
      </c>
      <c r="G54" s="64">
        <f t="shared" si="14"/>
        <v>0</v>
      </c>
      <c r="H54" s="64">
        <f t="shared" si="14"/>
        <v>360</v>
      </c>
      <c r="I54" s="64">
        <f t="shared" si="14"/>
        <v>362482.31</v>
      </c>
      <c r="J54" s="64">
        <f t="shared" si="14"/>
        <v>0</v>
      </c>
      <c r="K54" s="64">
        <f t="shared" si="14"/>
        <v>0</v>
      </c>
      <c r="L54" s="64">
        <f t="shared" si="14"/>
        <v>0</v>
      </c>
      <c r="M54" s="64">
        <f t="shared" si="14"/>
        <v>3182.08</v>
      </c>
      <c r="N54" s="64">
        <f t="shared" si="14"/>
        <v>22706.68</v>
      </c>
      <c r="O54" s="64">
        <f t="shared" si="14"/>
        <v>11851.69</v>
      </c>
      <c r="P54" s="64">
        <f t="shared" si="14"/>
        <v>0</v>
      </c>
      <c r="Q54" s="64">
        <f t="shared" si="14"/>
        <v>0</v>
      </c>
      <c r="R54" s="64">
        <f t="shared" si="14"/>
        <v>1385110.3199999998</v>
      </c>
      <c r="T54" s="2013"/>
    </row>
    <row r="55" spans="1:20" x14ac:dyDescent="0.15">
      <c r="A55" s="1616" t="s">
        <v>3647</v>
      </c>
      <c r="B55" s="24">
        <f t="shared" ref="B55:B65" si="15">+SUM(C55:R55)</f>
        <v>142977.99</v>
      </c>
      <c r="C55" s="24">
        <v>0</v>
      </c>
      <c r="D55" s="24">
        <v>0</v>
      </c>
      <c r="E55" s="24">
        <v>0</v>
      </c>
      <c r="F55" s="24">
        <v>0</v>
      </c>
      <c r="G55" s="24">
        <v>0</v>
      </c>
      <c r="H55" s="24">
        <v>0</v>
      </c>
      <c r="I55" s="24">
        <v>12240.19</v>
      </c>
      <c r="J55" s="24">
        <v>0</v>
      </c>
      <c r="K55" s="24">
        <v>0</v>
      </c>
      <c r="L55" s="24">
        <v>0</v>
      </c>
      <c r="M55" s="24">
        <v>0</v>
      </c>
      <c r="N55" s="24">
        <v>22706.68</v>
      </c>
      <c r="O55" s="24">
        <v>2120</v>
      </c>
      <c r="P55" s="24">
        <v>0</v>
      </c>
      <c r="Q55" s="24">
        <v>0</v>
      </c>
      <c r="R55" s="24">
        <v>105911.12</v>
      </c>
      <c r="T55" s="334"/>
    </row>
    <row r="56" spans="1:20" x14ac:dyDescent="0.15">
      <c r="A56" s="1616" t="s">
        <v>3648</v>
      </c>
      <c r="B56" s="24">
        <f t="shared" si="15"/>
        <v>253726.5</v>
      </c>
      <c r="C56" s="24">
        <v>0</v>
      </c>
      <c r="D56" s="24">
        <v>0</v>
      </c>
      <c r="E56" s="24">
        <v>0</v>
      </c>
      <c r="F56" s="24">
        <v>0</v>
      </c>
      <c r="G56" s="24">
        <v>0</v>
      </c>
      <c r="H56" s="24">
        <v>0</v>
      </c>
      <c r="I56" s="24">
        <v>37734.76</v>
      </c>
      <c r="J56" s="24">
        <v>0</v>
      </c>
      <c r="K56" s="24">
        <v>0</v>
      </c>
      <c r="L56" s="24">
        <v>0</v>
      </c>
      <c r="M56" s="24">
        <v>0</v>
      </c>
      <c r="N56" s="24">
        <v>0</v>
      </c>
      <c r="O56" s="24">
        <v>0</v>
      </c>
      <c r="P56" s="24">
        <v>0</v>
      </c>
      <c r="Q56" s="24">
        <v>0</v>
      </c>
      <c r="R56" s="24">
        <v>215991.74</v>
      </c>
      <c r="T56" s="334"/>
    </row>
    <row r="57" spans="1:20" x14ac:dyDescent="0.15">
      <c r="A57" s="1616" t="s">
        <v>3704</v>
      </c>
      <c r="B57" s="24">
        <f t="shared" si="15"/>
        <v>104780.89000000001</v>
      </c>
      <c r="C57" s="24">
        <v>0</v>
      </c>
      <c r="D57" s="24">
        <v>456.90000000000003</v>
      </c>
      <c r="E57" s="24">
        <v>0</v>
      </c>
      <c r="F57" s="24">
        <v>0</v>
      </c>
      <c r="G57" s="24">
        <v>0</v>
      </c>
      <c r="H57" s="24">
        <v>0</v>
      </c>
      <c r="I57" s="24">
        <v>2349.9500000000003</v>
      </c>
      <c r="J57" s="24">
        <v>0</v>
      </c>
      <c r="K57" s="24">
        <v>0</v>
      </c>
      <c r="L57" s="24">
        <v>0</v>
      </c>
      <c r="M57" s="24">
        <v>0</v>
      </c>
      <c r="N57" s="24">
        <v>0</v>
      </c>
      <c r="O57" s="24">
        <v>9731.69</v>
      </c>
      <c r="P57" s="24">
        <v>0</v>
      </c>
      <c r="Q57" s="24">
        <v>0</v>
      </c>
      <c r="R57" s="24">
        <v>92242.35</v>
      </c>
      <c r="T57" s="334"/>
    </row>
    <row r="58" spans="1:20" x14ac:dyDescent="0.15">
      <c r="A58" s="1616" t="s">
        <v>3649</v>
      </c>
      <c r="B58" s="24">
        <f t="shared" si="15"/>
        <v>25677.050000000003</v>
      </c>
      <c r="C58" s="24">
        <v>0</v>
      </c>
      <c r="D58" s="24">
        <v>0</v>
      </c>
      <c r="E58" s="24">
        <v>0</v>
      </c>
      <c r="F58" s="24">
        <v>0</v>
      </c>
      <c r="G58" s="24">
        <v>0</v>
      </c>
      <c r="H58" s="24">
        <v>0</v>
      </c>
      <c r="I58" s="24">
        <v>0</v>
      </c>
      <c r="J58" s="24">
        <v>0</v>
      </c>
      <c r="K58" s="24">
        <v>0</v>
      </c>
      <c r="L58" s="24">
        <v>0</v>
      </c>
      <c r="M58" s="24">
        <v>0</v>
      </c>
      <c r="N58" s="24">
        <v>0</v>
      </c>
      <c r="O58" s="24">
        <v>0</v>
      </c>
      <c r="P58" s="24">
        <v>0</v>
      </c>
      <c r="Q58" s="24">
        <v>0</v>
      </c>
      <c r="R58" s="24">
        <v>25677.050000000003</v>
      </c>
      <c r="T58" s="334"/>
    </row>
    <row r="59" spans="1:20" x14ac:dyDescent="0.15">
      <c r="A59" s="1616" t="s">
        <v>3650</v>
      </c>
      <c r="B59" s="24">
        <f t="shared" si="15"/>
        <v>8543.92</v>
      </c>
      <c r="C59" s="24">
        <v>0</v>
      </c>
      <c r="D59" s="24">
        <v>0</v>
      </c>
      <c r="E59" s="24">
        <v>0</v>
      </c>
      <c r="F59" s="24">
        <v>0</v>
      </c>
      <c r="G59" s="24">
        <v>0</v>
      </c>
      <c r="H59" s="24">
        <v>0</v>
      </c>
      <c r="I59" s="24">
        <v>6460.72</v>
      </c>
      <c r="J59" s="24">
        <v>0</v>
      </c>
      <c r="K59" s="24">
        <v>0</v>
      </c>
      <c r="L59" s="24">
        <v>0</v>
      </c>
      <c r="M59" s="24">
        <v>0</v>
      </c>
      <c r="N59" s="24">
        <v>0</v>
      </c>
      <c r="O59" s="24">
        <v>0</v>
      </c>
      <c r="P59" s="24">
        <v>0</v>
      </c>
      <c r="Q59" s="24">
        <v>0</v>
      </c>
      <c r="R59" s="24">
        <v>2083.1999999999998</v>
      </c>
      <c r="T59" s="334"/>
    </row>
    <row r="60" spans="1:20" x14ac:dyDescent="0.15">
      <c r="A60" s="1616" t="s">
        <v>3651</v>
      </c>
      <c r="B60" s="24">
        <f t="shared" si="15"/>
        <v>360</v>
      </c>
      <c r="C60" s="24">
        <v>0</v>
      </c>
      <c r="D60" s="24">
        <v>0</v>
      </c>
      <c r="E60" s="24">
        <v>0</v>
      </c>
      <c r="F60" s="24">
        <v>0</v>
      </c>
      <c r="G60" s="24">
        <v>0</v>
      </c>
      <c r="H60" s="24">
        <v>360</v>
      </c>
      <c r="I60" s="24">
        <v>0</v>
      </c>
      <c r="J60" s="24">
        <v>0</v>
      </c>
      <c r="K60" s="24">
        <v>0</v>
      </c>
      <c r="L60" s="24">
        <v>0</v>
      </c>
      <c r="M60" s="24">
        <v>0</v>
      </c>
      <c r="N60" s="24">
        <v>0</v>
      </c>
      <c r="O60" s="24">
        <v>0</v>
      </c>
      <c r="P60" s="24">
        <v>0</v>
      </c>
      <c r="Q60" s="24">
        <v>0</v>
      </c>
      <c r="R60" s="24">
        <v>0</v>
      </c>
      <c r="T60" s="334"/>
    </row>
    <row r="61" spans="1:20" x14ac:dyDescent="0.15">
      <c r="A61" s="1616" t="s">
        <v>3740</v>
      </c>
      <c r="B61" s="24">
        <f t="shared" si="15"/>
        <v>2553.66</v>
      </c>
      <c r="C61" s="24">
        <v>0</v>
      </c>
      <c r="D61" s="24">
        <v>0</v>
      </c>
      <c r="E61" s="24">
        <v>0</v>
      </c>
      <c r="F61" s="24">
        <v>0</v>
      </c>
      <c r="G61" s="24">
        <v>0</v>
      </c>
      <c r="H61" s="24">
        <v>0</v>
      </c>
      <c r="I61" s="24">
        <v>2313.31</v>
      </c>
      <c r="J61" s="24">
        <v>0</v>
      </c>
      <c r="K61" s="24">
        <v>0</v>
      </c>
      <c r="L61" s="24">
        <v>0</v>
      </c>
      <c r="M61" s="24">
        <v>0</v>
      </c>
      <c r="N61" s="24">
        <v>0</v>
      </c>
      <c r="O61" s="24">
        <v>0</v>
      </c>
      <c r="P61" s="24">
        <v>0</v>
      </c>
      <c r="Q61" s="24">
        <v>0</v>
      </c>
      <c r="R61" s="24">
        <v>240.35</v>
      </c>
      <c r="T61" s="334"/>
    </row>
    <row r="62" spans="1:20" x14ac:dyDescent="0.15">
      <c r="A62" s="1616" t="s">
        <v>3652</v>
      </c>
      <c r="B62" s="24">
        <f t="shared" si="15"/>
        <v>379621.69</v>
      </c>
      <c r="C62" s="24">
        <v>0</v>
      </c>
      <c r="D62" s="24">
        <v>0</v>
      </c>
      <c r="E62" s="24">
        <v>0</v>
      </c>
      <c r="F62" s="24">
        <v>0</v>
      </c>
      <c r="G62" s="24">
        <v>0</v>
      </c>
      <c r="H62" s="24">
        <v>0</v>
      </c>
      <c r="I62" s="24">
        <v>47946</v>
      </c>
      <c r="J62" s="24">
        <v>0</v>
      </c>
      <c r="K62" s="24">
        <v>0</v>
      </c>
      <c r="L62" s="24">
        <v>0</v>
      </c>
      <c r="M62" s="24">
        <v>0</v>
      </c>
      <c r="N62" s="24">
        <v>0</v>
      </c>
      <c r="O62" s="24">
        <v>0</v>
      </c>
      <c r="P62" s="24">
        <v>0</v>
      </c>
      <c r="Q62" s="24">
        <v>0</v>
      </c>
      <c r="R62" s="24">
        <v>331675.69</v>
      </c>
      <c r="T62" s="334"/>
    </row>
    <row r="63" spans="1:20" x14ac:dyDescent="0.15">
      <c r="A63" s="1616" t="s">
        <v>3653</v>
      </c>
      <c r="B63" s="24">
        <f t="shared" si="15"/>
        <v>208599.5</v>
      </c>
      <c r="C63" s="24">
        <v>0</v>
      </c>
      <c r="D63" s="24">
        <v>0</v>
      </c>
      <c r="E63" s="24">
        <v>0</v>
      </c>
      <c r="F63" s="24">
        <v>0</v>
      </c>
      <c r="G63" s="24">
        <v>0</v>
      </c>
      <c r="H63" s="24">
        <v>0</v>
      </c>
      <c r="I63" s="24">
        <v>7821.24</v>
      </c>
      <c r="J63" s="24">
        <v>0</v>
      </c>
      <c r="K63" s="24">
        <v>0</v>
      </c>
      <c r="L63" s="24">
        <v>0</v>
      </c>
      <c r="M63" s="24">
        <v>3182.08</v>
      </c>
      <c r="N63" s="24">
        <v>0</v>
      </c>
      <c r="O63" s="24">
        <v>0</v>
      </c>
      <c r="P63" s="24">
        <v>0</v>
      </c>
      <c r="Q63" s="24">
        <v>0</v>
      </c>
      <c r="R63" s="24">
        <v>197596.18</v>
      </c>
      <c r="T63" s="334"/>
    </row>
    <row r="64" spans="1:20" x14ac:dyDescent="0.15">
      <c r="A64" s="1616" t="s">
        <v>3678</v>
      </c>
      <c r="B64" s="24">
        <f t="shared" si="15"/>
        <v>57.6</v>
      </c>
      <c r="C64" s="24">
        <v>0</v>
      </c>
      <c r="D64" s="24">
        <v>0</v>
      </c>
      <c r="E64" s="24">
        <v>0</v>
      </c>
      <c r="F64" s="24">
        <v>0</v>
      </c>
      <c r="G64" s="24">
        <v>0</v>
      </c>
      <c r="H64" s="24">
        <v>0</v>
      </c>
      <c r="I64" s="24">
        <v>0</v>
      </c>
      <c r="J64" s="24">
        <v>0</v>
      </c>
      <c r="K64" s="24">
        <v>0</v>
      </c>
      <c r="L64" s="24">
        <v>0</v>
      </c>
      <c r="M64" s="24">
        <v>0</v>
      </c>
      <c r="N64" s="24">
        <v>0</v>
      </c>
      <c r="O64" s="24">
        <v>0</v>
      </c>
      <c r="P64" s="24">
        <v>0</v>
      </c>
      <c r="Q64" s="24">
        <v>0</v>
      </c>
      <c r="R64" s="24">
        <v>57.6</v>
      </c>
      <c r="T64" s="334"/>
    </row>
    <row r="65" spans="1:20" x14ac:dyDescent="0.15">
      <c r="A65" s="1616" t="s">
        <v>3654</v>
      </c>
      <c r="B65" s="24">
        <f t="shared" si="15"/>
        <v>659251.17999999993</v>
      </c>
      <c r="C65" s="24">
        <v>0</v>
      </c>
      <c r="D65" s="24">
        <v>0</v>
      </c>
      <c r="E65" s="24">
        <v>0</v>
      </c>
      <c r="F65" s="24">
        <v>0</v>
      </c>
      <c r="G65" s="24">
        <v>0</v>
      </c>
      <c r="H65" s="24">
        <v>0</v>
      </c>
      <c r="I65" s="24">
        <v>245616.14</v>
      </c>
      <c r="J65" s="24">
        <v>0</v>
      </c>
      <c r="K65" s="24">
        <v>0</v>
      </c>
      <c r="L65" s="24">
        <v>0</v>
      </c>
      <c r="M65" s="24">
        <v>0</v>
      </c>
      <c r="N65" s="24">
        <v>0</v>
      </c>
      <c r="O65" s="24">
        <v>0</v>
      </c>
      <c r="P65" s="24">
        <v>0</v>
      </c>
      <c r="Q65" s="24">
        <v>0</v>
      </c>
      <c r="R65" s="24">
        <v>413635.04</v>
      </c>
      <c r="T65" s="334"/>
    </row>
    <row r="66" spans="1:20" s="274" customFormat="1" x14ac:dyDescent="0.15">
      <c r="A66" s="1609" t="s">
        <v>1184</v>
      </c>
      <c r="B66" s="64">
        <f>+B67</f>
        <v>54833170.670000002</v>
      </c>
      <c r="C66" s="64">
        <f t="shared" ref="C66:R66" si="16">+C67</f>
        <v>0</v>
      </c>
      <c r="D66" s="64">
        <f t="shared" si="16"/>
        <v>2726.61</v>
      </c>
      <c r="E66" s="64">
        <f t="shared" si="16"/>
        <v>524.41</v>
      </c>
      <c r="F66" s="64">
        <f t="shared" si="16"/>
        <v>39516.1</v>
      </c>
      <c r="G66" s="64">
        <f t="shared" si="16"/>
        <v>51448.07</v>
      </c>
      <c r="H66" s="64">
        <f t="shared" si="16"/>
        <v>129615.86</v>
      </c>
      <c r="I66" s="64">
        <f t="shared" si="16"/>
        <v>11456051.92</v>
      </c>
      <c r="J66" s="64">
        <f t="shared" si="16"/>
        <v>689559.4</v>
      </c>
      <c r="K66" s="64">
        <f t="shared" si="16"/>
        <v>76060.399999999994</v>
      </c>
      <c r="L66" s="64">
        <f t="shared" si="16"/>
        <v>14419018.75</v>
      </c>
      <c r="M66" s="64">
        <f t="shared" si="16"/>
        <v>715268.75</v>
      </c>
      <c r="N66" s="64">
        <f t="shared" si="16"/>
        <v>405770</v>
      </c>
      <c r="O66" s="64">
        <f t="shared" si="16"/>
        <v>468434.59</v>
      </c>
      <c r="P66" s="64">
        <f t="shared" si="16"/>
        <v>26627</v>
      </c>
      <c r="Q66" s="64">
        <f t="shared" si="16"/>
        <v>22783335.82</v>
      </c>
      <c r="R66" s="64">
        <f t="shared" si="16"/>
        <v>3569212.9899999998</v>
      </c>
      <c r="T66" s="2013"/>
    </row>
    <row r="67" spans="1:20" s="274" customFormat="1" x14ac:dyDescent="0.15">
      <c r="A67" s="1609" t="s">
        <v>1184</v>
      </c>
      <c r="B67" s="64">
        <f t="shared" ref="B67:R67" si="17">+SUM(B68:B97)</f>
        <v>54833170.670000002</v>
      </c>
      <c r="C67" s="64">
        <f t="shared" si="17"/>
        <v>0</v>
      </c>
      <c r="D67" s="64">
        <f t="shared" si="17"/>
        <v>2726.61</v>
      </c>
      <c r="E67" s="64">
        <f t="shared" si="17"/>
        <v>524.41</v>
      </c>
      <c r="F67" s="64">
        <f t="shared" si="17"/>
        <v>39516.1</v>
      </c>
      <c r="G67" s="64">
        <f t="shared" si="17"/>
        <v>51448.07</v>
      </c>
      <c r="H67" s="64">
        <f t="shared" si="17"/>
        <v>129615.86</v>
      </c>
      <c r="I67" s="64">
        <f t="shared" si="17"/>
        <v>11456051.92</v>
      </c>
      <c r="J67" s="64">
        <f t="shared" si="17"/>
        <v>689559.4</v>
      </c>
      <c r="K67" s="64">
        <f t="shared" si="17"/>
        <v>76060.399999999994</v>
      </c>
      <c r="L67" s="64">
        <f t="shared" si="17"/>
        <v>14419018.75</v>
      </c>
      <c r="M67" s="64">
        <f t="shared" si="17"/>
        <v>715268.75</v>
      </c>
      <c r="N67" s="64">
        <f t="shared" si="17"/>
        <v>405770</v>
      </c>
      <c r="O67" s="64">
        <f t="shared" si="17"/>
        <v>468434.59</v>
      </c>
      <c r="P67" s="64">
        <f t="shared" si="17"/>
        <v>26627</v>
      </c>
      <c r="Q67" s="64">
        <f t="shared" si="17"/>
        <v>22783335.82</v>
      </c>
      <c r="R67" s="64">
        <f t="shared" si="17"/>
        <v>3569212.9899999998</v>
      </c>
      <c r="T67" s="2013"/>
    </row>
    <row r="68" spans="1:20" x14ac:dyDescent="0.15">
      <c r="A68" s="1616" t="s">
        <v>3707</v>
      </c>
      <c r="B68" s="24">
        <f t="shared" ref="B68:B97" si="18">+SUM(C68:R68)</f>
        <v>35366.74</v>
      </c>
      <c r="C68" s="24">
        <v>0</v>
      </c>
      <c r="D68" s="24">
        <v>0</v>
      </c>
      <c r="E68" s="24">
        <v>0</v>
      </c>
      <c r="F68" s="24">
        <v>0</v>
      </c>
      <c r="G68" s="24">
        <v>0</v>
      </c>
      <c r="H68" s="24">
        <v>0</v>
      </c>
      <c r="I68" s="24">
        <v>25410</v>
      </c>
      <c r="J68" s="24">
        <v>0</v>
      </c>
      <c r="K68" s="24">
        <v>0</v>
      </c>
      <c r="L68" s="24">
        <v>0</v>
      </c>
      <c r="M68" s="24">
        <v>0</v>
      </c>
      <c r="N68" s="24">
        <v>0</v>
      </c>
      <c r="O68" s="24">
        <v>0</v>
      </c>
      <c r="P68" s="24">
        <v>0</v>
      </c>
      <c r="Q68" s="24">
        <v>0</v>
      </c>
      <c r="R68" s="24">
        <v>9956.74</v>
      </c>
      <c r="T68" s="334"/>
    </row>
    <row r="69" spans="1:20" x14ac:dyDescent="0.15">
      <c r="A69" s="1616" t="s">
        <v>3708</v>
      </c>
      <c r="B69" s="24">
        <f t="shared" si="18"/>
        <v>542469.19999999995</v>
      </c>
      <c r="C69" s="24">
        <v>0</v>
      </c>
      <c r="D69" s="24">
        <v>0</v>
      </c>
      <c r="E69" s="24">
        <v>0</v>
      </c>
      <c r="F69" s="24">
        <v>0</v>
      </c>
      <c r="G69" s="24">
        <v>0</v>
      </c>
      <c r="H69" s="24">
        <v>0</v>
      </c>
      <c r="I69" s="24">
        <v>143594.41999999998</v>
      </c>
      <c r="J69" s="24">
        <v>0</v>
      </c>
      <c r="K69" s="24">
        <v>0</v>
      </c>
      <c r="L69" s="24">
        <v>0</v>
      </c>
      <c r="M69" s="24">
        <v>0</v>
      </c>
      <c r="N69" s="24">
        <v>1675</v>
      </c>
      <c r="O69" s="24">
        <v>0</v>
      </c>
      <c r="P69" s="24">
        <v>0</v>
      </c>
      <c r="Q69" s="24">
        <v>0</v>
      </c>
      <c r="R69" s="24">
        <v>397199.78</v>
      </c>
      <c r="T69" s="334"/>
    </row>
    <row r="70" spans="1:20" x14ac:dyDescent="0.15">
      <c r="A70" s="1616" t="s">
        <v>3709</v>
      </c>
      <c r="B70" s="24">
        <f t="shared" si="18"/>
        <v>69577.36</v>
      </c>
      <c r="C70" s="24">
        <v>0</v>
      </c>
      <c r="D70" s="24">
        <v>0</v>
      </c>
      <c r="E70" s="24">
        <v>0</v>
      </c>
      <c r="F70" s="24">
        <v>0</v>
      </c>
      <c r="G70" s="24">
        <v>0</v>
      </c>
      <c r="H70" s="24">
        <v>0</v>
      </c>
      <c r="I70" s="24">
        <v>152.05000000000001</v>
      </c>
      <c r="J70" s="24">
        <v>2629.7200000000003</v>
      </c>
      <c r="K70" s="24">
        <v>0</v>
      </c>
      <c r="L70" s="24">
        <v>0</v>
      </c>
      <c r="M70" s="24">
        <v>0</v>
      </c>
      <c r="N70" s="24">
        <v>0</v>
      </c>
      <c r="O70" s="24">
        <v>0</v>
      </c>
      <c r="P70" s="24">
        <v>0</v>
      </c>
      <c r="Q70" s="24">
        <v>1581.2</v>
      </c>
      <c r="R70" s="24">
        <v>65214.39</v>
      </c>
      <c r="T70" s="334"/>
    </row>
    <row r="71" spans="1:20" x14ac:dyDescent="0.15">
      <c r="A71" s="1616" t="s">
        <v>3710</v>
      </c>
      <c r="B71" s="24">
        <f t="shared" si="18"/>
        <v>13931.98</v>
      </c>
      <c r="C71" s="24">
        <v>0</v>
      </c>
      <c r="D71" s="24">
        <v>0</v>
      </c>
      <c r="E71" s="24">
        <v>0</v>
      </c>
      <c r="F71" s="24">
        <v>0</v>
      </c>
      <c r="G71" s="24">
        <v>0</v>
      </c>
      <c r="H71" s="24">
        <v>0</v>
      </c>
      <c r="I71" s="24">
        <v>3894.63</v>
      </c>
      <c r="J71" s="24">
        <v>0</v>
      </c>
      <c r="K71" s="24">
        <v>0</v>
      </c>
      <c r="L71" s="24">
        <v>0</v>
      </c>
      <c r="M71" s="24">
        <v>3562.34</v>
      </c>
      <c r="N71" s="24">
        <v>0</v>
      </c>
      <c r="O71" s="24">
        <v>0</v>
      </c>
      <c r="P71" s="24">
        <v>0</v>
      </c>
      <c r="Q71" s="24">
        <v>0</v>
      </c>
      <c r="R71" s="24">
        <v>6475.01</v>
      </c>
      <c r="T71" s="334"/>
    </row>
    <row r="72" spans="1:20" x14ac:dyDescent="0.15">
      <c r="A72" s="1616" t="s">
        <v>3711</v>
      </c>
      <c r="B72" s="24">
        <f t="shared" si="18"/>
        <v>2192217.33</v>
      </c>
      <c r="C72" s="24">
        <v>0</v>
      </c>
      <c r="D72" s="24">
        <v>0</v>
      </c>
      <c r="E72" s="24">
        <v>0</v>
      </c>
      <c r="F72" s="24">
        <v>0</v>
      </c>
      <c r="G72" s="24">
        <v>0</v>
      </c>
      <c r="H72" s="24">
        <v>123802</v>
      </c>
      <c r="I72" s="24">
        <v>268324.26</v>
      </c>
      <c r="J72" s="24">
        <v>0</v>
      </c>
      <c r="K72" s="24">
        <v>0</v>
      </c>
      <c r="L72" s="24">
        <v>0</v>
      </c>
      <c r="M72" s="24">
        <v>0</v>
      </c>
      <c r="N72" s="24">
        <v>0</v>
      </c>
      <c r="O72" s="24">
        <v>0</v>
      </c>
      <c r="P72" s="24">
        <v>0</v>
      </c>
      <c r="Q72" s="24">
        <v>0</v>
      </c>
      <c r="R72" s="24">
        <v>1800091.0699999998</v>
      </c>
      <c r="T72" s="334"/>
    </row>
    <row r="73" spans="1:20" x14ac:dyDescent="0.15">
      <c r="A73" s="1616" t="s">
        <v>3712</v>
      </c>
      <c r="B73" s="24">
        <f t="shared" si="18"/>
        <v>647.25</v>
      </c>
      <c r="C73" s="24">
        <v>0</v>
      </c>
      <c r="D73" s="24">
        <v>0</v>
      </c>
      <c r="E73" s="24">
        <v>0</v>
      </c>
      <c r="F73" s="24">
        <v>0</v>
      </c>
      <c r="G73" s="24">
        <v>0</v>
      </c>
      <c r="H73" s="24">
        <v>0</v>
      </c>
      <c r="I73" s="24">
        <v>647.25</v>
      </c>
      <c r="J73" s="24">
        <v>0</v>
      </c>
      <c r="K73" s="24">
        <v>0</v>
      </c>
      <c r="L73" s="24">
        <v>0</v>
      </c>
      <c r="M73" s="24">
        <v>0</v>
      </c>
      <c r="N73" s="24">
        <v>0</v>
      </c>
      <c r="O73" s="24">
        <v>0</v>
      </c>
      <c r="P73" s="24">
        <v>0</v>
      </c>
      <c r="Q73" s="24">
        <v>0</v>
      </c>
      <c r="R73" s="24">
        <v>0</v>
      </c>
      <c r="T73" s="334"/>
    </row>
    <row r="74" spans="1:20" x14ac:dyDescent="0.15">
      <c r="A74" s="1616" t="s">
        <v>3713</v>
      </c>
      <c r="B74" s="24">
        <f t="shared" si="18"/>
        <v>3600</v>
      </c>
      <c r="C74" s="24">
        <v>0</v>
      </c>
      <c r="D74" s="24">
        <v>0</v>
      </c>
      <c r="E74" s="24">
        <v>0</v>
      </c>
      <c r="F74" s="24">
        <v>0</v>
      </c>
      <c r="G74" s="24">
        <v>0</v>
      </c>
      <c r="H74" s="24">
        <v>3600</v>
      </c>
      <c r="I74" s="24">
        <v>0</v>
      </c>
      <c r="J74" s="24">
        <v>0</v>
      </c>
      <c r="K74" s="24">
        <v>0</v>
      </c>
      <c r="L74" s="24">
        <v>0</v>
      </c>
      <c r="M74" s="24">
        <v>0</v>
      </c>
      <c r="N74" s="24">
        <v>0</v>
      </c>
      <c r="O74" s="24">
        <v>0</v>
      </c>
      <c r="P74" s="24">
        <v>0</v>
      </c>
      <c r="Q74" s="24">
        <v>0</v>
      </c>
      <c r="R74" s="24">
        <v>0</v>
      </c>
      <c r="T74" s="334"/>
    </row>
    <row r="75" spans="1:20" x14ac:dyDescent="0.15">
      <c r="A75" s="1616" t="s">
        <v>3714</v>
      </c>
      <c r="B75" s="24">
        <f t="shared" si="18"/>
        <v>792.09</v>
      </c>
      <c r="C75" s="24">
        <v>0</v>
      </c>
      <c r="D75" s="24">
        <v>0</v>
      </c>
      <c r="E75" s="24">
        <v>0</v>
      </c>
      <c r="F75" s="24">
        <v>0</v>
      </c>
      <c r="G75" s="24">
        <v>0</v>
      </c>
      <c r="H75" s="24">
        <v>0</v>
      </c>
      <c r="I75" s="24">
        <v>775.07</v>
      </c>
      <c r="J75" s="24">
        <v>0</v>
      </c>
      <c r="K75" s="24">
        <v>0</v>
      </c>
      <c r="L75" s="24">
        <v>0</v>
      </c>
      <c r="M75" s="24">
        <v>0</v>
      </c>
      <c r="N75" s="24">
        <v>0</v>
      </c>
      <c r="O75" s="24">
        <v>0</v>
      </c>
      <c r="P75" s="24">
        <v>0</v>
      </c>
      <c r="Q75" s="24">
        <v>0</v>
      </c>
      <c r="R75" s="24">
        <v>17.02</v>
      </c>
      <c r="T75" s="334"/>
    </row>
    <row r="76" spans="1:20" x14ac:dyDescent="0.15">
      <c r="A76" s="1616" t="s">
        <v>3715</v>
      </c>
      <c r="B76" s="24">
        <f t="shared" si="18"/>
        <v>60172.05</v>
      </c>
      <c r="C76" s="24">
        <v>0</v>
      </c>
      <c r="D76" s="24">
        <v>0</v>
      </c>
      <c r="E76" s="24">
        <v>0</v>
      </c>
      <c r="F76" s="24">
        <v>0</v>
      </c>
      <c r="G76" s="24">
        <v>0</v>
      </c>
      <c r="H76" s="24">
        <v>0</v>
      </c>
      <c r="I76" s="24">
        <v>58335.86</v>
      </c>
      <c r="J76" s="24">
        <v>0</v>
      </c>
      <c r="K76" s="24">
        <v>0</v>
      </c>
      <c r="L76" s="24">
        <v>0</v>
      </c>
      <c r="M76" s="24">
        <v>0</v>
      </c>
      <c r="N76" s="24">
        <v>0</v>
      </c>
      <c r="O76" s="24">
        <v>0</v>
      </c>
      <c r="P76" s="24">
        <v>0</v>
      </c>
      <c r="Q76" s="24">
        <v>0</v>
      </c>
      <c r="R76" s="24">
        <v>1836.19</v>
      </c>
      <c r="T76" s="334"/>
    </row>
    <row r="77" spans="1:20" x14ac:dyDescent="0.15">
      <c r="A77" s="1616" t="s">
        <v>3717</v>
      </c>
      <c r="B77" s="24">
        <f t="shared" si="18"/>
        <v>57588.700000000004</v>
      </c>
      <c r="C77" s="24">
        <v>0</v>
      </c>
      <c r="D77" s="24">
        <v>0</v>
      </c>
      <c r="E77" s="24">
        <v>0</v>
      </c>
      <c r="F77" s="24">
        <v>0</v>
      </c>
      <c r="G77" s="24">
        <v>0</v>
      </c>
      <c r="H77" s="24">
        <v>0</v>
      </c>
      <c r="I77" s="24">
        <v>43796.800000000003</v>
      </c>
      <c r="J77" s="24">
        <v>0</v>
      </c>
      <c r="K77" s="24">
        <v>0</v>
      </c>
      <c r="L77" s="24">
        <v>0</v>
      </c>
      <c r="M77" s="24">
        <v>0</v>
      </c>
      <c r="N77" s="24">
        <v>0</v>
      </c>
      <c r="O77" s="24">
        <v>0</v>
      </c>
      <c r="P77" s="24">
        <v>0</v>
      </c>
      <c r="Q77" s="24">
        <v>0</v>
      </c>
      <c r="R77" s="24">
        <v>13791.900000000001</v>
      </c>
      <c r="T77" s="334"/>
    </row>
    <row r="78" spans="1:20" x14ac:dyDescent="0.15">
      <c r="A78" s="1616" t="s">
        <v>3656</v>
      </c>
      <c r="B78" s="24">
        <f t="shared" si="18"/>
        <v>15176184.09</v>
      </c>
      <c r="C78" s="24">
        <v>0</v>
      </c>
      <c r="D78" s="24">
        <v>0</v>
      </c>
      <c r="E78" s="24">
        <v>0</v>
      </c>
      <c r="F78" s="24">
        <v>0</v>
      </c>
      <c r="G78" s="24">
        <v>0</v>
      </c>
      <c r="H78" s="24">
        <v>0</v>
      </c>
      <c r="I78" s="24">
        <v>0</v>
      </c>
      <c r="J78" s="24">
        <v>0</v>
      </c>
      <c r="K78" s="24">
        <v>0</v>
      </c>
      <c r="L78" s="24">
        <v>0</v>
      </c>
      <c r="M78" s="24">
        <v>0</v>
      </c>
      <c r="N78" s="24">
        <v>0</v>
      </c>
      <c r="O78" s="24">
        <v>0</v>
      </c>
      <c r="P78" s="24">
        <v>0</v>
      </c>
      <c r="Q78" s="24">
        <v>15176184.09</v>
      </c>
      <c r="R78" s="24">
        <v>0</v>
      </c>
      <c r="T78" s="334"/>
    </row>
    <row r="79" spans="1:20" x14ac:dyDescent="0.15">
      <c r="A79" s="1616" t="s">
        <v>3657</v>
      </c>
      <c r="B79" s="24">
        <f t="shared" si="18"/>
        <v>8562733.5300000012</v>
      </c>
      <c r="C79" s="24">
        <v>0</v>
      </c>
      <c r="D79" s="24">
        <v>0</v>
      </c>
      <c r="E79" s="24">
        <v>0</v>
      </c>
      <c r="F79" s="24">
        <v>36914.6</v>
      </c>
      <c r="G79" s="24">
        <v>0</v>
      </c>
      <c r="H79" s="24">
        <v>0</v>
      </c>
      <c r="I79" s="24">
        <v>77197</v>
      </c>
      <c r="J79" s="24">
        <v>132904.4</v>
      </c>
      <c r="K79" s="24">
        <v>46043</v>
      </c>
      <c r="L79" s="24">
        <v>106042.20000000001</v>
      </c>
      <c r="M79" s="24">
        <v>285656.48</v>
      </c>
      <c r="N79" s="24">
        <v>0</v>
      </c>
      <c r="O79" s="24">
        <v>262741.46000000002</v>
      </c>
      <c r="P79" s="24">
        <v>26627</v>
      </c>
      <c r="Q79" s="24">
        <v>7588607.3900000006</v>
      </c>
      <c r="R79" s="24">
        <v>0</v>
      </c>
      <c r="T79" s="334"/>
    </row>
    <row r="80" spans="1:20" x14ac:dyDescent="0.15">
      <c r="A80" s="1616" t="s">
        <v>3658</v>
      </c>
      <c r="B80" s="24">
        <f t="shared" si="18"/>
        <v>1281399.2200000002</v>
      </c>
      <c r="C80" s="24">
        <v>0</v>
      </c>
      <c r="D80" s="24">
        <v>0</v>
      </c>
      <c r="E80" s="24">
        <v>0</v>
      </c>
      <c r="F80" s="24">
        <v>0</v>
      </c>
      <c r="G80" s="24">
        <v>0</v>
      </c>
      <c r="H80" s="24">
        <v>0</v>
      </c>
      <c r="I80" s="24">
        <v>0</v>
      </c>
      <c r="J80" s="24">
        <v>0</v>
      </c>
      <c r="K80" s="24">
        <v>0</v>
      </c>
      <c r="L80" s="24">
        <v>1075706.0900000001</v>
      </c>
      <c r="M80" s="24">
        <v>0</v>
      </c>
      <c r="N80" s="24">
        <v>0</v>
      </c>
      <c r="O80" s="24">
        <v>205693.13</v>
      </c>
      <c r="P80" s="24">
        <v>0</v>
      </c>
      <c r="Q80" s="24">
        <v>0</v>
      </c>
      <c r="R80" s="24">
        <v>0</v>
      </c>
      <c r="T80" s="334"/>
    </row>
    <row r="81" spans="1:20" x14ac:dyDescent="0.15">
      <c r="A81" s="1616" t="s">
        <v>3719</v>
      </c>
      <c r="B81" s="24">
        <f t="shared" si="18"/>
        <v>7909.25</v>
      </c>
      <c r="C81" s="24">
        <v>0</v>
      </c>
      <c r="D81" s="24">
        <v>0</v>
      </c>
      <c r="E81" s="24">
        <v>0</v>
      </c>
      <c r="F81" s="24">
        <v>0</v>
      </c>
      <c r="G81" s="24">
        <v>0</v>
      </c>
      <c r="H81" s="24">
        <v>0</v>
      </c>
      <c r="I81" s="24">
        <v>5285.07</v>
      </c>
      <c r="J81" s="24">
        <v>0</v>
      </c>
      <c r="K81" s="24">
        <v>0</v>
      </c>
      <c r="L81" s="24">
        <v>0</v>
      </c>
      <c r="M81" s="24">
        <v>0</v>
      </c>
      <c r="N81" s="24">
        <v>0</v>
      </c>
      <c r="O81" s="24">
        <v>0</v>
      </c>
      <c r="P81" s="24">
        <v>0</v>
      </c>
      <c r="Q81" s="24">
        <v>0</v>
      </c>
      <c r="R81" s="24">
        <v>2624.1800000000003</v>
      </c>
      <c r="T81" s="334"/>
    </row>
    <row r="82" spans="1:20" x14ac:dyDescent="0.15">
      <c r="A82" s="1616" t="s">
        <v>3659</v>
      </c>
      <c r="B82" s="24">
        <f t="shared" si="18"/>
        <v>12060.380000000001</v>
      </c>
      <c r="C82" s="24">
        <v>0</v>
      </c>
      <c r="D82" s="24">
        <v>0</v>
      </c>
      <c r="E82" s="24">
        <v>0</v>
      </c>
      <c r="F82" s="24">
        <v>0</v>
      </c>
      <c r="G82" s="24">
        <v>0</v>
      </c>
      <c r="H82" s="24">
        <v>0</v>
      </c>
      <c r="I82" s="24">
        <v>0</v>
      </c>
      <c r="J82" s="24">
        <v>0</v>
      </c>
      <c r="K82" s="24">
        <v>0</v>
      </c>
      <c r="L82" s="24">
        <v>0</v>
      </c>
      <c r="M82" s="24">
        <v>0</v>
      </c>
      <c r="N82" s="24">
        <v>0</v>
      </c>
      <c r="O82" s="24">
        <v>0</v>
      </c>
      <c r="P82" s="24">
        <v>0</v>
      </c>
      <c r="Q82" s="24">
        <v>0</v>
      </c>
      <c r="R82" s="24">
        <v>12060.380000000001</v>
      </c>
      <c r="T82" s="334"/>
    </row>
    <row r="83" spans="1:20" x14ac:dyDescent="0.15">
      <c r="A83" s="1616" t="s">
        <v>3720</v>
      </c>
      <c r="B83" s="24">
        <f t="shared" si="18"/>
        <v>2376.0500000000002</v>
      </c>
      <c r="C83" s="24">
        <v>0</v>
      </c>
      <c r="D83" s="24">
        <v>6.61</v>
      </c>
      <c r="E83" s="24">
        <v>0</v>
      </c>
      <c r="F83" s="24">
        <v>0</v>
      </c>
      <c r="G83" s="24">
        <v>0</v>
      </c>
      <c r="H83" s="24">
        <v>0</v>
      </c>
      <c r="I83" s="24">
        <v>396</v>
      </c>
      <c r="J83" s="24">
        <v>0</v>
      </c>
      <c r="K83" s="24">
        <v>0</v>
      </c>
      <c r="L83" s="24">
        <v>0</v>
      </c>
      <c r="M83" s="24">
        <v>0</v>
      </c>
      <c r="N83" s="24">
        <v>0</v>
      </c>
      <c r="O83" s="24">
        <v>0</v>
      </c>
      <c r="P83" s="24">
        <v>0</v>
      </c>
      <c r="Q83" s="24">
        <v>0</v>
      </c>
      <c r="R83" s="24">
        <v>1973.44</v>
      </c>
      <c r="T83" s="334"/>
    </row>
    <row r="84" spans="1:20" x14ac:dyDescent="0.15">
      <c r="A84" s="1616" t="s">
        <v>3661</v>
      </c>
      <c r="B84" s="24">
        <f t="shared" si="18"/>
        <v>9651.15</v>
      </c>
      <c r="C84" s="24">
        <v>0</v>
      </c>
      <c r="D84" s="24">
        <v>0</v>
      </c>
      <c r="E84" s="24">
        <v>0</v>
      </c>
      <c r="F84" s="24">
        <v>228.5</v>
      </c>
      <c r="G84" s="24">
        <v>0</v>
      </c>
      <c r="H84" s="24">
        <v>0</v>
      </c>
      <c r="I84" s="24">
        <v>0</v>
      </c>
      <c r="J84" s="24">
        <v>0</v>
      </c>
      <c r="K84" s="24">
        <v>0</v>
      </c>
      <c r="L84" s="24">
        <v>4400</v>
      </c>
      <c r="M84" s="24">
        <v>4000</v>
      </c>
      <c r="N84" s="24">
        <v>0</v>
      </c>
      <c r="O84" s="24">
        <v>0</v>
      </c>
      <c r="P84" s="24">
        <v>0</v>
      </c>
      <c r="Q84" s="24">
        <v>0</v>
      </c>
      <c r="R84" s="24">
        <v>1022.65</v>
      </c>
      <c r="T84" s="334"/>
    </row>
    <row r="85" spans="1:20" x14ac:dyDescent="0.15">
      <c r="A85" s="1616" t="s">
        <v>3662</v>
      </c>
      <c r="B85" s="24">
        <f t="shared" si="18"/>
        <v>641802.73</v>
      </c>
      <c r="C85" s="24">
        <v>0</v>
      </c>
      <c r="D85" s="24">
        <v>2720</v>
      </c>
      <c r="E85" s="24">
        <v>0</v>
      </c>
      <c r="F85" s="24">
        <v>0</v>
      </c>
      <c r="G85" s="24">
        <v>0</v>
      </c>
      <c r="H85" s="24">
        <v>0</v>
      </c>
      <c r="I85" s="24">
        <v>86037.450000000012</v>
      </c>
      <c r="J85" s="24">
        <v>553045.28</v>
      </c>
      <c r="K85" s="24">
        <v>0</v>
      </c>
      <c r="L85" s="24">
        <v>0</v>
      </c>
      <c r="M85" s="24">
        <v>0</v>
      </c>
      <c r="N85" s="24">
        <v>0</v>
      </c>
      <c r="O85" s="24">
        <v>0</v>
      </c>
      <c r="P85" s="24">
        <v>0</v>
      </c>
      <c r="Q85" s="24">
        <v>0</v>
      </c>
      <c r="R85" s="24">
        <v>0</v>
      </c>
      <c r="T85" s="334"/>
    </row>
    <row r="86" spans="1:20" x14ac:dyDescent="0.15">
      <c r="A86" s="1616" t="s">
        <v>3663</v>
      </c>
      <c r="B86" s="24">
        <f t="shared" si="18"/>
        <v>5715.47</v>
      </c>
      <c r="C86" s="24">
        <v>0</v>
      </c>
      <c r="D86" s="24">
        <v>0</v>
      </c>
      <c r="E86" s="24">
        <v>0</v>
      </c>
      <c r="F86" s="24">
        <v>0</v>
      </c>
      <c r="G86" s="24">
        <v>0</v>
      </c>
      <c r="H86" s="24">
        <v>0</v>
      </c>
      <c r="I86" s="24">
        <v>41.27</v>
      </c>
      <c r="J86" s="24">
        <v>0</v>
      </c>
      <c r="K86" s="24">
        <v>0</v>
      </c>
      <c r="L86" s="24">
        <v>0</v>
      </c>
      <c r="M86" s="24">
        <v>0</v>
      </c>
      <c r="N86" s="24">
        <v>0</v>
      </c>
      <c r="O86" s="24">
        <v>0</v>
      </c>
      <c r="P86" s="24">
        <v>0</v>
      </c>
      <c r="Q86" s="24">
        <v>0</v>
      </c>
      <c r="R86" s="24">
        <v>5674.2</v>
      </c>
      <c r="T86" s="334"/>
    </row>
    <row r="87" spans="1:20" x14ac:dyDescent="0.15">
      <c r="A87" s="1616" t="s">
        <v>3721</v>
      </c>
      <c r="B87" s="24">
        <f t="shared" si="18"/>
        <v>54594.660000000011</v>
      </c>
      <c r="C87" s="24">
        <v>0</v>
      </c>
      <c r="D87" s="24">
        <v>0</v>
      </c>
      <c r="E87" s="24">
        <v>524.41</v>
      </c>
      <c r="F87" s="24">
        <v>0</v>
      </c>
      <c r="G87" s="24">
        <v>0</v>
      </c>
      <c r="H87" s="24">
        <v>1486.68</v>
      </c>
      <c r="I87" s="24">
        <v>41928.780000000006</v>
      </c>
      <c r="J87" s="24">
        <v>0</v>
      </c>
      <c r="K87" s="24">
        <v>0</v>
      </c>
      <c r="L87" s="24">
        <v>0</v>
      </c>
      <c r="M87" s="24">
        <v>9673</v>
      </c>
      <c r="N87" s="24">
        <v>0</v>
      </c>
      <c r="O87" s="24">
        <v>0</v>
      </c>
      <c r="P87" s="24">
        <v>0</v>
      </c>
      <c r="Q87" s="24">
        <v>0</v>
      </c>
      <c r="R87" s="24">
        <v>981.79</v>
      </c>
      <c r="T87" s="334"/>
    </row>
    <row r="88" spans="1:20" x14ac:dyDescent="0.15">
      <c r="A88" s="1616" t="s">
        <v>3722</v>
      </c>
      <c r="B88" s="24">
        <f t="shared" si="18"/>
        <v>899.07</v>
      </c>
      <c r="C88" s="24">
        <v>0</v>
      </c>
      <c r="D88" s="24">
        <v>0</v>
      </c>
      <c r="E88" s="24">
        <v>0</v>
      </c>
      <c r="F88" s="24">
        <v>0</v>
      </c>
      <c r="G88" s="24">
        <v>0</v>
      </c>
      <c r="H88" s="24">
        <v>0</v>
      </c>
      <c r="I88" s="24">
        <v>0</v>
      </c>
      <c r="J88" s="24">
        <v>0</v>
      </c>
      <c r="K88" s="24">
        <v>0</v>
      </c>
      <c r="L88" s="24">
        <v>0</v>
      </c>
      <c r="M88" s="24">
        <v>0</v>
      </c>
      <c r="N88" s="24">
        <v>0</v>
      </c>
      <c r="O88" s="24">
        <v>0</v>
      </c>
      <c r="P88" s="24">
        <v>0</v>
      </c>
      <c r="Q88" s="24">
        <v>0</v>
      </c>
      <c r="R88" s="24">
        <v>899.07</v>
      </c>
      <c r="T88" s="334"/>
    </row>
    <row r="89" spans="1:20" x14ac:dyDescent="0.15">
      <c r="A89" s="1616" t="s">
        <v>3723</v>
      </c>
      <c r="B89" s="24">
        <f t="shared" si="18"/>
        <v>132951.53</v>
      </c>
      <c r="C89" s="24">
        <v>0</v>
      </c>
      <c r="D89" s="24">
        <v>0</v>
      </c>
      <c r="E89" s="24">
        <v>0</v>
      </c>
      <c r="F89" s="24">
        <v>0</v>
      </c>
      <c r="G89" s="24">
        <v>51448.07</v>
      </c>
      <c r="H89" s="24">
        <v>0</v>
      </c>
      <c r="I89" s="24">
        <v>81503.460000000006</v>
      </c>
      <c r="J89" s="24">
        <v>0</v>
      </c>
      <c r="K89" s="24">
        <v>0</v>
      </c>
      <c r="L89" s="24">
        <v>0</v>
      </c>
      <c r="M89" s="24">
        <v>0</v>
      </c>
      <c r="N89" s="24">
        <v>0</v>
      </c>
      <c r="O89" s="24">
        <v>0</v>
      </c>
      <c r="P89" s="24">
        <v>0</v>
      </c>
      <c r="Q89" s="24">
        <v>0</v>
      </c>
      <c r="R89" s="24">
        <v>0</v>
      </c>
      <c r="T89" s="334"/>
    </row>
    <row r="90" spans="1:20" x14ac:dyDescent="0.15">
      <c r="A90" s="1616" t="s">
        <v>3664</v>
      </c>
      <c r="B90" s="24">
        <f t="shared" si="18"/>
        <v>144549.09</v>
      </c>
      <c r="C90" s="24">
        <v>0</v>
      </c>
      <c r="D90" s="24">
        <v>0</v>
      </c>
      <c r="E90" s="24">
        <v>0</v>
      </c>
      <c r="F90" s="24">
        <v>2373</v>
      </c>
      <c r="G90" s="24">
        <v>0</v>
      </c>
      <c r="H90" s="24">
        <v>0</v>
      </c>
      <c r="I90" s="24">
        <v>136555.73000000001</v>
      </c>
      <c r="J90" s="24">
        <v>0</v>
      </c>
      <c r="K90" s="24">
        <v>0</v>
      </c>
      <c r="L90" s="24">
        <v>0</v>
      </c>
      <c r="M90" s="24">
        <v>0</v>
      </c>
      <c r="N90" s="24">
        <v>0</v>
      </c>
      <c r="O90" s="24">
        <v>0</v>
      </c>
      <c r="P90" s="24">
        <v>0</v>
      </c>
      <c r="Q90" s="24">
        <v>0</v>
      </c>
      <c r="R90" s="24">
        <v>5620.36</v>
      </c>
      <c r="T90" s="334"/>
    </row>
    <row r="91" spans="1:20" x14ac:dyDescent="0.15">
      <c r="A91" s="1616" t="s">
        <v>3665</v>
      </c>
      <c r="B91" s="24">
        <f t="shared" si="18"/>
        <v>407114.37</v>
      </c>
      <c r="C91" s="24">
        <v>0</v>
      </c>
      <c r="D91" s="24">
        <v>0</v>
      </c>
      <c r="E91" s="24">
        <v>0</v>
      </c>
      <c r="F91" s="24">
        <v>0</v>
      </c>
      <c r="G91" s="24">
        <v>0</v>
      </c>
      <c r="H91" s="24">
        <v>0</v>
      </c>
      <c r="I91" s="24">
        <v>3019.37</v>
      </c>
      <c r="J91" s="24">
        <v>0</v>
      </c>
      <c r="K91" s="24">
        <v>0</v>
      </c>
      <c r="L91" s="24">
        <v>0</v>
      </c>
      <c r="M91" s="24">
        <v>0</v>
      </c>
      <c r="N91" s="24">
        <v>404095</v>
      </c>
      <c r="O91" s="24">
        <v>0</v>
      </c>
      <c r="P91" s="24">
        <v>0</v>
      </c>
      <c r="Q91" s="24">
        <v>0</v>
      </c>
      <c r="R91" s="24">
        <v>0</v>
      </c>
      <c r="T91" s="334"/>
    </row>
    <row r="92" spans="1:20" x14ac:dyDescent="0.15">
      <c r="A92" s="1616" t="s">
        <v>3666</v>
      </c>
      <c r="B92" s="24">
        <f t="shared" si="18"/>
        <v>102238.62000000001</v>
      </c>
      <c r="C92" s="24">
        <v>0</v>
      </c>
      <c r="D92" s="24">
        <v>0</v>
      </c>
      <c r="E92" s="24">
        <v>0</v>
      </c>
      <c r="F92" s="24">
        <v>0</v>
      </c>
      <c r="G92" s="24">
        <v>0</v>
      </c>
      <c r="H92" s="24">
        <v>0</v>
      </c>
      <c r="I92" s="24">
        <v>100863.6</v>
      </c>
      <c r="J92" s="24">
        <v>0</v>
      </c>
      <c r="K92" s="24">
        <v>0</v>
      </c>
      <c r="L92" s="24">
        <v>0</v>
      </c>
      <c r="M92" s="24">
        <v>0</v>
      </c>
      <c r="N92" s="24">
        <v>0</v>
      </c>
      <c r="O92" s="24">
        <v>0</v>
      </c>
      <c r="P92" s="24">
        <v>0</v>
      </c>
      <c r="Q92" s="24">
        <v>0</v>
      </c>
      <c r="R92" s="24">
        <v>1375.02</v>
      </c>
      <c r="T92" s="334"/>
    </row>
    <row r="93" spans="1:20" x14ac:dyDescent="0.15">
      <c r="A93" s="1616" t="s">
        <v>3741</v>
      </c>
      <c r="B93" s="24">
        <f t="shared" si="18"/>
        <v>958930.30999999994</v>
      </c>
      <c r="C93" s="24">
        <v>0</v>
      </c>
      <c r="D93" s="24">
        <v>0</v>
      </c>
      <c r="E93" s="24">
        <v>0</v>
      </c>
      <c r="F93" s="24">
        <v>0</v>
      </c>
      <c r="G93" s="24">
        <v>0</v>
      </c>
      <c r="H93" s="24">
        <v>0</v>
      </c>
      <c r="I93" s="24">
        <v>941475.23</v>
      </c>
      <c r="J93" s="24">
        <v>0</v>
      </c>
      <c r="K93" s="24">
        <v>0</v>
      </c>
      <c r="L93" s="24">
        <v>0</v>
      </c>
      <c r="M93" s="24">
        <v>0</v>
      </c>
      <c r="N93" s="24">
        <v>0</v>
      </c>
      <c r="O93" s="24">
        <v>0</v>
      </c>
      <c r="P93" s="24">
        <v>0</v>
      </c>
      <c r="Q93" s="24">
        <v>0</v>
      </c>
      <c r="R93" s="24">
        <v>17455.080000000002</v>
      </c>
      <c r="T93" s="334"/>
    </row>
    <row r="94" spans="1:20" x14ac:dyDescent="0.15">
      <c r="A94" s="1616" t="s">
        <v>3726</v>
      </c>
      <c r="B94" s="24">
        <f t="shared" si="18"/>
        <v>13534393.139999999</v>
      </c>
      <c r="C94" s="24">
        <v>0</v>
      </c>
      <c r="D94" s="24">
        <v>0</v>
      </c>
      <c r="E94" s="24">
        <v>0</v>
      </c>
      <c r="F94" s="24">
        <v>0</v>
      </c>
      <c r="G94" s="24">
        <v>0</v>
      </c>
      <c r="H94" s="24">
        <v>444.94</v>
      </c>
      <c r="I94" s="24">
        <v>299632.81</v>
      </c>
      <c r="J94" s="24">
        <v>0</v>
      </c>
      <c r="K94" s="24">
        <v>0</v>
      </c>
      <c r="L94" s="24">
        <v>13232870.459999999</v>
      </c>
      <c r="M94" s="24">
        <v>0</v>
      </c>
      <c r="N94" s="24">
        <v>0</v>
      </c>
      <c r="O94" s="24">
        <v>0</v>
      </c>
      <c r="P94" s="24">
        <v>0</v>
      </c>
      <c r="Q94" s="24">
        <v>0</v>
      </c>
      <c r="R94" s="24">
        <v>1444.93</v>
      </c>
      <c r="T94" s="334"/>
    </row>
    <row r="95" spans="1:20" x14ac:dyDescent="0.15">
      <c r="A95" s="1616" t="s">
        <v>3728</v>
      </c>
      <c r="B95" s="24">
        <f t="shared" si="18"/>
        <v>9483431.5299999993</v>
      </c>
      <c r="C95" s="24">
        <v>0</v>
      </c>
      <c r="D95" s="24">
        <v>0</v>
      </c>
      <c r="E95" s="24">
        <v>0</v>
      </c>
      <c r="F95" s="24">
        <v>0</v>
      </c>
      <c r="G95" s="24">
        <v>0</v>
      </c>
      <c r="H95" s="24">
        <v>0</v>
      </c>
      <c r="I95" s="24">
        <v>8962454.2699999996</v>
      </c>
      <c r="J95" s="24">
        <v>980</v>
      </c>
      <c r="K95" s="24">
        <v>30017.4</v>
      </c>
      <c r="L95" s="24">
        <v>0</v>
      </c>
      <c r="M95" s="24">
        <v>412376.93</v>
      </c>
      <c r="N95" s="24">
        <v>0</v>
      </c>
      <c r="O95" s="24">
        <v>0</v>
      </c>
      <c r="P95" s="24">
        <v>0</v>
      </c>
      <c r="Q95" s="24">
        <v>16963.14</v>
      </c>
      <c r="R95" s="24">
        <v>60639.79</v>
      </c>
      <c r="T95" s="334"/>
    </row>
    <row r="96" spans="1:20" x14ac:dyDescent="0.15">
      <c r="A96" s="1616" t="s">
        <v>3668</v>
      </c>
      <c r="B96" s="24">
        <f t="shared" si="18"/>
        <v>1337288.8999999999</v>
      </c>
      <c r="C96" s="24">
        <v>0</v>
      </c>
      <c r="D96" s="24">
        <v>0</v>
      </c>
      <c r="E96" s="24">
        <v>0</v>
      </c>
      <c r="F96" s="24">
        <v>0</v>
      </c>
      <c r="G96" s="24">
        <v>0</v>
      </c>
      <c r="H96" s="24">
        <v>0</v>
      </c>
      <c r="I96" s="24">
        <v>174428.9</v>
      </c>
      <c r="J96" s="24">
        <v>0</v>
      </c>
      <c r="K96" s="24">
        <v>0</v>
      </c>
      <c r="L96" s="24">
        <v>0</v>
      </c>
      <c r="M96" s="24">
        <v>0</v>
      </c>
      <c r="N96" s="24">
        <v>0</v>
      </c>
      <c r="O96" s="24">
        <v>0</v>
      </c>
      <c r="P96" s="24">
        <v>0</v>
      </c>
      <c r="Q96" s="24">
        <v>0</v>
      </c>
      <c r="R96" s="24">
        <v>1162860</v>
      </c>
      <c r="T96" s="334"/>
    </row>
    <row r="97" spans="1:21" x14ac:dyDescent="0.15">
      <c r="A97" s="1616" t="s">
        <v>3669</v>
      </c>
      <c r="B97" s="24">
        <f t="shared" si="18"/>
        <v>584.88</v>
      </c>
      <c r="C97" s="24">
        <v>0</v>
      </c>
      <c r="D97" s="24">
        <v>0</v>
      </c>
      <c r="E97" s="24">
        <v>0</v>
      </c>
      <c r="F97" s="24">
        <v>0</v>
      </c>
      <c r="G97" s="24">
        <v>0</v>
      </c>
      <c r="H97" s="24">
        <v>282.24</v>
      </c>
      <c r="I97" s="24">
        <v>302.64</v>
      </c>
      <c r="J97" s="24">
        <v>0</v>
      </c>
      <c r="K97" s="24">
        <v>0</v>
      </c>
      <c r="L97" s="24">
        <v>0</v>
      </c>
      <c r="M97" s="24">
        <v>0</v>
      </c>
      <c r="N97" s="24">
        <v>0</v>
      </c>
      <c r="O97" s="24">
        <v>0</v>
      </c>
      <c r="P97" s="24">
        <v>0</v>
      </c>
      <c r="Q97" s="24">
        <v>0</v>
      </c>
      <c r="R97" s="24">
        <v>0</v>
      </c>
      <c r="T97" s="334"/>
    </row>
    <row r="98" spans="1:21" s="274" customFormat="1" x14ac:dyDescent="0.15">
      <c r="A98" s="1609" t="s">
        <v>1544</v>
      </c>
      <c r="B98" s="64">
        <f>+B99</f>
        <v>29864927.560000002</v>
      </c>
      <c r="C98" s="64">
        <f t="shared" ref="C98:R98" si="19">+C99</f>
        <v>3142</v>
      </c>
      <c r="D98" s="64">
        <f t="shared" si="19"/>
        <v>0</v>
      </c>
      <c r="E98" s="64">
        <f t="shared" si="19"/>
        <v>3000</v>
      </c>
      <c r="F98" s="64">
        <f t="shared" si="19"/>
        <v>0</v>
      </c>
      <c r="G98" s="64">
        <f t="shared" si="19"/>
        <v>661.78</v>
      </c>
      <c r="H98" s="64">
        <f t="shared" si="19"/>
        <v>14462.490000000002</v>
      </c>
      <c r="I98" s="64">
        <f t="shared" si="19"/>
        <v>12771922.370000001</v>
      </c>
      <c r="J98" s="64">
        <f t="shared" si="19"/>
        <v>0</v>
      </c>
      <c r="K98" s="64">
        <f t="shared" si="19"/>
        <v>55005.74</v>
      </c>
      <c r="L98" s="64">
        <f t="shared" si="19"/>
        <v>21583.88</v>
      </c>
      <c r="M98" s="64">
        <f t="shared" si="19"/>
        <v>3236.2000000000003</v>
      </c>
      <c r="N98" s="64">
        <f t="shared" si="19"/>
        <v>0</v>
      </c>
      <c r="O98" s="64">
        <f t="shared" si="19"/>
        <v>19292.160000000003</v>
      </c>
      <c r="P98" s="64">
        <f t="shared" si="19"/>
        <v>0</v>
      </c>
      <c r="Q98" s="64">
        <f t="shared" si="19"/>
        <v>14061</v>
      </c>
      <c r="R98" s="64">
        <f t="shared" si="19"/>
        <v>16958559.940000001</v>
      </c>
      <c r="T98" s="334"/>
      <c r="U98" s="257"/>
    </row>
    <row r="99" spans="1:21" s="274" customFormat="1" x14ac:dyDescent="0.15">
      <c r="A99" s="1609" t="s">
        <v>3523</v>
      </c>
      <c r="B99" s="64">
        <f>+SUM(B100:B102)</f>
        <v>29864927.560000002</v>
      </c>
      <c r="C99" s="64">
        <f t="shared" ref="C99:R99" si="20">+SUM(C100:C102)</f>
        <v>3142</v>
      </c>
      <c r="D99" s="64">
        <f t="shared" si="20"/>
        <v>0</v>
      </c>
      <c r="E99" s="64">
        <f t="shared" si="20"/>
        <v>3000</v>
      </c>
      <c r="F99" s="64">
        <f t="shared" si="20"/>
        <v>0</v>
      </c>
      <c r="G99" s="64">
        <f t="shared" si="20"/>
        <v>661.78</v>
      </c>
      <c r="H99" s="64">
        <f t="shared" si="20"/>
        <v>14462.490000000002</v>
      </c>
      <c r="I99" s="64">
        <f t="shared" si="20"/>
        <v>12771922.370000001</v>
      </c>
      <c r="J99" s="64">
        <f t="shared" si="20"/>
        <v>0</v>
      </c>
      <c r="K99" s="64">
        <f t="shared" si="20"/>
        <v>55005.74</v>
      </c>
      <c r="L99" s="64">
        <f t="shared" si="20"/>
        <v>21583.88</v>
      </c>
      <c r="M99" s="64">
        <f t="shared" si="20"/>
        <v>3236.2000000000003</v>
      </c>
      <c r="N99" s="64">
        <f t="shared" si="20"/>
        <v>0</v>
      </c>
      <c r="O99" s="64">
        <f t="shared" si="20"/>
        <v>19292.160000000003</v>
      </c>
      <c r="P99" s="64">
        <f t="shared" si="20"/>
        <v>0</v>
      </c>
      <c r="Q99" s="64">
        <f t="shared" si="20"/>
        <v>14061</v>
      </c>
      <c r="R99" s="64">
        <f t="shared" si="20"/>
        <v>16958559.940000001</v>
      </c>
      <c r="T99" s="2013"/>
    </row>
    <row r="100" spans="1:21" x14ac:dyDescent="0.15">
      <c r="A100" s="1616" t="s">
        <v>3670</v>
      </c>
      <c r="B100" s="24">
        <f>+SUM(C100:R100)</f>
        <v>5342446.09</v>
      </c>
      <c r="C100" s="24">
        <v>0</v>
      </c>
      <c r="D100" s="24">
        <v>0</v>
      </c>
      <c r="E100" s="24">
        <v>0</v>
      </c>
      <c r="F100" s="24">
        <v>0</v>
      </c>
      <c r="G100" s="24">
        <v>0</v>
      </c>
      <c r="H100" s="24">
        <v>577.95000000000005</v>
      </c>
      <c r="I100" s="24">
        <v>3894249.83</v>
      </c>
      <c r="J100" s="24">
        <v>0</v>
      </c>
      <c r="K100" s="24">
        <v>0</v>
      </c>
      <c r="L100" s="24">
        <v>0</v>
      </c>
      <c r="M100" s="24">
        <v>0</v>
      </c>
      <c r="N100" s="24">
        <v>0</v>
      </c>
      <c r="O100" s="24">
        <v>0</v>
      </c>
      <c r="P100" s="24">
        <v>0</v>
      </c>
      <c r="Q100" s="24">
        <v>0</v>
      </c>
      <c r="R100" s="24">
        <v>1447618.31</v>
      </c>
      <c r="T100" s="334"/>
    </row>
    <row r="101" spans="1:21" x14ac:dyDescent="0.15">
      <c r="A101" s="1616" t="s">
        <v>3671</v>
      </c>
      <c r="B101" s="24">
        <f>+SUM(C101:R101)</f>
        <v>17328077.23</v>
      </c>
      <c r="C101" s="24">
        <v>250</v>
      </c>
      <c r="D101" s="24">
        <v>0</v>
      </c>
      <c r="E101" s="24">
        <v>3000</v>
      </c>
      <c r="F101" s="24">
        <v>0</v>
      </c>
      <c r="G101" s="24">
        <v>661.78</v>
      </c>
      <c r="H101" s="24">
        <v>13884.54</v>
      </c>
      <c r="I101" s="24">
        <v>4737957.13</v>
      </c>
      <c r="J101" s="24">
        <v>0</v>
      </c>
      <c r="K101" s="24">
        <v>21647.79</v>
      </c>
      <c r="L101" s="24">
        <v>21583.88</v>
      </c>
      <c r="M101" s="24">
        <v>0</v>
      </c>
      <c r="N101" s="24">
        <v>0</v>
      </c>
      <c r="O101" s="24">
        <v>18895.480000000003</v>
      </c>
      <c r="P101" s="24">
        <v>0</v>
      </c>
      <c r="Q101" s="24">
        <v>14061</v>
      </c>
      <c r="R101" s="24">
        <v>12496135.630000001</v>
      </c>
      <c r="T101" s="334"/>
    </row>
    <row r="102" spans="1:21" x14ac:dyDescent="0.15">
      <c r="A102" s="1616" t="s">
        <v>3633</v>
      </c>
      <c r="B102" s="24">
        <f>+SUM(C102:R102)</f>
        <v>7194404.2400000002</v>
      </c>
      <c r="C102" s="24">
        <v>2892</v>
      </c>
      <c r="D102" s="24">
        <v>0</v>
      </c>
      <c r="E102" s="24">
        <v>0</v>
      </c>
      <c r="F102" s="24">
        <v>0</v>
      </c>
      <c r="G102" s="24">
        <v>0</v>
      </c>
      <c r="H102" s="24">
        <v>0</v>
      </c>
      <c r="I102" s="24">
        <v>4139715.41</v>
      </c>
      <c r="J102" s="24">
        <v>0</v>
      </c>
      <c r="K102" s="24">
        <v>33357.949999999997</v>
      </c>
      <c r="L102" s="24">
        <v>0</v>
      </c>
      <c r="M102" s="24">
        <v>3236.2000000000003</v>
      </c>
      <c r="N102" s="24">
        <v>0</v>
      </c>
      <c r="O102" s="24">
        <v>396.68</v>
      </c>
      <c r="P102" s="24">
        <v>0</v>
      </c>
      <c r="Q102" s="24">
        <v>0</v>
      </c>
      <c r="R102" s="24">
        <v>3014806</v>
      </c>
      <c r="T102" s="334"/>
    </row>
    <row r="103" spans="1:21" s="274" customFormat="1" x14ac:dyDescent="0.15">
      <c r="A103" s="1609" t="s">
        <v>3522</v>
      </c>
      <c r="B103" s="64">
        <f>+B104+B108+B110</f>
        <v>6379585.4999999991</v>
      </c>
      <c r="C103" s="64">
        <f t="shared" ref="C103:R103" si="21">+C104+C108+C110</f>
        <v>70</v>
      </c>
      <c r="D103" s="64">
        <f t="shared" si="21"/>
        <v>1800</v>
      </c>
      <c r="E103" s="64">
        <f t="shared" si="21"/>
        <v>2980</v>
      </c>
      <c r="F103" s="64">
        <f t="shared" si="21"/>
        <v>0</v>
      </c>
      <c r="G103" s="64">
        <f t="shared" si="21"/>
        <v>0</v>
      </c>
      <c r="H103" s="64">
        <f t="shared" si="21"/>
        <v>127819</v>
      </c>
      <c r="I103" s="64">
        <f t="shared" si="21"/>
        <v>1940861.1799999997</v>
      </c>
      <c r="J103" s="64">
        <f t="shared" si="21"/>
        <v>0</v>
      </c>
      <c r="K103" s="64">
        <f t="shared" si="21"/>
        <v>207.28</v>
      </c>
      <c r="L103" s="64">
        <f t="shared" si="21"/>
        <v>1893.76</v>
      </c>
      <c r="M103" s="64">
        <f t="shared" si="21"/>
        <v>0</v>
      </c>
      <c r="N103" s="64">
        <f t="shared" si="21"/>
        <v>37301.96</v>
      </c>
      <c r="O103" s="64">
        <f t="shared" si="21"/>
        <v>18281.13</v>
      </c>
      <c r="P103" s="64">
        <f t="shared" si="21"/>
        <v>0</v>
      </c>
      <c r="Q103" s="64">
        <f t="shared" si="21"/>
        <v>0</v>
      </c>
      <c r="R103" s="64">
        <f t="shared" si="21"/>
        <v>4248371.1899999995</v>
      </c>
      <c r="T103" s="334"/>
      <c r="U103" s="257"/>
    </row>
    <row r="104" spans="1:21" s="274" customFormat="1" x14ac:dyDescent="0.15">
      <c r="A104" s="1609" t="s">
        <v>2328</v>
      </c>
      <c r="B104" s="64">
        <f>+SUM(B105:B107)</f>
        <v>602951.98</v>
      </c>
      <c r="C104" s="64">
        <f t="shared" ref="C104:R104" si="22">+SUM(C105:C107)</f>
        <v>0</v>
      </c>
      <c r="D104" s="64">
        <f t="shared" si="22"/>
        <v>0</v>
      </c>
      <c r="E104" s="64">
        <f t="shared" si="22"/>
        <v>0</v>
      </c>
      <c r="F104" s="64">
        <f t="shared" si="22"/>
        <v>0</v>
      </c>
      <c r="G104" s="64">
        <f t="shared" si="22"/>
        <v>0</v>
      </c>
      <c r="H104" s="64">
        <f t="shared" si="22"/>
        <v>0</v>
      </c>
      <c r="I104" s="64">
        <f t="shared" si="22"/>
        <v>70575.75</v>
      </c>
      <c r="J104" s="64">
        <f t="shared" si="22"/>
        <v>0</v>
      </c>
      <c r="K104" s="64">
        <f t="shared" si="22"/>
        <v>0</v>
      </c>
      <c r="L104" s="64">
        <f t="shared" si="22"/>
        <v>0</v>
      </c>
      <c r="M104" s="64">
        <f t="shared" si="22"/>
        <v>0</v>
      </c>
      <c r="N104" s="64">
        <f t="shared" si="22"/>
        <v>0</v>
      </c>
      <c r="O104" s="64">
        <f t="shared" si="22"/>
        <v>0</v>
      </c>
      <c r="P104" s="64">
        <f t="shared" si="22"/>
        <v>0</v>
      </c>
      <c r="Q104" s="64">
        <f t="shared" si="22"/>
        <v>0</v>
      </c>
      <c r="R104" s="64">
        <f t="shared" si="22"/>
        <v>532376.2300000001</v>
      </c>
      <c r="T104" s="2013"/>
    </row>
    <row r="105" spans="1:21" x14ac:dyDescent="0.15">
      <c r="A105" s="1616" t="s">
        <v>3672</v>
      </c>
      <c r="B105" s="24">
        <f>+SUM(C105:R105)</f>
        <v>506184.26</v>
      </c>
      <c r="C105" s="64">
        <v>0</v>
      </c>
      <c r="D105" s="24">
        <v>0</v>
      </c>
      <c r="E105" s="24">
        <v>0</v>
      </c>
      <c r="F105" s="64">
        <v>0</v>
      </c>
      <c r="G105" s="64">
        <v>0</v>
      </c>
      <c r="H105" s="64">
        <v>0</v>
      </c>
      <c r="I105" s="24">
        <v>40614.720000000001</v>
      </c>
      <c r="J105" s="64">
        <v>0</v>
      </c>
      <c r="K105" s="64">
        <v>0</v>
      </c>
      <c r="L105" s="64">
        <v>0</v>
      </c>
      <c r="M105" s="64">
        <v>0</v>
      </c>
      <c r="N105" s="64">
        <v>0</v>
      </c>
      <c r="O105" s="64">
        <v>0</v>
      </c>
      <c r="P105" s="64">
        <v>0</v>
      </c>
      <c r="Q105" s="64">
        <v>0</v>
      </c>
      <c r="R105" s="24">
        <v>465569.54000000004</v>
      </c>
      <c r="T105" s="334"/>
    </row>
    <row r="106" spans="1:21" x14ac:dyDescent="0.15">
      <c r="A106" s="1616" t="s">
        <v>3673</v>
      </c>
      <c r="B106" s="24">
        <f>+SUM(C106:R106)</f>
        <v>74459.03</v>
      </c>
      <c r="C106" s="64">
        <v>0</v>
      </c>
      <c r="D106" s="24">
        <v>0</v>
      </c>
      <c r="E106" s="24">
        <v>0</v>
      </c>
      <c r="F106" s="64">
        <v>0</v>
      </c>
      <c r="G106" s="64">
        <v>0</v>
      </c>
      <c r="H106" s="64">
        <v>0</v>
      </c>
      <c r="I106" s="24">
        <v>14844.61</v>
      </c>
      <c r="J106" s="64">
        <v>0</v>
      </c>
      <c r="K106" s="64">
        <v>0</v>
      </c>
      <c r="L106" s="64">
        <v>0</v>
      </c>
      <c r="M106" s="64">
        <v>0</v>
      </c>
      <c r="N106" s="64">
        <v>0</v>
      </c>
      <c r="O106" s="64">
        <v>0</v>
      </c>
      <c r="P106" s="64">
        <v>0</v>
      </c>
      <c r="Q106" s="64">
        <v>0</v>
      </c>
      <c r="R106" s="24">
        <v>59614.42</v>
      </c>
      <c r="T106" s="334"/>
    </row>
    <row r="107" spans="1:21" x14ac:dyDescent="0.15">
      <c r="A107" s="1616" t="s">
        <v>3674</v>
      </c>
      <c r="B107" s="24">
        <f>+SUM(C107:R107)</f>
        <v>22308.690000000002</v>
      </c>
      <c r="C107" s="24">
        <v>0</v>
      </c>
      <c r="D107" s="24">
        <v>0</v>
      </c>
      <c r="E107" s="24">
        <v>0</v>
      </c>
      <c r="F107" s="24">
        <v>0</v>
      </c>
      <c r="G107" s="24">
        <v>0</v>
      </c>
      <c r="H107" s="24">
        <v>0</v>
      </c>
      <c r="I107" s="24">
        <v>15116.42</v>
      </c>
      <c r="J107" s="24">
        <v>0</v>
      </c>
      <c r="K107" s="24">
        <v>0</v>
      </c>
      <c r="L107" s="24">
        <v>0</v>
      </c>
      <c r="M107" s="24">
        <v>0</v>
      </c>
      <c r="N107" s="24">
        <v>0</v>
      </c>
      <c r="O107" s="24">
        <v>0</v>
      </c>
      <c r="P107" s="24">
        <v>0</v>
      </c>
      <c r="Q107" s="24">
        <v>0</v>
      </c>
      <c r="R107" s="24">
        <v>7192.27</v>
      </c>
      <c r="T107" s="334"/>
    </row>
    <row r="108" spans="1:21" s="274" customFormat="1" x14ac:dyDescent="0.15">
      <c r="A108" s="1609" t="s">
        <v>3600</v>
      </c>
      <c r="B108" s="64">
        <f>+B109</f>
        <v>5441320.7399999993</v>
      </c>
      <c r="C108" s="64">
        <f t="shared" ref="C108:R108" si="23">+C109</f>
        <v>70</v>
      </c>
      <c r="D108" s="64">
        <f t="shared" si="23"/>
        <v>1800</v>
      </c>
      <c r="E108" s="64">
        <f t="shared" si="23"/>
        <v>2980</v>
      </c>
      <c r="F108" s="64">
        <f t="shared" si="23"/>
        <v>0</v>
      </c>
      <c r="G108" s="64">
        <f t="shared" si="23"/>
        <v>0</v>
      </c>
      <c r="H108" s="64">
        <f t="shared" si="23"/>
        <v>127819</v>
      </c>
      <c r="I108" s="64">
        <f t="shared" si="23"/>
        <v>1848335.4299999997</v>
      </c>
      <c r="J108" s="64">
        <f t="shared" si="23"/>
        <v>0</v>
      </c>
      <c r="K108" s="64">
        <f t="shared" si="23"/>
        <v>207.28</v>
      </c>
      <c r="L108" s="64">
        <f t="shared" si="23"/>
        <v>1893.76</v>
      </c>
      <c r="M108" s="64">
        <f t="shared" si="23"/>
        <v>0</v>
      </c>
      <c r="N108" s="64">
        <f t="shared" si="23"/>
        <v>37301.96</v>
      </c>
      <c r="O108" s="64">
        <f t="shared" si="23"/>
        <v>18281.13</v>
      </c>
      <c r="P108" s="64">
        <f t="shared" si="23"/>
        <v>0</v>
      </c>
      <c r="Q108" s="64">
        <f t="shared" si="23"/>
        <v>0</v>
      </c>
      <c r="R108" s="64">
        <f t="shared" si="23"/>
        <v>3402632.1799999997</v>
      </c>
      <c r="T108" s="2013"/>
    </row>
    <row r="109" spans="1:21" x14ac:dyDescent="0.15">
      <c r="A109" s="1616" t="s">
        <v>3679</v>
      </c>
      <c r="B109" s="24">
        <f>+SUM(C109:R109)</f>
        <v>5441320.7399999993</v>
      </c>
      <c r="C109" s="24">
        <v>70</v>
      </c>
      <c r="D109" s="24">
        <v>1800</v>
      </c>
      <c r="E109" s="24">
        <v>2980</v>
      </c>
      <c r="F109" s="24">
        <v>0</v>
      </c>
      <c r="G109" s="24">
        <v>0</v>
      </c>
      <c r="H109" s="24">
        <v>127819</v>
      </c>
      <c r="I109" s="24">
        <v>1848335.4299999997</v>
      </c>
      <c r="J109" s="24">
        <v>0</v>
      </c>
      <c r="K109" s="24">
        <v>207.28</v>
      </c>
      <c r="L109" s="24">
        <v>1893.76</v>
      </c>
      <c r="M109" s="24">
        <v>0</v>
      </c>
      <c r="N109" s="24">
        <v>37301.96</v>
      </c>
      <c r="O109" s="24">
        <v>18281.13</v>
      </c>
      <c r="P109" s="24">
        <v>0</v>
      </c>
      <c r="Q109" s="24">
        <v>0</v>
      </c>
      <c r="R109" s="24">
        <v>3402632.1799999997</v>
      </c>
      <c r="T109" s="334"/>
    </row>
    <row r="110" spans="1:21" s="274" customFormat="1" x14ac:dyDescent="0.15">
      <c r="A110" s="1609" t="s">
        <v>3580</v>
      </c>
      <c r="B110" s="64">
        <f>+B111</f>
        <v>335312.78000000003</v>
      </c>
      <c r="C110" s="64">
        <f t="shared" ref="C110:R110" si="24">+C111</f>
        <v>0</v>
      </c>
      <c r="D110" s="64">
        <f t="shared" si="24"/>
        <v>0</v>
      </c>
      <c r="E110" s="64">
        <f t="shared" si="24"/>
        <v>0</v>
      </c>
      <c r="F110" s="64">
        <f t="shared" si="24"/>
        <v>0</v>
      </c>
      <c r="G110" s="64">
        <f t="shared" si="24"/>
        <v>0</v>
      </c>
      <c r="H110" s="64">
        <f t="shared" si="24"/>
        <v>0</v>
      </c>
      <c r="I110" s="64">
        <f t="shared" si="24"/>
        <v>21950</v>
      </c>
      <c r="J110" s="64">
        <f t="shared" si="24"/>
        <v>0</v>
      </c>
      <c r="K110" s="64">
        <f t="shared" si="24"/>
        <v>0</v>
      </c>
      <c r="L110" s="64">
        <f t="shared" si="24"/>
        <v>0</v>
      </c>
      <c r="M110" s="64">
        <f t="shared" si="24"/>
        <v>0</v>
      </c>
      <c r="N110" s="64">
        <f t="shared" si="24"/>
        <v>0</v>
      </c>
      <c r="O110" s="64">
        <f t="shared" si="24"/>
        <v>0</v>
      </c>
      <c r="P110" s="64">
        <f t="shared" si="24"/>
        <v>0</v>
      </c>
      <c r="Q110" s="64">
        <f t="shared" si="24"/>
        <v>0</v>
      </c>
      <c r="R110" s="64">
        <f t="shared" si="24"/>
        <v>313362.78000000003</v>
      </c>
      <c r="T110" s="2013"/>
    </row>
    <row r="111" spans="1:21" x14ac:dyDescent="0.15">
      <c r="A111" s="1616" t="s">
        <v>3680</v>
      </c>
      <c r="B111" s="24">
        <f>+SUM(C111:R111)</f>
        <v>335312.78000000003</v>
      </c>
      <c r="C111" s="24">
        <v>0</v>
      </c>
      <c r="D111" s="24">
        <v>0</v>
      </c>
      <c r="E111" s="24">
        <v>0</v>
      </c>
      <c r="F111" s="24">
        <v>0</v>
      </c>
      <c r="G111" s="24">
        <v>0</v>
      </c>
      <c r="H111" s="24">
        <v>0</v>
      </c>
      <c r="I111" s="24">
        <v>21950</v>
      </c>
      <c r="J111" s="24">
        <v>0</v>
      </c>
      <c r="K111" s="24">
        <v>0</v>
      </c>
      <c r="L111" s="24">
        <v>0</v>
      </c>
      <c r="M111" s="24">
        <v>0</v>
      </c>
      <c r="N111" s="24">
        <v>0</v>
      </c>
      <c r="O111" s="24">
        <v>0</v>
      </c>
      <c r="P111" s="24">
        <v>0</v>
      </c>
      <c r="Q111" s="24">
        <v>0</v>
      </c>
      <c r="R111" s="24">
        <v>313362.78000000003</v>
      </c>
      <c r="T111" s="334"/>
    </row>
    <row r="112" spans="1:21" s="274" customFormat="1" x14ac:dyDescent="0.15">
      <c r="A112" s="1609" t="s">
        <v>2860</v>
      </c>
      <c r="B112" s="64">
        <f>+B113</f>
        <v>215724.2</v>
      </c>
      <c r="C112" s="64">
        <f t="shared" ref="C112:R112" si="25">+C113</f>
        <v>0</v>
      </c>
      <c r="D112" s="64">
        <f t="shared" si="25"/>
        <v>0</v>
      </c>
      <c r="E112" s="64">
        <f t="shared" si="25"/>
        <v>0</v>
      </c>
      <c r="F112" s="64">
        <f t="shared" si="25"/>
        <v>0</v>
      </c>
      <c r="G112" s="64">
        <f t="shared" si="25"/>
        <v>0</v>
      </c>
      <c r="H112" s="64">
        <f t="shared" si="25"/>
        <v>0</v>
      </c>
      <c r="I112" s="64">
        <f t="shared" si="25"/>
        <v>181713.11</v>
      </c>
      <c r="J112" s="64">
        <f t="shared" si="25"/>
        <v>0</v>
      </c>
      <c r="K112" s="64">
        <f t="shared" si="25"/>
        <v>0</v>
      </c>
      <c r="L112" s="64">
        <f t="shared" si="25"/>
        <v>0</v>
      </c>
      <c r="M112" s="64">
        <f t="shared" si="25"/>
        <v>0</v>
      </c>
      <c r="N112" s="64">
        <f t="shared" si="25"/>
        <v>0</v>
      </c>
      <c r="O112" s="64">
        <f t="shared" si="25"/>
        <v>0</v>
      </c>
      <c r="P112" s="64">
        <f t="shared" si="25"/>
        <v>0</v>
      </c>
      <c r="Q112" s="64">
        <f t="shared" si="25"/>
        <v>0</v>
      </c>
      <c r="R112" s="64">
        <f t="shared" si="25"/>
        <v>34011.089999999997</v>
      </c>
      <c r="T112" s="334"/>
      <c r="U112" s="257"/>
    </row>
    <row r="113" spans="1:20" s="274" customFormat="1" x14ac:dyDescent="0.15">
      <c r="A113" s="1609" t="s">
        <v>2860</v>
      </c>
      <c r="B113" s="64">
        <f>+SUM(B114:B115)</f>
        <v>215724.2</v>
      </c>
      <c r="C113" s="64">
        <f t="shared" ref="C113:R113" si="26">+SUM(C114:C115)</f>
        <v>0</v>
      </c>
      <c r="D113" s="64">
        <f t="shared" si="26"/>
        <v>0</v>
      </c>
      <c r="E113" s="64">
        <f t="shared" si="26"/>
        <v>0</v>
      </c>
      <c r="F113" s="64">
        <f t="shared" si="26"/>
        <v>0</v>
      </c>
      <c r="G113" s="64">
        <f t="shared" si="26"/>
        <v>0</v>
      </c>
      <c r="H113" s="64">
        <f t="shared" si="26"/>
        <v>0</v>
      </c>
      <c r="I113" s="64">
        <f t="shared" si="26"/>
        <v>181713.11</v>
      </c>
      <c r="J113" s="64">
        <f t="shared" si="26"/>
        <v>0</v>
      </c>
      <c r="K113" s="64">
        <f t="shared" si="26"/>
        <v>0</v>
      </c>
      <c r="L113" s="64">
        <f t="shared" si="26"/>
        <v>0</v>
      </c>
      <c r="M113" s="64">
        <f t="shared" si="26"/>
        <v>0</v>
      </c>
      <c r="N113" s="64">
        <f t="shared" si="26"/>
        <v>0</v>
      </c>
      <c r="O113" s="64">
        <f t="shared" si="26"/>
        <v>0</v>
      </c>
      <c r="P113" s="64">
        <f t="shared" si="26"/>
        <v>0</v>
      </c>
      <c r="Q113" s="64">
        <f t="shared" si="26"/>
        <v>0</v>
      </c>
      <c r="R113" s="64">
        <f t="shared" si="26"/>
        <v>34011.089999999997</v>
      </c>
      <c r="T113" s="2013"/>
    </row>
    <row r="114" spans="1:20" x14ac:dyDescent="0.15">
      <c r="A114" s="1616" t="s">
        <v>3730</v>
      </c>
      <c r="B114" s="24">
        <f>+SUM(C114:R114)</f>
        <v>79065.58</v>
      </c>
      <c r="C114" s="24">
        <v>0</v>
      </c>
      <c r="D114" s="24">
        <v>0</v>
      </c>
      <c r="E114" s="24">
        <v>0</v>
      </c>
      <c r="F114" s="24">
        <v>0</v>
      </c>
      <c r="G114" s="24">
        <v>0</v>
      </c>
      <c r="H114" s="24">
        <v>0</v>
      </c>
      <c r="I114" s="24">
        <v>79065.58</v>
      </c>
      <c r="J114" s="24">
        <v>0</v>
      </c>
      <c r="K114" s="24">
        <v>0</v>
      </c>
      <c r="L114" s="24">
        <v>0</v>
      </c>
      <c r="M114" s="24">
        <v>0</v>
      </c>
      <c r="N114" s="24">
        <v>0</v>
      </c>
      <c r="O114" s="24">
        <v>0</v>
      </c>
      <c r="P114" s="24">
        <v>0</v>
      </c>
      <c r="Q114" s="24">
        <v>0</v>
      </c>
      <c r="R114" s="24">
        <v>0</v>
      </c>
      <c r="T114" s="334"/>
    </row>
    <row r="115" spans="1:20" x14ac:dyDescent="0.15">
      <c r="A115" s="1616" t="s">
        <v>3731</v>
      </c>
      <c r="B115" s="24">
        <f>+SUM(C115:R115)</f>
        <v>136658.62</v>
      </c>
      <c r="C115" s="64">
        <v>0</v>
      </c>
      <c r="D115" s="24">
        <v>0</v>
      </c>
      <c r="E115" s="24">
        <v>0</v>
      </c>
      <c r="F115" s="64">
        <v>0</v>
      </c>
      <c r="G115" s="64">
        <v>0</v>
      </c>
      <c r="H115" s="64">
        <v>0</v>
      </c>
      <c r="I115" s="24">
        <v>102647.53</v>
      </c>
      <c r="J115" s="64">
        <v>0</v>
      </c>
      <c r="K115" s="64">
        <v>0</v>
      </c>
      <c r="L115" s="64">
        <v>0</v>
      </c>
      <c r="M115" s="64">
        <v>0</v>
      </c>
      <c r="N115" s="64">
        <v>0</v>
      </c>
      <c r="O115" s="64">
        <v>0</v>
      </c>
      <c r="P115" s="64">
        <v>0</v>
      </c>
      <c r="Q115" s="64">
        <v>0</v>
      </c>
      <c r="R115" s="24">
        <v>34011.089999999997</v>
      </c>
      <c r="T115" s="334"/>
    </row>
    <row r="117" spans="1:20" x14ac:dyDescent="0.15">
      <c r="A117" s="3553" t="s">
        <v>3675</v>
      </c>
      <c r="B117" s="3553"/>
      <c r="C117" s="3553"/>
      <c r="D117" s="3553"/>
      <c r="E117" s="3553"/>
      <c r="F117" s="3553"/>
      <c r="G117" s="3553"/>
      <c r="H117" s="3553"/>
      <c r="I117" s="3553"/>
      <c r="J117" s="3553"/>
      <c r="K117" s="3553"/>
      <c r="L117" s="3553"/>
      <c r="M117" s="3553"/>
      <c r="N117" s="3553"/>
      <c r="O117" s="3553"/>
      <c r="P117" s="3553"/>
      <c r="Q117" s="3553"/>
      <c r="R117" s="3553"/>
    </row>
    <row r="118" spans="1:20" ht="23.25" customHeight="1" x14ac:dyDescent="0.15">
      <c r="A118" s="3556" t="s">
        <v>3742</v>
      </c>
      <c r="B118" s="3556"/>
      <c r="C118" s="3556"/>
      <c r="D118" s="3556"/>
      <c r="E118" s="3556"/>
      <c r="F118" s="3556"/>
      <c r="G118" s="3556"/>
      <c r="H118" s="3556"/>
      <c r="I118" s="3556"/>
      <c r="J118" s="3556"/>
      <c r="K118" s="3556"/>
      <c r="L118" s="3556"/>
      <c r="M118" s="3556"/>
      <c r="N118" s="3556"/>
      <c r="O118" s="3556"/>
      <c r="P118" s="3556"/>
      <c r="Q118" s="3556"/>
      <c r="R118" s="2014"/>
    </row>
    <row r="119" spans="1:20" ht="15" customHeight="1" x14ac:dyDescent="0.15">
      <c r="A119" s="3552" t="s">
        <v>21</v>
      </c>
      <c r="B119" s="3552"/>
      <c r="C119" s="3552"/>
      <c r="D119" s="3552"/>
      <c r="E119" s="3552"/>
      <c r="F119" s="3552"/>
      <c r="G119" s="3552"/>
      <c r="H119" s="3552"/>
      <c r="I119" s="3552"/>
      <c r="J119" s="2015"/>
      <c r="K119" s="2015"/>
      <c r="L119" s="2015"/>
      <c r="M119" s="2015"/>
      <c r="N119" s="2015"/>
      <c r="O119" s="2015"/>
      <c r="P119" s="2015"/>
      <c r="Q119" s="2015"/>
      <c r="R119" s="2014"/>
    </row>
    <row r="120" spans="1:20" ht="15" customHeight="1" x14ac:dyDescent="0.15">
      <c r="A120" s="3551" t="s">
        <v>3733</v>
      </c>
      <c r="B120" s="3551"/>
      <c r="C120" s="3551"/>
      <c r="D120" s="3551"/>
      <c r="E120" s="3551"/>
      <c r="F120" s="3551"/>
      <c r="G120" s="3551"/>
      <c r="H120" s="3551"/>
      <c r="I120" s="3551"/>
      <c r="J120" s="3551"/>
      <c r="K120" s="3551"/>
      <c r="L120" s="3551"/>
      <c r="M120" s="3551"/>
      <c r="N120" s="3551"/>
      <c r="O120" s="3551"/>
      <c r="P120" s="3551"/>
      <c r="Q120" s="3551"/>
      <c r="R120" s="3551"/>
    </row>
  </sheetData>
  <mergeCells count="8">
    <mergeCell ref="A119:I119"/>
    <mergeCell ref="A120:R120"/>
    <mergeCell ref="A2:R2"/>
    <mergeCell ref="A4:A5"/>
    <mergeCell ref="B4:B5"/>
    <mergeCell ref="C4:R4"/>
    <mergeCell ref="A117:R117"/>
    <mergeCell ref="A118:Q118"/>
  </mergeCells>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dimension ref="A2:M45"/>
  <sheetViews>
    <sheetView zoomScaleNormal="100" workbookViewId="0"/>
  </sheetViews>
  <sheetFormatPr baseColWidth="10" defaultColWidth="9.140625" defaultRowHeight="10.5" x14ac:dyDescent="0.15"/>
  <cols>
    <col min="1" max="1" width="17.42578125" style="118" customWidth="1"/>
    <col min="2" max="2" width="23.85546875" style="118" customWidth="1"/>
    <col min="3" max="4" width="11.42578125" style="162" customWidth="1"/>
    <col min="5" max="11" width="11.42578125" style="118" customWidth="1"/>
    <col min="12" max="16384" width="9.140625" style="118"/>
  </cols>
  <sheetData>
    <row r="2" spans="1:11" ht="22.5" customHeight="1" x14ac:dyDescent="0.15">
      <c r="A2" s="2391" t="s">
        <v>403</v>
      </c>
      <c r="B2" s="2391"/>
      <c r="C2" s="2391"/>
      <c r="D2" s="2391"/>
      <c r="E2" s="2391"/>
      <c r="F2" s="2391"/>
      <c r="G2" s="2391"/>
      <c r="H2" s="2391"/>
      <c r="I2" s="2391"/>
      <c r="J2" s="2391"/>
      <c r="K2" s="2391"/>
    </row>
    <row r="3" spans="1:11" x14ac:dyDescent="0.15">
      <c r="A3" s="194"/>
      <c r="B3" s="194"/>
      <c r="C3" s="195"/>
      <c r="D3" s="195"/>
      <c r="E3" s="194"/>
      <c r="F3" s="194"/>
      <c r="G3" s="194"/>
      <c r="H3" s="194"/>
      <c r="I3" s="194"/>
      <c r="J3" s="194"/>
      <c r="K3" s="194"/>
    </row>
    <row r="4" spans="1:11" ht="15" customHeight="1" x14ac:dyDescent="0.15">
      <c r="A4" s="2482" t="s">
        <v>404</v>
      </c>
      <c r="B4" s="2483"/>
      <c r="C4" s="2486" t="s">
        <v>405</v>
      </c>
      <c r="D4" s="2486"/>
      <c r="E4" s="2486"/>
      <c r="F4" s="2486" t="s">
        <v>406</v>
      </c>
      <c r="G4" s="2486"/>
      <c r="H4" s="2486"/>
      <c r="I4" s="2486" t="s">
        <v>407</v>
      </c>
      <c r="J4" s="2486"/>
      <c r="K4" s="2486"/>
    </row>
    <row r="5" spans="1:11" ht="22.5" customHeight="1" x14ac:dyDescent="0.15">
      <c r="A5" s="2484"/>
      <c r="B5" s="2485"/>
      <c r="C5" s="177" t="s">
        <v>89</v>
      </c>
      <c r="D5" s="177" t="s">
        <v>408</v>
      </c>
      <c r="E5" s="177" t="s">
        <v>409</v>
      </c>
      <c r="F5" s="177" t="s">
        <v>89</v>
      </c>
      <c r="G5" s="177" t="s">
        <v>408</v>
      </c>
      <c r="H5" s="177" t="s">
        <v>409</v>
      </c>
      <c r="I5" s="177" t="s">
        <v>89</v>
      </c>
      <c r="J5" s="177" t="s">
        <v>408</v>
      </c>
      <c r="K5" s="177" t="s">
        <v>409</v>
      </c>
    </row>
    <row r="6" spans="1:11" x14ac:dyDescent="0.15">
      <c r="A6" s="196" t="s">
        <v>89</v>
      </c>
      <c r="B6" s="197" t="s">
        <v>410</v>
      </c>
      <c r="C6" s="198">
        <f t="shared" ref="C6:K7" si="0">SUM(C8,C10,C12,C14,C16,C18,C20,C22,C24,C26,C28,C30,C32,C34,C36)</f>
        <v>32</v>
      </c>
      <c r="D6" s="199">
        <f t="shared" si="0"/>
        <v>13</v>
      </c>
      <c r="E6" s="200">
        <f t="shared" si="0"/>
        <v>19</v>
      </c>
      <c r="F6" s="198">
        <f t="shared" si="0"/>
        <v>25</v>
      </c>
      <c r="G6" s="199">
        <f t="shared" si="0"/>
        <v>8</v>
      </c>
      <c r="H6" s="200">
        <f t="shared" si="0"/>
        <v>17</v>
      </c>
      <c r="I6" s="198">
        <f t="shared" si="0"/>
        <v>24</v>
      </c>
      <c r="J6" s="199">
        <f>SUM(J8,J10,J12,J14,J16,J18,J20,J22,J24,J26,J28,J30,J32,J34,J36)</f>
        <v>7</v>
      </c>
      <c r="K6" s="200">
        <f t="shared" si="0"/>
        <v>17</v>
      </c>
    </row>
    <row r="7" spans="1:11" x14ac:dyDescent="0.15">
      <c r="A7" s="201"/>
      <c r="B7" s="202" t="s">
        <v>381</v>
      </c>
      <c r="C7" s="203">
        <f t="shared" si="0"/>
        <v>5</v>
      </c>
      <c r="D7" s="204">
        <f t="shared" si="0"/>
        <v>3</v>
      </c>
      <c r="E7" s="205">
        <f t="shared" si="0"/>
        <v>2</v>
      </c>
      <c r="F7" s="206">
        <f t="shared" si="0"/>
        <v>6</v>
      </c>
      <c r="G7" s="204">
        <f t="shared" si="0"/>
        <v>3</v>
      </c>
      <c r="H7" s="205">
        <f t="shared" si="0"/>
        <v>3</v>
      </c>
      <c r="I7" s="206">
        <f t="shared" si="0"/>
        <v>4</v>
      </c>
      <c r="J7" s="204">
        <f t="shared" si="0"/>
        <v>2</v>
      </c>
      <c r="K7" s="205">
        <f t="shared" si="0"/>
        <v>2</v>
      </c>
    </row>
    <row r="8" spans="1:11" x14ac:dyDescent="0.15">
      <c r="A8" s="207" t="s">
        <v>411</v>
      </c>
      <c r="B8" s="208" t="s">
        <v>410</v>
      </c>
      <c r="C8" s="209">
        <f t="shared" ref="C8:C37" si="1">SUM(D8:E8)</f>
        <v>2</v>
      </c>
      <c r="D8" s="2118">
        <v>1</v>
      </c>
      <c r="E8" s="2119">
        <v>1</v>
      </c>
      <c r="F8" s="198">
        <f t="shared" ref="F8:F37" si="2">SUM(G8:H8)</f>
        <v>1</v>
      </c>
      <c r="G8" s="210">
        <v>0</v>
      </c>
      <c r="H8" s="211">
        <v>1</v>
      </c>
      <c r="I8" s="198">
        <f t="shared" ref="I8:I37" si="3">SUM(J8:K8)</f>
        <v>4</v>
      </c>
      <c r="J8" s="210">
        <v>1</v>
      </c>
      <c r="K8" s="211">
        <v>3</v>
      </c>
    </row>
    <row r="9" spans="1:11" x14ac:dyDescent="0.15">
      <c r="A9" s="212"/>
      <c r="B9" s="213" t="s">
        <v>381</v>
      </c>
      <c r="C9" s="203">
        <f t="shared" si="1"/>
        <v>0</v>
      </c>
      <c r="D9" s="2120">
        <v>0</v>
      </c>
      <c r="E9" s="2121">
        <v>0</v>
      </c>
      <c r="F9" s="203">
        <f t="shared" si="2"/>
        <v>0</v>
      </c>
      <c r="G9" s="214">
        <v>0</v>
      </c>
      <c r="H9" s="215">
        <v>0</v>
      </c>
      <c r="I9" s="203">
        <f t="shared" si="3"/>
        <v>0</v>
      </c>
      <c r="J9" s="214">
        <v>0</v>
      </c>
      <c r="K9" s="215">
        <v>0</v>
      </c>
    </row>
    <row r="10" spans="1:11" x14ac:dyDescent="0.15">
      <c r="A10" s="207" t="s">
        <v>7</v>
      </c>
      <c r="B10" s="208" t="s">
        <v>410</v>
      </c>
      <c r="C10" s="198">
        <f t="shared" si="1"/>
        <v>2</v>
      </c>
      <c r="D10" s="2101">
        <v>0</v>
      </c>
      <c r="E10" s="2101">
        <v>2</v>
      </c>
      <c r="F10" s="216">
        <f t="shared" si="2"/>
        <v>0</v>
      </c>
      <c r="G10" s="210">
        <v>0</v>
      </c>
      <c r="H10" s="211">
        <v>0</v>
      </c>
      <c r="I10" s="216">
        <f t="shared" si="3"/>
        <v>2</v>
      </c>
      <c r="J10" s="210">
        <v>1</v>
      </c>
      <c r="K10" s="211">
        <v>1</v>
      </c>
    </row>
    <row r="11" spans="1:11" x14ac:dyDescent="0.15">
      <c r="A11" s="212"/>
      <c r="B11" s="213" t="s">
        <v>381</v>
      </c>
      <c r="C11" s="203">
        <f t="shared" si="1"/>
        <v>1</v>
      </c>
      <c r="D11" s="2101">
        <v>0</v>
      </c>
      <c r="E11" s="2101">
        <v>1</v>
      </c>
      <c r="F11" s="203">
        <f t="shared" si="2"/>
        <v>0</v>
      </c>
      <c r="G11" s="217">
        <v>0</v>
      </c>
      <c r="H11" s="218">
        <v>0</v>
      </c>
      <c r="I11" s="203">
        <f t="shared" si="3"/>
        <v>0</v>
      </c>
      <c r="J11" s="217">
        <v>0</v>
      </c>
      <c r="K11" s="218">
        <v>0</v>
      </c>
    </row>
    <row r="12" spans="1:11" x14ac:dyDescent="0.15">
      <c r="A12" s="207" t="s">
        <v>412</v>
      </c>
      <c r="B12" s="208" t="s">
        <v>410</v>
      </c>
      <c r="C12" s="198">
        <f t="shared" si="1"/>
        <v>1</v>
      </c>
      <c r="D12" s="2118">
        <v>0</v>
      </c>
      <c r="E12" s="2119">
        <v>1</v>
      </c>
      <c r="F12" s="198">
        <f t="shared" si="2"/>
        <v>0</v>
      </c>
      <c r="G12" s="210">
        <v>0</v>
      </c>
      <c r="H12" s="211">
        <v>0</v>
      </c>
      <c r="I12" s="198">
        <f t="shared" si="3"/>
        <v>2</v>
      </c>
      <c r="J12" s="210">
        <v>0</v>
      </c>
      <c r="K12" s="211">
        <v>2</v>
      </c>
    </row>
    <row r="13" spans="1:11" x14ac:dyDescent="0.15">
      <c r="A13" s="219"/>
      <c r="B13" s="213" t="s">
        <v>381</v>
      </c>
      <c r="C13" s="203">
        <f t="shared" si="1"/>
        <v>0</v>
      </c>
      <c r="D13" s="2120">
        <v>0</v>
      </c>
      <c r="E13" s="2121">
        <v>0</v>
      </c>
      <c r="F13" s="203">
        <f t="shared" si="2"/>
        <v>1</v>
      </c>
      <c r="G13" s="214">
        <v>0</v>
      </c>
      <c r="H13" s="215">
        <v>1</v>
      </c>
      <c r="I13" s="203">
        <f t="shared" si="3"/>
        <v>0</v>
      </c>
      <c r="J13" s="214">
        <v>0</v>
      </c>
      <c r="K13" s="215">
        <v>0</v>
      </c>
    </row>
    <row r="14" spans="1:11" x14ac:dyDescent="0.15">
      <c r="A14" s="207" t="s">
        <v>413</v>
      </c>
      <c r="B14" s="208" t="s">
        <v>410</v>
      </c>
      <c r="C14" s="198">
        <f t="shared" si="1"/>
        <v>1</v>
      </c>
      <c r="D14" s="2101">
        <v>1</v>
      </c>
      <c r="E14" s="2101">
        <v>0</v>
      </c>
      <c r="F14" s="216">
        <f t="shared" si="2"/>
        <v>2</v>
      </c>
      <c r="G14" s="217">
        <v>0</v>
      </c>
      <c r="H14" s="218">
        <v>2</v>
      </c>
      <c r="I14" s="216">
        <f t="shared" si="3"/>
        <v>3</v>
      </c>
      <c r="J14" s="217">
        <v>0</v>
      </c>
      <c r="K14" s="218">
        <v>3</v>
      </c>
    </row>
    <row r="15" spans="1:11" x14ac:dyDescent="0.15">
      <c r="A15" s="219"/>
      <c r="B15" s="213" t="s">
        <v>381</v>
      </c>
      <c r="C15" s="203">
        <f t="shared" si="1"/>
        <v>0</v>
      </c>
      <c r="D15" s="2101">
        <v>0</v>
      </c>
      <c r="E15" s="2101">
        <v>0</v>
      </c>
      <c r="F15" s="203">
        <f t="shared" si="2"/>
        <v>0</v>
      </c>
      <c r="G15" s="217">
        <v>0</v>
      </c>
      <c r="H15" s="218">
        <v>0</v>
      </c>
      <c r="I15" s="203">
        <f t="shared" si="3"/>
        <v>1</v>
      </c>
      <c r="J15" s="217">
        <v>0</v>
      </c>
      <c r="K15" s="218">
        <v>1</v>
      </c>
    </row>
    <row r="16" spans="1:11" x14ac:dyDescent="0.15">
      <c r="A16" s="207" t="s">
        <v>414</v>
      </c>
      <c r="B16" s="208" t="s">
        <v>410</v>
      </c>
      <c r="C16" s="198">
        <f t="shared" si="1"/>
        <v>2</v>
      </c>
      <c r="D16" s="2118">
        <v>0</v>
      </c>
      <c r="E16" s="2119">
        <v>2</v>
      </c>
      <c r="F16" s="198">
        <f t="shared" si="2"/>
        <v>2</v>
      </c>
      <c r="G16" s="210">
        <v>1</v>
      </c>
      <c r="H16" s="211">
        <v>1</v>
      </c>
      <c r="I16" s="198">
        <f t="shared" si="3"/>
        <v>1</v>
      </c>
      <c r="J16" s="210">
        <v>1</v>
      </c>
      <c r="K16" s="211">
        <v>0</v>
      </c>
    </row>
    <row r="17" spans="1:13" x14ac:dyDescent="0.15">
      <c r="A17" s="219"/>
      <c r="B17" s="213" t="s">
        <v>381</v>
      </c>
      <c r="C17" s="203">
        <f t="shared" si="1"/>
        <v>0</v>
      </c>
      <c r="D17" s="2120">
        <v>0</v>
      </c>
      <c r="E17" s="2121">
        <v>0</v>
      </c>
      <c r="F17" s="203">
        <f t="shared" si="2"/>
        <v>0</v>
      </c>
      <c r="G17" s="214">
        <v>0</v>
      </c>
      <c r="H17" s="215">
        <v>0</v>
      </c>
      <c r="I17" s="203">
        <f t="shared" si="3"/>
        <v>0</v>
      </c>
      <c r="J17" s="214">
        <v>0</v>
      </c>
      <c r="K17" s="215">
        <v>0</v>
      </c>
    </row>
    <row r="18" spans="1:13" x14ac:dyDescent="0.15">
      <c r="A18" s="207" t="s">
        <v>415</v>
      </c>
      <c r="B18" s="208" t="s">
        <v>410</v>
      </c>
      <c r="C18" s="198">
        <f t="shared" si="1"/>
        <v>3</v>
      </c>
      <c r="D18" s="2101">
        <v>1</v>
      </c>
      <c r="E18" s="2101">
        <v>2</v>
      </c>
      <c r="F18" s="216">
        <f t="shared" si="2"/>
        <v>6</v>
      </c>
      <c r="G18" s="217">
        <v>4</v>
      </c>
      <c r="H18" s="218">
        <v>2</v>
      </c>
      <c r="I18" s="216">
        <f t="shared" si="3"/>
        <v>0</v>
      </c>
      <c r="J18" s="217">
        <v>0</v>
      </c>
      <c r="K18" s="218">
        <v>0</v>
      </c>
    </row>
    <row r="19" spans="1:13" x14ac:dyDescent="0.15">
      <c r="A19" s="219"/>
      <c r="B19" s="213" t="s">
        <v>381</v>
      </c>
      <c r="C19" s="203">
        <f t="shared" si="1"/>
        <v>0</v>
      </c>
      <c r="D19" s="2101">
        <v>0</v>
      </c>
      <c r="E19" s="2101">
        <v>0</v>
      </c>
      <c r="F19" s="203">
        <f t="shared" si="2"/>
        <v>0</v>
      </c>
      <c r="G19" s="217">
        <v>0</v>
      </c>
      <c r="H19" s="218">
        <v>0</v>
      </c>
      <c r="I19" s="206">
        <f t="shared" si="3"/>
        <v>0</v>
      </c>
      <c r="J19" s="217">
        <v>0</v>
      </c>
      <c r="K19" s="218">
        <v>0</v>
      </c>
    </row>
    <row r="20" spans="1:13" x14ac:dyDescent="0.15">
      <c r="A20" s="207" t="s">
        <v>416</v>
      </c>
      <c r="B20" s="208" t="s">
        <v>410</v>
      </c>
      <c r="C20" s="198">
        <f t="shared" si="1"/>
        <v>3</v>
      </c>
      <c r="D20" s="2118">
        <v>2</v>
      </c>
      <c r="E20" s="2119">
        <v>1</v>
      </c>
      <c r="F20" s="198">
        <f t="shared" si="2"/>
        <v>3</v>
      </c>
      <c r="G20" s="210">
        <v>1</v>
      </c>
      <c r="H20" s="211">
        <v>2</v>
      </c>
      <c r="I20" s="198">
        <f t="shared" si="3"/>
        <v>3</v>
      </c>
      <c r="J20" s="210">
        <v>2</v>
      </c>
      <c r="K20" s="211">
        <v>1</v>
      </c>
    </row>
    <row r="21" spans="1:13" x14ac:dyDescent="0.15">
      <c r="A21" s="219"/>
      <c r="B21" s="213" t="s">
        <v>381</v>
      </c>
      <c r="C21" s="203">
        <f t="shared" si="1"/>
        <v>0</v>
      </c>
      <c r="D21" s="2120">
        <v>0</v>
      </c>
      <c r="E21" s="2121">
        <v>0</v>
      </c>
      <c r="F21" s="203">
        <f t="shared" si="2"/>
        <v>0</v>
      </c>
      <c r="G21" s="214">
        <v>0</v>
      </c>
      <c r="H21" s="215">
        <v>0</v>
      </c>
      <c r="I21" s="203">
        <f t="shared" si="3"/>
        <v>1</v>
      </c>
      <c r="J21" s="214">
        <v>0</v>
      </c>
      <c r="K21" s="215">
        <v>1</v>
      </c>
    </row>
    <row r="22" spans="1:13" x14ac:dyDescent="0.15">
      <c r="A22" s="207" t="s">
        <v>13</v>
      </c>
      <c r="B22" s="208" t="s">
        <v>410</v>
      </c>
      <c r="C22" s="2102">
        <f t="shared" si="1"/>
        <v>3</v>
      </c>
      <c r="D22" s="2103">
        <v>2</v>
      </c>
      <c r="E22" s="2103">
        <v>1</v>
      </c>
      <c r="F22" s="2104">
        <f t="shared" si="2"/>
        <v>2</v>
      </c>
      <c r="G22" s="2105">
        <v>1</v>
      </c>
      <c r="H22" s="2106">
        <v>1</v>
      </c>
      <c r="I22" s="2107">
        <f t="shared" si="3"/>
        <v>3</v>
      </c>
      <c r="J22" s="2105">
        <v>2</v>
      </c>
      <c r="K22" s="2106">
        <v>1</v>
      </c>
    </row>
    <row r="23" spans="1:13" x14ac:dyDescent="0.15">
      <c r="A23" s="2098"/>
      <c r="B23" s="2099" t="s">
        <v>381</v>
      </c>
      <c r="C23" s="2108">
        <f t="shared" si="1"/>
        <v>0</v>
      </c>
      <c r="D23" s="2101">
        <v>0</v>
      </c>
      <c r="E23" s="2101">
        <v>0</v>
      </c>
      <c r="F23" s="2101">
        <f t="shared" si="2"/>
        <v>0</v>
      </c>
      <c r="G23" s="2101">
        <v>0</v>
      </c>
      <c r="H23" s="2101">
        <v>0</v>
      </c>
      <c r="I23" s="2101">
        <f t="shared" si="3"/>
        <v>0</v>
      </c>
      <c r="J23" s="2101">
        <v>0</v>
      </c>
      <c r="K23" s="2101">
        <v>0</v>
      </c>
      <c r="L23" s="2097"/>
      <c r="M23" s="2097"/>
    </row>
    <row r="24" spans="1:13" x14ac:dyDescent="0.15">
      <c r="A24" s="207" t="s">
        <v>14</v>
      </c>
      <c r="B24" s="208" t="s">
        <v>410</v>
      </c>
      <c r="C24" s="198">
        <f t="shared" si="1"/>
        <v>3</v>
      </c>
      <c r="D24" s="2118">
        <v>2</v>
      </c>
      <c r="E24" s="2119">
        <v>1</v>
      </c>
      <c r="F24" s="198">
        <f t="shared" si="2"/>
        <v>2</v>
      </c>
      <c r="G24" s="210">
        <v>1</v>
      </c>
      <c r="H24" s="211">
        <v>1</v>
      </c>
      <c r="I24" s="198">
        <f t="shared" si="3"/>
        <v>2</v>
      </c>
      <c r="J24" s="210">
        <v>0</v>
      </c>
      <c r="K24" s="211">
        <v>2</v>
      </c>
    </row>
    <row r="25" spans="1:13" x14ac:dyDescent="0.15">
      <c r="A25" s="219"/>
      <c r="B25" s="213" t="s">
        <v>381</v>
      </c>
      <c r="C25" s="203">
        <f t="shared" si="1"/>
        <v>0</v>
      </c>
      <c r="D25" s="2120">
        <v>0</v>
      </c>
      <c r="E25" s="2121">
        <v>0</v>
      </c>
      <c r="F25" s="203">
        <f t="shared" si="2"/>
        <v>0</v>
      </c>
      <c r="G25" s="214">
        <v>0</v>
      </c>
      <c r="H25" s="215">
        <v>0</v>
      </c>
      <c r="I25" s="203">
        <f t="shared" si="3"/>
        <v>0</v>
      </c>
      <c r="J25" s="214">
        <v>0</v>
      </c>
      <c r="K25" s="215">
        <v>0</v>
      </c>
    </row>
    <row r="26" spans="1:13" x14ac:dyDescent="0.15">
      <c r="A26" s="207" t="s">
        <v>15</v>
      </c>
      <c r="B26" s="208" t="s">
        <v>410</v>
      </c>
      <c r="C26" s="198">
        <f t="shared" si="1"/>
        <v>5</v>
      </c>
      <c r="D26" s="2101">
        <v>2</v>
      </c>
      <c r="E26" s="2101">
        <v>3</v>
      </c>
      <c r="F26" s="198">
        <f t="shared" si="2"/>
        <v>1</v>
      </c>
      <c r="G26" s="217">
        <v>0</v>
      </c>
      <c r="H26" s="218">
        <v>1</v>
      </c>
      <c r="I26" s="216">
        <f t="shared" si="3"/>
        <v>2</v>
      </c>
      <c r="J26" s="217">
        <v>0</v>
      </c>
      <c r="K26" s="218">
        <v>2</v>
      </c>
    </row>
    <row r="27" spans="1:13" x14ac:dyDescent="0.15">
      <c r="A27" s="219"/>
      <c r="B27" s="213" t="s">
        <v>381</v>
      </c>
      <c r="C27" s="203">
        <f t="shared" si="1"/>
        <v>2</v>
      </c>
      <c r="D27" s="2101">
        <v>2</v>
      </c>
      <c r="E27" s="2101">
        <v>0</v>
      </c>
      <c r="F27" s="203">
        <f t="shared" si="2"/>
        <v>2</v>
      </c>
      <c r="G27" s="217">
        <v>1</v>
      </c>
      <c r="H27" s="218">
        <v>1</v>
      </c>
      <c r="I27" s="206">
        <f t="shared" si="3"/>
        <v>1</v>
      </c>
      <c r="J27" s="217">
        <v>1</v>
      </c>
      <c r="K27" s="218">
        <v>0</v>
      </c>
    </row>
    <row r="28" spans="1:13" x14ac:dyDescent="0.15">
      <c r="A28" s="207" t="s">
        <v>417</v>
      </c>
      <c r="B28" s="208" t="s">
        <v>410</v>
      </c>
      <c r="C28" s="198">
        <f t="shared" si="1"/>
        <v>2</v>
      </c>
      <c r="D28" s="2118">
        <v>0</v>
      </c>
      <c r="E28" s="2119">
        <v>2</v>
      </c>
      <c r="F28" s="198">
        <f t="shared" si="2"/>
        <v>3</v>
      </c>
      <c r="G28" s="210">
        <v>0</v>
      </c>
      <c r="H28" s="211">
        <v>3</v>
      </c>
      <c r="I28" s="198">
        <f t="shared" si="3"/>
        <v>1</v>
      </c>
      <c r="J28" s="210">
        <v>0</v>
      </c>
      <c r="K28" s="211">
        <v>1</v>
      </c>
    </row>
    <row r="29" spans="1:13" x14ac:dyDescent="0.15">
      <c r="A29" s="219"/>
      <c r="B29" s="213" t="s">
        <v>381</v>
      </c>
      <c r="C29" s="203">
        <f t="shared" si="1"/>
        <v>0</v>
      </c>
      <c r="D29" s="2120">
        <v>0</v>
      </c>
      <c r="E29" s="2121">
        <v>0</v>
      </c>
      <c r="F29" s="203">
        <f t="shared" si="2"/>
        <v>1</v>
      </c>
      <c r="G29" s="214">
        <v>0</v>
      </c>
      <c r="H29" s="215">
        <v>1</v>
      </c>
      <c r="I29" s="203">
        <f t="shared" si="3"/>
        <v>0</v>
      </c>
      <c r="J29" s="214">
        <v>0</v>
      </c>
      <c r="K29" s="215">
        <v>0</v>
      </c>
    </row>
    <row r="30" spans="1:13" x14ac:dyDescent="0.15">
      <c r="A30" s="207" t="s">
        <v>418</v>
      </c>
      <c r="B30" s="208" t="s">
        <v>410</v>
      </c>
      <c r="C30" s="198">
        <f t="shared" si="1"/>
        <v>2</v>
      </c>
      <c r="D30" s="2101">
        <v>2</v>
      </c>
      <c r="E30" s="2101">
        <v>0</v>
      </c>
      <c r="F30" s="198">
        <f t="shared" si="2"/>
        <v>0</v>
      </c>
      <c r="G30" s="217">
        <v>0</v>
      </c>
      <c r="H30" s="218">
        <v>0</v>
      </c>
      <c r="I30" s="216">
        <f t="shared" si="3"/>
        <v>0</v>
      </c>
      <c r="J30" s="217">
        <v>0</v>
      </c>
      <c r="K30" s="218">
        <v>0</v>
      </c>
    </row>
    <row r="31" spans="1:13" x14ac:dyDescent="0.15">
      <c r="A31" s="219"/>
      <c r="B31" s="213" t="s">
        <v>381</v>
      </c>
      <c r="C31" s="203">
        <f t="shared" si="1"/>
        <v>0</v>
      </c>
      <c r="D31" s="2101">
        <v>0</v>
      </c>
      <c r="E31" s="2101">
        <v>0</v>
      </c>
      <c r="F31" s="203">
        <f t="shared" si="2"/>
        <v>1</v>
      </c>
      <c r="G31" s="217">
        <v>1</v>
      </c>
      <c r="H31" s="218">
        <v>0</v>
      </c>
      <c r="I31" s="206">
        <f t="shared" si="3"/>
        <v>0</v>
      </c>
      <c r="J31" s="217">
        <v>0</v>
      </c>
      <c r="K31" s="218">
        <v>0</v>
      </c>
    </row>
    <row r="32" spans="1:13" x14ac:dyDescent="0.15">
      <c r="A32" s="207" t="s">
        <v>314</v>
      </c>
      <c r="B32" s="208" t="s">
        <v>410</v>
      </c>
      <c r="C32" s="198">
        <f t="shared" si="1"/>
        <v>1</v>
      </c>
      <c r="D32" s="2118">
        <v>0</v>
      </c>
      <c r="E32" s="2119">
        <v>1</v>
      </c>
      <c r="F32" s="198">
        <f t="shared" si="2"/>
        <v>1</v>
      </c>
      <c r="G32" s="210">
        <v>0</v>
      </c>
      <c r="H32" s="211">
        <v>1</v>
      </c>
      <c r="I32" s="198">
        <f t="shared" si="3"/>
        <v>0</v>
      </c>
      <c r="J32" s="210">
        <v>0</v>
      </c>
      <c r="K32" s="211">
        <v>0</v>
      </c>
    </row>
    <row r="33" spans="1:11" x14ac:dyDescent="0.15">
      <c r="A33" s="219"/>
      <c r="B33" s="213" t="s">
        <v>381</v>
      </c>
      <c r="C33" s="203">
        <f t="shared" si="1"/>
        <v>2</v>
      </c>
      <c r="D33" s="2120">
        <v>1</v>
      </c>
      <c r="E33" s="2121">
        <v>1</v>
      </c>
      <c r="F33" s="203">
        <f t="shared" si="2"/>
        <v>0</v>
      </c>
      <c r="G33" s="214">
        <v>0</v>
      </c>
      <c r="H33" s="215">
        <v>0</v>
      </c>
      <c r="I33" s="203">
        <f t="shared" si="3"/>
        <v>1</v>
      </c>
      <c r="J33" s="214">
        <v>1</v>
      </c>
      <c r="K33" s="215">
        <v>0</v>
      </c>
    </row>
    <row r="34" spans="1:11" x14ac:dyDescent="0.15">
      <c r="A34" s="207" t="s">
        <v>19</v>
      </c>
      <c r="B34" s="208" t="s">
        <v>410</v>
      </c>
      <c r="C34" s="198">
        <f t="shared" si="1"/>
        <v>2</v>
      </c>
      <c r="D34" s="2101">
        <v>0</v>
      </c>
      <c r="E34" s="2101">
        <v>2</v>
      </c>
      <c r="F34" s="198">
        <f t="shared" si="2"/>
        <v>1</v>
      </c>
      <c r="G34" s="217">
        <v>0</v>
      </c>
      <c r="H34" s="218">
        <v>1</v>
      </c>
      <c r="I34" s="216">
        <f t="shared" si="3"/>
        <v>0</v>
      </c>
      <c r="J34" s="217">
        <v>0</v>
      </c>
      <c r="K34" s="218">
        <v>0</v>
      </c>
    </row>
    <row r="35" spans="1:11" x14ac:dyDescent="0.15">
      <c r="A35" s="219"/>
      <c r="B35" s="213" t="s">
        <v>381</v>
      </c>
      <c r="C35" s="203">
        <f t="shared" si="1"/>
        <v>0</v>
      </c>
      <c r="D35" s="2101">
        <v>0</v>
      </c>
      <c r="E35" s="2101">
        <v>0</v>
      </c>
      <c r="F35" s="203">
        <f t="shared" si="2"/>
        <v>1</v>
      </c>
      <c r="G35" s="217">
        <v>1</v>
      </c>
      <c r="H35" s="218">
        <v>0</v>
      </c>
      <c r="I35" s="206">
        <f t="shared" si="3"/>
        <v>0</v>
      </c>
      <c r="J35" s="217">
        <v>0</v>
      </c>
      <c r="K35" s="218">
        <v>0</v>
      </c>
    </row>
    <row r="36" spans="1:11" x14ac:dyDescent="0.15">
      <c r="A36" s="207" t="s">
        <v>20</v>
      </c>
      <c r="B36" s="208" t="s">
        <v>410</v>
      </c>
      <c r="C36" s="198">
        <f t="shared" si="1"/>
        <v>0</v>
      </c>
      <c r="D36" s="2118">
        <v>0</v>
      </c>
      <c r="E36" s="2119">
        <v>0</v>
      </c>
      <c r="F36" s="198">
        <f t="shared" si="2"/>
        <v>1</v>
      </c>
      <c r="G36" s="210">
        <v>0</v>
      </c>
      <c r="H36" s="211">
        <v>1</v>
      </c>
      <c r="I36" s="198">
        <f t="shared" si="3"/>
        <v>1</v>
      </c>
      <c r="J36" s="210">
        <v>0</v>
      </c>
      <c r="K36" s="211">
        <v>1</v>
      </c>
    </row>
    <row r="37" spans="1:11" x14ac:dyDescent="0.15">
      <c r="A37" s="219"/>
      <c r="B37" s="213" t="s">
        <v>381</v>
      </c>
      <c r="C37" s="203">
        <f t="shared" si="1"/>
        <v>0</v>
      </c>
      <c r="D37" s="2120">
        <v>0</v>
      </c>
      <c r="E37" s="2121">
        <v>0</v>
      </c>
      <c r="F37" s="203">
        <f t="shared" si="2"/>
        <v>0</v>
      </c>
      <c r="G37" s="214">
        <v>0</v>
      </c>
      <c r="H37" s="215">
        <v>0</v>
      </c>
      <c r="I37" s="203">
        <f t="shared" si="3"/>
        <v>0</v>
      </c>
      <c r="J37" s="214">
        <v>0</v>
      </c>
      <c r="K37" s="215">
        <v>0</v>
      </c>
    </row>
    <row r="38" spans="1:11" x14ac:dyDescent="0.15">
      <c r="C38" s="118"/>
      <c r="D38" s="118"/>
      <c r="G38" s="220"/>
      <c r="H38" s="220"/>
      <c r="I38" s="221"/>
      <c r="J38" s="220"/>
      <c r="K38" s="220"/>
    </row>
    <row r="39" spans="1:11" ht="22.5" customHeight="1" x14ac:dyDescent="0.15">
      <c r="A39" s="2479" t="s">
        <v>419</v>
      </c>
      <c r="B39" s="2479"/>
      <c r="C39" s="2479"/>
      <c r="D39" s="2479"/>
      <c r="E39" s="2479"/>
      <c r="F39" s="2479"/>
      <c r="G39" s="2479"/>
      <c r="H39" s="2479"/>
      <c r="I39" s="2479"/>
      <c r="J39" s="2479"/>
      <c r="K39" s="2479"/>
    </row>
    <row r="40" spans="1:11" ht="22.5" customHeight="1" x14ac:dyDescent="0.15">
      <c r="A40" s="2479" t="s">
        <v>420</v>
      </c>
      <c r="B40" s="2479"/>
      <c r="C40" s="2479"/>
      <c r="D40" s="2479"/>
      <c r="E40" s="2479"/>
      <c r="F40" s="2479"/>
      <c r="G40" s="2479"/>
      <c r="H40" s="2479"/>
      <c r="I40" s="2479"/>
      <c r="J40" s="2479"/>
      <c r="K40" s="2479"/>
    </row>
    <row r="41" spans="1:11" ht="22.5" customHeight="1" x14ac:dyDescent="0.15">
      <c r="A41" s="2479" t="s">
        <v>421</v>
      </c>
      <c r="B41" s="2479"/>
      <c r="C41" s="2479"/>
      <c r="D41" s="2479"/>
      <c r="E41" s="2479"/>
      <c r="F41" s="2479"/>
      <c r="G41" s="2479"/>
      <c r="H41" s="2479"/>
      <c r="I41" s="2479"/>
      <c r="J41" s="2479"/>
      <c r="K41" s="2479"/>
    </row>
    <row r="42" spans="1:11" ht="21.75" customHeight="1" x14ac:dyDescent="0.15">
      <c r="A42" s="2479" t="s">
        <v>422</v>
      </c>
      <c r="B42" s="2479"/>
      <c r="C42" s="2479"/>
      <c r="D42" s="2479"/>
      <c r="E42" s="2479"/>
      <c r="F42" s="2479"/>
      <c r="G42" s="2479"/>
      <c r="H42" s="2479"/>
      <c r="I42" s="2479"/>
      <c r="J42" s="2479"/>
      <c r="K42" s="2479"/>
    </row>
    <row r="43" spans="1:11" ht="10.5" customHeight="1" x14ac:dyDescent="0.15">
      <c r="A43" s="2480" t="s">
        <v>388</v>
      </c>
      <c r="B43" s="2480"/>
      <c r="C43" s="2480"/>
      <c r="D43" s="2480"/>
      <c r="E43" s="2480"/>
      <c r="F43" s="2480"/>
      <c r="G43" s="2480"/>
      <c r="H43" s="2480"/>
      <c r="I43" s="2480"/>
      <c r="J43" s="2480"/>
      <c r="K43" s="2480"/>
    </row>
    <row r="44" spans="1:11" ht="10.5" customHeight="1" x14ac:dyDescent="0.15">
      <c r="A44" s="2481" t="s">
        <v>389</v>
      </c>
      <c r="B44" s="2481"/>
      <c r="C44" s="2481"/>
      <c r="D44" s="2481"/>
      <c r="E44" s="2481"/>
      <c r="F44" s="2481"/>
      <c r="G44" s="2481"/>
      <c r="H44" s="2481"/>
      <c r="I44" s="2481"/>
      <c r="J44" s="2481"/>
      <c r="K44" s="2481"/>
    </row>
    <row r="45" spans="1:11" x14ac:dyDescent="0.15">
      <c r="A45" s="147"/>
      <c r="B45" s="147"/>
      <c r="C45" s="147"/>
      <c r="D45" s="147"/>
      <c r="E45" s="147"/>
      <c r="F45" s="147"/>
      <c r="G45" s="147"/>
      <c r="H45" s="147"/>
      <c r="I45" s="147"/>
      <c r="J45" s="147"/>
      <c r="K45" s="147"/>
    </row>
  </sheetData>
  <mergeCells count="11">
    <mergeCell ref="A39:K39"/>
    <mergeCell ref="A2:K2"/>
    <mergeCell ref="A4:B5"/>
    <mergeCell ref="C4:E4"/>
    <mergeCell ref="F4:H4"/>
    <mergeCell ref="I4:K4"/>
    <mergeCell ref="A40:K40"/>
    <mergeCell ref="A41:K41"/>
    <mergeCell ref="A42:K42"/>
    <mergeCell ref="A43:K43"/>
    <mergeCell ref="A44:K44"/>
  </mergeCells>
  <pageMargins left="0.78740157480314965" right="0.78740157480314965" top="0.78740157480314965" bottom="0.78740157480314965" header="0.78740157480314965" footer="0.78740157480314965"/>
  <pageSetup paperSize="9" orientation="portrait" horizontalDpi="4294967294" verticalDpi="599" r:id="rId1"/>
  <headerFooter alignWithMargins="0">
    <oddFooter>&amp;L&amp;C&amp;R</oddFooter>
  </headerFooter>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1"/>
  <dimension ref="A2:H28"/>
  <sheetViews>
    <sheetView workbookViewId="0"/>
  </sheetViews>
  <sheetFormatPr baseColWidth="10" defaultRowHeight="10.5" x14ac:dyDescent="0.15"/>
  <cols>
    <col min="1" max="1" width="40" style="257" customWidth="1"/>
    <col min="2" max="8" width="19.140625" style="257" customWidth="1"/>
    <col min="9" max="16384" width="11.42578125" style="257"/>
  </cols>
  <sheetData>
    <row r="2" spans="1:8" s="356" customFormat="1" ht="18.75" customHeight="1" x14ac:dyDescent="0.25">
      <c r="A2" s="2571" t="s">
        <v>3743</v>
      </c>
      <c r="B2" s="2571"/>
      <c r="C2" s="2571"/>
      <c r="D2" s="2571"/>
      <c r="E2" s="2571"/>
      <c r="F2" s="2571"/>
      <c r="G2" s="2571"/>
      <c r="H2" s="2571"/>
    </row>
    <row r="3" spans="1:8" x14ac:dyDescent="0.15">
      <c r="A3" s="2016"/>
      <c r="B3" s="2016"/>
      <c r="C3" s="2016"/>
      <c r="D3" s="2016"/>
      <c r="E3" s="2016"/>
      <c r="F3" s="2016"/>
      <c r="G3" s="2016"/>
    </row>
    <row r="4" spans="1:8" s="324" customFormat="1" ht="18.75" customHeight="1" x14ac:dyDescent="0.25">
      <c r="A4" s="2017" t="s">
        <v>2816</v>
      </c>
      <c r="B4" s="280">
        <v>2010</v>
      </c>
      <c r="C4" s="280">
        <v>2011</v>
      </c>
      <c r="D4" s="280">
        <v>2012</v>
      </c>
      <c r="E4" s="280">
        <v>2013</v>
      </c>
      <c r="F4" s="280">
        <v>2014</v>
      </c>
      <c r="G4" s="280">
        <v>2015</v>
      </c>
      <c r="H4" s="280">
        <v>2016</v>
      </c>
    </row>
    <row r="5" spans="1:8" x14ac:dyDescent="0.15">
      <c r="A5" s="417" t="s">
        <v>71</v>
      </c>
      <c r="B5" s="2018">
        <v>148526036.65000001</v>
      </c>
      <c r="C5" s="2018">
        <f t="shared" ref="C5:H5" si="0">SUM(C6,C8,C12,C17,C22)</f>
        <v>181901871.38</v>
      </c>
      <c r="D5" s="2018">
        <f t="shared" si="0"/>
        <v>185989853.95999998</v>
      </c>
      <c r="E5" s="2018">
        <f t="shared" si="0"/>
        <v>216286331.26999998</v>
      </c>
      <c r="F5" s="2018">
        <f t="shared" si="0"/>
        <v>224392423.42000002</v>
      </c>
      <c r="G5" s="2018">
        <f t="shared" si="0"/>
        <v>236735772.83999994</v>
      </c>
      <c r="H5" s="2018">
        <f t="shared" si="0"/>
        <v>153032594.05000004</v>
      </c>
    </row>
    <row r="6" spans="1:8" x14ac:dyDescent="0.15">
      <c r="A6" s="274" t="s">
        <v>2831</v>
      </c>
      <c r="B6" s="2018">
        <f t="shared" ref="B6:G6" si="1">SUM(B7)</f>
        <v>9480</v>
      </c>
      <c r="C6" s="2018">
        <f t="shared" si="1"/>
        <v>4568.5300000000007</v>
      </c>
      <c r="D6" s="2018">
        <f t="shared" si="1"/>
        <v>24000</v>
      </c>
      <c r="E6" s="2018">
        <f t="shared" si="1"/>
        <v>0</v>
      </c>
      <c r="F6" s="2018">
        <f t="shared" si="1"/>
        <v>4000</v>
      </c>
      <c r="G6" s="2018">
        <f t="shared" si="1"/>
        <v>13000</v>
      </c>
      <c r="H6" s="2018">
        <v>11100</v>
      </c>
    </row>
    <row r="7" spans="1:8" x14ac:dyDescent="0.15">
      <c r="A7" s="1616" t="s">
        <v>2470</v>
      </c>
      <c r="B7" s="1905">
        <v>9480</v>
      </c>
      <c r="C7" s="1905">
        <v>4568.5300000000007</v>
      </c>
      <c r="D7" s="1905">
        <v>24000</v>
      </c>
      <c r="E7" s="1905">
        <v>0</v>
      </c>
      <c r="F7" s="1905">
        <v>4000</v>
      </c>
      <c r="G7" s="1905">
        <v>13000</v>
      </c>
      <c r="H7" s="1905">
        <v>11100</v>
      </c>
    </row>
    <row r="8" spans="1:8" x14ac:dyDescent="0.15">
      <c r="A8" s="274" t="s">
        <v>2829</v>
      </c>
      <c r="B8" s="2018">
        <f t="shared" ref="B8:G8" si="2">SUM(B9:B11)</f>
        <v>4248162</v>
      </c>
      <c r="C8" s="2018">
        <f t="shared" si="2"/>
        <v>4948482.05</v>
      </c>
      <c r="D8" s="2018">
        <f t="shared" si="2"/>
        <v>5066440.78</v>
      </c>
      <c r="E8" s="2018">
        <f t="shared" si="2"/>
        <v>5471766.0700000003</v>
      </c>
      <c r="F8" s="2018">
        <f t="shared" si="2"/>
        <v>6368984.1899999995</v>
      </c>
      <c r="G8" s="2018">
        <f t="shared" si="2"/>
        <v>7209696.9899999993</v>
      </c>
      <c r="H8" s="2018">
        <v>4198349.9800000004</v>
      </c>
    </row>
    <row r="9" spans="1:8" x14ac:dyDescent="0.15">
      <c r="A9" s="1616" t="s">
        <v>3744</v>
      </c>
      <c r="B9" s="1905">
        <v>3964677.5399999996</v>
      </c>
      <c r="C9" s="1905">
        <v>4761222.7299999995</v>
      </c>
      <c r="D9" s="1905">
        <v>4863028.78</v>
      </c>
      <c r="E9" s="1905">
        <v>5142244.28</v>
      </c>
      <c r="F9" s="1905">
        <v>6206797.1899999995</v>
      </c>
      <c r="G9" s="1905">
        <v>6929397.2299999995</v>
      </c>
      <c r="H9" s="1905">
        <v>4086115.98</v>
      </c>
    </row>
    <row r="10" spans="1:8" x14ac:dyDescent="0.15">
      <c r="A10" s="1616" t="s">
        <v>3745</v>
      </c>
      <c r="B10" s="1905">
        <v>283484.45999999996</v>
      </c>
      <c r="C10" s="1905">
        <v>187259.31999999998</v>
      </c>
      <c r="D10" s="1905">
        <v>203412</v>
      </c>
      <c r="E10" s="1905">
        <v>140798.25</v>
      </c>
      <c r="F10" s="1905">
        <v>162187</v>
      </c>
      <c r="G10" s="1905">
        <v>277871</v>
      </c>
      <c r="H10" s="1905">
        <v>112234</v>
      </c>
    </row>
    <row r="11" spans="1:8" x14ac:dyDescent="0.15">
      <c r="A11" s="1616" t="s">
        <v>3746</v>
      </c>
      <c r="B11" s="1905">
        <v>0</v>
      </c>
      <c r="C11" s="1905">
        <v>0</v>
      </c>
      <c r="D11" s="1905">
        <v>0</v>
      </c>
      <c r="E11" s="1905">
        <v>188723.53999999998</v>
      </c>
      <c r="F11" s="1905">
        <v>0</v>
      </c>
      <c r="G11" s="1905">
        <v>2428.7600000000002</v>
      </c>
      <c r="H11" s="1905">
        <v>0</v>
      </c>
    </row>
    <row r="12" spans="1:8" x14ac:dyDescent="0.15">
      <c r="A12" s="274" t="s">
        <v>2855</v>
      </c>
      <c r="B12" s="2018">
        <f t="shared" ref="B12:G12" si="3">SUM(B13:B16)</f>
        <v>10234905.09</v>
      </c>
      <c r="C12" s="2018">
        <f t="shared" si="3"/>
        <v>9748310.7600000016</v>
      </c>
      <c r="D12" s="2018">
        <f t="shared" si="3"/>
        <v>11625931.669999998</v>
      </c>
      <c r="E12" s="2018">
        <f t="shared" si="3"/>
        <v>14102990.540000001</v>
      </c>
      <c r="F12" s="2018">
        <f t="shared" si="3"/>
        <v>15453989.65</v>
      </c>
      <c r="G12" s="2018">
        <f t="shared" si="3"/>
        <v>10911405.17</v>
      </c>
      <c r="H12" s="2018">
        <v>4941523.3299999991</v>
      </c>
    </row>
    <row r="13" spans="1:8" x14ac:dyDescent="0.15">
      <c r="A13" s="1616" t="s">
        <v>3747</v>
      </c>
      <c r="B13" s="1905">
        <v>0</v>
      </c>
      <c r="C13" s="1905">
        <v>115320.62999999999</v>
      </c>
      <c r="D13" s="1905">
        <v>84258.93</v>
      </c>
      <c r="E13" s="1905">
        <v>232991.4</v>
      </c>
      <c r="F13" s="1905">
        <v>58058.130000000005</v>
      </c>
      <c r="G13" s="1905">
        <v>0</v>
      </c>
      <c r="H13" s="1905">
        <v>28511.34</v>
      </c>
    </row>
    <row r="14" spans="1:8" x14ac:dyDescent="0.15">
      <c r="A14" s="1616" t="s">
        <v>1593</v>
      </c>
      <c r="B14" s="1905">
        <v>9017111.0899999999</v>
      </c>
      <c r="C14" s="1905">
        <v>6944996.0500000026</v>
      </c>
      <c r="D14" s="1905">
        <v>9474908.2399999984</v>
      </c>
      <c r="E14" s="1905">
        <v>11537514.210000001</v>
      </c>
      <c r="F14" s="1905">
        <v>11876415.539999999</v>
      </c>
      <c r="G14" s="1905">
        <v>6242661.29</v>
      </c>
      <c r="H14" s="1905">
        <v>3748075.2499999995</v>
      </c>
    </row>
    <row r="15" spans="1:8" x14ac:dyDescent="0.15">
      <c r="A15" s="1616" t="s">
        <v>1563</v>
      </c>
      <c r="B15" s="1905">
        <v>0</v>
      </c>
      <c r="C15" s="1905">
        <v>0</v>
      </c>
      <c r="D15" s="1905">
        <v>0</v>
      </c>
      <c r="E15" s="1905">
        <v>0</v>
      </c>
      <c r="F15" s="1905">
        <v>0</v>
      </c>
      <c r="G15" s="1905">
        <v>0</v>
      </c>
      <c r="H15" s="1905">
        <v>0</v>
      </c>
    </row>
    <row r="16" spans="1:8" x14ac:dyDescent="0.15">
      <c r="A16" s="1616" t="s">
        <v>1564</v>
      </c>
      <c r="B16" s="1905">
        <v>1217794</v>
      </c>
      <c r="C16" s="1905">
        <v>2687994.08</v>
      </c>
      <c r="D16" s="1905">
        <v>2066764.5</v>
      </c>
      <c r="E16" s="1905">
        <v>2332484.9299999997</v>
      </c>
      <c r="F16" s="1905">
        <v>3519515.98</v>
      </c>
      <c r="G16" s="1905">
        <v>4668743.88</v>
      </c>
      <c r="H16" s="1905">
        <v>1164936.74</v>
      </c>
    </row>
    <row r="17" spans="1:8" x14ac:dyDescent="0.15">
      <c r="A17" s="274" t="s">
        <v>3524</v>
      </c>
      <c r="B17" s="2018">
        <f t="shared" ref="B17:G17" si="4">SUM(B18:B21)</f>
        <v>24865337.669999998</v>
      </c>
      <c r="C17" s="2018">
        <f t="shared" si="4"/>
        <v>26910119.890000001</v>
      </c>
      <c r="D17" s="2018">
        <f t="shared" si="4"/>
        <v>24647967.030000001</v>
      </c>
      <c r="E17" s="2018">
        <f t="shared" si="4"/>
        <v>28079583.07</v>
      </c>
      <c r="F17" s="2018">
        <f t="shared" si="4"/>
        <v>31028332.579999998</v>
      </c>
      <c r="G17" s="2018">
        <f t="shared" si="4"/>
        <v>25758427.709999997</v>
      </c>
      <c r="H17" s="2018">
        <v>16029763.340000002</v>
      </c>
    </row>
    <row r="18" spans="1:8" x14ac:dyDescent="0.15">
      <c r="A18" s="1616" t="s">
        <v>2824</v>
      </c>
      <c r="B18" s="1905">
        <v>2453141.13</v>
      </c>
      <c r="C18" s="1905">
        <v>2105769.2200000002</v>
      </c>
      <c r="D18" s="1905">
        <v>887491.5</v>
      </c>
      <c r="E18" s="1905">
        <v>1282455.53</v>
      </c>
      <c r="F18" s="1905">
        <v>910309.49000000011</v>
      </c>
      <c r="G18" s="1905">
        <v>819622.10000000009</v>
      </c>
      <c r="H18" s="1905">
        <v>380681.69</v>
      </c>
    </row>
    <row r="19" spans="1:8" x14ac:dyDescent="0.15">
      <c r="A19" s="1616" t="s">
        <v>2825</v>
      </c>
      <c r="B19" s="1905">
        <v>1892490.83</v>
      </c>
      <c r="C19" s="1905">
        <v>4133138.4099999997</v>
      </c>
      <c r="D19" s="1905">
        <v>2964573.23</v>
      </c>
      <c r="E19" s="1905">
        <v>1827911.8999999997</v>
      </c>
      <c r="F19" s="1905">
        <v>3633131.59</v>
      </c>
      <c r="G19" s="1905">
        <v>1818277.4</v>
      </c>
      <c r="H19" s="1905">
        <v>368255.89999999997</v>
      </c>
    </row>
    <row r="20" spans="1:8" x14ac:dyDescent="0.15">
      <c r="A20" s="1616" t="s">
        <v>2473</v>
      </c>
      <c r="B20" s="1905">
        <v>19999749.399999999</v>
      </c>
      <c r="C20" s="1905">
        <v>20358222.290000003</v>
      </c>
      <c r="D20" s="1905">
        <v>20524258.280000001</v>
      </c>
      <c r="E20" s="1905">
        <v>24635236.219999999</v>
      </c>
      <c r="F20" s="1905">
        <v>25722737.07</v>
      </c>
      <c r="G20" s="1905">
        <v>22744277.759999998</v>
      </c>
      <c r="H20" s="1905">
        <v>15280825.750000002</v>
      </c>
    </row>
    <row r="21" spans="1:8" ht="11.25" x14ac:dyDescent="0.15">
      <c r="A21" s="1616" t="s">
        <v>3748</v>
      </c>
      <c r="B21" s="1905">
        <v>519956.30999999988</v>
      </c>
      <c r="C21" s="1905">
        <v>312989.96999999997</v>
      </c>
      <c r="D21" s="1905">
        <v>271644.02</v>
      </c>
      <c r="E21" s="1905">
        <v>333979.42</v>
      </c>
      <c r="F21" s="1905">
        <v>762154.42999999993</v>
      </c>
      <c r="G21" s="1905">
        <v>376250.45</v>
      </c>
      <c r="H21" s="1905">
        <v>0</v>
      </c>
    </row>
    <row r="22" spans="1:8" x14ac:dyDescent="0.15">
      <c r="A22" s="274" t="s">
        <v>1544</v>
      </c>
      <c r="B22" s="2018">
        <f t="shared" ref="B22:G22" si="5">SUM(B23:B24)</f>
        <v>109168151.89</v>
      </c>
      <c r="C22" s="2018">
        <f t="shared" si="5"/>
        <v>140290390.14999998</v>
      </c>
      <c r="D22" s="2018">
        <f t="shared" si="5"/>
        <v>144625514.47999999</v>
      </c>
      <c r="E22" s="2018">
        <f t="shared" si="5"/>
        <v>168631991.58999997</v>
      </c>
      <c r="F22" s="2018">
        <f t="shared" si="5"/>
        <v>171537117</v>
      </c>
      <c r="G22" s="2018">
        <f t="shared" si="5"/>
        <v>192843242.96999994</v>
      </c>
      <c r="H22" s="2018">
        <v>127851857.40000005</v>
      </c>
    </row>
    <row r="23" spans="1:8" x14ac:dyDescent="0.15">
      <c r="A23" s="1616" t="s">
        <v>3749</v>
      </c>
      <c r="B23" s="1905">
        <v>942422</v>
      </c>
      <c r="C23" s="1905">
        <v>1077836</v>
      </c>
      <c r="D23" s="1905">
        <v>2286142</v>
      </c>
      <c r="E23" s="1905">
        <v>3591169</v>
      </c>
      <c r="F23" s="1905">
        <v>3941277</v>
      </c>
      <c r="G23" s="1905">
        <v>4240818</v>
      </c>
      <c r="H23" s="1905">
        <v>2498496.0300000003</v>
      </c>
    </row>
    <row r="24" spans="1:8" x14ac:dyDescent="0.15">
      <c r="A24" s="1616" t="s">
        <v>2852</v>
      </c>
      <c r="B24" s="1905">
        <v>108225729.89</v>
      </c>
      <c r="C24" s="1905">
        <v>139212554.14999998</v>
      </c>
      <c r="D24" s="1905">
        <v>142339372.47999999</v>
      </c>
      <c r="E24" s="1905">
        <v>165040822.58999997</v>
      </c>
      <c r="F24" s="1905">
        <v>167595840</v>
      </c>
      <c r="G24" s="1905">
        <v>188602424.96999994</v>
      </c>
      <c r="H24" s="1905">
        <v>125353361.37000005</v>
      </c>
    </row>
    <row r="26" spans="1:8" ht="26.25" customHeight="1" x14ac:dyDescent="0.15">
      <c r="A26" s="3557" t="s">
        <v>3750</v>
      </c>
      <c r="B26" s="3557"/>
      <c r="C26" s="3557"/>
      <c r="D26" s="3557"/>
      <c r="E26" s="3557"/>
      <c r="F26" s="3557"/>
      <c r="G26" s="3557"/>
      <c r="H26" s="3557"/>
    </row>
    <row r="27" spans="1:8" ht="12" customHeight="1" x14ac:dyDescent="0.15">
      <c r="A27" s="2636" t="s">
        <v>21</v>
      </c>
      <c r="B27" s="3558"/>
      <c r="C27" s="3558"/>
      <c r="D27" s="3558"/>
      <c r="E27" s="3558"/>
      <c r="F27" s="3558"/>
      <c r="G27" s="3558"/>
      <c r="H27" s="3558"/>
    </row>
    <row r="28" spans="1:8" ht="15" customHeight="1" x14ac:dyDescent="0.15">
      <c r="A28" s="3529" t="s">
        <v>3681</v>
      </c>
      <c r="B28" s="3529"/>
      <c r="C28" s="3529"/>
      <c r="D28" s="3529"/>
      <c r="E28" s="3529"/>
      <c r="F28" s="3529"/>
      <c r="G28" s="3529"/>
      <c r="H28" s="3529"/>
    </row>
  </sheetData>
  <mergeCells count="4">
    <mergeCell ref="A2:H2"/>
    <mergeCell ref="A26:H26"/>
    <mergeCell ref="A27:H27"/>
    <mergeCell ref="A28:H28"/>
  </mergeCells>
  <pageMargins left="0.7" right="0.7" top="0.75" bottom="0.75" header="0.3" footer="0.3"/>
  <pageSetup orientation="portrait"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2"/>
  <dimension ref="A2:M36"/>
  <sheetViews>
    <sheetView workbookViewId="0"/>
  </sheetViews>
  <sheetFormatPr baseColWidth="10" defaultRowHeight="10.5" x14ac:dyDescent="0.15"/>
  <cols>
    <col min="1" max="1" width="41.42578125" style="257" customWidth="1"/>
    <col min="2" max="7" width="17.85546875" style="257" customWidth="1"/>
    <col min="8" max="8" width="18.28515625" style="257" bestFit="1" customWidth="1"/>
    <col min="9" max="13" width="12" style="257" bestFit="1" customWidth="1"/>
    <col min="14" max="16384" width="11.42578125" style="257"/>
  </cols>
  <sheetData>
    <row r="2" spans="1:8" ht="18.75" customHeight="1" x14ac:dyDescent="0.15">
      <c r="A2" s="2571" t="s">
        <v>3751</v>
      </c>
      <c r="B2" s="2571"/>
      <c r="C2" s="2571"/>
      <c r="D2" s="2571"/>
      <c r="E2" s="2571"/>
      <c r="F2" s="2571"/>
      <c r="G2" s="2571"/>
      <c r="H2" s="2571"/>
    </row>
    <row r="4" spans="1:8" ht="18.75" customHeight="1" x14ac:dyDescent="0.15">
      <c r="A4" s="2019" t="s">
        <v>2816</v>
      </c>
      <c r="B4" s="280" t="s">
        <v>3752</v>
      </c>
      <c r="C4" s="280" t="s">
        <v>3753</v>
      </c>
      <c r="D4" s="280" t="s">
        <v>3754</v>
      </c>
      <c r="E4" s="280" t="s">
        <v>3755</v>
      </c>
      <c r="F4" s="280" t="s">
        <v>3756</v>
      </c>
      <c r="G4" s="280" t="s">
        <v>3757</v>
      </c>
      <c r="H4" s="280" t="s">
        <v>3758</v>
      </c>
    </row>
    <row r="5" spans="1:8" x14ac:dyDescent="0.15">
      <c r="A5" s="417" t="s">
        <v>71</v>
      </c>
      <c r="B5" s="2018">
        <f>+B6+B8+B12+B17+B22</f>
        <v>69565139785.760498</v>
      </c>
      <c r="C5" s="2018">
        <f t="shared" ref="C5:G5" si="0">+C6+C8+C12+C17+C22</f>
        <v>94854549849.814789</v>
      </c>
      <c r="D5" s="2018">
        <f t="shared" si="0"/>
        <v>89014744105.256012</v>
      </c>
      <c r="E5" s="2018">
        <f t="shared" si="0"/>
        <v>113282128865.97519</v>
      </c>
      <c r="F5" s="2018">
        <f t="shared" si="0"/>
        <v>136291470136.8396</v>
      </c>
      <c r="G5" s="2018">
        <f t="shared" si="0"/>
        <v>167452681560.64557</v>
      </c>
      <c r="H5" s="2018">
        <v>102117119683.62451</v>
      </c>
    </row>
    <row r="6" spans="1:8" x14ac:dyDescent="0.15">
      <c r="A6" s="274" t="s">
        <v>2831</v>
      </c>
      <c r="B6" s="2018">
        <f>SUM(B7)</f>
        <v>4440147.5999999996</v>
      </c>
      <c r="C6" s="2018">
        <f t="shared" ref="C6:G6" si="1">SUM(C7)</f>
        <v>2382305.6538000004</v>
      </c>
      <c r="D6" s="2018">
        <f t="shared" si="1"/>
        <v>11486400</v>
      </c>
      <c r="E6" s="2018">
        <f t="shared" si="1"/>
        <v>0</v>
      </c>
      <c r="F6" s="2018">
        <f t="shared" si="1"/>
        <v>2429520</v>
      </c>
      <c r="G6" s="2018">
        <f t="shared" si="1"/>
        <v>9195420</v>
      </c>
      <c r="H6" s="2018">
        <v>7406919</v>
      </c>
    </row>
    <row r="7" spans="1:8" x14ac:dyDescent="0.15">
      <c r="A7" s="1616" t="s">
        <v>2470</v>
      </c>
      <c r="B7" s="1905">
        <v>4440147.5999999996</v>
      </c>
      <c r="C7" s="1905">
        <v>2382305.6538000004</v>
      </c>
      <c r="D7" s="1905">
        <v>11486400</v>
      </c>
      <c r="E7" s="1905">
        <v>0</v>
      </c>
      <c r="F7" s="1905">
        <v>2429520</v>
      </c>
      <c r="G7" s="1905">
        <v>9195420</v>
      </c>
      <c r="H7" s="1905">
        <v>7406919</v>
      </c>
    </row>
    <row r="8" spans="1:8" x14ac:dyDescent="0.15">
      <c r="A8" s="274" t="s">
        <v>2829</v>
      </c>
      <c r="B8" s="2018">
        <f>SUM(B9:B11)</f>
        <v>1989711635.9399998</v>
      </c>
      <c r="C8" s="2018">
        <f t="shared" ref="C8:G8" si="2">SUM(C9:C11)</f>
        <v>2580435449.7930002</v>
      </c>
      <c r="D8" s="2018">
        <f t="shared" si="2"/>
        <v>2424798557.3080001</v>
      </c>
      <c r="E8" s="2018">
        <f t="shared" si="2"/>
        <v>2865892196.8232002</v>
      </c>
      <c r="F8" s="2018">
        <f t="shared" si="2"/>
        <v>3868393617.3221998</v>
      </c>
      <c r="G8" s="2018">
        <f t="shared" si="2"/>
        <v>5099707068.9066</v>
      </c>
      <c r="H8" s="2018">
        <v>2801516958.1542001</v>
      </c>
    </row>
    <row r="9" spans="1:8" x14ac:dyDescent="0.15">
      <c r="A9" s="1616" t="s">
        <v>3744</v>
      </c>
      <c r="B9" s="1905">
        <v>1856936019.4097998</v>
      </c>
      <c r="C9" s="1905">
        <v>2482787204.7858</v>
      </c>
      <c r="D9" s="1905">
        <v>2327445574.1080003</v>
      </c>
      <c r="E9" s="1905">
        <v>2693301864.0928001</v>
      </c>
      <c r="F9" s="1905">
        <v>3769884477.2621999</v>
      </c>
      <c r="G9" s="1905">
        <v>4901439836.6681995</v>
      </c>
      <c r="H9" s="1905">
        <v>2726624332.2941999</v>
      </c>
    </row>
    <row r="10" spans="1:8" x14ac:dyDescent="0.15">
      <c r="A10" s="1616" t="s">
        <v>3745</v>
      </c>
      <c r="B10" s="1905">
        <v>132775616.53019999</v>
      </c>
      <c r="C10" s="1905">
        <v>97648245.007200003</v>
      </c>
      <c r="D10" s="1905">
        <v>97352983.200000003</v>
      </c>
      <c r="E10" s="1905">
        <v>73744491.420000002</v>
      </c>
      <c r="F10" s="1905">
        <v>98509140.060000002</v>
      </c>
      <c r="G10" s="1905">
        <v>196549273.14000002</v>
      </c>
      <c r="H10" s="1905">
        <v>74892625.859999999</v>
      </c>
    </row>
    <row r="11" spans="1:8" x14ac:dyDescent="0.15">
      <c r="A11" s="1616" t="s">
        <v>3746</v>
      </c>
      <c r="B11" s="1905">
        <v>0</v>
      </c>
      <c r="C11" s="1905">
        <v>0</v>
      </c>
      <c r="D11" s="1905">
        <v>0</v>
      </c>
      <c r="E11" s="1905">
        <v>98845841.310399994</v>
      </c>
      <c r="F11" s="1905">
        <v>0</v>
      </c>
      <c r="G11" s="1905">
        <v>1717959.0984000002</v>
      </c>
      <c r="H11" s="1905">
        <v>0</v>
      </c>
    </row>
    <row r="12" spans="1:8" x14ac:dyDescent="0.15">
      <c r="A12" s="274" t="s">
        <v>2855</v>
      </c>
      <c r="B12" s="2018">
        <f>SUM(B13:B16)</f>
        <v>4793722497.0032997</v>
      </c>
      <c r="C12" s="2018">
        <f t="shared" ref="C12:G12" si="3">SUM(C13:C16)</f>
        <v>5083354128.9096022</v>
      </c>
      <c r="D12" s="2018">
        <f t="shared" si="3"/>
        <v>5564170897.2619991</v>
      </c>
      <c r="E12" s="2018">
        <f t="shared" si="3"/>
        <v>7386582325.2304001</v>
      </c>
      <c r="F12" s="2018">
        <f t="shared" si="3"/>
        <v>9386444233.6170006</v>
      </c>
      <c r="G12" s="2018">
        <f t="shared" si="3"/>
        <v>7718073332.9477997</v>
      </c>
      <c r="H12" s="2018">
        <v>3297429102.8756995</v>
      </c>
    </row>
    <row r="13" spans="1:8" x14ac:dyDescent="0.15">
      <c r="A13" s="1616" t="s">
        <v>3747</v>
      </c>
      <c r="B13" s="1905">
        <v>0</v>
      </c>
      <c r="C13" s="1905">
        <v>60135095.719799995</v>
      </c>
      <c r="D13" s="1905">
        <v>40326323.898000002</v>
      </c>
      <c r="E13" s="1905">
        <v>122031575.66399999</v>
      </c>
      <c r="F13" s="1905">
        <v>35263346.999400005</v>
      </c>
      <c r="G13" s="1905">
        <v>0</v>
      </c>
      <c r="H13" s="1905">
        <v>19025332.068599999</v>
      </c>
    </row>
    <row r="14" spans="1:8" x14ac:dyDescent="0.15">
      <c r="A14" s="1616" t="s">
        <v>1593</v>
      </c>
      <c r="B14" s="1905">
        <v>4223344321.2233</v>
      </c>
      <c r="C14" s="1905">
        <v>3621537640.2330017</v>
      </c>
      <c r="D14" s="1905">
        <v>4534691083.6639996</v>
      </c>
      <c r="E14" s="1905">
        <v>6042888442.6296005</v>
      </c>
      <c r="F14" s="1905">
        <v>7213497270.6851997</v>
      </c>
      <c r="G14" s="1905">
        <v>4415684036.8685999</v>
      </c>
      <c r="H14" s="1905">
        <v>2501053133.5724993</v>
      </c>
    </row>
    <row r="15" spans="1:8" x14ac:dyDescent="0.15">
      <c r="A15" s="1616" t="s">
        <v>1563</v>
      </c>
      <c r="B15" s="1905">
        <v>0</v>
      </c>
      <c r="C15" s="1905">
        <v>0</v>
      </c>
      <c r="D15" s="1905">
        <v>0</v>
      </c>
      <c r="E15" s="1905">
        <v>0</v>
      </c>
      <c r="F15" s="1905">
        <v>0</v>
      </c>
      <c r="G15" s="1905">
        <v>0</v>
      </c>
      <c r="H15" s="1905">
        <v>0</v>
      </c>
    </row>
    <row r="16" spans="1:8" x14ac:dyDescent="0.15">
      <c r="A16" s="1616" t="s">
        <v>1564</v>
      </c>
      <c r="B16" s="1905">
        <v>570378175.77999997</v>
      </c>
      <c r="C16" s="1905">
        <v>1401681392.9568002</v>
      </c>
      <c r="D16" s="1905">
        <v>989153489.70000005</v>
      </c>
      <c r="E16" s="1905">
        <v>1221662306.9367998</v>
      </c>
      <c r="F16" s="1905">
        <v>2137683615.9324</v>
      </c>
      <c r="G16" s="1905">
        <v>3302389296.0792003</v>
      </c>
      <c r="H16" s="1905">
        <v>777350637.23459995</v>
      </c>
    </row>
    <row r="17" spans="1:13" x14ac:dyDescent="0.15">
      <c r="A17" s="274" t="s">
        <v>3524</v>
      </c>
      <c r="B17" s="2018">
        <f>SUM(B18:B21)</f>
        <v>11646178204.497898</v>
      </c>
      <c r="C17" s="2018">
        <f t="shared" ref="C17:G17" si="4">SUM(C18:C21)</f>
        <v>14032551117.839403</v>
      </c>
      <c r="D17" s="2018">
        <f t="shared" si="4"/>
        <v>11796517020.558001</v>
      </c>
      <c r="E17" s="2018">
        <f t="shared" si="4"/>
        <v>14706962428.743198</v>
      </c>
      <c r="F17" s="2018">
        <f t="shared" si="4"/>
        <v>18845988642.440399</v>
      </c>
      <c r="G17" s="2018">
        <f t="shared" si="4"/>
        <v>18219966256.391403</v>
      </c>
      <c r="H17" s="2018">
        <v>10696500779.1486</v>
      </c>
    </row>
    <row r="18" spans="1:13" x14ac:dyDescent="0.15">
      <c r="A18" s="1616" t="s">
        <v>2824</v>
      </c>
      <c r="B18" s="1905">
        <v>1148977711.0581</v>
      </c>
      <c r="C18" s="1905">
        <v>1098074417.4612002</v>
      </c>
      <c r="D18" s="1905">
        <v>424753431.90000004</v>
      </c>
      <c r="E18" s="1905">
        <v>671698908.39279997</v>
      </c>
      <c r="F18" s="1905">
        <v>552903778.03620005</v>
      </c>
      <c r="G18" s="1905">
        <v>579751496.21400011</v>
      </c>
      <c r="H18" s="1905">
        <v>254025084.92009997</v>
      </c>
    </row>
    <row r="19" spans="1:13" x14ac:dyDescent="0.15">
      <c r="A19" s="1616" t="s">
        <v>2825</v>
      </c>
      <c r="B19" s="1905">
        <v>886385930.04710007</v>
      </c>
      <c r="C19" s="1905">
        <v>2155266355.2786002</v>
      </c>
      <c r="D19" s="1905">
        <v>1418844747.878</v>
      </c>
      <c r="E19" s="1905">
        <v>957387136.74399984</v>
      </c>
      <c r="F19" s="1905">
        <v>2206691465.1342001</v>
      </c>
      <c r="G19" s="1905">
        <v>1286140336.1159999</v>
      </c>
      <c r="H19" s="1905">
        <v>245733479.51099998</v>
      </c>
    </row>
    <row r="20" spans="1:13" x14ac:dyDescent="0.15">
      <c r="A20" s="1616" t="s">
        <v>2473</v>
      </c>
      <c r="B20" s="1905">
        <v>9367282626.4779987</v>
      </c>
      <c r="C20" s="1905">
        <v>10615998595.343403</v>
      </c>
      <c r="D20" s="1905">
        <v>9822910012.8080006</v>
      </c>
      <c r="E20" s="1905">
        <v>12902951322.587198</v>
      </c>
      <c r="F20" s="1905">
        <v>15623476041.576599</v>
      </c>
      <c r="G20" s="1905">
        <v>16087937430.7584</v>
      </c>
      <c r="H20" s="1905">
        <v>10196742214.717499</v>
      </c>
    </row>
    <row r="21" spans="1:13" ht="11.25" x14ac:dyDescent="0.15">
      <c r="A21" s="1616" t="s">
        <v>3759</v>
      </c>
      <c r="B21" s="1905">
        <v>243531936.91469994</v>
      </c>
      <c r="C21" s="1905">
        <v>163211749.75619999</v>
      </c>
      <c r="D21" s="1905">
        <v>130008827.97200002</v>
      </c>
      <c r="E21" s="1905">
        <v>174925061.0192</v>
      </c>
      <c r="F21" s="1905">
        <v>462917357.69339997</v>
      </c>
      <c r="G21" s="1905">
        <v>266136993.30300003</v>
      </c>
      <c r="H21" s="1905">
        <v>0</v>
      </c>
    </row>
    <row r="22" spans="1:13" x14ac:dyDescent="0.15">
      <c r="A22" s="274" t="s">
        <v>1544</v>
      </c>
      <c r="B22" s="2018">
        <f>SUM(B23:B24)</f>
        <v>51131087300.719299</v>
      </c>
      <c r="C22" s="2018">
        <f t="shared" ref="C22:G22" si="5">SUM(C23:C24)</f>
        <v>73155826847.618988</v>
      </c>
      <c r="D22" s="2018">
        <f t="shared" si="5"/>
        <v>69217771230.128006</v>
      </c>
      <c r="E22" s="2018">
        <f t="shared" si="5"/>
        <v>88322691915.178391</v>
      </c>
      <c r="F22" s="2018">
        <f t="shared" si="5"/>
        <v>104188214123.45999</v>
      </c>
      <c r="G22" s="2018">
        <f t="shared" si="5"/>
        <v>136405739482.39977</v>
      </c>
      <c r="H22" s="2018">
        <v>85314265924.446014</v>
      </c>
    </row>
    <row r="23" spans="1:13" x14ac:dyDescent="0.15">
      <c r="A23" s="1616" t="s">
        <v>3749</v>
      </c>
      <c r="B23" s="1905">
        <v>441402192.13999999</v>
      </c>
      <c r="C23" s="1905">
        <v>562048360.56000006</v>
      </c>
      <c r="D23" s="1905">
        <v>1094147561.2</v>
      </c>
      <c r="E23" s="1905">
        <v>1880910675.4400001</v>
      </c>
      <c r="F23" s="1905">
        <v>2393852824.2599998</v>
      </c>
      <c r="G23" s="1905">
        <v>2999700204.1200004</v>
      </c>
      <c r="H23" s="1905">
        <v>1667221415.8586996</v>
      </c>
    </row>
    <row r="24" spans="1:13" x14ac:dyDescent="0.15">
      <c r="A24" s="1616" t="s">
        <v>2852</v>
      </c>
      <c r="B24" s="1905">
        <v>50689685108.5793</v>
      </c>
      <c r="C24" s="1905">
        <v>72593778487.05899</v>
      </c>
      <c r="D24" s="1905">
        <v>68123623668.928001</v>
      </c>
      <c r="E24" s="1905">
        <v>86441781239.738388</v>
      </c>
      <c r="F24" s="1905">
        <v>101794361299.2</v>
      </c>
      <c r="G24" s="1905">
        <v>133406039278.27977</v>
      </c>
      <c r="H24" s="1905">
        <v>83647044508.587311</v>
      </c>
      <c r="I24" s="1905"/>
      <c r="J24" s="1905"/>
      <c r="K24" s="1905"/>
      <c r="L24" s="1905"/>
      <c r="M24" s="1905"/>
    </row>
    <row r="26" spans="1:13" x14ac:dyDescent="0.15">
      <c r="A26" s="2567" t="s">
        <v>3760</v>
      </c>
      <c r="B26" s="2567"/>
      <c r="C26" s="2567"/>
      <c r="D26" s="2567"/>
      <c r="E26" s="2567"/>
      <c r="F26" s="2567"/>
    </row>
    <row r="27" spans="1:13" x14ac:dyDescent="0.15">
      <c r="A27" s="2567" t="s">
        <v>3761</v>
      </c>
      <c r="B27" s="2567"/>
      <c r="C27" s="2567"/>
      <c r="D27" s="2567"/>
      <c r="E27" s="2567"/>
      <c r="F27" s="2567"/>
    </row>
    <row r="28" spans="1:13" x14ac:dyDescent="0.15">
      <c r="A28" s="2567" t="s">
        <v>3762</v>
      </c>
      <c r="B28" s="2567"/>
      <c r="C28" s="2567"/>
      <c r="D28" s="2567"/>
      <c r="E28" s="2567"/>
      <c r="F28" s="2567"/>
    </row>
    <row r="29" spans="1:13" x14ac:dyDescent="0.15">
      <c r="A29" s="2567" t="s">
        <v>3763</v>
      </c>
      <c r="B29" s="2567"/>
      <c r="C29" s="2567"/>
      <c r="D29" s="2567"/>
      <c r="E29" s="2567"/>
      <c r="F29" s="2567"/>
    </row>
    <row r="30" spans="1:13" x14ac:dyDescent="0.15">
      <c r="A30" s="2567" t="s">
        <v>3764</v>
      </c>
      <c r="B30" s="2567"/>
      <c r="C30" s="2567"/>
      <c r="D30" s="2567"/>
      <c r="E30" s="2567"/>
      <c r="F30" s="2567"/>
    </row>
    <row r="31" spans="1:13" x14ac:dyDescent="0.15">
      <c r="A31" s="2567" t="s">
        <v>3765</v>
      </c>
      <c r="B31" s="2567"/>
      <c r="C31" s="2567"/>
      <c r="D31" s="2567"/>
      <c r="E31" s="2567"/>
      <c r="F31" s="2567"/>
    </row>
    <row r="32" spans="1:13" x14ac:dyDescent="0.15">
      <c r="A32" s="2567" t="s">
        <v>3766</v>
      </c>
      <c r="B32" s="2567"/>
      <c r="C32" s="2567"/>
      <c r="D32" s="2567"/>
      <c r="E32" s="2567"/>
      <c r="F32" s="2567"/>
    </row>
    <row r="33" spans="1:8" x14ac:dyDescent="0.15">
      <c r="A33" s="2567" t="s">
        <v>3767</v>
      </c>
      <c r="B33" s="2567"/>
      <c r="C33" s="2567"/>
      <c r="D33" s="2567"/>
      <c r="E33" s="2567"/>
      <c r="F33" s="2567"/>
    </row>
    <row r="34" spans="1:8" ht="21.75" customHeight="1" x14ac:dyDescent="0.15">
      <c r="A34" s="3557" t="s">
        <v>3768</v>
      </c>
      <c r="B34" s="3557"/>
      <c r="C34" s="3557"/>
      <c r="D34" s="3557"/>
      <c r="E34" s="3557"/>
      <c r="F34" s="3557"/>
      <c r="G34" s="3557"/>
      <c r="H34" s="3557"/>
    </row>
    <row r="35" spans="1:8" x14ac:dyDescent="0.15">
      <c r="A35" s="3559" t="s">
        <v>21</v>
      </c>
      <c r="B35" s="3559"/>
      <c r="C35" s="3559"/>
      <c r="D35" s="3559"/>
      <c r="E35" s="3559"/>
      <c r="F35" s="3559"/>
    </row>
    <row r="36" spans="1:8" ht="22.5" customHeight="1" x14ac:dyDescent="0.15">
      <c r="A36" s="3529" t="s">
        <v>3681</v>
      </c>
      <c r="B36" s="3529"/>
      <c r="C36" s="3529"/>
      <c r="D36" s="3529"/>
      <c r="E36" s="3529"/>
      <c r="F36" s="3529"/>
      <c r="G36" s="3529"/>
      <c r="H36" s="3529"/>
    </row>
  </sheetData>
  <mergeCells count="12">
    <mergeCell ref="A36:H36"/>
    <mergeCell ref="A2:H2"/>
    <mergeCell ref="A26:F26"/>
    <mergeCell ref="A27:F27"/>
    <mergeCell ref="A28:F28"/>
    <mergeCell ref="A29:F29"/>
    <mergeCell ref="A30:F30"/>
    <mergeCell ref="A31:F31"/>
    <mergeCell ref="A32:F32"/>
    <mergeCell ref="A33:F33"/>
    <mergeCell ref="A34:H34"/>
    <mergeCell ref="A35:F35"/>
  </mergeCells>
  <pageMargins left="0.7" right="0.7" top="0.75" bottom="0.75" header="0.3" footer="0.3"/>
  <pageSetup orientation="portrait"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3"/>
  <dimension ref="A2:M35"/>
  <sheetViews>
    <sheetView workbookViewId="0"/>
  </sheetViews>
  <sheetFormatPr baseColWidth="10" defaultRowHeight="10.5" x14ac:dyDescent="0.15"/>
  <cols>
    <col min="1" max="1" width="40" style="2085" customWidth="1"/>
    <col min="2" max="7" width="17.85546875" style="2085" customWidth="1"/>
    <col min="8" max="8" width="18.28515625" style="2085" bestFit="1" customWidth="1"/>
    <col min="9" max="9" width="17.85546875" style="2085" customWidth="1"/>
    <col min="10" max="10" width="12" style="2085" bestFit="1" customWidth="1"/>
    <col min="11" max="11" width="17.85546875" style="2085" bestFit="1" customWidth="1"/>
    <col min="12" max="12" width="20.42578125" style="2085" bestFit="1" customWidth="1"/>
    <col min="13" max="13" width="17.85546875" style="2085" bestFit="1" customWidth="1"/>
    <col min="14" max="16384" width="11.42578125" style="2085"/>
  </cols>
  <sheetData>
    <row r="2" spans="1:13" ht="22.5" customHeight="1" x14ac:dyDescent="0.15">
      <c r="A2" s="2571" t="s">
        <v>3947</v>
      </c>
      <c r="B2" s="2571"/>
      <c r="C2" s="2571"/>
      <c r="D2" s="2571"/>
      <c r="E2" s="2571"/>
      <c r="F2" s="2571"/>
      <c r="G2" s="2571"/>
      <c r="H2" s="2571"/>
    </row>
    <row r="3" spans="1:13" x14ac:dyDescent="0.15">
      <c r="A3" s="274"/>
      <c r="B3" s="274"/>
      <c r="C3" s="274"/>
      <c r="D3" s="274"/>
      <c r="E3" s="274"/>
      <c r="F3" s="274"/>
    </row>
    <row r="4" spans="1:13" ht="18.75" customHeight="1" x14ac:dyDescent="0.15">
      <c r="A4" s="2176" t="s">
        <v>2816</v>
      </c>
      <c r="B4" s="2177" t="s">
        <v>3752</v>
      </c>
      <c r="C4" s="2177" t="s">
        <v>3948</v>
      </c>
      <c r="D4" s="2177" t="s">
        <v>3949</v>
      </c>
      <c r="E4" s="2177" t="s">
        <v>3950</v>
      </c>
      <c r="F4" s="2177" t="s">
        <v>3951</v>
      </c>
      <c r="G4" s="2177" t="s">
        <v>3757</v>
      </c>
      <c r="H4" s="2177">
        <v>2016</v>
      </c>
    </row>
    <row r="5" spans="1:13" x14ac:dyDescent="0.15">
      <c r="A5" s="417" t="s">
        <v>71</v>
      </c>
      <c r="B5" s="64">
        <f>+B6+B8+B12+B17+B22</f>
        <v>85312062446.719864</v>
      </c>
      <c r="C5" s="64">
        <f t="shared" ref="C5:H5" si="0">+C6+C8+C12+C17+C22</f>
        <v>111938198309.8125</v>
      </c>
      <c r="D5" s="64">
        <f t="shared" si="0"/>
        <v>102851045644.34412</v>
      </c>
      <c r="E5" s="64">
        <f t="shared" si="0"/>
        <v>127854993411.86569</v>
      </c>
      <c r="F5" s="64">
        <f t="shared" si="0"/>
        <v>145517275634.57053</v>
      </c>
      <c r="G5" s="64">
        <f t="shared" si="0"/>
        <v>172014354827.04596</v>
      </c>
      <c r="H5" s="64">
        <f t="shared" si="0"/>
        <v>102117119683.62451</v>
      </c>
      <c r="I5" s="2178"/>
      <c r="K5" s="2178"/>
      <c r="L5" s="2178"/>
      <c r="M5" s="2178"/>
    </row>
    <row r="6" spans="1:13" x14ac:dyDescent="0.15">
      <c r="A6" s="274" t="s">
        <v>2831</v>
      </c>
      <c r="B6" s="64">
        <f>+B7</f>
        <v>5445229.4711178122</v>
      </c>
      <c r="C6" s="64">
        <f>SUM(C7)</f>
        <v>2811367.5425362075</v>
      </c>
      <c r="D6" s="64">
        <f t="shared" ref="D6:H6" si="1">SUM(D7)</f>
        <v>13271826.623376627</v>
      </c>
      <c r="E6" s="64">
        <f t="shared" si="1"/>
        <v>0</v>
      </c>
      <c r="F6" s="64">
        <f t="shared" si="1"/>
        <v>2593978.4136508531</v>
      </c>
      <c r="G6" s="64">
        <f t="shared" si="1"/>
        <v>9445917.6402670033</v>
      </c>
      <c r="H6" s="64">
        <f t="shared" si="1"/>
        <v>7406919</v>
      </c>
      <c r="I6" s="2178"/>
    </row>
    <row r="7" spans="1:13" x14ac:dyDescent="0.15">
      <c r="A7" s="1616" t="s">
        <v>2470</v>
      </c>
      <c r="B7" s="24">
        <v>5445229.4711178122</v>
      </c>
      <c r="C7" s="24">
        <v>2811367.5425362075</v>
      </c>
      <c r="D7" s="24">
        <v>13271826.623376627</v>
      </c>
      <c r="E7" s="24">
        <v>0</v>
      </c>
      <c r="F7" s="24">
        <v>2593978.4136508531</v>
      </c>
      <c r="G7" s="24">
        <v>9445917.6402670033</v>
      </c>
      <c r="H7" s="24">
        <v>7406919</v>
      </c>
      <c r="I7" s="2178"/>
    </row>
    <row r="8" spans="1:13" x14ac:dyDescent="0.15">
      <c r="A8" s="274" t="s">
        <v>2829</v>
      </c>
      <c r="B8" s="64">
        <f>+SUM(B9:B11)</f>
        <v>2440107270.0931215</v>
      </c>
      <c r="C8" s="64">
        <f t="shared" ref="C8:H8" si="2">+SUM(C9:C11)</f>
        <v>3045181233.3930235</v>
      </c>
      <c r="D8" s="64">
        <f t="shared" si="2"/>
        <v>2801705151.2402105</v>
      </c>
      <c r="E8" s="64">
        <f t="shared" si="2"/>
        <v>3234566931.3600183</v>
      </c>
      <c r="F8" s="64">
        <f t="shared" si="2"/>
        <v>4130251876.4358907</v>
      </c>
      <c r="G8" s="64">
        <f t="shared" si="2"/>
        <v>5238631075.2939157</v>
      </c>
      <c r="H8" s="64">
        <f t="shared" si="2"/>
        <v>2801516958.1542001</v>
      </c>
      <c r="I8" s="2178"/>
    </row>
    <row r="9" spans="1:13" x14ac:dyDescent="0.15">
      <c r="A9" s="1616" t="s">
        <v>3744</v>
      </c>
      <c r="B9" s="24">
        <v>2277276264.1652818</v>
      </c>
      <c r="C9" s="24">
        <v>2929946185.2954078</v>
      </c>
      <c r="D9" s="24">
        <v>2689219784.6937819</v>
      </c>
      <c r="E9" s="24">
        <v>3039774195.0732203</v>
      </c>
      <c r="F9" s="24">
        <v>4025074482.192193</v>
      </c>
      <c r="G9" s="24">
        <v>5034962733.1749468</v>
      </c>
      <c r="H9" s="24">
        <v>2726624332.2941999</v>
      </c>
      <c r="I9" s="2178"/>
    </row>
    <row r="10" spans="1:13" x14ac:dyDescent="0.15">
      <c r="A10" s="1616" t="s">
        <v>3745</v>
      </c>
      <c r="B10" s="24">
        <v>162831005.92783952</v>
      </c>
      <c r="C10" s="24">
        <v>115235048.0976159</v>
      </c>
      <c r="D10" s="24">
        <v>112485366.54642861</v>
      </c>
      <c r="E10" s="24">
        <v>83231146.510501444</v>
      </c>
      <c r="F10" s="24">
        <v>105177394.24369772</v>
      </c>
      <c r="G10" s="24">
        <v>201903583.12451023</v>
      </c>
      <c r="H10" s="24">
        <v>74892625.859999999</v>
      </c>
      <c r="I10" s="2178"/>
    </row>
    <row r="11" spans="1:13" x14ac:dyDescent="0.15">
      <c r="A11" s="1616" t="s">
        <v>3746</v>
      </c>
      <c r="B11" s="24">
        <v>0</v>
      </c>
      <c r="C11" s="24">
        <v>0</v>
      </c>
      <c r="D11" s="24">
        <v>0</v>
      </c>
      <c r="E11" s="24">
        <v>111561589.77629679</v>
      </c>
      <c r="F11" s="24">
        <v>0</v>
      </c>
      <c r="G11" s="24">
        <v>1764758.9944596069</v>
      </c>
      <c r="H11" s="24">
        <v>0</v>
      </c>
      <c r="I11" s="2178"/>
    </row>
    <row r="12" spans="1:13" x14ac:dyDescent="0.15">
      <c r="A12" s="274" t="s">
        <v>2855</v>
      </c>
      <c r="B12" s="64">
        <f>+SUM(B13:B16)</f>
        <v>5878840382.9284506</v>
      </c>
      <c r="C12" s="64">
        <f t="shared" ref="C12:H12" si="3">+SUM(C13:C16)</f>
        <v>5998884644.5619211</v>
      </c>
      <c r="D12" s="64">
        <f t="shared" si="3"/>
        <v>6429056227.4776449</v>
      </c>
      <c r="E12" s="64">
        <f t="shared" si="3"/>
        <v>8336808673.9072104</v>
      </c>
      <c r="F12" s="64">
        <f t="shared" si="3"/>
        <v>10021828889.220926</v>
      </c>
      <c r="G12" s="64">
        <f t="shared" si="3"/>
        <v>7928325736.5695076</v>
      </c>
      <c r="H12" s="64">
        <f t="shared" si="3"/>
        <v>3297429102.8756995</v>
      </c>
      <c r="I12" s="2178"/>
    </row>
    <row r="13" spans="1:13" x14ac:dyDescent="0.15">
      <c r="A13" s="1616" t="s">
        <v>3747</v>
      </c>
      <c r="B13" s="24">
        <v>0</v>
      </c>
      <c r="C13" s="24">
        <v>70965644.565500751</v>
      </c>
      <c r="D13" s="24">
        <v>46594579.601301156</v>
      </c>
      <c r="E13" s="24">
        <v>137729988.46993369</v>
      </c>
      <c r="F13" s="24">
        <v>37650383.989233755</v>
      </c>
      <c r="G13" s="24">
        <v>0</v>
      </c>
      <c r="H13" s="24">
        <v>19025332.068599999</v>
      </c>
      <c r="I13" s="2178"/>
    </row>
    <row r="14" spans="1:13" x14ac:dyDescent="0.15">
      <c r="A14" s="1616" t="s">
        <v>1593</v>
      </c>
      <c r="B14" s="24">
        <v>5179350110.9294586</v>
      </c>
      <c r="C14" s="24">
        <v>4273789704.349577</v>
      </c>
      <c r="D14" s="24">
        <v>5239555809.7367735</v>
      </c>
      <c r="E14" s="24">
        <v>6820259027.221591</v>
      </c>
      <c r="F14" s="24">
        <v>7701791385.5768852</v>
      </c>
      <c r="G14" s="24">
        <v>4535974184.724844</v>
      </c>
      <c r="H14" s="24">
        <v>2501053133.5724993</v>
      </c>
      <c r="I14" s="2178"/>
    </row>
    <row r="15" spans="1:13" x14ac:dyDescent="0.15">
      <c r="A15" s="1616" t="s">
        <v>1563</v>
      </c>
      <c r="B15" s="24">
        <v>0</v>
      </c>
      <c r="C15" s="24">
        <v>0</v>
      </c>
      <c r="D15" s="24">
        <v>0</v>
      </c>
      <c r="E15" s="24">
        <v>0</v>
      </c>
      <c r="F15" s="24">
        <v>0</v>
      </c>
      <c r="G15" s="24">
        <v>0</v>
      </c>
      <c r="H15" s="24">
        <v>0</v>
      </c>
      <c r="I15" s="2178"/>
    </row>
    <row r="16" spans="1:13" x14ac:dyDescent="0.15">
      <c r="A16" s="1616" t="s">
        <v>1564</v>
      </c>
      <c r="B16" s="24">
        <v>699490271.9989922</v>
      </c>
      <c r="C16" s="24">
        <v>1654129295.6468432</v>
      </c>
      <c r="D16" s="24">
        <v>1142905838.1395702</v>
      </c>
      <c r="E16" s="24">
        <v>1378819658.2156858</v>
      </c>
      <c r="F16" s="24">
        <v>2282387119.6548066</v>
      </c>
      <c r="G16" s="24">
        <v>3392351551.8446631</v>
      </c>
      <c r="H16" s="24">
        <v>777350637.23459995</v>
      </c>
      <c r="I16" s="2178"/>
    </row>
    <row r="17" spans="1:9" x14ac:dyDescent="0.15">
      <c r="A17" s="274" t="s">
        <v>3524</v>
      </c>
      <c r="B17" s="64">
        <f>+SUM(B18:B21)</f>
        <v>14282433490.50421</v>
      </c>
      <c r="C17" s="64">
        <f t="shared" ref="C17:H17" si="4">+SUM(C18:C21)</f>
        <v>16559864469.4254</v>
      </c>
      <c r="D17" s="64">
        <f t="shared" si="4"/>
        <v>13630147710.035975</v>
      </c>
      <c r="E17" s="64">
        <f t="shared" si="4"/>
        <v>16598898725.32482</v>
      </c>
      <c r="F17" s="64">
        <f t="shared" si="4"/>
        <v>20121706231.024872</v>
      </c>
      <c r="G17" s="64">
        <f t="shared" si="4"/>
        <v>18716306668.571644</v>
      </c>
      <c r="H17" s="64">
        <f t="shared" si="4"/>
        <v>10696500779.1486</v>
      </c>
      <c r="I17" s="2178"/>
    </row>
    <row r="18" spans="1:9" x14ac:dyDescent="0.15">
      <c r="A18" s="1616" t="s">
        <v>2824</v>
      </c>
      <c r="B18" s="24">
        <v>1409062909.0598371</v>
      </c>
      <c r="C18" s="24">
        <v>1295841602.6992898</v>
      </c>
      <c r="D18" s="24">
        <v>490776388.23835242</v>
      </c>
      <c r="E18" s="24">
        <v>758107747.1533401</v>
      </c>
      <c r="F18" s="24">
        <v>590330791.70037937</v>
      </c>
      <c r="G18" s="24">
        <v>595544834.82636058</v>
      </c>
      <c r="H18" s="24">
        <v>254025084.92009997</v>
      </c>
      <c r="I18" s="2178"/>
    </row>
    <row r="19" spans="1:9" x14ac:dyDescent="0.15">
      <c r="A19" s="1616" t="s">
        <v>2825</v>
      </c>
      <c r="B19" s="24">
        <v>1087030257.5249169</v>
      </c>
      <c r="C19" s="24">
        <v>2543437642.8925076</v>
      </c>
      <c r="D19" s="24">
        <v>1639387580.035985</v>
      </c>
      <c r="E19" s="24">
        <v>1080547543.4331679</v>
      </c>
      <c r="F19" s="24">
        <v>2356066229.6032505</v>
      </c>
      <c r="G19" s="24">
        <v>1321176812.8891401</v>
      </c>
      <c r="H19" s="24">
        <v>245733479.51099998</v>
      </c>
      <c r="I19" s="2178"/>
    </row>
    <row r="20" spans="1:9" x14ac:dyDescent="0.15">
      <c r="A20" s="1616" t="s">
        <v>2473</v>
      </c>
      <c r="B20" s="24">
        <v>11487681945.975821</v>
      </c>
      <c r="C20" s="24">
        <v>12527978445.986597</v>
      </c>
      <c r="D20" s="24">
        <v>11349766561.065092</v>
      </c>
      <c r="E20" s="24">
        <v>14562815625.532499</v>
      </c>
      <c r="F20" s="24">
        <v>16681056174.899147</v>
      </c>
      <c r="G20" s="24">
        <v>16526198039.101269</v>
      </c>
      <c r="H20" s="24">
        <v>10196742214.717499</v>
      </c>
      <c r="I20" s="2178"/>
    </row>
    <row r="21" spans="1:9" ht="11.25" x14ac:dyDescent="0.15">
      <c r="A21" s="1616" t="s">
        <v>3952</v>
      </c>
      <c r="B21" s="24">
        <v>298658377.943636</v>
      </c>
      <c r="C21" s="24">
        <v>192606777.8470057</v>
      </c>
      <c r="D21" s="24">
        <v>150217180.6965439</v>
      </c>
      <c r="E21" s="24">
        <v>197427809.20581254</v>
      </c>
      <c r="F21" s="24">
        <v>494253034.82209253</v>
      </c>
      <c r="G21" s="24">
        <v>273386981.75487685</v>
      </c>
      <c r="H21" s="24">
        <v>0</v>
      </c>
      <c r="I21" s="2178"/>
    </row>
    <row r="22" spans="1:9" x14ac:dyDescent="0.15">
      <c r="A22" s="274" t="s">
        <v>1544</v>
      </c>
      <c r="B22" s="64">
        <f>+SUM(B23:B24)</f>
        <v>62705236073.722969</v>
      </c>
      <c r="C22" s="64">
        <f t="shared" ref="C22:H22" si="5">+SUM(C23:C24)</f>
        <v>86331456594.889618</v>
      </c>
      <c r="D22" s="64">
        <f t="shared" si="5"/>
        <v>79976864728.966919</v>
      </c>
      <c r="E22" s="64">
        <f t="shared" si="5"/>
        <v>99684719081.273636</v>
      </c>
      <c r="F22" s="64">
        <f t="shared" si="5"/>
        <v>111240894659.47519</v>
      </c>
      <c r="G22" s="64">
        <f t="shared" si="5"/>
        <v>140121645428.97064</v>
      </c>
      <c r="H22" s="64">
        <f t="shared" si="5"/>
        <v>85314265924.446014</v>
      </c>
      <c r="I22" s="2178"/>
    </row>
    <row r="23" spans="1:9" x14ac:dyDescent="0.15">
      <c r="A23" s="1616" t="s">
        <v>3749</v>
      </c>
      <c r="B23" s="24">
        <v>541318992.47149694</v>
      </c>
      <c r="C23" s="24">
        <v>663275308.81422579</v>
      </c>
      <c r="D23" s="24">
        <v>1264220010.850812</v>
      </c>
      <c r="E23" s="24">
        <v>2122875200.3875828</v>
      </c>
      <c r="F23" s="24">
        <v>2555896865.0546479</v>
      </c>
      <c r="G23" s="24">
        <v>3081416735.0278339</v>
      </c>
      <c r="H23" s="24">
        <v>1667221415.8586996</v>
      </c>
      <c r="I23" s="2178"/>
    </row>
    <row r="24" spans="1:9" x14ac:dyDescent="0.15">
      <c r="A24" s="1616" t="s">
        <v>2852</v>
      </c>
      <c r="B24" s="24">
        <v>62163917081.251472</v>
      </c>
      <c r="C24" s="24">
        <v>85668181286.075394</v>
      </c>
      <c r="D24" s="24">
        <v>78712644718.116104</v>
      </c>
      <c r="E24" s="24">
        <v>97561843880.886047</v>
      </c>
      <c r="F24" s="24">
        <v>108684997794.42055</v>
      </c>
      <c r="G24" s="24">
        <v>137040228693.94281</v>
      </c>
      <c r="H24" s="24">
        <v>83647044508.587311</v>
      </c>
      <c r="I24" s="2178"/>
    </row>
    <row r="26" spans="1:9" x14ac:dyDescent="0.15">
      <c r="A26" s="2567" t="s">
        <v>3953</v>
      </c>
      <c r="B26" s="2567"/>
      <c r="C26" s="2567"/>
      <c r="D26" s="2567"/>
      <c r="E26" s="2567"/>
      <c r="F26" s="2567"/>
      <c r="G26" s="2567"/>
    </row>
    <row r="27" spans="1:9" x14ac:dyDescent="0.15">
      <c r="A27" s="2639" t="s">
        <v>3954</v>
      </c>
      <c r="B27" s="2639"/>
      <c r="C27" s="2639"/>
      <c r="D27" s="2639"/>
      <c r="E27" s="2639"/>
      <c r="F27" s="2639"/>
      <c r="G27" s="2639"/>
    </row>
    <row r="28" spans="1:9" x14ac:dyDescent="0.15">
      <c r="A28" s="2639" t="s">
        <v>3955</v>
      </c>
      <c r="B28" s="2639"/>
      <c r="C28" s="2639"/>
      <c r="D28" s="2639"/>
      <c r="E28" s="2639"/>
      <c r="F28" s="2639"/>
      <c r="G28" s="2639"/>
    </row>
    <row r="29" spans="1:9" x14ac:dyDescent="0.15">
      <c r="A29" s="2639" t="s">
        <v>3956</v>
      </c>
      <c r="B29" s="2639"/>
      <c r="C29" s="2639"/>
      <c r="D29" s="2639"/>
      <c r="E29" s="2639"/>
      <c r="F29" s="2639"/>
      <c r="G29" s="2639"/>
    </row>
    <row r="30" spans="1:9" ht="10.5" customHeight="1" x14ac:dyDescent="0.15">
      <c r="A30" s="2639" t="s">
        <v>3957</v>
      </c>
      <c r="B30" s="2639"/>
      <c r="C30" s="2639"/>
      <c r="D30" s="2639"/>
      <c r="E30" s="2639"/>
      <c r="F30" s="2639"/>
      <c r="G30" s="2639"/>
    </row>
    <row r="31" spans="1:9" ht="10.5" customHeight="1" x14ac:dyDescent="0.15">
      <c r="A31" s="2639" t="s">
        <v>3958</v>
      </c>
      <c r="B31" s="2639"/>
      <c r="C31" s="2639"/>
      <c r="D31" s="2639"/>
      <c r="E31" s="2639"/>
      <c r="F31" s="2639"/>
      <c r="G31" s="2639"/>
    </row>
    <row r="32" spans="1:9" x14ac:dyDescent="0.15">
      <c r="A32" s="2639" t="s">
        <v>3959</v>
      </c>
      <c r="B32" s="2639"/>
      <c r="C32" s="2639"/>
      <c r="D32" s="2639"/>
      <c r="E32" s="2639"/>
      <c r="F32" s="2639"/>
      <c r="G32" s="2639"/>
    </row>
    <row r="33" spans="1:8" ht="25.5" customHeight="1" x14ac:dyDescent="0.15">
      <c r="A33" s="3557" t="s">
        <v>3960</v>
      </c>
      <c r="B33" s="3557"/>
      <c r="C33" s="3557"/>
      <c r="D33" s="3557"/>
      <c r="E33" s="3557"/>
      <c r="F33" s="3557"/>
      <c r="G33" s="3557"/>
      <c r="H33" s="3557"/>
    </row>
    <row r="34" spans="1:8" x14ac:dyDescent="0.15">
      <c r="A34" s="3552" t="s">
        <v>21</v>
      </c>
      <c r="B34" s="3552"/>
      <c r="C34" s="3552"/>
      <c r="D34" s="3552"/>
      <c r="E34" s="3552"/>
      <c r="F34" s="3552"/>
    </row>
    <row r="35" spans="1:8" ht="22.5" customHeight="1" x14ac:dyDescent="0.15">
      <c r="A35" s="3551" t="s">
        <v>3681</v>
      </c>
      <c r="B35" s="3551"/>
      <c r="C35" s="3551"/>
      <c r="D35" s="3551"/>
      <c r="E35" s="3551"/>
      <c r="F35" s="3551"/>
      <c r="G35" s="3551"/>
      <c r="H35" s="3551"/>
    </row>
  </sheetData>
  <mergeCells count="11">
    <mergeCell ref="A31:G31"/>
    <mergeCell ref="A32:G32"/>
    <mergeCell ref="A33:H33"/>
    <mergeCell ref="A34:F34"/>
    <mergeCell ref="A35:H35"/>
    <mergeCell ref="A30:G30"/>
    <mergeCell ref="A2:H2"/>
    <mergeCell ref="A26:G26"/>
    <mergeCell ref="A27:G27"/>
    <mergeCell ref="A28:G28"/>
    <mergeCell ref="A29:G29"/>
  </mergeCells>
  <pageMargins left="0.7" right="0.7" top="0.75" bottom="0.75" header="0.3" footer="0.3"/>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4">
    <pageSetUpPr fitToPage="1"/>
  </sheetPr>
  <dimension ref="A2:D69"/>
  <sheetViews>
    <sheetView zoomScaleNormal="100" workbookViewId="0"/>
  </sheetViews>
  <sheetFormatPr baseColWidth="10" defaultRowHeight="10.5" x14ac:dyDescent="0.15"/>
  <cols>
    <col min="1" max="1" width="128" style="294" customWidth="1"/>
    <col min="2" max="2" width="15.7109375" style="294" customWidth="1"/>
    <col min="3" max="3" width="8.85546875" style="294" customWidth="1"/>
    <col min="4" max="4" width="12.42578125" style="294" bestFit="1" customWidth="1"/>
    <col min="5" max="16384" width="11.42578125" style="294"/>
  </cols>
  <sheetData>
    <row r="2" spans="1:2" ht="22.5" customHeight="1" x14ac:dyDescent="0.15">
      <c r="A2" s="3555" t="s">
        <v>3961</v>
      </c>
      <c r="B2" s="3555"/>
    </row>
    <row r="3" spans="1:2" x14ac:dyDescent="0.15">
      <c r="A3" s="2094"/>
      <c r="B3" s="2094"/>
    </row>
    <row r="4" spans="1:2" s="2180" customFormat="1" ht="18.75" customHeight="1" x14ac:dyDescent="0.25">
      <c r="A4" s="2179" t="s">
        <v>2816</v>
      </c>
      <c r="B4" s="2177" t="s">
        <v>3962</v>
      </c>
    </row>
    <row r="5" spans="1:2" x14ac:dyDescent="0.15">
      <c r="A5" s="2094" t="s">
        <v>71</v>
      </c>
      <c r="B5" s="523">
        <f>SUM(B6,B9,B17,B28,B49)</f>
        <v>153032594.05000001</v>
      </c>
    </row>
    <row r="6" spans="1:2" x14ac:dyDescent="0.15">
      <c r="A6" s="2181" t="s">
        <v>2831</v>
      </c>
      <c r="B6" s="1098">
        <f>SUM(B7)</f>
        <v>11100</v>
      </c>
    </row>
    <row r="7" spans="1:2" x14ac:dyDescent="0.15">
      <c r="A7" s="2182" t="s">
        <v>2470</v>
      </c>
      <c r="B7" s="1098">
        <f>SUM(B8)</f>
        <v>11100</v>
      </c>
    </row>
    <row r="8" spans="1:2" x14ac:dyDescent="0.15">
      <c r="A8" s="2183" t="s">
        <v>3963</v>
      </c>
      <c r="B8" s="37">
        <v>11100</v>
      </c>
    </row>
    <row r="9" spans="1:2" x14ac:dyDescent="0.15">
      <c r="A9" s="2181" t="s">
        <v>2829</v>
      </c>
      <c r="B9" s="1098">
        <f>SUM(B10,B14,B16)</f>
        <v>4198349.9800000004</v>
      </c>
    </row>
    <row r="10" spans="1:2" x14ac:dyDescent="0.15">
      <c r="A10" s="2182" t="s">
        <v>3744</v>
      </c>
      <c r="B10" s="1098">
        <f>SUM(B11:B13)</f>
        <v>4086115.9800000004</v>
      </c>
    </row>
    <row r="11" spans="1:2" x14ac:dyDescent="0.15">
      <c r="A11" s="2184" t="s">
        <v>3964</v>
      </c>
      <c r="B11" s="37">
        <v>132405</v>
      </c>
    </row>
    <row r="12" spans="1:2" x14ac:dyDescent="0.15">
      <c r="A12" s="2184" t="s">
        <v>3965</v>
      </c>
      <c r="B12" s="37">
        <v>3471094.1700000004</v>
      </c>
    </row>
    <row r="13" spans="1:2" x14ac:dyDescent="0.15">
      <c r="A13" s="2184" t="s">
        <v>3966</v>
      </c>
      <c r="B13" s="37">
        <v>482616.81</v>
      </c>
    </row>
    <row r="14" spans="1:2" x14ac:dyDescent="0.15">
      <c r="A14" s="2182" t="s">
        <v>3745</v>
      </c>
      <c r="B14" s="1098">
        <f>SUM(B15)</f>
        <v>112234</v>
      </c>
    </row>
    <row r="15" spans="1:2" x14ac:dyDescent="0.15">
      <c r="A15" s="2184" t="s">
        <v>3967</v>
      </c>
      <c r="B15" s="37">
        <v>112234</v>
      </c>
    </row>
    <row r="16" spans="1:2" s="417" customFormat="1" x14ac:dyDescent="0.15">
      <c r="A16" s="2182" t="s">
        <v>3746</v>
      </c>
      <c r="B16" s="2185">
        <v>0</v>
      </c>
    </row>
    <row r="17" spans="1:2" x14ac:dyDescent="0.15">
      <c r="A17" s="2181" t="s">
        <v>2855</v>
      </c>
      <c r="B17" s="1098">
        <f>SUM(B18,B20,B23,B24)</f>
        <v>4941523.33</v>
      </c>
    </row>
    <row r="18" spans="1:2" s="417" customFormat="1" x14ac:dyDescent="0.15">
      <c r="A18" s="2182" t="s">
        <v>3747</v>
      </c>
      <c r="B18" s="1098">
        <f>SUM(B19)</f>
        <v>28511.34</v>
      </c>
    </row>
    <row r="19" spans="1:2" x14ac:dyDescent="0.15">
      <c r="A19" s="2184" t="s">
        <v>3968</v>
      </c>
      <c r="B19" s="37">
        <v>28511.34</v>
      </c>
    </row>
    <row r="20" spans="1:2" x14ac:dyDescent="0.15">
      <c r="A20" s="2182" t="s">
        <v>1593</v>
      </c>
      <c r="B20" s="1098">
        <f>SUM(B21:B22)</f>
        <v>3748075.25</v>
      </c>
    </row>
    <row r="21" spans="1:2" s="417" customFormat="1" ht="21" x14ac:dyDescent="0.15">
      <c r="A21" s="2184" t="s">
        <v>3969</v>
      </c>
      <c r="B21" s="37">
        <v>791185.57000000007</v>
      </c>
    </row>
    <row r="22" spans="1:2" s="417" customFormat="1" x14ac:dyDescent="0.15">
      <c r="A22" s="2186" t="s">
        <v>3970</v>
      </c>
      <c r="B22" s="37">
        <v>2956889.6799999997</v>
      </c>
    </row>
    <row r="23" spans="1:2" x14ac:dyDescent="0.15">
      <c r="A23" s="2182" t="s">
        <v>1563</v>
      </c>
      <c r="B23" s="523">
        <v>0</v>
      </c>
    </row>
    <row r="24" spans="1:2" s="417" customFormat="1" x14ac:dyDescent="0.15">
      <c r="A24" s="2182" t="s">
        <v>1564</v>
      </c>
      <c r="B24" s="1098">
        <f>SUM(B25:B27)</f>
        <v>1164936.74</v>
      </c>
    </row>
    <row r="25" spans="1:2" x14ac:dyDescent="0.15">
      <c r="A25" s="2184" t="s">
        <v>3971</v>
      </c>
      <c r="B25" s="37">
        <v>518344.2</v>
      </c>
    </row>
    <row r="26" spans="1:2" s="417" customFormat="1" x14ac:dyDescent="0.15">
      <c r="A26" s="2184" t="s">
        <v>3972</v>
      </c>
      <c r="B26" s="37">
        <v>499392.54000000004</v>
      </c>
    </row>
    <row r="27" spans="1:2" s="417" customFormat="1" x14ac:dyDescent="0.15">
      <c r="A27" s="2184" t="s">
        <v>3973</v>
      </c>
      <c r="B27" s="37">
        <v>147200</v>
      </c>
    </row>
    <row r="28" spans="1:2" s="417" customFormat="1" x14ac:dyDescent="0.15">
      <c r="A28" s="2181" t="s">
        <v>3524</v>
      </c>
      <c r="B28" s="1098">
        <f>SUM(B29,B34,B40)</f>
        <v>16029763.340000002</v>
      </c>
    </row>
    <row r="29" spans="1:2" x14ac:dyDescent="0.15">
      <c r="A29" s="2182" t="s">
        <v>2824</v>
      </c>
      <c r="B29" s="1098">
        <f>SUM(B30:B33)</f>
        <v>380681.69</v>
      </c>
    </row>
    <row r="30" spans="1:2" x14ac:dyDescent="0.15">
      <c r="A30" s="2184" t="s">
        <v>3974</v>
      </c>
      <c r="B30" s="37">
        <v>4140</v>
      </c>
    </row>
    <row r="31" spans="1:2" x14ac:dyDescent="0.15">
      <c r="A31" s="2184" t="s">
        <v>3975</v>
      </c>
      <c r="B31" s="37">
        <v>367439.69</v>
      </c>
    </row>
    <row r="32" spans="1:2" x14ac:dyDescent="0.15">
      <c r="A32" s="2184" t="s">
        <v>3976</v>
      </c>
      <c r="B32" s="37">
        <v>769</v>
      </c>
    </row>
    <row r="33" spans="1:4" s="417" customFormat="1" x14ac:dyDescent="0.15">
      <c r="A33" s="2184" t="s">
        <v>3977</v>
      </c>
      <c r="B33" s="37">
        <v>8333</v>
      </c>
    </row>
    <row r="34" spans="1:4" s="417" customFormat="1" x14ac:dyDescent="0.15">
      <c r="A34" s="2182" t="s">
        <v>2825</v>
      </c>
      <c r="B34" s="1098">
        <f>SUM(B35:B39)</f>
        <v>368255.9</v>
      </c>
    </row>
    <row r="35" spans="1:4" x14ac:dyDescent="0.15">
      <c r="A35" s="2184" t="s">
        <v>3978</v>
      </c>
      <c r="B35" s="37">
        <v>25678.18</v>
      </c>
    </row>
    <row r="36" spans="1:4" x14ac:dyDescent="0.15">
      <c r="A36" s="2184" t="s">
        <v>3979</v>
      </c>
      <c r="B36" s="37">
        <v>5083.99</v>
      </c>
    </row>
    <row r="37" spans="1:4" x14ac:dyDescent="0.15">
      <c r="A37" s="2184" t="s">
        <v>3980</v>
      </c>
      <c r="B37" s="37">
        <v>144671.9</v>
      </c>
    </row>
    <row r="38" spans="1:4" s="417" customFormat="1" x14ac:dyDescent="0.15">
      <c r="A38" s="2184" t="s">
        <v>3981</v>
      </c>
      <c r="B38" s="37">
        <v>184221.83</v>
      </c>
    </row>
    <row r="39" spans="1:4" x14ac:dyDescent="0.15">
      <c r="A39" s="2184" t="s">
        <v>3982</v>
      </c>
      <c r="B39" s="37">
        <v>8600</v>
      </c>
    </row>
    <row r="40" spans="1:4" x14ac:dyDescent="0.15">
      <c r="A40" s="2182" t="s">
        <v>2473</v>
      </c>
      <c r="B40" s="1098">
        <f>SUM(B41:B48)</f>
        <v>15280825.750000002</v>
      </c>
      <c r="D40" s="1098"/>
    </row>
    <row r="41" spans="1:4" x14ac:dyDescent="0.15">
      <c r="A41" s="2184" t="s">
        <v>3983</v>
      </c>
      <c r="B41" s="37">
        <v>654025.74</v>
      </c>
    </row>
    <row r="42" spans="1:4" s="417" customFormat="1" x14ac:dyDescent="0.15">
      <c r="A42" s="2184" t="s">
        <v>3984</v>
      </c>
      <c r="B42" s="37">
        <v>3800681.01</v>
      </c>
    </row>
    <row r="43" spans="1:4" x14ac:dyDescent="0.15">
      <c r="A43" s="2184" t="s">
        <v>3985</v>
      </c>
      <c r="B43" s="37">
        <v>63990.99</v>
      </c>
    </row>
    <row r="44" spans="1:4" x14ac:dyDescent="0.15">
      <c r="A44" s="2184" t="s">
        <v>3986</v>
      </c>
      <c r="B44" s="37">
        <v>686854.48</v>
      </c>
    </row>
    <row r="45" spans="1:4" s="417" customFormat="1" x14ac:dyDescent="0.15">
      <c r="A45" s="2184" t="s">
        <v>3987</v>
      </c>
      <c r="B45" s="37">
        <v>61965</v>
      </c>
    </row>
    <row r="46" spans="1:4" x14ac:dyDescent="0.15">
      <c r="A46" s="2184" t="s">
        <v>3988</v>
      </c>
      <c r="B46" s="37">
        <v>113949</v>
      </c>
    </row>
    <row r="47" spans="1:4" s="417" customFormat="1" x14ac:dyDescent="0.15">
      <c r="A47" s="2184" t="s">
        <v>3989</v>
      </c>
      <c r="B47" s="37">
        <v>9789151.4200000018</v>
      </c>
    </row>
    <row r="48" spans="1:4" s="417" customFormat="1" x14ac:dyDescent="0.15">
      <c r="A48" s="2187" t="s">
        <v>3990</v>
      </c>
      <c r="B48" s="77">
        <v>110208.11</v>
      </c>
    </row>
    <row r="49" spans="1:2" x14ac:dyDescent="0.15">
      <c r="A49" s="2181" t="s">
        <v>1544</v>
      </c>
      <c r="B49" s="1098">
        <f>SUM(B50,B52)</f>
        <v>127851857.40000001</v>
      </c>
    </row>
    <row r="50" spans="1:2" x14ac:dyDescent="0.15">
      <c r="A50" s="2188" t="s">
        <v>3749</v>
      </c>
      <c r="B50" s="1098">
        <f>SUM(B51)</f>
        <v>2498496.0300000003</v>
      </c>
    </row>
    <row r="51" spans="1:2" x14ac:dyDescent="0.15">
      <c r="A51" s="2184" t="s">
        <v>3991</v>
      </c>
      <c r="B51" s="37">
        <v>2498496.0300000003</v>
      </c>
    </row>
    <row r="52" spans="1:2" x14ac:dyDescent="0.15">
      <c r="A52" s="2188" t="s">
        <v>2852</v>
      </c>
      <c r="B52" s="1098">
        <f>SUM(B53:B66)</f>
        <v>125353361.37</v>
      </c>
    </row>
    <row r="53" spans="1:2" x14ac:dyDescent="0.15">
      <c r="A53" s="2184" t="s">
        <v>3992</v>
      </c>
      <c r="B53" s="37">
        <v>744380.46</v>
      </c>
    </row>
    <row r="54" spans="1:2" x14ac:dyDescent="0.15">
      <c r="A54" s="2184" t="s">
        <v>3993</v>
      </c>
      <c r="B54" s="37">
        <v>871184.72</v>
      </c>
    </row>
    <row r="55" spans="1:2" x14ac:dyDescent="0.15">
      <c r="A55" s="2186" t="s">
        <v>3994</v>
      </c>
      <c r="B55" s="37">
        <v>23615463.919999994</v>
      </c>
    </row>
    <row r="56" spans="1:2" s="417" customFormat="1" x14ac:dyDescent="0.15">
      <c r="A56" s="2184" t="s">
        <v>3995</v>
      </c>
      <c r="B56" s="37">
        <v>9850188.1099999975</v>
      </c>
    </row>
    <row r="57" spans="1:2" x14ac:dyDescent="0.15">
      <c r="A57" s="2184" t="s">
        <v>3996</v>
      </c>
      <c r="B57" s="37">
        <v>4216592.4800000004</v>
      </c>
    </row>
    <row r="58" spans="1:2" x14ac:dyDescent="0.15">
      <c r="A58" s="2184" t="s">
        <v>3997</v>
      </c>
      <c r="B58" s="37">
        <v>253096.37</v>
      </c>
    </row>
    <row r="59" spans="1:2" x14ac:dyDescent="0.15">
      <c r="A59" s="2184" t="s">
        <v>3998</v>
      </c>
      <c r="B59" s="37">
        <v>8397015.9499999993</v>
      </c>
    </row>
    <row r="60" spans="1:2" x14ac:dyDescent="0.15">
      <c r="A60" s="2184" t="s">
        <v>3999</v>
      </c>
      <c r="B60" s="37">
        <v>11450805.140000004</v>
      </c>
    </row>
    <row r="61" spans="1:2" x14ac:dyDescent="0.15">
      <c r="A61" s="2184" t="s">
        <v>4000</v>
      </c>
      <c r="B61" s="37">
        <v>962411.45</v>
      </c>
    </row>
    <row r="62" spans="1:2" x14ac:dyDescent="0.15">
      <c r="A62" s="2184" t="s">
        <v>4001</v>
      </c>
      <c r="B62" s="37">
        <v>5998708.2100000009</v>
      </c>
    </row>
    <row r="63" spans="1:2" x14ac:dyDescent="0.15">
      <c r="A63" s="2184" t="s">
        <v>4002</v>
      </c>
      <c r="B63" s="37">
        <v>28896111.32</v>
      </c>
    </row>
    <row r="64" spans="1:2" x14ac:dyDescent="0.15">
      <c r="A64" s="2184" t="s">
        <v>4003</v>
      </c>
      <c r="B64" s="37">
        <v>679340.44</v>
      </c>
    </row>
    <row r="65" spans="1:2" x14ac:dyDescent="0.15">
      <c r="A65" s="2184" t="s">
        <v>4004</v>
      </c>
      <c r="B65" s="37">
        <v>20846127.710000001</v>
      </c>
    </row>
    <row r="66" spans="1:2" x14ac:dyDescent="0.15">
      <c r="A66" s="2184" t="s">
        <v>4005</v>
      </c>
      <c r="B66" s="37">
        <v>8571935.0899999999</v>
      </c>
    </row>
    <row r="67" spans="1:2" x14ac:dyDescent="0.15">
      <c r="A67" s="2184"/>
      <c r="B67" s="37"/>
    </row>
    <row r="68" spans="1:2" ht="17.25" customHeight="1" x14ac:dyDescent="0.15">
      <c r="A68" s="3550" t="s">
        <v>3622</v>
      </c>
      <c r="B68" s="3550"/>
    </row>
    <row r="69" spans="1:2" ht="22.5" customHeight="1" x14ac:dyDescent="0.15">
      <c r="A69" s="3547" t="s">
        <v>3681</v>
      </c>
      <c r="B69" s="3547"/>
    </row>
  </sheetData>
  <mergeCells count="3">
    <mergeCell ref="A2:B2"/>
    <mergeCell ref="A68:B68"/>
    <mergeCell ref="A69:B69"/>
  </mergeCells>
  <pageMargins left="0.70866141732283472" right="0.70866141732283472" top="0.74803149606299213" bottom="0.74803149606299213" header="0.31496062992125984" footer="0.31496062992125984"/>
  <pageSetup paperSize="9" scale="81" orientation="portrait"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5">
    <pageSetUpPr fitToPage="1"/>
  </sheetPr>
  <dimension ref="A2:N29"/>
  <sheetViews>
    <sheetView zoomScale="90" zoomScaleNormal="90" workbookViewId="0"/>
  </sheetViews>
  <sheetFormatPr baseColWidth="10" defaultRowHeight="10.5" x14ac:dyDescent="0.15"/>
  <cols>
    <col min="1" max="1" width="37.140625" style="294" customWidth="1"/>
    <col min="2" max="2" width="17.140625" style="2014" bestFit="1" customWidth="1"/>
    <col min="3" max="4" width="14.7109375" style="2014" bestFit="1" customWidth="1"/>
    <col min="5" max="6" width="15.85546875" style="2014" bestFit="1" customWidth="1"/>
    <col min="7" max="7" width="15.5703125" style="2014" customWidth="1"/>
    <col min="8" max="8" width="18" style="2014" bestFit="1" customWidth="1"/>
    <col min="9" max="9" width="14.7109375" style="2014" bestFit="1" customWidth="1"/>
    <col min="10" max="10" width="16.85546875" style="2014" bestFit="1" customWidth="1"/>
    <col min="11" max="11" width="13" style="2014" bestFit="1" customWidth="1"/>
    <col min="12" max="14" width="14.28515625" style="2014" customWidth="1"/>
    <col min="15" max="15" width="17.140625" style="294" bestFit="1" customWidth="1"/>
    <col min="16" max="16384" width="11.42578125" style="294"/>
  </cols>
  <sheetData>
    <row r="2" spans="1:14" s="417" customFormat="1" ht="11.25" x14ac:dyDescent="0.15">
      <c r="A2" s="2189" t="s">
        <v>4006</v>
      </c>
      <c r="B2" s="2190"/>
      <c r="C2" s="2190"/>
      <c r="D2" s="2190"/>
      <c r="E2" s="2190"/>
      <c r="F2" s="2190"/>
      <c r="G2" s="2190"/>
      <c r="H2" s="2190"/>
      <c r="I2" s="2190"/>
      <c r="J2" s="2190"/>
      <c r="K2" s="2190"/>
      <c r="L2" s="2190"/>
      <c r="M2" s="2190"/>
      <c r="N2" s="2190"/>
    </row>
    <row r="3" spans="1:14" s="417" customFormat="1" x14ac:dyDescent="0.15">
      <c r="B3" s="2190"/>
      <c r="C3" s="2190"/>
      <c r="D3" s="2190"/>
      <c r="E3" s="2190"/>
      <c r="F3" s="2190"/>
      <c r="G3" s="2190"/>
      <c r="H3" s="2190"/>
      <c r="I3" s="2190"/>
      <c r="J3" s="2190"/>
      <c r="K3" s="2190"/>
      <c r="L3" s="2190"/>
      <c r="M3" s="2190"/>
      <c r="N3" s="2190"/>
    </row>
    <row r="4" spans="1:14" s="417" customFormat="1" ht="11.25" x14ac:dyDescent="0.15">
      <c r="A4" s="3561" t="s">
        <v>2816</v>
      </c>
      <c r="B4" s="3562" t="s">
        <v>71</v>
      </c>
      <c r="C4" s="3562" t="s">
        <v>4007</v>
      </c>
      <c r="D4" s="3562"/>
      <c r="E4" s="3562"/>
      <c r="F4" s="3562"/>
      <c r="G4" s="3562"/>
      <c r="H4" s="3562"/>
      <c r="I4" s="3562"/>
      <c r="J4" s="3562"/>
      <c r="K4" s="3562"/>
      <c r="L4" s="3562"/>
      <c r="M4" s="3562"/>
      <c r="N4" s="3562"/>
    </row>
    <row r="5" spans="1:14" ht="15" customHeight="1" x14ac:dyDescent="0.15">
      <c r="A5" s="3561"/>
      <c r="B5" s="3562"/>
      <c r="C5" s="2191" t="s">
        <v>3614</v>
      </c>
      <c r="D5" s="2191" t="s">
        <v>3615</v>
      </c>
      <c r="E5" s="2191" t="s">
        <v>3616</v>
      </c>
      <c r="F5" s="2191" t="s">
        <v>3059</v>
      </c>
      <c r="G5" s="2191" t="s">
        <v>3072</v>
      </c>
      <c r="H5" s="2191" t="s">
        <v>3617</v>
      </c>
      <c r="I5" s="2191" t="s">
        <v>3067</v>
      </c>
      <c r="J5" s="2191" t="s">
        <v>3618</v>
      </c>
      <c r="K5" s="2191" t="s">
        <v>3620</v>
      </c>
      <c r="L5" s="2191" t="s">
        <v>3619</v>
      </c>
      <c r="M5" s="2191" t="s">
        <v>119</v>
      </c>
      <c r="N5" s="2191" t="s">
        <v>118</v>
      </c>
    </row>
    <row r="6" spans="1:14" x14ac:dyDescent="0.15">
      <c r="A6" s="2094" t="s">
        <v>71</v>
      </c>
      <c r="B6" s="2192">
        <f t="shared" ref="B6:N6" si="0">+B7+B9+B13+B18+B22</f>
        <v>153032594.05000001</v>
      </c>
      <c r="C6" s="2192">
        <f t="shared" si="0"/>
        <v>5736509.8500000006</v>
      </c>
      <c r="D6" s="2192">
        <f t="shared" si="0"/>
        <v>3844019.5700000003</v>
      </c>
      <c r="E6" s="2192">
        <f t="shared" si="0"/>
        <v>21129084.010000013</v>
      </c>
      <c r="F6" s="2192">
        <f t="shared" si="0"/>
        <v>7204568.5100000007</v>
      </c>
      <c r="G6" s="2192">
        <f t="shared" si="0"/>
        <v>74583254.689999998</v>
      </c>
      <c r="H6" s="2192">
        <f t="shared" si="0"/>
        <v>30253389.720000003</v>
      </c>
      <c r="I6" s="2192">
        <f t="shared" si="0"/>
        <v>2244956.0699999998</v>
      </c>
      <c r="J6" s="2192">
        <f t="shared" si="0"/>
        <v>6591947.5000000009</v>
      </c>
      <c r="K6" s="2192">
        <f t="shared" si="0"/>
        <v>139772</v>
      </c>
      <c r="L6" s="2192">
        <f t="shared" si="0"/>
        <v>1240194.9100000001</v>
      </c>
      <c r="M6" s="2192">
        <f t="shared" si="0"/>
        <v>64136.71</v>
      </c>
      <c r="N6" s="2192">
        <f t="shared" si="0"/>
        <v>760.51</v>
      </c>
    </row>
    <row r="7" spans="1:14" x14ac:dyDescent="0.15">
      <c r="A7" s="2094" t="s">
        <v>3518</v>
      </c>
      <c r="B7" s="2192">
        <f>SUM(B8)</f>
        <v>11100</v>
      </c>
      <c r="C7" s="2192">
        <f t="shared" ref="C7:N7" si="1">SUM(C8)</f>
        <v>0</v>
      </c>
      <c r="D7" s="2192">
        <f t="shared" si="1"/>
        <v>0</v>
      </c>
      <c r="E7" s="2192">
        <f t="shared" si="1"/>
        <v>8600</v>
      </c>
      <c r="F7" s="2192">
        <f t="shared" si="1"/>
        <v>0</v>
      </c>
      <c r="G7" s="2192">
        <f t="shared" si="1"/>
        <v>0</v>
      </c>
      <c r="H7" s="2192">
        <f t="shared" si="1"/>
        <v>2500</v>
      </c>
      <c r="I7" s="2192">
        <f t="shared" si="1"/>
        <v>0</v>
      </c>
      <c r="J7" s="2192">
        <f t="shared" si="1"/>
        <v>0</v>
      </c>
      <c r="K7" s="2192">
        <f t="shared" si="1"/>
        <v>0</v>
      </c>
      <c r="L7" s="2192">
        <f t="shared" si="1"/>
        <v>0</v>
      </c>
      <c r="M7" s="2192">
        <f t="shared" si="1"/>
        <v>0</v>
      </c>
      <c r="N7" s="2192">
        <f t="shared" si="1"/>
        <v>0</v>
      </c>
    </row>
    <row r="8" spans="1:14" x14ac:dyDescent="0.15">
      <c r="A8" s="2095" t="s">
        <v>2470</v>
      </c>
      <c r="B8" s="306">
        <f>+SUM(C8:N8)</f>
        <v>11100</v>
      </c>
      <c r="C8" s="306">
        <v>0</v>
      </c>
      <c r="D8" s="306">
        <v>0</v>
      </c>
      <c r="E8" s="306">
        <v>8600</v>
      </c>
      <c r="F8" s="306">
        <v>0</v>
      </c>
      <c r="G8" s="306">
        <v>0</v>
      </c>
      <c r="H8" s="306">
        <v>2500</v>
      </c>
      <c r="I8" s="306">
        <v>0</v>
      </c>
      <c r="J8" s="306">
        <v>0</v>
      </c>
      <c r="K8" s="306">
        <v>0</v>
      </c>
      <c r="L8" s="306">
        <v>0</v>
      </c>
      <c r="M8" s="306">
        <v>0</v>
      </c>
      <c r="N8" s="306">
        <v>0</v>
      </c>
    </row>
    <row r="9" spans="1:14" ht="11.25" customHeight="1" x14ac:dyDescent="0.15">
      <c r="A9" s="2094" t="s">
        <v>3558</v>
      </c>
      <c r="B9" s="2192">
        <f>SUM(B10:B12)</f>
        <v>4198349.9800000004</v>
      </c>
      <c r="C9" s="2192">
        <f t="shared" ref="C9:N9" si="2">SUM(C10:C12)</f>
        <v>38426</v>
      </c>
      <c r="D9" s="2192">
        <f t="shared" si="2"/>
        <v>132405</v>
      </c>
      <c r="E9" s="2192">
        <f t="shared" si="2"/>
        <v>0</v>
      </c>
      <c r="F9" s="2192">
        <f t="shared" si="2"/>
        <v>0</v>
      </c>
      <c r="G9" s="2192">
        <f t="shared" si="2"/>
        <v>3689992.73</v>
      </c>
      <c r="H9" s="2192">
        <f t="shared" si="2"/>
        <v>106549.84</v>
      </c>
      <c r="I9" s="2192">
        <f t="shared" si="2"/>
        <v>346.45</v>
      </c>
      <c r="J9" s="2192">
        <f t="shared" si="2"/>
        <v>230629.96000000002</v>
      </c>
      <c r="K9" s="2192">
        <f t="shared" si="2"/>
        <v>0</v>
      </c>
      <c r="L9" s="2192">
        <f t="shared" si="2"/>
        <v>0</v>
      </c>
      <c r="M9" s="2192">
        <f t="shared" si="2"/>
        <v>0</v>
      </c>
      <c r="N9" s="2192">
        <f t="shared" si="2"/>
        <v>0</v>
      </c>
    </row>
    <row r="10" spans="1:14" x14ac:dyDescent="0.15">
      <c r="A10" s="2095" t="s">
        <v>3744</v>
      </c>
      <c r="B10" s="306">
        <f>+SUM(C10:N10)</f>
        <v>4086115.98</v>
      </c>
      <c r="C10" s="306">
        <v>38426</v>
      </c>
      <c r="D10" s="306">
        <v>132405</v>
      </c>
      <c r="E10" s="306">
        <v>0</v>
      </c>
      <c r="F10" s="306">
        <v>0</v>
      </c>
      <c r="G10" s="306">
        <v>3682828.73</v>
      </c>
      <c r="H10" s="306">
        <v>1479.8400000000001</v>
      </c>
      <c r="I10" s="306">
        <v>346.45</v>
      </c>
      <c r="J10" s="306">
        <v>230629.96000000002</v>
      </c>
      <c r="K10" s="306">
        <v>0</v>
      </c>
      <c r="L10" s="306">
        <v>0</v>
      </c>
      <c r="M10" s="306">
        <v>0</v>
      </c>
      <c r="N10" s="306">
        <v>0</v>
      </c>
    </row>
    <row r="11" spans="1:14" x14ac:dyDescent="0.15">
      <c r="A11" s="2095" t="s">
        <v>3745</v>
      </c>
      <c r="B11" s="306">
        <f>+SUM(C11:N11)</f>
        <v>112234</v>
      </c>
      <c r="C11" s="306">
        <v>0</v>
      </c>
      <c r="D11" s="306">
        <v>0</v>
      </c>
      <c r="E11" s="306">
        <v>0</v>
      </c>
      <c r="F11" s="306">
        <v>0</v>
      </c>
      <c r="G11" s="306">
        <v>7164</v>
      </c>
      <c r="H11" s="306">
        <v>105070</v>
      </c>
      <c r="I11" s="306">
        <v>0</v>
      </c>
      <c r="J11" s="306">
        <v>0</v>
      </c>
      <c r="K11" s="306">
        <v>0</v>
      </c>
      <c r="L11" s="306">
        <v>0</v>
      </c>
      <c r="M11" s="306">
        <v>0</v>
      </c>
      <c r="N11" s="306">
        <v>0</v>
      </c>
    </row>
    <row r="12" spans="1:14" x14ac:dyDescent="0.15">
      <c r="A12" s="2095" t="s">
        <v>3746</v>
      </c>
      <c r="B12" s="304">
        <f>+SUM(C12:N12)</f>
        <v>0</v>
      </c>
      <c r="C12" s="306">
        <v>0</v>
      </c>
      <c r="D12" s="306">
        <v>0</v>
      </c>
      <c r="E12" s="306">
        <v>0</v>
      </c>
      <c r="F12" s="306">
        <v>0</v>
      </c>
      <c r="G12" s="306">
        <v>0</v>
      </c>
      <c r="H12" s="306">
        <v>0</v>
      </c>
      <c r="I12" s="306">
        <v>0</v>
      </c>
      <c r="J12" s="306">
        <v>0</v>
      </c>
      <c r="K12" s="306">
        <v>0</v>
      </c>
      <c r="L12" s="306">
        <v>0</v>
      </c>
      <c r="M12" s="306">
        <v>0</v>
      </c>
      <c r="N12" s="306">
        <v>0</v>
      </c>
    </row>
    <row r="13" spans="1:14" x14ac:dyDescent="0.15">
      <c r="A13" s="2094" t="s">
        <v>3522</v>
      </c>
      <c r="B13" s="2192">
        <f>SUM(B14:B17)</f>
        <v>4941523.3299999991</v>
      </c>
      <c r="C13" s="2192">
        <f t="shared" ref="C13:N13" si="3">SUM(C14:C17)</f>
        <v>669745</v>
      </c>
      <c r="D13" s="2192">
        <f t="shared" si="3"/>
        <v>119358.75</v>
      </c>
      <c r="E13" s="2192">
        <f t="shared" si="3"/>
        <v>42658.74</v>
      </c>
      <c r="F13" s="2192">
        <f t="shared" si="3"/>
        <v>22531</v>
      </c>
      <c r="G13" s="2192">
        <f t="shared" si="3"/>
        <v>3481861.9299999997</v>
      </c>
      <c r="H13" s="2192">
        <f t="shared" si="3"/>
        <v>179959.6</v>
      </c>
      <c r="I13" s="2192">
        <f t="shared" si="3"/>
        <v>8147.5400000000009</v>
      </c>
      <c r="J13" s="2192">
        <f t="shared" si="3"/>
        <v>35186.770000000004</v>
      </c>
      <c r="K13" s="2192">
        <f t="shared" si="3"/>
        <v>0</v>
      </c>
      <c r="L13" s="2192">
        <f t="shared" si="3"/>
        <v>382074</v>
      </c>
      <c r="M13" s="2192">
        <f t="shared" si="3"/>
        <v>0</v>
      </c>
      <c r="N13" s="2192">
        <f t="shared" si="3"/>
        <v>0</v>
      </c>
    </row>
    <row r="14" spans="1:14" x14ac:dyDescent="0.15">
      <c r="A14" s="2095" t="s">
        <v>3747</v>
      </c>
      <c r="B14" s="306">
        <f>+SUM(C14:N14)</f>
        <v>28511.34</v>
      </c>
      <c r="C14" s="306">
        <v>0</v>
      </c>
      <c r="D14" s="306">
        <v>0</v>
      </c>
      <c r="E14" s="306">
        <v>11382.39</v>
      </c>
      <c r="F14" s="306">
        <v>0</v>
      </c>
      <c r="G14" s="306">
        <v>0</v>
      </c>
      <c r="H14" s="306">
        <v>0</v>
      </c>
      <c r="I14" s="306">
        <v>0</v>
      </c>
      <c r="J14" s="306">
        <v>17128.95</v>
      </c>
      <c r="K14" s="306">
        <v>0</v>
      </c>
      <c r="L14" s="306">
        <v>0</v>
      </c>
      <c r="M14" s="306">
        <v>0</v>
      </c>
      <c r="N14" s="306">
        <v>0</v>
      </c>
    </row>
    <row r="15" spans="1:14" x14ac:dyDescent="0.15">
      <c r="A15" s="2095" t="s">
        <v>1593</v>
      </c>
      <c r="B15" s="306">
        <f>+SUM(C15:N15)</f>
        <v>3748075.2499999995</v>
      </c>
      <c r="C15" s="306">
        <v>669745</v>
      </c>
      <c r="D15" s="306">
        <v>119358.75</v>
      </c>
      <c r="E15" s="306">
        <v>7150</v>
      </c>
      <c r="F15" s="306">
        <v>22531</v>
      </c>
      <c r="G15" s="306">
        <v>2544274.6799999997</v>
      </c>
      <c r="H15" s="306">
        <v>4164</v>
      </c>
      <c r="I15" s="306">
        <v>0</v>
      </c>
      <c r="J15" s="306">
        <v>10977.82</v>
      </c>
      <c r="K15" s="306">
        <v>0</v>
      </c>
      <c r="L15" s="306">
        <v>369874</v>
      </c>
      <c r="M15" s="306">
        <v>0</v>
      </c>
      <c r="N15" s="306">
        <v>0</v>
      </c>
    </row>
    <row r="16" spans="1:14" x14ac:dyDescent="0.15">
      <c r="A16" s="2095" t="s">
        <v>1563</v>
      </c>
      <c r="B16" s="306">
        <f>+SUM(C16:N16)</f>
        <v>0</v>
      </c>
      <c r="C16" s="306">
        <v>0</v>
      </c>
      <c r="D16" s="306">
        <v>0</v>
      </c>
      <c r="E16" s="306">
        <v>0</v>
      </c>
      <c r="F16" s="306">
        <v>0</v>
      </c>
      <c r="G16" s="306">
        <v>0</v>
      </c>
      <c r="H16" s="306">
        <v>0</v>
      </c>
      <c r="I16" s="306">
        <v>0</v>
      </c>
      <c r="J16" s="306">
        <v>0</v>
      </c>
      <c r="K16" s="306">
        <v>0</v>
      </c>
      <c r="L16" s="306">
        <v>0</v>
      </c>
      <c r="M16" s="306">
        <v>0</v>
      </c>
      <c r="N16" s="306">
        <v>0</v>
      </c>
    </row>
    <row r="17" spans="1:14" x14ac:dyDescent="0.15">
      <c r="A17" s="2095" t="s">
        <v>1564</v>
      </c>
      <c r="B17" s="306">
        <f>+SUM(C17:N17)</f>
        <v>1164936.74</v>
      </c>
      <c r="C17" s="306">
        <v>0</v>
      </c>
      <c r="D17" s="306">
        <v>0</v>
      </c>
      <c r="E17" s="306">
        <v>24126.35</v>
      </c>
      <c r="F17" s="306">
        <v>0</v>
      </c>
      <c r="G17" s="306">
        <v>937587.25</v>
      </c>
      <c r="H17" s="306">
        <v>175795.6</v>
      </c>
      <c r="I17" s="306">
        <v>8147.5400000000009</v>
      </c>
      <c r="J17" s="306">
        <v>7080</v>
      </c>
      <c r="K17" s="306">
        <v>0</v>
      </c>
      <c r="L17" s="306">
        <v>12200</v>
      </c>
      <c r="M17" s="306">
        <v>0</v>
      </c>
      <c r="N17" s="306">
        <v>0</v>
      </c>
    </row>
    <row r="18" spans="1:14" ht="21" customHeight="1" x14ac:dyDescent="0.15">
      <c r="A18" s="2094" t="s">
        <v>3524</v>
      </c>
      <c r="B18" s="2192">
        <f t="shared" ref="B18:N18" si="4">SUM(B19:B21)</f>
        <v>16029763.339999996</v>
      </c>
      <c r="C18" s="2192">
        <f t="shared" si="4"/>
        <v>216479.9</v>
      </c>
      <c r="D18" s="2192">
        <f t="shared" si="4"/>
        <v>79636.479999999996</v>
      </c>
      <c r="E18" s="2192">
        <f t="shared" si="4"/>
        <v>650397.35</v>
      </c>
      <c r="F18" s="2192">
        <f t="shared" si="4"/>
        <v>103335.18</v>
      </c>
      <c r="G18" s="2192">
        <f t="shared" si="4"/>
        <v>8085325.1099999985</v>
      </c>
      <c r="H18" s="2192">
        <f t="shared" si="4"/>
        <v>1712996.76</v>
      </c>
      <c r="I18" s="2192">
        <f t="shared" si="4"/>
        <v>137867.24</v>
      </c>
      <c r="J18" s="2192">
        <f t="shared" si="4"/>
        <v>4249489.28</v>
      </c>
      <c r="K18" s="2192">
        <f t="shared" si="4"/>
        <v>78642</v>
      </c>
      <c r="L18" s="2192">
        <f t="shared" si="4"/>
        <v>693094.04</v>
      </c>
      <c r="M18" s="2192">
        <f t="shared" si="4"/>
        <v>22500</v>
      </c>
      <c r="N18" s="2192">
        <f t="shared" si="4"/>
        <v>0</v>
      </c>
    </row>
    <row r="19" spans="1:14" x14ac:dyDescent="0.15">
      <c r="A19" s="2095" t="s">
        <v>2824</v>
      </c>
      <c r="B19" s="306">
        <f>+SUM(C19:N19)</f>
        <v>380681.69</v>
      </c>
      <c r="C19" s="306">
        <v>0</v>
      </c>
      <c r="D19" s="306">
        <v>0</v>
      </c>
      <c r="E19" s="306">
        <v>73481.59</v>
      </c>
      <c r="F19" s="306">
        <v>0</v>
      </c>
      <c r="G19" s="306">
        <v>4140</v>
      </c>
      <c r="H19" s="306">
        <v>82818.3</v>
      </c>
      <c r="I19" s="306">
        <v>0</v>
      </c>
      <c r="J19" s="306">
        <v>220241.8</v>
      </c>
      <c r="K19" s="306">
        <v>0</v>
      </c>
      <c r="L19" s="306">
        <v>0</v>
      </c>
      <c r="M19" s="306">
        <v>0</v>
      </c>
      <c r="N19" s="306">
        <v>0</v>
      </c>
    </row>
    <row r="20" spans="1:14" x14ac:dyDescent="0.15">
      <c r="A20" s="2095" t="s">
        <v>2825</v>
      </c>
      <c r="B20" s="306">
        <f t="shared" ref="B20:B21" si="5">+SUM(C20:N20)</f>
        <v>368255.9</v>
      </c>
      <c r="C20" s="306">
        <v>127779.9</v>
      </c>
      <c r="D20" s="306">
        <v>0</v>
      </c>
      <c r="E20" s="306">
        <v>0</v>
      </c>
      <c r="F20" s="306">
        <v>25678.18</v>
      </c>
      <c r="G20" s="306">
        <v>37512.85</v>
      </c>
      <c r="H20" s="306">
        <v>84760</v>
      </c>
      <c r="I20" s="306">
        <v>3000</v>
      </c>
      <c r="J20" s="306">
        <v>89524.97</v>
      </c>
      <c r="K20" s="306">
        <v>0</v>
      </c>
      <c r="L20" s="306">
        <v>0</v>
      </c>
      <c r="M20" s="306">
        <v>0</v>
      </c>
      <c r="N20" s="306">
        <v>0</v>
      </c>
    </row>
    <row r="21" spans="1:14" x14ac:dyDescent="0.15">
      <c r="A21" s="2095" t="s">
        <v>2473</v>
      </c>
      <c r="B21" s="306">
        <f t="shared" si="5"/>
        <v>15280825.749999996</v>
      </c>
      <c r="C21" s="306">
        <v>88700</v>
      </c>
      <c r="D21" s="306">
        <v>79636.479999999996</v>
      </c>
      <c r="E21" s="306">
        <v>576915.76</v>
      </c>
      <c r="F21" s="306">
        <v>77657</v>
      </c>
      <c r="G21" s="306">
        <v>8043672.2599999988</v>
      </c>
      <c r="H21" s="306">
        <v>1545418.46</v>
      </c>
      <c r="I21" s="306">
        <v>134867.24</v>
      </c>
      <c r="J21" s="306">
        <v>3939722.5100000002</v>
      </c>
      <c r="K21" s="306">
        <v>78642</v>
      </c>
      <c r="L21" s="306">
        <v>693094.04</v>
      </c>
      <c r="M21" s="306">
        <v>22500</v>
      </c>
      <c r="N21" s="306">
        <v>0</v>
      </c>
    </row>
    <row r="22" spans="1:14" x14ac:dyDescent="0.15">
      <c r="A22" s="2094" t="s">
        <v>1544</v>
      </c>
      <c r="B22" s="2192">
        <f>SUM(B23:B24)</f>
        <v>127851857.40000002</v>
      </c>
      <c r="C22" s="2192">
        <f t="shared" ref="C22:N22" si="6">SUM(C23:C24)</f>
        <v>4811858.95</v>
      </c>
      <c r="D22" s="2192">
        <f t="shared" si="6"/>
        <v>3512619.3400000003</v>
      </c>
      <c r="E22" s="2192">
        <f t="shared" si="6"/>
        <v>20427427.920000013</v>
      </c>
      <c r="F22" s="2192">
        <f t="shared" si="6"/>
        <v>7078702.330000001</v>
      </c>
      <c r="G22" s="2192">
        <f t="shared" si="6"/>
        <v>59326074.920000002</v>
      </c>
      <c r="H22" s="2192">
        <f t="shared" si="6"/>
        <v>28251383.520000003</v>
      </c>
      <c r="I22" s="2192">
        <f t="shared" si="6"/>
        <v>2098594.84</v>
      </c>
      <c r="J22" s="2192">
        <f t="shared" si="6"/>
        <v>2076641.49</v>
      </c>
      <c r="K22" s="2192">
        <f t="shared" si="6"/>
        <v>61130</v>
      </c>
      <c r="L22" s="2192">
        <f t="shared" si="6"/>
        <v>165026.87</v>
      </c>
      <c r="M22" s="2192">
        <f t="shared" si="6"/>
        <v>41636.71</v>
      </c>
      <c r="N22" s="2192">
        <f t="shared" si="6"/>
        <v>760.51</v>
      </c>
    </row>
    <row r="23" spans="1:14" x14ac:dyDescent="0.15">
      <c r="A23" s="2095" t="s">
        <v>3749</v>
      </c>
      <c r="B23" s="306">
        <f>+SUM(C23:N23)</f>
        <v>2498496.0299999998</v>
      </c>
      <c r="C23" s="306">
        <v>0</v>
      </c>
      <c r="D23" s="306">
        <v>0</v>
      </c>
      <c r="E23" s="306">
        <v>997.03</v>
      </c>
      <c r="F23" s="306">
        <v>0</v>
      </c>
      <c r="G23" s="306">
        <v>2497499</v>
      </c>
      <c r="H23" s="306">
        <v>0</v>
      </c>
      <c r="I23" s="306">
        <v>0</v>
      </c>
      <c r="J23" s="306">
        <v>0</v>
      </c>
      <c r="K23" s="306">
        <v>0</v>
      </c>
      <c r="L23" s="306">
        <v>0</v>
      </c>
      <c r="M23" s="306">
        <v>0</v>
      </c>
      <c r="N23" s="306">
        <v>0</v>
      </c>
    </row>
    <row r="24" spans="1:14" x14ac:dyDescent="0.15">
      <c r="A24" s="2095" t="s">
        <v>2852</v>
      </c>
      <c r="B24" s="306">
        <f>+SUM(C24:N24)</f>
        <v>125353361.37000002</v>
      </c>
      <c r="C24" s="306">
        <v>4811858.95</v>
      </c>
      <c r="D24" s="306">
        <v>3512619.3400000003</v>
      </c>
      <c r="E24" s="306">
        <v>20426430.890000012</v>
      </c>
      <c r="F24" s="306">
        <v>7078702.330000001</v>
      </c>
      <c r="G24" s="306">
        <v>56828575.920000002</v>
      </c>
      <c r="H24" s="306">
        <v>28251383.520000003</v>
      </c>
      <c r="I24" s="306">
        <v>2098594.84</v>
      </c>
      <c r="J24" s="306">
        <v>2076641.49</v>
      </c>
      <c r="K24" s="306">
        <v>61130</v>
      </c>
      <c r="L24" s="306">
        <v>165026.87</v>
      </c>
      <c r="M24" s="306">
        <v>41636.71</v>
      </c>
      <c r="N24" s="306">
        <v>760.51</v>
      </c>
    </row>
    <row r="26" spans="1:14" ht="11.25" customHeight="1" x14ac:dyDescent="0.15">
      <c r="A26" s="3563" t="s">
        <v>3622</v>
      </c>
      <c r="B26" s="3563"/>
      <c r="C26" s="3563"/>
      <c r="D26" s="3563"/>
      <c r="E26" s="3563"/>
      <c r="F26" s="3563"/>
      <c r="G26" s="3563"/>
      <c r="H26" s="3563"/>
      <c r="I26" s="3563"/>
    </row>
    <row r="27" spans="1:14" ht="11.25" customHeight="1" x14ac:dyDescent="0.15">
      <c r="A27" s="3564" t="s">
        <v>3623</v>
      </c>
      <c r="B27" s="3564"/>
      <c r="C27" s="3564"/>
      <c r="D27" s="3564"/>
      <c r="E27" s="3564"/>
      <c r="F27" s="3564"/>
      <c r="G27" s="3564"/>
      <c r="H27" s="3564"/>
      <c r="I27" s="3564"/>
    </row>
    <row r="28" spans="1:14" ht="11.25" customHeight="1" x14ac:dyDescent="0.15">
      <c r="A28" s="3540" t="s">
        <v>21</v>
      </c>
      <c r="B28" s="3540"/>
      <c r="C28" s="3540"/>
      <c r="D28" s="3540"/>
      <c r="E28" s="3540"/>
      <c r="F28" s="3540"/>
      <c r="G28" s="3540"/>
      <c r="H28" s="3540"/>
      <c r="I28" s="3540"/>
    </row>
    <row r="29" spans="1:14" ht="11.25" customHeight="1" x14ac:dyDescent="0.15">
      <c r="A29" s="3560" t="s">
        <v>1178</v>
      </c>
      <c r="B29" s="3560"/>
      <c r="C29" s="3560"/>
      <c r="D29" s="3560"/>
      <c r="E29" s="3560"/>
      <c r="F29" s="3560"/>
      <c r="G29" s="3560"/>
      <c r="H29" s="3560"/>
      <c r="I29" s="3560"/>
    </row>
  </sheetData>
  <mergeCells count="7">
    <mergeCell ref="A29:I29"/>
    <mergeCell ref="A4:A5"/>
    <mergeCell ref="B4:B5"/>
    <mergeCell ref="C4:N4"/>
    <mergeCell ref="A26:I26"/>
    <mergeCell ref="A27:I27"/>
    <mergeCell ref="A28:I28"/>
  </mergeCells>
  <pageMargins left="0.70866141732283472" right="0.70866141732283472" top="0.74803149606299213" bottom="0.74803149606299213" header="0.31496062992125984" footer="0.31496062992125984"/>
  <pageSetup paperSize="9" scale="74" orientation="landscape"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6"/>
  <dimension ref="A2:L30"/>
  <sheetViews>
    <sheetView zoomScaleNormal="100" workbookViewId="0"/>
  </sheetViews>
  <sheetFormatPr baseColWidth="10" defaultRowHeight="10.5" x14ac:dyDescent="0.15"/>
  <cols>
    <col min="1" max="1" width="36.7109375" style="294" customWidth="1"/>
    <col min="2" max="2" width="14.28515625" style="294" customWidth="1"/>
    <col min="3" max="4" width="15.7109375" style="294" customWidth="1"/>
    <col min="5" max="8" width="14.28515625" style="294" customWidth="1"/>
    <col min="9" max="9" width="20.85546875" style="294" customWidth="1"/>
    <col min="10" max="10" width="17.140625" style="294" bestFit="1" customWidth="1"/>
    <col min="11" max="11" width="11.42578125" style="294" customWidth="1"/>
    <col min="12" max="16384" width="11.42578125" style="294"/>
  </cols>
  <sheetData>
    <row r="2" spans="1:12" ht="18" customHeight="1" x14ac:dyDescent="0.15">
      <c r="A2" s="3539" t="s">
        <v>4008</v>
      </c>
      <c r="B2" s="3539"/>
      <c r="C2" s="3539"/>
      <c r="D2" s="3539"/>
      <c r="E2" s="3539"/>
      <c r="F2" s="3539"/>
      <c r="G2" s="3539"/>
      <c r="H2" s="3539"/>
      <c r="I2" s="3539"/>
      <c r="J2" s="3539"/>
      <c r="K2" s="1715"/>
      <c r="L2" s="1715"/>
    </row>
    <row r="3" spans="1:12" x14ac:dyDescent="0.15">
      <c r="A3" s="2004"/>
      <c r="B3" s="2095"/>
      <c r="C3" s="1715"/>
      <c r="D3" s="1715"/>
      <c r="E3" s="1715"/>
      <c r="F3" s="1715"/>
      <c r="G3" s="1715"/>
      <c r="H3" s="1715"/>
      <c r="I3" s="1715"/>
      <c r="J3" s="1715"/>
      <c r="K3" s="1715"/>
      <c r="L3" s="1715"/>
    </row>
    <row r="4" spans="1:12" ht="12" customHeight="1" x14ac:dyDescent="0.15">
      <c r="A4" s="3561" t="s">
        <v>2816</v>
      </c>
      <c r="B4" s="3561" t="s">
        <v>71</v>
      </c>
      <c r="C4" s="3561" t="s">
        <v>1057</v>
      </c>
      <c r="D4" s="3561"/>
      <c r="E4" s="3561"/>
      <c r="F4" s="3561"/>
      <c r="G4" s="3561"/>
      <c r="H4" s="3561"/>
      <c r="I4" s="3561"/>
      <c r="J4" s="3561"/>
      <c r="K4" s="1715"/>
      <c r="L4" s="1715"/>
    </row>
    <row r="5" spans="1:12" ht="32.25" x14ac:dyDescent="0.15">
      <c r="A5" s="3561"/>
      <c r="B5" s="3561"/>
      <c r="C5" s="2191" t="s">
        <v>11</v>
      </c>
      <c r="D5" s="2191" t="s">
        <v>12</v>
      </c>
      <c r="E5" s="2191" t="s">
        <v>13</v>
      </c>
      <c r="F5" s="2191" t="s">
        <v>15</v>
      </c>
      <c r="G5" s="2191" t="s">
        <v>418</v>
      </c>
      <c r="H5" s="2191" t="s">
        <v>19</v>
      </c>
      <c r="I5" s="2191" t="s">
        <v>4009</v>
      </c>
      <c r="J5" s="2191" t="s">
        <v>3538</v>
      </c>
    </row>
    <row r="6" spans="1:12" x14ac:dyDescent="0.15">
      <c r="A6" s="2004" t="s">
        <v>71</v>
      </c>
      <c r="B6" s="524">
        <f t="shared" ref="B6:J6" si="0">+B7+B9+B13+B18+B22</f>
        <v>153032594.05000004</v>
      </c>
      <c r="C6" s="524">
        <f t="shared" si="0"/>
        <v>2905877.29</v>
      </c>
      <c r="D6" s="524">
        <f t="shared" si="0"/>
        <v>134671435.67000005</v>
      </c>
      <c r="E6" s="524">
        <f t="shared" si="0"/>
        <v>3200</v>
      </c>
      <c r="F6" s="524">
        <f t="shared" si="0"/>
        <v>241793.94</v>
      </c>
      <c r="G6" s="524">
        <f t="shared" si="0"/>
        <v>17306.260000000002</v>
      </c>
      <c r="H6" s="524">
        <f t="shared" si="0"/>
        <v>2558</v>
      </c>
      <c r="I6" s="524">
        <f t="shared" si="0"/>
        <v>15128983.959999999</v>
      </c>
      <c r="J6" s="524">
        <f t="shared" si="0"/>
        <v>61438.929999999993</v>
      </c>
    </row>
    <row r="7" spans="1:12" x14ac:dyDescent="0.15">
      <c r="A7" s="2094" t="s">
        <v>3518</v>
      </c>
      <c r="B7" s="524">
        <f>SUM(B8)</f>
        <v>11100</v>
      </c>
      <c r="C7" s="524">
        <f t="shared" ref="C7:J7" si="1">SUM(C8)</f>
        <v>0</v>
      </c>
      <c r="D7" s="524">
        <f t="shared" si="1"/>
        <v>11100</v>
      </c>
      <c r="E7" s="524">
        <f t="shared" si="1"/>
        <v>0</v>
      </c>
      <c r="F7" s="524">
        <f t="shared" si="1"/>
        <v>0</v>
      </c>
      <c r="G7" s="524">
        <f t="shared" si="1"/>
        <v>0</v>
      </c>
      <c r="H7" s="524">
        <f t="shared" si="1"/>
        <v>0</v>
      </c>
      <c r="I7" s="524">
        <f t="shared" si="1"/>
        <v>0</v>
      </c>
      <c r="J7" s="524">
        <f t="shared" si="1"/>
        <v>0</v>
      </c>
    </row>
    <row r="8" spans="1:12" x14ac:dyDescent="0.15">
      <c r="A8" s="2193" t="s">
        <v>2470</v>
      </c>
      <c r="B8" s="526">
        <f>+SUM(C8:J8)</f>
        <v>11100</v>
      </c>
      <c r="C8" s="526">
        <v>0</v>
      </c>
      <c r="D8" s="526">
        <v>11100</v>
      </c>
      <c r="E8" s="526">
        <v>0</v>
      </c>
      <c r="F8" s="526">
        <v>0</v>
      </c>
      <c r="G8" s="526">
        <v>0</v>
      </c>
      <c r="H8" s="526">
        <v>0</v>
      </c>
      <c r="I8" s="526">
        <v>0</v>
      </c>
      <c r="J8" s="322">
        <v>0</v>
      </c>
    </row>
    <row r="9" spans="1:12" x14ac:dyDescent="0.15">
      <c r="A9" s="2094" t="s">
        <v>3558</v>
      </c>
      <c r="B9" s="524">
        <f>SUM(B10:B12)</f>
        <v>4198349.9800000004</v>
      </c>
      <c r="C9" s="524">
        <f t="shared" ref="C9:J9" si="2">SUM(C10:C12)</f>
        <v>97447.2</v>
      </c>
      <c r="D9" s="524">
        <f t="shared" si="2"/>
        <v>4067483.13</v>
      </c>
      <c r="E9" s="524">
        <f t="shared" si="2"/>
        <v>0</v>
      </c>
      <c r="F9" s="524">
        <f t="shared" si="2"/>
        <v>0</v>
      </c>
      <c r="G9" s="524">
        <f t="shared" si="2"/>
        <v>0</v>
      </c>
      <c r="H9" s="524">
        <f t="shared" si="2"/>
        <v>2558</v>
      </c>
      <c r="I9" s="524">
        <f t="shared" si="2"/>
        <v>7164</v>
      </c>
      <c r="J9" s="524">
        <f t="shared" si="2"/>
        <v>23697.649999999998</v>
      </c>
    </row>
    <row r="10" spans="1:12" x14ac:dyDescent="0.15">
      <c r="A10" s="2193" t="s">
        <v>3744</v>
      </c>
      <c r="B10" s="526">
        <f>+SUM(C10:J10)</f>
        <v>4086115.98</v>
      </c>
      <c r="C10" s="526">
        <v>97447.2</v>
      </c>
      <c r="D10" s="526">
        <v>3962413.13</v>
      </c>
      <c r="E10" s="526"/>
      <c r="F10" s="526"/>
      <c r="G10" s="526"/>
      <c r="H10" s="526">
        <v>2558</v>
      </c>
      <c r="I10" s="526"/>
      <c r="J10" s="322">
        <v>23697.649999999998</v>
      </c>
    </row>
    <row r="11" spans="1:12" x14ac:dyDescent="0.15">
      <c r="A11" s="2193" t="s">
        <v>3745</v>
      </c>
      <c r="B11" s="526">
        <f>+SUM(C11:J11)</f>
        <v>112234</v>
      </c>
      <c r="C11" s="526">
        <v>0</v>
      </c>
      <c r="D11" s="526">
        <v>105070</v>
      </c>
      <c r="E11" s="526">
        <v>0</v>
      </c>
      <c r="F11" s="526">
        <v>0</v>
      </c>
      <c r="G11" s="526">
        <v>0</v>
      </c>
      <c r="H11" s="526">
        <v>0</v>
      </c>
      <c r="I11" s="526">
        <v>7164</v>
      </c>
      <c r="J11" s="322">
        <v>0</v>
      </c>
    </row>
    <row r="12" spans="1:12" x14ac:dyDescent="0.15">
      <c r="A12" s="2193" t="s">
        <v>3746</v>
      </c>
      <c r="B12" s="526">
        <f>+SUM(C12:J12)</f>
        <v>0</v>
      </c>
      <c r="C12" s="526">
        <v>0</v>
      </c>
      <c r="D12" s="526">
        <v>0</v>
      </c>
      <c r="E12" s="526">
        <v>0</v>
      </c>
      <c r="F12" s="526">
        <v>0</v>
      </c>
      <c r="G12" s="526">
        <v>0</v>
      </c>
      <c r="H12" s="526">
        <v>0</v>
      </c>
      <c r="I12" s="526">
        <v>0</v>
      </c>
      <c r="J12" s="322">
        <v>0</v>
      </c>
    </row>
    <row r="13" spans="1:12" x14ac:dyDescent="0.15">
      <c r="A13" s="2094" t="s">
        <v>3522</v>
      </c>
      <c r="B13" s="524">
        <f>SUM(B14:B17)</f>
        <v>4941523.3299999991</v>
      </c>
      <c r="C13" s="524">
        <f t="shared" ref="C13:J13" si="3">SUM(C14:C17)</f>
        <v>0</v>
      </c>
      <c r="D13" s="524">
        <f t="shared" si="3"/>
        <v>4938323.3299999991</v>
      </c>
      <c r="E13" s="524">
        <f t="shared" si="3"/>
        <v>3200</v>
      </c>
      <c r="F13" s="524">
        <f t="shared" si="3"/>
        <v>0</v>
      </c>
      <c r="G13" s="524">
        <f t="shared" si="3"/>
        <v>0</v>
      </c>
      <c r="H13" s="524">
        <f t="shared" si="3"/>
        <v>0</v>
      </c>
      <c r="I13" s="524">
        <f t="shared" si="3"/>
        <v>0</v>
      </c>
      <c r="J13" s="524">
        <f t="shared" si="3"/>
        <v>0</v>
      </c>
    </row>
    <row r="14" spans="1:12" x14ac:dyDescent="0.15">
      <c r="A14" s="2193" t="s">
        <v>3747</v>
      </c>
      <c r="B14" s="526">
        <f>SUM(C14:J14)</f>
        <v>28511.34</v>
      </c>
      <c r="C14" s="526">
        <v>0</v>
      </c>
      <c r="D14" s="526">
        <v>28511.34</v>
      </c>
      <c r="E14" s="526">
        <v>0</v>
      </c>
      <c r="F14" s="526">
        <v>0</v>
      </c>
      <c r="G14" s="526">
        <v>0</v>
      </c>
      <c r="H14" s="526">
        <v>0</v>
      </c>
      <c r="I14" s="526">
        <v>0</v>
      </c>
      <c r="J14" s="322">
        <v>0</v>
      </c>
    </row>
    <row r="15" spans="1:12" x14ac:dyDescent="0.15">
      <c r="A15" s="2193" t="s">
        <v>1593</v>
      </c>
      <c r="B15" s="526">
        <f>SUM(C15:J15)</f>
        <v>3748075.2499999995</v>
      </c>
      <c r="C15" s="526">
        <v>0</v>
      </c>
      <c r="D15" s="526">
        <v>3748075.2499999995</v>
      </c>
      <c r="E15" s="526">
        <v>0</v>
      </c>
      <c r="F15" s="526">
        <v>0</v>
      </c>
      <c r="G15" s="526">
        <v>0</v>
      </c>
      <c r="H15" s="526">
        <v>0</v>
      </c>
      <c r="I15" s="526">
        <v>0</v>
      </c>
      <c r="J15" s="322">
        <v>0</v>
      </c>
    </row>
    <row r="16" spans="1:12" x14ac:dyDescent="0.15">
      <c r="A16" s="2193" t="s">
        <v>1563</v>
      </c>
      <c r="B16" s="526">
        <f>SUM(C16:J16)</f>
        <v>0</v>
      </c>
      <c r="C16" s="526">
        <v>0</v>
      </c>
      <c r="D16" s="526">
        <v>0</v>
      </c>
      <c r="E16" s="526">
        <v>0</v>
      </c>
      <c r="F16" s="526">
        <v>0</v>
      </c>
      <c r="G16" s="526">
        <v>0</v>
      </c>
      <c r="H16" s="526">
        <v>0</v>
      </c>
      <c r="I16" s="526">
        <v>0</v>
      </c>
      <c r="J16" s="322">
        <v>0</v>
      </c>
    </row>
    <row r="17" spans="1:10" x14ac:dyDescent="0.15">
      <c r="A17" s="2193" t="s">
        <v>1564</v>
      </c>
      <c r="B17" s="526">
        <f>SUM(C17:J17)</f>
        <v>1164936.74</v>
      </c>
      <c r="C17" s="526">
        <v>0</v>
      </c>
      <c r="D17" s="526">
        <v>1161736.74</v>
      </c>
      <c r="E17" s="526">
        <v>3200</v>
      </c>
      <c r="F17" s="526">
        <v>0</v>
      </c>
      <c r="G17" s="526">
        <v>0</v>
      </c>
      <c r="H17" s="526">
        <v>0</v>
      </c>
      <c r="I17" s="526">
        <v>0</v>
      </c>
      <c r="J17" s="322">
        <v>0</v>
      </c>
    </row>
    <row r="18" spans="1:10" ht="21" x14ac:dyDescent="0.15">
      <c r="A18" s="2094" t="s">
        <v>3524</v>
      </c>
      <c r="B18" s="524">
        <f t="shared" ref="B18:J18" si="4">SUM(B19:B21)</f>
        <v>16029763.340000002</v>
      </c>
      <c r="C18" s="524">
        <f t="shared" si="4"/>
        <v>0</v>
      </c>
      <c r="D18" s="524">
        <f t="shared" si="4"/>
        <v>15498361.450000001</v>
      </c>
      <c r="E18" s="524">
        <f t="shared" si="4"/>
        <v>0</v>
      </c>
      <c r="F18" s="524">
        <f t="shared" si="4"/>
        <v>140401.89000000001</v>
      </c>
      <c r="G18" s="524">
        <f t="shared" si="4"/>
        <v>0</v>
      </c>
      <c r="H18" s="524">
        <f t="shared" si="4"/>
        <v>0</v>
      </c>
      <c r="I18" s="524">
        <f t="shared" si="4"/>
        <v>391000</v>
      </c>
      <c r="J18" s="524">
        <f t="shared" si="4"/>
        <v>0</v>
      </c>
    </row>
    <row r="19" spans="1:10" x14ac:dyDescent="0.15">
      <c r="A19" s="2193" t="s">
        <v>2824</v>
      </c>
      <c r="B19" s="526">
        <f>SUM(C19:J19)</f>
        <v>380681.69</v>
      </c>
      <c r="C19" s="526">
        <v>0</v>
      </c>
      <c r="D19" s="526">
        <v>240279.8</v>
      </c>
      <c r="E19" s="526">
        <v>0</v>
      </c>
      <c r="F19" s="526">
        <v>140401.89000000001</v>
      </c>
      <c r="G19" s="526">
        <v>0</v>
      </c>
      <c r="H19" s="526">
        <v>0</v>
      </c>
      <c r="I19" s="526">
        <v>0</v>
      </c>
      <c r="J19" s="322">
        <v>0</v>
      </c>
    </row>
    <row r="20" spans="1:10" x14ac:dyDescent="0.15">
      <c r="A20" s="2193" t="s">
        <v>2825</v>
      </c>
      <c r="B20" s="526">
        <f>SUM(C20:J20)</f>
        <v>368255.9</v>
      </c>
      <c r="C20" s="526">
        <v>0</v>
      </c>
      <c r="D20" s="526">
        <v>352255.9</v>
      </c>
      <c r="E20" s="526">
        <v>0</v>
      </c>
      <c r="F20" s="526">
        <v>0</v>
      </c>
      <c r="G20" s="526">
        <v>0</v>
      </c>
      <c r="H20" s="526">
        <v>0</v>
      </c>
      <c r="I20" s="526">
        <v>16000</v>
      </c>
      <c r="J20" s="322">
        <v>0</v>
      </c>
    </row>
    <row r="21" spans="1:10" x14ac:dyDescent="0.15">
      <c r="A21" s="2193" t="s">
        <v>2473</v>
      </c>
      <c r="B21" s="526">
        <f>SUM(C21:J21)</f>
        <v>15280825.750000002</v>
      </c>
      <c r="C21" s="322">
        <v>0</v>
      </c>
      <c r="D21" s="322">
        <v>14905825.750000002</v>
      </c>
      <c r="E21" s="322">
        <v>0</v>
      </c>
      <c r="F21" s="322">
        <v>0</v>
      </c>
      <c r="G21" s="322">
        <v>0</v>
      </c>
      <c r="H21" s="322">
        <v>0</v>
      </c>
      <c r="I21" s="322">
        <v>375000</v>
      </c>
      <c r="J21" s="322">
        <v>0</v>
      </c>
    </row>
    <row r="22" spans="1:10" x14ac:dyDescent="0.15">
      <c r="A22" s="2094" t="s">
        <v>1544</v>
      </c>
      <c r="B22" s="524">
        <f>SUM(B23:B24)</f>
        <v>127851857.40000004</v>
      </c>
      <c r="C22" s="524">
        <f t="shared" ref="C22:J22" si="5">SUM(C23:C24)</f>
        <v>2808430.09</v>
      </c>
      <c r="D22" s="524">
        <f t="shared" si="5"/>
        <v>110156167.76000004</v>
      </c>
      <c r="E22" s="524">
        <f t="shared" si="5"/>
        <v>0</v>
      </c>
      <c r="F22" s="524">
        <f t="shared" si="5"/>
        <v>101392.05</v>
      </c>
      <c r="G22" s="524">
        <f t="shared" si="5"/>
        <v>17306.260000000002</v>
      </c>
      <c r="H22" s="524">
        <f t="shared" si="5"/>
        <v>0</v>
      </c>
      <c r="I22" s="524">
        <f t="shared" si="5"/>
        <v>14730819.959999999</v>
      </c>
      <c r="J22" s="524">
        <f t="shared" si="5"/>
        <v>37741.279999999999</v>
      </c>
    </row>
    <row r="23" spans="1:10" x14ac:dyDescent="0.15">
      <c r="A23" s="2193" t="s">
        <v>3749</v>
      </c>
      <c r="B23" s="526">
        <f>SUM(C23:J23)</f>
        <v>2498496.0300000003</v>
      </c>
      <c r="C23" s="526">
        <v>0</v>
      </c>
      <c r="D23" s="526">
        <v>2498496.0300000003</v>
      </c>
      <c r="E23" s="526">
        <v>0</v>
      </c>
      <c r="F23" s="526">
        <v>0</v>
      </c>
      <c r="G23" s="526">
        <v>0</v>
      </c>
      <c r="H23" s="526">
        <v>0</v>
      </c>
      <c r="I23" s="526">
        <v>0</v>
      </c>
      <c r="J23" s="322">
        <v>0</v>
      </c>
    </row>
    <row r="24" spans="1:10" x14ac:dyDescent="0.15">
      <c r="A24" s="2193" t="s">
        <v>2852</v>
      </c>
      <c r="B24" s="526">
        <f>SUM(C24:J24)</f>
        <v>125353361.37000003</v>
      </c>
      <c r="C24" s="526">
        <v>2808430.09</v>
      </c>
      <c r="D24" s="526">
        <v>107657671.73000003</v>
      </c>
      <c r="E24" s="526">
        <v>0</v>
      </c>
      <c r="F24" s="526">
        <v>101392.05</v>
      </c>
      <c r="G24" s="526">
        <v>17306.260000000002</v>
      </c>
      <c r="H24" s="526">
        <v>0</v>
      </c>
      <c r="I24" s="526">
        <v>14730819.959999999</v>
      </c>
      <c r="J24" s="322">
        <v>37741.279999999999</v>
      </c>
    </row>
    <row r="26" spans="1:10" ht="10.5" customHeight="1" x14ac:dyDescent="0.15">
      <c r="A26" s="3487" t="s">
        <v>4010</v>
      </c>
      <c r="B26" s="3487"/>
      <c r="C26" s="3487"/>
      <c r="D26" s="3487"/>
      <c r="E26" s="3487"/>
      <c r="F26" s="3487"/>
      <c r="G26" s="3487"/>
      <c r="H26" s="3487"/>
      <c r="I26" s="3487"/>
      <c r="J26" s="3487"/>
    </row>
    <row r="27" spans="1:10" ht="34.5" customHeight="1" x14ac:dyDescent="0.15">
      <c r="A27" s="3487" t="s">
        <v>3736</v>
      </c>
      <c r="B27" s="3487"/>
      <c r="C27" s="3487"/>
      <c r="D27" s="3487"/>
      <c r="E27" s="3487"/>
      <c r="F27" s="3487"/>
      <c r="G27" s="3487"/>
      <c r="H27" s="3487"/>
      <c r="I27" s="3487"/>
      <c r="J27" s="3487"/>
    </row>
    <row r="28" spans="1:10" ht="22.5" customHeight="1" x14ac:dyDescent="0.15">
      <c r="A28" s="2635" t="s">
        <v>4011</v>
      </c>
      <c r="B28" s="2635"/>
      <c r="C28" s="2635"/>
      <c r="D28" s="2635"/>
      <c r="E28" s="2635"/>
      <c r="F28" s="2635"/>
      <c r="G28" s="2635"/>
      <c r="H28" s="2635"/>
      <c r="I28" s="2635"/>
      <c r="J28" s="2635"/>
    </row>
    <row r="29" spans="1:10" x14ac:dyDescent="0.15">
      <c r="A29" s="3538" t="s">
        <v>21</v>
      </c>
      <c r="B29" s="3538"/>
      <c r="C29" s="3538"/>
      <c r="D29" s="3538"/>
      <c r="E29" s="3538"/>
      <c r="F29" s="3538"/>
      <c r="G29" s="3538"/>
      <c r="H29" s="3538"/>
      <c r="I29" s="3538"/>
      <c r="J29" s="3538"/>
    </row>
    <row r="30" spans="1:10" x14ac:dyDescent="0.15">
      <c r="A30" s="3565" t="s">
        <v>1178</v>
      </c>
      <c r="B30" s="3565"/>
      <c r="C30" s="3565"/>
      <c r="D30" s="3565"/>
      <c r="E30" s="3565"/>
      <c r="F30" s="3565"/>
      <c r="G30" s="3565"/>
      <c r="H30" s="3565"/>
      <c r="I30" s="3565"/>
      <c r="J30" s="3565"/>
    </row>
  </sheetData>
  <mergeCells count="9">
    <mergeCell ref="A28:J28"/>
    <mergeCell ref="A29:J29"/>
    <mergeCell ref="A30:J30"/>
    <mergeCell ref="A2:J2"/>
    <mergeCell ref="A4:A5"/>
    <mergeCell ref="B4:B5"/>
    <mergeCell ref="C4:J4"/>
    <mergeCell ref="A26:J26"/>
    <mergeCell ref="A27:J27"/>
  </mergeCells>
  <pageMargins left="0.7" right="0.7" top="0.75" bottom="0.75" header="0.3" footer="0.3"/>
  <pageSetup paperSize="9" orientation="portrait"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7"/>
  <dimension ref="A2:J72"/>
  <sheetViews>
    <sheetView workbookViewId="0"/>
  </sheetViews>
  <sheetFormatPr baseColWidth="10" defaultRowHeight="10.5" x14ac:dyDescent="0.15"/>
  <cols>
    <col min="1" max="1" width="79.7109375" style="294" customWidth="1"/>
    <col min="2" max="2" width="17.140625" style="294" bestFit="1" customWidth="1"/>
    <col min="3" max="3" width="13.140625" style="294" customWidth="1"/>
    <col min="4" max="4" width="15.7109375" style="294" customWidth="1"/>
    <col min="5" max="8" width="13.140625" style="294" customWidth="1"/>
    <col min="9" max="9" width="20" style="294" customWidth="1"/>
    <col min="10" max="10" width="15" style="294" customWidth="1"/>
    <col min="11" max="16384" width="11.42578125" style="294"/>
  </cols>
  <sheetData>
    <row r="2" spans="1:10" ht="18.75" customHeight="1" x14ac:dyDescent="0.15">
      <c r="A2" s="3539" t="s">
        <v>4012</v>
      </c>
      <c r="B2" s="3539"/>
      <c r="C2" s="3539"/>
      <c r="D2" s="3539"/>
      <c r="E2" s="3539"/>
      <c r="F2" s="3539"/>
      <c r="G2" s="3539"/>
      <c r="H2" s="3539"/>
      <c r="I2" s="3539"/>
      <c r="J2" s="3537"/>
    </row>
    <row r="3" spans="1:10" x14ac:dyDescent="0.15">
      <c r="A3" s="2094"/>
      <c r="B3" s="2094"/>
      <c r="C3" s="2094"/>
      <c r="D3" s="2094"/>
      <c r="E3" s="2094"/>
      <c r="F3" s="2094"/>
      <c r="G3" s="2094"/>
      <c r="H3" s="2094"/>
      <c r="I3" s="2094"/>
      <c r="J3" s="2094"/>
    </row>
    <row r="4" spans="1:10" ht="15" customHeight="1" x14ac:dyDescent="0.15">
      <c r="A4" s="3561" t="s">
        <v>4013</v>
      </c>
      <c r="B4" s="3566" t="s">
        <v>89</v>
      </c>
      <c r="C4" s="3561" t="s">
        <v>1057</v>
      </c>
      <c r="D4" s="3561"/>
      <c r="E4" s="3561"/>
      <c r="F4" s="3561"/>
      <c r="G4" s="3561"/>
      <c r="H4" s="3561"/>
      <c r="I4" s="3561"/>
      <c r="J4" s="3561"/>
    </row>
    <row r="5" spans="1:10" ht="32.25" x14ac:dyDescent="0.15">
      <c r="A5" s="3561"/>
      <c r="B5" s="3567"/>
      <c r="C5" s="2191" t="s">
        <v>11</v>
      </c>
      <c r="D5" s="2191" t="s">
        <v>12</v>
      </c>
      <c r="E5" s="2191" t="s">
        <v>13</v>
      </c>
      <c r="F5" s="2191" t="s">
        <v>15</v>
      </c>
      <c r="G5" s="2191" t="s">
        <v>418</v>
      </c>
      <c r="H5" s="2191" t="s">
        <v>19</v>
      </c>
      <c r="I5" s="2191" t="s">
        <v>4014</v>
      </c>
      <c r="J5" s="2191" t="s">
        <v>3538</v>
      </c>
    </row>
    <row r="6" spans="1:10" ht="15" customHeight="1" x14ac:dyDescent="0.15">
      <c r="A6" s="2094" t="s">
        <v>71</v>
      </c>
      <c r="B6" s="523">
        <f t="shared" ref="B6:J6" si="0">SUM(B7,B10,B18,B29,B50)</f>
        <v>153032594.05000001</v>
      </c>
      <c r="C6" s="523">
        <f t="shared" si="0"/>
        <v>2905877.29</v>
      </c>
      <c r="D6" s="523">
        <f t="shared" si="0"/>
        <v>134671435.66999999</v>
      </c>
      <c r="E6" s="523">
        <f t="shared" si="0"/>
        <v>3200</v>
      </c>
      <c r="F6" s="523">
        <f t="shared" si="0"/>
        <v>241793.94</v>
      </c>
      <c r="G6" s="523">
        <f t="shared" si="0"/>
        <v>17306.260000000002</v>
      </c>
      <c r="H6" s="523">
        <f t="shared" si="0"/>
        <v>2558</v>
      </c>
      <c r="I6" s="523">
        <f t="shared" si="0"/>
        <v>15128983.960000001</v>
      </c>
      <c r="J6" s="523">
        <f t="shared" si="0"/>
        <v>61438.929999999993</v>
      </c>
    </row>
    <row r="7" spans="1:10" s="417" customFormat="1" x14ac:dyDescent="0.15">
      <c r="A7" s="2181" t="s">
        <v>2831</v>
      </c>
      <c r="B7" s="1098">
        <f>SUM(B8)</f>
        <v>11100</v>
      </c>
      <c r="C7" s="1098">
        <f t="shared" ref="C7:J8" si="1">SUM(C8)</f>
        <v>0</v>
      </c>
      <c r="D7" s="1098">
        <f t="shared" si="1"/>
        <v>11100</v>
      </c>
      <c r="E7" s="1098">
        <f t="shared" si="1"/>
        <v>0</v>
      </c>
      <c r="F7" s="1098">
        <f t="shared" si="1"/>
        <v>0</v>
      </c>
      <c r="G7" s="1098">
        <f t="shared" si="1"/>
        <v>0</v>
      </c>
      <c r="H7" s="1098">
        <f t="shared" si="1"/>
        <v>0</v>
      </c>
      <c r="I7" s="1098">
        <f t="shared" si="1"/>
        <v>0</v>
      </c>
      <c r="J7" s="1098">
        <f t="shared" si="1"/>
        <v>0</v>
      </c>
    </row>
    <row r="8" spans="1:10" s="417" customFormat="1" x14ac:dyDescent="0.15">
      <c r="A8" s="2182" t="s">
        <v>2470</v>
      </c>
      <c r="B8" s="1098">
        <f>SUM(B9)</f>
        <v>11100</v>
      </c>
      <c r="C8" s="1098">
        <f t="shared" si="1"/>
        <v>0</v>
      </c>
      <c r="D8" s="1098">
        <f t="shared" si="1"/>
        <v>11100</v>
      </c>
      <c r="E8" s="1098">
        <f t="shared" si="1"/>
        <v>0</v>
      </c>
      <c r="F8" s="1098">
        <f t="shared" si="1"/>
        <v>0</v>
      </c>
      <c r="G8" s="1098">
        <f t="shared" si="1"/>
        <v>0</v>
      </c>
      <c r="H8" s="1098">
        <f t="shared" si="1"/>
        <v>0</v>
      </c>
      <c r="I8" s="1098">
        <f t="shared" si="1"/>
        <v>0</v>
      </c>
      <c r="J8" s="1098">
        <f t="shared" si="1"/>
        <v>0</v>
      </c>
    </row>
    <row r="9" spans="1:10" x14ac:dyDescent="0.15">
      <c r="A9" s="2183" t="s">
        <v>3963</v>
      </c>
      <c r="B9" s="37">
        <v>11100</v>
      </c>
      <c r="C9" s="322">
        <v>0</v>
      </c>
      <c r="D9" s="322">
        <v>11100</v>
      </c>
      <c r="E9" s="322">
        <v>0</v>
      </c>
      <c r="F9" s="322">
        <v>0</v>
      </c>
      <c r="G9" s="322">
        <v>0</v>
      </c>
      <c r="H9" s="322">
        <v>0</v>
      </c>
      <c r="I9" s="322">
        <v>0</v>
      </c>
      <c r="J9" s="322">
        <v>0</v>
      </c>
    </row>
    <row r="10" spans="1:10" x14ac:dyDescent="0.15">
      <c r="A10" s="2181" t="s">
        <v>2829</v>
      </c>
      <c r="B10" s="1098">
        <f>SUM(B11,B15,B17)</f>
        <v>4198349.9800000004</v>
      </c>
      <c r="C10" s="1098">
        <f t="shared" ref="C10:J10" si="2">SUM(C11,C15,C17)</f>
        <v>97447.2</v>
      </c>
      <c r="D10" s="1098">
        <f t="shared" si="2"/>
        <v>4067483.1300000004</v>
      </c>
      <c r="E10" s="1098">
        <f t="shared" si="2"/>
        <v>0</v>
      </c>
      <c r="F10" s="1098">
        <f t="shared" si="2"/>
        <v>0</v>
      </c>
      <c r="G10" s="1098">
        <f t="shared" si="2"/>
        <v>0</v>
      </c>
      <c r="H10" s="1098">
        <f t="shared" si="2"/>
        <v>2558</v>
      </c>
      <c r="I10" s="1098">
        <f t="shared" si="2"/>
        <v>7164</v>
      </c>
      <c r="J10" s="1098">
        <f t="shared" si="2"/>
        <v>23697.649999999998</v>
      </c>
    </row>
    <row r="11" spans="1:10" s="417" customFormat="1" x14ac:dyDescent="0.15">
      <c r="A11" s="2182" t="s">
        <v>3744</v>
      </c>
      <c r="B11" s="1098">
        <f>SUM(B12:B14)</f>
        <v>4086115.9800000004</v>
      </c>
      <c r="C11" s="1098">
        <f t="shared" ref="C11:J11" si="3">SUM(C12:C14)</f>
        <v>97447.2</v>
      </c>
      <c r="D11" s="1098">
        <f t="shared" si="3"/>
        <v>3962413.1300000004</v>
      </c>
      <c r="E11" s="1098">
        <f t="shared" si="3"/>
        <v>0</v>
      </c>
      <c r="F11" s="1098">
        <f t="shared" si="3"/>
        <v>0</v>
      </c>
      <c r="G11" s="1098">
        <f t="shared" si="3"/>
        <v>0</v>
      </c>
      <c r="H11" s="1098">
        <f t="shared" si="3"/>
        <v>2558</v>
      </c>
      <c r="I11" s="1098">
        <f t="shared" si="3"/>
        <v>0</v>
      </c>
      <c r="J11" s="1098">
        <f t="shared" si="3"/>
        <v>23697.649999999998</v>
      </c>
    </row>
    <row r="12" spans="1:10" s="417" customFormat="1" x14ac:dyDescent="0.15">
      <c r="A12" s="2184" t="s">
        <v>3964</v>
      </c>
      <c r="B12" s="37">
        <v>132405</v>
      </c>
      <c r="C12" s="523">
        <v>0</v>
      </c>
      <c r="D12" s="523">
        <v>132405</v>
      </c>
      <c r="E12" s="523">
        <v>0</v>
      </c>
      <c r="F12" s="523">
        <v>0</v>
      </c>
      <c r="G12" s="523">
        <v>0</v>
      </c>
      <c r="H12" s="523">
        <v>0</v>
      </c>
      <c r="I12" s="523">
        <v>0</v>
      </c>
      <c r="J12" s="523">
        <v>0</v>
      </c>
    </row>
    <row r="13" spans="1:10" x14ac:dyDescent="0.15">
      <c r="A13" s="2184" t="s">
        <v>3965</v>
      </c>
      <c r="B13" s="37">
        <v>3471094.1700000004</v>
      </c>
      <c r="C13" s="322">
        <v>0</v>
      </c>
      <c r="D13" s="322">
        <v>3471094.1700000004</v>
      </c>
      <c r="E13" s="322">
        <v>0</v>
      </c>
      <c r="F13" s="322">
        <v>0</v>
      </c>
      <c r="G13" s="322">
        <v>0</v>
      </c>
      <c r="H13" s="322">
        <v>0</v>
      </c>
      <c r="I13" s="322">
        <v>0</v>
      </c>
      <c r="J13" s="322">
        <v>0</v>
      </c>
    </row>
    <row r="14" spans="1:10" x14ac:dyDescent="0.15">
      <c r="A14" s="2184" t="s">
        <v>3966</v>
      </c>
      <c r="B14" s="37">
        <v>482616.81</v>
      </c>
      <c r="C14" s="322">
        <v>97447.2</v>
      </c>
      <c r="D14" s="322">
        <v>358913.95999999996</v>
      </c>
      <c r="E14" s="322">
        <v>0</v>
      </c>
      <c r="F14" s="322">
        <v>0</v>
      </c>
      <c r="G14" s="322">
        <v>0</v>
      </c>
      <c r="H14" s="322">
        <v>2558</v>
      </c>
      <c r="I14" s="322">
        <v>0</v>
      </c>
      <c r="J14" s="322">
        <v>23697.649999999998</v>
      </c>
    </row>
    <row r="15" spans="1:10" x14ac:dyDescent="0.15">
      <c r="A15" s="2182" t="s">
        <v>3745</v>
      </c>
      <c r="B15" s="1098">
        <f>SUM(B16)</f>
        <v>112234</v>
      </c>
      <c r="C15" s="1098">
        <f t="shared" ref="C15:J15" si="4">SUM(C16)</f>
        <v>0</v>
      </c>
      <c r="D15" s="1098">
        <f t="shared" si="4"/>
        <v>105070</v>
      </c>
      <c r="E15" s="1098">
        <f t="shared" si="4"/>
        <v>0</v>
      </c>
      <c r="F15" s="1098">
        <f t="shared" si="4"/>
        <v>0</v>
      </c>
      <c r="G15" s="1098">
        <f t="shared" si="4"/>
        <v>0</v>
      </c>
      <c r="H15" s="1098">
        <f t="shared" si="4"/>
        <v>0</v>
      </c>
      <c r="I15" s="1098">
        <f t="shared" si="4"/>
        <v>7164</v>
      </c>
      <c r="J15" s="1098">
        <f t="shared" si="4"/>
        <v>0</v>
      </c>
    </row>
    <row r="16" spans="1:10" x14ac:dyDescent="0.15">
      <c r="A16" s="2184" t="s">
        <v>3967</v>
      </c>
      <c r="B16" s="37">
        <v>112234</v>
      </c>
      <c r="C16" s="322">
        <v>0</v>
      </c>
      <c r="D16" s="322">
        <v>105070</v>
      </c>
      <c r="E16" s="322">
        <v>0</v>
      </c>
      <c r="F16" s="322">
        <v>0</v>
      </c>
      <c r="G16" s="322">
        <v>0</v>
      </c>
      <c r="H16" s="322">
        <v>0</v>
      </c>
      <c r="I16" s="322">
        <v>7164</v>
      </c>
      <c r="J16" s="322">
        <v>0</v>
      </c>
    </row>
    <row r="17" spans="1:10" s="417" customFormat="1" x14ac:dyDescent="0.15">
      <c r="A17" s="2182" t="s">
        <v>3746</v>
      </c>
      <c r="B17" s="64">
        <v>0</v>
      </c>
      <c r="C17" s="523">
        <v>0</v>
      </c>
      <c r="D17" s="523">
        <v>0</v>
      </c>
      <c r="E17" s="523">
        <v>0</v>
      </c>
      <c r="F17" s="523">
        <v>0</v>
      </c>
      <c r="G17" s="523">
        <v>0</v>
      </c>
      <c r="H17" s="523">
        <v>0</v>
      </c>
      <c r="I17" s="523">
        <v>0</v>
      </c>
      <c r="J17" s="523">
        <v>0</v>
      </c>
    </row>
    <row r="18" spans="1:10" x14ac:dyDescent="0.15">
      <c r="A18" s="2194" t="s">
        <v>2855</v>
      </c>
      <c r="B18" s="2195">
        <f>SUM(B19,B21,B24,B25)</f>
        <v>4941523.33</v>
      </c>
      <c r="C18" s="2195">
        <f t="shared" ref="C18:J18" si="5">SUM(C19,C21,C24,C25)</f>
        <v>0</v>
      </c>
      <c r="D18" s="2195">
        <f t="shared" si="5"/>
        <v>4938323.33</v>
      </c>
      <c r="E18" s="2195">
        <f t="shared" si="5"/>
        <v>3200</v>
      </c>
      <c r="F18" s="2195">
        <f t="shared" si="5"/>
        <v>0</v>
      </c>
      <c r="G18" s="2195">
        <f t="shared" si="5"/>
        <v>0</v>
      </c>
      <c r="H18" s="2195">
        <f t="shared" si="5"/>
        <v>0</v>
      </c>
      <c r="I18" s="2195">
        <f t="shared" si="5"/>
        <v>0</v>
      </c>
      <c r="J18" s="2195">
        <f t="shared" si="5"/>
        <v>0</v>
      </c>
    </row>
    <row r="19" spans="1:10" s="417" customFormat="1" x14ac:dyDescent="0.15">
      <c r="A19" s="2182" t="s">
        <v>3747</v>
      </c>
      <c r="B19" s="2195">
        <f>SUM(B20)</f>
        <v>28511.34</v>
      </c>
      <c r="C19" s="2195">
        <f t="shared" ref="C19:J19" si="6">SUM(C20)</f>
        <v>0</v>
      </c>
      <c r="D19" s="2195">
        <f t="shared" si="6"/>
        <v>28511.34</v>
      </c>
      <c r="E19" s="2195">
        <f t="shared" si="6"/>
        <v>0</v>
      </c>
      <c r="F19" s="2195">
        <f t="shared" si="6"/>
        <v>0</v>
      </c>
      <c r="G19" s="2195">
        <f t="shared" si="6"/>
        <v>0</v>
      </c>
      <c r="H19" s="2195">
        <f t="shared" si="6"/>
        <v>0</v>
      </c>
      <c r="I19" s="2195">
        <f t="shared" si="6"/>
        <v>0</v>
      </c>
      <c r="J19" s="2195">
        <f t="shared" si="6"/>
        <v>0</v>
      </c>
    </row>
    <row r="20" spans="1:10" x14ac:dyDescent="0.15">
      <c r="A20" s="2187" t="s">
        <v>3968</v>
      </c>
      <c r="B20" s="77">
        <v>28511.34</v>
      </c>
      <c r="C20" s="322">
        <v>0</v>
      </c>
      <c r="D20" s="322">
        <v>28511.34</v>
      </c>
      <c r="E20" s="322">
        <v>0</v>
      </c>
      <c r="F20" s="322">
        <v>0</v>
      </c>
      <c r="G20" s="322">
        <v>0</v>
      </c>
      <c r="H20" s="322">
        <v>0</v>
      </c>
      <c r="I20" s="322">
        <v>0</v>
      </c>
      <c r="J20" s="322">
        <v>0</v>
      </c>
    </row>
    <row r="21" spans="1:10" x14ac:dyDescent="0.15">
      <c r="A21" s="2182" t="s">
        <v>1593</v>
      </c>
      <c r="B21" s="2195">
        <f>SUM(B22:B23)</f>
        <v>3748075.25</v>
      </c>
      <c r="C21" s="2195">
        <f t="shared" ref="C21:J21" si="7">SUM(C22:C23)</f>
        <v>0</v>
      </c>
      <c r="D21" s="2195">
        <f t="shared" si="7"/>
        <v>3748075.25</v>
      </c>
      <c r="E21" s="2195">
        <f t="shared" si="7"/>
        <v>0</v>
      </c>
      <c r="F21" s="2195">
        <f t="shared" si="7"/>
        <v>0</v>
      </c>
      <c r="G21" s="2195">
        <f t="shared" si="7"/>
        <v>0</v>
      </c>
      <c r="H21" s="2195">
        <f t="shared" si="7"/>
        <v>0</v>
      </c>
      <c r="I21" s="2195">
        <f t="shared" si="7"/>
        <v>0</v>
      </c>
      <c r="J21" s="2195">
        <f t="shared" si="7"/>
        <v>0</v>
      </c>
    </row>
    <row r="22" spans="1:10" s="417" customFormat="1" ht="22.5" customHeight="1" x14ac:dyDescent="0.15">
      <c r="A22" s="2187" t="s">
        <v>4015</v>
      </c>
      <c r="B22" s="77">
        <v>791185.57000000007</v>
      </c>
      <c r="C22" s="322">
        <v>0</v>
      </c>
      <c r="D22" s="322">
        <v>791185.57000000007</v>
      </c>
      <c r="E22" s="322">
        <v>0</v>
      </c>
      <c r="F22" s="322">
        <v>0</v>
      </c>
      <c r="G22" s="322">
        <v>0</v>
      </c>
      <c r="H22" s="322">
        <v>0</v>
      </c>
      <c r="I22" s="322">
        <v>0</v>
      </c>
      <c r="J22" s="322">
        <v>0</v>
      </c>
    </row>
    <row r="23" spans="1:10" s="417" customFormat="1" x14ac:dyDescent="0.15">
      <c r="A23" s="1900" t="s">
        <v>3970</v>
      </c>
      <c r="B23" s="77">
        <v>2956889.6799999997</v>
      </c>
      <c r="C23" s="322">
        <v>0</v>
      </c>
      <c r="D23" s="322">
        <v>2956889.6799999997</v>
      </c>
      <c r="E23" s="322">
        <v>0</v>
      </c>
      <c r="F23" s="322">
        <v>0</v>
      </c>
      <c r="G23" s="322">
        <v>0</v>
      </c>
      <c r="H23" s="322">
        <v>0</v>
      </c>
      <c r="I23" s="322">
        <v>0</v>
      </c>
      <c r="J23" s="322">
        <v>0</v>
      </c>
    </row>
    <row r="24" spans="1:10" x14ac:dyDescent="0.15">
      <c r="A24" s="2182" t="s">
        <v>1563</v>
      </c>
      <c r="B24" s="523">
        <v>0</v>
      </c>
      <c r="C24" s="523">
        <v>0</v>
      </c>
      <c r="D24" s="523">
        <v>0</v>
      </c>
      <c r="E24" s="523">
        <v>0</v>
      </c>
      <c r="F24" s="523">
        <v>0</v>
      </c>
      <c r="G24" s="523">
        <v>0</v>
      </c>
      <c r="H24" s="523">
        <v>0</v>
      </c>
      <c r="I24" s="523">
        <v>0</v>
      </c>
      <c r="J24" s="523">
        <v>0</v>
      </c>
    </row>
    <row r="25" spans="1:10" s="417" customFormat="1" x14ac:dyDescent="0.15">
      <c r="A25" s="2182" t="s">
        <v>1564</v>
      </c>
      <c r="B25" s="2195">
        <f>SUM(B26:B28)</f>
        <v>1164936.74</v>
      </c>
      <c r="C25" s="2195">
        <f t="shared" ref="C25:J25" si="8">SUM(C26:C28)</f>
        <v>0</v>
      </c>
      <c r="D25" s="2195">
        <f t="shared" si="8"/>
        <v>1161736.74</v>
      </c>
      <c r="E25" s="2195">
        <f t="shared" si="8"/>
        <v>3200</v>
      </c>
      <c r="F25" s="2195">
        <f t="shared" si="8"/>
        <v>0</v>
      </c>
      <c r="G25" s="2195">
        <f t="shared" si="8"/>
        <v>0</v>
      </c>
      <c r="H25" s="2195">
        <f t="shared" si="8"/>
        <v>0</v>
      </c>
      <c r="I25" s="2195">
        <f t="shared" si="8"/>
        <v>0</v>
      </c>
      <c r="J25" s="2195">
        <f t="shared" si="8"/>
        <v>0</v>
      </c>
    </row>
    <row r="26" spans="1:10" x14ac:dyDescent="0.15">
      <c r="A26" s="2187" t="s">
        <v>3971</v>
      </c>
      <c r="B26" s="77">
        <v>518344.2</v>
      </c>
      <c r="C26" s="322">
        <v>0</v>
      </c>
      <c r="D26" s="322">
        <v>518344.2</v>
      </c>
      <c r="E26" s="322">
        <v>0</v>
      </c>
      <c r="F26" s="322">
        <v>0</v>
      </c>
      <c r="G26" s="322">
        <v>0</v>
      </c>
      <c r="H26" s="322">
        <v>0</v>
      </c>
      <c r="I26" s="322">
        <v>0</v>
      </c>
      <c r="J26" s="322">
        <v>0</v>
      </c>
    </row>
    <row r="27" spans="1:10" s="417" customFormat="1" x14ac:dyDescent="0.15">
      <c r="A27" s="2187" t="s">
        <v>3972</v>
      </c>
      <c r="B27" s="77">
        <v>499392.54000000004</v>
      </c>
      <c r="C27" s="322">
        <v>0</v>
      </c>
      <c r="D27" s="322">
        <v>496192.54000000004</v>
      </c>
      <c r="E27" s="322">
        <v>3200</v>
      </c>
      <c r="F27" s="322">
        <v>0</v>
      </c>
      <c r="G27" s="322">
        <v>0</v>
      </c>
      <c r="H27" s="322">
        <v>0</v>
      </c>
      <c r="I27" s="322">
        <v>0</v>
      </c>
      <c r="J27" s="322">
        <v>0</v>
      </c>
    </row>
    <row r="28" spans="1:10" x14ac:dyDescent="0.15">
      <c r="A28" s="2187" t="s">
        <v>3973</v>
      </c>
      <c r="B28" s="77">
        <v>147200</v>
      </c>
      <c r="C28" s="322">
        <v>0</v>
      </c>
      <c r="D28" s="322">
        <v>147200</v>
      </c>
      <c r="E28" s="322">
        <v>0</v>
      </c>
      <c r="F28" s="322">
        <v>0</v>
      </c>
      <c r="G28" s="322">
        <v>0</v>
      </c>
      <c r="H28" s="322">
        <v>0</v>
      </c>
      <c r="I28" s="322">
        <v>0</v>
      </c>
      <c r="J28" s="322">
        <v>0</v>
      </c>
    </row>
    <row r="29" spans="1:10" s="417" customFormat="1" x14ac:dyDescent="0.15">
      <c r="A29" s="2194" t="s">
        <v>3524</v>
      </c>
      <c r="B29" s="2195">
        <f>SUM(B30,B35,B41)</f>
        <v>16029763.340000002</v>
      </c>
      <c r="C29" s="2195">
        <f t="shared" ref="C29:J29" si="9">SUM(C30,C35,C41)</f>
        <v>0</v>
      </c>
      <c r="D29" s="2195">
        <f t="shared" si="9"/>
        <v>15498361.450000001</v>
      </c>
      <c r="E29" s="2195">
        <f t="shared" si="9"/>
        <v>0</v>
      </c>
      <c r="F29" s="2195">
        <f t="shared" si="9"/>
        <v>140401.89000000001</v>
      </c>
      <c r="G29" s="2195">
        <f t="shared" si="9"/>
        <v>0</v>
      </c>
      <c r="H29" s="2195">
        <f t="shared" si="9"/>
        <v>0</v>
      </c>
      <c r="I29" s="2195">
        <f t="shared" si="9"/>
        <v>391000</v>
      </c>
      <c r="J29" s="2195">
        <f t="shared" si="9"/>
        <v>0</v>
      </c>
    </row>
    <row r="30" spans="1:10" x14ac:dyDescent="0.15">
      <c r="A30" s="2182" t="s">
        <v>2824</v>
      </c>
      <c r="B30" s="2195">
        <f>SUM(B31:B34)</f>
        <v>380681.69</v>
      </c>
      <c r="C30" s="2195">
        <f t="shared" ref="C30:J30" si="10">SUM(C31:C34)</f>
        <v>0</v>
      </c>
      <c r="D30" s="2195">
        <f t="shared" si="10"/>
        <v>240279.8</v>
      </c>
      <c r="E30" s="2195">
        <f t="shared" si="10"/>
        <v>0</v>
      </c>
      <c r="F30" s="2195">
        <f t="shared" si="10"/>
        <v>140401.89000000001</v>
      </c>
      <c r="G30" s="2195">
        <f t="shared" si="10"/>
        <v>0</v>
      </c>
      <c r="H30" s="2195">
        <f t="shared" si="10"/>
        <v>0</v>
      </c>
      <c r="I30" s="2195">
        <f t="shared" si="10"/>
        <v>0</v>
      </c>
      <c r="J30" s="2195">
        <f t="shared" si="10"/>
        <v>0</v>
      </c>
    </row>
    <row r="31" spans="1:10" x14ac:dyDescent="0.15">
      <c r="A31" s="2187" t="s">
        <v>3974</v>
      </c>
      <c r="B31" s="77">
        <f>+SUM(C31:J31)</f>
        <v>4140</v>
      </c>
      <c r="C31" s="322">
        <v>0</v>
      </c>
      <c r="D31" s="322">
        <v>4140</v>
      </c>
      <c r="E31" s="322">
        <v>0</v>
      </c>
      <c r="F31" s="322">
        <v>0</v>
      </c>
      <c r="G31" s="322">
        <v>0</v>
      </c>
      <c r="H31" s="322">
        <v>0</v>
      </c>
      <c r="I31" s="322">
        <v>0</v>
      </c>
      <c r="J31" s="322">
        <v>0</v>
      </c>
    </row>
    <row r="32" spans="1:10" x14ac:dyDescent="0.15">
      <c r="A32" s="2187" t="s">
        <v>3975</v>
      </c>
      <c r="B32" s="77">
        <f>+SUM(C32:J32)</f>
        <v>367439.69</v>
      </c>
      <c r="C32" s="322">
        <v>0</v>
      </c>
      <c r="D32" s="322">
        <v>227037.8</v>
      </c>
      <c r="E32" s="322">
        <v>0</v>
      </c>
      <c r="F32" s="322">
        <v>140401.89000000001</v>
      </c>
      <c r="G32" s="322">
        <v>0</v>
      </c>
      <c r="H32" s="322">
        <v>0</v>
      </c>
      <c r="I32" s="322">
        <v>0</v>
      </c>
      <c r="J32" s="322">
        <v>0</v>
      </c>
    </row>
    <row r="33" spans="1:10" x14ac:dyDescent="0.15">
      <c r="A33" s="2187" t="s">
        <v>3976</v>
      </c>
      <c r="B33" s="77">
        <f>+SUM(C33:J33)</f>
        <v>769</v>
      </c>
      <c r="C33" s="322">
        <v>0</v>
      </c>
      <c r="D33" s="322">
        <v>769</v>
      </c>
      <c r="E33" s="322">
        <v>0</v>
      </c>
      <c r="F33" s="322">
        <v>0</v>
      </c>
      <c r="G33" s="322">
        <v>0</v>
      </c>
      <c r="H33" s="322">
        <v>0</v>
      </c>
      <c r="I33" s="322">
        <v>0</v>
      </c>
      <c r="J33" s="322">
        <v>0</v>
      </c>
    </row>
    <row r="34" spans="1:10" s="417" customFormat="1" ht="21" x14ac:dyDescent="0.15">
      <c r="A34" s="2187" t="s">
        <v>3977</v>
      </c>
      <c r="B34" s="77">
        <f>+SUM(C34:J34)</f>
        <v>8333</v>
      </c>
      <c r="C34" s="322">
        <v>0</v>
      </c>
      <c r="D34" s="322">
        <v>8333</v>
      </c>
      <c r="E34" s="322">
        <v>0</v>
      </c>
      <c r="F34" s="322">
        <v>0</v>
      </c>
      <c r="G34" s="322">
        <v>0</v>
      </c>
      <c r="H34" s="322">
        <v>0</v>
      </c>
      <c r="I34" s="322">
        <v>0</v>
      </c>
      <c r="J34" s="322">
        <v>0</v>
      </c>
    </row>
    <row r="35" spans="1:10" s="417" customFormat="1" x14ac:dyDescent="0.15">
      <c r="A35" s="2182" t="s">
        <v>2825</v>
      </c>
      <c r="B35" s="2195">
        <f>SUM(B36:B40)</f>
        <v>368255.9</v>
      </c>
      <c r="C35" s="2195">
        <f t="shared" ref="C35:J35" si="11">SUM(C36:C40)</f>
        <v>0</v>
      </c>
      <c r="D35" s="2195">
        <f t="shared" si="11"/>
        <v>352255.9</v>
      </c>
      <c r="E35" s="2195">
        <f t="shared" si="11"/>
        <v>0</v>
      </c>
      <c r="F35" s="2195">
        <f t="shared" si="11"/>
        <v>0</v>
      </c>
      <c r="G35" s="2195">
        <f t="shared" si="11"/>
        <v>0</v>
      </c>
      <c r="H35" s="2195">
        <f t="shared" si="11"/>
        <v>0</v>
      </c>
      <c r="I35" s="2195">
        <f t="shared" si="11"/>
        <v>16000</v>
      </c>
      <c r="J35" s="2195">
        <f t="shared" si="11"/>
        <v>0</v>
      </c>
    </row>
    <row r="36" spans="1:10" x14ac:dyDescent="0.15">
      <c r="A36" s="2187" t="s">
        <v>3978</v>
      </c>
      <c r="B36" s="77">
        <f>+SUM(C36:J36)</f>
        <v>25678.18</v>
      </c>
      <c r="C36" s="322">
        <v>0</v>
      </c>
      <c r="D36" s="322">
        <v>25678.18</v>
      </c>
      <c r="E36" s="322">
        <v>0</v>
      </c>
      <c r="F36" s="322">
        <v>0</v>
      </c>
      <c r="G36" s="322">
        <v>0</v>
      </c>
      <c r="H36" s="322">
        <v>0</v>
      </c>
      <c r="I36" s="322">
        <v>0</v>
      </c>
      <c r="J36" s="322">
        <v>0</v>
      </c>
    </row>
    <row r="37" spans="1:10" x14ac:dyDescent="0.15">
      <c r="A37" s="2187" t="s">
        <v>3979</v>
      </c>
      <c r="B37" s="77">
        <f>+SUM(C37:J37)</f>
        <v>5083.99</v>
      </c>
      <c r="C37" s="322">
        <v>0</v>
      </c>
      <c r="D37" s="322">
        <v>5083.99</v>
      </c>
      <c r="E37" s="322">
        <v>0</v>
      </c>
      <c r="F37" s="322">
        <v>0</v>
      </c>
      <c r="G37" s="322">
        <v>0</v>
      </c>
      <c r="H37" s="322">
        <v>0</v>
      </c>
      <c r="I37" s="322">
        <v>0</v>
      </c>
      <c r="J37" s="322">
        <v>0</v>
      </c>
    </row>
    <row r="38" spans="1:10" x14ac:dyDescent="0.15">
      <c r="A38" s="2187" t="s">
        <v>3980</v>
      </c>
      <c r="B38" s="77">
        <f>+SUM(C38:J38)</f>
        <v>144671.9</v>
      </c>
      <c r="C38" s="322">
        <v>0</v>
      </c>
      <c r="D38" s="322">
        <v>144671.9</v>
      </c>
      <c r="E38" s="322">
        <v>0</v>
      </c>
      <c r="F38" s="322">
        <v>0</v>
      </c>
      <c r="G38" s="322">
        <v>0</v>
      </c>
      <c r="H38" s="322">
        <v>0</v>
      </c>
      <c r="I38" s="322">
        <v>0</v>
      </c>
      <c r="J38" s="322">
        <v>0</v>
      </c>
    </row>
    <row r="39" spans="1:10" s="417" customFormat="1" x14ac:dyDescent="0.15">
      <c r="A39" s="2187" t="s">
        <v>3981</v>
      </c>
      <c r="B39" s="77">
        <f>+SUM(C39:J39)</f>
        <v>184221.83</v>
      </c>
      <c r="C39" s="322">
        <v>0</v>
      </c>
      <c r="D39" s="322">
        <v>168221.83</v>
      </c>
      <c r="E39" s="322">
        <v>0</v>
      </c>
      <c r="F39" s="322">
        <v>0</v>
      </c>
      <c r="G39" s="322">
        <v>0</v>
      </c>
      <c r="H39" s="322">
        <v>0</v>
      </c>
      <c r="I39" s="322">
        <v>16000</v>
      </c>
      <c r="J39" s="322">
        <v>0</v>
      </c>
    </row>
    <row r="40" spans="1:10" x14ac:dyDescent="0.15">
      <c r="A40" s="2187" t="s">
        <v>3982</v>
      </c>
      <c r="B40" s="77">
        <f>+SUM(C40:J40)</f>
        <v>8600</v>
      </c>
      <c r="C40" s="322">
        <v>0</v>
      </c>
      <c r="D40" s="322">
        <v>8600</v>
      </c>
      <c r="E40" s="322">
        <v>0</v>
      </c>
      <c r="F40" s="322">
        <v>0</v>
      </c>
      <c r="G40" s="322">
        <v>0</v>
      </c>
      <c r="H40" s="322">
        <v>0</v>
      </c>
      <c r="I40" s="322">
        <v>0</v>
      </c>
      <c r="J40" s="322">
        <v>0</v>
      </c>
    </row>
    <row r="41" spans="1:10" x14ac:dyDescent="0.15">
      <c r="A41" s="2182" t="s">
        <v>2473</v>
      </c>
      <c r="B41" s="2195">
        <f>SUM(B42:B49)</f>
        <v>15280825.750000002</v>
      </c>
      <c r="C41" s="2195">
        <f t="shared" ref="C41:J41" si="12">SUM(C42:C49)</f>
        <v>0</v>
      </c>
      <c r="D41" s="2195">
        <f t="shared" si="12"/>
        <v>14905825.750000002</v>
      </c>
      <c r="E41" s="2195">
        <f t="shared" si="12"/>
        <v>0</v>
      </c>
      <c r="F41" s="2195">
        <f t="shared" si="12"/>
        <v>0</v>
      </c>
      <c r="G41" s="2195">
        <f t="shared" si="12"/>
        <v>0</v>
      </c>
      <c r="H41" s="2195">
        <f t="shared" si="12"/>
        <v>0</v>
      </c>
      <c r="I41" s="2195">
        <f t="shared" si="12"/>
        <v>375000</v>
      </c>
      <c r="J41" s="2195">
        <f t="shared" si="12"/>
        <v>0</v>
      </c>
    </row>
    <row r="42" spans="1:10" x14ac:dyDescent="0.15">
      <c r="A42" s="2187" t="s">
        <v>3983</v>
      </c>
      <c r="B42" s="77">
        <f t="shared" ref="B42:B49" si="13">+SUM(C42:J42)</f>
        <v>654025.74</v>
      </c>
      <c r="C42" s="322">
        <v>0</v>
      </c>
      <c r="D42" s="322">
        <v>654025.74</v>
      </c>
      <c r="E42" s="322">
        <v>0</v>
      </c>
      <c r="F42" s="322">
        <v>0</v>
      </c>
      <c r="G42" s="322">
        <v>0</v>
      </c>
      <c r="H42" s="322">
        <v>0</v>
      </c>
      <c r="I42" s="322">
        <v>0</v>
      </c>
      <c r="J42" s="322">
        <v>0</v>
      </c>
    </row>
    <row r="43" spans="1:10" s="417" customFormat="1" x14ac:dyDescent="0.15">
      <c r="A43" s="2187" t="s">
        <v>3984</v>
      </c>
      <c r="B43" s="77">
        <f t="shared" si="13"/>
        <v>3800681.01</v>
      </c>
      <c r="C43" s="322">
        <v>0</v>
      </c>
      <c r="D43" s="322">
        <v>3800681.01</v>
      </c>
      <c r="E43" s="322">
        <v>0</v>
      </c>
      <c r="F43" s="322">
        <v>0</v>
      </c>
      <c r="G43" s="322">
        <v>0</v>
      </c>
      <c r="H43" s="322">
        <v>0</v>
      </c>
      <c r="I43" s="322">
        <v>0</v>
      </c>
      <c r="J43" s="322">
        <v>0</v>
      </c>
    </row>
    <row r="44" spans="1:10" x14ac:dyDescent="0.15">
      <c r="A44" s="2187" t="s">
        <v>3985</v>
      </c>
      <c r="B44" s="77">
        <f t="shared" si="13"/>
        <v>63990.99</v>
      </c>
      <c r="C44" s="322">
        <v>0</v>
      </c>
      <c r="D44" s="322">
        <v>63990.99</v>
      </c>
      <c r="E44" s="322">
        <v>0</v>
      </c>
      <c r="F44" s="322">
        <v>0</v>
      </c>
      <c r="G44" s="322">
        <v>0</v>
      </c>
      <c r="H44" s="322">
        <v>0</v>
      </c>
      <c r="I44" s="322">
        <v>0</v>
      </c>
      <c r="J44" s="322">
        <v>0</v>
      </c>
    </row>
    <row r="45" spans="1:10" x14ac:dyDescent="0.15">
      <c r="A45" s="2187" t="s">
        <v>3986</v>
      </c>
      <c r="B45" s="77">
        <f t="shared" si="13"/>
        <v>686854.48</v>
      </c>
      <c r="C45" s="322">
        <v>0</v>
      </c>
      <c r="D45" s="322">
        <v>686854.48</v>
      </c>
      <c r="E45" s="322">
        <v>0</v>
      </c>
      <c r="F45" s="322">
        <v>0</v>
      </c>
      <c r="G45" s="322">
        <v>0</v>
      </c>
      <c r="H45" s="322">
        <v>0</v>
      </c>
      <c r="I45" s="322">
        <v>0</v>
      </c>
      <c r="J45" s="322">
        <v>0</v>
      </c>
    </row>
    <row r="46" spans="1:10" s="417" customFormat="1" x14ac:dyDescent="0.15">
      <c r="A46" s="2187" t="s">
        <v>3987</v>
      </c>
      <c r="B46" s="77">
        <f t="shared" si="13"/>
        <v>61965</v>
      </c>
      <c r="C46" s="322">
        <v>0</v>
      </c>
      <c r="D46" s="322">
        <v>61965</v>
      </c>
      <c r="E46" s="322">
        <v>0</v>
      </c>
      <c r="F46" s="322">
        <v>0</v>
      </c>
      <c r="G46" s="322">
        <v>0</v>
      </c>
      <c r="H46" s="322">
        <v>0</v>
      </c>
      <c r="I46" s="322">
        <v>0</v>
      </c>
      <c r="J46" s="322">
        <v>0</v>
      </c>
    </row>
    <row r="47" spans="1:10" x14ac:dyDescent="0.15">
      <c r="A47" s="2187" t="s">
        <v>3988</v>
      </c>
      <c r="B47" s="77">
        <f t="shared" si="13"/>
        <v>113949</v>
      </c>
      <c r="C47" s="322">
        <v>0</v>
      </c>
      <c r="D47" s="322">
        <v>113949</v>
      </c>
      <c r="E47" s="322">
        <v>0</v>
      </c>
      <c r="F47" s="322">
        <v>0</v>
      </c>
      <c r="G47" s="322">
        <v>0</v>
      </c>
      <c r="H47" s="322">
        <v>0</v>
      </c>
      <c r="I47" s="322">
        <v>0</v>
      </c>
      <c r="J47" s="322">
        <v>0</v>
      </c>
    </row>
    <row r="48" spans="1:10" s="417" customFormat="1" ht="21" x14ac:dyDescent="0.15">
      <c r="A48" s="2187" t="s">
        <v>3989</v>
      </c>
      <c r="B48" s="77">
        <f t="shared" si="13"/>
        <v>9789151.4200000018</v>
      </c>
      <c r="C48" s="322">
        <v>0</v>
      </c>
      <c r="D48" s="322">
        <v>9414151.4200000018</v>
      </c>
      <c r="E48" s="322">
        <v>0</v>
      </c>
      <c r="F48" s="322">
        <v>0</v>
      </c>
      <c r="G48" s="322">
        <v>0</v>
      </c>
      <c r="H48" s="322">
        <v>0</v>
      </c>
      <c r="I48" s="322">
        <v>375000</v>
      </c>
      <c r="J48" s="322">
        <v>0</v>
      </c>
    </row>
    <row r="49" spans="1:10" s="417" customFormat="1" x14ac:dyDescent="0.15">
      <c r="A49" s="2187" t="s">
        <v>3990</v>
      </c>
      <c r="B49" s="77">
        <f t="shared" si="13"/>
        <v>110208.11</v>
      </c>
      <c r="C49" s="322">
        <v>0</v>
      </c>
      <c r="D49" s="322">
        <v>110208.11</v>
      </c>
      <c r="E49" s="322">
        <v>0</v>
      </c>
      <c r="F49" s="322">
        <v>0</v>
      </c>
      <c r="G49" s="322">
        <v>0</v>
      </c>
      <c r="H49" s="322">
        <v>0</v>
      </c>
      <c r="I49" s="322">
        <v>0</v>
      </c>
      <c r="J49" s="322">
        <v>0</v>
      </c>
    </row>
    <row r="50" spans="1:10" s="417" customFormat="1" x14ac:dyDescent="0.15">
      <c r="A50" s="2194" t="s">
        <v>1544</v>
      </c>
      <c r="B50" s="2195">
        <f>SUM(B51,B53)</f>
        <v>127851857.40000001</v>
      </c>
      <c r="C50" s="2195">
        <f t="shared" ref="C50:J50" si="14">SUM(C51,C53)</f>
        <v>2808430.09</v>
      </c>
      <c r="D50" s="2195">
        <f t="shared" si="14"/>
        <v>110156167.75999999</v>
      </c>
      <c r="E50" s="2195">
        <f t="shared" si="14"/>
        <v>0</v>
      </c>
      <c r="F50" s="2195">
        <f t="shared" si="14"/>
        <v>101392.05</v>
      </c>
      <c r="G50" s="2195">
        <f t="shared" si="14"/>
        <v>17306.260000000002</v>
      </c>
      <c r="H50" s="2195">
        <f t="shared" si="14"/>
        <v>0</v>
      </c>
      <c r="I50" s="2195">
        <f t="shared" si="14"/>
        <v>14730819.960000001</v>
      </c>
      <c r="J50" s="2195">
        <f t="shared" si="14"/>
        <v>37741.279999999999</v>
      </c>
    </row>
    <row r="51" spans="1:10" x14ac:dyDescent="0.15">
      <c r="A51" s="2196" t="s">
        <v>3749</v>
      </c>
      <c r="B51" s="2195">
        <f>SUM(B52)</f>
        <v>2498496.0300000003</v>
      </c>
      <c r="C51" s="2195">
        <f t="shared" ref="C51:J51" si="15">SUM(C52)</f>
        <v>0</v>
      </c>
      <c r="D51" s="2195">
        <f t="shared" si="15"/>
        <v>2498496.0300000003</v>
      </c>
      <c r="E51" s="2195">
        <f t="shared" si="15"/>
        <v>0</v>
      </c>
      <c r="F51" s="2195">
        <f t="shared" si="15"/>
        <v>0</v>
      </c>
      <c r="G51" s="2195">
        <f t="shared" si="15"/>
        <v>0</v>
      </c>
      <c r="H51" s="2195">
        <f t="shared" si="15"/>
        <v>0</v>
      </c>
      <c r="I51" s="2195">
        <f t="shared" si="15"/>
        <v>0</v>
      </c>
      <c r="J51" s="2195">
        <f t="shared" si="15"/>
        <v>0</v>
      </c>
    </row>
    <row r="52" spans="1:10" x14ac:dyDescent="0.15">
      <c r="A52" s="2187" t="s">
        <v>3991</v>
      </c>
      <c r="B52" s="77">
        <v>2498496.0300000003</v>
      </c>
      <c r="C52" s="322">
        <v>0</v>
      </c>
      <c r="D52" s="322">
        <v>2498496.0300000003</v>
      </c>
      <c r="E52" s="322">
        <v>0</v>
      </c>
      <c r="F52" s="322">
        <v>0</v>
      </c>
      <c r="G52" s="322">
        <v>0</v>
      </c>
      <c r="H52" s="322">
        <v>0</v>
      </c>
      <c r="I52" s="322">
        <v>0</v>
      </c>
      <c r="J52" s="322">
        <v>0</v>
      </c>
    </row>
    <row r="53" spans="1:10" x14ac:dyDescent="0.15">
      <c r="A53" s="2196" t="s">
        <v>2852</v>
      </c>
      <c r="B53" s="2195">
        <f>SUM(B54:B67)</f>
        <v>125353361.37</v>
      </c>
      <c r="C53" s="2195">
        <f t="shared" ref="C53:J53" si="16">SUM(C54:C67)</f>
        <v>2808430.09</v>
      </c>
      <c r="D53" s="2195">
        <f t="shared" si="16"/>
        <v>107657671.72999999</v>
      </c>
      <c r="E53" s="2195">
        <f t="shared" si="16"/>
        <v>0</v>
      </c>
      <c r="F53" s="2195">
        <f t="shared" si="16"/>
        <v>101392.05</v>
      </c>
      <c r="G53" s="2195">
        <f t="shared" si="16"/>
        <v>17306.260000000002</v>
      </c>
      <c r="H53" s="2195">
        <f t="shared" si="16"/>
        <v>0</v>
      </c>
      <c r="I53" s="2195">
        <f t="shared" si="16"/>
        <v>14730819.960000001</v>
      </c>
      <c r="J53" s="2195">
        <f t="shared" si="16"/>
        <v>37741.279999999999</v>
      </c>
    </row>
    <row r="54" spans="1:10" x14ac:dyDescent="0.15">
      <c r="A54" s="2187" t="s">
        <v>3992</v>
      </c>
      <c r="B54" s="77">
        <v>744380.46</v>
      </c>
      <c r="C54" s="322">
        <v>0</v>
      </c>
      <c r="D54" s="322">
        <v>743340.46</v>
      </c>
      <c r="E54" s="322">
        <v>0</v>
      </c>
      <c r="F54" s="322">
        <v>0</v>
      </c>
      <c r="G54" s="322">
        <v>0</v>
      </c>
      <c r="H54" s="322">
        <v>0</v>
      </c>
      <c r="I54" s="322">
        <v>0</v>
      </c>
      <c r="J54" s="322">
        <v>1040</v>
      </c>
    </row>
    <row r="55" spans="1:10" x14ac:dyDescent="0.15">
      <c r="A55" s="2187" t="s">
        <v>3993</v>
      </c>
      <c r="B55" s="77">
        <v>871184.72</v>
      </c>
      <c r="C55" s="322">
        <v>0</v>
      </c>
      <c r="D55" s="322">
        <v>871184.72</v>
      </c>
      <c r="E55" s="322">
        <v>0</v>
      </c>
      <c r="F55" s="322">
        <v>0</v>
      </c>
      <c r="G55" s="322">
        <v>0</v>
      </c>
      <c r="H55" s="322">
        <v>0</v>
      </c>
      <c r="I55" s="322">
        <v>0</v>
      </c>
      <c r="J55" s="322">
        <v>0</v>
      </c>
    </row>
    <row r="56" spans="1:10" ht="22.5" customHeight="1" x14ac:dyDescent="0.15">
      <c r="A56" s="2187" t="s">
        <v>4016</v>
      </c>
      <c r="B56" s="77">
        <v>23615463.919999994</v>
      </c>
      <c r="C56" s="322">
        <v>130758.23</v>
      </c>
      <c r="D56" s="322">
        <v>23434115.949999996</v>
      </c>
      <c r="E56" s="322">
        <v>0</v>
      </c>
      <c r="F56" s="322">
        <v>0</v>
      </c>
      <c r="G56" s="322">
        <v>12122.91</v>
      </c>
      <c r="H56" s="322">
        <v>0</v>
      </c>
      <c r="I56" s="322">
        <v>38466.83</v>
      </c>
      <c r="J56" s="322">
        <v>0</v>
      </c>
    </row>
    <row r="57" spans="1:10" x14ac:dyDescent="0.15">
      <c r="A57" s="2187" t="s">
        <v>3995</v>
      </c>
      <c r="B57" s="77">
        <v>9850188.1099999975</v>
      </c>
      <c r="C57" s="322">
        <v>2316266.83</v>
      </c>
      <c r="D57" s="322">
        <v>7522319.8199999984</v>
      </c>
      <c r="E57" s="322">
        <v>0</v>
      </c>
      <c r="F57" s="322">
        <v>0</v>
      </c>
      <c r="G57" s="322">
        <v>0</v>
      </c>
      <c r="H57" s="322">
        <v>0</v>
      </c>
      <c r="I57" s="322">
        <v>9801.4600000000009</v>
      </c>
      <c r="J57" s="322">
        <v>1800</v>
      </c>
    </row>
    <row r="58" spans="1:10" x14ac:dyDescent="0.15">
      <c r="A58" s="2187" t="s">
        <v>3996</v>
      </c>
      <c r="B58" s="77">
        <v>4216592.4800000004</v>
      </c>
      <c r="C58" s="322">
        <v>0</v>
      </c>
      <c r="D58" s="322">
        <v>4216592.4800000004</v>
      </c>
      <c r="E58" s="322">
        <v>0</v>
      </c>
      <c r="F58" s="322">
        <v>0</v>
      </c>
      <c r="G58" s="322">
        <v>0</v>
      </c>
      <c r="H58" s="322">
        <v>0</v>
      </c>
      <c r="I58" s="322">
        <v>0</v>
      </c>
      <c r="J58" s="322">
        <v>0</v>
      </c>
    </row>
    <row r="59" spans="1:10" x14ac:dyDescent="0.15">
      <c r="A59" s="2187" t="s">
        <v>3997</v>
      </c>
      <c r="B59" s="77">
        <v>253096.37</v>
      </c>
      <c r="C59" s="322">
        <v>0</v>
      </c>
      <c r="D59" s="322">
        <v>253096.37</v>
      </c>
      <c r="E59" s="322">
        <v>0</v>
      </c>
      <c r="F59" s="322">
        <v>0</v>
      </c>
      <c r="G59" s="322">
        <v>0</v>
      </c>
      <c r="H59" s="322">
        <v>0</v>
      </c>
      <c r="I59" s="322">
        <v>0</v>
      </c>
      <c r="J59" s="322">
        <v>0</v>
      </c>
    </row>
    <row r="60" spans="1:10" ht="21" x14ac:dyDescent="0.15">
      <c r="A60" s="2187" t="s">
        <v>3998</v>
      </c>
      <c r="B60" s="77">
        <v>8397015.9499999993</v>
      </c>
      <c r="C60" s="322">
        <v>0</v>
      </c>
      <c r="D60" s="322">
        <v>7144857.79</v>
      </c>
      <c r="E60" s="322">
        <v>0</v>
      </c>
      <c r="F60" s="322">
        <v>0</v>
      </c>
      <c r="G60" s="322">
        <v>0</v>
      </c>
      <c r="H60" s="322">
        <v>0</v>
      </c>
      <c r="I60" s="322">
        <v>1238172.1600000001</v>
      </c>
      <c r="J60" s="322">
        <v>13986</v>
      </c>
    </row>
    <row r="61" spans="1:10" x14ac:dyDescent="0.15">
      <c r="A61" s="2187" t="s">
        <v>3999</v>
      </c>
      <c r="B61" s="77">
        <v>11450805.140000004</v>
      </c>
      <c r="C61" s="322">
        <v>0</v>
      </c>
      <c r="D61" s="322">
        <v>11449005.140000004</v>
      </c>
      <c r="E61" s="322">
        <v>0</v>
      </c>
      <c r="F61" s="322">
        <v>0</v>
      </c>
      <c r="G61" s="322">
        <v>0</v>
      </c>
      <c r="H61" s="322">
        <v>0</v>
      </c>
      <c r="I61" s="322"/>
      <c r="J61" s="322">
        <v>1800</v>
      </c>
    </row>
    <row r="62" spans="1:10" ht="21" x14ac:dyDescent="0.15">
      <c r="A62" s="2187" t="s">
        <v>4000</v>
      </c>
      <c r="B62" s="77">
        <v>962411.45</v>
      </c>
      <c r="C62" s="322">
        <v>0</v>
      </c>
      <c r="D62" s="322">
        <v>962411.45</v>
      </c>
      <c r="E62" s="322">
        <v>0</v>
      </c>
      <c r="F62" s="322">
        <v>0</v>
      </c>
      <c r="G62" s="322">
        <v>0</v>
      </c>
      <c r="H62" s="322">
        <v>0</v>
      </c>
      <c r="I62" s="322">
        <v>0</v>
      </c>
      <c r="J62" s="322">
        <v>0</v>
      </c>
    </row>
    <row r="63" spans="1:10" x14ac:dyDescent="0.15">
      <c r="A63" s="2187" t="s">
        <v>4001</v>
      </c>
      <c r="B63" s="77">
        <v>5998708.2100000009</v>
      </c>
      <c r="C63" s="322">
        <v>0</v>
      </c>
      <c r="D63" s="322">
        <v>5881603.2300000004</v>
      </c>
      <c r="E63" s="322">
        <v>0</v>
      </c>
      <c r="F63" s="322">
        <v>101392.05</v>
      </c>
      <c r="G63" s="322">
        <v>0</v>
      </c>
      <c r="H63" s="322">
        <v>0</v>
      </c>
      <c r="I63" s="322">
        <v>0</v>
      </c>
      <c r="J63" s="322">
        <v>15712.93</v>
      </c>
    </row>
    <row r="64" spans="1:10" x14ac:dyDescent="0.15">
      <c r="A64" s="2187" t="s">
        <v>4002</v>
      </c>
      <c r="B64" s="77">
        <v>28896111.32</v>
      </c>
      <c r="C64" s="322">
        <v>0</v>
      </c>
      <c r="D64" s="322">
        <v>15519657.810000001</v>
      </c>
      <c r="E64" s="322">
        <v>0</v>
      </c>
      <c r="F64" s="322">
        <v>0</v>
      </c>
      <c r="G64" s="322">
        <v>0</v>
      </c>
      <c r="H64" s="322">
        <v>0</v>
      </c>
      <c r="I64" s="322">
        <v>13376453.51</v>
      </c>
      <c r="J64" s="322">
        <v>0</v>
      </c>
    </row>
    <row r="65" spans="1:10" x14ac:dyDescent="0.15">
      <c r="A65" s="2187" t="s">
        <v>4003</v>
      </c>
      <c r="B65" s="77">
        <v>679340.44</v>
      </c>
      <c r="C65" s="322">
        <v>0</v>
      </c>
      <c r="D65" s="322">
        <v>679340.44</v>
      </c>
      <c r="E65" s="322">
        <v>0</v>
      </c>
      <c r="F65" s="322">
        <v>0</v>
      </c>
      <c r="G65" s="322">
        <v>0</v>
      </c>
      <c r="H65" s="322">
        <v>0</v>
      </c>
      <c r="I65" s="322">
        <v>0</v>
      </c>
      <c r="J65" s="322">
        <v>0</v>
      </c>
    </row>
    <row r="66" spans="1:10" x14ac:dyDescent="0.15">
      <c r="A66" s="2187" t="s">
        <v>4004</v>
      </c>
      <c r="B66" s="77">
        <v>20846127.710000001</v>
      </c>
      <c r="C66" s="322">
        <v>307842.03000000003</v>
      </c>
      <c r="D66" s="322">
        <v>20498012.329999998</v>
      </c>
      <c r="E66" s="322"/>
      <c r="F66" s="322">
        <v>0</v>
      </c>
      <c r="G66" s="322">
        <v>5183.3500000000004</v>
      </c>
      <c r="H66" s="322"/>
      <c r="I66" s="322">
        <v>35090</v>
      </c>
      <c r="J66" s="322">
        <v>0</v>
      </c>
    </row>
    <row r="67" spans="1:10" x14ac:dyDescent="0.15">
      <c r="A67" s="2187" t="s">
        <v>4005</v>
      </c>
      <c r="B67" s="77">
        <v>8571935.0899999999</v>
      </c>
      <c r="C67" s="322">
        <v>53563</v>
      </c>
      <c r="D67" s="322">
        <v>8482133.7400000002</v>
      </c>
      <c r="E67" s="322">
        <v>0</v>
      </c>
      <c r="F67" s="322">
        <v>0</v>
      </c>
      <c r="G67" s="322">
        <v>0</v>
      </c>
      <c r="H67" s="322">
        <v>0</v>
      </c>
      <c r="I67" s="322">
        <v>32836</v>
      </c>
      <c r="J67" s="322">
        <v>3402.35</v>
      </c>
    </row>
    <row r="68" spans="1:10" x14ac:dyDescent="0.15">
      <c r="A68" s="1715"/>
      <c r="B68" s="2197"/>
      <c r="C68" s="2197"/>
      <c r="D68" s="2197"/>
      <c r="E68" s="2197"/>
      <c r="F68" s="2197"/>
      <c r="G68" s="2197"/>
      <c r="H68" s="2197"/>
      <c r="I68" s="2197"/>
      <c r="J68" s="2197"/>
    </row>
    <row r="69" spans="1:10" ht="10.5" customHeight="1" x14ac:dyDescent="0.15">
      <c r="A69" s="3487" t="s">
        <v>4010</v>
      </c>
      <c r="B69" s="3487"/>
      <c r="C69" s="3487"/>
      <c r="D69" s="3487"/>
      <c r="E69" s="3487"/>
      <c r="F69" s="3487"/>
      <c r="G69" s="3487"/>
      <c r="H69" s="3487"/>
      <c r="I69" s="3487"/>
      <c r="J69" s="3487"/>
    </row>
    <row r="70" spans="1:10" ht="34.5" customHeight="1" x14ac:dyDescent="0.15">
      <c r="A70" s="3487" t="s">
        <v>3736</v>
      </c>
      <c r="B70" s="3487"/>
      <c r="C70" s="3487"/>
      <c r="D70" s="3487"/>
      <c r="E70" s="3487"/>
      <c r="F70" s="3487"/>
      <c r="G70" s="3487"/>
      <c r="H70" s="3487"/>
      <c r="I70" s="3487"/>
      <c r="J70" s="3487"/>
    </row>
    <row r="71" spans="1:10" x14ac:dyDescent="0.15">
      <c r="A71" s="3538" t="s">
        <v>21</v>
      </c>
      <c r="B71" s="3538"/>
      <c r="C71" s="3538"/>
      <c r="D71" s="3538"/>
      <c r="E71" s="3538"/>
      <c r="F71" s="3538"/>
      <c r="G71" s="3538"/>
      <c r="H71" s="3538"/>
      <c r="I71" s="3538"/>
      <c r="J71" s="3538"/>
    </row>
    <row r="72" spans="1:10" x14ac:dyDescent="0.15">
      <c r="A72" s="3565" t="s">
        <v>1178</v>
      </c>
      <c r="B72" s="3565"/>
      <c r="C72" s="3565"/>
      <c r="D72" s="3565"/>
      <c r="E72" s="3565"/>
      <c r="F72" s="3565"/>
      <c r="G72" s="3565"/>
      <c r="H72" s="3565"/>
      <c r="I72" s="3565"/>
      <c r="J72" s="3565"/>
    </row>
  </sheetData>
  <mergeCells count="8">
    <mergeCell ref="A71:J71"/>
    <mergeCell ref="A72:J72"/>
    <mergeCell ref="A2:J2"/>
    <mergeCell ref="A4:A5"/>
    <mergeCell ref="B4:B5"/>
    <mergeCell ref="C4:J4"/>
    <mergeCell ref="A69:J69"/>
    <mergeCell ref="A70:J70"/>
  </mergeCells>
  <pageMargins left="0.7" right="0.7" top="0.75" bottom="0.75" header="0.3" footer="0.3"/>
  <pageSetup paperSize="9" orientation="portrait" verticalDpi="0"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8"/>
  <dimension ref="A1:C79"/>
  <sheetViews>
    <sheetView zoomScaleNormal="100" workbookViewId="0"/>
  </sheetViews>
  <sheetFormatPr baseColWidth="10" defaultRowHeight="21.75" customHeight="1" x14ac:dyDescent="0.15"/>
  <cols>
    <col min="1" max="1" width="23.7109375" style="2082" customWidth="1"/>
    <col min="2" max="2" width="70.5703125" style="2082" customWidth="1"/>
    <col min="3" max="3" width="28.5703125" style="2082" customWidth="1"/>
    <col min="4" max="4" width="11.42578125" style="2082"/>
    <col min="5" max="5" width="12.28515625" style="2082" bestFit="1" customWidth="1"/>
    <col min="6" max="6" width="15" style="2082" customWidth="1"/>
    <col min="7" max="16384" width="11.42578125" style="2082"/>
  </cols>
  <sheetData>
    <row r="1" spans="1:3" ht="9" customHeight="1" x14ac:dyDescent="0.15"/>
    <row r="2" spans="1:3" ht="15" customHeight="1" x14ac:dyDescent="0.15">
      <c r="A2" s="3569" t="s">
        <v>4017</v>
      </c>
      <c r="B2" s="3569"/>
      <c r="C2" s="3569"/>
    </row>
    <row r="3" spans="1:3" ht="10.5" customHeight="1" thickBot="1" x14ac:dyDescent="0.2">
      <c r="A3" s="3570"/>
      <c r="B3" s="3570"/>
      <c r="C3" s="2085"/>
    </row>
    <row r="4" spans="1:3" ht="21.75" customHeight="1" x14ac:dyDescent="0.15">
      <c r="A4" s="3571" t="s">
        <v>4018</v>
      </c>
      <c r="B4" s="3572"/>
      <c r="C4" s="2198" t="s">
        <v>4019</v>
      </c>
    </row>
    <row r="5" spans="1:3" ht="15" customHeight="1" x14ac:dyDescent="0.15">
      <c r="A5" s="3573" t="s">
        <v>4020</v>
      </c>
      <c r="B5" s="3574"/>
      <c r="C5" s="2199">
        <v>43868453649</v>
      </c>
    </row>
    <row r="6" spans="1:3" ht="13.5" customHeight="1" x14ac:dyDescent="0.15">
      <c r="A6" s="3573" t="s">
        <v>4021</v>
      </c>
      <c r="B6" s="3574"/>
      <c r="C6" s="2199">
        <f>C10</f>
        <v>173451887</v>
      </c>
    </row>
    <row r="7" spans="1:3" ht="15" customHeight="1" thickBot="1" x14ac:dyDescent="0.2">
      <c r="A7" s="3575" t="s">
        <v>4022</v>
      </c>
      <c r="B7" s="3576"/>
      <c r="C7" s="2200">
        <f>C6/C5</f>
        <v>3.953909303205036E-3</v>
      </c>
    </row>
    <row r="8" spans="1:3" ht="15" customHeight="1" x14ac:dyDescent="0.15">
      <c r="A8" s="2085"/>
      <c r="B8" s="2085"/>
      <c r="C8" s="2085"/>
    </row>
    <row r="9" spans="1:3" ht="21.75" customHeight="1" x14ac:dyDescent="0.15">
      <c r="A9" s="2088" t="s">
        <v>4023</v>
      </c>
      <c r="B9" s="2088" t="s">
        <v>4024</v>
      </c>
      <c r="C9" s="2088" t="s">
        <v>4025</v>
      </c>
    </row>
    <row r="10" spans="1:3" ht="21.75" customHeight="1" x14ac:dyDescent="0.15">
      <c r="A10" s="3577" t="s">
        <v>4026</v>
      </c>
      <c r="B10" s="3578"/>
      <c r="C10" s="2201">
        <f>SUM(C11,C50)</f>
        <v>173451887</v>
      </c>
    </row>
    <row r="11" spans="1:3" ht="21.75" customHeight="1" x14ac:dyDescent="0.15">
      <c r="A11" s="3579" t="s">
        <v>4027</v>
      </c>
      <c r="B11" s="2202" t="s">
        <v>4028</v>
      </c>
      <c r="C11" s="2201">
        <f>SUM(C12,C44)</f>
        <v>119672202</v>
      </c>
    </row>
    <row r="12" spans="1:3" ht="12.75" customHeight="1" x14ac:dyDescent="0.15">
      <c r="A12" s="3580"/>
      <c r="B12" s="2203" t="s">
        <v>4029</v>
      </c>
      <c r="C12" s="2201">
        <f>SUM(C13:C43)</f>
        <v>84645279</v>
      </c>
    </row>
    <row r="13" spans="1:3" ht="12.75" customHeight="1" x14ac:dyDescent="0.15">
      <c r="A13" s="3580"/>
      <c r="B13" s="2204" t="s">
        <v>4030</v>
      </c>
      <c r="C13" s="2205">
        <v>779787</v>
      </c>
    </row>
    <row r="14" spans="1:3" ht="12.75" customHeight="1" x14ac:dyDescent="0.15">
      <c r="A14" s="3580"/>
      <c r="B14" s="2204" t="s">
        <v>4031</v>
      </c>
      <c r="C14" s="2205">
        <v>2813675</v>
      </c>
    </row>
    <row r="15" spans="1:3" ht="12.75" customHeight="1" x14ac:dyDescent="0.15">
      <c r="A15" s="3580"/>
      <c r="B15" s="2204" t="s">
        <v>4032</v>
      </c>
      <c r="C15" s="2205">
        <v>2850937</v>
      </c>
    </row>
    <row r="16" spans="1:3" ht="12.75" customHeight="1" x14ac:dyDescent="0.15">
      <c r="A16" s="3580"/>
      <c r="B16" s="2204" t="s">
        <v>4033</v>
      </c>
      <c r="C16" s="2205">
        <v>2014610</v>
      </c>
    </row>
    <row r="17" spans="1:3" ht="12.75" customHeight="1" x14ac:dyDescent="0.15">
      <c r="A17" s="3580"/>
      <c r="B17" s="2204" t="s">
        <v>4034</v>
      </c>
      <c r="C17" s="2205">
        <v>2154441</v>
      </c>
    </row>
    <row r="18" spans="1:3" ht="12.75" customHeight="1" x14ac:dyDescent="0.15">
      <c r="A18" s="3580"/>
      <c r="B18" s="2204" t="s">
        <v>4035</v>
      </c>
      <c r="C18" s="2205">
        <v>355387</v>
      </c>
    </row>
    <row r="19" spans="1:3" ht="12.75" customHeight="1" x14ac:dyDescent="0.15">
      <c r="A19" s="3580"/>
      <c r="B19" s="2204" t="s">
        <v>4036</v>
      </c>
      <c r="C19" s="2205">
        <v>967888</v>
      </c>
    </row>
    <row r="20" spans="1:3" ht="12.75" customHeight="1" x14ac:dyDescent="0.15">
      <c r="A20" s="3580"/>
      <c r="B20" s="2204" t="s">
        <v>4037</v>
      </c>
      <c r="C20" s="2205">
        <v>629189</v>
      </c>
    </row>
    <row r="21" spans="1:3" ht="12.75" customHeight="1" x14ac:dyDescent="0.15">
      <c r="A21" s="3580"/>
      <c r="B21" s="2204" t="s">
        <v>4038</v>
      </c>
      <c r="C21" s="2205">
        <v>20987</v>
      </c>
    </row>
    <row r="22" spans="1:3" ht="12.75" customHeight="1" x14ac:dyDescent="0.15">
      <c r="A22" s="3580"/>
      <c r="B22" s="2204" t="s">
        <v>4039</v>
      </c>
      <c r="C22" s="2205">
        <v>21424</v>
      </c>
    </row>
    <row r="23" spans="1:3" ht="12.75" customHeight="1" x14ac:dyDescent="0.15">
      <c r="A23" s="3580"/>
      <c r="B23" s="2204" t="s">
        <v>4040</v>
      </c>
      <c r="C23" s="2205">
        <v>413116</v>
      </c>
    </row>
    <row r="24" spans="1:3" ht="12.75" customHeight="1" x14ac:dyDescent="0.15">
      <c r="A24" s="3580"/>
      <c r="B24" s="2204" t="s">
        <v>4041</v>
      </c>
      <c r="C24" s="2205">
        <v>323746</v>
      </c>
    </row>
    <row r="25" spans="1:3" ht="12.75" customHeight="1" x14ac:dyDescent="0.15">
      <c r="A25" s="3580"/>
      <c r="B25" s="2204" t="s">
        <v>4042</v>
      </c>
      <c r="C25" s="2205">
        <v>2457117</v>
      </c>
    </row>
    <row r="26" spans="1:3" ht="12.75" customHeight="1" x14ac:dyDescent="0.15">
      <c r="A26" s="3580"/>
      <c r="B26" s="2204" t="s">
        <v>4043</v>
      </c>
      <c r="C26" s="2205">
        <v>1114703</v>
      </c>
    </row>
    <row r="27" spans="1:3" ht="12.75" customHeight="1" x14ac:dyDescent="0.15">
      <c r="A27" s="3580"/>
      <c r="B27" s="2204" t="s">
        <v>4044</v>
      </c>
      <c r="C27" s="2205">
        <v>1432440</v>
      </c>
    </row>
    <row r="28" spans="1:3" ht="12.75" customHeight="1" x14ac:dyDescent="0.15">
      <c r="A28" s="3580"/>
      <c r="B28" s="2204" t="s">
        <v>4045</v>
      </c>
      <c r="C28" s="2205">
        <v>13368019</v>
      </c>
    </row>
    <row r="29" spans="1:3" ht="12.75" customHeight="1" x14ac:dyDescent="0.15">
      <c r="A29" s="3580"/>
      <c r="B29" s="2204" t="s">
        <v>4046</v>
      </c>
      <c r="C29" s="2205">
        <v>3377973</v>
      </c>
    </row>
    <row r="30" spans="1:3" ht="12.75" customHeight="1" x14ac:dyDescent="0.15">
      <c r="A30" s="3580"/>
      <c r="B30" s="2204" t="s">
        <v>4047</v>
      </c>
      <c r="C30" s="2205">
        <v>1400870</v>
      </c>
    </row>
    <row r="31" spans="1:3" ht="12.75" customHeight="1" x14ac:dyDescent="0.15">
      <c r="A31" s="3580"/>
      <c r="B31" s="2204" t="s">
        <v>4048</v>
      </c>
      <c r="C31" s="2205">
        <v>694941</v>
      </c>
    </row>
    <row r="32" spans="1:3" ht="12.75" customHeight="1" x14ac:dyDescent="0.15">
      <c r="A32" s="3580"/>
      <c r="B32" s="2204" t="s">
        <v>4049</v>
      </c>
      <c r="C32" s="2205">
        <v>3807534</v>
      </c>
    </row>
    <row r="33" spans="1:3" ht="12.75" customHeight="1" x14ac:dyDescent="0.15">
      <c r="A33" s="3580"/>
      <c r="B33" s="2204" t="s">
        <v>4050</v>
      </c>
      <c r="C33" s="2205">
        <v>5386543</v>
      </c>
    </row>
    <row r="34" spans="1:3" ht="12.75" customHeight="1" x14ac:dyDescent="0.15">
      <c r="A34" s="3580"/>
      <c r="B34" s="2204" t="s">
        <v>4051</v>
      </c>
      <c r="C34" s="2205">
        <v>1286082</v>
      </c>
    </row>
    <row r="35" spans="1:3" ht="12.75" customHeight="1" x14ac:dyDescent="0.15">
      <c r="A35" s="3580"/>
      <c r="B35" s="2204" t="s">
        <v>4052</v>
      </c>
      <c r="C35" s="2205">
        <v>2518201</v>
      </c>
    </row>
    <row r="36" spans="1:3" ht="12.75" customHeight="1" x14ac:dyDescent="0.15">
      <c r="A36" s="3580"/>
      <c r="B36" s="2204" t="s">
        <v>4053</v>
      </c>
      <c r="C36" s="2205">
        <v>1484238</v>
      </c>
    </row>
    <row r="37" spans="1:3" ht="12.75" customHeight="1" x14ac:dyDescent="0.15">
      <c r="A37" s="3580"/>
      <c r="B37" s="2204" t="s">
        <v>4054</v>
      </c>
      <c r="C37" s="2205">
        <v>1457000</v>
      </c>
    </row>
    <row r="38" spans="1:3" ht="12.75" customHeight="1" x14ac:dyDescent="0.15">
      <c r="A38" s="3580"/>
      <c r="B38" s="2204" t="s">
        <v>4055</v>
      </c>
      <c r="C38" s="2205">
        <v>2619363</v>
      </c>
    </row>
    <row r="39" spans="1:3" ht="12.75" customHeight="1" x14ac:dyDescent="0.15">
      <c r="A39" s="3580"/>
      <c r="B39" s="2204" t="s">
        <v>4056</v>
      </c>
      <c r="C39" s="2205">
        <v>4022237</v>
      </c>
    </row>
    <row r="40" spans="1:3" ht="12.75" customHeight="1" x14ac:dyDescent="0.15">
      <c r="A40" s="3580"/>
      <c r="B40" s="2204" t="s">
        <v>4057</v>
      </c>
      <c r="C40" s="2205">
        <v>1795740</v>
      </c>
    </row>
    <row r="41" spans="1:3" ht="12.75" customHeight="1" x14ac:dyDescent="0.15">
      <c r="A41" s="3580"/>
      <c r="B41" s="2204" t="s">
        <v>4058</v>
      </c>
      <c r="C41" s="2205">
        <v>3529200</v>
      </c>
    </row>
    <row r="42" spans="1:3" ht="12.75" customHeight="1" x14ac:dyDescent="0.15">
      <c r="A42" s="3580"/>
      <c r="B42" s="2204" t="s">
        <v>4059</v>
      </c>
      <c r="C42" s="2205">
        <v>18287191</v>
      </c>
    </row>
    <row r="43" spans="1:3" ht="12.75" customHeight="1" x14ac:dyDescent="0.15">
      <c r="A43" s="3580"/>
      <c r="B43" s="2204" t="s">
        <v>4060</v>
      </c>
      <c r="C43" s="2205">
        <v>1260700</v>
      </c>
    </row>
    <row r="44" spans="1:3" ht="12.75" customHeight="1" x14ac:dyDescent="0.15">
      <c r="A44" s="3580"/>
      <c r="B44" s="2203" t="s">
        <v>4061</v>
      </c>
      <c r="C44" s="2206">
        <f>SUM(C45:C49)</f>
        <v>35026923</v>
      </c>
    </row>
    <row r="45" spans="1:3" ht="12.75" customHeight="1" x14ac:dyDescent="0.15">
      <c r="A45" s="3580"/>
      <c r="B45" s="2204" t="s">
        <v>4062</v>
      </c>
      <c r="C45" s="2205">
        <v>6653200</v>
      </c>
    </row>
    <row r="46" spans="1:3" ht="12.75" customHeight="1" x14ac:dyDescent="0.15">
      <c r="A46" s="3580"/>
      <c r="B46" s="2204" t="s">
        <v>4063</v>
      </c>
      <c r="C46" s="2205">
        <v>12880263</v>
      </c>
    </row>
    <row r="47" spans="1:3" ht="12.75" customHeight="1" x14ac:dyDescent="0.15">
      <c r="A47" s="3580"/>
      <c r="B47" s="2204" t="s">
        <v>4064</v>
      </c>
      <c r="C47" s="2205">
        <v>4729018</v>
      </c>
    </row>
    <row r="48" spans="1:3" ht="12.75" customHeight="1" x14ac:dyDescent="0.15">
      <c r="A48" s="3580"/>
      <c r="B48" s="2204" t="s">
        <v>4065</v>
      </c>
      <c r="C48" s="2205">
        <v>7917755</v>
      </c>
    </row>
    <row r="49" spans="1:3" ht="12.75" customHeight="1" x14ac:dyDescent="0.15">
      <c r="A49" s="3581"/>
      <c r="B49" s="2204" t="s">
        <v>4066</v>
      </c>
      <c r="C49" s="2205">
        <v>2846687</v>
      </c>
    </row>
    <row r="50" spans="1:3" ht="21.75" customHeight="1" x14ac:dyDescent="0.15">
      <c r="A50" s="3582" t="s">
        <v>4067</v>
      </c>
      <c r="B50" s="2207" t="s">
        <v>4068</v>
      </c>
      <c r="C50" s="2206">
        <f>SUM(C51,C64,C65)</f>
        <v>53779685</v>
      </c>
    </row>
    <row r="51" spans="1:3" ht="12.75" customHeight="1" x14ac:dyDescent="0.15">
      <c r="A51" s="3583"/>
      <c r="B51" s="2203" t="s">
        <v>4069</v>
      </c>
      <c r="C51" s="2206">
        <f>SUM(C52:C63)</f>
        <v>45592755</v>
      </c>
    </row>
    <row r="52" spans="1:3" ht="12.75" customHeight="1" x14ac:dyDescent="0.15">
      <c r="A52" s="3583"/>
      <c r="B52" s="2204" t="s">
        <v>4070</v>
      </c>
      <c r="C52" s="2205">
        <v>258070</v>
      </c>
    </row>
    <row r="53" spans="1:3" ht="12.75" customHeight="1" x14ac:dyDescent="0.15">
      <c r="A53" s="3583"/>
      <c r="B53" s="2204" t="s">
        <v>4071</v>
      </c>
      <c r="C53" s="2205">
        <v>464255</v>
      </c>
    </row>
    <row r="54" spans="1:3" ht="12.75" customHeight="1" x14ac:dyDescent="0.15">
      <c r="A54" s="3583"/>
      <c r="B54" s="2204" t="s">
        <v>4072</v>
      </c>
      <c r="C54" s="2205">
        <v>147639</v>
      </c>
    </row>
    <row r="55" spans="1:3" ht="12.75" customHeight="1" x14ac:dyDescent="0.15">
      <c r="A55" s="3583"/>
      <c r="B55" s="2204" t="s">
        <v>4073</v>
      </c>
      <c r="C55" s="2205">
        <v>260651</v>
      </c>
    </row>
    <row r="56" spans="1:3" ht="12.75" customHeight="1" x14ac:dyDescent="0.15">
      <c r="A56" s="3583"/>
      <c r="B56" s="2204" t="s">
        <v>4074</v>
      </c>
      <c r="C56" s="2205">
        <v>69783</v>
      </c>
    </row>
    <row r="57" spans="1:3" ht="12.75" customHeight="1" x14ac:dyDescent="0.15">
      <c r="A57" s="3583"/>
      <c r="B57" s="2204" t="s">
        <v>4075</v>
      </c>
      <c r="C57" s="2205">
        <v>106914</v>
      </c>
    </row>
    <row r="58" spans="1:3" ht="12.75" customHeight="1" x14ac:dyDescent="0.15">
      <c r="A58" s="3583"/>
      <c r="B58" s="2204" t="s">
        <v>4076</v>
      </c>
      <c r="C58" s="2205">
        <v>20000</v>
      </c>
    </row>
    <row r="59" spans="1:3" ht="12.75" customHeight="1" x14ac:dyDescent="0.15">
      <c r="A59" s="3583"/>
      <c r="B59" s="2204" t="s">
        <v>4077</v>
      </c>
      <c r="C59" s="2205">
        <v>62280</v>
      </c>
    </row>
    <row r="60" spans="1:3" ht="12.75" customHeight="1" x14ac:dyDescent="0.15">
      <c r="A60" s="3583"/>
      <c r="B60" s="2204" t="s">
        <v>4078</v>
      </c>
      <c r="C60" s="2205">
        <v>1641186</v>
      </c>
    </row>
    <row r="61" spans="1:3" ht="12.75" customHeight="1" x14ac:dyDescent="0.15">
      <c r="A61" s="3583"/>
      <c r="B61" s="2208" t="s">
        <v>4079</v>
      </c>
      <c r="C61" s="2205">
        <v>5535329</v>
      </c>
    </row>
    <row r="62" spans="1:3" ht="12.75" customHeight="1" x14ac:dyDescent="0.15">
      <c r="A62" s="3583"/>
      <c r="B62" s="2208" t="s">
        <v>4080</v>
      </c>
      <c r="C62" s="2205">
        <v>581441</v>
      </c>
    </row>
    <row r="63" spans="1:3" ht="12.75" customHeight="1" x14ac:dyDescent="0.15">
      <c r="A63" s="3583"/>
      <c r="B63" s="2208" t="s">
        <v>4081</v>
      </c>
      <c r="C63" s="2205">
        <v>36445207</v>
      </c>
    </row>
    <row r="64" spans="1:3" ht="12.75" customHeight="1" x14ac:dyDescent="0.15">
      <c r="A64" s="3583"/>
      <c r="B64" s="2203" t="s">
        <v>4082</v>
      </c>
      <c r="C64" s="2206">
        <v>5396086</v>
      </c>
    </row>
    <row r="65" spans="1:3" ht="12.75" customHeight="1" x14ac:dyDescent="0.15">
      <c r="A65" s="3584"/>
      <c r="B65" s="2203" t="s">
        <v>4083</v>
      </c>
      <c r="C65" s="2206">
        <v>2790844</v>
      </c>
    </row>
    <row r="66" spans="1:3" ht="9" customHeight="1" x14ac:dyDescent="0.15">
      <c r="A66" s="294"/>
      <c r="B66" s="294"/>
      <c r="C66" s="294"/>
    </row>
    <row r="67" spans="1:3" ht="21.75" customHeight="1" x14ac:dyDescent="0.15">
      <c r="A67" s="3568" t="s">
        <v>4084</v>
      </c>
      <c r="B67" s="3568"/>
      <c r="C67" s="3568"/>
    </row>
    <row r="68" spans="1:3" ht="15" customHeight="1" x14ac:dyDescent="0.15">
      <c r="A68" s="3568" t="s">
        <v>4085</v>
      </c>
      <c r="B68" s="3568"/>
      <c r="C68" s="3568"/>
    </row>
    <row r="69" spans="1:3" ht="33.75" customHeight="1" x14ac:dyDescent="0.15">
      <c r="A69" s="3568" t="s">
        <v>4086</v>
      </c>
      <c r="B69" s="3568"/>
      <c r="C69" s="3568"/>
    </row>
    <row r="70" spans="1:3" ht="22.5" customHeight="1" x14ac:dyDescent="0.15">
      <c r="A70" s="3568" t="s">
        <v>4087</v>
      </c>
      <c r="B70" s="3568"/>
      <c r="C70" s="3568"/>
    </row>
    <row r="71" spans="1:3" ht="49.5" customHeight="1" x14ac:dyDescent="0.15">
      <c r="A71" s="3568" t="s">
        <v>4088</v>
      </c>
      <c r="B71" s="3568"/>
      <c r="C71" s="3568"/>
    </row>
    <row r="72" spans="1:3" ht="33" customHeight="1" x14ac:dyDescent="0.15">
      <c r="A72" s="3568" t="s">
        <v>4089</v>
      </c>
      <c r="B72" s="3568"/>
      <c r="C72" s="3568"/>
    </row>
    <row r="73" spans="1:3" ht="22.5" customHeight="1" x14ac:dyDescent="0.15">
      <c r="A73" s="3487" t="s">
        <v>4090</v>
      </c>
      <c r="B73" s="3565"/>
      <c r="C73" s="3565"/>
    </row>
    <row r="74" spans="1:3" ht="22.5" customHeight="1" x14ac:dyDescent="0.15">
      <c r="A74" s="3487" t="s">
        <v>4091</v>
      </c>
      <c r="B74" s="3565"/>
      <c r="C74" s="3565"/>
    </row>
    <row r="75" spans="1:3" ht="22.5" customHeight="1" x14ac:dyDescent="0.15">
      <c r="A75" s="3487" t="s">
        <v>4092</v>
      </c>
      <c r="B75" s="3487"/>
      <c r="C75" s="3487"/>
    </row>
    <row r="76" spans="1:3" ht="22.5" customHeight="1" x14ac:dyDescent="0.15">
      <c r="A76" s="3487" t="s">
        <v>4093</v>
      </c>
      <c r="B76" s="3487"/>
      <c r="C76" s="3487"/>
    </row>
    <row r="77" spans="1:3" ht="15" customHeight="1" x14ac:dyDescent="0.15">
      <c r="A77" s="3487" t="s">
        <v>4094</v>
      </c>
      <c r="B77" s="3487"/>
      <c r="C77" s="3487"/>
    </row>
    <row r="78" spans="1:3" ht="22.5" customHeight="1" x14ac:dyDescent="0.15">
      <c r="A78" s="3487" t="s">
        <v>4095</v>
      </c>
      <c r="B78" s="3487"/>
      <c r="C78" s="3487"/>
    </row>
    <row r="79" spans="1:3" ht="15" customHeight="1" x14ac:dyDescent="0.15">
      <c r="A79" s="3376" t="s">
        <v>4096</v>
      </c>
      <c r="B79" s="3376"/>
      <c r="C79" s="3376"/>
    </row>
  </sheetData>
  <mergeCells count="22">
    <mergeCell ref="A76:C76"/>
    <mergeCell ref="A77:C77"/>
    <mergeCell ref="A78:C78"/>
    <mergeCell ref="A79:C79"/>
    <mergeCell ref="A70:C70"/>
    <mergeCell ref="A71:C71"/>
    <mergeCell ref="A72:C72"/>
    <mergeCell ref="A73:C73"/>
    <mergeCell ref="A74:C74"/>
    <mergeCell ref="A75:C75"/>
    <mergeCell ref="A69:C69"/>
    <mergeCell ref="A2:C2"/>
    <mergeCell ref="A3:B3"/>
    <mergeCell ref="A4:B4"/>
    <mergeCell ref="A5:B5"/>
    <mergeCell ref="A6:B6"/>
    <mergeCell ref="A7:B7"/>
    <mergeCell ref="A10:B10"/>
    <mergeCell ref="A11:A49"/>
    <mergeCell ref="A50:A65"/>
    <mergeCell ref="A67:C67"/>
    <mergeCell ref="A68:C68"/>
  </mergeCells>
  <pageMargins left="0.7" right="0.7" top="0.75" bottom="0.75" header="0.3" footer="0.3"/>
  <pageSetup paperSize="9" orientation="portrait"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9">
    <pageSetUpPr fitToPage="1"/>
  </sheetPr>
  <dimension ref="A1:C59"/>
  <sheetViews>
    <sheetView zoomScaleNormal="100" workbookViewId="0"/>
  </sheetViews>
  <sheetFormatPr baseColWidth="10" defaultRowHeight="10.5" x14ac:dyDescent="0.15"/>
  <cols>
    <col min="1" max="1" width="39.28515625" style="2082" customWidth="1"/>
    <col min="2" max="2" width="41.7109375" style="2082" customWidth="1"/>
    <col min="3" max="3" width="31.5703125" style="2082" customWidth="1"/>
    <col min="4" max="5" width="11.42578125" style="2082"/>
    <col min="6" max="6" width="28.42578125" style="2082" customWidth="1"/>
    <col min="7" max="16384" width="11.42578125" style="2082"/>
  </cols>
  <sheetData>
    <row r="1" spans="1:3" ht="15" customHeight="1" x14ac:dyDescent="0.15"/>
    <row r="2" spans="1:3" ht="22.5" customHeight="1" x14ac:dyDescent="0.15">
      <c r="A2" s="2543" t="s">
        <v>4097</v>
      </c>
      <c r="B2" s="3585"/>
      <c r="C2" s="3585"/>
    </row>
    <row r="3" spans="1:3" ht="11.25" thickBot="1" x14ac:dyDescent="0.2">
      <c r="A3" s="2545"/>
      <c r="B3" s="2546"/>
    </row>
    <row r="4" spans="1:3" ht="18.75" customHeight="1" x14ac:dyDescent="0.15">
      <c r="A4" s="3586" t="s">
        <v>4018</v>
      </c>
      <c r="B4" s="3587"/>
      <c r="C4" s="2209" t="s">
        <v>4019</v>
      </c>
    </row>
    <row r="5" spans="1:3" ht="12" customHeight="1" x14ac:dyDescent="0.15">
      <c r="A5" s="3588" t="s">
        <v>4098</v>
      </c>
      <c r="B5" s="3589"/>
      <c r="C5" s="2210">
        <v>43868453649</v>
      </c>
    </row>
    <row r="6" spans="1:3" ht="12" customHeight="1" x14ac:dyDescent="0.15">
      <c r="A6" s="3588" t="s">
        <v>4099</v>
      </c>
      <c r="B6" s="3589"/>
      <c r="C6" s="2211">
        <f>C10</f>
        <v>8121465</v>
      </c>
    </row>
    <row r="7" spans="1:3" ht="12" customHeight="1" x14ac:dyDescent="0.15">
      <c r="A7" s="3588" t="s">
        <v>4100</v>
      </c>
      <c r="B7" s="3589"/>
      <c r="C7" s="2212">
        <f>C6/C5</f>
        <v>1.8513223796264659E-4</v>
      </c>
    </row>
    <row r="8" spans="1:3" ht="18.75" customHeight="1" x14ac:dyDescent="0.15">
      <c r="A8" s="3590"/>
      <c r="B8" s="3591"/>
      <c r="C8" s="3592"/>
    </row>
    <row r="9" spans="1:3" ht="31.5" customHeight="1" x14ac:dyDescent="0.15">
      <c r="A9" s="2213" t="s">
        <v>4023</v>
      </c>
      <c r="B9" s="2080" t="s">
        <v>4024</v>
      </c>
      <c r="C9" s="2214" t="s">
        <v>4101</v>
      </c>
    </row>
    <row r="10" spans="1:3" ht="15" customHeight="1" x14ac:dyDescent="0.15">
      <c r="A10" s="2215" t="s">
        <v>4102</v>
      </c>
      <c r="B10" s="2216"/>
      <c r="C10" s="2211">
        <f>C11</f>
        <v>8121465</v>
      </c>
    </row>
    <row r="11" spans="1:3" ht="11.25" customHeight="1" x14ac:dyDescent="0.15">
      <c r="A11" s="3593" t="s">
        <v>4103</v>
      </c>
      <c r="B11" s="2217" t="s">
        <v>4104</v>
      </c>
      <c r="C11" s="2211">
        <f>SUM(C12:C14)</f>
        <v>8121465</v>
      </c>
    </row>
    <row r="12" spans="1:3" ht="11.25" customHeight="1" x14ac:dyDescent="0.15">
      <c r="A12" s="3594"/>
      <c r="B12" s="2218" t="s">
        <v>4105</v>
      </c>
      <c r="C12" s="2219">
        <v>4290233</v>
      </c>
    </row>
    <row r="13" spans="1:3" ht="11.25" customHeight="1" x14ac:dyDescent="0.15">
      <c r="A13" s="3594"/>
      <c r="B13" s="2218" t="s">
        <v>4106</v>
      </c>
      <c r="C13" s="2219">
        <v>796128</v>
      </c>
    </row>
    <row r="14" spans="1:3" ht="11.25" customHeight="1" thickBot="1" x14ac:dyDescent="0.2">
      <c r="A14" s="3595"/>
      <c r="B14" s="2220" t="s">
        <v>4107</v>
      </c>
      <c r="C14" s="2221">
        <v>3035104</v>
      </c>
    </row>
    <row r="15" spans="1:3" ht="11.25" customHeight="1" x14ac:dyDescent="0.15">
      <c r="A15" s="2545"/>
      <c r="B15" s="2546"/>
      <c r="C15" s="2546"/>
    </row>
    <row r="16" spans="1:3" ht="24.95" customHeight="1" x14ac:dyDescent="0.15">
      <c r="A16" s="3487" t="s">
        <v>4108</v>
      </c>
      <c r="B16" s="3487"/>
      <c r="C16" s="3487"/>
    </row>
    <row r="17" spans="1:3" customFormat="1" ht="26.25" customHeight="1" x14ac:dyDescent="0.25">
      <c r="A17" s="3487" t="s">
        <v>4109</v>
      </c>
      <c r="B17" s="3487"/>
      <c r="C17" s="3487"/>
    </row>
    <row r="18" spans="1:3" ht="10.5" customHeight="1" x14ac:dyDescent="0.15">
      <c r="A18" s="3376" t="s">
        <v>4096</v>
      </c>
      <c r="B18" s="3376"/>
      <c r="C18" s="3376"/>
    </row>
    <row r="19" spans="1:3" ht="15" customHeight="1" x14ac:dyDescent="0.15">
      <c r="B19" s="2222"/>
    </row>
    <row r="20" spans="1:3" x14ac:dyDescent="0.15">
      <c r="A20" s="78"/>
      <c r="B20" s="78"/>
      <c r="C20" s="78"/>
    </row>
    <row r="21" spans="1:3" ht="19.5" customHeight="1" x14ac:dyDescent="0.15"/>
    <row r="22" spans="1:3" ht="22.5" customHeight="1" x14ac:dyDescent="0.15"/>
    <row r="23" spans="1:3" ht="15" customHeight="1" x14ac:dyDescent="0.15"/>
    <row r="24" spans="1:3" ht="24.95" customHeight="1" x14ac:dyDescent="0.15"/>
    <row r="25" spans="1:3" ht="24.95" customHeight="1" x14ac:dyDescent="0.15"/>
    <row r="26" spans="1:3" ht="24.95" customHeight="1" x14ac:dyDescent="0.15"/>
    <row r="27" spans="1:3" ht="24.95" customHeight="1" x14ac:dyDescent="0.15"/>
    <row r="28" spans="1:3" ht="24.95" customHeight="1" x14ac:dyDescent="0.15"/>
    <row r="29" spans="1:3" ht="24.95" customHeight="1" x14ac:dyDescent="0.15"/>
    <row r="30" spans="1:3" ht="24.95" customHeight="1" x14ac:dyDescent="0.15"/>
    <row r="31" spans="1:3" ht="24.95" customHeight="1" x14ac:dyDescent="0.15"/>
    <row r="32" spans="1:3" ht="24.95" customHeight="1" x14ac:dyDescent="0.15"/>
    <row r="33" ht="24.95" customHeight="1" x14ac:dyDescent="0.15"/>
    <row r="34" ht="24.95" customHeight="1" x14ac:dyDescent="0.15"/>
    <row r="35" ht="24.95" customHeight="1" x14ac:dyDescent="0.15"/>
    <row r="36" ht="24.95" customHeight="1" x14ac:dyDescent="0.15"/>
    <row r="37" ht="24.95" customHeight="1" x14ac:dyDescent="0.15"/>
    <row r="38" ht="24.95" customHeight="1" x14ac:dyDescent="0.15"/>
    <row r="39" ht="24.95" customHeight="1" x14ac:dyDescent="0.15"/>
    <row r="40" ht="24.95" customHeight="1" x14ac:dyDescent="0.15"/>
    <row r="41" ht="24.95" customHeight="1" x14ac:dyDescent="0.15"/>
    <row r="42" ht="24.95" customHeight="1" x14ac:dyDescent="0.15"/>
    <row r="43" ht="24.95" customHeight="1" x14ac:dyDescent="0.15"/>
    <row r="44" ht="24.95" customHeight="1" x14ac:dyDescent="0.15"/>
    <row r="45" ht="24.95" customHeight="1" x14ac:dyDescent="0.15"/>
    <row r="46" ht="24.95" customHeight="1" x14ac:dyDescent="0.15"/>
    <row r="47" ht="24.95" customHeight="1" x14ac:dyDescent="0.15"/>
    <row r="48" ht="24.95" customHeight="1" x14ac:dyDescent="0.15"/>
    <row r="49" ht="24.95" customHeight="1" x14ac:dyDescent="0.15"/>
    <row r="50" ht="24.95" customHeight="1" x14ac:dyDescent="0.15"/>
    <row r="51" ht="24.95" customHeight="1" x14ac:dyDescent="0.15"/>
    <row r="52" ht="24.95" customHeight="1" x14ac:dyDescent="0.15"/>
    <row r="53" ht="24.95" customHeight="1" x14ac:dyDescent="0.15"/>
    <row r="54" ht="24.95" customHeight="1" x14ac:dyDescent="0.15"/>
    <row r="55" ht="24.95" customHeight="1" x14ac:dyDescent="0.15"/>
    <row r="56" ht="24.95" customHeight="1" x14ac:dyDescent="0.15"/>
    <row r="57" ht="24.95" customHeight="1" x14ac:dyDescent="0.15"/>
    <row r="58" ht="24.95" customHeight="1" x14ac:dyDescent="0.15"/>
    <row r="59" ht="24.95" customHeight="1" x14ac:dyDescent="0.15"/>
  </sheetData>
  <mergeCells count="12">
    <mergeCell ref="A18:C18"/>
    <mergeCell ref="A2:C2"/>
    <mergeCell ref="A3:B3"/>
    <mergeCell ref="A4:B4"/>
    <mergeCell ref="A5:B5"/>
    <mergeCell ref="A6:B6"/>
    <mergeCell ref="A7:B7"/>
    <mergeCell ref="A8:C8"/>
    <mergeCell ref="A11:A14"/>
    <mergeCell ref="A15:C15"/>
    <mergeCell ref="A16:C16"/>
    <mergeCell ref="A17:C17"/>
  </mergeCells>
  <pageMargins left="0.70866141732283472" right="0.70866141732283472" top="0.74803149606299213" bottom="0.74803149606299213" header="0.31496062992125984" footer="0.31496062992125984"/>
  <pageSetup scale="72" orientation="portrait"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0">
    <pageSetUpPr fitToPage="1"/>
  </sheetPr>
  <dimension ref="A1:D61"/>
  <sheetViews>
    <sheetView zoomScaleNormal="100" workbookViewId="0"/>
  </sheetViews>
  <sheetFormatPr baseColWidth="10" defaultRowHeight="10.5" x14ac:dyDescent="0.15"/>
  <cols>
    <col min="1" max="1" width="25.42578125" style="2085" customWidth="1"/>
    <col min="2" max="2" width="84.28515625" style="2085" customWidth="1"/>
    <col min="3" max="3" width="32.140625" style="2085" customWidth="1"/>
    <col min="4" max="4" width="12.5703125" style="2085" bestFit="1" customWidth="1"/>
    <col min="5" max="16384" width="11.42578125" style="2085"/>
  </cols>
  <sheetData>
    <row r="1" spans="1:4" ht="11.25" customHeight="1" x14ac:dyDescent="0.15"/>
    <row r="2" spans="1:4" ht="15" customHeight="1" x14ac:dyDescent="0.15">
      <c r="A2" s="3569" t="s">
        <v>4110</v>
      </c>
      <c r="B2" s="3569"/>
      <c r="C2" s="3569"/>
    </row>
    <row r="3" spans="1:4" ht="11.25" customHeight="1" thickBot="1" x14ac:dyDescent="0.2">
      <c r="A3" s="3596"/>
      <c r="B3" s="2568"/>
    </row>
    <row r="4" spans="1:4" x14ac:dyDescent="0.15">
      <c r="A4" s="3597" t="s">
        <v>4018</v>
      </c>
      <c r="B4" s="3598"/>
      <c r="C4" s="2223" t="s">
        <v>4019</v>
      </c>
    </row>
    <row r="5" spans="1:4" ht="15" customHeight="1" x14ac:dyDescent="0.15">
      <c r="A5" s="3573" t="s">
        <v>4098</v>
      </c>
      <c r="B5" s="3574"/>
      <c r="C5" s="2199">
        <v>43868453649</v>
      </c>
    </row>
    <row r="6" spans="1:4" ht="15" customHeight="1" x14ac:dyDescent="0.15">
      <c r="A6" s="3573" t="s">
        <v>4111</v>
      </c>
      <c r="B6" s="3574"/>
      <c r="C6" s="2224">
        <f>C10</f>
        <v>175350642</v>
      </c>
      <c r="D6" s="2225"/>
    </row>
    <row r="7" spans="1:4" ht="15" customHeight="1" thickBot="1" x14ac:dyDescent="0.2">
      <c r="A7" s="3575" t="s">
        <v>4112</v>
      </c>
      <c r="B7" s="3576"/>
      <c r="C7" s="2226">
        <f>C6/C5</f>
        <v>3.9971922284522373E-3</v>
      </c>
    </row>
    <row r="8" spans="1:4" ht="18.75" customHeight="1" thickBot="1" x14ac:dyDescent="0.2"/>
    <row r="9" spans="1:4" ht="15" customHeight="1" x14ac:dyDescent="0.15">
      <c r="A9" s="2227" t="s">
        <v>4023</v>
      </c>
      <c r="B9" s="2228" t="s">
        <v>2595</v>
      </c>
      <c r="C9" s="2229" t="s">
        <v>4025</v>
      </c>
    </row>
    <row r="10" spans="1:4" ht="15" customHeight="1" x14ac:dyDescent="0.15">
      <c r="A10" s="2230" t="s">
        <v>4113</v>
      </c>
      <c r="B10" s="2231"/>
      <c r="C10" s="2232">
        <f>SUM(C11,C13,C19,C21,C24,C26,C28,C31,C44,C46,C48)</f>
        <v>175350642</v>
      </c>
    </row>
    <row r="11" spans="1:4" ht="15" customHeight="1" x14ac:dyDescent="0.15">
      <c r="A11" s="3602" t="s">
        <v>4114</v>
      </c>
      <c r="B11" s="2233" t="s">
        <v>4115</v>
      </c>
      <c r="C11" s="2234">
        <v>11817629</v>
      </c>
      <c r="D11" s="2235"/>
    </row>
    <row r="12" spans="1:4" x14ac:dyDescent="0.15">
      <c r="A12" s="3603"/>
      <c r="B12" s="2236" t="s">
        <v>4116</v>
      </c>
      <c r="C12" s="2237">
        <v>11817629</v>
      </c>
    </row>
    <row r="13" spans="1:4" x14ac:dyDescent="0.15">
      <c r="A13" s="3599" t="s">
        <v>4117</v>
      </c>
      <c r="B13" s="2238" t="s">
        <v>4118</v>
      </c>
      <c r="C13" s="2239">
        <f>SUM(C14:C18)</f>
        <v>13068240</v>
      </c>
      <c r="D13" s="2235"/>
    </row>
    <row r="14" spans="1:4" x14ac:dyDescent="0.15">
      <c r="A14" s="3600"/>
      <c r="B14" s="2240" t="s">
        <v>4119</v>
      </c>
      <c r="C14" s="2241">
        <v>9007770</v>
      </c>
    </row>
    <row r="15" spans="1:4" x14ac:dyDescent="0.15">
      <c r="A15" s="3600"/>
      <c r="B15" s="2240" t="s">
        <v>4120</v>
      </c>
      <c r="C15" s="2241">
        <v>2334380</v>
      </c>
    </row>
    <row r="16" spans="1:4" x14ac:dyDescent="0.15">
      <c r="A16" s="3600"/>
      <c r="B16" s="2240" t="s">
        <v>4121</v>
      </c>
      <c r="C16" s="2241">
        <v>257644</v>
      </c>
    </row>
    <row r="17" spans="1:4" x14ac:dyDescent="0.15">
      <c r="A17" s="3600"/>
      <c r="B17" s="2240" t="s">
        <v>4122</v>
      </c>
      <c r="C17" s="2241">
        <v>1040790</v>
      </c>
    </row>
    <row r="18" spans="1:4" x14ac:dyDescent="0.15">
      <c r="A18" s="3604"/>
      <c r="B18" s="2242" t="s">
        <v>4123</v>
      </c>
      <c r="C18" s="2241">
        <v>427656</v>
      </c>
    </row>
    <row r="19" spans="1:4" ht="18.75" customHeight="1" x14ac:dyDescent="0.15">
      <c r="A19" s="3599" t="s">
        <v>4124</v>
      </c>
      <c r="B19" s="2238" t="s">
        <v>4125</v>
      </c>
      <c r="C19" s="2239">
        <f>SUM(C20)</f>
        <v>15194637</v>
      </c>
      <c r="D19" s="2235"/>
    </row>
    <row r="20" spans="1:4" ht="15" customHeight="1" x14ac:dyDescent="0.15">
      <c r="A20" s="3600"/>
      <c r="B20" s="2243" t="s">
        <v>4126</v>
      </c>
      <c r="C20" s="2244">
        <v>15194637</v>
      </c>
    </row>
    <row r="21" spans="1:4" ht="15" customHeight="1" x14ac:dyDescent="0.15">
      <c r="A21" s="3599" t="s">
        <v>4127</v>
      </c>
      <c r="B21" s="2238" t="s">
        <v>4128</v>
      </c>
      <c r="C21" s="2239">
        <f>SUM(C22:C23)</f>
        <v>7165590</v>
      </c>
      <c r="D21" s="2235"/>
    </row>
    <row r="22" spans="1:4" ht="11.25" x14ac:dyDescent="0.15">
      <c r="A22" s="3600"/>
      <c r="B22" s="2243" t="s">
        <v>4129</v>
      </c>
      <c r="C22" s="2245">
        <v>3604628</v>
      </c>
    </row>
    <row r="23" spans="1:4" ht="11.25" x14ac:dyDescent="0.15">
      <c r="A23" s="3604"/>
      <c r="B23" s="2246" t="s">
        <v>4130</v>
      </c>
      <c r="C23" s="2245">
        <v>3560962</v>
      </c>
    </row>
    <row r="24" spans="1:4" ht="15" customHeight="1" x14ac:dyDescent="0.15">
      <c r="A24" s="3605" t="s">
        <v>4131</v>
      </c>
      <c r="B24" s="2238" t="s">
        <v>4132</v>
      </c>
      <c r="C24" s="2239">
        <f>SUM(C25)</f>
        <v>83040</v>
      </c>
      <c r="D24" s="2235"/>
    </row>
    <row r="25" spans="1:4" x14ac:dyDescent="0.15">
      <c r="A25" s="3606"/>
      <c r="B25" s="2243" t="s">
        <v>4133</v>
      </c>
      <c r="C25" s="2247">
        <v>83040</v>
      </c>
    </row>
    <row r="26" spans="1:4" ht="18.75" customHeight="1" x14ac:dyDescent="0.15">
      <c r="A26" s="3607" t="s">
        <v>4134</v>
      </c>
      <c r="B26" s="2233" t="s">
        <v>4135</v>
      </c>
      <c r="C26" s="2234">
        <f>SUM(C27)</f>
        <v>23086802</v>
      </c>
      <c r="D26" s="2235"/>
    </row>
    <row r="27" spans="1:4" ht="16.5" customHeight="1" x14ac:dyDescent="0.15">
      <c r="A27" s="3599"/>
      <c r="B27" s="2236" t="s">
        <v>4136</v>
      </c>
      <c r="C27" s="2237">
        <v>23086802</v>
      </c>
    </row>
    <row r="28" spans="1:4" ht="18.75" customHeight="1" x14ac:dyDescent="0.15">
      <c r="A28" s="3608" t="s">
        <v>4137</v>
      </c>
      <c r="B28" s="2238" t="s">
        <v>4138</v>
      </c>
      <c r="C28" s="2248">
        <f>SUM(C29:C30)</f>
        <v>18706909</v>
      </c>
      <c r="D28" s="2235"/>
    </row>
    <row r="29" spans="1:4" ht="12.75" customHeight="1" x14ac:dyDescent="0.15">
      <c r="A29" s="3609"/>
      <c r="B29" s="2243" t="s">
        <v>4139</v>
      </c>
      <c r="C29" s="2241">
        <v>10617654</v>
      </c>
    </row>
    <row r="30" spans="1:4" ht="12.75" customHeight="1" x14ac:dyDescent="0.15">
      <c r="A30" s="3610"/>
      <c r="B30" s="2243" t="s">
        <v>4140</v>
      </c>
      <c r="C30" s="2241">
        <v>8089255</v>
      </c>
    </row>
    <row r="31" spans="1:4" ht="15" customHeight="1" x14ac:dyDescent="0.15">
      <c r="A31" s="3599" t="s">
        <v>4141</v>
      </c>
      <c r="B31" s="2238" t="s">
        <v>4142</v>
      </c>
      <c r="C31" s="2239">
        <f>SUM(C32:C43)</f>
        <v>84466250</v>
      </c>
      <c r="D31" s="2235"/>
    </row>
    <row r="32" spans="1:4" x14ac:dyDescent="0.15">
      <c r="A32" s="3600"/>
      <c r="B32" s="2243" t="s">
        <v>4143</v>
      </c>
      <c r="C32" s="2241">
        <v>3929138</v>
      </c>
    </row>
    <row r="33" spans="1:4" x14ac:dyDescent="0.15">
      <c r="A33" s="3600"/>
      <c r="B33" s="2243" t="s">
        <v>4144</v>
      </c>
      <c r="C33" s="2241">
        <v>470831</v>
      </c>
    </row>
    <row r="34" spans="1:4" x14ac:dyDescent="0.15">
      <c r="A34" s="3600"/>
      <c r="B34" s="2243" t="s">
        <v>4145</v>
      </c>
      <c r="C34" s="2241">
        <v>99681</v>
      </c>
    </row>
    <row r="35" spans="1:4" x14ac:dyDescent="0.15">
      <c r="A35" s="3600"/>
      <c r="B35" s="2243" t="s">
        <v>4146</v>
      </c>
      <c r="C35" s="2241">
        <v>3664</v>
      </c>
    </row>
    <row r="36" spans="1:4" x14ac:dyDescent="0.15">
      <c r="A36" s="3600"/>
      <c r="B36" s="2243" t="s">
        <v>4147</v>
      </c>
      <c r="C36" s="2241">
        <v>277024</v>
      </c>
    </row>
    <row r="37" spans="1:4" x14ac:dyDescent="0.15">
      <c r="A37" s="3600"/>
      <c r="B37" s="2243" t="s">
        <v>4148</v>
      </c>
      <c r="C37" s="2241">
        <v>2672850</v>
      </c>
    </row>
    <row r="38" spans="1:4" x14ac:dyDescent="0.15">
      <c r="A38" s="3600"/>
      <c r="B38" s="2243" t="s">
        <v>4149</v>
      </c>
      <c r="C38" s="2241">
        <v>8016997</v>
      </c>
    </row>
    <row r="39" spans="1:4" x14ac:dyDescent="0.15">
      <c r="A39" s="3600"/>
      <c r="B39" s="2243" t="s">
        <v>4150</v>
      </c>
      <c r="C39" s="2241">
        <v>35014724</v>
      </c>
    </row>
    <row r="40" spans="1:4" x14ac:dyDescent="0.15">
      <c r="A40" s="3600"/>
      <c r="B40" s="2243" t="s">
        <v>4151</v>
      </c>
      <c r="C40" s="2241">
        <v>3400000</v>
      </c>
    </row>
    <row r="41" spans="1:4" ht="11.25" x14ac:dyDescent="0.15">
      <c r="A41" s="3604"/>
      <c r="B41" s="2249" t="s">
        <v>4152</v>
      </c>
      <c r="C41" s="2241">
        <v>3059622</v>
      </c>
    </row>
    <row r="42" spans="1:4" ht="18.75" customHeight="1" x14ac:dyDescent="0.15">
      <c r="A42" s="3599" t="s">
        <v>4153</v>
      </c>
      <c r="B42" s="2243" t="s">
        <v>4154</v>
      </c>
      <c r="C42" s="2241">
        <v>26549033</v>
      </c>
    </row>
    <row r="43" spans="1:4" ht="15" customHeight="1" x14ac:dyDescent="0.15">
      <c r="A43" s="3604"/>
      <c r="B43" s="2243" t="s">
        <v>4155</v>
      </c>
      <c r="C43" s="2241">
        <v>972686</v>
      </c>
    </row>
    <row r="44" spans="1:4" ht="18.75" customHeight="1" x14ac:dyDescent="0.15">
      <c r="A44" s="3605" t="s">
        <v>4156</v>
      </c>
      <c r="B44" s="2238" t="s">
        <v>4157</v>
      </c>
      <c r="C44" s="2239">
        <f>SUM(C45)</f>
        <v>175280</v>
      </c>
      <c r="D44" s="2235"/>
    </row>
    <row r="45" spans="1:4" ht="26.25" customHeight="1" x14ac:dyDescent="0.15">
      <c r="A45" s="3611"/>
      <c r="B45" s="2243" t="s">
        <v>4158</v>
      </c>
      <c r="C45" s="2245">
        <v>175280</v>
      </c>
    </row>
    <row r="46" spans="1:4" ht="18.75" customHeight="1" x14ac:dyDescent="0.15">
      <c r="A46" s="3599" t="s">
        <v>4159</v>
      </c>
      <c r="B46" s="2238" t="s">
        <v>4160</v>
      </c>
      <c r="C46" s="2239">
        <f>SUM(C47)</f>
        <v>347471</v>
      </c>
      <c r="D46" s="2235"/>
    </row>
    <row r="47" spans="1:4" ht="15" customHeight="1" x14ac:dyDescent="0.15">
      <c r="A47" s="3604"/>
      <c r="B47" s="2246" t="s">
        <v>4161</v>
      </c>
      <c r="C47" s="2241">
        <v>347471</v>
      </c>
    </row>
    <row r="48" spans="1:4" ht="15" customHeight="1" x14ac:dyDescent="0.15">
      <c r="A48" s="3599" t="s">
        <v>4162</v>
      </c>
      <c r="B48" s="2238" t="s">
        <v>4163</v>
      </c>
      <c r="C48" s="2250">
        <f>SUM(C49:C51)</f>
        <v>1238794</v>
      </c>
      <c r="D48" s="2235"/>
    </row>
    <row r="49" spans="1:3" x14ac:dyDescent="0.15">
      <c r="A49" s="3600"/>
      <c r="B49" s="2243" t="s">
        <v>4164</v>
      </c>
      <c r="C49" s="2241">
        <v>1223175</v>
      </c>
    </row>
    <row r="50" spans="1:3" x14ac:dyDescent="0.15">
      <c r="A50" s="3600"/>
      <c r="B50" s="2243" t="s">
        <v>4165</v>
      </c>
      <c r="C50" s="2241">
        <v>7315</v>
      </c>
    </row>
    <row r="51" spans="1:3" ht="21.75" customHeight="1" thickBot="1" x14ac:dyDescent="0.2">
      <c r="A51" s="3601"/>
      <c r="B51" s="2251" t="s">
        <v>4166</v>
      </c>
      <c r="C51" s="2252">
        <v>8304</v>
      </c>
    </row>
    <row r="53" spans="1:3" ht="22.5" customHeight="1" x14ac:dyDescent="0.15">
      <c r="A53" s="3487" t="s">
        <v>4108</v>
      </c>
      <c r="B53" s="3487"/>
      <c r="C53" s="3487"/>
    </row>
    <row r="54" spans="1:3" ht="13.5" customHeight="1" x14ac:dyDescent="0.15">
      <c r="A54" s="2635" t="s">
        <v>4167</v>
      </c>
      <c r="B54" s="2635"/>
      <c r="C54" s="2635"/>
    </row>
    <row r="55" spans="1:3" ht="13.5" customHeight="1" x14ac:dyDescent="0.15">
      <c r="A55" s="3487" t="s">
        <v>4168</v>
      </c>
      <c r="B55" s="3487"/>
      <c r="C55" s="3487"/>
    </row>
    <row r="56" spans="1:3" ht="13.5" customHeight="1" x14ac:dyDescent="0.15">
      <c r="A56" s="3487" t="s">
        <v>4169</v>
      </c>
      <c r="B56" s="3487"/>
      <c r="C56" s="3487"/>
    </row>
    <row r="57" spans="1:3" ht="23.25" customHeight="1" x14ac:dyDescent="0.15">
      <c r="A57" s="3487" t="s">
        <v>4170</v>
      </c>
      <c r="B57" s="3487"/>
      <c r="C57" s="3487"/>
    </row>
    <row r="58" spans="1:3" ht="22.5" customHeight="1" x14ac:dyDescent="0.15">
      <c r="A58" s="2635" t="s">
        <v>4171</v>
      </c>
      <c r="B58" s="2635"/>
      <c r="C58" s="2635"/>
    </row>
    <row r="59" spans="1:3" ht="22.5" customHeight="1" x14ac:dyDescent="0.15">
      <c r="A59" s="3487" t="s">
        <v>4172</v>
      </c>
      <c r="B59" s="3487"/>
      <c r="C59" s="3487"/>
    </row>
    <row r="60" spans="1:3" x14ac:dyDescent="0.15">
      <c r="A60" s="3376" t="s">
        <v>4096</v>
      </c>
      <c r="B60" s="3376"/>
      <c r="C60" s="3376"/>
    </row>
    <row r="61" spans="1:3" x14ac:dyDescent="0.15">
      <c r="B61" s="2253"/>
    </row>
  </sheetData>
  <mergeCells count="26">
    <mergeCell ref="A59:C59"/>
    <mergeCell ref="A60:C60"/>
    <mergeCell ref="A53:C53"/>
    <mergeCell ref="A54:C54"/>
    <mergeCell ref="A55:C55"/>
    <mergeCell ref="A56:C56"/>
    <mergeCell ref="A57:C57"/>
    <mergeCell ref="A58:C58"/>
    <mergeCell ref="A48:A51"/>
    <mergeCell ref="A11:A12"/>
    <mergeCell ref="A13:A18"/>
    <mergeCell ref="A19:A20"/>
    <mergeCell ref="A21:A23"/>
    <mergeCell ref="A24:A25"/>
    <mergeCell ref="A26:A27"/>
    <mergeCell ref="A28:A30"/>
    <mergeCell ref="A31:A41"/>
    <mergeCell ref="A42:A43"/>
    <mergeCell ref="A44:A45"/>
    <mergeCell ref="A46:A47"/>
    <mergeCell ref="A7:B7"/>
    <mergeCell ref="A2:C2"/>
    <mergeCell ref="A3:B3"/>
    <mergeCell ref="A4:B4"/>
    <mergeCell ref="A5:B5"/>
    <mergeCell ref="A6:B6"/>
  </mergeCells>
  <pageMargins left="0.70866141732283472" right="0.70866141732283472" top="0.74803149606299213" bottom="0.74803149606299213" header="0.31496062992125984" footer="0.31496062992125984"/>
  <pageSetup paperSize="281" scale="7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dimension ref="A1:M37"/>
  <sheetViews>
    <sheetView zoomScaleNormal="100" workbookViewId="0"/>
  </sheetViews>
  <sheetFormatPr baseColWidth="10" defaultRowHeight="10.5" x14ac:dyDescent="0.15"/>
  <cols>
    <col min="1" max="1" width="45.28515625" style="118" customWidth="1"/>
    <col min="2" max="2" width="7.140625" style="118" customWidth="1"/>
    <col min="3" max="4" width="8.140625" style="118" customWidth="1"/>
    <col min="5" max="5" width="9.28515625" style="118" customWidth="1"/>
    <col min="6" max="6" width="7.140625" style="118" customWidth="1"/>
    <col min="7" max="8" width="8.140625" style="118" customWidth="1"/>
    <col min="9" max="9" width="9.28515625" style="118" customWidth="1"/>
    <col min="10" max="10" width="7.140625" style="118" customWidth="1"/>
    <col min="11" max="12" width="8.140625" style="118" customWidth="1"/>
    <col min="13" max="13" width="9.28515625" style="118" customWidth="1"/>
    <col min="14" max="16384" width="11.42578125" style="118"/>
  </cols>
  <sheetData>
    <row r="1" spans="1:13" ht="15.75" customHeight="1" x14ac:dyDescent="0.15"/>
    <row r="2" spans="1:13" ht="22.5" customHeight="1" x14ac:dyDescent="0.15">
      <c r="A2" s="2496" t="s">
        <v>423</v>
      </c>
      <c r="B2" s="2496"/>
      <c r="C2" s="2496"/>
      <c r="D2" s="2496"/>
      <c r="E2" s="2496"/>
      <c r="F2" s="2496"/>
      <c r="G2" s="2496"/>
      <c r="H2" s="2496"/>
      <c r="I2" s="2496"/>
      <c r="J2" s="2496"/>
      <c r="K2" s="2496"/>
      <c r="L2" s="2496"/>
      <c r="M2" s="2496"/>
    </row>
    <row r="3" spans="1:13" ht="11.25" customHeight="1" x14ac:dyDescent="0.15">
      <c r="A3" s="222"/>
      <c r="B3" s="222"/>
      <c r="C3" s="222"/>
      <c r="D3" s="222"/>
      <c r="E3" s="222"/>
    </row>
    <row r="4" spans="1:13" ht="15" customHeight="1" x14ac:dyDescent="0.15">
      <c r="A4" s="2497" t="s">
        <v>424</v>
      </c>
      <c r="B4" s="2500">
        <v>2014</v>
      </c>
      <c r="C4" s="2501"/>
      <c r="D4" s="2501"/>
      <c r="E4" s="2502"/>
      <c r="F4" s="2503">
        <v>2015</v>
      </c>
      <c r="G4" s="2504"/>
      <c r="H4" s="2504"/>
      <c r="I4" s="2505"/>
      <c r="J4" s="2503">
        <v>2016</v>
      </c>
      <c r="K4" s="2504"/>
      <c r="L4" s="2504"/>
      <c r="M4" s="2505"/>
    </row>
    <row r="5" spans="1:13" ht="15" customHeight="1" x14ac:dyDescent="0.15">
      <c r="A5" s="2498"/>
      <c r="B5" s="2506" t="s">
        <v>71</v>
      </c>
      <c r="C5" s="2507" t="s">
        <v>425</v>
      </c>
      <c r="D5" s="2507"/>
      <c r="E5" s="2507"/>
      <c r="F5" s="2507" t="s">
        <v>4</v>
      </c>
      <c r="G5" s="2508" t="s">
        <v>426</v>
      </c>
      <c r="H5" s="2509"/>
      <c r="I5" s="2510"/>
      <c r="J5" s="2507" t="s">
        <v>4</v>
      </c>
      <c r="K5" s="2508" t="s">
        <v>426</v>
      </c>
      <c r="L5" s="2509"/>
      <c r="M5" s="2510"/>
    </row>
    <row r="6" spans="1:13" ht="15" customHeight="1" x14ac:dyDescent="0.15">
      <c r="A6" s="2499"/>
      <c r="B6" s="2506"/>
      <c r="C6" s="44" t="s">
        <v>427</v>
      </c>
      <c r="D6" s="44" t="s">
        <v>428</v>
      </c>
      <c r="E6" s="44" t="s">
        <v>429</v>
      </c>
      <c r="F6" s="2507"/>
      <c r="G6" s="44" t="s">
        <v>427</v>
      </c>
      <c r="H6" s="44" t="s">
        <v>428</v>
      </c>
      <c r="I6" s="44" t="s">
        <v>429</v>
      </c>
      <c r="J6" s="2507"/>
      <c r="K6" s="44" t="s">
        <v>427</v>
      </c>
      <c r="L6" s="44" t="s">
        <v>428</v>
      </c>
      <c r="M6" s="44" t="s">
        <v>429</v>
      </c>
    </row>
    <row r="7" spans="1:13" ht="15.75" customHeight="1" x14ac:dyDescent="0.15">
      <c r="A7" s="223" t="s">
        <v>430</v>
      </c>
      <c r="B7" s="224">
        <f>SUM(B8:B9)</f>
        <v>58</v>
      </c>
      <c r="C7" s="224">
        <f>SUM(C8:C9)</f>
        <v>13</v>
      </c>
      <c r="D7" s="224">
        <f t="shared" ref="D7:M7" si="0">SUM(D8:D9)</f>
        <v>19</v>
      </c>
      <c r="E7" s="224">
        <f t="shared" si="0"/>
        <v>26</v>
      </c>
      <c r="F7" s="224">
        <f t="shared" si="0"/>
        <v>56</v>
      </c>
      <c r="G7" s="224">
        <f t="shared" si="0"/>
        <v>21</v>
      </c>
      <c r="H7" s="224">
        <f t="shared" si="0"/>
        <v>14</v>
      </c>
      <c r="I7" s="224">
        <f t="shared" si="0"/>
        <v>21</v>
      </c>
      <c r="J7" s="224">
        <f t="shared" si="0"/>
        <v>53</v>
      </c>
      <c r="K7" s="224">
        <f t="shared" si="0"/>
        <v>23</v>
      </c>
      <c r="L7" s="224">
        <f t="shared" si="0"/>
        <v>15</v>
      </c>
      <c r="M7" s="224">
        <f t="shared" si="0"/>
        <v>15</v>
      </c>
    </row>
    <row r="8" spans="1:13" ht="15" customHeight="1" x14ac:dyDescent="0.15">
      <c r="A8" s="225" t="s">
        <v>431</v>
      </c>
      <c r="B8" s="226">
        <f>SUM(C8:E8)</f>
        <v>51</v>
      </c>
      <c r="C8" s="226">
        <f>SUM(C11,C14,C17,C20)</f>
        <v>13</v>
      </c>
      <c r="D8" s="226">
        <f>SUM(D11,D14,D17,D20)</f>
        <v>15</v>
      </c>
      <c r="E8" s="226">
        <f t="shared" ref="E8" si="1">SUM(E11,E14,E17,E20)</f>
        <v>23</v>
      </c>
      <c r="F8" s="226">
        <f>SUM(G8:I8)</f>
        <v>48</v>
      </c>
      <c r="G8" s="226">
        <f>SUM(G11,G14,G17,G20)</f>
        <v>21</v>
      </c>
      <c r="H8" s="226">
        <f t="shared" ref="H8:I9" si="2">SUM(H11,H14,H17,H20)</f>
        <v>10</v>
      </c>
      <c r="I8" s="226">
        <f t="shared" si="2"/>
        <v>17</v>
      </c>
      <c r="J8" s="226">
        <f>SUM(K8:M8)</f>
        <v>46</v>
      </c>
      <c r="K8" s="226">
        <f>SUM(K11,K14,K17,K20)</f>
        <v>22</v>
      </c>
      <c r="L8" s="226">
        <f t="shared" ref="L8:M9" si="3">SUM(L11,L14,L17,L20)</f>
        <v>11</v>
      </c>
      <c r="M8" s="226">
        <f t="shared" si="3"/>
        <v>13</v>
      </c>
    </row>
    <row r="9" spans="1:13" s="227" customFormat="1" ht="21" x14ac:dyDescent="0.15">
      <c r="A9" s="225" t="s">
        <v>432</v>
      </c>
      <c r="B9" s="226">
        <f>SUM(C9:E9)</f>
        <v>7</v>
      </c>
      <c r="C9" s="226">
        <f>SUM(C12,C15,C18,C21)</f>
        <v>0</v>
      </c>
      <c r="D9" s="226">
        <f t="shared" ref="D9:E9" si="4">SUM(D12,D15,D18,D21)</f>
        <v>4</v>
      </c>
      <c r="E9" s="226">
        <f t="shared" si="4"/>
        <v>3</v>
      </c>
      <c r="F9" s="226">
        <f>SUM(G9:I9)</f>
        <v>8</v>
      </c>
      <c r="G9" s="226">
        <f>SUM(G12,G15,G18,G21)</f>
        <v>0</v>
      </c>
      <c r="H9" s="226">
        <f t="shared" si="2"/>
        <v>4</v>
      </c>
      <c r="I9" s="226">
        <f t="shared" si="2"/>
        <v>4</v>
      </c>
      <c r="J9" s="226">
        <f>SUM(K9:M9)</f>
        <v>7</v>
      </c>
      <c r="K9" s="226">
        <f>SUM(K12,K15,K18,K21)</f>
        <v>1</v>
      </c>
      <c r="L9" s="226">
        <f t="shared" si="3"/>
        <v>4</v>
      </c>
      <c r="M9" s="226">
        <f t="shared" si="3"/>
        <v>2</v>
      </c>
    </row>
    <row r="10" spans="1:13" s="227" customFormat="1" ht="21" x14ac:dyDescent="0.15">
      <c r="A10" s="228" t="s">
        <v>396</v>
      </c>
      <c r="B10" s="226">
        <f t="shared" ref="B10:B21" si="5">SUM(C10:E10)</f>
        <v>11</v>
      </c>
      <c r="C10" s="229">
        <f>SUM(C11:C12)</f>
        <v>3</v>
      </c>
      <c r="D10" s="229">
        <f t="shared" ref="D10:I10" si="6">SUM(D11:D12)</f>
        <v>3</v>
      </c>
      <c r="E10" s="229">
        <f t="shared" si="6"/>
        <v>5</v>
      </c>
      <c r="F10" s="226">
        <f t="shared" ref="F10:F21" si="7">SUM(G10:I10)</f>
        <v>8</v>
      </c>
      <c r="G10" s="229">
        <f t="shared" si="6"/>
        <v>3</v>
      </c>
      <c r="H10" s="229">
        <f t="shared" si="6"/>
        <v>3</v>
      </c>
      <c r="I10" s="229">
        <f t="shared" si="6"/>
        <v>2</v>
      </c>
      <c r="J10" s="226">
        <f t="shared" ref="J10:J21" si="8">SUM(K10:M10)</f>
        <v>10</v>
      </c>
      <c r="K10" s="229">
        <f t="shared" ref="K10:M10" si="9">SUM(K11:K12)</f>
        <v>3</v>
      </c>
      <c r="L10" s="229">
        <f t="shared" si="9"/>
        <v>3</v>
      </c>
      <c r="M10" s="229">
        <f t="shared" si="9"/>
        <v>4</v>
      </c>
    </row>
    <row r="11" spans="1:13" s="227" customFormat="1" x14ac:dyDescent="0.15">
      <c r="A11" s="230" t="s">
        <v>433</v>
      </c>
      <c r="B11" s="226">
        <f t="shared" si="5"/>
        <v>9</v>
      </c>
      <c r="C11" s="231">
        <v>3</v>
      </c>
      <c r="D11" s="231">
        <v>2</v>
      </c>
      <c r="E11" s="231">
        <v>4</v>
      </c>
      <c r="F11" s="226">
        <f t="shared" si="7"/>
        <v>6</v>
      </c>
      <c r="G11" s="232">
        <v>3</v>
      </c>
      <c r="H11" s="232">
        <v>2</v>
      </c>
      <c r="I11" s="232">
        <v>1</v>
      </c>
      <c r="J11" s="226">
        <f t="shared" si="8"/>
        <v>8</v>
      </c>
      <c r="K11" s="232">
        <v>3</v>
      </c>
      <c r="L11" s="232">
        <v>2</v>
      </c>
      <c r="M11" s="232">
        <v>3</v>
      </c>
    </row>
    <row r="12" spans="1:13" s="227" customFormat="1" ht="21" x14ac:dyDescent="0.15">
      <c r="A12" s="230" t="s">
        <v>434</v>
      </c>
      <c r="B12" s="226">
        <f t="shared" si="5"/>
        <v>2</v>
      </c>
      <c r="C12" s="231">
        <v>0</v>
      </c>
      <c r="D12" s="231">
        <v>1</v>
      </c>
      <c r="E12" s="231">
        <v>1</v>
      </c>
      <c r="F12" s="226">
        <f t="shared" si="7"/>
        <v>2</v>
      </c>
      <c r="G12" s="232">
        <v>0</v>
      </c>
      <c r="H12" s="232">
        <v>1</v>
      </c>
      <c r="I12" s="232">
        <v>1</v>
      </c>
      <c r="J12" s="226">
        <f t="shared" si="8"/>
        <v>2</v>
      </c>
      <c r="K12" s="232">
        <v>0</v>
      </c>
      <c r="L12" s="232">
        <v>1</v>
      </c>
      <c r="M12" s="232">
        <v>1</v>
      </c>
    </row>
    <row r="13" spans="1:13" s="147" customFormat="1" x14ac:dyDescent="0.15">
      <c r="A13" s="228" t="s">
        <v>435</v>
      </c>
      <c r="B13" s="226">
        <f t="shared" si="5"/>
        <v>21</v>
      </c>
      <c r="C13" s="229">
        <f>SUM(C14:C15)</f>
        <v>5</v>
      </c>
      <c r="D13" s="229">
        <f t="shared" ref="D13:E13" si="10">SUM(D14:D15)</f>
        <v>7</v>
      </c>
      <c r="E13" s="229">
        <f t="shared" si="10"/>
        <v>9</v>
      </c>
      <c r="F13" s="226">
        <f t="shared" si="7"/>
        <v>19</v>
      </c>
      <c r="G13" s="229">
        <f t="shared" ref="G13:I13" si="11">SUM(G14:G15)</f>
        <v>7</v>
      </c>
      <c r="H13" s="229">
        <f t="shared" si="11"/>
        <v>5</v>
      </c>
      <c r="I13" s="229">
        <f t="shared" si="11"/>
        <v>7</v>
      </c>
      <c r="J13" s="226">
        <f t="shared" si="8"/>
        <v>17</v>
      </c>
      <c r="K13" s="229">
        <f t="shared" ref="K13:M13" si="12">SUM(K14:K15)</f>
        <v>7</v>
      </c>
      <c r="L13" s="229">
        <f t="shared" si="12"/>
        <v>4</v>
      </c>
      <c r="M13" s="229">
        <f t="shared" si="12"/>
        <v>6</v>
      </c>
    </row>
    <row r="14" spans="1:13" s="147" customFormat="1" x14ac:dyDescent="0.15">
      <c r="A14" s="230" t="s">
        <v>433</v>
      </c>
      <c r="B14" s="226">
        <f t="shared" si="5"/>
        <v>18</v>
      </c>
      <c r="C14" s="231">
        <v>5</v>
      </c>
      <c r="D14" s="231">
        <v>6</v>
      </c>
      <c r="E14" s="233">
        <v>7</v>
      </c>
      <c r="F14" s="226">
        <f t="shared" si="7"/>
        <v>16</v>
      </c>
      <c r="G14" s="232">
        <v>7</v>
      </c>
      <c r="H14" s="232">
        <v>4</v>
      </c>
      <c r="I14" s="232">
        <v>5</v>
      </c>
      <c r="J14" s="226">
        <f t="shared" si="8"/>
        <v>15</v>
      </c>
      <c r="K14" s="232">
        <v>7</v>
      </c>
      <c r="L14" s="232">
        <v>3</v>
      </c>
      <c r="M14" s="232">
        <v>5</v>
      </c>
    </row>
    <row r="15" spans="1:13" s="147" customFormat="1" ht="21" x14ac:dyDescent="0.15">
      <c r="A15" s="230" t="s">
        <v>434</v>
      </c>
      <c r="B15" s="226">
        <f t="shared" si="5"/>
        <v>3</v>
      </c>
      <c r="C15" s="231">
        <v>0</v>
      </c>
      <c r="D15" s="231">
        <v>1</v>
      </c>
      <c r="E15" s="233">
        <v>2</v>
      </c>
      <c r="F15" s="226">
        <f t="shared" si="7"/>
        <v>3</v>
      </c>
      <c r="G15" s="232">
        <v>0</v>
      </c>
      <c r="H15" s="232">
        <v>1</v>
      </c>
      <c r="I15" s="232">
        <v>2</v>
      </c>
      <c r="J15" s="226">
        <f t="shared" si="8"/>
        <v>2</v>
      </c>
      <c r="K15" s="232">
        <v>0</v>
      </c>
      <c r="L15" s="232">
        <v>1</v>
      </c>
      <c r="M15" s="232">
        <v>1</v>
      </c>
    </row>
    <row r="16" spans="1:13" s="147" customFormat="1" x14ac:dyDescent="0.15">
      <c r="A16" s="228" t="s">
        <v>436</v>
      </c>
      <c r="B16" s="226">
        <f t="shared" si="5"/>
        <v>14</v>
      </c>
      <c r="C16" s="229">
        <f>SUM(C17:C18)</f>
        <v>4</v>
      </c>
      <c r="D16" s="229">
        <f t="shared" ref="D16:E16" si="13">SUM(D17:D18)</f>
        <v>6</v>
      </c>
      <c r="E16" s="229">
        <f t="shared" si="13"/>
        <v>4</v>
      </c>
      <c r="F16" s="226">
        <f t="shared" si="7"/>
        <v>14</v>
      </c>
      <c r="G16" s="229">
        <f t="shared" ref="G16:I16" si="14">SUM(G17:G18)</f>
        <v>5</v>
      </c>
      <c r="H16" s="229">
        <f t="shared" si="14"/>
        <v>3</v>
      </c>
      <c r="I16" s="229">
        <f t="shared" si="14"/>
        <v>6</v>
      </c>
      <c r="J16" s="226">
        <f t="shared" si="8"/>
        <v>14</v>
      </c>
      <c r="K16" s="229">
        <f t="shared" ref="K16:M16" si="15">SUM(K17:K18)</f>
        <v>7</v>
      </c>
      <c r="L16" s="229">
        <f t="shared" si="15"/>
        <v>5</v>
      </c>
      <c r="M16" s="229">
        <f t="shared" si="15"/>
        <v>2</v>
      </c>
    </row>
    <row r="17" spans="1:13" s="147" customFormat="1" x14ac:dyDescent="0.15">
      <c r="A17" s="230" t="s">
        <v>433</v>
      </c>
      <c r="B17" s="226">
        <f t="shared" si="5"/>
        <v>13</v>
      </c>
      <c r="C17" s="231">
        <v>4</v>
      </c>
      <c r="D17" s="231">
        <v>5</v>
      </c>
      <c r="E17" s="233">
        <v>4</v>
      </c>
      <c r="F17" s="226">
        <f t="shared" si="7"/>
        <v>12</v>
      </c>
      <c r="G17" s="232">
        <v>5</v>
      </c>
      <c r="H17" s="232">
        <v>2</v>
      </c>
      <c r="I17" s="232">
        <v>5</v>
      </c>
      <c r="J17" s="226">
        <f t="shared" si="8"/>
        <v>12</v>
      </c>
      <c r="K17" s="232">
        <v>6</v>
      </c>
      <c r="L17" s="232">
        <v>4</v>
      </c>
      <c r="M17" s="232">
        <v>2</v>
      </c>
    </row>
    <row r="18" spans="1:13" s="147" customFormat="1" ht="21" x14ac:dyDescent="0.15">
      <c r="A18" s="230" t="s">
        <v>434</v>
      </c>
      <c r="B18" s="226">
        <f t="shared" si="5"/>
        <v>1</v>
      </c>
      <c r="C18" s="231">
        <v>0</v>
      </c>
      <c r="D18" s="231">
        <v>1</v>
      </c>
      <c r="E18" s="233">
        <v>0</v>
      </c>
      <c r="F18" s="226">
        <f t="shared" si="7"/>
        <v>2</v>
      </c>
      <c r="G18" s="232">
        <v>0</v>
      </c>
      <c r="H18" s="232">
        <v>1</v>
      </c>
      <c r="I18" s="232">
        <v>1</v>
      </c>
      <c r="J18" s="226">
        <f t="shared" si="8"/>
        <v>2</v>
      </c>
      <c r="K18" s="232">
        <v>1</v>
      </c>
      <c r="L18" s="232">
        <v>1</v>
      </c>
      <c r="M18" s="232">
        <v>0</v>
      </c>
    </row>
    <row r="19" spans="1:13" s="147" customFormat="1" x14ac:dyDescent="0.15">
      <c r="A19" s="228" t="s">
        <v>401</v>
      </c>
      <c r="B19" s="226">
        <f t="shared" si="5"/>
        <v>12</v>
      </c>
      <c r="C19" s="229">
        <f>SUM(C20:C21)</f>
        <v>1</v>
      </c>
      <c r="D19" s="229">
        <f t="shared" ref="D19:I19" si="16">SUM(D20:D21)</f>
        <v>3</v>
      </c>
      <c r="E19" s="229">
        <f t="shared" si="16"/>
        <v>8</v>
      </c>
      <c r="F19" s="226">
        <f t="shared" si="7"/>
        <v>15</v>
      </c>
      <c r="G19" s="229">
        <f t="shared" si="16"/>
        <v>6</v>
      </c>
      <c r="H19" s="229">
        <f t="shared" si="16"/>
        <v>3</v>
      </c>
      <c r="I19" s="229">
        <f t="shared" si="16"/>
        <v>6</v>
      </c>
      <c r="J19" s="226">
        <f t="shared" si="8"/>
        <v>12</v>
      </c>
      <c r="K19" s="229">
        <f t="shared" ref="K19:M19" si="17">SUM(K20:K21)</f>
        <v>6</v>
      </c>
      <c r="L19" s="229">
        <f t="shared" si="17"/>
        <v>3</v>
      </c>
      <c r="M19" s="229">
        <f t="shared" si="17"/>
        <v>3</v>
      </c>
    </row>
    <row r="20" spans="1:13" s="147" customFormat="1" x14ac:dyDescent="0.15">
      <c r="A20" s="230" t="s">
        <v>433</v>
      </c>
      <c r="B20" s="226">
        <f t="shared" si="5"/>
        <v>11</v>
      </c>
      <c r="C20" s="231">
        <v>1</v>
      </c>
      <c r="D20" s="231">
        <v>2</v>
      </c>
      <c r="E20" s="233">
        <v>8</v>
      </c>
      <c r="F20" s="226">
        <f t="shared" si="7"/>
        <v>14</v>
      </c>
      <c r="G20" s="232">
        <v>6</v>
      </c>
      <c r="H20" s="232">
        <v>2</v>
      </c>
      <c r="I20" s="232">
        <v>6</v>
      </c>
      <c r="J20" s="226">
        <f t="shared" si="8"/>
        <v>11</v>
      </c>
      <c r="K20" s="232">
        <v>6</v>
      </c>
      <c r="L20" s="232">
        <v>2</v>
      </c>
      <c r="M20" s="232">
        <v>3</v>
      </c>
    </row>
    <row r="21" spans="1:13" s="147" customFormat="1" ht="21" x14ac:dyDescent="0.15">
      <c r="A21" s="230" t="s">
        <v>434</v>
      </c>
      <c r="B21" s="226">
        <f t="shared" si="5"/>
        <v>1</v>
      </c>
      <c r="C21" s="231">
        <v>0</v>
      </c>
      <c r="D21" s="231">
        <v>1</v>
      </c>
      <c r="E21" s="233">
        <v>0</v>
      </c>
      <c r="F21" s="226">
        <f t="shared" si="7"/>
        <v>1</v>
      </c>
      <c r="G21" s="232">
        <v>0</v>
      </c>
      <c r="H21" s="232">
        <v>1</v>
      </c>
      <c r="I21" s="232">
        <v>0</v>
      </c>
      <c r="J21" s="226">
        <f t="shared" si="8"/>
        <v>1</v>
      </c>
      <c r="K21" s="232">
        <v>0</v>
      </c>
      <c r="L21" s="232">
        <v>1</v>
      </c>
      <c r="M21" s="232">
        <v>0</v>
      </c>
    </row>
    <row r="22" spans="1:13" x14ac:dyDescent="0.15">
      <c r="C22" s="2110"/>
      <c r="D22" s="2103"/>
      <c r="E22" s="2103"/>
      <c r="F22" s="2103"/>
      <c r="G22" s="2103"/>
      <c r="H22" s="2103"/>
      <c r="I22" s="2103"/>
      <c r="J22" s="2103"/>
      <c r="K22" s="2103"/>
    </row>
    <row r="23" spans="1:13" x14ac:dyDescent="0.15">
      <c r="A23" s="2487" t="s">
        <v>437</v>
      </c>
      <c r="B23" s="2487"/>
      <c r="C23" s="2488"/>
      <c r="D23" s="2489"/>
      <c r="E23" s="2489"/>
      <c r="F23" s="2490"/>
      <c r="G23" s="2490"/>
      <c r="H23" s="2490"/>
      <c r="I23" s="2490"/>
      <c r="J23" s="2490"/>
      <c r="K23" s="2490"/>
      <c r="L23" s="2487"/>
      <c r="M23" s="2487"/>
    </row>
    <row r="24" spans="1:13" x14ac:dyDescent="0.15">
      <c r="A24" s="2390" t="s">
        <v>438</v>
      </c>
      <c r="B24" s="2390"/>
      <c r="C24" s="2390"/>
      <c r="D24" s="2491"/>
      <c r="E24" s="2491"/>
      <c r="F24" s="2390"/>
      <c r="G24" s="2390"/>
      <c r="H24" s="2390"/>
      <c r="I24" s="2390"/>
      <c r="J24" s="2390"/>
      <c r="K24" s="2390"/>
      <c r="L24" s="2390"/>
      <c r="M24" s="2390"/>
    </row>
    <row r="25" spans="1:13" x14ac:dyDescent="0.15">
      <c r="A25" s="2492" t="s">
        <v>388</v>
      </c>
      <c r="B25" s="2493"/>
      <c r="C25" s="2493"/>
      <c r="D25" s="2454"/>
      <c r="E25" s="2454"/>
      <c r="F25" s="2493"/>
      <c r="G25" s="2493"/>
      <c r="H25" s="2493"/>
      <c r="I25" s="2493"/>
      <c r="J25" s="2493"/>
      <c r="K25" s="2493"/>
      <c r="L25" s="2493"/>
      <c r="M25" s="2493"/>
    </row>
    <row r="26" spans="1:13" x14ac:dyDescent="0.15">
      <c r="A26" s="2494" t="s">
        <v>389</v>
      </c>
      <c r="B26" s="2495"/>
      <c r="C26" s="2495"/>
      <c r="D26" s="2466"/>
      <c r="E26" s="2466"/>
      <c r="F26" s="2495"/>
      <c r="G26" s="2495"/>
      <c r="H26" s="2495"/>
      <c r="I26" s="2495"/>
    </row>
    <row r="27" spans="1:13" x14ac:dyDescent="0.15">
      <c r="D27" s="162"/>
      <c r="E27" s="162"/>
    </row>
    <row r="28" spans="1:13" x14ac:dyDescent="0.15">
      <c r="D28" s="162"/>
      <c r="E28" s="162"/>
    </row>
    <row r="29" spans="1:13" x14ac:dyDescent="0.15">
      <c r="D29" s="162"/>
      <c r="E29" s="162"/>
    </row>
    <row r="30" spans="1:13" x14ac:dyDescent="0.15">
      <c r="D30" s="162"/>
      <c r="E30" s="162"/>
    </row>
    <row r="31" spans="1:13" x14ac:dyDescent="0.15">
      <c r="D31" s="162"/>
      <c r="E31" s="162"/>
    </row>
    <row r="32" spans="1:13" x14ac:dyDescent="0.15">
      <c r="D32" s="162"/>
      <c r="E32" s="162"/>
    </row>
    <row r="33" spans="4:5" x14ac:dyDescent="0.15">
      <c r="D33" s="162"/>
      <c r="E33" s="162"/>
    </row>
    <row r="34" spans="4:5" x14ac:dyDescent="0.15">
      <c r="D34" s="162"/>
      <c r="E34" s="162"/>
    </row>
    <row r="35" spans="4:5" x14ac:dyDescent="0.15">
      <c r="D35" s="162"/>
      <c r="E35" s="162"/>
    </row>
    <row r="36" spans="4:5" x14ac:dyDescent="0.15">
      <c r="D36" s="162"/>
      <c r="E36" s="162"/>
    </row>
    <row r="37" spans="4:5" x14ac:dyDescent="0.15">
      <c r="D37" s="162"/>
      <c r="E37" s="162"/>
    </row>
  </sheetData>
  <mergeCells count="15">
    <mergeCell ref="A23:M23"/>
    <mergeCell ref="A24:M24"/>
    <mergeCell ref="A25:M25"/>
    <mergeCell ref="A26:I26"/>
    <mergeCell ref="A2:M2"/>
    <mergeCell ref="A4:A6"/>
    <mergeCell ref="B4:E4"/>
    <mergeCell ref="F4:I4"/>
    <mergeCell ref="J4:M4"/>
    <mergeCell ref="B5:B6"/>
    <mergeCell ref="C5:E5"/>
    <mergeCell ref="F5:F6"/>
    <mergeCell ref="G5:I5"/>
    <mergeCell ref="J5:J6"/>
    <mergeCell ref="K5:M5"/>
  </mergeCells>
  <pageMargins left="0.75" right="0.75" top="1" bottom="1" header="0.3" footer="0.3"/>
  <pageSetup paperSize="9" orientation="portrait" r:id="rId1"/>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1">
    <pageSetUpPr fitToPage="1"/>
  </sheetPr>
  <dimension ref="A1:E55"/>
  <sheetViews>
    <sheetView zoomScaleNormal="100" workbookViewId="0"/>
  </sheetViews>
  <sheetFormatPr baseColWidth="10" defaultRowHeight="10.5" x14ac:dyDescent="0.15"/>
  <cols>
    <col min="1" max="1" width="43" style="2085" customWidth="1"/>
    <col min="2" max="2" width="64.28515625" style="2085" customWidth="1"/>
    <col min="3" max="3" width="30.7109375" style="2085" customWidth="1"/>
    <col min="4" max="4" width="21" style="294" customWidth="1"/>
    <col min="5" max="16384" width="11.42578125" style="2085"/>
  </cols>
  <sheetData>
    <row r="1" spans="1:4" ht="15" customHeight="1" x14ac:dyDescent="0.15"/>
    <row r="2" spans="1:4" ht="21.75" customHeight="1" x14ac:dyDescent="0.15">
      <c r="A2" s="3569" t="s">
        <v>4173</v>
      </c>
      <c r="B2" s="3569"/>
      <c r="C2" s="3569"/>
    </row>
    <row r="3" spans="1:4" ht="11.25" thickBot="1" x14ac:dyDescent="0.2">
      <c r="B3" s="3596"/>
      <c r="C3" s="2568"/>
    </row>
    <row r="4" spans="1:4" x14ac:dyDescent="0.15">
      <c r="A4" s="3614" t="s">
        <v>4018</v>
      </c>
      <c r="B4" s="3615"/>
      <c r="C4" s="2254" t="s">
        <v>4019</v>
      </c>
    </row>
    <row r="5" spans="1:4" x14ac:dyDescent="0.15">
      <c r="A5" s="3616" t="s">
        <v>4174</v>
      </c>
      <c r="B5" s="3617"/>
      <c r="C5" s="2199">
        <v>43868453649</v>
      </c>
    </row>
    <row r="6" spans="1:4" x14ac:dyDescent="0.15">
      <c r="A6" s="3616" t="s">
        <v>4175</v>
      </c>
      <c r="B6" s="3617"/>
      <c r="C6" s="2224">
        <f>C10</f>
        <v>108548287</v>
      </c>
    </row>
    <row r="7" spans="1:4" ht="11.25" thickBot="1" x14ac:dyDescent="0.2">
      <c r="A7" s="3612" t="s">
        <v>4112</v>
      </c>
      <c r="B7" s="3613"/>
      <c r="C7" s="2255">
        <f>+C6/C5</f>
        <v>2.4744042237849523E-3</v>
      </c>
    </row>
    <row r="8" spans="1:4" x14ac:dyDescent="0.15">
      <c r="B8" s="2256"/>
      <c r="C8" s="294"/>
    </row>
    <row r="9" spans="1:4" ht="27" customHeight="1" x14ac:dyDescent="0.15">
      <c r="A9" s="2087" t="s">
        <v>4023</v>
      </c>
      <c r="B9" s="2087" t="s">
        <v>2595</v>
      </c>
      <c r="C9" s="2087" t="s">
        <v>4101</v>
      </c>
      <c r="D9" s="2197"/>
    </row>
    <row r="10" spans="1:4" x14ac:dyDescent="0.15">
      <c r="A10" s="3618" t="s">
        <v>4176</v>
      </c>
      <c r="B10" s="3619"/>
      <c r="C10" s="2257">
        <f>SUM(C11,C17,C22,C28,C32,C37,C35)</f>
        <v>108548287</v>
      </c>
      <c r="D10" s="2258"/>
    </row>
    <row r="11" spans="1:4" ht="11.25" x14ac:dyDescent="0.15">
      <c r="A11" s="3620" t="s">
        <v>4177</v>
      </c>
      <c r="B11" s="2203" t="s">
        <v>4178</v>
      </c>
      <c r="C11" s="2257">
        <f>SUM(C12:C16)</f>
        <v>1178550</v>
      </c>
      <c r="D11" s="2259"/>
    </row>
    <row r="12" spans="1:4" x14ac:dyDescent="0.15">
      <c r="A12" s="3620"/>
      <c r="B12" s="2260" t="s">
        <v>4179</v>
      </c>
      <c r="C12" s="2205">
        <v>161886</v>
      </c>
      <c r="D12" s="2197"/>
    </row>
    <row r="13" spans="1:4" x14ac:dyDescent="0.15">
      <c r="A13" s="3620"/>
      <c r="B13" s="2260" t="s">
        <v>4180</v>
      </c>
      <c r="C13" s="2205">
        <v>88609</v>
      </c>
    </row>
    <row r="14" spans="1:4" x14ac:dyDescent="0.15">
      <c r="A14" s="3620"/>
      <c r="B14" s="2260" t="s">
        <v>4181</v>
      </c>
      <c r="C14" s="2205">
        <v>416368</v>
      </c>
      <c r="D14" s="2261"/>
    </row>
    <row r="15" spans="1:4" x14ac:dyDescent="0.15">
      <c r="A15" s="3620"/>
      <c r="B15" s="2260" t="s">
        <v>4182</v>
      </c>
      <c r="C15" s="2205">
        <v>466972</v>
      </c>
      <c r="D15" s="2261"/>
    </row>
    <row r="16" spans="1:4" x14ac:dyDescent="0.15">
      <c r="A16" s="3620"/>
      <c r="B16" s="2260" t="s">
        <v>4183</v>
      </c>
      <c r="C16" s="2205">
        <v>44715</v>
      </c>
      <c r="D16" s="2261"/>
    </row>
    <row r="17" spans="1:5" ht="11.25" x14ac:dyDescent="0.15">
      <c r="A17" s="3621" t="s">
        <v>4184</v>
      </c>
      <c r="B17" s="2203" t="s">
        <v>4185</v>
      </c>
      <c r="C17" s="2257">
        <f>SUM(C18:C21)</f>
        <v>5129013</v>
      </c>
      <c r="D17" s="2262"/>
    </row>
    <row r="18" spans="1:5" ht="11.25" x14ac:dyDescent="0.15">
      <c r="A18" s="3621"/>
      <c r="B18" s="2263" t="s">
        <v>4186</v>
      </c>
      <c r="C18" s="2264">
        <v>1862254</v>
      </c>
      <c r="D18" s="2265"/>
    </row>
    <row r="19" spans="1:5" ht="11.25" x14ac:dyDescent="0.15">
      <c r="A19" s="3621"/>
      <c r="B19" s="2263" t="s">
        <v>4187</v>
      </c>
      <c r="C19" s="2264">
        <v>1721834</v>
      </c>
    </row>
    <row r="20" spans="1:5" ht="11.25" x14ac:dyDescent="0.15">
      <c r="A20" s="3621"/>
      <c r="B20" s="2266" t="s">
        <v>4188</v>
      </c>
      <c r="C20" s="2267">
        <v>757958</v>
      </c>
      <c r="D20" s="2268"/>
    </row>
    <row r="21" spans="1:5" ht="11.25" x14ac:dyDescent="0.15">
      <c r="A21" s="3621"/>
      <c r="B21" s="2266" t="s">
        <v>4189</v>
      </c>
      <c r="C21" s="2267">
        <v>786967</v>
      </c>
    </row>
    <row r="22" spans="1:5" ht="11.25" x14ac:dyDescent="0.15">
      <c r="A22" s="3622" t="s">
        <v>4190</v>
      </c>
      <c r="B22" s="2203" t="s">
        <v>4191</v>
      </c>
      <c r="C22" s="2269">
        <f>SUM(C23:C27)</f>
        <v>1660862</v>
      </c>
      <c r="D22" s="2270"/>
    </row>
    <row r="23" spans="1:5" x14ac:dyDescent="0.15">
      <c r="A23" s="3623"/>
      <c r="B23" s="2263" t="s">
        <v>4192</v>
      </c>
      <c r="C23" s="2271">
        <v>805734</v>
      </c>
      <c r="D23" s="2270"/>
    </row>
    <row r="24" spans="1:5" x14ac:dyDescent="0.15">
      <c r="A24" s="3623"/>
      <c r="B24" s="2263" t="s">
        <v>4193</v>
      </c>
      <c r="C24" s="2271">
        <v>319248</v>
      </c>
      <c r="D24" s="2270"/>
    </row>
    <row r="25" spans="1:5" x14ac:dyDescent="0.15">
      <c r="A25" s="3623"/>
      <c r="B25" s="2263" t="s">
        <v>4194</v>
      </c>
      <c r="C25" s="2272">
        <v>187150</v>
      </c>
      <c r="D25" s="2270"/>
    </row>
    <row r="26" spans="1:5" x14ac:dyDescent="0.15">
      <c r="A26" s="3623"/>
      <c r="B26" s="2263" t="s">
        <v>4195</v>
      </c>
      <c r="C26" s="2272">
        <v>156112</v>
      </c>
      <c r="D26" s="2270"/>
    </row>
    <row r="27" spans="1:5" x14ac:dyDescent="0.15">
      <c r="A27" s="3624"/>
      <c r="B27" s="2263" t="s">
        <v>4196</v>
      </c>
      <c r="C27" s="2273">
        <v>192618</v>
      </c>
      <c r="D27" s="2270"/>
    </row>
    <row r="28" spans="1:5" ht="11.25" x14ac:dyDescent="0.15">
      <c r="A28" s="3622" t="s">
        <v>4197</v>
      </c>
      <c r="B28" s="2203" t="s">
        <v>4198</v>
      </c>
      <c r="C28" s="2269">
        <f>SUM(C29:C31)</f>
        <v>1058174</v>
      </c>
      <c r="D28" s="2270"/>
    </row>
    <row r="29" spans="1:5" x14ac:dyDescent="0.15">
      <c r="A29" s="3623"/>
      <c r="B29" s="2263" t="s">
        <v>4199</v>
      </c>
      <c r="C29" s="2271">
        <v>227346</v>
      </c>
      <c r="D29" s="2270"/>
    </row>
    <row r="30" spans="1:5" ht="21" x14ac:dyDescent="0.15">
      <c r="A30" s="3623"/>
      <c r="B30" s="2263" t="s">
        <v>4200</v>
      </c>
      <c r="C30" s="2272">
        <v>437215</v>
      </c>
      <c r="D30" s="417"/>
      <c r="E30" s="294"/>
    </row>
    <row r="31" spans="1:5" s="294" customFormat="1" ht="11.25" x14ac:dyDescent="0.15">
      <c r="A31" s="3624"/>
      <c r="B31" s="2263" t="s">
        <v>4201</v>
      </c>
      <c r="C31" s="2272">
        <v>393613</v>
      </c>
      <c r="D31" s="417"/>
      <c r="E31" s="2085"/>
    </row>
    <row r="32" spans="1:5" ht="11.25" x14ac:dyDescent="0.15">
      <c r="A32" s="3621" t="s">
        <v>4202</v>
      </c>
      <c r="B32" s="2274" t="s">
        <v>4203</v>
      </c>
      <c r="C32" s="2275">
        <f>SUM(C33:C34)</f>
        <v>44892444</v>
      </c>
      <c r="D32" s="2276"/>
    </row>
    <row r="33" spans="1:4" ht="11.25" x14ac:dyDescent="0.15">
      <c r="A33" s="3621"/>
      <c r="B33" s="2263" t="s">
        <v>4204</v>
      </c>
      <c r="C33" s="2272">
        <v>19392444</v>
      </c>
      <c r="D33" s="417"/>
    </row>
    <row r="34" spans="1:4" ht="11.25" x14ac:dyDescent="0.15">
      <c r="A34" s="3621"/>
      <c r="B34" s="2263" t="s">
        <v>4205</v>
      </c>
      <c r="C34" s="2272">
        <v>25500000</v>
      </c>
      <c r="D34" s="417"/>
    </row>
    <row r="35" spans="1:4" ht="11.25" x14ac:dyDescent="0.15">
      <c r="A35" s="3625" t="s">
        <v>4206</v>
      </c>
      <c r="B35" s="2277" t="s">
        <v>4207</v>
      </c>
      <c r="C35" s="2278">
        <f>SUM(C36)</f>
        <v>54629244</v>
      </c>
      <c r="D35" s="2276"/>
    </row>
    <row r="36" spans="1:4" x14ac:dyDescent="0.15">
      <c r="A36" s="3625"/>
      <c r="B36" s="2263" t="s">
        <v>4208</v>
      </c>
      <c r="C36" s="2279">
        <v>54629244</v>
      </c>
      <c r="D36" s="417"/>
    </row>
    <row r="37" spans="1:4" ht="11.25" x14ac:dyDescent="0.15">
      <c r="A37" s="3621" t="s">
        <v>4209</v>
      </c>
      <c r="B37" s="2203" t="s">
        <v>4210</v>
      </c>
      <c r="C37" s="2280" t="s">
        <v>80</v>
      </c>
    </row>
    <row r="38" spans="1:4" x14ac:dyDescent="0.15">
      <c r="A38" s="3620"/>
      <c r="B38" s="2263" t="s">
        <v>4211</v>
      </c>
      <c r="C38" s="2250" t="s">
        <v>80</v>
      </c>
    </row>
    <row r="39" spans="1:4" x14ac:dyDescent="0.15">
      <c r="A39" s="2281"/>
    </row>
    <row r="40" spans="1:4" ht="18.75" customHeight="1" x14ac:dyDescent="0.15">
      <c r="A40" s="3568" t="s">
        <v>4212</v>
      </c>
      <c r="B40" s="3568"/>
      <c r="C40" s="3568"/>
    </row>
    <row r="41" spans="1:4" ht="33.75" customHeight="1" x14ac:dyDescent="0.15">
      <c r="A41" s="3568" t="s">
        <v>4213</v>
      </c>
      <c r="B41" s="3568"/>
      <c r="C41" s="3568"/>
    </row>
    <row r="42" spans="1:4" ht="33.75" customHeight="1" x14ac:dyDescent="0.15">
      <c r="A42" s="3568" t="s">
        <v>4214</v>
      </c>
      <c r="B42" s="3568"/>
      <c r="C42" s="3568"/>
    </row>
    <row r="43" spans="1:4" ht="33.75" customHeight="1" x14ac:dyDescent="0.15">
      <c r="A43" s="3568" t="s">
        <v>4215</v>
      </c>
      <c r="B43" s="3568"/>
      <c r="C43" s="3568"/>
    </row>
    <row r="44" spans="1:4" ht="33.75" customHeight="1" x14ac:dyDescent="0.15">
      <c r="A44" s="3568" t="s">
        <v>4216</v>
      </c>
      <c r="B44" s="3568"/>
      <c r="C44" s="3568"/>
    </row>
    <row r="45" spans="1:4" ht="33.75" customHeight="1" x14ac:dyDescent="0.15">
      <c r="A45" s="3568" t="s">
        <v>4217</v>
      </c>
      <c r="B45" s="3568"/>
      <c r="C45" s="3568"/>
    </row>
    <row r="46" spans="1:4" ht="33.75" customHeight="1" x14ac:dyDescent="0.15">
      <c r="A46" s="3568" t="s">
        <v>4218</v>
      </c>
      <c r="B46" s="3568"/>
      <c r="C46" s="3568"/>
    </row>
    <row r="47" spans="1:4" ht="15" customHeight="1" x14ac:dyDescent="0.15">
      <c r="A47" s="3568" t="s">
        <v>4219</v>
      </c>
      <c r="B47" s="3568"/>
      <c r="C47" s="3568"/>
    </row>
    <row r="48" spans="1:4" ht="23.25" customHeight="1" x14ac:dyDescent="0.15">
      <c r="A48" s="3568" t="s">
        <v>4220</v>
      </c>
      <c r="B48" s="3568"/>
      <c r="C48" s="3568"/>
    </row>
    <row r="49" spans="1:3" ht="23.25" customHeight="1" x14ac:dyDescent="0.15">
      <c r="A49" s="3568" t="s">
        <v>4221</v>
      </c>
      <c r="B49" s="3568"/>
      <c r="C49" s="3568"/>
    </row>
    <row r="50" spans="1:3" ht="36" customHeight="1" x14ac:dyDescent="0.15">
      <c r="A50" s="3568" t="s">
        <v>4222</v>
      </c>
      <c r="B50" s="3568"/>
      <c r="C50" s="3568"/>
    </row>
    <row r="51" spans="1:3" ht="25.5" customHeight="1" x14ac:dyDescent="0.15">
      <c r="A51" s="3568" t="s">
        <v>4223</v>
      </c>
      <c r="B51" s="3568"/>
      <c r="C51" s="3568"/>
    </row>
    <row r="52" spans="1:3" ht="33.75" customHeight="1" x14ac:dyDescent="0.15">
      <c r="A52" s="3626" t="s">
        <v>4224</v>
      </c>
      <c r="B52" s="3568"/>
      <c r="C52" s="3568"/>
    </row>
    <row r="53" spans="1:3" ht="44.25" customHeight="1" x14ac:dyDescent="0.15">
      <c r="A53" s="2635" t="s">
        <v>4225</v>
      </c>
      <c r="B53" s="2635"/>
      <c r="C53" s="2635"/>
    </row>
    <row r="54" spans="1:3" ht="12" customHeight="1" x14ac:dyDescent="0.15">
      <c r="A54" s="3627" t="s">
        <v>4226</v>
      </c>
      <c r="B54" s="3627"/>
      <c r="C54" s="3627"/>
    </row>
    <row r="55" spans="1:3" ht="33.75" customHeight="1" x14ac:dyDescent="0.15">
      <c r="A55" s="3487" t="s">
        <v>4227</v>
      </c>
      <c r="B55" s="3487"/>
      <c r="C55" s="3487"/>
    </row>
  </sheetData>
  <mergeCells count="30">
    <mergeCell ref="A55:C55"/>
    <mergeCell ref="A44:C44"/>
    <mergeCell ref="A45:C45"/>
    <mergeCell ref="A46:C46"/>
    <mergeCell ref="A47:C47"/>
    <mergeCell ref="A48:C48"/>
    <mergeCell ref="A49:C49"/>
    <mergeCell ref="A50:C50"/>
    <mergeCell ref="A51:C51"/>
    <mergeCell ref="A52:C52"/>
    <mergeCell ref="A53:C53"/>
    <mergeCell ref="A54:C54"/>
    <mergeCell ref="A43:C43"/>
    <mergeCell ref="A10:B10"/>
    <mergeCell ref="A11:A16"/>
    <mergeCell ref="A17:A21"/>
    <mergeCell ref="A22:A27"/>
    <mergeCell ref="A28:A31"/>
    <mergeCell ref="A32:A34"/>
    <mergeCell ref="A35:A36"/>
    <mergeCell ref="A37:A38"/>
    <mergeCell ref="A40:C40"/>
    <mergeCell ref="A41:C41"/>
    <mergeCell ref="A42:C42"/>
    <mergeCell ref="A7:B7"/>
    <mergeCell ref="A2:C2"/>
    <mergeCell ref="B3:C3"/>
    <mergeCell ref="A4:B4"/>
    <mergeCell ref="A5:B5"/>
    <mergeCell ref="A6:B6"/>
  </mergeCells>
  <pageMargins left="0.70866141732283472" right="0.70866141732283472" top="0.74803149606299213" bottom="0.74803149606299213" header="0.31496062992125984" footer="0.31496062992125984"/>
  <pageSetup scale="63" orientation="portrait"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2"/>
  <dimension ref="A2:D10"/>
  <sheetViews>
    <sheetView workbookViewId="0"/>
  </sheetViews>
  <sheetFormatPr baseColWidth="10" defaultRowHeight="10.5" x14ac:dyDescent="0.15"/>
  <cols>
    <col min="1" max="1" width="58.7109375" style="2082" customWidth="1"/>
    <col min="2" max="2" width="54.42578125" style="2082" customWidth="1"/>
    <col min="3" max="3" width="11.42578125" style="2082"/>
    <col min="4" max="4" width="22.7109375" style="2082" customWidth="1"/>
    <col min="5" max="16384" width="11.42578125" style="2082"/>
  </cols>
  <sheetData>
    <row r="2" spans="1:4" ht="22.5" customHeight="1" x14ac:dyDescent="0.15">
      <c r="A2" s="3628" t="s">
        <v>4228</v>
      </c>
      <c r="B2" s="3628"/>
    </row>
    <row r="3" spans="1:4" x14ac:dyDescent="0.15">
      <c r="A3" s="2282"/>
      <c r="B3" s="2282"/>
    </row>
    <row r="4" spans="1:4" ht="15" customHeight="1" x14ac:dyDescent="0.15">
      <c r="A4" s="1424" t="s">
        <v>4229</v>
      </c>
      <c r="B4" s="1424" t="s">
        <v>781</v>
      </c>
    </row>
    <row r="5" spans="1:4" x14ac:dyDescent="0.15">
      <c r="A5" s="608" t="s">
        <v>71</v>
      </c>
      <c r="B5" s="1441">
        <f>B6+B7+B8</f>
        <v>1</v>
      </c>
      <c r="D5" s="2283"/>
    </row>
    <row r="6" spans="1:4" ht="21" x14ac:dyDescent="0.15">
      <c r="A6" s="2284" t="s">
        <v>4230</v>
      </c>
      <c r="B6" s="2285">
        <v>0.48599999999999999</v>
      </c>
      <c r="D6" s="2285"/>
    </row>
    <row r="7" spans="1:4" ht="21" x14ac:dyDescent="0.15">
      <c r="A7" s="2284" t="s">
        <v>4100</v>
      </c>
      <c r="B7" s="2285">
        <v>2.3E-2</v>
      </c>
      <c r="D7" s="2285"/>
    </row>
    <row r="8" spans="1:4" ht="21" x14ac:dyDescent="0.15">
      <c r="A8" s="2284" t="s">
        <v>4112</v>
      </c>
      <c r="B8" s="2285">
        <v>0.49099999999999999</v>
      </c>
      <c r="D8" s="2285"/>
    </row>
    <row r="9" spans="1:4" x14ac:dyDescent="0.15">
      <c r="A9" s="614"/>
      <c r="B9" s="614"/>
    </row>
    <row r="10" spans="1:4" ht="15" customHeight="1" x14ac:dyDescent="0.15">
      <c r="A10" s="3629" t="s">
        <v>4096</v>
      </c>
      <c r="B10" s="3629"/>
      <c r="C10" s="3629"/>
    </row>
  </sheetData>
  <mergeCells count="2">
    <mergeCell ref="A2:B2"/>
    <mergeCell ref="A10:C10"/>
  </mergeCells>
  <pageMargins left="0.7" right="0.7" top="0.75" bottom="0.75" header="0.3" footer="0.3"/>
  <pageSetup paperSize="9" orientation="portrait"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3"/>
  <dimension ref="A1:J27"/>
  <sheetViews>
    <sheetView zoomScaleNormal="100" workbookViewId="0"/>
  </sheetViews>
  <sheetFormatPr baseColWidth="10" defaultRowHeight="10.5" x14ac:dyDescent="0.15"/>
  <cols>
    <col min="1" max="1" width="39.28515625" style="2131" bestFit="1" customWidth="1"/>
    <col min="2" max="2" width="11.140625" style="2131" customWidth="1"/>
    <col min="3" max="3" width="15.85546875" style="2131" customWidth="1"/>
    <col min="4" max="4" width="16.85546875" style="2131" customWidth="1"/>
    <col min="5" max="5" width="17.85546875" style="2131" customWidth="1"/>
    <col min="6" max="16384" width="11.42578125" style="2131"/>
  </cols>
  <sheetData>
    <row r="1" spans="1:7" ht="10.5" customHeight="1" x14ac:dyDescent="0.15"/>
    <row r="2" spans="1:7" ht="33.75" customHeight="1" x14ac:dyDescent="0.15">
      <c r="A2" s="3632" t="s">
        <v>4231</v>
      </c>
      <c r="B2" s="3632"/>
      <c r="C2" s="3632"/>
      <c r="D2" s="3632"/>
      <c r="E2" s="3632"/>
      <c r="F2" s="78"/>
      <c r="G2" s="78"/>
    </row>
    <row r="3" spans="1:7" ht="11.25" customHeight="1" x14ac:dyDescent="0.15">
      <c r="A3" s="3633"/>
      <c r="B3" s="3633"/>
      <c r="C3" s="3633"/>
      <c r="D3" s="3633"/>
      <c r="E3" s="3633"/>
    </row>
    <row r="4" spans="1:7" ht="15" customHeight="1" x14ac:dyDescent="0.15">
      <c r="A4" s="3634" t="s">
        <v>1</v>
      </c>
      <c r="B4" s="3635" t="s">
        <v>1058</v>
      </c>
      <c r="C4" s="3635"/>
      <c r="D4" s="3636"/>
      <c r="E4" s="3637" t="s">
        <v>1059</v>
      </c>
    </row>
    <row r="5" spans="1:7" ht="27" customHeight="1" x14ac:dyDescent="0.15">
      <c r="A5" s="3634"/>
      <c r="B5" s="2287" t="s">
        <v>71</v>
      </c>
      <c r="C5" s="2287" t="s">
        <v>1060</v>
      </c>
      <c r="D5" s="2288" t="s">
        <v>1061</v>
      </c>
      <c r="E5" s="3637"/>
    </row>
    <row r="6" spans="1:7" ht="12.75" customHeight="1" x14ac:dyDescent="0.15">
      <c r="A6" s="2289" t="s">
        <v>71</v>
      </c>
      <c r="B6" s="364">
        <f>SUM(B7:B21)</f>
        <v>829</v>
      </c>
      <c r="C6" s="364">
        <f>SUM(C7:C21)</f>
        <v>22</v>
      </c>
      <c r="D6" s="364">
        <f>SUM(D7:D21)</f>
        <v>807</v>
      </c>
      <c r="E6" s="2290">
        <f>SUM(E7:E21)</f>
        <v>881</v>
      </c>
    </row>
    <row r="7" spans="1:7" ht="12.75" customHeight="1" x14ac:dyDescent="0.15">
      <c r="A7" s="2291" t="s">
        <v>5</v>
      </c>
      <c r="B7" s="364">
        <f t="shared" ref="B7:B21" si="0">SUM(C7:D7)</f>
        <v>3</v>
      </c>
      <c r="C7" s="365">
        <v>0</v>
      </c>
      <c r="D7" s="365">
        <v>3</v>
      </c>
      <c r="E7" s="2292">
        <v>3</v>
      </c>
    </row>
    <row r="8" spans="1:7" ht="12.75" customHeight="1" x14ac:dyDescent="0.15">
      <c r="A8" s="2291" t="s">
        <v>7</v>
      </c>
      <c r="B8" s="364">
        <f>SUM(C8:D8)</f>
        <v>22</v>
      </c>
      <c r="C8" s="365">
        <v>1</v>
      </c>
      <c r="D8" s="365">
        <v>21</v>
      </c>
      <c r="E8" s="2292">
        <v>27</v>
      </c>
    </row>
    <row r="9" spans="1:7" ht="12.75" customHeight="1" x14ac:dyDescent="0.15">
      <c r="A9" s="2291" t="s">
        <v>8</v>
      </c>
      <c r="B9" s="364">
        <f t="shared" si="0"/>
        <v>45</v>
      </c>
      <c r="C9" s="365">
        <v>0</v>
      </c>
      <c r="D9" s="365">
        <v>45</v>
      </c>
      <c r="E9" s="2292">
        <v>45</v>
      </c>
    </row>
    <row r="10" spans="1:7" ht="12.75" customHeight="1" x14ac:dyDescent="0.15">
      <c r="A10" s="2291" t="s">
        <v>9</v>
      </c>
      <c r="B10" s="364">
        <f t="shared" si="0"/>
        <v>10</v>
      </c>
      <c r="C10" s="365">
        <v>0</v>
      </c>
      <c r="D10" s="365">
        <v>10</v>
      </c>
      <c r="E10" s="2292">
        <v>10</v>
      </c>
    </row>
    <row r="11" spans="1:7" ht="12.75" customHeight="1" x14ac:dyDescent="0.15">
      <c r="A11" s="2291" t="s">
        <v>10</v>
      </c>
      <c r="B11" s="364">
        <f t="shared" si="0"/>
        <v>26</v>
      </c>
      <c r="C11" s="365">
        <v>1</v>
      </c>
      <c r="D11" s="365">
        <v>25</v>
      </c>
      <c r="E11" s="2292">
        <v>27</v>
      </c>
    </row>
    <row r="12" spans="1:7" ht="12.75" customHeight="1" x14ac:dyDescent="0.15">
      <c r="A12" s="2291" t="s">
        <v>11</v>
      </c>
      <c r="B12" s="364">
        <f t="shared" si="0"/>
        <v>102</v>
      </c>
      <c r="C12" s="365">
        <v>3</v>
      </c>
      <c r="D12" s="365">
        <v>99</v>
      </c>
      <c r="E12" s="2292">
        <v>106</v>
      </c>
    </row>
    <row r="13" spans="1:7" ht="12.75" customHeight="1" x14ac:dyDescent="0.15">
      <c r="A13" s="2291" t="s">
        <v>12</v>
      </c>
      <c r="B13" s="364">
        <f t="shared" si="0"/>
        <v>468</v>
      </c>
      <c r="C13" s="365">
        <v>7</v>
      </c>
      <c r="D13" s="365">
        <v>461</v>
      </c>
      <c r="E13" s="2292">
        <v>502</v>
      </c>
    </row>
    <row r="14" spans="1:7" ht="12.75" customHeight="1" x14ac:dyDescent="0.15">
      <c r="A14" s="2291" t="s">
        <v>13</v>
      </c>
      <c r="B14" s="364">
        <f t="shared" si="0"/>
        <v>21</v>
      </c>
      <c r="C14" s="365">
        <v>2</v>
      </c>
      <c r="D14" s="365">
        <v>19</v>
      </c>
      <c r="E14" s="2292">
        <v>21</v>
      </c>
    </row>
    <row r="15" spans="1:7" ht="12.75" customHeight="1" x14ac:dyDescent="0.15">
      <c r="A15" s="2291" t="s">
        <v>14</v>
      </c>
      <c r="B15" s="364">
        <f t="shared" si="0"/>
        <v>28</v>
      </c>
      <c r="C15" s="365">
        <v>2</v>
      </c>
      <c r="D15" s="365">
        <v>26</v>
      </c>
      <c r="E15" s="2292">
        <v>28</v>
      </c>
    </row>
    <row r="16" spans="1:7" ht="12.75" customHeight="1" x14ac:dyDescent="0.15">
      <c r="A16" s="2291" t="s">
        <v>15</v>
      </c>
      <c r="B16" s="364">
        <f t="shared" si="0"/>
        <v>69</v>
      </c>
      <c r="C16" s="365">
        <v>6</v>
      </c>
      <c r="D16" s="365">
        <v>63</v>
      </c>
      <c r="E16" s="2292">
        <v>73</v>
      </c>
    </row>
    <row r="17" spans="1:10" ht="12.75" customHeight="1" x14ac:dyDescent="0.15">
      <c r="A17" s="2291" t="s">
        <v>16</v>
      </c>
      <c r="B17" s="364">
        <f t="shared" si="0"/>
        <v>14</v>
      </c>
      <c r="C17" s="365">
        <v>0</v>
      </c>
      <c r="D17" s="365">
        <v>14</v>
      </c>
      <c r="E17" s="2292">
        <v>18</v>
      </c>
    </row>
    <row r="18" spans="1:10" ht="12.75" customHeight="1" x14ac:dyDescent="0.15">
      <c r="A18" s="2291" t="s">
        <v>17</v>
      </c>
      <c r="B18" s="364">
        <f t="shared" si="0"/>
        <v>0</v>
      </c>
      <c r="C18" s="365">
        <v>0</v>
      </c>
      <c r="D18" s="365">
        <v>0</v>
      </c>
      <c r="E18" s="2292">
        <v>0</v>
      </c>
    </row>
    <row r="19" spans="1:10" ht="12.75" customHeight="1" x14ac:dyDescent="0.15">
      <c r="A19" s="2291" t="s">
        <v>18</v>
      </c>
      <c r="B19" s="364">
        <f t="shared" si="0"/>
        <v>20</v>
      </c>
      <c r="C19" s="365">
        <v>0</v>
      </c>
      <c r="D19" s="365">
        <v>20</v>
      </c>
      <c r="E19" s="2292">
        <v>20</v>
      </c>
    </row>
    <row r="20" spans="1:10" ht="12.75" customHeight="1" x14ac:dyDescent="0.15">
      <c r="A20" s="2291" t="s">
        <v>19</v>
      </c>
      <c r="B20" s="364">
        <f t="shared" si="0"/>
        <v>0</v>
      </c>
      <c r="C20" s="365">
        <v>0</v>
      </c>
      <c r="D20" s="365">
        <v>0</v>
      </c>
      <c r="E20" s="2292">
        <v>0</v>
      </c>
    </row>
    <row r="21" spans="1:10" ht="12.75" customHeight="1" x14ac:dyDescent="0.15">
      <c r="A21" s="2291" t="s">
        <v>20</v>
      </c>
      <c r="B21" s="364">
        <f t="shared" si="0"/>
        <v>1</v>
      </c>
      <c r="C21" s="365">
        <v>0</v>
      </c>
      <c r="D21" s="365">
        <v>1</v>
      </c>
      <c r="E21" s="2292">
        <v>1</v>
      </c>
    </row>
    <row r="22" spans="1:10" ht="12.75" customHeight="1" x14ac:dyDescent="0.15">
      <c r="A22" s="2291"/>
      <c r="B22" s="364"/>
      <c r="C22" s="365"/>
      <c r="D22" s="365"/>
      <c r="E22" s="365"/>
    </row>
    <row r="23" spans="1:10" ht="45" customHeight="1" x14ac:dyDescent="0.15">
      <c r="A23" s="2599" t="s">
        <v>4232</v>
      </c>
      <c r="B23" s="2599"/>
      <c r="C23" s="2599"/>
      <c r="D23" s="2599"/>
      <c r="E23" s="2599"/>
      <c r="F23" s="2293"/>
      <c r="G23" s="2293"/>
      <c r="H23" s="2293"/>
      <c r="I23" s="2293"/>
      <c r="J23" s="2293"/>
    </row>
    <row r="24" spans="1:10" ht="21.75" customHeight="1" x14ac:dyDescent="0.15">
      <c r="A24" s="2599" t="s">
        <v>1063</v>
      </c>
      <c r="B24" s="2599"/>
      <c r="C24" s="2599"/>
      <c r="D24" s="2599"/>
      <c r="E24" s="2599"/>
      <c r="F24" s="2293"/>
      <c r="G24" s="2293"/>
      <c r="H24" s="2293"/>
      <c r="I24" s="2293"/>
      <c r="J24" s="2293"/>
    </row>
    <row r="25" spans="1:10" ht="12.75" customHeight="1" x14ac:dyDescent="0.15">
      <c r="A25" s="3630" t="s">
        <v>21</v>
      </c>
      <c r="B25" s="3630"/>
      <c r="C25" s="3630"/>
      <c r="D25" s="3630"/>
      <c r="E25" s="3630"/>
    </row>
    <row r="26" spans="1:10" ht="12.75" customHeight="1" x14ac:dyDescent="0.15">
      <c r="A26" s="3631" t="s">
        <v>1064</v>
      </c>
      <c r="B26" s="3631"/>
      <c r="C26" s="3631"/>
      <c r="D26" s="3631"/>
      <c r="E26" s="3631"/>
    </row>
    <row r="27" spans="1:10" ht="15" customHeight="1" x14ac:dyDescent="0.15">
      <c r="A27" s="2294"/>
      <c r="B27" s="2294"/>
      <c r="C27" s="2294"/>
      <c r="D27" s="2294"/>
      <c r="E27" s="2294"/>
    </row>
  </sheetData>
  <mergeCells count="9">
    <mergeCell ref="A24:E24"/>
    <mergeCell ref="A25:E25"/>
    <mergeCell ref="A26:E26"/>
    <mergeCell ref="A2:E2"/>
    <mergeCell ref="A3:E3"/>
    <mergeCell ref="A4:A5"/>
    <mergeCell ref="B4:D4"/>
    <mergeCell ref="E4:E5"/>
    <mergeCell ref="A23:E23"/>
  </mergeCells>
  <pageMargins left="0.7" right="0.7" top="0.75" bottom="0.75" header="0.3" footer="0.3"/>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4"/>
  <dimension ref="A1:K27"/>
  <sheetViews>
    <sheetView zoomScaleNormal="100" workbookViewId="0"/>
  </sheetViews>
  <sheetFormatPr baseColWidth="10" defaultRowHeight="10.5" x14ac:dyDescent="0.15"/>
  <cols>
    <col min="1" max="1" width="19.5703125" style="2131" customWidth="1"/>
    <col min="2" max="2" width="15.28515625" style="2131" customWidth="1"/>
    <col min="3" max="10" width="10.28515625" style="2131" customWidth="1"/>
    <col min="11" max="16384" width="11.42578125" style="2131"/>
  </cols>
  <sheetData>
    <row r="1" spans="1:11" ht="15" customHeight="1" x14ac:dyDescent="0.15"/>
    <row r="2" spans="1:11" ht="22.5" customHeight="1" x14ac:dyDescent="0.15">
      <c r="A2" s="3641" t="s">
        <v>4233</v>
      </c>
      <c r="B2" s="3641"/>
      <c r="C2" s="3641"/>
      <c r="D2" s="3641"/>
      <c r="E2" s="3641"/>
      <c r="F2" s="3641"/>
      <c r="G2" s="3641"/>
      <c r="H2" s="3641"/>
      <c r="I2" s="3641"/>
      <c r="J2" s="3641"/>
    </row>
    <row r="3" spans="1:11" ht="11.25" customHeight="1" x14ac:dyDescent="0.15">
      <c r="A3" s="3642"/>
      <c r="B3" s="3642"/>
      <c r="C3" s="3642"/>
      <c r="D3" s="3642"/>
      <c r="E3" s="3642"/>
      <c r="F3" s="3642"/>
      <c r="G3" s="3642"/>
      <c r="H3" s="3642"/>
      <c r="I3" s="3642"/>
      <c r="J3" s="3642"/>
    </row>
    <row r="4" spans="1:11" ht="15" customHeight="1" x14ac:dyDescent="0.15">
      <c r="A4" s="3643" t="s">
        <v>1</v>
      </c>
      <c r="B4" s="3643" t="s">
        <v>4234</v>
      </c>
      <c r="C4" s="3644" t="s">
        <v>4235</v>
      </c>
      <c r="D4" s="3644"/>
      <c r="E4" s="3644"/>
      <c r="F4" s="3644"/>
      <c r="G4" s="3644"/>
      <c r="H4" s="3644"/>
      <c r="I4" s="3644"/>
      <c r="J4" s="3644"/>
    </row>
    <row r="5" spans="1:11" ht="15" customHeight="1" x14ac:dyDescent="0.15">
      <c r="A5" s="3643"/>
      <c r="B5" s="3643"/>
      <c r="C5" s="3643" t="s">
        <v>1068</v>
      </c>
      <c r="D5" s="3645" t="s">
        <v>1028</v>
      </c>
      <c r="E5" s="3645"/>
      <c r="F5" s="3645"/>
      <c r="G5" s="3643" t="s">
        <v>1069</v>
      </c>
      <c r="H5" s="3645" t="s">
        <v>1029</v>
      </c>
      <c r="I5" s="3645"/>
      <c r="J5" s="3645"/>
    </row>
    <row r="6" spans="1:11" ht="25.5" customHeight="1" x14ac:dyDescent="0.15">
      <c r="A6" s="3643"/>
      <c r="B6" s="3643"/>
      <c r="C6" s="3643"/>
      <c r="D6" s="2295" t="s">
        <v>4236</v>
      </c>
      <c r="E6" s="2295" t="s">
        <v>4237</v>
      </c>
      <c r="F6" s="2295" t="s">
        <v>4238</v>
      </c>
      <c r="G6" s="3643"/>
      <c r="H6" s="2295" t="s">
        <v>4236</v>
      </c>
      <c r="I6" s="2295" t="s">
        <v>4237</v>
      </c>
      <c r="J6" s="2295" t="s">
        <v>4238</v>
      </c>
    </row>
    <row r="7" spans="1:11" ht="12.75" customHeight="1" x14ac:dyDescent="0.15">
      <c r="A7" s="2289" t="s">
        <v>71</v>
      </c>
      <c r="B7" s="2296">
        <f>SUM(C7+G7)</f>
        <v>881</v>
      </c>
      <c r="C7" s="2296">
        <f t="shared" ref="C7:J7" si="0">SUM(C8:C22)</f>
        <v>674</v>
      </c>
      <c r="D7" s="2296">
        <f t="shared" si="0"/>
        <v>33</v>
      </c>
      <c r="E7" s="2296">
        <f t="shared" si="0"/>
        <v>273</v>
      </c>
      <c r="F7" s="2296">
        <f t="shared" si="0"/>
        <v>368</v>
      </c>
      <c r="G7" s="2296">
        <f t="shared" si="0"/>
        <v>207</v>
      </c>
      <c r="H7" s="2296">
        <f t="shared" si="0"/>
        <v>11</v>
      </c>
      <c r="I7" s="2296">
        <f t="shared" si="0"/>
        <v>76</v>
      </c>
      <c r="J7" s="2296">
        <f t="shared" si="0"/>
        <v>120</v>
      </c>
      <c r="K7" s="78"/>
    </row>
    <row r="8" spans="1:11" ht="12.75" customHeight="1" x14ac:dyDescent="0.15">
      <c r="A8" s="2291" t="s">
        <v>5</v>
      </c>
      <c r="B8" s="2296">
        <f t="shared" ref="B8:B22" si="1">SUM(C8+G8)</f>
        <v>3</v>
      </c>
      <c r="C8" s="2296">
        <f t="shared" ref="C8:C22" si="2">SUM(D8:F8)</f>
        <v>2</v>
      </c>
      <c r="D8" s="448">
        <v>0</v>
      </c>
      <c r="E8" s="448">
        <v>1</v>
      </c>
      <c r="F8" s="448">
        <v>1</v>
      </c>
      <c r="G8" s="2296">
        <f t="shared" ref="G8:G22" si="3">SUM(H8:J8)</f>
        <v>1</v>
      </c>
      <c r="H8" s="448">
        <v>0</v>
      </c>
      <c r="I8" s="448">
        <v>0</v>
      </c>
      <c r="J8" s="448">
        <v>1</v>
      </c>
      <c r="K8" s="78"/>
    </row>
    <row r="9" spans="1:11" ht="12.75" customHeight="1" x14ac:dyDescent="0.15">
      <c r="A9" s="2291" t="s">
        <v>7</v>
      </c>
      <c r="B9" s="2296">
        <f t="shared" si="1"/>
        <v>27</v>
      </c>
      <c r="C9" s="2296">
        <f t="shared" si="2"/>
        <v>14</v>
      </c>
      <c r="D9" s="448">
        <v>1</v>
      </c>
      <c r="E9" s="448">
        <v>10</v>
      </c>
      <c r="F9" s="448">
        <v>3</v>
      </c>
      <c r="G9" s="2296">
        <f t="shared" si="3"/>
        <v>13</v>
      </c>
      <c r="H9" s="448">
        <v>1</v>
      </c>
      <c r="I9" s="448">
        <v>6</v>
      </c>
      <c r="J9" s="448">
        <v>6</v>
      </c>
      <c r="K9" s="78"/>
    </row>
    <row r="10" spans="1:11" ht="12.75" customHeight="1" x14ac:dyDescent="0.15">
      <c r="A10" s="2291" t="s">
        <v>8</v>
      </c>
      <c r="B10" s="2296">
        <f t="shared" si="1"/>
        <v>45</v>
      </c>
      <c r="C10" s="2296">
        <f t="shared" si="2"/>
        <v>28</v>
      </c>
      <c r="D10" s="448">
        <v>2</v>
      </c>
      <c r="E10" s="448">
        <v>7</v>
      </c>
      <c r="F10" s="448">
        <v>19</v>
      </c>
      <c r="G10" s="2296">
        <f t="shared" si="3"/>
        <v>17</v>
      </c>
      <c r="H10" s="448">
        <v>0</v>
      </c>
      <c r="I10" s="448">
        <v>5</v>
      </c>
      <c r="J10" s="448">
        <v>12</v>
      </c>
      <c r="K10" s="78"/>
    </row>
    <row r="11" spans="1:11" ht="12.75" customHeight="1" x14ac:dyDescent="0.15">
      <c r="A11" s="2291" t="s">
        <v>9</v>
      </c>
      <c r="B11" s="2296">
        <f t="shared" si="1"/>
        <v>10</v>
      </c>
      <c r="C11" s="2296">
        <f t="shared" si="2"/>
        <v>9</v>
      </c>
      <c r="D11" s="448">
        <v>0</v>
      </c>
      <c r="E11" s="448">
        <v>4</v>
      </c>
      <c r="F11" s="448">
        <v>5</v>
      </c>
      <c r="G11" s="2296">
        <f t="shared" si="3"/>
        <v>1</v>
      </c>
      <c r="H11" s="448">
        <v>0</v>
      </c>
      <c r="I11" s="448">
        <v>0</v>
      </c>
      <c r="J11" s="448">
        <v>1</v>
      </c>
      <c r="K11" s="78"/>
    </row>
    <row r="12" spans="1:11" ht="12.75" customHeight="1" x14ac:dyDescent="0.15">
      <c r="A12" s="2291" t="s">
        <v>10</v>
      </c>
      <c r="B12" s="2296">
        <f t="shared" si="1"/>
        <v>27</v>
      </c>
      <c r="C12" s="2296">
        <f t="shared" si="2"/>
        <v>22</v>
      </c>
      <c r="D12" s="448">
        <v>2</v>
      </c>
      <c r="E12" s="448">
        <v>9</v>
      </c>
      <c r="F12" s="448">
        <v>11</v>
      </c>
      <c r="G12" s="2296">
        <f t="shared" si="3"/>
        <v>5</v>
      </c>
      <c r="H12" s="448">
        <v>0</v>
      </c>
      <c r="I12" s="448">
        <v>2</v>
      </c>
      <c r="J12" s="448">
        <v>3</v>
      </c>
      <c r="K12" s="78"/>
    </row>
    <row r="13" spans="1:11" ht="12.75" customHeight="1" x14ac:dyDescent="0.15">
      <c r="A13" s="2291" t="s">
        <v>11</v>
      </c>
      <c r="B13" s="2296">
        <f t="shared" si="1"/>
        <v>106</v>
      </c>
      <c r="C13" s="2296">
        <f t="shared" si="2"/>
        <v>85</v>
      </c>
      <c r="D13" s="448">
        <v>5</v>
      </c>
      <c r="E13" s="448">
        <v>36</v>
      </c>
      <c r="F13" s="448">
        <v>44</v>
      </c>
      <c r="G13" s="2296">
        <f t="shared" si="3"/>
        <v>21</v>
      </c>
      <c r="H13" s="448">
        <v>3</v>
      </c>
      <c r="I13" s="448">
        <v>10</v>
      </c>
      <c r="J13" s="448">
        <v>8</v>
      </c>
      <c r="K13" s="78"/>
    </row>
    <row r="14" spans="1:11" ht="12.75" customHeight="1" x14ac:dyDescent="0.15">
      <c r="A14" s="2291" t="s">
        <v>12</v>
      </c>
      <c r="B14" s="2296">
        <f t="shared" si="1"/>
        <v>502</v>
      </c>
      <c r="C14" s="2296">
        <f t="shared" si="2"/>
        <v>380</v>
      </c>
      <c r="D14" s="448">
        <v>18</v>
      </c>
      <c r="E14" s="448">
        <v>152</v>
      </c>
      <c r="F14" s="448">
        <v>210</v>
      </c>
      <c r="G14" s="2296">
        <f t="shared" si="3"/>
        <v>122</v>
      </c>
      <c r="H14" s="448">
        <v>7</v>
      </c>
      <c r="I14" s="448">
        <v>44</v>
      </c>
      <c r="J14" s="448">
        <v>71</v>
      </c>
      <c r="K14" s="78"/>
    </row>
    <row r="15" spans="1:11" ht="12.75" customHeight="1" x14ac:dyDescent="0.15">
      <c r="A15" s="2291" t="s">
        <v>13</v>
      </c>
      <c r="B15" s="2296">
        <f t="shared" si="1"/>
        <v>21</v>
      </c>
      <c r="C15" s="2296">
        <f t="shared" si="2"/>
        <v>19</v>
      </c>
      <c r="D15" s="448">
        <v>1</v>
      </c>
      <c r="E15" s="448">
        <v>12</v>
      </c>
      <c r="F15" s="448">
        <v>6</v>
      </c>
      <c r="G15" s="2296">
        <f t="shared" si="3"/>
        <v>2</v>
      </c>
      <c r="H15" s="448">
        <v>0</v>
      </c>
      <c r="I15" s="448">
        <v>1</v>
      </c>
      <c r="J15" s="448">
        <v>1</v>
      </c>
      <c r="K15" s="78"/>
    </row>
    <row r="16" spans="1:11" ht="12.75" customHeight="1" x14ac:dyDescent="0.15">
      <c r="A16" s="2291" t="s">
        <v>14</v>
      </c>
      <c r="B16" s="2296">
        <f t="shared" si="1"/>
        <v>28</v>
      </c>
      <c r="C16" s="2296">
        <f t="shared" si="2"/>
        <v>21</v>
      </c>
      <c r="D16" s="448">
        <v>1</v>
      </c>
      <c r="E16" s="448">
        <v>9</v>
      </c>
      <c r="F16" s="448">
        <v>11</v>
      </c>
      <c r="G16" s="2296">
        <f t="shared" si="3"/>
        <v>7</v>
      </c>
      <c r="H16" s="448">
        <v>0</v>
      </c>
      <c r="I16" s="448">
        <v>3</v>
      </c>
      <c r="J16" s="448">
        <v>4</v>
      </c>
      <c r="K16" s="78"/>
    </row>
    <row r="17" spans="1:11" ht="12.75" customHeight="1" x14ac:dyDescent="0.15">
      <c r="A17" s="2291" t="s">
        <v>15</v>
      </c>
      <c r="B17" s="2296">
        <f t="shared" si="1"/>
        <v>73</v>
      </c>
      <c r="C17" s="2296">
        <f t="shared" si="2"/>
        <v>59</v>
      </c>
      <c r="D17" s="448">
        <v>2</v>
      </c>
      <c r="E17" s="448">
        <v>16</v>
      </c>
      <c r="F17" s="448">
        <v>41</v>
      </c>
      <c r="G17" s="2296">
        <f t="shared" si="3"/>
        <v>14</v>
      </c>
      <c r="H17" s="448">
        <v>0</v>
      </c>
      <c r="I17" s="448">
        <v>4</v>
      </c>
      <c r="J17" s="448">
        <v>10</v>
      </c>
      <c r="K17" s="78"/>
    </row>
    <row r="18" spans="1:11" ht="12.75" customHeight="1" x14ac:dyDescent="0.15">
      <c r="A18" s="2291" t="s">
        <v>16</v>
      </c>
      <c r="B18" s="2296">
        <f t="shared" si="1"/>
        <v>18</v>
      </c>
      <c r="C18" s="2296">
        <f t="shared" si="2"/>
        <v>17</v>
      </c>
      <c r="D18" s="448">
        <v>0</v>
      </c>
      <c r="E18" s="448">
        <v>5</v>
      </c>
      <c r="F18" s="448">
        <v>12</v>
      </c>
      <c r="G18" s="2296">
        <f t="shared" si="3"/>
        <v>1</v>
      </c>
      <c r="H18" s="448">
        <v>0</v>
      </c>
      <c r="I18" s="448">
        <v>0</v>
      </c>
      <c r="J18" s="448">
        <v>1</v>
      </c>
      <c r="K18" s="78"/>
    </row>
    <row r="19" spans="1:11" ht="12.75" customHeight="1" x14ac:dyDescent="0.15">
      <c r="A19" s="2291" t="s">
        <v>17</v>
      </c>
      <c r="B19" s="2296">
        <f t="shared" si="1"/>
        <v>0</v>
      </c>
      <c r="C19" s="2296">
        <f t="shared" si="2"/>
        <v>0</v>
      </c>
      <c r="D19" s="448">
        <v>0</v>
      </c>
      <c r="E19" s="448">
        <v>0</v>
      </c>
      <c r="F19" s="448">
        <v>0</v>
      </c>
      <c r="G19" s="2296">
        <f t="shared" si="3"/>
        <v>0</v>
      </c>
      <c r="H19" s="448">
        <v>0</v>
      </c>
      <c r="I19" s="448">
        <v>0</v>
      </c>
      <c r="J19" s="448">
        <v>0</v>
      </c>
      <c r="K19" s="78"/>
    </row>
    <row r="20" spans="1:11" ht="12.75" customHeight="1" x14ac:dyDescent="0.15">
      <c r="A20" s="2291" t="s">
        <v>18</v>
      </c>
      <c r="B20" s="2296">
        <f t="shared" si="1"/>
        <v>20</v>
      </c>
      <c r="C20" s="2296">
        <f t="shared" si="2"/>
        <v>17</v>
      </c>
      <c r="D20" s="448">
        <v>1</v>
      </c>
      <c r="E20" s="448">
        <v>11</v>
      </c>
      <c r="F20" s="448">
        <v>5</v>
      </c>
      <c r="G20" s="2296">
        <f t="shared" si="3"/>
        <v>3</v>
      </c>
      <c r="H20" s="448">
        <v>0</v>
      </c>
      <c r="I20" s="448">
        <v>1</v>
      </c>
      <c r="J20" s="448">
        <v>2</v>
      </c>
      <c r="K20" s="78"/>
    </row>
    <row r="21" spans="1:11" ht="12.75" customHeight="1" x14ac:dyDescent="0.15">
      <c r="A21" s="2291" t="s">
        <v>19</v>
      </c>
      <c r="B21" s="2296">
        <f t="shared" si="1"/>
        <v>0</v>
      </c>
      <c r="C21" s="2296">
        <f t="shared" si="2"/>
        <v>0</v>
      </c>
      <c r="D21" s="448">
        <v>0</v>
      </c>
      <c r="E21" s="448">
        <v>0</v>
      </c>
      <c r="F21" s="448">
        <v>0</v>
      </c>
      <c r="G21" s="2296">
        <f t="shared" si="3"/>
        <v>0</v>
      </c>
      <c r="H21" s="448">
        <v>0</v>
      </c>
      <c r="I21" s="448">
        <v>0</v>
      </c>
      <c r="J21" s="448">
        <v>0</v>
      </c>
      <c r="K21" s="78"/>
    </row>
    <row r="22" spans="1:11" ht="12.75" customHeight="1" x14ac:dyDescent="0.15">
      <c r="A22" s="2291" t="s">
        <v>20</v>
      </c>
      <c r="B22" s="2296">
        <f t="shared" si="1"/>
        <v>1</v>
      </c>
      <c r="C22" s="2296">
        <f t="shared" si="2"/>
        <v>1</v>
      </c>
      <c r="D22" s="365">
        <v>0</v>
      </c>
      <c r="E22" s="365">
        <v>1</v>
      </c>
      <c r="F22" s="365">
        <v>0</v>
      </c>
      <c r="G22" s="2296">
        <f t="shared" si="3"/>
        <v>0</v>
      </c>
      <c r="H22" s="365">
        <v>0</v>
      </c>
      <c r="I22" s="365">
        <v>0</v>
      </c>
      <c r="J22" s="365">
        <v>0</v>
      </c>
    </row>
    <row r="23" spans="1:11" ht="12.75" customHeight="1" x14ac:dyDescent="0.15">
      <c r="A23" s="3638"/>
      <c r="B23" s="3638"/>
      <c r="C23" s="3638"/>
      <c r="D23" s="3638"/>
      <c r="E23" s="3638"/>
      <c r="F23" s="3638"/>
      <c r="G23" s="3638"/>
      <c r="H23" s="3638"/>
      <c r="I23" s="3638"/>
      <c r="J23" s="3638"/>
    </row>
    <row r="24" spans="1:11" ht="22.5" customHeight="1" x14ac:dyDescent="0.15">
      <c r="A24" s="3639" t="s">
        <v>4239</v>
      </c>
      <c r="B24" s="3639"/>
      <c r="C24" s="3639"/>
      <c r="D24" s="3639"/>
      <c r="E24" s="3639"/>
      <c r="F24" s="3639"/>
      <c r="G24" s="3639"/>
      <c r="H24" s="3639"/>
      <c r="I24" s="3639"/>
      <c r="J24" s="3639"/>
    </row>
    <row r="25" spans="1:11" ht="12.75" customHeight="1" x14ac:dyDescent="0.15">
      <c r="A25" s="3640" t="s">
        <v>21</v>
      </c>
      <c r="B25" s="3640"/>
      <c r="C25" s="3640"/>
      <c r="D25" s="3640"/>
      <c r="E25" s="3640"/>
      <c r="F25" s="3640"/>
      <c r="G25" s="3640"/>
      <c r="H25" s="3640"/>
      <c r="I25" s="3640"/>
      <c r="J25" s="3640"/>
    </row>
    <row r="26" spans="1:11" ht="12.75" customHeight="1" x14ac:dyDescent="0.15">
      <c r="A26" s="3631" t="s">
        <v>1064</v>
      </c>
      <c r="B26" s="3631"/>
      <c r="C26" s="3631"/>
      <c r="D26" s="3631"/>
      <c r="E26" s="3631"/>
      <c r="F26" s="3631"/>
      <c r="G26" s="3631"/>
      <c r="H26" s="3631"/>
      <c r="I26" s="3631"/>
      <c r="J26" s="3631"/>
    </row>
    <row r="27" spans="1:11" ht="12.75" customHeight="1" x14ac:dyDescent="0.15">
      <c r="B27" s="2296"/>
      <c r="C27" s="2296"/>
      <c r="D27" s="69"/>
      <c r="E27" s="69"/>
      <c r="F27" s="69"/>
      <c r="G27" s="69"/>
      <c r="H27" s="69"/>
      <c r="I27" s="69"/>
      <c r="J27" s="69"/>
    </row>
  </sheetData>
  <mergeCells count="13">
    <mergeCell ref="A23:J23"/>
    <mergeCell ref="A24:J24"/>
    <mergeCell ref="A25:J25"/>
    <mergeCell ref="A26:J26"/>
    <mergeCell ref="A2:J2"/>
    <mergeCell ref="A3:J3"/>
    <mergeCell ref="A4:A6"/>
    <mergeCell ref="B4:B6"/>
    <mergeCell ref="C4:J4"/>
    <mergeCell ref="C5:C6"/>
    <mergeCell ref="D5:F5"/>
    <mergeCell ref="G5:G6"/>
    <mergeCell ref="H5:J5"/>
  </mergeCells>
  <pageMargins left="0.70866141732283472" right="0.70866141732283472" top="0.74803149606299213" bottom="0.74803149606299213" header="0.31496062992125984" footer="0.31496062992125984"/>
  <pageSetup paperSize="9" orientation="landscape" verticalDpi="599"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5"/>
  <dimension ref="A1:I27"/>
  <sheetViews>
    <sheetView zoomScaleNormal="100" workbookViewId="0"/>
  </sheetViews>
  <sheetFormatPr baseColWidth="10" defaultRowHeight="10.5" x14ac:dyDescent="0.15"/>
  <cols>
    <col min="1" max="1" width="17.28515625" style="2131" customWidth="1"/>
    <col min="2" max="2" width="11.5703125" style="2131" customWidth="1"/>
    <col min="3" max="3" width="14.140625" style="2131" customWidth="1"/>
    <col min="4" max="4" width="14.28515625" style="2131" customWidth="1"/>
    <col min="5" max="5" width="14" style="2131" customWidth="1"/>
    <col min="6" max="6" width="10" style="2131" customWidth="1"/>
    <col min="7" max="7" width="15.28515625" style="2131" customWidth="1"/>
    <col min="8" max="9" width="14.7109375" style="2131" customWidth="1"/>
    <col min="10" max="16384" width="11.42578125" style="2131"/>
  </cols>
  <sheetData>
    <row r="1" spans="1:9" ht="15" customHeight="1" x14ac:dyDescent="0.15"/>
    <row r="2" spans="1:9" ht="21" customHeight="1" x14ac:dyDescent="0.15">
      <c r="A2" s="3650" t="s">
        <v>4240</v>
      </c>
      <c r="B2" s="3651"/>
      <c r="C2" s="3651"/>
      <c r="D2" s="3651"/>
      <c r="E2" s="3651"/>
      <c r="F2" s="3651"/>
      <c r="G2" s="3651"/>
      <c r="H2" s="3651"/>
      <c r="I2" s="3651"/>
    </row>
    <row r="3" spans="1:9" ht="11.25" customHeight="1" x14ac:dyDescent="0.15">
      <c r="A3" s="3652"/>
      <c r="B3" s="3652"/>
      <c r="C3" s="3652"/>
      <c r="D3" s="3652"/>
      <c r="E3" s="3652"/>
      <c r="F3" s="3652"/>
      <c r="G3" s="3652"/>
      <c r="H3" s="3652"/>
      <c r="I3" s="3652"/>
    </row>
    <row r="4" spans="1:9" ht="38.25" customHeight="1" x14ac:dyDescent="0.15">
      <c r="A4" s="3637" t="s">
        <v>1</v>
      </c>
      <c r="B4" s="3637" t="s">
        <v>71</v>
      </c>
      <c r="C4" s="3637" t="s">
        <v>4241</v>
      </c>
      <c r="D4" s="3637"/>
      <c r="E4" s="3637" t="s">
        <v>4242</v>
      </c>
      <c r="F4" s="3637" t="s">
        <v>71</v>
      </c>
      <c r="G4" s="3637" t="s">
        <v>4243</v>
      </c>
      <c r="H4" s="3637"/>
      <c r="I4" s="3637" t="s">
        <v>4242</v>
      </c>
    </row>
    <row r="5" spans="1:9" ht="31.5" customHeight="1" x14ac:dyDescent="0.15">
      <c r="A5" s="3637"/>
      <c r="B5" s="3637"/>
      <c r="C5" s="2287" t="s">
        <v>1060</v>
      </c>
      <c r="D5" s="2287" t="s">
        <v>1061</v>
      </c>
      <c r="E5" s="3637"/>
      <c r="F5" s="3637"/>
      <c r="G5" s="2287" t="s">
        <v>1060</v>
      </c>
      <c r="H5" s="2287" t="s">
        <v>1061</v>
      </c>
      <c r="I5" s="3637"/>
    </row>
    <row r="6" spans="1:9" ht="12.75" customHeight="1" x14ac:dyDescent="0.15">
      <c r="A6" s="2289" t="s">
        <v>71</v>
      </c>
      <c r="B6" s="364">
        <f t="shared" ref="B6:H6" si="0">SUM(B7:B21)</f>
        <v>89</v>
      </c>
      <c r="C6" s="364">
        <f t="shared" si="0"/>
        <v>4</v>
      </c>
      <c r="D6" s="364">
        <f t="shared" si="0"/>
        <v>85</v>
      </c>
      <c r="E6" s="364">
        <f t="shared" si="0"/>
        <v>94</v>
      </c>
      <c r="F6" s="364">
        <f>SUM(F7:F21)</f>
        <v>291</v>
      </c>
      <c r="G6" s="364">
        <f t="shared" si="0"/>
        <v>4</v>
      </c>
      <c r="H6" s="364">
        <f t="shared" si="0"/>
        <v>287</v>
      </c>
      <c r="I6" s="364">
        <f>SUM(I7:I21)</f>
        <v>310</v>
      </c>
    </row>
    <row r="7" spans="1:9" ht="12.75" customHeight="1" x14ac:dyDescent="0.15">
      <c r="A7" s="2291" t="s">
        <v>5</v>
      </c>
      <c r="B7" s="364">
        <f>SUM(C7+D7)</f>
        <v>1</v>
      </c>
      <c r="C7" s="448">
        <v>0</v>
      </c>
      <c r="D7" s="448">
        <v>1</v>
      </c>
      <c r="E7" s="448">
        <v>1</v>
      </c>
      <c r="F7" s="364">
        <f t="shared" ref="F7:F21" si="1">SUM(G7+H7)</f>
        <v>1</v>
      </c>
      <c r="G7" s="448">
        <v>0</v>
      </c>
      <c r="H7" s="448">
        <v>1</v>
      </c>
      <c r="I7" s="448">
        <v>1</v>
      </c>
    </row>
    <row r="8" spans="1:9" ht="12.75" customHeight="1" x14ac:dyDescent="0.15">
      <c r="A8" s="2291" t="s">
        <v>7</v>
      </c>
      <c r="B8" s="364">
        <f t="shared" ref="B8:B21" si="2">SUM(C8+D8)</f>
        <v>6</v>
      </c>
      <c r="C8" s="448">
        <v>0</v>
      </c>
      <c r="D8" s="448">
        <v>6</v>
      </c>
      <c r="E8" s="448">
        <v>10</v>
      </c>
      <c r="F8" s="364">
        <f t="shared" si="1"/>
        <v>24</v>
      </c>
      <c r="G8" s="448">
        <v>1</v>
      </c>
      <c r="H8" s="448">
        <v>23</v>
      </c>
      <c r="I8" s="448">
        <v>26</v>
      </c>
    </row>
    <row r="9" spans="1:9" ht="12.75" customHeight="1" x14ac:dyDescent="0.15">
      <c r="A9" s="2291" t="s">
        <v>8</v>
      </c>
      <c r="B9" s="364">
        <f t="shared" si="2"/>
        <v>10</v>
      </c>
      <c r="C9" s="448">
        <v>0</v>
      </c>
      <c r="D9" s="448">
        <v>10</v>
      </c>
      <c r="E9" s="448">
        <v>10</v>
      </c>
      <c r="F9" s="364">
        <f t="shared" si="1"/>
        <v>45</v>
      </c>
      <c r="G9" s="448">
        <v>2</v>
      </c>
      <c r="H9" s="448">
        <v>43</v>
      </c>
      <c r="I9" s="448">
        <v>45</v>
      </c>
    </row>
    <row r="10" spans="1:9" ht="12.75" customHeight="1" x14ac:dyDescent="0.15">
      <c r="A10" s="2291" t="s">
        <v>9</v>
      </c>
      <c r="B10" s="364">
        <f t="shared" si="2"/>
        <v>5</v>
      </c>
      <c r="C10" s="448">
        <v>0</v>
      </c>
      <c r="D10" s="448">
        <v>5</v>
      </c>
      <c r="E10" s="448">
        <v>5</v>
      </c>
      <c r="F10" s="364">
        <f t="shared" si="1"/>
        <v>13</v>
      </c>
      <c r="G10" s="448">
        <v>0</v>
      </c>
      <c r="H10" s="448">
        <v>13</v>
      </c>
      <c r="I10" s="448">
        <v>13</v>
      </c>
    </row>
    <row r="11" spans="1:9" ht="12.75" customHeight="1" x14ac:dyDescent="0.15">
      <c r="A11" s="2291" t="s">
        <v>10</v>
      </c>
      <c r="B11" s="364">
        <f t="shared" si="2"/>
        <v>2</v>
      </c>
      <c r="C11" s="448">
        <v>0</v>
      </c>
      <c r="D11" s="448">
        <v>2</v>
      </c>
      <c r="E11" s="448">
        <v>2</v>
      </c>
      <c r="F11" s="364">
        <f t="shared" si="1"/>
        <v>14</v>
      </c>
      <c r="G11" s="448">
        <v>0</v>
      </c>
      <c r="H11" s="448">
        <v>14</v>
      </c>
      <c r="I11" s="448">
        <v>15</v>
      </c>
    </row>
    <row r="12" spans="1:9" ht="12.75" customHeight="1" x14ac:dyDescent="0.15">
      <c r="A12" s="2291" t="s">
        <v>11</v>
      </c>
      <c r="B12" s="364">
        <f t="shared" si="2"/>
        <v>25</v>
      </c>
      <c r="C12" s="448">
        <v>0</v>
      </c>
      <c r="D12" s="448">
        <v>25</v>
      </c>
      <c r="E12" s="448">
        <v>26</v>
      </c>
      <c r="F12" s="364">
        <f t="shared" si="1"/>
        <v>70</v>
      </c>
      <c r="G12" s="448">
        <v>0</v>
      </c>
      <c r="H12" s="448">
        <v>70</v>
      </c>
      <c r="I12" s="448">
        <v>79</v>
      </c>
    </row>
    <row r="13" spans="1:9" ht="12.75" customHeight="1" x14ac:dyDescent="0.15">
      <c r="A13" s="2291" t="s">
        <v>12</v>
      </c>
      <c r="B13" s="364">
        <f t="shared" si="2"/>
        <v>12</v>
      </c>
      <c r="C13" s="448">
        <v>0</v>
      </c>
      <c r="D13" s="448">
        <v>12</v>
      </c>
      <c r="E13" s="448">
        <v>13</v>
      </c>
      <c r="F13" s="364">
        <f t="shared" si="1"/>
        <v>32</v>
      </c>
      <c r="G13" s="448">
        <v>0</v>
      </c>
      <c r="H13" s="448">
        <v>32</v>
      </c>
      <c r="I13" s="448">
        <v>33</v>
      </c>
    </row>
    <row r="14" spans="1:9" ht="12.75" customHeight="1" x14ac:dyDescent="0.15">
      <c r="A14" s="2291" t="s">
        <v>13</v>
      </c>
      <c r="B14" s="364">
        <f t="shared" si="2"/>
        <v>7</v>
      </c>
      <c r="C14" s="448">
        <v>0</v>
      </c>
      <c r="D14" s="448">
        <v>7</v>
      </c>
      <c r="E14" s="448">
        <v>7</v>
      </c>
      <c r="F14" s="364">
        <f t="shared" si="1"/>
        <v>17</v>
      </c>
      <c r="G14" s="448">
        <v>0</v>
      </c>
      <c r="H14" s="448">
        <v>17</v>
      </c>
      <c r="I14" s="448">
        <v>20</v>
      </c>
    </row>
    <row r="15" spans="1:9" ht="12.75" customHeight="1" x14ac:dyDescent="0.15">
      <c r="A15" s="2291" t="s">
        <v>14</v>
      </c>
      <c r="B15" s="364">
        <f t="shared" si="2"/>
        <v>3</v>
      </c>
      <c r="C15" s="448">
        <v>1</v>
      </c>
      <c r="D15" s="448">
        <v>2</v>
      </c>
      <c r="E15" s="448">
        <v>2</v>
      </c>
      <c r="F15" s="364">
        <f t="shared" si="1"/>
        <v>12</v>
      </c>
      <c r="G15" s="448">
        <v>0</v>
      </c>
      <c r="H15" s="448">
        <v>12</v>
      </c>
      <c r="I15" s="448">
        <v>13</v>
      </c>
    </row>
    <row r="16" spans="1:9" ht="12.75" customHeight="1" x14ac:dyDescent="0.15">
      <c r="A16" s="2291" t="s">
        <v>15</v>
      </c>
      <c r="B16" s="364">
        <f t="shared" si="2"/>
        <v>10</v>
      </c>
      <c r="C16" s="448">
        <v>3</v>
      </c>
      <c r="D16" s="448">
        <v>7</v>
      </c>
      <c r="E16" s="448">
        <v>8</v>
      </c>
      <c r="F16" s="364">
        <f t="shared" si="1"/>
        <v>36</v>
      </c>
      <c r="G16" s="448">
        <v>0</v>
      </c>
      <c r="H16" s="448">
        <v>36</v>
      </c>
      <c r="I16" s="448">
        <v>37</v>
      </c>
    </row>
    <row r="17" spans="1:9" ht="12.75" customHeight="1" x14ac:dyDescent="0.15">
      <c r="A17" s="2291" t="s">
        <v>16</v>
      </c>
      <c r="B17" s="364">
        <f t="shared" si="2"/>
        <v>7</v>
      </c>
      <c r="C17" s="448">
        <v>0</v>
      </c>
      <c r="D17" s="448">
        <v>7</v>
      </c>
      <c r="E17" s="448">
        <v>9</v>
      </c>
      <c r="F17" s="364">
        <f t="shared" si="1"/>
        <v>8</v>
      </c>
      <c r="G17" s="448">
        <v>1</v>
      </c>
      <c r="H17" s="448">
        <v>7</v>
      </c>
      <c r="I17" s="448">
        <v>9</v>
      </c>
    </row>
    <row r="18" spans="1:9" ht="12.75" customHeight="1" x14ac:dyDescent="0.15">
      <c r="A18" s="2291" t="s">
        <v>17</v>
      </c>
      <c r="B18" s="364">
        <f t="shared" si="2"/>
        <v>0</v>
      </c>
      <c r="C18" s="448">
        <v>0</v>
      </c>
      <c r="D18" s="448">
        <v>0</v>
      </c>
      <c r="E18" s="448">
        <v>0</v>
      </c>
      <c r="F18" s="364">
        <f t="shared" si="1"/>
        <v>0</v>
      </c>
      <c r="G18" s="448">
        <v>0</v>
      </c>
      <c r="H18" s="448">
        <v>0</v>
      </c>
      <c r="I18" s="448">
        <v>0</v>
      </c>
    </row>
    <row r="19" spans="1:9" ht="12.75" customHeight="1" x14ac:dyDescent="0.15">
      <c r="A19" s="2291" t="s">
        <v>18</v>
      </c>
      <c r="B19" s="364">
        <f t="shared" si="2"/>
        <v>1</v>
      </c>
      <c r="C19" s="448">
        <v>0</v>
      </c>
      <c r="D19" s="448">
        <v>1</v>
      </c>
      <c r="E19" s="448">
        <v>1</v>
      </c>
      <c r="F19" s="364">
        <f t="shared" si="1"/>
        <v>18</v>
      </c>
      <c r="G19" s="448">
        <v>0</v>
      </c>
      <c r="H19" s="448">
        <v>18</v>
      </c>
      <c r="I19" s="448">
        <v>18</v>
      </c>
    </row>
    <row r="20" spans="1:9" ht="12.75" customHeight="1" x14ac:dyDescent="0.15">
      <c r="A20" s="2291" t="s">
        <v>19</v>
      </c>
      <c r="B20" s="364">
        <f t="shared" si="2"/>
        <v>0</v>
      </c>
      <c r="C20" s="448">
        <v>0</v>
      </c>
      <c r="D20" s="448">
        <v>0</v>
      </c>
      <c r="E20" s="448">
        <v>0</v>
      </c>
      <c r="F20" s="364">
        <f t="shared" si="1"/>
        <v>1</v>
      </c>
      <c r="G20" s="448">
        <v>0</v>
      </c>
      <c r="H20" s="448">
        <v>1</v>
      </c>
      <c r="I20" s="448">
        <v>1</v>
      </c>
    </row>
    <row r="21" spans="1:9" ht="12.75" customHeight="1" x14ac:dyDescent="0.15">
      <c r="A21" s="2291" t="s">
        <v>20</v>
      </c>
      <c r="B21" s="364">
        <f t="shared" si="2"/>
        <v>0</v>
      </c>
      <c r="C21" s="448">
        <v>0</v>
      </c>
      <c r="D21" s="448">
        <v>0</v>
      </c>
      <c r="E21" s="448">
        <v>0</v>
      </c>
      <c r="F21" s="364">
        <f t="shared" si="1"/>
        <v>0</v>
      </c>
      <c r="G21" s="448">
        <v>0</v>
      </c>
      <c r="H21" s="448">
        <v>0</v>
      </c>
      <c r="I21" s="448">
        <v>0</v>
      </c>
    </row>
    <row r="22" spans="1:9" ht="12.75" customHeight="1" x14ac:dyDescent="0.15">
      <c r="A22" s="3646"/>
      <c r="B22" s="3646"/>
      <c r="C22" s="3646"/>
      <c r="D22" s="3646"/>
      <c r="E22" s="3646"/>
      <c r="F22" s="3646"/>
      <c r="G22" s="3646"/>
      <c r="H22" s="3646"/>
      <c r="I22" s="3646"/>
    </row>
    <row r="23" spans="1:9" ht="33" customHeight="1" x14ac:dyDescent="0.15">
      <c r="A23" s="2599" t="s">
        <v>4232</v>
      </c>
      <c r="B23" s="2599"/>
      <c r="C23" s="2599"/>
      <c r="D23" s="2599"/>
      <c r="E23" s="2599"/>
      <c r="F23" s="2599"/>
      <c r="G23" s="2599"/>
      <c r="H23" s="2599"/>
      <c r="I23" s="2599"/>
    </row>
    <row r="24" spans="1:9" ht="22.5" customHeight="1" x14ac:dyDescent="0.15">
      <c r="A24" s="3647" t="s">
        <v>4244</v>
      </c>
      <c r="B24" s="3647"/>
      <c r="C24" s="3647"/>
      <c r="D24" s="3647"/>
      <c r="E24" s="3647"/>
      <c r="F24" s="3647"/>
      <c r="G24" s="3647"/>
      <c r="H24" s="3647"/>
      <c r="I24" s="3647"/>
    </row>
    <row r="25" spans="1:9" ht="12.75" customHeight="1" x14ac:dyDescent="0.15">
      <c r="A25" s="3648" t="s">
        <v>21</v>
      </c>
      <c r="B25" s="3648"/>
      <c r="C25" s="3648"/>
      <c r="D25" s="3648"/>
      <c r="E25" s="3648"/>
      <c r="F25" s="3648"/>
      <c r="G25" s="3648"/>
      <c r="H25" s="3648"/>
      <c r="I25" s="3648"/>
    </row>
    <row r="26" spans="1:9" ht="12.75" customHeight="1" x14ac:dyDescent="0.15">
      <c r="A26" s="3649" t="s">
        <v>1064</v>
      </c>
      <c r="B26" s="3649"/>
      <c r="C26" s="3649"/>
      <c r="D26" s="3649"/>
      <c r="E26" s="3649"/>
      <c r="F26" s="3649"/>
      <c r="G26" s="3649"/>
      <c r="H26" s="3649"/>
      <c r="I26" s="3649"/>
    </row>
    <row r="27" spans="1:9" ht="12.75" customHeight="1" x14ac:dyDescent="0.15"/>
  </sheetData>
  <mergeCells count="14">
    <mergeCell ref="A2:I2"/>
    <mergeCell ref="A3:I3"/>
    <mergeCell ref="A4:A5"/>
    <mergeCell ref="B4:B5"/>
    <mergeCell ref="C4:D4"/>
    <mergeCell ref="E4:E5"/>
    <mergeCell ref="F4:F5"/>
    <mergeCell ref="G4:H4"/>
    <mergeCell ref="I4:I5"/>
    <mergeCell ref="A22:I22"/>
    <mergeCell ref="A23:I23"/>
    <mergeCell ref="A24:I24"/>
    <mergeCell ref="A25:I25"/>
    <mergeCell ref="A26:I26"/>
  </mergeCells>
  <pageMargins left="0.7" right="0.7" top="0.75" bottom="0.75" header="0.3" footer="0.3"/>
  <pageSetup paperSize="9" orientation="portrait" verticalDpi="599"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6"/>
  <dimension ref="A2:J26"/>
  <sheetViews>
    <sheetView zoomScaleNormal="100" workbookViewId="0"/>
  </sheetViews>
  <sheetFormatPr baseColWidth="10" defaultRowHeight="10.5" x14ac:dyDescent="0.15"/>
  <cols>
    <col min="1" max="1" width="18.28515625" style="2131" customWidth="1"/>
    <col min="2" max="4" width="10.7109375" style="2131" customWidth="1"/>
    <col min="5" max="7" width="11.42578125" style="2131" customWidth="1"/>
    <col min="8" max="10" width="10.7109375" style="2131" customWidth="1"/>
    <col min="11" max="16384" width="11.42578125" style="2131"/>
  </cols>
  <sheetData>
    <row r="2" spans="1:10" ht="36.75" customHeight="1" x14ac:dyDescent="0.15">
      <c r="A2" s="2741" t="s">
        <v>4245</v>
      </c>
      <c r="B2" s="2741"/>
      <c r="C2" s="2741"/>
      <c r="D2" s="2741"/>
      <c r="E2" s="2741"/>
      <c r="F2" s="2741"/>
      <c r="G2" s="2741"/>
      <c r="H2" s="2741"/>
      <c r="I2" s="2741"/>
      <c r="J2" s="2741"/>
    </row>
    <row r="3" spans="1:10" ht="11.25" customHeight="1" x14ac:dyDescent="0.15">
      <c r="A3" s="3655"/>
      <c r="B3" s="3655"/>
      <c r="C3" s="3655"/>
      <c r="D3" s="3655"/>
      <c r="E3" s="3655"/>
      <c r="F3" s="3655"/>
      <c r="G3" s="3655"/>
      <c r="H3" s="3655"/>
      <c r="I3" s="3655"/>
      <c r="J3" s="3655"/>
    </row>
    <row r="4" spans="1:10" ht="11.25" customHeight="1" x14ac:dyDescent="0.15">
      <c r="A4" s="3656" t="s">
        <v>1</v>
      </c>
      <c r="B4" s="3659" t="s">
        <v>71</v>
      </c>
      <c r="C4" s="3660"/>
      <c r="D4" s="3660"/>
      <c r="E4" s="3663" t="s">
        <v>1067</v>
      </c>
      <c r="F4" s="3664"/>
      <c r="G4" s="3664"/>
      <c r="H4" s="3664"/>
      <c r="I4" s="3664"/>
      <c r="J4" s="3665"/>
    </row>
    <row r="5" spans="1:10" ht="27.75" customHeight="1" x14ac:dyDescent="0.15">
      <c r="A5" s="3657"/>
      <c r="B5" s="3661"/>
      <c r="C5" s="3662"/>
      <c r="D5" s="3662"/>
      <c r="E5" s="3251" t="s">
        <v>4246</v>
      </c>
      <c r="F5" s="3251"/>
      <c r="G5" s="3251"/>
      <c r="H5" s="3251" t="s">
        <v>4247</v>
      </c>
      <c r="I5" s="3251"/>
      <c r="J5" s="3251"/>
    </row>
    <row r="6" spans="1:10" ht="15" customHeight="1" x14ac:dyDescent="0.15">
      <c r="A6" s="3658"/>
      <c r="B6" s="2297" t="s">
        <v>89</v>
      </c>
      <c r="C6" s="2135" t="s">
        <v>1028</v>
      </c>
      <c r="D6" s="2298" t="s">
        <v>1029</v>
      </c>
      <c r="E6" s="2135" t="s">
        <v>89</v>
      </c>
      <c r="F6" s="2135" t="s">
        <v>1028</v>
      </c>
      <c r="G6" s="2298" t="s">
        <v>1029</v>
      </c>
      <c r="H6" s="2135" t="s">
        <v>89</v>
      </c>
      <c r="I6" s="2135" t="s">
        <v>1028</v>
      </c>
      <c r="J6" s="2298" t="s">
        <v>1029</v>
      </c>
    </row>
    <row r="7" spans="1:10" ht="12.75" customHeight="1" x14ac:dyDescent="0.15">
      <c r="A7" s="2289" t="s">
        <v>71</v>
      </c>
      <c r="B7" s="2299">
        <f>SUM(C7:D7)</f>
        <v>404</v>
      </c>
      <c r="C7" s="2299">
        <f t="shared" ref="C7:D22" si="0">SUM(F7+I7)</f>
        <v>314</v>
      </c>
      <c r="D7" s="2299">
        <f t="shared" si="0"/>
        <v>90</v>
      </c>
      <c r="E7" s="2300">
        <f t="shared" ref="E7:J7" si="1">SUM(E8:E22)</f>
        <v>94</v>
      </c>
      <c r="F7" s="2300">
        <f t="shared" si="1"/>
        <v>74</v>
      </c>
      <c r="G7" s="2300">
        <f t="shared" si="1"/>
        <v>20</v>
      </c>
      <c r="H7" s="2300">
        <f t="shared" si="1"/>
        <v>310</v>
      </c>
      <c r="I7" s="2300">
        <f t="shared" si="1"/>
        <v>240</v>
      </c>
      <c r="J7" s="2300">
        <f t="shared" si="1"/>
        <v>70</v>
      </c>
    </row>
    <row r="8" spans="1:10" ht="12.75" customHeight="1" x14ac:dyDescent="0.15">
      <c r="A8" s="2291" t="s">
        <v>5</v>
      </c>
      <c r="B8" s="2299">
        <f t="shared" ref="B8:B22" si="2">SUM(C8:D8)</f>
        <v>2</v>
      </c>
      <c r="C8" s="2299">
        <f t="shared" si="0"/>
        <v>0</v>
      </c>
      <c r="D8" s="2299">
        <f t="shared" si="0"/>
        <v>2</v>
      </c>
      <c r="E8" s="2300">
        <f t="shared" ref="E8:E22" si="3">SUM(F8:G8)</f>
        <v>1</v>
      </c>
      <c r="F8" s="2301">
        <v>0</v>
      </c>
      <c r="G8" s="2301">
        <v>1</v>
      </c>
      <c r="H8" s="2300">
        <f t="shared" ref="H8:H22" si="4">SUM(I8:J8)</f>
        <v>1</v>
      </c>
      <c r="I8" s="2301">
        <v>0</v>
      </c>
      <c r="J8" s="2301">
        <v>1</v>
      </c>
    </row>
    <row r="9" spans="1:10" ht="12.75" customHeight="1" x14ac:dyDescent="0.15">
      <c r="A9" s="2291" t="s">
        <v>7</v>
      </c>
      <c r="B9" s="2299">
        <f t="shared" si="2"/>
        <v>36</v>
      </c>
      <c r="C9" s="2299">
        <f t="shared" si="0"/>
        <v>26</v>
      </c>
      <c r="D9" s="2299">
        <f t="shared" si="0"/>
        <v>10</v>
      </c>
      <c r="E9" s="2300">
        <f t="shared" si="3"/>
        <v>10</v>
      </c>
      <c r="F9" s="2301">
        <v>7</v>
      </c>
      <c r="G9" s="2301">
        <v>3</v>
      </c>
      <c r="H9" s="2300">
        <f t="shared" si="4"/>
        <v>26</v>
      </c>
      <c r="I9" s="2301">
        <v>19</v>
      </c>
      <c r="J9" s="2301">
        <v>7</v>
      </c>
    </row>
    <row r="10" spans="1:10" ht="12.75" customHeight="1" x14ac:dyDescent="0.15">
      <c r="A10" s="2291" t="s">
        <v>8</v>
      </c>
      <c r="B10" s="2299">
        <f t="shared" si="2"/>
        <v>55</v>
      </c>
      <c r="C10" s="2299">
        <f t="shared" si="0"/>
        <v>40</v>
      </c>
      <c r="D10" s="2299">
        <f t="shared" si="0"/>
        <v>15</v>
      </c>
      <c r="E10" s="2300">
        <f t="shared" si="3"/>
        <v>10</v>
      </c>
      <c r="F10" s="2301">
        <v>8</v>
      </c>
      <c r="G10" s="2301">
        <v>2</v>
      </c>
      <c r="H10" s="2300">
        <f t="shared" si="4"/>
        <v>45</v>
      </c>
      <c r="I10" s="2301">
        <v>32</v>
      </c>
      <c r="J10" s="2301">
        <v>13</v>
      </c>
    </row>
    <row r="11" spans="1:10" ht="12.75" customHeight="1" x14ac:dyDescent="0.15">
      <c r="A11" s="2291" t="s">
        <v>9</v>
      </c>
      <c r="B11" s="2299">
        <f t="shared" si="2"/>
        <v>18</v>
      </c>
      <c r="C11" s="2299">
        <f t="shared" si="0"/>
        <v>14</v>
      </c>
      <c r="D11" s="2299">
        <f t="shared" si="0"/>
        <v>4</v>
      </c>
      <c r="E11" s="2300">
        <f t="shared" si="3"/>
        <v>5</v>
      </c>
      <c r="F11" s="2301">
        <v>4</v>
      </c>
      <c r="G11" s="2301">
        <v>1</v>
      </c>
      <c r="H11" s="2300">
        <f t="shared" si="4"/>
        <v>13</v>
      </c>
      <c r="I11" s="2301">
        <v>10</v>
      </c>
      <c r="J11" s="2301">
        <v>3</v>
      </c>
    </row>
    <row r="12" spans="1:10" ht="12.75" customHeight="1" x14ac:dyDescent="0.15">
      <c r="A12" s="2291" t="s">
        <v>10</v>
      </c>
      <c r="B12" s="2299">
        <f t="shared" si="2"/>
        <v>17</v>
      </c>
      <c r="C12" s="2299">
        <f t="shared" si="0"/>
        <v>13</v>
      </c>
      <c r="D12" s="2299">
        <f t="shared" si="0"/>
        <v>4</v>
      </c>
      <c r="E12" s="2300">
        <f t="shared" si="3"/>
        <v>2</v>
      </c>
      <c r="F12" s="2301">
        <v>2</v>
      </c>
      <c r="G12" s="2301">
        <v>0</v>
      </c>
      <c r="H12" s="2300">
        <f t="shared" si="4"/>
        <v>15</v>
      </c>
      <c r="I12" s="2301">
        <v>11</v>
      </c>
      <c r="J12" s="2301">
        <v>4</v>
      </c>
    </row>
    <row r="13" spans="1:10" ht="12.75" customHeight="1" x14ac:dyDescent="0.15">
      <c r="A13" s="2291" t="s">
        <v>11</v>
      </c>
      <c r="B13" s="2299">
        <f t="shared" si="2"/>
        <v>105</v>
      </c>
      <c r="C13" s="2299">
        <f t="shared" si="0"/>
        <v>83</v>
      </c>
      <c r="D13" s="2299">
        <f t="shared" si="0"/>
        <v>22</v>
      </c>
      <c r="E13" s="2300">
        <f t="shared" si="3"/>
        <v>26</v>
      </c>
      <c r="F13" s="2301">
        <v>20</v>
      </c>
      <c r="G13" s="2301">
        <v>6</v>
      </c>
      <c r="H13" s="2300">
        <f t="shared" si="4"/>
        <v>79</v>
      </c>
      <c r="I13" s="2301">
        <v>63</v>
      </c>
      <c r="J13" s="2301">
        <v>16</v>
      </c>
    </row>
    <row r="14" spans="1:10" ht="12.75" customHeight="1" x14ac:dyDescent="0.15">
      <c r="A14" s="2291" t="s">
        <v>12</v>
      </c>
      <c r="B14" s="2299">
        <f t="shared" si="2"/>
        <v>46</v>
      </c>
      <c r="C14" s="2299">
        <f t="shared" si="0"/>
        <v>34</v>
      </c>
      <c r="D14" s="2299">
        <f t="shared" si="0"/>
        <v>12</v>
      </c>
      <c r="E14" s="2300">
        <f t="shared" si="3"/>
        <v>13</v>
      </c>
      <c r="F14" s="2301">
        <v>8</v>
      </c>
      <c r="G14" s="2301">
        <v>5</v>
      </c>
      <c r="H14" s="2300">
        <f t="shared" si="4"/>
        <v>33</v>
      </c>
      <c r="I14" s="2301">
        <v>26</v>
      </c>
      <c r="J14" s="2301">
        <v>7</v>
      </c>
    </row>
    <row r="15" spans="1:10" ht="12.75" customHeight="1" x14ac:dyDescent="0.15">
      <c r="A15" s="2291" t="s">
        <v>13</v>
      </c>
      <c r="B15" s="2299">
        <f t="shared" si="2"/>
        <v>27</v>
      </c>
      <c r="C15" s="2299">
        <f t="shared" si="0"/>
        <v>26</v>
      </c>
      <c r="D15" s="2299">
        <f t="shared" si="0"/>
        <v>1</v>
      </c>
      <c r="E15" s="2300">
        <f t="shared" si="3"/>
        <v>7</v>
      </c>
      <c r="F15" s="2301">
        <v>6</v>
      </c>
      <c r="G15" s="2301">
        <v>1</v>
      </c>
      <c r="H15" s="2300">
        <f t="shared" si="4"/>
        <v>20</v>
      </c>
      <c r="I15" s="2301">
        <v>20</v>
      </c>
      <c r="J15" s="2301">
        <v>0</v>
      </c>
    </row>
    <row r="16" spans="1:10" ht="12.75" customHeight="1" x14ac:dyDescent="0.15">
      <c r="A16" s="2291" t="s">
        <v>14</v>
      </c>
      <c r="B16" s="2299">
        <f t="shared" si="2"/>
        <v>15</v>
      </c>
      <c r="C16" s="2299">
        <f t="shared" si="0"/>
        <v>10</v>
      </c>
      <c r="D16" s="2299">
        <f t="shared" si="0"/>
        <v>5</v>
      </c>
      <c r="E16" s="2300">
        <f t="shared" si="3"/>
        <v>2</v>
      </c>
      <c r="F16" s="2301">
        <v>2</v>
      </c>
      <c r="G16" s="2301">
        <v>0</v>
      </c>
      <c r="H16" s="2300">
        <f t="shared" si="4"/>
        <v>13</v>
      </c>
      <c r="I16" s="2301">
        <v>8</v>
      </c>
      <c r="J16" s="2301">
        <v>5</v>
      </c>
    </row>
    <row r="17" spans="1:10" ht="12.75" customHeight="1" x14ac:dyDescent="0.15">
      <c r="A17" s="2291" t="s">
        <v>15</v>
      </c>
      <c r="B17" s="2299">
        <f t="shared" si="2"/>
        <v>45</v>
      </c>
      <c r="C17" s="2299">
        <f t="shared" si="0"/>
        <v>35</v>
      </c>
      <c r="D17" s="2299">
        <f t="shared" si="0"/>
        <v>10</v>
      </c>
      <c r="E17" s="2300">
        <f t="shared" si="3"/>
        <v>8</v>
      </c>
      <c r="F17" s="2301">
        <v>7</v>
      </c>
      <c r="G17" s="2301">
        <v>1</v>
      </c>
      <c r="H17" s="2300">
        <f t="shared" si="4"/>
        <v>37</v>
      </c>
      <c r="I17" s="2301">
        <v>28</v>
      </c>
      <c r="J17" s="2301">
        <v>9</v>
      </c>
    </row>
    <row r="18" spans="1:10" ht="12.75" customHeight="1" x14ac:dyDescent="0.15">
      <c r="A18" s="2291" t="s">
        <v>16</v>
      </c>
      <c r="B18" s="2299">
        <f t="shared" si="2"/>
        <v>18</v>
      </c>
      <c r="C18" s="2299">
        <f t="shared" si="0"/>
        <v>14</v>
      </c>
      <c r="D18" s="2299">
        <f t="shared" si="0"/>
        <v>4</v>
      </c>
      <c r="E18" s="2300">
        <f t="shared" si="3"/>
        <v>9</v>
      </c>
      <c r="F18" s="2301">
        <v>9</v>
      </c>
      <c r="G18" s="2301">
        <v>0</v>
      </c>
      <c r="H18" s="2300">
        <f t="shared" si="4"/>
        <v>9</v>
      </c>
      <c r="I18" s="2301">
        <v>5</v>
      </c>
      <c r="J18" s="2301">
        <v>4</v>
      </c>
    </row>
    <row r="19" spans="1:10" ht="12.75" customHeight="1" x14ac:dyDescent="0.15">
      <c r="A19" s="2291" t="s">
        <v>17</v>
      </c>
      <c r="B19" s="2299">
        <f t="shared" si="2"/>
        <v>0</v>
      </c>
      <c r="C19" s="2299">
        <f t="shared" si="0"/>
        <v>0</v>
      </c>
      <c r="D19" s="2299">
        <f t="shared" si="0"/>
        <v>0</v>
      </c>
      <c r="E19" s="2300">
        <f t="shared" si="3"/>
        <v>0</v>
      </c>
      <c r="F19" s="2301">
        <v>0</v>
      </c>
      <c r="G19" s="2301">
        <v>0</v>
      </c>
      <c r="H19" s="2300">
        <f t="shared" si="4"/>
        <v>0</v>
      </c>
      <c r="I19" s="2301">
        <v>0</v>
      </c>
      <c r="J19" s="2301">
        <v>0</v>
      </c>
    </row>
    <row r="20" spans="1:10" ht="12.75" customHeight="1" x14ac:dyDescent="0.15">
      <c r="A20" s="2291" t="s">
        <v>18</v>
      </c>
      <c r="B20" s="2299">
        <f t="shared" si="2"/>
        <v>19</v>
      </c>
      <c r="C20" s="2299">
        <f t="shared" si="0"/>
        <v>18</v>
      </c>
      <c r="D20" s="2299">
        <f t="shared" si="0"/>
        <v>1</v>
      </c>
      <c r="E20" s="2300">
        <f t="shared" si="3"/>
        <v>1</v>
      </c>
      <c r="F20" s="2301">
        <v>1</v>
      </c>
      <c r="G20" s="2301">
        <v>0</v>
      </c>
      <c r="H20" s="2300">
        <f t="shared" si="4"/>
        <v>18</v>
      </c>
      <c r="I20" s="2301">
        <v>17</v>
      </c>
      <c r="J20" s="2301">
        <v>1</v>
      </c>
    </row>
    <row r="21" spans="1:10" ht="12.75" customHeight="1" x14ac:dyDescent="0.15">
      <c r="A21" s="2291" t="s">
        <v>19</v>
      </c>
      <c r="B21" s="2299">
        <f t="shared" si="2"/>
        <v>1</v>
      </c>
      <c r="C21" s="2299">
        <f t="shared" si="0"/>
        <v>1</v>
      </c>
      <c r="D21" s="2299">
        <f t="shared" si="0"/>
        <v>0</v>
      </c>
      <c r="E21" s="2300">
        <f t="shared" si="3"/>
        <v>0</v>
      </c>
      <c r="F21" s="2301">
        <v>0</v>
      </c>
      <c r="G21" s="2301">
        <v>0</v>
      </c>
      <c r="H21" s="2300">
        <f t="shared" si="4"/>
        <v>1</v>
      </c>
      <c r="I21" s="2301">
        <v>1</v>
      </c>
      <c r="J21" s="2301">
        <v>0</v>
      </c>
    </row>
    <row r="22" spans="1:10" ht="12.75" customHeight="1" x14ac:dyDescent="0.15">
      <c r="A22" s="2291" t="s">
        <v>20</v>
      </c>
      <c r="B22" s="2299">
        <f t="shared" si="2"/>
        <v>0</v>
      </c>
      <c r="C22" s="2299">
        <f t="shared" si="0"/>
        <v>0</v>
      </c>
      <c r="D22" s="2299">
        <f t="shared" si="0"/>
        <v>0</v>
      </c>
      <c r="E22" s="2300">
        <f t="shared" si="3"/>
        <v>0</v>
      </c>
      <c r="F22" s="2301">
        <v>0</v>
      </c>
      <c r="G22" s="2301">
        <v>0</v>
      </c>
      <c r="H22" s="2300">
        <f t="shared" si="4"/>
        <v>0</v>
      </c>
      <c r="I22" s="2301">
        <v>0</v>
      </c>
      <c r="J22" s="2301">
        <v>0</v>
      </c>
    </row>
    <row r="23" spans="1:10" ht="12.75" customHeight="1" x14ac:dyDescent="0.15">
      <c r="A23" s="3631"/>
      <c r="B23" s="3631"/>
      <c r="C23" s="3631"/>
      <c r="D23" s="3631"/>
      <c r="E23" s="3631"/>
      <c r="F23" s="3631"/>
      <c r="G23" s="3631"/>
      <c r="H23" s="3631"/>
      <c r="I23" s="3631"/>
      <c r="J23" s="3631"/>
    </row>
    <row r="24" spans="1:10" ht="21" customHeight="1" x14ac:dyDescent="0.15">
      <c r="A24" s="3653" t="s">
        <v>4248</v>
      </c>
      <c r="B24" s="3654"/>
      <c r="C24" s="3654"/>
      <c r="D24" s="3654"/>
      <c r="E24" s="3654"/>
      <c r="F24" s="3654"/>
      <c r="G24" s="3654"/>
      <c r="H24" s="3654"/>
      <c r="I24" s="3654"/>
      <c r="J24" s="3654"/>
    </row>
    <row r="25" spans="1:10" ht="12.75" customHeight="1" x14ac:dyDescent="0.15">
      <c r="A25" s="3640" t="s">
        <v>21</v>
      </c>
      <c r="B25" s="3640"/>
      <c r="C25" s="3640"/>
      <c r="D25" s="3640"/>
      <c r="E25" s="3640"/>
      <c r="F25" s="3640"/>
      <c r="G25" s="3640"/>
      <c r="H25" s="3640"/>
      <c r="I25" s="3640"/>
      <c r="J25" s="3640"/>
    </row>
    <row r="26" spans="1:10" ht="12.75" customHeight="1" x14ac:dyDescent="0.15">
      <c r="A26" s="3631" t="s">
        <v>1064</v>
      </c>
      <c r="B26" s="3631"/>
      <c r="C26" s="3631"/>
      <c r="D26" s="3631"/>
      <c r="E26" s="3631"/>
      <c r="F26" s="3631"/>
      <c r="G26" s="3631"/>
      <c r="H26" s="3631"/>
      <c r="I26" s="3631"/>
      <c r="J26" s="3631"/>
    </row>
  </sheetData>
  <mergeCells count="11">
    <mergeCell ref="A23:J23"/>
    <mergeCell ref="A24:J24"/>
    <mergeCell ref="A25:J25"/>
    <mergeCell ref="A26:J26"/>
    <mergeCell ref="A2:J2"/>
    <mergeCell ref="A3:J3"/>
    <mergeCell ref="A4:A6"/>
    <mergeCell ref="B4:D5"/>
    <mergeCell ref="E4:J4"/>
    <mergeCell ref="E5:G5"/>
    <mergeCell ref="H5:J5"/>
  </mergeCells>
  <pageMargins left="0.7" right="0.7" top="0.75" bottom="0.75" header="0.3" footer="0.3"/>
  <pageSetup paperSize="9" orientation="landscape" verticalDpi="599"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7"/>
  <dimension ref="A2:G24"/>
  <sheetViews>
    <sheetView zoomScaleNormal="100" workbookViewId="0"/>
  </sheetViews>
  <sheetFormatPr baseColWidth="10" defaultColWidth="9.140625" defaultRowHeight="10.5" x14ac:dyDescent="0.15"/>
  <cols>
    <col min="1" max="1" width="21.42578125" style="2128" customWidth="1"/>
    <col min="2" max="2" width="14" style="2128" customWidth="1"/>
    <col min="3" max="3" width="16.140625" style="2128" customWidth="1"/>
    <col min="4" max="4" width="16.28515625" style="2128" customWidth="1"/>
    <col min="5" max="5" width="16.7109375" style="2128" customWidth="1"/>
    <col min="6" max="6" width="16.5703125" style="2128" customWidth="1"/>
    <col min="7" max="7" width="16" style="2128" customWidth="1"/>
    <col min="8" max="16384" width="9.140625" style="2128"/>
  </cols>
  <sheetData>
    <row r="2" spans="1:7" ht="21.75" customHeight="1" x14ac:dyDescent="0.15">
      <c r="A2" s="2521" t="s">
        <v>4249</v>
      </c>
      <c r="B2" s="3666"/>
      <c r="C2" s="3666"/>
      <c r="D2" s="3666"/>
      <c r="E2" s="3666"/>
      <c r="F2" s="3666"/>
      <c r="G2" s="3666"/>
    </row>
    <row r="3" spans="1:7" ht="11.25" customHeight="1" x14ac:dyDescent="0.15">
      <c r="A3" s="3667"/>
      <c r="B3" s="2385"/>
      <c r="C3" s="2385"/>
      <c r="D3" s="2385"/>
      <c r="E3" s="2385"/>
      <c r="F3" s="2385"/>
      <c r="G3" s="2385"/>
    </row>
    <row r="4" spans="1:7" x14ac:dyDescent="0.15">
      <c r="A4" s="3668" t="s">
        <v>4250</v>
      </c>
      <c r="B4" s="3669" t="s">
        <v>89</v>
      </c>
      <c r="C4" s="3670" t="s">
        <v>1115</v>
      </c>
      <c r="D4" s="3671"/>
      <c r="E4" s="3671"/>
      <c r="F4" s="3671"/>
      <c r="G4" s="3671"/>
    </row>
    <row r="5" spans="1:7" ht="94.5" x14ac:dyDescent="0.15">
      <c r="A5" s="3668"/>
      <c r="B5" s="3669"/>
      <c r="C5" s="2302" t="s">
        <v>4251</v>
      </c>
      <c r="D5" s="2302" t="s">
        <v>4252</v>
      </c>
      <c r="E5" s="2302" t="s">
        <v>4253</v>
      </c>
      <c r="F5" s="2302" t="s">
        <v>4254</v>
      </c>
      <c r="G5" s="2302" t="s">
        <v>4255</v>
      </c>
    </row>
    <row r="6" spans="1:7" s="2130" customFormat="1" x14ac:dyDescent="0.15">
      <c r="A6" s="154" t="s">
        <v>71</v>
      </c>
      <c r="B6" s="2303">
        <f>SUM(C6:G6)</f>
        <v>287</v>
      </c>
      <c r="C6" s="2304">
        <f t="shared" ref="C6:G6" si="0">SUM(C7:C21)</f>
        <v>16</v>
      </c>
      <c r="D6" s="2304">
        <f t="shared" si="0"/>
        <v>18</v>
      </c>
      <c r="E6" s="2304">
        <f t="shared" si="0"/>
        <v>5</v>
      </c>
      <c r="F6" s="2304">
        <f t="shared" si="0"/>
        <v>1</v>
      </c>
      <c r="G6" s="2304">
        <f t="shared" si="0"/>
        <v>247</v>
      </c>
    </row>
    <row r="7" spans="1:7" s="2130" customFormat="1" x14ac:dyDescent="0.15">
      <c r="A7" s="2132" t="s">
        <v>5</v>
      </c>
      <c r="B7" s="2303">
        <f t="shared" ref="B7:B21" si="1">SUM(C7:G7)</f>
        <v>10</v>
      </c>
      <c r="C7" s="2305">
        <v>0</v>
      </c>
      <c r="D7" s="2306">
        <v>1</v>
      </c>
      <c r="E7" s="2306">
        <v>0</v>
      </c>
      <c r="F7" s="2306">
        <v>0</v>
      </c>
      <c r="G7" s="2306">
        <v>9</v>
      </c>
    </row>
    <row r="8" spans="1:7" s="2130" customFormat="1" x14ac:dyDescent="0.15">
      <c r="A8" s="2132" t="s">
        <v>7</v>
      </c>
      <c r="B8" s="2303">
        <f t="shared" si="1"/>
        <v>26</v>
      </c>
      <c r="C8" s="2305">
        <v>1</v>
      </c>
      <c r="D8" s="2305">
        <v>3</v>
      </c>
      <c r="E8" s="2305">
        <v>3</v>
      </c>
      <c r="F8" s="2305">
        <v>0</v>
      </c>
      <c r="G8" s="2305">
        <v>19</v>
      </c>
    </row>
    <row r="9" spans="1:7" s="2130" customFormat="1" x14ac:dyDescent="0.15">
      <c r="A9" s="2132" t="s">
        <v>8</v>
      </c>
      <c r="B9" s="2303">
        <f t="shared" si="1"/>
        <v>8</v>
      </c>
      <c r="C9" s="2305">
        <v>0</v>
      </c>
      <c r="D9" s="2305">
        <v>4</v>
      </c>
      <c r="E9" s="2306">
        <v>0</v>
      </c>
      <c r="F9" s="2305">
        <v>0</v>
      </c>
      <c r="G9" s="2305">
        <v>4</v>
      </c>
    </row>
    <row r="10" spans="1:7" s="2130" customFormat="1" x14ac:dyDescent="0.15">
      <c r="A10" s="2132" t="s">
        <v>9</v>
      </c>
      <c r="B10" s="2303">
        <f t="shared" si="1"/>
        <v>1</v>
      </c>
      <c r="C10" s="2305">
        <v>0</v>
      </c>
      <c r="D10" s="2305">
        <v>0</v>
      </c>
      <c r="E10" s="2305">
        <v>0</v>
      </c>
      <c r="F10" s="2305">
        <v>0</v>
      </c>
      <c r="G10" s="2305">
        <v>1</v>
      </c>
    </row>
    <row r="11" spans="1:7" s="2130" customFormat="1" x14ac:dyDescent="0.15">
      <c r="A11" s="2129" t="s">
        <v>10</v>
      </c>
      <c r="B11" s="2307">
        <f t="shared" si="1"/>
        <v>1</v>
      </c>
      <c r="C11" s="2308">
        <v>0</v>
      </c>
      <c r="D11" s="2308">
        <v>0</v>
      </c>
      <c r="E11" s="2308">
        <v>0</v>
      </c>
      <c r="F11" s="2309">
        <v>0</v>
      </c>
      <c r="G11" s="2309">
        <v>1</v>
      </c>
    </row>
    <row r="12" spans="1:7" s="2130" customFormat="1" x14ac:dyDescent="0.15">
      <c r="A12" s="2129" t="s">
        <v>11</v>
      </c>
      <c r="B12" s="2307">
        <f t="shared" si="1"/>
        <v>82</v>
      </c>
      <c r="C12" s="2309">
        <v>9</v>
      </c>
      <c r="D12" s="2309">
        <v>5</v>
      </c>
      <c r="E12" s="2308">
        <v>0</v>
      </c>
      <c r="F12" s="2309">
        <v>0</v>
      </c>
      <c r="G12" s="2309">
        <v>68</v>
      </c>
    </row>
    <row r="13" spans="1:7" s="2130" customFormat="1" ht="12.75" customHeight="1" x14ac:dyDescent="0.15">
      <c r="A13" s="2129" t="s">
        <v>12</v>
      </c>
      <c r="B13" s="2307">
        <f t="shared" si="1"/>
        <v>115</v>
      </c>
      <c r="C13" s="2309">
        <v>5</v>
      </c>
      <c r="D13" s="2309">
        <v>2</v>
      </c>
      <c r="E13" s="2309">
        <v>2</v>
      </c>
      <c r="F13" s="2309">
        <v>1</v>
      </c>
      <c r="G13" s="2309">
        <v>105</v>
      </c>
    </row>
    <row r="14" spans="1:7" s="2130" customFormat="1" ht="12.75" customHeight="1" x14ac:dyDescent="0.15">
      <c r="A14" s="2129" t="s">
        <v>13</v>
      </c>
      <c r="B14" s="2307">
        <f t="shared" si="1"/>
        <v>4</v>
      </c>
      <c r="C14" s="2308">
        <v>0</v>
      </c>
      <c r="D14" s="2308">
        <v>1</v>
      </c>
      <c r="E14" s="2308">
        <v>0</v>
      </c>
      <c r="F14" s="2309">
        <v>0</v>
      </c>
      <c r="G14" s="2309">
        <v>3</v>
      </c>
    </row>
    <row r="15" spans="1:7" s="2130" customFormat="1" x14ac:dyDescent="0.15">
      <c r="A15" s="2129" t="s">
        <v>14</v>
      </c>
      <c r="B15" s="2307">
        <f t="shared" si="1"/>
        <v>4</v>
      </c>
      <c r="C15" s="2308">
        <v>0</v>
      </c>
      <c r="D15" s="2308">
        <v>0</v>
      </c>
      <c r="E15" s="2308">
        <v>0</v>
      </c>
      <c r="F15" s="2309">
        <v>0</v>
      </c>
      <c r="G15" s="2309">
        <v>4</v>
      </c>
    </row>
    <row r="16" spans="1:7" s="2130" customFormat="1" x14ac:dyDescent="0.15">
      <c r="A16" s="2129" t="s">
        <v>15</v>
      </c>
      <c r="B16" s="2307">
        <f t="shared" si="1"/>
        <v>9</v>
      </c>
      <c r="C16" s="2308">
        <v>0</v>
      </c>
      <c r="D16" s="2309">
        <v>2</v>
      </c>
      <c r="E16" s="2308">
        <v>0</v>
      </c>
      <c r="F16" s="2309">
        <v>0</v>
      </c>
      <c r="G16" s="2309">
        <v>7</v>
      </c>
    </row>
    <row r="17" spans="1:7" s="2130" customFormat="1" x14ac:dyDescent="0.15">
      <c r="A17" s="2129" t="s">
        <v>16</v>
      </c>
      <c r="B17" s="2307">
        <f t="shared" si="1"/>
        <v>16</v>
      </c>
      <c r="C17" s="2309">
        <v>0</v>
      </c>
      <c r="D17" s="2308">
        <v>0</v>
      </c>
      <c r="E17" s="2308">
        <v>0</v>
      </c>
      <c r="F17" s="2309">
        <v>0</v>
      </c>
      <c r="G17" s="2309">
        <v>16</v>
      </c>
    </row>
    <row r="18" spans="1:7" s="2130" customFormat="1" x14ac:dyDescent="0.15">
      <c r="A18" s="2129" t="s">
        <v>17</v>
      </c>
      <c r="B18" s="2307">
        <f t="shared" si="1"/>
        <v>2</v>
      </c>
      <c r="C18" s="2308">
        <v>0</v>
      </c>
      <c r="D18" s="2308">
        <v>0</v>
      </c>
      <c r="E18" s="2308">
        <v>0</v>
      </c>
      <c r="F18" s="2309">
        <v>0</v>
      </c>
      <c r="G18" s="2308">
        <v>2</v>
      </c>
    </row>
    <row r="19" spans="1:7" s="2130" customFormat="1" x14ac:dyDescent="0.15">
      <c r="A19" s="2129" t="s">
        <v>18</v>
      </c>
      <c r="B19" s="2307">
        <f t="shared" si="1"/>
        <v>1</v>
      </c>
      <c r="C19" s="2308">
        <v>0</v>
      </c>
      <c r="D19" s="2308">
        <v>0</v>
      </c>
      <c r="E19" s="2308">
        <v>0</v>
      </c>
      <c r="F19" s="2309">
        <v>0</v>
      </c>
      <c r="G19" s="2309">
        <v>1</v>
      </c>
    </row>
    <row r="20" spans="1:7" s="2130" customFormat="1" x14ac:dyDescent="0.15">
      <c r="A20" s="2129" t="s">
        <v>19</v>
      </c>
      <c r="B20" s="2307">
        <f t="shared" si="1"/>
        <v>7</v>
      </c>
      <c r="C20" s="2308">
        <v>1</v>
      </c>
      <c r="D20" s="2309">
        <v>0</v>
      </c>
      <c r="E20" s="2308">
        <v>0</v>
      </c>
      <c r="F20" s="2309">
        <v>0</v>
      </c>
      <c r="G20" s="2309">
        <v>6</v>
      </c>
    </row>
    <row r="21" spans="1:7" s="2130" customFormat="1" x14ac:dyDescent="0.15">
      <c r="A21" s="2129" t="s">
        <v>20</v>
      </c>
      <c r="B21" s="2307">
        <f t="shared" si="1"/>
        <v>1</v>
      </c>
      <c r="C21" s="2309">
        <v>0</v>
      </c>
      <c r="D21" s="2309">
        <v>0</v>
      </c>
      <c r="E21" s="2308">
        <v>0</v>
      </c>
      <c r="F21" s="2309">
        <v>0</v>
      </c>
      <c r="G21" s="2309">
        <v>1</v>
      </c>
    </row>
    <row r="22" spans="1:7" s="2130" customFormat="1" ht="10.5" customHeight="1" x14ac:dyDescent="0.15">
      <c r="A22" s="2401"/>
      <c r="B22" s="2402"/>
      <c r="C22" s="2402"/>
      <c r="D22" s="2402"/>
      <c r="E22" s="2402"/>
      <c r="F22" s="2402"/>
      <c r="G22" s="2402"/>
    </row>
    <row r="23" spans="1:7" s="2130" customFormat="1" ht="15" customHeight="1" x14ac:dyDescent="0.15">
      <c r="A23" s="2410" t="s">
        <v>21</v>
      </c>
      <c r="B23" s="2495"/>
      <c r="C23" s="2495"/>
      <c r="D23" s="2495"/>
      <c r="E23" s="2495"/>
      <c r="F23" s="2495"/>
      <c r="G23" s="2495"/>
    </row>
    <row r="24" spans="1:7" s="2130" customFormat="1" ht="15" customHeight="1" x14ac:dyDescent="0.15">
      <c r="A24" s="2410" t="s">
        <v>1112</v>
      </c>
      <c r="B24" s="2495"/>
      <c r="C24" s="2495"/>
      <c r="D24" s="2495"/>
      <c r="E24" s="2495"/>
      <c r="F24" s="2495"/>
      <c r="G24" s="2495"/>
    </row>
  </sheetData>
  <mergeCells count="8">
    <mergeCell ref="A23:G23"/>
    <mergeCell ref="A24:G24"/>
    <mergeCell ref="A2:G2"/>
    <mergeCell ref="A3:G3"/>
    <mergeCell ref="A4:A5"/>
    <mergeCell ref="B4:B5"/>
    <mergeCell ref="C4:G4"/>
    <mergeCell ref="A22:G22"/>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8"/>
  <dimension ref="A2:H94"/>
  <sheetViews>
    <sheetView workbookViewId="0"/>
  </sheetViews>
  <sheetFormatPr baseColWidth="10" defaultColWidth="9.140625" defaultRowHeight="10.5" x14ac:dyDescent="0.15"/>
  <cols>
    <col min="1" max="1" width="21.42578125" style="2133" customWidth="1"/>
    <col min="2" max="2" width="10.7109375" style="2133" customWidth="1"/>
    <col min="3" max="7" width="21.7109375" style="2133" customWidth="1"/>
    <col min="8" max="16384" width="9.140625" style="2133"/>
  </cols>
  <sheetData>
    <row r="2" spans="1:8" ht="22.5" customHeight="1" x14ac:dyDescent="0.15">
      <c r="A2" s="2772" t="s">
        <v>4256</v>
      </c>
      <c r="B2" s="2853"/>
      <c r="C2" s="2853"/>
      <c r="D2" s="2853"/>
      <c r="E2" s="2853"/>
      <c r="F2" s="2853"/>
      <c r="G2" s="2853"/>
    </row>
    <row r="3" spans="1:8" ht="11.25" customHeight="1" x14ac:dyDescent="0.15">
      <c r="A3" s="3673"/>
      <c r="B3" s="2775"/>
      <c r="C3" s="2775"/>
      <c r="D3" s="2775"/>
      <c r="E3" s="2775"/>
      <c r="F3" s="2775"/>
      <c r="G3" s="2775"/>
    </row>
    <row r="4" spans="1:8" x14ac:dyDescent="0.15">
      <c r="A4" s="3668" t="s">
        <v>1114</v>
      </c>
      <c r="B4" s="3669" t="s">
        <v>89</v>
      </c>
      <c r="C4" s="3670" t="s">
        <v>1115</v>
      </c>
      <c r="D4" s="3671"/>
      <c r="E4" s="3671"/>
      <c r="F4" s="3671"/>
      <c r="G4" s="3671"/>
    </row>
    <row r="5" spans="1:8" ht="90" customHeight="1" x14ac:dyDescent="0.15">
      <c r="A5" s="3668"/>
      <c r="B5" s="3669"/>
      <c r="C5" s="2302" t="s">
        <v>4251</v>
      </c>
      <c r="D5" s="2302" t="s">
        <v>4252</v>
      </c>
      <c r="E5" s="2302" t="s">
        <v>4253</v>
      </c>
      <c r="F5" s="2302" t="s">
        <v>4254</v>
      </c>
      <c r="G5" s="2302" t="s">
        <v>4255</v>
      </c>
    </row>
    <row r="6" spans="1:8" x14ac:dyDescent="0.15">
      <c r="A6" s="154" t="s">
        <v>71</v>
      </c>
      <c r="B6" s="402">
        <f t="shared" ref="B6:G6" si="0">SUM(B7,B10,B13,B17,B19,B21,B30,B59,B63,B67,B74,B80,B83,B85,B88)</f>
        <v>287</v>
      </c>
      <c r="C6" s="402">
        <f t="shared" si="0"/>
        <v>16</v>
      </c>
      <c r="D6" s="402">
        <f t="shared" si="0"/>
        <v>18</v>
      </c>
      <c r="E6" s="402">
        <f t="shared" si="0"/>
        <v>5</v>
      </c>
      <c r="F6" s="402">
        <f t="shared" si="0"/>
        <v>1</v>
      </c>
      <c r="G6" s="402">
        <f t="shared" si="0"/>
        <v>247</v>
      </c>
      <c r="H6" s="2024"/>
    </row>
    <row r="7" spans="1:8" x14ac:dyDescent="0.15">
      <c r="A7" s="395" t="s">
        <v>5</v>
      </c>
      <c r="B7" s="403">
        <f t="shared" ref="B7:G7" si="1">SUM(B8:B9)</f>
        <v>10</v>
      </c>
      <c r="C7" s="403">
        <f t="shared" si="1"/>
        <v>0</v>
      </c>
      <c r="D7" s="403">
        <f t="shared" si="1"/>
        <v>1</v>
      </c>
      <c r="E7" s="403">
        <f t="shared" si="1"/>
        <v>0</v>
      </c>
      <c r="F7" s="403">
        <f t="shared" si="1"/>
        <v>0</v>
      </c>
      <c r="G7" s="403">
        <f t="shared" si="1"/>
        <v>9</v>
      </c>
    </row>
    <row r="8" spans="1:8" x14ac:dyDescent="0.15">
      <c r="A8" s="396" t="s">
        <v>1100</v>
      </c>
      <c r="B8" s="404">
        <f>SUM(C8:G8)</f>
        <v>1</v>
      </c>
      <c r="C8" s="404">
        <v>0</v>
      </c>
      <c r="D8" s="404">
        <v>0</v>
      </c>
      <c r="E8" s="404">
        <v>0</v>
      </c>
      <c r="F8" s="404">
        <v>0</v>
      </c>
      <c r="G8" s="404">
        <v>1</v>
      </c>
    </row>
    <row r="9" spans="1:8" x14ac:dyDescent="0.15">
      <c r="A9" s="396" t="s">
        <v>1117</v>
      </c>
      <c r="B9" s="404">
        <f t="shared" ref="B9:B72" si="2">SUM(C9:G9)</f>
        <v>9</v>
      </c>
      <c r="C9" s="404">
        <v>0</v>
      </c>
      <c r="D9" s="404">
        <v>1</v>
      </c>
      <c r="E9" s="404" t="s">
        <v>6</v>
      </c>
      <c r="F9" s="404">
        <v>0</v>
      </c>
      <c r="G9" s="404">
        <v>8</v>
      </c>
    </row>
    <row r="10" spans="1:8" x14ac:dyDescent="0.15">
      <c r="A10" s="395" t="s">
        <v>7</v>
      </c>
      <c r="B10" s="402">
        <f>SUM(B11:B12)</f>
        <v>26</v>
      </c>
      <c r="C10" s="402">
        <f t="shared" ref="C10:G10" si="3">SUM(C11:C12)</f>
        <v>1</v>
      </c>
      <c r="D10" s="402">
        <f t="shared" si="3"/>
        <v>3</v>
      </c>
      <c r="E10" s="402">
        <f t="shared" si="3"/>
        <v>3</v>
      </c>
      <c r="F10" s="402">
        <f t="shared" si="3"/>
        <v>0</v>
      </c>
      <c r="G10" s="402">
        <f t="shared" si="3"/>
        <v>19</v>
      </c>
    </row>
    <row r="11" spans="1:8" x14ac:dyDescent="0.15">
      <c r="A11" s="396" t="s">
        <v>1100</v>
      </c>
      <c r="B11" s="404">
        <f t="shared" si="2"/>
        <v>22</v>
      </c>
      <c r="C11" s="404">
        <v>1</v>
      </c>
      <c r="D11" s="404">
        <v>3</v>
      </c>
      <c r="E11" s="404">
        <v>3</v>
      </c>
      <c r="F11" s="404">
        <v>0</v>
      </c>
      <c r="G11" s="404">
        <v>15</v>
      </c>
    </row>
    <row r="12" spans="1:8" ht="11.25" x14ac:dyDescent="0.15">
      <c r="A12" s="396" t="s">
        <v>4257</v>
      </c>
      <c r="B12" s="404">
        <f t="shared" si="2"/>
        <v>4</v>
      </c>
      <c r="C12" s="404">
        <v>0</v>
      </c>
      <c r="D12" s="404">
        <v>0</v>
      </c>
      <c r="E12" s="404">
        <v>0</v>
      </c>
      <c r="F12" s="404">
        <v>0</v>
      </c>
      <c r="G12" s="404">
        <v>4</v>
      </c>
    </row>
    <row r="13" spans="1:8" x14ac:dyDescent="0.15">
      <c r="A13" s="395" t="s">
        <v>8</v>
      </c>
      <c r="B13" s="402">
        <f t="shared" ref="B13:G13" si="4">SUM(B14:B16)</f>
        <v>8</v>
      </c>
      <c r="C13" s="402">
        <f t="shared" si="4"/>
        <v>0</v>
      </c>
      <c r="D13" s="402">
        <f t="shared" si="4"/>
        <v>4</v>
      </c>
      <c r="E13" s="402">
        <f t="shared" si="4"/>
        <v>0</v>
      </c>
      <c r="F13" s="402">
        <f t="shared" si="4"/>
        <v>0</v>
      </c>
      <c r="G13" s="402">
        <f t="shared" si="4"/>
        <v>4</v>
      </c>
    </row>
    <row r="14" spans="1:8" x14ac:dyDescent="0.15">
      <c r="A14" s="396" t="s">
        <v>8</v>
      </c>
      <c r="B14" s="404">
        <f t="shared" si="2"/>
        <v>3</v>
      </c>
      <c r="C14" s="404">
        <v>0</v>
      </c>
      <c r="D14" s="404">
        <v>0</v>
      </c>
      <c r="E14" s="404">
        <v>0</v>
      </c>
      <c r="F14" s="404">
        <v>0</v>
      </c>
      <c r="G14" s="404">
        <v>3</v>
      </c>
    </row>
    <row r="15" spans="1:8" x14ac:dyDescent="0.15">
      <c r="A15" s="396" t="s">
        <v>1105</v>
      </c>
      <c r="B15" s="404">
        <f t="shared" si="2"/>
        <v>1</v>
      </c>
      <c r="C15" s="404">
        <v>0</v>
      </c>
      <c r="D15" s="404">
        <v>0</v>
      </c>
      <c r="E15" s="404">
        <v>0</v>
      </c>
      <c r="F15" s="404">
        <v>0</v>
      </c>
      <c r="G15" s="404">
        <v>1</v>
      </c>
    </row>
    <row r="16" spans="1:8" ht="11.25" x14ac:dyDescent="0.15">
      <c r="A16" s="396" t="s">
        <v>4257</v>
      </c>
      <c r="B16" s="404">
        <f t="shared" si="2"/>
        <v>4</v>
      </c>
      <c r="C16" s="404">
        <v>0</v>
      </c>
      <c r="D16" s="404">
        <v>4</v>
      </c>
      <c r="E16" s="404">
        <v>0</v>
      </c>
      <c r="F16" s="404">
        <v>0</v>
      </c>
      <c r="G16" s="404">
        <v>0</v>
      </c>
    </row>
    <row r="17" spans="1:7" x14ac:dyDescent="0.15">
      <c r="A17" s="395" t="s">
        <v>9</v>
      </c>
      <c r="B17" s="402">
        <f>SUM(B18:B18)</f>
        <v>1</v>
      </c>
      <c r="C17" s="404">
        <v>0</v>
      </c>
      <c r="D17" s="402">
        <f>SUM(D18:D18)</f>
        <v>0</v>
      </c>
      <c r="E17" s="402">
        <f>SUM(E18:E18)</f>
        <v>0</v>
      </c>
      <c r="F17" s="402">
        <f>SUM(F18:F18)</f>
        <v>0</v>
      </c>
      <c r="G17" s="402">
        <f>SUM(G18:G18)</f>
        <v>1</v>
      </c>
    </row>
    <row r="18" spans="1:7" x14ac:dyDescent="0.15">
      <c r="A18" s="396" t="s">
        <v>547</v>
      </c>
      <c r="B18" s="404">
        <f t="shared" si="2"/>
        <v>1</v>
      </c>
      <c r="C18" s="404">
        <v>0</v>
      </c>
      <c r="D18" s="404">
        <v>0</v>
      </c>
      <c r="E18" s="404">
        <v>0</v>
      </c>
      <c r="F18" s="404">
        <v>0</v>
      </c>
      <c r="G18" s="404">
        <v>1</v>
      </c>
    </row>
    <row r="19" spans="1:7" x14ac:dyDescent="0.15">
      <c r="A19" s="395" t="s">
        <v>10</v>
      </c>
      <c r="B19" s="402">
        <f>SUM(B20)</f>
        <v>1</v>
      </c>
      <c r="C19" s="404">
        <v>0</v>
      </c>
      <c r="D19" s="402">
        <f t="shared" ref="D19:G19" si="5">SUM(D20)</f>
        <v>0</v>
      </c>
      <c r="E19" s="402">
        <f t="shared" si="5"/>
        <v>0</v>
      </c>
      <c r="F19" s="402">
        <f t="shared" si="5"/>
        <v>0</v>
      </c>
      <c r="G19" s="402">
        <f t="shared" si="5"/>
        <v>1</v>
      </c>
    </row>
    <row r="20" spans="1:7" x14ac:dyDescent="0.15">
      <c r="A20" s="396" t="s">
        <v>1120</v>
      </c>
      <c r="B20" s="404">
        <f t="shared" si="2"/>
        <v>1</v>
      </c>
      <c r="C20" s="404">
        <v>0</v>
      </c>
      <c r="D20" s="404">
        <v>0</v>
      </c>
      <c r="E20" s="404">
        <v>0</v>
      </c>
      <c r="F20" s="404">
        <v>0</v>
      </c>
      <c r="G20" s="404">
        <v>1</v>
      </c>
    </row>
    <row r="21" spans="1:7" x14ac:dyDescent="0.15">
      <c r="A21" s="395" t="s">
        <v>11</v>
      </c>
      <c r="B21" s="402">
        <f>SUM(B22:B29)</f>
        <v>82</v>
      </c>
      <c r="C21" s="402">
        <f>SUM(C22:C29)</f>
        <v>9</v>
      </c>
      <c r="D21" s="402">
        <f>SUM(D22:D29)</f>
        <v>5</v>
      </c>
      <c r="E21" s="404">
        <v>0</v>
      </c>
      <c r="F21" s="404">
        <v>0</v>
      </c>
      <c r="G21" s="402">
        <f>SUM(G22:G29)</f>
        <v>68</v>
      </c>
    </row>
    <row r="22" spans="1:7" x14ac:dyDescent="0.15">
      <c r="A22" s="396" t="s">
        <v>757</v>
      </c>
      <c r="B22" s="404">
        <f t="shared" si="2"/>
        <v>2</v>
      </c>
      <c r="C22" s="404">
        <v>1</v>
      </c>
      <c r="D22" s="404">
        <v>1</v>
      </c>
      <c r="E22" s="404">
        <v>0</v>
      </c>
      <c r="F22" s="404">
        <v>0</v>
      </c>
      <c r="G22" s="404">
        <v>0</v>
      </c>
    </row>
    <row r="23" spans="1:7" x14ac:dyDescent="0.15">
      <c r="A23" s="396" t="s">
        <v>4258</v>
      </c>
      <c r="B23" s="404">
        <f t="shared" si="2"/>
        <v>1</v>
      </c>
      <c r="C23" s="404">
        <v>1</v>
      </c>
      <c r="D23" s="404">
        <v>0</v>
      </c>
      <c r="E23" s="404">
        <v>0</v>
      </c>
      <c r="F23" s="404">
        <v>0</v>
      </c>
      <c r="G23" s="404">
        <v>0</v>
      </c>
    </row>
    <row r="24" spans="1:7" x14ac:dyDescent="0.15">
      <c r="A24" s="396" t="s">
        <v>557</v>
      </c>
      <c r="B24" s="404">
        <f t="shared" si="2"/>
        <v>1</v>
      </c>
      <c r="C24" s="404">
        <v>0</v>
      </c>
      <c r="D24" s="404">
        <v>0</v>
      </c>
      <c r="E24" s="404">
        <v>0</v>
      </c>
      <c r="F24" s="404">
        <v>0</v>
      </c>
      <c r="G24" s="404">
        <v>1</v>
      </c>
    </row>
    <row r="25" spans="1:7" x14ac:dyDescent="0.15">
      <c r="A25" s="396" t="s">
        <v>11</v>
      </c>
      <c r="B25" s="404">
        <f t="shared" si="2"/>
        <v>3</v>
      </c>
      <c r="C25" s="404">
        <v>1</v>
      </c>
      <c r="D25" s="404">
        <v>0</v>
      </c>
      <c r="E25" s="404">
        <v>0</v>
      </c>
      <c r="F25" s="404">
        <v>0</v>
      </c>
      <c r="G25" s="404">
        <v>2</v>
      </c>
    </row>
    <row r="26" spans="1:7" x14ac:dyDescent="0.15">
      <c r="A26" s="396" t="s">
        <v>1103</v>
      </c>
      <c r="B26" s="404">
        <f t="shared" si="2"/>
        <v>1</v>
      </c>
      <c r="C26" s="404">
        <v>1</v>
      </c>
      <c r="D26" s="404">
        <v>0</v>
      </c>
      <c r="E26" s="404">
        <v>0</v>
      </c>
      <c r="F26" s="404">
        <v>0</v>
      </c>
      <c r="G26" s="404">
        <v>0</v>
      </c>
    </row>
    <row r="27" spans="1:7" x14ac:dyDescent="0.15">
      <c r="A27" s="396" t="s">
        <v>654</v>
      </c>
      <c r="B27" s="404">
        <f t="shared" si="2"/>
        <v>52</v>
      </c>
      <c r="C27" s="404">
        <v>5</v>
      </c>
      <c r="D27" s="404">
        <v>0</v>
      </c>
      <c r="E27" s="404">
        <v>0</v>
      </c>
      <c r="F27" s="404">
        <v>0</v>
      </c>
      <c r="G27" s="404">
        <v>47</v>
      </c>
    </row>
    <row r="28" spans="1:7" x14ac:dyDescent="0.15">
      <c r="A28" s="396" t="s">
        <v>1105</v>
      </c>
      <c r="B28" s="404">
        <f t="shared" si="2"/>
        <v>2</v>
      </c>
      <c r="C28" s="404">
        <v>0</v>
      </c>
      <c r="D28" s="404">
        <v>0</v>
      </c>
      <c r="E28" s="404">
        <v>0</v>
      </c>
      <c r="F28" s="404">
        <v>0</v>
      </c>
      <c r="G28" s="404">
        <v>2</v>
      </c>
    </row>
    <row r="29" spans="1:7" ht="11.25" x14ac:dyDescent="0.15">
      <c r="A29" s="396" t="s">
        <v>4257</v>
      </c>
      <c r="B29" s="404">
        <f t="shared" si="2"/>
        <v>20</v>
      </c>
      <c r="C29" s="404">
        <v>0</v>
      </c>
      <c r="D29" s="404">
        <v>4</v>
      </c>
      <c r="E29" s="404">
        <v>0</v>
      </c>
      <c r="F29" s="404">
        <v>0</v>
      </c>
      <c r="G29" s="404">
        <v>16</v>
      </c>
    </row>
    <row r="30" spans="1:7" x14ac:dyDescent="0.15">
      <c r="A30" s="395" t="s">
        <v>12</v>
      </c>
      <c r="B30" s="402">
        <f t="shared" ref="B30:G30" si="6">SUM(B31:B58)</f>
        <v>115</v>
      </c>
      <c r="C30" s="402">
        <f t="shared" si="6"/>
        <v>5</v>
      </c>
      <c r="D30" s="402">
        <f t="shared" si="6"/>
        <v>2</v>
      </c>
      <c r="E30" s="402">
        <f t="shared" si="6"/>
        <v>2</v>
      </c>
      <c r="F30" s="402">
        <f t="shared" si="6"/>
        <v>1</v>
      </c>
      <c r="G30" s="402">
        <f t="shared" si="6"/>
        <v>105</v>
      </c>
    </row>
    <row r="31" spans="1:7" x14ac:dyDescent="0.15">
      <c r="A31" s="396" t="s">
        <v>4258</v>
      </c>
      <c r="B31" s="404">
        <f t="shared" si="2"/>
        <v>1</v>
      </c>
      <c r="C31" s="404">
        <v>0</v>
      </c>
      <c r="D31" s="404">
        <v>0</v>
      </c>
      <c r="E31" s="404">
        <v>0</v>
      </c>
      <c r="F31" s="404">
        <v>0</v>
      </c>
      <c r="G31" s="404">
        <v>1</v>
      </c>
    </row>
    <row r="32" spans="1:7" x14ac:dyDescent="0.15">
      <c r="A32" s="396" t="s">
        <v>566</v>
      </c>
      <c r="B32" s="404">
        <f t="shared" si="2"/>
        <v>1</v>
      </c>
      <c r="C32" s="404">
        <v>0</v>
      </c>
      <c r="D32" s="404">
        <v>0</v>
      </c>
      <c r="E32" s="404">
        <v>0</v>
      </c>
      <c r="F32" s="404">
        <v>0</v>
      </c>
      <c r="G32" s="404">
        <v>1</v>
      </c>
    </row>
    <row r="33" spans="1:7" x14ac:dyDescent="0.15">
      <c r="A33" s="396" t="s">
        <v>4259</v>
      </c>
      <c r="B33" s="404">
        <f t="shared" si="2"/>
        <v>1</v>
      </c>
      <c r="C33" s="404">
        <v>0</v>
      </c>
      <c r="D33" s="404">
        <v>0</v>
      </c>
      <c r="E33" s="404">
        <v>0</v>
      </c>
      <c r="F33" s="404">
        <v>0</v>
      </c>
      <c r="G33" s="404">
        <v>1</v>
      </c>
    </row>
    <row r="34" spans="1:7" x14ac:dyDescent="0.15">
      <c r="A34" s="396" t="s">
        <v>1105</v>
      </c>
      <c r="B34" s="404">
        <f t="shared" si="2"/>
        <v>40</v>
      </c>
      <c r="C34" s="404">
        <v>1</v>
      </c>
      <c r="D34" s="404">
        <v>0</v>
      </c>
      <c r="E34" s="404">
        <v>0</v>
      </c>
      <c r="F34" s="404">
        <v>0</v>
      </c>
      <c r="G34" s="404">
        <v>39</v>
      </c>
    </row>
    <row r="35" spans="1:7" x14ac:dyDescent="0.15">
      <c r="A35" s="396" t="s">
        <v>1106</v>
      </c>
      <c r="B35" s="404">
        <f t="shared" si="2"/>
        <v>2</v>
      </c>
      <c r="C35" s="404">
        <v>0</v>
      </c>
      <c r="D35" s="404">
        <v>0</v>
      </c>
      <c r="E35" s="404">
        <v>1</v>
      </c>
      <c r="F35" s="404">
        <v>0</v>
      </c>
      <c r="G35" s="404">
        <v>1</v>
      </c>
    </row>
    <row r="36" spans="1:7" x14ac:dyDescent="0.15">
      <c r="A36" s="396" t="s">
        <v>1107</v>
      </c>
      <c r="B36" s="404">
        <f t="shared" si="2"/>
        <v>6</v>
      </c>
      <c r="C36" s="404">
        <v>0</v>
      </c>
      <c r="D36" s="404">
        <v>0</v>
      </c>
      <c r="E36" s="404">
        <v>0</v>
      </c>
      <c r="F36" s="404">
        <v>0</v>
      </c>
      <c r="G36" s="404">
        <v>6</v>
      </c>
    </row>
    <row r="37" spans="1:7" x14ac:dyDescent="0.15">
      <c r="A37" s="396" t="s">
        <v>1121</v>
      </c>
      <c r="B37" s="404">
        <f t="shared" si="2"/>
        <v>5</v>
      </c>
      <c r="C37" s="404">
        <v>0</v>
      </c>
      <c r="D37" s="404">
        <v>0</v>
      </c>
      <c r="E37" s="404">
        <v>0</v>
      </c>
      <c r="F37" s="404">
        <v>0</v>
      </c>
      <c r="G37" s="404">
        <v>5</v>
      </c>
    </row>
    <row r="38" spans="1:7" x14ac:dyDescent="0.15">
      <c r="A38" s="396" t="s">
        <v>1108</v>
      </c>
      <c r="B38" s="404">
        <f t="shared" si="2"/>
        <v>2</v>
      </c>
      <c r="C38" s="404">
        <v>1</v>
      </c>
      <c r="D38" s="404">
        <v>0</v>
      </c>
      <c r="E38" s="404">
        <v>0</v>
      </c>
      <c r="F38" s="404">
        <v>0</v>
      </c>
      <c r="G38" s="404">
        <v>1</v>
      </c>
    </row>
    <row r="39" spans="1:7" x14ac:dyDescent="0.15">
      <c r="A39" s="396" t="s">
        <v>1109</v>
      </c>
      <c r="B39" s="404">
        <f t="shared" si="2"/>
        <v>6</v>
      </c>
      <c r="C39" s="404">
        <v>0</v>
      </c>
      <c r="D39" s="404">
        <v>0</v>
      </c>
      <c r="E39" s="404">
        <v>0</v>
      </c>
      <c r="F39" s="404">
        <v>0</v>
      </c>
      <c r="G39" s="404">
        <v>6</v>
      </c>
    </row>
    <row r="40" spans="1:7" x14ac:dyDescent="0.15">
      <c r="A40" s="396" t="s">
        <v>3851</v>
      </c>
      <c r="B40" s="404">
        <f t="shared" si="2"/>
        <v>8</v>
      </c>
      <c r="C40" s="404">
        <v>0</v>
      </c>
      <c r="D40" s="404">
        <v>0</v>
      </c>
      <c r="E40" s="404">
        <v>0</v>
      </c>
      <c r="F40" s="404">
        <v>0</v>
      </c>
      <c r="G40" s="404">
        <v>8</v>
      </c>
    </row>
    <row r="41" spans="1:7" x14ac:dyDescent="0.15">
      <c r="A41" s="396" t="s">
        <v>3825</v>
      </c>
      <c r="B41" s="404">
        <f t="shared" si="2"/>
        <v>2</v>
      </c>
      <c r="C41" s="404">
        <v>0</v>
      </c>
      <c r="D41" s="404">
        <v>0</v>
      </c>
      <c r="E41" s="404">
        <v>0</v>
      </c>
      <c r="F41" s="404">
        <v>0</v>
      </c>
      <c r="G41" s="404">
        <v>2</v>
      </c>
    </row>
    <row r="42" spans="1:7" x14ac:dyDescent="0.15">
      <c r="A42" s="396" t="s">
        <v>4260</v>
      </c>
      <c r="B42" s="404">
        <f t="shared" si="2"/>
        <v>2</v>
      </c>
      <c r="C42" s="404">
        <v>1</v>
      </c>
      <c r="D42" s="404">
        <v>0</v>
      </c>
      <c r="E42" s="404">
        <v>0</v>
      </c>
      <c r="F42" s="404">
        <v>0</v>
      </c>
      <c r="G42" s="404">
        <v>1</v>
      </c>
    </row>
    <row r="43" spans="1:7" x14ac:dyDescent="0.15">
      <c r="A43" s="396" t="s">
        <v>1160</v>
      </c>
      <c r="B43" s="404">
        <f t="shared" si="2"/>
        <v>1</v>
      </c>
      <c r="C43" s="404">
        <v>1</v>
      </c>
      <c r="D43" s="404">
        <v>0</v>
      </c>
      <c r="E43" s="404">
        <v>0</v>
      </c>
      <c r="F43" s="404">
        <v>0</v>
      </c>
      <c r="G43" s="404">
        <v>0</v>
      </c>
    </row>
    <row r="44" spans="1:7" x14ac:dyDescent="0.15">
      <c r="A44" s="396" t="s">
        <v>4261</v>
      </c>
      <c r="B44" s="404">
        <f t="shared" si="2"/>
        <v>1</v>
      </c>
      <c r="C44" s="404">
        <v>0</v>
      </c>
      <c r="D44" s="404">
        <v>0</v>
      </c>
      <c r="E44" s="404">
        <v>0</v>
      </c>
      <c r="F44" s="404">
        <v>0</v>
      </c>
      <c r="G44" s="404">
        <v>1</v>
      </c>
    </row>
    <row r="45" spans="1:7" x14ac:dyDescent="0.15">
      <c r="A45" s="396" t="s">
        <v>3827</v>
      </c>
      <c r="B45" s="404">
        <f t="shared" si="2"/>
        <v>2</v>
      </c>
      <c r="C45" s="404">
        <v>0</v>
      </c>
      <c r="D45" s="404">
        <v>1</v>
      </c>
      <c r="E45" s="404">
        <v>0</v>
      </c>
      <c r="F45" s="404">
        <v>1</v>
      </c>
      <c r="G45" s="404">
        <v>0</v>
      </c>
    </row>
    <row r="46" spans="1:7" x14ac:dyDescent="0.15">
      <c r="A46" s="396" t="s">
        <v>3830</v>
      </c>
      <c r="B46" s="404">
        <f t="shared" si="2"/>
        <v>1</v>
      </c>
      <c r="C46" s="404">
        <v>0</v>
      </c>
      <c r="D46" s="404">
        <v>0</v>
      </c>
      <c r="E46" s="404">
        <v>0</v>
      </c>
      <c r="F46" s="404">
        <v>0</v>
      </c>
      <c r="G46" s="404">
        <v>1</v>
      </c>
    </row>
    <row r="47" spans="1:7" x14ac:dyDescent="0.15">
      <c r="A47" s="396" t="s">
        <v>3831</v>
      </c>
      <c r="B47" s="404">
        <f t="shared" si="2"/>
        <v>2</v>
      </c>
      <c r="C47" s="404">
        <v>0</v>
      </c>
      <c r="D47" s="404">
        <v>0</v>
      </c>
      <c r="E47" s="404">
        <v>0</v>
      </c>
      <c r="F47" s="404">
        <v>0</v>
      </c>
      <c r="G47" s="404">
        <v>2</v>
      </c>
    </row>
    <row r="48" spans="1:7" x14ac:dyDescent="0.15">
      <c r="A48" s="396" t="s">
        <v>3832</v>
      </c>
      <c r="B48" s="404">
        <f t="shared" si="2"/>
        <v>3</v>
      </c>
      <c r="C48" s="404">
        <v>0</v>
      </c>
      <c r="D48" s="404">
        <v>0</v>
      </c>
      <c r="E48" s="404">
        <v>0</v>
      </c>
      <c r="F48" s="404">
        <v>0</v>
      </c>
      <c r="G48" s="404">
        <v>3</v>
      </c>
    </row>
    <row r="49" spans="1:7" x14ac:dyDescent="0.15">
      <c r="A49" s="396" t="s">
        <v>1342</v>
      </c>
      <c r="B49" s="404">
        <f t="shared" si="2"/>
        <v>2</v>
      </c>
      <c r="C49" s="404">
        <v>0</v>
      </c>
      <c r="D49" s="404">
        <v>0</v>
      </c>
      <c r="E49" s="404">
        <v>0</v>
      </c>
      <c r="F49" s="404">
        <v>0</v>
      </c>
      <c r="G49" s="404">
        <v>2</v>
      </c>
    </row>
    <row r="50" spans="1:7" x14ac:dyDescent="0.15">
      <c r="A50" s="396" t="s">
        <v>3833</v>
      </c>
      <c r="B50" s="404">
        <f t="shared" si="2"/>
        <v>1</v>
      </c>
      <c r="C50" s="404">
        <v>0</v>
      </c>
      <c r="D50" s="404">
        <v>0</v>
      </c>
      <c r="E50" s="404">
        <v>0</v>
      </c>
      <c r="F50" s="404">
        <v>0</v>
      </c>
      <c r="G50" s="404">
        <v>1</v>
      </c>
    </row>
    <row r="51" spans="1:7" x14ac:dyDescent="0.15">
      <c r="A51" s="396" t="s">
        <v>3835</v>
      </c>
      <c r="B51" s="404">
        <f t="shared" si="2"/>
        <v>3</v>
      </c>
      <c r="C51" s="404">
        <v>0</v>
      </c>
      <c r="D51" s="404">
        <v>0</v>
      </c>
      <c r="E51" s="404">
        <v>0</v>
      </c>
      <c r="F51" s="404">
        <v>0</v>
      </c>
      <c r="G51" s="404">
        <v>3</v>
      </c>
    </row>
    <row r="52" spans="1:7" x14ac:dyDescent="0.15">
      <c r="A52" s="396" t="s">
        <v>3836</v>
      </c>
      <c r="B52" s="404">
        <f t="shared" si="2"/>
        <v>1</v>
      </c>
      <c r="C52" s="404">
        <v>0</v>
      </c>
      <c r="D52" s="404">
        <v>0</v>
      </c>
      <c r="E52" s="404">
        <v>0</v>
      </c>
      <c r="F52" s="404">
        <v>0</v>
      </c>
      <c r="G52" s="404">
        <v>1</v>
      </c>
    </row>
    <row r="53" spans="1:7" x14ac:dyDescent="0.15">
      <c r="A53" s="396" t="s">
        <v>3837</v>
      </c>
      <c r="B53" s="404">
        <f t="shared" si="2"/>
        <v>1</v>
      </c>
      <c r="C53" s="404">
        <v>0</v>
      </c>
      <c r="D53" s="404">
        <v>0</v>
      </c>
      <c r="E53" s="404">
        <v>0</v>
      </c>
      <c r="F53" s="404">
        <v>0</v>
      </c>
      <c r="G53" s="404">
        <v>1</v>
      </c>
    </row>
    <row r="54" spans="1:7" x14ac:dyDescent="0.15">
      <c r="A54" s="396" t="s">
        <v>3838</v>
      </c>
      <c r="B54" s="404">
        <f t="shared" si="2"/>
        <v>1</v>
      </c>
      <c r="C54" s="404">
        <v>0</v>
      </c>
      <c r="D54" s="404">
        <v>0</v>
      </c>
      <c r="E54" s="404">
        <v>0</v>
      </c>
      <c r="F54" s="404">
        <v>0</v>
      </c>
      <c r="G54" s="404">
        <v>1</v>
      </c>
    </row>
    <row r="55" spans="1:7" x14ac:dyDescent="0.15">
      <c r="A55" s="396" t="s">
        <v>3839</v>
      </c>
      <c r="B55" s="404">
        <f t="shared" si="2"/>
        <v>1</v>
      </c>
      <c r="C55" s="404">
        <v>0</v>
      </c>
      <c r="D55" s="404">
        <v>0</v>
      </c>
      <c r="E55" s="404">
        <v>0</v>
      </c>
      <c r="F55" s="404">
        <v>0</v>
      </c>
      <c r="G55" s="404">
        <v>1</v>
      </c>
    </row>
    <row r="56" spans="1:7" x14ac:dyDescent="0.15">
      <c r="A56" s="396" t="s">
        <v>3810</v>
      </c>
      <c r="B56" s="404">
        <f t="shared" si="2"/>
        <v>2</v>
      </c>
      <c r="C56" s="404">
        <v>0</v>
      </c>
      <c r="D56" s="404">
        <v>0</v>
      </c>
      <c r="E56" s="404">
        <v>0</v>
      </c>
      <c r="F56" s="404">
        <v>0</v>
      </c>
      <c r="G56" s="404">
        <v>2</v>
      </c>
    </row>
    <row r="57" spans="1:7" x14ac:dyDescent="0.15">
      <c r="A57" s="396" t="s">
        <v>659</v>
      </c>
      <c r="B57" s="404">
        <f t="shared" si="2"/>
        <v>2</v>
      </c>
      <c r="C57" s="404">
        <v>1</v>
      </c>
      <c r="D57" s="404">
        <v>0</v>
      </c>
      <c r="E57" s="404">
        <v>0</v>
      </c>
      <c r="F57" s="404">
        <v>0</v>
      </c>
      <c r="G57" s="404">
        <v>1</v>
      </c>
    </row>
    <row r="58" spans="1:7" ht="11.25" x14ac:dyDescent="0.15">
      <c r="A58" s="396" t="s">
        <v>4257</v>
      </c>
      <c r="B58" s="404">
        <f t="shared" si="2"/>
        <v>15</v>
      </c>
      <c r="C58" s="404">
        <v>0</v>
      </c>
      <c r="D58" s="404">
        <v>1</v>
      </c>
      <c r="E58" s="404">
        <v>1</v>
      </c>
      <c r="F58" s="404">
        <v>0</v>
      </c>
      <c r="G58" s="404">
        <v>13</v>
      </c>
    </row>
    <row r="59" spans="1:7" x14ac:dyDescent="0.15">
      <c r="A59" s="395" t="s">
        <v>13</v>
      </c>
      <c r="B59" s="402">
        <f>SUM(B60:B62)</f>
        <v>4</v>
      </c>
      <c r="C59" s="402">
        <f t="shared" ref="C59:G59" si="7">SUM(C60:C62)</f>
        <v>0</v>
      </c>
      <c r="D59" s="402">
        <f t="shared" si="7"/>
        <v>1</v>
      </c>
      <c r="E59" s="402">
        <f t="shared" si="7"/>
        <v>0</v>
      </c>
      <c r="F59" s="402">
        <f t="shared" si="7"/>
        <v>0</v>
      </c>
      <c r="G59" s="402">
        <f t="shared" si="7"/>
        <v>3</v>
      </c>
    </row>
    <row r="60" spans="1:7" x14ac:dyDescent="0.15">
      <c r="A60" s="396" t="s">
        <v>1244</v>
      </c>
      <c r="B60" s="404">
        <f t="shared" si="2"/>
        <v>2</v>
      </c>
      <c r="C60" s="404">
        <v>0</v>
      </c>
      <c r="D60" s="404">
        <v>1</v>
      </c>
      <c r="E60" s="404">
        <v>0</v>
      </c>
      <c r="F60" s="404">
        <v>0</v>
      </c>
      <c r="G60" s="404">
        <v>1</v>
      </c>
    </row>
    <row r="61" spans="1:7" x14ac:dyDescent="0.15">
      <c r="A61" s="396" t="s">
        <v>1105</v>
      </c>
      <c r="B61" s="404">
        <f t="shared" si="2"/>
        <v>1</v>
      </c>
      <c r="C61" s="404">
        <v>0</v>
      </c>
      <c r="D61" s="404">
        <v>0</v>
      </c>
      <c r="E61" s="404">
        <v>0</v>
      </c>
      <c r="F61" s="404">
        <v>0</v>
      </c>
      <c r="G61" s="404">
        <v>1</v>
      </c>
    </row>
    <row r="62" spans="1:7" ht="11.25" x14ac:dyDescent="0.15">
      <c r="A62" s="396" t="s">
        <v>4257</v>
      </c>
      <c r="B62" s="404">
        <f t="shared" si="2"/>
        <v>1</v>
      </c>
      <c r="C62" s="404">
        <v>0</v>
      </c>
      <c r="D62" s="404">
        <v>0</v>
      </c>
      <c r="E62" s="404">
        <v>0</v>
      </c>
      <c r="F62" s="404">
        <v>0</v>
      </c>
      <c r="G62" s="404">
        <v>1</v>
      </c>
    </row>
    <row r="63" spans="1:7" x14ac:dyDescent="0.15">
      <c r="A63" s="395" t="s">
        <v>14</v>
      </c>
      <c r="B63" s="402">
        <f t="shared" ref="B63:G63" si="8">SUM(B64:B66)</f>
        <v>4</v>
      </c>
      <c r="C63" s="402">
        <f t="shared" si="8"/>
        <v>0</v>
      </c>
      <c r="D63" s="402">
        <f t="shared" si="8"/>
        <v>0</v>
      </c>
      <c r="E63" s="402">
        <f t="shared" si="8"/>
        <v>0</v>
      </c>
      <c r="F63" s="402">
        <f t="shared" si="8"/>
        <v>0</v>
      </c>
      <c r="G63" s="402">
        <f t="shared" si="8"/>
        <v>4</v>
      </c>
    </row>
    <row r="64" spans="1:7" x14ac:dyDescent="0.15">
      <c r="A64" s="396" t="s">
        <v>667</v>
      </c>
      <c r="B64" s="404">
        <f t="shared" si="2"/>
        <v>2</v>
      </c>
      <c r="C64" s="404">
        <v>0</v>
      </c>
      <c r="D64" s="404">
        <v>0</v>
      </c>
      <c r="E64" s="404">
        <v>0</v>
      </c>
      <c r="F64" s="404">
        <v>0</v>
      </c>
      <c r="G64" s="404">
        <v>2</v>
      </c>
    </row>
    <row r="65" spans="1:7" x14ac:dyDescent="0.15">
      <c r="A65" s="396" t="s">
        <v>4262</v>
      </c>
      <c r="B65" s="404">
        <f t="shared" si="2"/>
        <v>1</v>
      </c>
      <c r="C65" s="404">
        <v>0</v>
      </c>
      <c r="D65" s="404">
        <v>0</v>
      </c>
      <c r="E65" s="404">
        <v>0</v>
      </c>
      <c r="F65" s="404">
        <v>0</v>
      </c>
      <c r="G65" s="404">
        <v>1</v>
      </c>
    </row>
    <row r="66" spans="1:7" ht="11.25" x14ac:dyDescent="0.15">
      <c r="A66" s="396" t="s">
        <v>4257</v>
      </c>
      <c r="B66" s="404">
        <f t="shared" si="2"/>
        <v>1</v>
      </c>
      <c r="C66" s="404">
        <v>0</v>
      </c>
      <c r="D66" s="404">
        <v>0</v>
      </c>
      <c r="E66" s="404">
        <v>0</v>
      </c>
      <c r="F66" s="404">
        <v>0</v>
      </c>
      <c r="G66" s="404">
        <v>1</v>
      </c>
    </row>
    <row r="67" spans="1:7" x14ac:dyDescent="0.15">
      <c r="A67" s="395" t="s">
        <v>15</v>
      </c>
      <c r="B67" s="402">
        <f t="shared" ref="B67:G67" si="9">SUM(B68:B73)</f>
        <v>9</v>
      </c>
      <c r="C67" s="402">
        <f t="shared" si="9"/>
        <v>0</v>
      </c>
      <c r="D67" s="402">
        <f t="shared" si="9"/>
        <v>2</v>
      </c>
      <c r="E67" s="402">
        <f t="shared" si="9"/>
        <v>0</v>
      </c>
      <c r="F67" s="402">
        <f t="shared" si="9"/>
        <v>0</v>
      </c>
      <c r="G67" s="402">
        <f t="shared" si="9"/>
        <v>7</v>
      </c>
    </row>
    <row r="68" spans="1:7" x14ac:dyDescent="0.15">
      <c r="A68" s="396" t="s">
        <v>1245</v>
      </c>
      <c r="B68" s="404">
        <f t="shared" si="2"/>
        <v>2</v>
      </c>
      <c r="C68" s="404">
        <v>0</v>
      </c>
      <c r="D68" s="404">
        <v>0</v>
      </c>
      <c r="E68" s="404">
        <v>0</v>
      </c>
      <c r="F68" s="404">
        <v>0</v>
      </c>
      <c r="G68" s="404">
        <v>2</v>
      </c>
    </row>
    <row r="69" spans="1:7" x14ac:dyDescent="0.15">
      <c r="A69" s="396" t="s">
        <v>694</v>
      </c>
      <c r="B69" s="404">
        <f t="shared" si="2"/>
        <v>1</v>
      </c>
      <c r="C69" s="404">
        <v>0</v>
      </c>
      <c r="D69" s="404">
        <v>0</v>
      </c>
      <c r="E69" s="404">
        <v>0</v>
      </c>
      <c r="F69" s="404">
        <v>0</v>
      </c>
      <c r="G69" s="404">
        <v>1</v>
      </c>
    </row>
    <row r="70" spans="1:7" x14ac:dyDescent="0.15">
      <c r="A70" s="396" t="s">
        <v>3860</v>
      </c>
      <c r="B70" s="404">
        <f t="shared" si="2"/>
        <v>1</v>
      </c>
      <c r="C70" s="404">
        <v>0</v>
      </c>
      <c r="D70" s="404">
        <v>0</v>
      </c>
      <c r="E70" s="404">
        <v>0</v>
      </c>
      <c r="F70" s="404">
        <v>0</v>
      </c>
      <c r="G70" s="404">
        <v>1</v>
      </c>
    </row>
    <row r="71" spans="1:7" x14ac:dyDescent="0.15">
      <c r="A71" s="396" t="s">
        <v>3861</v>
      </c>
      <c r="B71" s="404">
        <f t="shared" si="2"/>
        <v>1</v>
      </c>
      <c r="C71" s="404">
        <v>0</v>
      </c>
      <c r="D71" s="404">
        <v>0</v>
      </c>
      <c r="E71" s="404">
        <v>0</v>
      </c>
      <c r="F71" s="404">
        <v>0</v>
      </c>
      <c r="G71" s="404">
        <v>1</v>
      </c>
    </row>
    <row r="72" spans="1:7" x14ac:dyDescent="0.15">
      <c r="A72" s="396" t="s">
        <v>4263</v>
      </c>
      <c r="B72" s="404">
        <f t="shared" si="2"/>
        <v>2</v>
      </c>
      <c r="C72" s="404">
        <v>0</v>
      </c>
      <c r="D72" s="404">
        <v>2</v>
      </c>
      <c r="E72" s="404">
        <v>0</v>
      </c>
      <c r="F72" s="404">
        <v>0</v>
      </c>
      <c r="G72" s="404">
        <v>0</v>
      </c>
    </row>
    <row r="73" spans="1:7" ht="11.25" x14ac:dyDescent="0.15">
      <c r="A73" s="396" t="s">
        <v>4257</v>
      </c>
      <c r="B73" s="404">
        <f t="shared" ref="B73:B89" si="10">SUM(C73:G73)</f>
        <v>2</v>
      </c>
      <c r="C73" s="404">
        <v>0</v>
      </c>
      <c r="D73" s="404">
        <v>0</v>
      </c>
      <c r="E73" s="404">
        <v>0</v>
      </c>
      <c r="F73" s="404">
        <v>0</v>
      </c>
      <c r="G73" s="404">
        <v>2</v>
      </c>
    </row>
    <row r="74" spans="1:7" x14ac:dyDescent="0.15">
      <c r="A74" s="395" t="s">
        <v>417</v>
      </c>
      <c r="B74" s="402">
        <f>SUM(B75:B79)</f>
        <v>16</v>
      </c>
      <c r="C74" s="402">
        <f t="shared" ref="C74:G74" si="11">SUM(C75:C79)</f>
        <v>0</v>
      </c>
      <c r="D74" s="402">
        <f t="shared" si="11"/>
        <v>0</v>
      </c>
      <c r="E74" s="402">
        <f t="shared" si="11"/>
        <v>0</v>
      </c>
      <c r="F74" s="402">
        <f t="shared" si="11"/>
        <v>0</v>
      </c>
      <c r="G74" s="402">
        <f t="shared" si="11"/>
        <v>16</v>
      </c>
    </row>
    <row r="75" spans="1:7" x14ac:dyDescent="0.15">
      <c r="A75" s="396" t="s">
        <v>3864</v>
      </c>
      <c r="B75" s="404">
        <f t="shared" si="10"/>
        <v>1</v>
      </c>
      <c r="C75" s="404">
        <v>0</v>
      </c>
      <c r="D75" s="404">
        <v>0</v>
      </c>
      <c r="E75" s="404">
        <v>0</v>
      </c>
      <c r="F75" s="404">
        <v>0</v>
      </c>
      <c r="G75" s="404">
        <v>1</v>
      </c>
    </row>
    <row r="76" spans="1:7" x14ac:dyDescent="0.15">
      <c r="A76" s="396" t="s">
        <v>763</v>
      </c>
      <c r="B76" s="404">
        <f t="shared" si="10"/>
        <v>6</v>
      </c>
      <c r="C76" s="404">
        <v>0</v>
      </c>
      <c r="D76" s="404">
        <v>0</v>
      </c>
      <c r="E76" s="404">
        <v>0</v>
      </c>
      <c r="F76" s="404">
        <v>0</v>
      </c>
      <c r="G76" s="404">
        <v>6</v>
      </c>
    </row>
    <row r="77" spans="1:7" x14ac:dyDescent="0.15">
      <c r="A77" s="396" t="s">
        <v>4264</v>
      </c>
      <c r="B77" s="404">
        <f t="shared" si="10"/>
        <v>1</v>
      </c>
      <c r="C77" s="404">
        <v>0</v>
      </c>
      <c r="D77" s="404">
        <v>0</v>
      </c>
      <c r="E77" s="404">
        <v>0</v>
      </c>
      <c r="F77" s="404">
        <v>0</v>
      </c>
      <c r="G77" s="404">
        <v>1</v>
      </c>
    </row>
    <row r="78" spans="1:7" x14ac:dyDescent="0.15">
      <c r="A78" s="396" t="s">
        <v>4265</v>
      </c>
      <c r="B78" s="404">
        <f t="shared" si="10"/>
        <v>1</v>
      </c>
      <c r="C78" s="404">
        <v>0</v>
      </c>
      <c r="D78" s="404">
        <v>0</v>
      </c>
      <c r="E78" s="404">
        <v>0</v>
      </c>
      <c r="F78" s="404">
        <v>0</v>
      </c>
      <c r="G78" s="404">
        <v>1</v>
      </c>
    </row>
    <row r="79" spans="1:7" ht="11.25" x14ac:dyDescent="0.15">
      <c r="A79" s="396" t="s">
        <v>4257</v>
      </c>
      <c r="B79" s="404">
        <f t="shared" si="10"/>
        <v>7</v>
      </c>
      <c r="C79" s="404">
        <v>0</v>
      </c>
      <c r="D79" s="404">
        <v>0</v>
      </c>
      <c r="E79" s="404">
        <v>0</v>
      </c>
      <c r="F79" s="404">
        <v>0</v>
      </c>
      <c r="G79" s="404">
        <v>7</v>
      </c>
    </row>
    <row r="80" spans="1:7" x14ac:dyDescent="0.15">
      <c r="A80" s="395" t="s">
        <v>418</v>
      </c>
      <c r="B80" s="402">
        <f t="shared" ref="B80:G80" si="12">SUM(B81:B82)</f>
        <v>2</v>
      </c>
      <c r="C80" s="402">
        <f t="shared" si="12"/>
        <v>0</v>
      </c>
      <c r="D80" s="402">
        <f t="shared" si="12"/>
        <v>0</v>
      </c>
      <c r="E80" s="402">
        <f t="shared" si="12"/>
        <v>0</v>
      </c>
      <c r="F80" s="402">
        <f t="shared" si="12"/>
        <v>0</v>
      </c>
      <c r="G80" s="402">
        <f t="shared" si="12"/>
        <v>2</v>
      </c>
    </row>
    <row r="81" spans="1:7" x14ac:dyDescent="0.15">
      <c r="A81" s="396" t="s">
        <v>4266</v>
      </c>
      <c r="B81" s="404">
        <f t="shared" si="10"/>
        <v>1</v>
      </c>
      <c r="C81" s="404">
        <v>0</v>
      </c>
      <c r="D81" s="404">
        <v>0</v>
      </c>
      <c r="E81" s="404">
        <v>0</v>
      </c>
      <c r="F81" s="404">
        <v>0</v>
      </c>
      <c r="G81" s="404">
        <v>1</v>
      </c>
    </row>
    <row r="82" spans="1:7" ht="11.25" x14ac:dyDescent="0.15">
      <c r="A82" s="396" t="s">
        <v>4257</v>
      </c>
      <c r="B82" s="404">
        <f t="shared" si="10"/>
        <v>1</v>
      </c>
      <c r="C82" s="404">
        <v>0</v>
      </c>
      <c r="D82" s="404">
        <v>0</v>
      </c>
      <c r="E82" s="404">
        <v>0</v>
      </c>
      <c r="F82" s="404">
        <v>0</v>
      </c>
      <c r="G82" s="404">
        <v>1</v>
      </c>
    </row>
    <row r="83" spans="1:7" x14ac:dyDescent="0.15">
      <c r="A83" s="395" t="s">
        <v>18</v>
      </c>
      <c r="B83" s="402">
        <f>SUM(B84)</f>
        <v>1</v>
      </c>
      <c r="C83" s="402">
        <f t="shared" ref="C83:G83" si="13">SUM(C84)</f>
        <v>0</v>
      </c>
      <c r="D83" s="402">
        <f t="shared" si="13"/>
        <v>0</v>
      </c>
      <c r="E83" s="402">
        <f t="shared" si="13"/>
        <v>0</v>
      </c>
      <c r="F83" s="402">
        <f t="shared" si="13"/>
        <v>0</v>
      </c>
      <c r="G83" s="402">
        <f t="shared" si="13"/>
        <v>1</v>
      </c>
    </row>
    <row r="84" spans="1:7" x14ac:dyDescent="0.15">
      <c r="A84" s="396" t="s">
        <v>765</v>
      </c>
      <c r="B84" s="404">
        <f t="shared" si="10"/>
        <v>1</v>
      </c>
      <c r="C84" s="404">
        <v>0</v>
      </c>
      <c r="D84" s="404">
        <v>0</v>
      </c>
      <c r="E84" s="404">
        <v>0</v>
      </c>
      <c r="F84" s="404">
        <v>0</v>
      </c>
      <c r="G84" s="404">
        <v>1</v>
      </c>
    </row>
    <row r="85" spans="1:7" x14ac:dyDescent="0.15">
      <c r="A85" s="395" t="s">
        <v>1128</v>
      </c>
      <c r="B85" s="402">
        <f>SUM(B86:B87)</f>
        <v>7</v>
      </c>
      <c r="C85" s="402">
        <f t="shared" ref="C85:G85" si="14">SUM(C86:C87)</f>
        <v>1</v>
      </c>
      <c r="D85" s="402">
        <f t="shared" si="14"/>
        <v>0</v>
      </c>
      <c r="E85" s="402">
        <f t="shared" si="14"/>
        <v>0</v>
      </c>
      <c r="F85" s="402">
        <f t="shared" si="14"/>
        <v>0</v>
      </c>
      <c r="G85" s="402">
        <f t="shared" si="14"/>
        <v>6</v>
      </c>
    </row>
    <row r="86" spans="1:7" x14ac:dyDescent="0.15">
      <c r="A86" s="291" t="s">
        <v>1128</v>
      </c>
      <c r="B86" s="404">
        <f t="shared" si="10"/>
        <v>6</v>
      </c>
      <c r="C86" s="404">
        <v>1</v>
      </c>
      <c r="D86" s="404">
        <v>0</v>
      </c>
      <c r="E86" s="404">
        <v>0</v>
      </c>
      <c r="F86" s="404">
        <v>0</v>
      </c>
      <c r="G86" s="404">
        <v>5</v>
      </c>
    </row>
    <row r="87" spans="1:7" x14ac:dyDescent="0.15">
      <c r="A87" s="396" t="s">
        <v>1129</v>
      </c>
      <c r="B87" s="404">
        <f t="shared" si="10"/>
        <v>1</v>
      </c>
      <c r="C87" s="404">
        <v>0</v>
      </c>
      <c r="D87" s="404">
        <v>0</v>
      </c>
      <c r="E87" s="404">
        <v>0</v>
      </c>
      <c r="F87" s="404">
        <v>0</v>
      </c>
      <c r="G87" s="404">
        <v>1</v>
      </c>
    </row>
    <row r="88" spans="1:7" x14ac:dyDescent="0.15">
      <c r="A88" s="395" t="s">
        <v>20</v>
      </c>
      <c r="B88" s="402">
        <f t="shared" ref="B88:G88" si="15">SUM(B89:B89)</f>
        <v>1</v>
      </c>
      <c r="C88" s="402">
        <f t="shared" si="15"/>
        <v>0</v>
      </c>
      <c r="D88" s="402">
        <f t="shared" si="15"/>
        <v>0</v>
      </c>
      <c r="E88" s="402">
        <f t="shared" si="15"/>
        <v>0</v>
      </c>
      <c r="F88" s="402">
        <f t="shared" si="15"/>
        <v>0</v>
      </c>
      <c r="G88" s="402">
        <f t="shared" si="15"/>
        <v>1</v>
      </c>
    </row>
    <row r="89" spans="1:7" x14ac:dyDescent="0.15">
      <c r="A89" s="396" t="s">
        <v>744</v>
      </c>
      <c r="B89" s="404">
        <f t="shared" si="10"/>
        <v>1</v>
      </c>
      <c r="C89" s="404">
        <v>0</v>
      </c>
      <c r="D89" s="404">
        <v>0</v>
      </c>
      <c r="E89" s="404">
        <v>0</v>
      </c>
      <c r="F89" s="404">
        <v>0</v>
      </c>
      <c r="G89" s="404">
        <v>1</v>
      </c>
    </row>
    <row r="90" spans="1:7" ht="10.5" customHeight="1" x14ac:dyDescent="0.15">
      <c r="A90" s="2710"/>
      <c r="B90" s="2775"/>
      <c r="C90" s="2775"/>
      <c r="D90" s="2775"/>
      <c r="E90" s="2775"/>
      <c r="F90" s="2775"/>
      <c r="G90" s="2775"/>
    </row>
    <row r="91" spans="1:7" ht="22.5" customHeight="1" x14ac:dyDescent="0.15">
      <c r="A91" s="2772" t="s">
        <v>4267</v>
      </c>
      <c r="B91" s="2773"/>
      <c r="C91" s="2773"/>
      <c r="D91" s="2773"/>
      <c r="E91" s="2773"/>
      <c r="F91" s="2773"/>
      <c r="G91" s="2773"/>
    </row>
    <row r="92" spans="1:7" ht="11.25" customHeight="1" x14ac:dyDescent="0.15">
      <c r="A92" s="2772" t="s">
        <v>4268</v>
      </c>
      <c r="B92" s="2772"/>
      <c r="C92" s="2772"/>
      <c r="D92" s="2772"/>
      <c r="E92" s="2772"/>
      <c r="F92" s="2772"/>
      <c r="G92" s="2772"/>
    </row>
    <row r="93" spans="1:7" x14ac:dyDescent="0.15">
      <c r="A93" s="3441" t="s">
        <v>21</v>
      </c>
      <c r="B93" s="3672"/>
      <c r="C93" s="3672"/>
      <c r="D93" s="3672"/>
      <c r="E93" s="3672"/>
      <c r="F93" s="3672"/>
      <c r="G93" s="3672"/>
    </row>
    <row r="94" spans="1:7" x14ac:dyDescent="0.15">
      <c r="A94" s="2512" t="s">
        <v>1112</v>
      </c>
      <c r="B94" s="2773"/>
      <c r="C94" s="2773"/>
      <c r="D94" s="2773"/>
      <c r="E94" s="2773"/>
      <c r="F94" s="2773"/>
      <c r="G94" s="2773"/>
    </row>
  </sheetData>
  <mergeCells count="10">
    <mergeCell ref="A91:G91"/>
    <mergeCell ref="A92:G92"/>
    <mergeCell ref="A93:G93"/>
    <mergeCell ref="A94:G94"/>
    <mergeCell ref="A2:G2"/>
    <mergeCell ref="A3:G3"/>
    <mergeCell ref="A4:A5"/>
    <mergeCell ref="B4:B5"/>
    <mergeCell ref="C4:G4"/>
    <mergeCell ref="A90:G90"/>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9"/>
  <dimension ref="A2:G92"/>
  <sheetViews>
    <sheetView zoomScaleNormal="100" workbookViewId="0"/>
  </sheetViews>
  <sheetFormatPr baseColWidth="10" defaultColWidth="9.140625" defaultRowHeight="10.5" x14ac:dyDescent="0.15"/>
  <cols>
    <col min="1" max="1" width="24.28515625" style="2133" customWidth="1"/>
    <col min="2" max="2" width="13.42578125" style="2133" customWidth="1"/>
    <col min="3" max="3" width="16.140625" style="2133" customWidth="1"/>
    <col min="4" max="4" width="16.28515625" style="2133" customWidth="1"/>
    <col min="5" max="5" width="16.7109375" style="2133" customWidth="1"/>
    <col min="6" max="6" width="16.5703125" style="2133" customWidth="1"/>
    <col min="7" max="7" width="16" style="2133" customWidth="1"/>
    <col min="8" max="16384" width="9.140625" style="2133"/>
  </cols>
  <sheetData>
    <row r="2" spans="1:7" ht="22.5" customHeight="1" x14ac:dyDescent="0.15">
      <c r="A2" s="2772" t="s">
        <v>4269</v>
      </c>
      <c r="B2" s="2853"/>
      <c r="C2" s="2853"/>
      <c r="D2" s="2853"/>
      <c r="E2" s="2853"/>
      <c r="F2" s="2853"/>
      <c r="G2" s="2853"/>
    </row>
    <row r="3" spans="1:7" ht="11.25" customHeight="1" x14ac:dyDescent="0.15">
      <c r="A3" s="3673"/>
      <c r="B3" s="2775"/>
      <c r="C3" s="2775"/>
      <c r="D3" s="2775"/>
      <c r="E3" s="2775"/>
      <c r="F3" s="2775"/>
      <c r="G3" s="2775"/>
    </row>
    <row r="4" spans="1:7" x14ac:dyDescent="0.15">
      <c r="A4" s="3668" t="s">
        <v>1134</v>
      </c>
      <c r="B4" s="3669" t="s">
        <v>89</v>
      </c>
      <c r="C4" s="3670" t="s">
        <v>1115</v>
      </c>
      <c r="D4" s="3671"/>
      <c r="E4" s="3671"/>
      <c r="F4" s="3671"/>
      <c r="G4" s="3671"/>
    </row>
    <row r="5" spans="1:7" ht="94.5" x14ac:dyDescent="0.15">
      <c r="A5" s="3668"/>
      <c r="B5" s="3669"/>
      <c r="C5" s="2302" t="s">
        <v>4251</v>
      </c>
      <c r="D5" s="2302" t="s">
        <v>4252</v>
      </c>
      <c r="E5" s="2302" t="s">
        <v>4253</v>
      </c>
      <c r="F5" s="2302" t="s">
        <v>4254</v>
      </c>
      <c r="G5" s="2302" t="s">
        <v>4255</v>
      </c>
    </row>
    <row r="6" spans="1:7" ht="13.5" customHeight="1" x14ac:dyDescent="0.15">
      <c r="A6" s="154" t="s">
        <v>71</v>
      </c>
      <c r="B6" s="2310">
        <f t="shared" ref="B6:G6" si="0">SUM(B7,B10,B18,B22,B24,B26,B38,B58,B63,B65,B72,B77,B80,B82,B86)</f>
        <v>287</v>
      </c>
      <c r="C6" s="2310">
        <f t="shared" si="0"/>
        <v>16</v>
      </c>
      <c r="D6" s="2310">
        <f t="shared" si="0"/>
        <v>18</v>
      </c>
      <c r="E6" s="2310">
        <f t="shared" si="0"/>
        <v>5</v>
      </c>
      <c r="F6" s="2310">
        <f t="shared" si="0"/>
        <v>1</v>
      </c>
      <c r="G6" s="2310">
        <f t="shared" si="0"/>
        <v>247</v>
      </c>
    </row>
    <row r="7" spans="1:7" ht="13.5" customHeight="1" x14ac:dyDescent="0.15">
      <c r="A7" s="395" t="s">
        <v>5</v>
      </c>
      <c r="B7" s="2310">
        <f>SUM(B8:B9)</f>
        <v>10</v>
      </c>
      <c r="C7" s="2310">
        <f>SUM(C8:C9)</f>
        <v>0</v>
      </c>
      <c r="D7" s="2310">
        <f t="shared" ref="D7:G7" si="1">SUM(D8:D9)</f>
        <v>1</v>
      </c>
      <c r="E7" s="2310">
        <f t="shared" si="1"/>
        <v>0</v>
      </c>
      <c r="F7" s="2310">
        <f t="shared" si="1"/>
        <v>0</v>
      </c>
      <c r="G7" s="2310">
        <f t="shared" si="1"/>
        <v>9</v>
      </c>
    </row>
    <row r="8" spans="1:7" ht="13.5" customHeight="1" x14ac:dyDescent="0.15">
      <c r="A8" s="396" t="s">
        <v>1089</v>
      </c>
      <c r="B8" s="2310">
        <f t="shared" ref="B8:B64" si="2">SUM(C8:G8)</f>
        <v>9</v>
      </c>
      <c r="C8" s="2311">
        <v>0</v>
      </c>
      <c r="D8" s="2311">
        <v>1</v>
      </c>
      <c r="E8" s="2311">
        <v>0</v>
      </c>
      <c r="F8" s="2311">
        <v>0</v>
      </c>
      <c r="G8" s="2311">
        <v>8</v>
      </c>
    </row>
    <row r="9" spans="1:7" ht="13.5" customHeight="1" x14ac:dyDescent="0.15">
      <c r="A9" s="2132" t="s">
        <v>1137</v>
      </c>
      <c r="B9" s="2310">
        <f t="shared" si="2"/>
        <v>1</v>
      </c>
      <c r="C9" s="2311">
        <v>0</v>
      </c>
      <c r="D9" s="2311">
        <v>0</v>
      </c>
      <c r="E9" s="2311">
        <v>0</v>
      </c>
      <c r="F9" s="2311">
        <v>0</v>
      </c>
      <c r="G9" s="2311">
        <v>1</v>
      </c>
    </row>
    <row r="10" spans="1:7" ht="13.5" customHeight="1" x14ac:dyDescent="0.15">
      <c r="A10" s="395" t="s">
        <v>7</v>
      </c>
      <c r="B10" s="2310">
        <f>SUM(C10:G10)</f>
        <v>26</v>
      </c>
      <c r="C10" s="2310">
        <f>SUM(C11:C17)</f>
        <v>1</v>
      </c>
      <c r="D10" s="2310">
        <f t="shared" ref="D10:G10" si="3">SUM(D11:D17)</f>
        <v>3</v>
      </c>
      <c r="E10" s="2310">
        <f t="shared" si="3"/>
        <v>3</v>
      </c>
      <c r="F10" s="2310">
        <f t="shared" si="3"/>
        <v>0</v>
      </c>
      <c r="G10" s="2310">
        <f t="shared" si="3"/>
        <v>19</v>
      </c>
    </row>
    <row r="11" spans="1:7" ht="13.5" customHeight="1" x14ac:dyDescent="0.15">
      <c r="A11" s="396" t="s">
        <v>4270</v>
      </c>
      <c r="B11" s="2310">
        <f t="shared" si="2"/>
        <v>3</v>
      </c>
      <c r="C11" s="2311">
        <v>1</v>
      </c>
      <c r="D11" s="2311">
        <v>0</v>
      </c>
      <c r="E11" s="2311">
        <v>0</v>
      </c>
      <c r="F11" s="2311">
        <v>0</v>
      </c>
      <c r="G11" s="2311">
        <v>2</v>
      </c>
    </row>
    <row r="12" spans="1:7" ht="13.5" customHeight="1" x14ac:dyDescent="0.15">
      <c r="A12" s="396" t="s">
        <v>3880</v>
      </c>
      <c r="B12" s="2310">
        <f t="shared" si="2"/>
        <v>3</v>
      </c>
      <c r="C12" s="2310">
        <v>0</v>
      </c>
      <c r="D12" s="2310">
        <v>0</v>
      </c>
      <c r="E12" s="2310">
        <v>0</v>
      </c>
      <c r="F12" s="2310">
        <v>0</v>
      </c>
      <c r="G12" s="2310">
        <v>3</v>
      </c>
    </row>
    <row r="13" spans="1:7" ht="13.5" customHeight="1" x14ac:dyDescent="0.15">
      <c r="A13" s="396" t="s">
        <v>28</v>
      </c>
      <c r="B13" s="2310">
        <f t="shared" si="2"/>
        <v>1</v>
      </c>
      <c r="C13" s="2311">
        <v>0</v>
      </c>
      <c r="D13" s="2311">
        <v>0</v>
      </c>
      <c r="E13" s="2311">
        <v>0</v>
      </c>
      <c r="F13" s="2311">
        <v>0</v>
      </c>
      <c r="G13" s="2311">
        <v>1</v>
      </c>
    </row>
    <row r="14" spans="1:7" ht="13.5" customHeight="1" x14ac:dyDescent="0.15">
      <c r="A14" s="2132" t="s">
        <v>1139</v>
      </c>
      <c r="B14" s="2310">
        <f t="shared" si="2"/>
        <v>13</v>
      </c>
      <c r="C14" s="2311">
        <v>0</v>
      </c>
      <c r="D14" s="2311">
        <v>1</v>
      </c>
      <c r="E14" s="2311">
        <v>2</v>
      </c>
      <c r="F14" s="2311">
        <v>0</v>
      </c>
      <c r="G14" s="2311">
        <v>10</v>
      </c>
    </row>
    <row r="15" spans="1:7" ht="13.5" customHeight="1" x14ac:dyDescent="0.15">
      <c r="A15" s="396" t="s">
        <v>4271</v>
      </c>
      <c r="B15" s="2310">
        <f t="shared" si="2"/>
        <v>2</v>
      </c>
      <c r="C15" s="2311">
        <v>0</v>
      </c>
      <c r="D15" s="2311">
        <v>0</v>
      </c>
      <c r="E15" s="2311">
        <v>0</v>
      </c>
      <c r="F15" s="2311">
        <v>0</v>
      </c>
      <c r="G15" s="2311">
        <v>2</v>
      </c>
    </row>
    <row r="16" spans="1:7" ht="13.5" customHeight="1" x14ac:dyDescent="0.15">
      <c r="A16" s="396" t="s">
        <v>4272</v>
      </c>
      <c r="B16" s="2310">
        <f t="shared" si="2"/>
        <v>1</v>
      </c>
      <c r="C16" s="2311">
        <v>0</v>
      </c>
      <c r="D16" s="2311">
        <v>1</v>
      </c>
      <c r="E16" s="2311">
        <v>0</v>
      </c>
      <c r="F16" s="2311">
        <v>0</v>
      </c>
      <c r="G16" s="2311">
        <v>0</v>
      </c>
    </row>
    <row r="17" spans="1:7" ht="13.5" customHeight="1" x14ac:dyDescent="0.15">
      <c r="A17" s="396" t="s">
        <v>3885</v>
      </c>
      <c r="B17" s="2310">
        <f t="shared" si="2"/>
        <v>3</v>
      </c>
      <c r="C17" s="2311">
        <v>0</v>
      </c>
      <c r="D17" s="2311">
        <v>1</v>
      </c>
      <c r="E17" s="2311">
        <v>1</v>
      </c>
      <c r="F17" s="2311">
        <v>0</v>
      </c>
      <c r="G17" s="2311">
        <v>1</v>
      </c>
    </row>
    <row r="18" spans="1:7" ht="13.5" customHeight="1" x14ac:dyDescent="0.15">
      <c r="A18" s="395" t="s">
        <v>8</v>
      </c>
      <c r="B18" s="2310">
        <f>SUM(B19:B21)</f>
        <v>8</v>
      </c>
      <c r="C18" s="2310">
        <f>SUM(C19:C21)</f>
        <v>0</v>
      </c>
      <c r="D18" s="2310">
        <f t="shared" ref="D18:G18" si="4">SUM(D19:D21)</f>
        <v>4</v>
      </c>
      <c r="E18" s="2310">
        <f t="shared" si="4"/>
        <v>0</v>
      </c>
      <c r="F18" s="2310">
        <f t="shared" si="4"/>
        <v>0</v>
      </c>
      <c r="G18" s="2310">
        <f t="shared" si="4"/>
        <v>4</v>
      </c>
    </row>
    <row r="19" spans="1:7" ht="13.5" customHeight="1" x14ac:dyDescent="0.15">
      <c r="A19" s="396" t="s">
        <v>4270</v>
      </c>
      <c r="B19" s="2310">
        <f t="shared" si="2"/>
        <v>6</v>
      </c>
      <c r="C19" s="2311">
        <v>0</v>
      </c>
      <c r="D19" s="2311">
        <v>4</v>
      </c>
      <c r="E19" s="2311">
        <v>0</v>
      </c>
      <c r="F19" s="2311">
        <v>0</v>
      </c>
      <c r="G19" s="2311">
        <v>2</v>
      </c>
    </row>
    <row r="20" spans="1:7" ht="13.5" customHeight="1" x14ac:dyDescent="0.15">
      <c r="A20" s="2132" t="s">
        <v>1137</v>
      </c>
      <c r="B20" s="2310">
        <f t="shared" si="2"/>
        <v>1</v>
      </c>
      <c r="C20" s="2311">
        <v>0</v>
      </c>
      <c r="D20" s="2311">
        <v>0</v>
      </c>
      <c r="E20" s="2311">
        <v>0</v>
      </c>
      <c r="F20" s="2311">
        <v>0</v>
      </c>
      <c r="G20" s="2311">
        <v>1</v>
      </c>
    </row>
    <row r="21" spans="1:7" ht="13.5" customHeight="1" x14ac:dyDescent="0.15">
      <c r="A21" s="2132" t="s">
        <v>1139</v>
      </c>
      <c r="B21" s="2310">
        <f t="shared" si="2"/>
        <v>1</v>
      </c>
      <c r="C21" s="2311">
        <v>0</v>
      </c>
      <c r="D21" s="2311">
        <v>0</v>
      </c>
      <c r="E21" s="2311">
        <v>0</v>
      </c>
      <c r="F21" s="2311">
        <v>0</v>
      </c>
      <c r="G21" s="2311">
        <v>1</v>
      </c>
    </row>
    <row r="22" spans="1:7" ht="13.5" customHeight="1" x14ac:dyDescent="0.15">
      <c r="A22" s="395" t="s">
        <v>9</v>
      </c>
      <c r="B22" s="2310">
        <f>SUM(B23:B23)</f>
        <v>1</v>
      </c>
      <c r="C22" s="2310">
        <f>SUM(C23)</f>
        <v>0</v>
      </c>
      <c r="D22" s="2310">
        <f t="shared" ref="D22:G22" si="5">SUM(D23)</f>
        <v>0</v>
      </c>
      <c r="E22" s="2310">
        <f t="shared" si="5"/>
        <v>0</v>
      </c>
      <c r="F22" s="2310">
        <f t="shared" si="5"/>
        <v>0</v>
      </c>
      <c r="G22" s="2310">
        <f t="shared" si="5"/>
        <v>1</v>
      </c>
    </row>
    <row r="23" spans="1:7" ht="13.5" customHeight="1" x14ac:dyDescent="0.15">
      <c r="A23" s="396" t="s">
        <v>3882</v>
      </c>
      <c r="B23" s="2310">
        <f t="shared" si="2"/>
        <v>1</v>
      </c>
      <c r="C23" s="2311">
        <v>0</v>
      </c>
      <c r="D23" s="2311">
        <v>0</v>
      </c>
      <c r="E23" s="2311">
        <v>0</v>
      </c>
      <c r="F23" s="2311">
        <v>0</v>
      </c>
      <c r="G23" s="2311">
        <v>1</v>
      </c>
    </row>
    <row r="24" spans="1:7" ht="13.5" customHeight="1" x14ac:dyDescent="0.15">
      <c r="A24" s="395" t="s">
        <v>10</v>
      </c>
      <c r="B24" s="2310">
        <f>SUM(B25)</f>
        <v>1</v>
      </c>
      <c r="C24" s="2310">
        <f>SUM(C25)</f>
        <v>0</v>
      </c>
      <c r="D24" s="2310">
        <f t="shared" ref="D24:G24" si="6">SUM(D25)</f>
        <v>0</v>
      </c>
      <c r="E24" s="2310">
        <f t="shared" si="6"/>
        <v>0</v>
      </c>
      <c r="F24" s="2310">
        <f t="shared" si="6"/>
        <v>0</v>
      </c>
      <c r="G24" s="2310">
        <f t="shared" si="6"/>
        <v>1</v>
      </c>
    </row>
    <row r="25" spans="1:7" ht="13.5" customHeight="1" x14ac:dyDescent="0.15">
      <c r="A25" s="2132" t="s">
        <v>1139</v>
      </c>
      <c r="B25" s="2310">
        <f t="shared" si="2"/>
        <v>1</v>
      </c>
      <c r="C25" s="2311">
        <v>0</v>
      </c>
      <c r="D25" s="2311">
        <v>0</v>
      </c>
      <c r="E25" s="2311">
        <v>0</v>
      </c>
      <c r="F25" s="2311">
        <v>0</v>
      </c>
      <c r="G25" s="2311">
        <v>1</v>
      </c>
    </row>
    <row r="26" spans="1:7" ht="13.5" customHeight="1" x14ac:dyDescent="0.15">
      <c r="A26" s="395" t="s">
        <v>11</v>
      </c>
      <c r="B26" s="2310">
        <f>SUM(B27:B37)</f>
        <v>82</v>
      </c>
      <c r="C26" s="2310">
        <f>SUM(C27:C37)</f>
        <v>9</v>
      </c>
      <c r="D26" s="2310">
        <f t="shared" ref="D26:G26" si="7">SUM(D27:D37)</f>
        <v>5</v>
      </c>
      <c r="E26" s="2310">
        <f t="shared" si="7"/>
        <v>0</v>
      </c>
      <c r="F26" s="2310">
        <f t="shared" si="7"/>
        <v>0</v>
      </c>
      <c r="G26" s="2310">
        <f t="shared" si="7"/>
        <v>68</v>
      </c>
    </row>
    <row r="27" spans="1:7" ht="13.5" customHeight="1" x14ac:dyDescent="0.15">
      <c r="A27" s="396" t="s">
        <v>4270</v>
      </c>
      <c r="B27" s="2310">
        <f t="shared" si="2"/>
        <v>1</v>
      </c>
      <c r="C27" s="2310">
        <v>1</v>
      </c>
      <c r="D27" s="2310">
        <v>0</v>
      </c>
      <c r="E27" s="2310">
        <v>0</v>
      </c>
      <c r="F27" s="2310">
        <v>0</v>
      </c>
      <c r="G27" s="2310">
        <v>0</v>
      </c>
    </row>
    <row r="28" spans="1:7" ht="13.5" customHeight="1" x14ac:dyDescent="0.15">
      <c r="A28" s="396" t="s">
        <v>3880</v>
      </c>
      <c r="B28" s="2310">
        <f t="shared" si="2"/>
        <v>21</v>
      </c>
      <c r="C28" s="2310">
        <v>0</v>
      </c>
      <c r="D28" s="2310">
        <v>0</v>
      </c>
      <c r="E28" s="2310">
        <v>0</v>
      </c>
      <c r="F28" s="2310">
        <v>0</v>
      </c>
      <c r="G28" s="2310">
        <v>21</v>
      </c>
    </row>
    <row r="29" spans="1:7" ht="13.5" customHeight="1" x14ac:dyDescent="0.15">
      <c r="A29" s="2132" t="s">
        <v>1137</v>
      </c>
      <c r="B29" s="2310">
        <f t="shared" si="2"/>
        <v>14</v>
      </c>
      <c r="C29" s="2312">
        <v>0</v>
      </c>
      <c r="D29" s="2312">
        <v>0</v>
      </c>
      <c r="E29" s="2312">
        <v>0</v>
      </c>
      <c r="F29" s="2312">
        <v>0</v>
      </c>
      <c r="G29" s="2312">
        <v>14</v>
      </c>
    </row>
    <row r="30" spans="1:7" ht="13.5" customHeight="1" x14ac:dyDescent="0.15">
      <c r="A30" s="396" t="s">
        <v>28</v>
      </c>
      <c r="B30" s="2310">
        <f t="shared" si="2"/>
        <v>1</v>
      </c>
      <c r="C30" s="2310">
        <v>1</v>
      </c>
      <c r="D30" s="2310">
        <v>0</v>
      </c>
      <c r="E30" s="2310">
        <v>0</v>
      </c>
      <c r="F30" s="2310">
        <v>0</v>
      </c>
      <c r="G30" s="2310">
        <v>0</v>
      </c>
    </row>
    <row r="31" spans="1:7" ht="13.5" customHeight="1" x14ac:dyDescent="0.15">
      <c r="A31" s="396" t="s">
        <v>4273</v>
      </c>
      <c r="B31" s="2310">
        <f t="shared" si="2"/>
        <v>2</v>
      </c>
      <c r="C31" s="2311">
        <v>0</v>
      </c>
      <c r="D31" s="2311">
        <v>0</v>
      </c>
      <c r="E31" s="2311">
        <v>0</v>
      </c>
      <c r="F31" s="2311">
        <v>0</v>
      </c>
      <c r="G31" s="2311">
        <v>2</v>
      </c>
    </row>
    <row r="32" spans="1:7" ht="13.5" customHeight="1" x14ac:dyDescent="0.15">
      <c r="A32" s="2132" t="s">
        <v>1139</v>
      </c>
      <c r="B32" s="2310">
        <f t="shared" si="2"/>
        <v>15</v>
      </c>
      <c r="C32" s="2311">
        <v>4</v>
      </c>
      <c r="D32" s="2311">
        <v>5</v>
      </c>
      <c r="E32" s="2311">
        <v>0</v>
      </c>
      <c r="F32" s="2311">
        <v>0</v>
      </c>
      <c r="G32" s="2311">
        <v>6</v>
      </c>
    </row>
    <row r="33" spans="1:7" ht="13.5" customHeight="1" x14ac:dyDescent="0.15">
      <c r="A33" s="396" t="s">
        <v>4274</v>
      </c>
      <c r="B33" s="2310">
        <f t="shared" si="2"/>
        <v>1</v>
      </c>
      <c r="C33" s="2311">
        <v>0</v>
      </c>
      <c r="D33" s="2311">
        <v>0</v>
      </c>
      <c r="E33" s="2311">
        <v>0</v>
      </c>
      <c r="F33" s="2311">
        <v>0</v>
      </c>
      <c r="G33" s="2311">
        <v>1</v>
      </c>
    </row>
    <row r="34" spans="1:7" ht="13.5" customHeight="1" x14ac:dyDescent="0.15">
      <c r="A34" s="396" t="s">
        <v>4275</v>
      </c>
      <c r="B34" s="2310">
        <f t="shared" si="2"/>
        <v>6</v>
      </c>
      <c r="C34" s="2311">
        <v>1</v>
      </c>
      <c r="D34" s="2311">
        <v>0</v>
      </c>
      <c r="E34" s="2311">
        <v>0</v>
      </c>
      <c r="F34" s="2311">
        <v>0</v>
      </c>
      <c r="G34" s="2311">
        <v>5</v>
      </c>
    </row>
    <row r="35" spans="1:7" ht="13.5" customHeight="1" x14ac:dyDescent="0.15">
      <c r="A35" s="396" t="s">
        <v>3882</v>
      </c>
      <c r="B35" s="2310">
        <f t="shared" si="2"/>
        <v>15</v>
      </c>
      <c r="C35" s="2311">
        <v>1</v>
      </c>
      <c r="D35" s="2311">
        <v>0</v>
      </c>
      <c r="E35" s="2311">
        <v>0</v>
      </c>
      <c r="F35" s="2311">
        <v>0</v>
      </c>
      <c r="G35" s="2311">
        <v>14</v>
      </c>
    </row>
    <row r="36" spans="1:7" ht="13.5" customHeight="1" x14ac:dyDescent="0.15">
      <c r="A36" s="396" t="s">
        <v>1140</v>
      </c>
      <c r="B36" s="2310">
        <f t="shared" si="2"/>
        <v>1</v>
      </c>
      <c r="C36" s="2311">
        <v>1</v>
      </c>
      <c r="D36" s="2311">
        <v>0</v>
      </c>
      <c r="E36" s="2311">
        <v>0</v>
      </c>
      <c r="F36" s="2311">
        <v>0</v>
      </c>
      <c r="G36" s="2311">
        <v>0</v>
      </c>
    </row>
    <row r="37" spans="1:7" ht="13.5" customHeight="1" x14ac:dyDescent="0.15">
      <c r="A37" s="396" t="s">
        <v>3885</v>
      </c>
      <c r="B37" s="2310">
        <f t="shared" si="2"/>
        <v>5</v>
      </c>
      <c r="C37" s="2311">
        <v>0</v>
      </c>
      <c r="D37" s="2311">
        <v>0</v>
      </c>
      <c r="E37" s="2311">
        <v>0</v>
      </c>
      <c r="F37" s="2311">
        <v>0</v>
      </c>
      <c r="G37" s="2311">
        <v>5</v>
      </c>
    </row>
    <row r="38" spans="1:7" ht="13.5" customHeight="1" x14ac:dyDescent="0.15">
      <c r="A38" s="395" t="s">
        <v>12</v>
      </c>
      <c r="B38" s="2310">
        <f>SUM(B39:B57)</f>
        <v>115</v>
      </c>
      <c r="C38" s="2310">
        <f>SUM(C39:C57)</f>
        <v>5</v>
      </c>
      <c r="D38" s="2310">
        <f t="shared" ref="D38:G38" si="8">SUM(D39:D57)</f>
        <v>2</v>
      </c>
      <c r="E38" s="2310">
        <f t="shared" si="8"/>
        <v>2</v>
      </c>
      <c r="F38" s="2310">
        <f t="shared" si="8"/>
        <v>1</v>
      </c>
      <c r="G38" s="2310">
        <f t="shared" si="8"/>
        <v>105</v>
      </c>
    </row>
    <row r="39" spans="1:7" ht="13.5" customHeight="1" x14ac:dyDescent="0.15">
      <c r="A39" s="396" t="s">
        <v>4276</v>
      </c>
      <c r="B39" s="2310">
        <f t="shared" si="2"/>
        <v>1</v>
      </c>
      <c r="C39" s="2311">
        <v>0</v>
      </c>
      <c r="D39" s="2311">
        <v>0</v>
      </c>
      <c r="E39" s="2311">
        <v>0</v>
      </c>
      <c r="F39" s="2311">
        <v>0</v>
      </c>
      <c r="G39" s="2311">
        <v>1</v>
      </c>
    </row>
    <row r="40" spans="1:7" ht="13.5" customHeight="1" x14ac:dyDescent="0.15">
      <c r="A40" s="396" t="s">
        <v>4277</v>
      </c>
      <c r="B40" s="2310">
        <f t="shared" si="2"/>
        <v>1</v>
      </c>
      <c r="C40" s="2311">
        <v>0</v>
      </c>
      <c r="D40" s="2311">
        <v>0</v>
      </c>
      <c r="E40" s="2311">
        <v>0</v>
      </c>
      <c r="F40" s="2311">
        <v>0</v>
      </c>
      <c r="G40" s="2311">
        <v>1</v>
      </c>
    </row>
    <row r="41" spans="1:7" ht="13.5" customHeight="1" x14ac:dyDescent="0.15">
      <c r="A41" s="396" t="s">
        <v>4278</v>
      </c>
      <c r="B41" s="2310">
        <f t="shared" si="2"/>
        <v>1</v>
      </c>
      <c r="C41" s="2311">
        <v>0</v>
      </c>
      <c r="D41" s="2311">
        <v>0</v>
      </c>
      <c r="E41" s="2311">
        <v>0</v>
      </c>
      <c r="F41" s="2311">
        <v>0</v>
      </c>
      <c r="G41" s="2311">
        <v>1</v>
      </c>
    </row>
    <row r="42" spans="1:7" ht="13.5" customHeight="1" x14ac:dyDescent="0.15">
      <c r="A42" s="396" t="s">
        <v>1088</v>
      </c>
      <c r="B42" s="2310">
        <f t="shared" si="2"/>
        <v>1</v>
      </c>
      <c r="C42" s="2311">
        <v>0</v>
      </c>
      <c r="D42" s="2311">
        <v>0</v>
      </c>
      <c r="E42" s="2311">
        <v>0</v>
      </c>
      <c r="F42" s="2311">
        <v>0</v>
      </c>
      <c r="G42" s="2311">
        <v>1</v>
      </c>
    </row>
    <row r="43" spans="1:7" ht="13.5" customHeight="1" x14ac:dyDescent="0.15">
      <c r="A43" s="396" t="s">
        <v>1089</v>
      </c>
      <c r="B43" s="2310">
        <f t="shared" si="2"/>
        <v>1</v>
      </c>
      <c r="C43" s="2311">
        <v>0</v>
      </c>
      <c r="D43" s="2311">
        <v>0</v>
      </c>
      <c r="E43" s="2311">
        <v>0</v>
      </c>
      <c r="F43" s="2311">
        <v>0</v>
      </c>
      <c r="G43" s="2311">
        <v>1</v>
      </c>
    </row>
    <row r="44" spans="1:7" ht="13.5" customHeight="1" x14ac:dyDescent="0.15">
      <c r="A44" s="396" t="s">
        <v>4279</v>
      </c>
      <c r="B44" s="2310">
        <f t="shared" si="2"/>
        <v>7</v>
      </c>
      <c r="C44" s="2311">
        <v>0</v>
      </c>
      <c r="D44" s="2311">
        <v>1</v>
      </c>
      <c r="E44" s="2311">
        <v>0</v>
      </c>
      <c r="F44" s="2311">
        <v>0</v>
      </c>
      <c r="G44" s="2311">
        <v>6</v>
      </c>
    </row>
    <row r="45" spans="1:7" ht="13.5" customHeight="1" x14ac:dyDescent="0.15">
      <c r="A45" s="396" t="s">
        <v>4280</v>
      </c>
      <c r="B45" s="2310">
        <f t="shared" si="2"/>
        <v>1</v>
      </c>
      <c r="C45" s="2311">
        <v>0</v>
      </c>
      <c r="D45" s="2311">
        <v>0</v>
      </c>
      <c r="E45" s="2311">
        <v>0</v>
      </c>
      <c r="F45" s="2311">
        <v>0</v>
      </c>
      <c r="G45" s="2311">
        <v>1</v>
      </c>
    </row>
    <row r="46" spans="1:7" ht="13.5" customHeight="1" x14ac:dyDescent="0.15">
      <c r="A46" s="396" t="s">
        <v>4270</v>
      </c>
      <c r="B46" s="2310">
        <f t="shared" si="2"/>
        <v>10</v>
      </c>
      <c r="C46" s="2311">
        <v>0</v>
      </c>
      <c r="D46" s="2311">
        <v>0</v>
      </c>
      <c r="E46" s="2311">
        <v>0</v>
      </c>
      <c r="F46" s="2311">
        <v>0</v>
      </c>
      <c r="G46" s="2311">
        <v>10</v>
      </c>
    </row>
    <row r="47" spans="1:7" ht="13.5" customHeight="1" x14ac:dyDescent="0.15">
      <c r="A47" s="396" t="s">
        <v>3880</v>
      </c>
      <c r="B47" s="2310">
        <f t="shared" si="2"/>
        <v>27</v>
      </c>
      <c r="C47" s="2311">
        <v>1</v>
      </c>
      <c r="D47" s="2311">
        <v>0</v>
      </c>
      <c r="E47" s="2311">
        <v>0</v>
      </c>
      <c r="F47" s="2311">
        <v>0</v>
      </c>
      <c r="G47" s="2311">
        <v>26</v>
      </c>
    </row>
    <row r="48" spans="1:7" ht="13.5" customHeight="1" x14ac:dyDescent="0.15">
      <c r="A48" s="2132" t="s">
        <v>1137</v>
      </c>
      <c r="B48" s="2310">
        <f t="shared" si="2"/>
        <v>30</v>
      </c>
      <c r="C48" s="2311">
        <v>3</v>
      </c>
      <c r="D48" s="2311">
        <v>0</v>
      </c>
      <c r="E48" s="2311">
        <v>1</v>
      </c>
      <c r="F48" s="2311">
        <v>0</v>
      </c>
      <c r="G48" s="2311">
        <v>26</v>
      </c>
    </row>
    <row r="49" spans="1:7" ht="13.5" customHeight="1" x14ac:dyDescent="0.15">
      <c r="A49" s="396" t="s">
        <v>28</v>
      </c>
      <c r="B49" s="2310">
        <f t="shared" si="2"/>
        <v>1</v>
      </c>
      <c r="C49" s="2311">
        <v>0</v>
      </c>
      <c r="D49" s="2311">
        <v>0</v>
      </c>
      <c r="E49" s="2311">
        <v>0</v>
      </c>
      <c r="F49" s="2311">
        <v>0</v>
      </c>
      <c r="G49" s="2311">
        <v>1</v>
      </c>
    </row>
    <row r="50" spans="1:7" ht="13.5" customHeight="1" x14ac:dyDescent="0.15">
      <c r="A50" s="396" t="s">
        <v>4273</v>
      </c>
      <c r="B50" s="2310">
        <f t="shared" si="2"/>
        <v>7</v>
      </c>
      <c r="C50" s="2311">
        <v>0</v>
      </c>
      <c r="D50" s="2311">
        <v>1</v>
      </c>
      <c r="E50" s="2311">
        <v>0</v>
      </c>
      <c r="F50" s="2311">
        <v>1</v>
      </c>
      <c r="G50" s="2311">
        <v>5</v>
      </c>
    </row>
    <row r="51" spans="1:7" ht="13.5" customHeight="1" x14ac:dyDescent="0.15">
      <c r="A51" s="2132" t="s">
        <v>1139</v>
      </c>
      <c r="B51" s="2310">
        <f t="shared" si="2"/>
        <v>18</v>
      </c>
      <c r="C51" s="2311">
        <v>1</v>
      </c>
      <c r="D51" s="2311">
        <v>0</v>
      </c>
      <c r="E51" s="2311">
        <v>1</v>
      </c>
      <c r="F51" s="2311">
        <v>0</v>
      </c>
      <c r="G51" s="2311">
        <v>16</v>
      </c>
    </row>
    <row r="52" spans="1:7" ht="13.5" customHeight="1" x14ac:dyDescent="0.15">
      <c r="A52" s="396" t="s">
        <v>4271</v>
      </c>
      <c r="B52" s="2310">
        <f t="shared" si="2"/>
        <v>2</v>
      </c>
      <c r="C52" s="2311">
        <v>0</v>
      </c>
      <c r="D52" s="2311">
        <v>0</v>
      </c>
      <c r="E52" s="2311">
        <v>0</v>
      </c>
      <c r="F52" s="2311">
        <v>0</v>
      </c>
      <c r="G52" s="2311">
        <v>2</v>
      </c>
    </row>
    <row r="53" spans="1:7" ht="13.5" customHeight="1" x14ac:dyDescent="0.15">
      <c r="A53" s="396" t="s">
        <v>3882</v>
      </c>
      <c r="B53" s="2310">
        <f t="shared" si="2"/>
        <v>1</v>
      </c>
      <c r="C53" s="2311">
        <v>0</v>
      </c>
      <c r="D53" s="2311">
        <v>0</v>
      </c>
      <c r="E53" s="2311">
        <v>0</v>
      </c>
      <c r="F53" s="2311">
        <v>0</v>
      </c>
      <c r="G53" s="2311">
        <v>1</v>
      </c>
    </row>
    <row r="54" spans="1:7" ht="13.5" customHeight="1" x14ac:dyDescent="0.15">
      <c r="A54" s="396" t="s">
        <v>4281</v>
      </c>
      <c r="B54" s="2310">
        <f t="shared" si="2"/>
        <v>1</v>
      </c>
      <c r="C54" s="2310">
        <v>0</v>
      </c>
      <c r="D54" s="2310">
        <v>0</v>
      </c>
      <c r="E54" s="2310">
        <v>0</v>
      </c>
      <c r="F54" s="2310">
        <v>0</v>
      </c>
      <c r="G54" s="2311">
        <v>1</v>
      </c>
    </row>
    <row r="55" spans="1:7" ht="13.5" customHeight="1" x14ac:dyDescent="0.15">
      <c r="A55" s="396" t="s">
        <v>4282</v>
      </c>
      <c r="B55" s="2310">
        <f t="shared" si="2"/>
        <v>1</v>
      </c>
      <c r="C55" s="2311">
        <v>0</v>
      </c>
      <c r="D55" s="2311">
        <v>0</v>
      </c>
      <c r="E55" s="2311">
        <v>0</v>
      </c>
      <c r="F55" s="2311">
        <v>0</v>
      </c>
      <c r="G55" s="2311">
        <v>1</v>
      </c>
    </row>
    <row r="56" spans="1:7" ht="13.5" customHeight="1" x14ac:dyDescent="0.15">
      <c r="A56" s="396" t="s">
        <v>3885</v>
      </c>
      <c r="B56" s="2310">
        <f t="shared" si="2"/>
        <v>3</v>
      </c>
      <c r="C56" s="2311">
        <v>0</v>
      </c>
      <c r="D56" s="2311">
        <v>0</v>
      </c>
      <c r="E56" s="2311">
        <v>0</v>
      </c>
      <c r="F56" s="2311">
        <v>0</v>
      </c>
      <c r="G56" s="2311">
        <v>3</v>
      </c>
    </row>
    <row r="57" spans="1:7" ht="13.5" customHeight="1" x14ac:dyDescent="0.15">
      <c r="A57" s="396" t="s">
        <v>4283</v>
      </c>
      <c r="B57" s="2310">
        <f t="shared" si="2"/>
        <v>1</v>
      </c>
      <c r="C57" s="2310">
        <v>0</v>
      </c>
      <c r="D57" s="2310">
        <v>0</v>
      </c>
      <c r="E57" s="2310">
        <v>0</v>
      </c>
      <c r="F57" s="2310">
        <v>0</v>
      </c>
      <c r="G57" s="2311">
        <v>1</v>
      </c>
    </row>
    <row r="58" spans="1:7" ht="13.5" customHeight="1" x14ac:dyDescent="0.15">
      <c r="A58" s="395" t="s">
        <v>13</v>
      </c>
      <c r="B58" s="2310">
        <f>SUM(B59:B62)</f>
        <v>4</v>
      </c>
      <c r="C58" s="2310">
        <f>SUM(C59:C62)</f>
        <v>0</v>
      </c>
      <c r="D58" s="2310">
        <f t="shared" ref="D58:G58" si="9">SUM(D59:D62)</f>
        <v>1</v>
      </c>
      <c r="E58" s="2310">
        <f t="shared" si="9"/>
        <v>0</v>
      </c>
      <c r="F58" s="2310">
        <f t="shared" si="9"/>
        <v>0</v>
      </c>
      <c r="G58" s="2310">
        <f t="shared" si="9"/>
        <v>3</v>
      </c>
    </row>
    <row r="59" spans="1:7" ht="13.5" customHeight="1" x14ac:dyDescent="0.15">
      <c r="A59" s="396" t="s">
        <v>4284</v>
      </c>
      <c r="B59" s="2310">
        <f t="shared" si="2"/>
        <v>1</v>
      </c>
      <c r="C59" s="2311">
        <v>0</v>
      </c>
      <c r="D59" s="2311">
        <v>1</v>
      </c>
      <c r="E59" s="2311">
        <v>0</v>
      </c>
      <c r="F59" s="2311">
        <v>0</v>
      </c>
      <c r="G59" s="2311">
        <v>0</v>
      </c>
    </row>
    <row r="60" spans="1:7" ht="13.5" customHeight="1" x14ac:dyDescent="0.15">
      <c r="A60" s="396" t="s">
        <v>3880</v>
      </c>
      <c r="B60" s="2310">
        <f t="shared" si="2"/>
        <v>1</v>
      </c>
      <c r="C60" s="2311">
        <v>0</v>
      </c>
      <c r="D60" s="2311">
        <v>0</v>
      </c>
      <c r="E60" s="2311">
        <v>0</v>
      </c>
      <c r="F60" s="2311">
        <v>0</v>
      </c>
      <c r="G60" s="2311">
        <v>1</v>
      </c>
    </row>
    <row r="61" spans="1:7" ht="13.5" customHeight="1" x14ac:dyDescent="0.15">
      <c r="A61" s="396" t="s">
        <v>4273</v>
      </c>
      <c r="B61" s="2310">
        <f t="shared" si="2"/>
        <v>1</v>
      </c>
      <c r="C61" s="2311">
        <v>0</v>
      </c>
      <c r="D61" s="2311">
        <v>0</v>
      </c>
      <c r="E61" s="2311">
        <v>0</v>
      </c>
      <c r="F61" s="2311">
        <v>0</v>
      </c>
      <c r="G61" s="2311">
        <v>1</v>
      </c>
    </row>
    <row r="62" spans="1:7" ht="13.5" customHeight="1" x14ac:dyDescent="0.15">
      <c r="A62" s="2132" t="s">
        <v>1139</v>
      </c>
      <c r="B62" s="2310">
        <f t="shared" si="2"/>
        <v>1</v>
      </c>
      <c r="C62" s="2311">
        <v>0</v>
      </c>
      <c r="D62" s="2311">
        <v>0</v>
      </c>
      <c r="E62" s="2311">
        <v>0</v>
      </c>
      <c r="F62" s="2311">
        <v>0</v>
      </c>
      <c r="G62" s="2311">
        <v>1</v>
      </c>
    </row>
    <row r="63" spans="1:7" ht="13.5" customHeight="1" x14ac:dyDescent="0.15">
      <c r="A63" s="395" t="s">
        <v>14</v>
      </c>
      <c r="B63" s="2310">
        <f>SUM(B64:B64)</f>
        <v>4</v>
      </c>
      <c r="C63" s="2310">
        <f>SUM(C64)</f>
        <v>0</v>
      </c>
      <c r="D63" s="2310">
        <f t="shared" ref="D63:G63" si="10">SUM(D64)</f>
        <v>0</v>
      </c>
      <c r="E63" s="2310">
        <f t="shared" si="10"/>
        <v>0</v>
      </c>
      <c r="F63" s="2310">
        <f t="shared" si="10"/>
        <v>0</v>
      </c>
      <c r="G63" s="2310">
        <f t="shared" si="10"/>
        <v>4</v>
      </c>
    </row>
    <row r="64" spans="1:7" ht="13.5" customHeight="1" x14ac:dyDescent="0.15">
      <c r="A64" s="2132" t="s">
        <v>1139</v>
      </c>
      <c r="B64" s="2310">
        <f t="shared" si="2"/>
        <v>4</v>
      </c>
      <c r="C64" s="2311">
        <v>0</v>
      </c>
      <c r="D64" s="2311">
        <v>0</v>
      </c>
      <c r="E64" s="2311">
        <v>0</v>
      </c>
      <c r="F64" s="2311">
        <v>0</v>
      </c>
      <c r="G64" s="2311">
        <v>4</v>
      </c>
    </row>
    <row r="65" spans="1:7" x14ac:dyDescent="0.15">
      <c r="A65" s="395" t="s">
        <v>15</v>
      </c>
      <c r="B65" s="2310">
        <f>SUM(B66:B71)</f>
        <v>9</v>
      </c>
      <c r="C65" s="2310">
        <f>SUM(C66:C71)</f>
        <v>0</v>
      </c>
      <c r="D65" s="2310">
        <f t="shared" ref="D65:G65" si="11">SUM(D66:D71)</f>
        <v>2</v>
      </c>
      <c r="E65" s="2310">
        <f t="shared" si="11"/>
        <v>0</v>
      </c>
      <c r="F65" s="2310">
        <f t="shared" si="11"/>
        <v>0</v>
      </c>
      <c r="G65" s="2310">
        <f t="shared" si="11"/>
        <v>7</v>
      </c>
    </row>
    <row r="66" spans="1:7" ht="13.5" customHeight="1" x14ac:dyDescent="0.15">
      <c r="A66" s="396" t="s">
        <v>4276</v>
      </c>
      <c r="B66" s="2310">
        <f t="shared" ref="B66:B87" si="12">SUM(C66:G66)</f>
        <v>2</v>
      </c>
      <c r="C66" s="2311">
        <v>0</v>
      </c>
      <c r="D66" s="2311">
        <v>1</v>
      </c>
      <c r="E66" s="2311">
        <v>0</v>
      </c>
      <c r="F66" s="2311">
        <v>0</v>
      </c>
      <c r="G66" s="2311">
        <v>1</v>
      </c>
    </row>
    <row r="67" spans="1:7" ht="13.5" customHeight="1" x14ac:dyDescent="0.15">
      <c r="A67" s="396" t="s">
        <v>4285</v>
      </c>
      <c r="B67" s="2310">
        <f t="shared" si="12"/>
        <v>1</v>
      </c>
      <c r="C67" s="2310">
        <v>0</v>
      </c>
      <c r="D67" s="2310">
        <v>0</v>
      </c>
      <c r="E67" s="2310">
        <v>0</v>
      </c>
      <c r="F67" s="2310">
        <v>0</v>
      </c>
      <c r="G67" s="2311">
        <v>1</v>
      </c>
    </row>
    <row r="68" spans="1:7" ht="13.5" customHeight="1" x14ac:dyDescent="0.15">
      <c r="A68" s="396" t="s">
        <v>3880</v>
      </c>
      <c r="B68" s="2310">
        <f t="shared" si="12"/>
        <v>1</v>
      </c>
      <c r="C68" s="2311">
        <v>0</v>
      </c>
      <c r="D68" s="2311">
        <v>1</v>
      </c>
      <c r="E68" s="2311">
        <v>0</v>
      </c>
      <c r="F68" s="2311">
        <v>0</v>
      </c>
      <c r="G68" s="2311">
        <v>0</v>
      </c>
    </row>
    <row r="69" spans="1:7" ht="13.5" customHeight="1" x14ac:dyDescent="0.15">
      <c r="A69" s="2132" t="s">
        <v>1137</v>
      </c>
      <c r="B69" s="2310">
        <f t="shared" si="12"/>
        <v>1</v>
      </c>
      <c r="C69" s="2311">
        <v>0</v>
      </c>
      <c r="D69" s="2311">
        <v>0</v>
      </c>
      <c r="E69" s="2311">
        <v>0</v>
      </c>
      <c r="F69" s="2311">
        <v>0</v>
      </c>
      <c r="G69" s="2311">
        <v>1</v>
      </c>
    </row>
    <row r="70" spans="1:7" ht="13.5" customHeight="1" x14ac:dyDescent="0.15">
      <c r="A70" s="396" t="s">
        <v>4286</v>
      </c>
      <c r="B70" s="2310">
        <f t="shared" si="12"/>
        <v>1</v>
      </c>
      <c r="C70" s="2310">
        <v>0</v>
      </c>
      <c r="D70" s="2310">
        <v>0</v>
      </c>
      <c r="E70" s="2310">
        <v>0</v>
      </c>
      <c r="F70" s="2310">
        <v>0</v>
      </c>
      <c r="G70" s="2311">
        <v>1</v>
      </c>
    </row>
    <row r="71" spans="1:7" ht="13.5" customHeight="1" x14ac:dyDescent="0.15">
      <c r="A71" s="2132" t="s">
        <v>1139</v>
      </c>
      <c r="B71" s="2310">
        <f t="shared" si="12"/>
        <v>3</v>
      </c>
      <c r="C71" s="2311">
        <v>0</v>
      </c>
      <c r="D71" s="2311">
        <v>0</v>
      </c>
      <c r="E71" s="2311">
        <v>0</v>
      </c>
      <c r="F71" s="2311">
        <v>0</v>
      </c>
      <c r="G71" s="2311">
        <v>3</v>
      </c>
    </row>
    <row r="72" spans="1:7" ht="13.5" customHeight="1" x14ac:dyDescent="0.15">
      <c r="A72" s="395" t="s">
        <v>16</v>
      </c>
      <c r="B72" s="2310">
        <f>SUM(B73:B76)</f>
        <v>16</v>
      </c>
      <c r="C72" s="2310">
        <f>SUM(C73:C76)</f>
        <v>0</v>
      </c>
      <c r="D72" s="2310">
        <f t="shared" ref="D72:G72" si="13">SUM(D73:D76)</f>
        <v>0</v>
      </c>
      <c r="E72" s="2310">
        <f t="shared" si="13"/>
        <v>0</v>
      </c>
      <c r="F72" s="2310">
        <f t="shared" si="13"/>
        <v>0</v>
      </c>
      <c r="G72" s="2310">
        <f t="shared" si="13"/>
        <v>16</v>
      </c>
    </row>
    <row r="73" spans="1:7" ht="13.5" customHeight="1" x14ac:dyDescent="0.15">
      <c r="A73" s="396" t="s">
        <v>4287</v>
      </c>
      <c r="B73" s="2310">
        <f t="shared" si="12"/>
        <v>2</v>
      </c>
      <c r="C73" s="2310">
        <v>0</v>
      </c>
      <c r="D73" s="2310">
        <v>0</v>
      </c>
      <c r="E73" s="2310">
        <v>0</v>
      </c>
      <c r="F73" s="2310">
        <v>0</v>
      </c>
      <c r="G73" s="2311">
        <v>2</v>
      </c>
    </row>
    <row r="74" spans="1:7" ht="13.5" customHeight="1" x14ac:dyDescent="0.15">
      <c r="A74" s="396" t="s">
        <v>3880</v>
      </c>
      <c r="B74" s="2310">
        <f t="shared" si="12"/>
        <v>5</v>
      </c>
      <c r="C74" s="2311">
        <v>0</v>
      </c>
      <c r="D74" s="2311">
        <v>0</v>
      </c>
      <c r="E74" s="2311">
        <v>0</v>
      </c>
      <c r="F74" s="2311">
        <v>0</v>
      </c>
      <c r="G74" s="2311">
        <v>5</v>
      </c>
    </row>
    <row r="75" spans="1:7" ht="13.5" customHeight="1" x14ac:dyDescent="0.15">
      <c r="A75" s="2132" t="s">
        <v>1137</v>
      </c>
      <c r="B75" s="2310">
        <f t="shared" si="12"/>
        <v>1</v>
      </c>
      <c r="C75" s="2310">
        <v>0</v>
      </c>
      <c r="D75" s="2310">
        <v>0</v>
      </c>
      <c r="E75" s="2310">
        <v>0</v>
      </c>
      <c r="F75" s="2310">
        <v>0</v>
      </c>
      <c r="G75" s="2311">
        <v>1</v>
      </c>
    </row>
    <row r="76" spans="1:7" ht="13.5" customHeight="1" x14ac:dyDescent="0.15">
      <c r="A76" s="2132" t="s">
        <v>1139</v>
      </c>
      <c r="B76" s="2310">
        <f t="shared" si="12"/>
        <v>8</v>
      </c>
      <c r="C76" s="2311">
        <v>0</v>
      </c>
      <c r="D76" s="2311">
        <v>0</v>
      </c>
      <c r="E76" s="2311">
        <v>0</v>
      </c>
      <c r="F76" s="2311">
        <v>0</v>
      </c>
      <c r="G76" s="2311">
        <v>8</v>
      </c>
    </row>
    <row r="77" spans="1:7" ht="13.5" customHeight="1" x14ac:dyDescent="0.15">
      <c r="A77" s="395" t="s">
        <v>17</v>
      </c>
      <c r="B77" s="2310">
        <f>SUM(B78:B79)</f>
        <v>2</v>
      </c>
      <c r="C77" s="2310">
        <f>SUM(C78:C79)</f>
        <v>0</v>
      </c>
      <c r="D77" s="2310">
        <f t="shared" ref="D77:G77" si="14">SUM(D78:D79)</f>
        <v>0</v>
      </c>
      <c r="E77" s="2310">
        <f t="shared" si="14"/>
        <v>0</v>
      </c>
      <c r="F77" s="2310">
        <f t="shared" si="14"/>
        <v>0</v>
      </c>
      <c r="G77" s="2310">
        <f t="shared" si="14"/>
        <v>2</v>
      </c>
    </row>
    <row r="78" spans="1:7" ht="13.5" customHeight="1" x14ac:dyDescent="0.15">
      <c r="A78" s="396" t="s">
        <v>3880</v>
      </c>
      <c r="B78" s="2310">
        <f t="shared" si="12"/>
        <v>1</v>
      </c>
      <c r="C78" s="2311">
        <v>0</v>
      </c>
      <c r="D78" s="2311">
        <v>0</v>
      </c>
      <c r="E78" s="2311">
        <v>0</v>
      </c>
      <c r="F78" s="2311">
        <v>0</v>
      </c>
      <c r="G78" s="2311">
        <v>1</v>
      </c>
    </row>
    <row r="79" spans="1:7" ht="11.25" x14ac:dyDescent="0.15">
      <c r="A79" s="2132" t="s">
        <v>1139</v>
      </c>
      <c r="B79" s="2310">
        <f t="shared" si="12"/>
        <v>1</v>
      </c>
      <c r="C79" s="2313">
        <v>0</v>
      </c>
      <c r="D79" s="2313">
        <v>0</v>
      </c>
      <c r="E79" s="2313">
        <v>0</v>
      </c>
      <c r="F79" s="2313">
        <v>0</v>
      </c>
      <c r="G79" s="2313">
        <v>1</v>
      </c>
    </row>
    <row r="80" spans="1:7" x14ac:dyDescent="0.15">
      <c r="A80" s="395" t="s">
        <v>18</v>
      </c>
      <c r="B80" s="2310">
        <f>SUM(B81)</f>
        <v>1</v>
      </c>
      <c r="C80" s="2314">
        <f>SUM(C81)</f>
        <v>0</v>
      </c>
      <c r="D80" s="2314">
        <f t="shared" ref="D80:G80" si="15">SUM(D81)</f>
        <v>0</v>
      </c>
      <c r="E80" s="2314">
        <f t="shared" si="15"/>
        <v>0</v>
      </c>
      <c r="F80" s="2314">
        <f t="shared" si="15"/>
        <v>0</v>
      </c>
      <c r="G80" s="2314">
        <f t="shared" si="15"/>
        <v>1</v>
      </c>
    </row>
    <row r="81" spans="1:7" x14ac:dyDescent="0.15">
      <c r="A81" s="396" t="s">
        <v>3880</v>
      </c>
      <c r="B81" s="2310">
        <f t="shared" si="12"/>
        <v>1</v>
      </c>
      <c r="C81" s="2313">
        <v>0</v>
      </c>
      <c r="D81" s="2313">
        <v>0</v>
      </c>
      <c r="E81" s="2311">
        <v>0</v>
      </c>
      <c r="F81" s="2311">
        <v>0</v>
      </c>
      <c r="G81" s="2313">
        <v>1</v>
      </c>
    </row>
    <row r="82" spans="1:7" x14ac:dyDescent="0.15">
      <c r="A82" s="395" t="s">
        <v>19</v>
      </c>
      <c r="B82" s="2310">
        <f>SUM(B83:B85)</f>
        <v>7</v>
      </c>
      <c r="C82" s="2314">
        <v>1</v>
      </c>
      <c r="D82" s="2314">
        <v>0</v>
      </c>
      <c r="E82" s="2310" t="s">
        <v>6</v>
      </c>
      <c r="F82" s="2310" t="s">
        <v>6</v>
      </c>
      <c r="G82" s="2314">
        <v>6</v>
      </c>
    </row>
    <row r="83" spans="1:7" x14ac:dyDescent="0.15">
      <c r="A83" s="396" t="s">
        <v>1089</v>
      </c>
      <c r="B83" s="2310">
        <f t="shared" si="12"/>
        <v>3</v>
      </c>
      <c r="C83" s="2313">
        <v>1</v>
      </c>
      <c r="D83" s="2313">
        <v>0</v>
      </c>
      <c r="E83" s="2311">
        <v>0</v>
      </c>
      <c r="F83" s="2311">
        <v>0</v>
      </c>
      <c r="G83" s="2313">
        <v>2</v>
      </c>
    </row>
    <row r="84" spans="1:7" ht="11.25" x14ac:dyDescent="0.15">
      <c r="A84" s="2132" t="s">
        <v>1139</v>
      </c>
      <c r="B84" s="2310">
        <f t="shared" si="12"/>
        <v>3</v>
      </c>
      <c r="C84" s="2313">
        <v>0</v>
      </c>
      <c r="D84" s="2313">
        <v>0</v>
      </c>
      <c r="E84" s="2311">
        <v>0</v>
      </c>
      <c r="F84" s="2311">
        <v>0</v>
      </c>
      <c r="G84" s="2313">
        <v>3</v>
      </c>
    </row>
    <row r="85" spans="1:7" x14ac:dyDescent="0.15">
      <c r="A85" s="396" t="s">
        <v>3885</v>
      </c>
      <c r="B85" s="2310">
        <f t="shared" si="12"/>
        <v>1</v>
      </c>
      <c r="C85" s="2313">
        <v>0</v>
      </c>
      <c r="D85" s="2313">
        <v>0</v>
      </c>
      <c r="E85" s="2311">
        <v>0</v>
      </c>
      <c r="F85" s="2311">
        <v>0</v>
      </c>
      <c r="G85" s="2313">
        <v>1</v>
      </c>
    </row>
    <row r="86" spans="1:7" x14ac:dyDescent="0.15">
      <c r="A86" s="395" t="s">
        <v>20</v>
      </c>
      <c r="B86" s="2310">
        <f>SUM(B87:B87)</f>
        <v>1</v>
      </c>
      <c r="C86" s="2310">
        <f>SUM(C87)</f>
        <v>0</v>
      </c>
      <c r="D86" s="2310">
        <f t="shared" ref="D86:G86" si="16">SUM(D87)</f>
        <v>0</v>
      </c>
      <c r="E86" s="2310">
        <f t="shared" si="16"/>
        <v>0</v>
      </c>
      <c r="F86" s="2310">
        <f t="shared" si="16"/>
        <v>0</v>
      </c>
      <c r="G86" s="2310">
        <f t="shared" si="16"/>
        <v>1</v>
      </c>
    </row>
    <row r="87" spans="1:7" ht="11.25" x14ac:dyDescent="0.15">
      <c r="A87" s="2132" t="s">
        <v>1139</v>
      </c>
      <c r="B87" s="2310">
        <f t="shared" si="12"/>
        <v>1</v>
      </c>
      <c r="C87" s="2311">
        <v>0</v>
      </c>
      <c r="D87" s="2313">
        <v>0</v>
      </c>
      <c r="E87" s="2311">
        <v>0</v>
      </c>
      <c r="F87" s="2311">
        <v>0</v>
      </c>
      <c r="G87" s="2313">
        <v>1</v>
      </c>
    </row>
    <row r="88" spans="1:7" x14ac:dyDescent="0.15">
      <c r="A88" s="2137"/>
      <c r="B88" s="2137"/>
      <c r="C88" s="2137"/>
      <c r="D88" s="2137"/>
      <c r="E88" s="2137"/>
      <c r="F88" s="2137"/>
      <c r="G88" s="2137"/>
    </row>
    <row r="89" spans="1:7" ht="21" customHeight="1" x14ac:dyDescent="0.15">
      <c r="A89" s="2380" t="s">
        <v>4288</v>
      </c>
      <c r="B89" s="2380"/>
      <c r="C89" s="2380"/>
      <c r="D89" s="2380"/>
      <c r="E89" s="2380"/>
      <c r="F89" s="2380"/>
      <c r="G89" s="2380"/>
    </row>
    <row r="90" spans="1:7" ht="11.25" customHeight="1" x14ac:dyDescent="0.15">
      <c r="A90" s="2512" t="s">
        <v>4289</v>
      </c>
      <c r="B90" s="2853"/>
      <c r="C90" s="2853"/>
      <c r="D90" s="2853"/>
      <c r="E90" s="2853"/>
      <c r="F90" s="2853"/>
      <c r="G90" s="2853"/>
    </row>
    <row r="91" spans="1:7" x14ac:dyDescent="0.15">
      <c r="A91" s="3441" t="s">
        <v>21</v>
      </c>
      <c r="B91" s="3672"/>
      <c r="C91" s="3672"/>
      <c r="D91" s="3672"/>
      <c r="E91" s="3672"/>
      <c r="F91" s="3672"/>
      <c r="G91" s="3672"/>
    </row>
    <row r="92" spans="1:7" x14ac:dyDescent="0.15">
      <c r="A92" s="2512" t="s">
        <v>1112</v>
      </c>
      <c r="B92" s="2773"/>
      <c r="C92" s="2773"/>
      <c r="D92" s="2773"/>
      <c r="E92" s="2773"/>
      <c r="F92" s="2773"/>
      <c r="G92" s="2773"/>
    </row>
  </sheetData>
  <mergeCells count="9">
    <mergeCell ref="A90:G90"/>
    <mergeCell ref="A91:G91"/>
    <mergeCell ref="A92:G92"/>
    <mergeCell ref="A2:G2"/>
    <mergeCell ref="A3:G3"/>
    <mergeCell ref="A4:A5"/>
    <mergeCell ref="B4:B5"/>
    <mergeCell ref="C4:G4"/>
    <mergeCell ref="A89:G89"/>
  </mergeCells>
  <pageMargins left="0" right="0" top="0.78740157480314965" bottom="0.78740157480314965" header="0.78740157480314965" footer="0.78740157480314965"/>
  <pageSetup paperSize="9" orientation="landscape" verticalDpi="599" r:id="rId1"/>
  <headerFooter alignWithMargins="0">
    <oddFooter>&amp;L&amp;C&amp;R</oddFooter>
  </headerFooter>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0"/>
  <dimension ref="A2:G24"/>
  <sheetViews>
    <sheetView workbookViewId="0"/>
  </sheetViews>
  <sheetFormatPr baseColWidth="10" defaultColWidth="9.140625" defaultRowHeight="10.5" x14ac:dyDescent="0.15"/>
  <cols>
    <col min="1" max="1" width="18.5703125" style="2130" customWidth="1"/>
    <col min="2" max="2" width="13.42578125" style="2130" customWidth="1"/>
    <col min="3" max="3" width="16.140625" style="2130" customWidth="1"/>
    <col min="4" max="4" width="16.28515625" style="2130" customWidth="1"/>
    <col min="5" max="5" width="16.7109375" style="2130" customWidth="1"/>
    <col min="6" max="6" width="16.5703125" style="2130" customWidth="1"/>
    <col min="7" max="7" width="16" style="2130" customWidth="1"/>
    <col min="8" max="16384" width="9.140625" style="2130"/>
  </cols>
  <sheetData>
    <row r="2" spans="1:7" ht="21.75" customHeight="1" x14ac:dyDescent="0.15">
      <c r="A2" s="2772" t="s">
        <v>4290</v>
      </c>
      <c r="B2" s="2853"/>
      <c r="C2" s="2853"/>
      <c r="D2" s="2853"/>
      <c r="E2" s="2853"/>
      <c r="F2" s="2853"/>
      <c r="G2" s="2853"/>
    </row>
    <row r="3" spans="1:7" ht="11.25" customHeight="1" x14ac:dyDescent="0.15">
      <c r="A3" s="3380"/>
      <c r="B3" s="2402"/>
      <c r="C3" s="2402"/>
      <c r="D3" s="2402"/>
      <c r="E3" s="2402"/>
      <c r="F3" s="2402"/>
      <c r="G3" s="2402"/>
    </row>
    <row r="4" spans="1:7" ht="10.5" customHeight="1" x14ac:dyDescent="0.15">
      <c r="A4" s="3668" t="s">
        <v>240</v>
      </c>
      <c r="B4" s="3669" t="s">
        <v>89</v>
      </c>
      <c r="C4" s="3670" t="s">
        <v>3803</v>
      </c>
      <c r="D4" s="3671"/>
      <c r="E4" s="3671"/>
      <c r="F4" s="3671"/>
      <c r="G4" s="3671"/>
    </row>
    <row r="5" spans="1:7" ht="94.5" x14ac:dyDescent="0.15">
      <c r="A5" s="3668"/>
      <c r="B5" s="3669"/>
      <c r="C5" s="2302" t="s">
        <v>4251</v>
      </c>
      <c r="D5" s="2302" t="s">
        <v>4252</v>
      </c>
      <c r="E5" s="2302" t="s">
        <v>4253</v>
      </c>
      <c r="F5" s="2302" t="s">
        <v>4254</v>
      </c>
      <c r="G5" s="2302" t="s">
        <v>3808</v>
      </c>
    </row>
    <row r="6" spans="1:7" x14ac:dyDescent="0.15">
      <c r="A6" s="154" t="s">
        <v>71</v>
      </c>
      <c r="B6" s="402">
        <f t="shared" ref="B6:G6" si="0">SUM(B7:B21)</f>
        <v>664</v>
      </c>
      <c r="C6" s="402">
        <f t="shared" si="0"/>
        <v>88</v>
      </c>
      <c r="D6" s="402">
        <f t="shared" si="0"/>
        <v>135</v>
      </c>
      <c r="E6" s="402">
        <f t="shared" si="0"/>
        <v>11</v>
      </c>
      <c r="F6" s="402">
        <f t="shared" si="0"/>
        <v>11</v>
      </c>
      <c r="G6" s="402">
        <f t="shared" si="0"/>
        <v>419</v>
      </c>
    </row>
    <row r="7" spans="1:7" x14ac:dyDescent="0.15">
      <c r="A7" s="2132" t="s">
        <v>5</v>
      </c>
      <c r="B7" s="403">
        <f t="shared" ref="B7:B21" si="1">SUM(C7:G7)</f>
        <v>31</v>
      </c>
      <c r="C7" s="2315">
        <v>0</v>
      </c>
      <c r="D7" s="2315">
        <v>16</v>
      </c>
      <c r="E7" s="2315">
        <v>0</v>
      </c>
      <c r="F7" s="2315">
        <v>0</v>
      </c>
      <c r="G7" s="2315">
        <v>15</v>
      </c>
    </row>
    <row r="8" spans="1:7" x14ac:dyDescent="0.15">
      <c r="A8" s="2132" t="s">
        <v>7</v>
      </c>
      <c r="B8" s="403">
        <f t="shared" si="1"/>
        <v>18</v>
      </c>
      <c r="C8" s="2315">
        <v>1</v>
      </c>
      <c r="D8" s="2315">
        <v>3</v>
      </c>
      <c r="E8" s="2315">
        <v>1</v>
      </c>
      <c r="F8" s="404">
        <v>0</v>
      </c>
      <c r="G8" s="2315">
        <v>13</v>
      </c>
    </row>
    <row r="9" spans="1:7" x14ac:dyDescent="0.15">
      <c r="A9" s="2132" t="s">
        <v>8</v>
      </c>
      <c r="B9" s="403">
        <f t="shared" si="1"/>
        <v>30</v>
      </c>
      <c r="C9" s="404">
        <v>0</v>
      </c>
      <c r="D9" s="2315">
        <v>19</v>
      </c>
      <c r="E9" s="404">
        <v>0</v>
      </c>
      <c r="F9" s="404">
        <v>0</v>
      </c>
      <c r="G9" s="2315">
        <v>11</v>
      </c>
    </row>
    <row r="10" spans="1:7" x14ac:dyDescent="0.15">
      <c r="A10" s="2132" t="s">
        <v>9</v>
      </c>
      <c r="B10" s="403">
        <f t="shared" si="1"/>
        <v>15</v>
      </c>
      <c r="C10" s="2315">
        <v>2</v>
      </c>
      <c r="D10" s="2315">
        <v>4</v>
      </c>
      <c r="E10" s="2315">
        <v>0</v>
      </c>
      <c r="F10" s="404">
        <v>2</v>
      </c>
      <c r="G10" s="2315">
        <v>7</v>
      </c>
    </row>
    <row r="11" spans="1:7" x14ac:dyDescent="0.15">
      <c r="A11" s="2132" t="s">
        <v>10</v>
      </c>
      <c r="B11" s="403">
        <f t="shared" si="1"/>
        <v>35</v>
      </c>
      <c r="C11" s="2315">
        <v>3</v>
      </c>
      <c r="D11" s="2315">
        <v>11</v>
      </c>
      <c r="E11" s="404">
        <v>2</v>
      </c>
      <c r="F11" s="404">
        <v>0</v>
      </c>
      <c r="G11" s="2315">
        <v>19</v>
      </c>
    </row>
    <row r="12" spans="1:7" x14ac:dyDescent="0.15">
      <c r="A12" s="2132" t="s">
        <v>11</v>
      </c>
      <c r="B12" s="403">
        <f t="shared" si="1"/>
        <v>76</v>
      </c>
      <c r="C12" s="2315">
        <v>6</v>
      </c>
      <c r="D12" s="2315">
        <v>9</v>
      </c>
      <c r="E12" s="2315">
        <v>1</v>
      </c>
      <c r="F12" s="2315">
        <v>0</v>
      </c>
      <c r="G12" s="2315">
        <v>60</v>
      </c>
    </row>
    <row r="13" spans="1:7" x14ac:dyDescent="0.15">
      <c r="A13" s="2132" t="s">
        <v>12</v>
      </c>
      <c r="B13" s="403">
        <f t="shared" si="1"/>
        <v>221</v>
      </c>
      <c r="C13" s="2315">
        <v>60</v>
      </c>
      <c r="D13" s="2315">
        <v>34</v>
      </c>
      <c r="E13" s="2315">
        <v>5</v>
      </c>
      <c r="F13" s="2315">
        <v>5</v>
      </c>
      <c r="G13" s="2315">
        <v>117</v>
      </c>
    </row>
    <row r="14" spans="1:7" x14ac:dyDescent="0.15">
      <c r="A14" s="2132" t="s">
        <v>13</v>
      </c>
      <c r="B14" s="403">
        <f t="shared" si="1"/>
        <v>60</v>
      </c>
      <c r="C14" s="2315">
        <v>7</v>
      </c>
      <c r="D14" s="2315">
        <v>8</v>
      </c>
      <c r="E14" s="404">
        <v>0</v>
      </c>
      <c r="F14" s="2315">
        <v>1</v>
      </c>
      <c r="G14" s="2315">
        <v>44</v>
      </c>
    </row>
    <row r="15" spans="1:7" x14ac:dyDescent="0.15">
      <c r="A15" s="2132" t="s">
        <v>14</v>
      </c>
      <c r="B15" s="403">
        <f t="shared" si="1"/>
        <v>46</v>
      </c>
      <c r="C15" s="2315">
        <v>1</v>
      </c>
      <c r="D15" s="2315">
        <v>10</v>
      </c>
      <c r="E15" s="2315">
        <v>0</v>
      </c>
      <c r="F15" s="2315">
        <v>0</v>
      </c>
      <c r="G15" s="2315">
        <v>35</v>
      </c>
    </row>
    <row r="16" spans="1:7" x14ac:dyDescent="0.15">
      <c r="A16" s="2132" t="s">
        <v>15</v>
      </c>
      <c r="B16" s="403">
        <f t="shared" si="1"/>
        <v>22</v>
      </c>
      <c r="C16" s="2315">
        <v>0</v>
      </c>
      <c r="D16" s="2315">
        <v>3</v>
      </c>
      <c r="E16" s="404">
        <v>1</v>
      </c>
      <c r="F16" s="404">
        <v>2</v>
      </c>
      <c r="G16" s="2315">
        <v>16</v>
      </c>
    </row>
    <row r="17" spans="1:7" x14ac:dyDescent="0.15">
      <c r="A17" s="2132" t="s">
        <v>16</v>
      </c>
      <c r="B17" s="403">
        <f t="shared" si="1"/>
        <v>14</v>
      </c>
      <c r="C17" s="2315">
        <v>1</v>
      </c>
      <c r="D17" s="2315">
        <v>3</v>
      </c>
      <c r="E17" s="404">
        <v>0</v>
      </c>
      <c r="F17" s="2315">
        <v>0</v>
      </c>
      <c r="G17" s="2315">
        <v>10</v>
      </c>
    </row>
    <row r="18" spans="1:7" x14ac:dyDescent="0.15">
      <c r="A18" s="2132" t="s">
        <v>17</v>
      </c>
      <c r="B18" s="403">
        <f t="shared" si="1"/>
        <v>24</v>
      </c>
      <c r="C18" s="2315">
        <v>4</v>
      </c>
      <c r="D18" s="2315">
        <v>3</v>
      </c>
      <c r="E18" s="2315">
        <v>0</v>
      </c>
      <c r="F18" s="2315">
        <v>1</v>
      </c>
      <c r="G18" s="2315">
        <v>16</v>
      </c>
    </row>
    <row r="19" spans="1:7" x14ac:dyDescent="0.15">
      <c r="A19" s="2132" t="s">
        <v>18</v>
      </c>
      <c r="B19" s="403">
        <f t="shared" si="1"/>
        <v>57</v>
      </c>
      <c r="C19" s="2315">
        <v>3</v>
      </c>
      <c r="D19" s="2315">
        <v>3</v>
      </c>
      <c r="E19" s="2315">
        <v>1</v>
      </c>
      <c r="F19" s="404">
        <v>0</v>
      </c>
      <c r="G19" s="2315">
        <v>50</v>
      </c>
    </row>
    <row r="20" spans="1:7" x14ac:dyDescent="0.15">
      <c r="A20" s="2132" t="s">
        <v>19</v>
      </c>
      <c r="B20" s="403">
        <f t="shared" si="1"/>
        <v>10</v>
      </c>
      <c r="C20" s="2315">
        <v>0</v>
      </c>
      <c r="D20" s="2315">
        <v>6</v>
      </c>
      <c r="E20" s="404">
        <v>0</v>
      </c>
      <c r="F20" s="404">
        <v>0</v>
      </c>
      <c r="G20" s="2315">
        <v>4</v>
      </c>
    </row>
    <row r="21" spans="1:7" x14ac:dyDescent="0.15">
      <c r="A21" s="2132" t="s">
        <v>20</v>
      </c>
      <c r="B21" s="403">
        <f t="shared" si="1"/>
        <v>5</v>
      </c>
      <c r="C21" s="404">
        <v>0</v>
      </c>
      <c r="D21" s="2315">
        <v>3</v>
      </c>
      <c r="E21" s="404">
        <v>0</v>
      </c>
      <c r="F21" s="404">
        <v>0</v>
      </c>
      <c r="G21" s="2315">
        <v>2</v>
      </c>
    </row>
    <row r="22" spans="1:7" ht="10.5" customHeight="1" x14ac:dyDescent="0.15">
      <c r="A22" s="2710"/>
      <c r="B22" s="2775"/>
      <c r="C22" s="2775"/>
      <c r="D22" s="2775"/>
      <c r="E22" s="2775"/>
      <c r="F22" s="2775"/>
      <c r="G22" s="2775"/>
    </row>
    <row r="23" spans="1:7" x14ac:dyDescent="0.15">
      <c r="A23" s="3674" t="s">
        <v>21</v>
      </c>
      <c r="B23" s="3675"/>
      <c r="C23" s="3675"/>
      <c r="D23" s="3675"/>
      <c r="E23" s="3675"/>
      <c r="F23" s="3675"/>
      <c r="G23" s="3675"/>
    </row>
    <row r="24" spans="1:7" x14ac:dyDescent="0.15">
      <c r="A24" s="2410" t="s">
        <v>1112</v>
      </c>
      <c r="B24" s="2411"/>
      <c r="C24" s="2411"/>
      <c r="D24" s="2411"/>
      <c r="E24" s="2411"/>
      <c r="F24" s="2411"/>
      <c r="G24" s="2411"/>
    </row>
  </sheetData>
  <mergeCells count="8">
    <mergeCell ref="A23:G23"/>
    <mergeCell ref="A24:G24"/>
    <mergeCell ref="A2:G2"/>
    <mergeCell ref="A3:G3"/>
    <mergeCell ref="A4:A5"/>
    <mergeCell ref="B4:B5"/>
    <mergeCell ref="C4:G4"/>
    <mergeCell ref="A22:G22"/>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dimension ref="A1:M37"/>
  <sheetViews>
    <sheetView zoomScaleNormal="100" workbookViewId="0"/>
  </sheetViews>
  <sheetFormatPr baseColWidth="10" defaultColWidth="9.140625" defaultRowHeight="10.5" x14ac:dyDescent="0.15"/>
  <cols>
    <col min="1" max="1" width="61.85546875" style="118" customWidth="1"/>
    <col min="2" max="2" width="8.42578125" style="118" customWidth="1"/>
    <col min="3" max="3" width="18.42578125" style="118" customWidth="1"/>
    <col min="4" max="4" width="16.7109375" style="118" customWidth="1"/>
    <col min="5" max="5" width="22.5703125" style="118" customWidth="1"/>
    <col min="6" max="6" width="15.42578125" style="118" bestFit="1" customWidth="1"/>
    <col min="7" max="7" width="19.5703125" style="118" customWidth="1"/>
    <col min="8" max="16384" width="9.140625" style="118"/>
  </cols>
  <sheetData>
    <row r="1" spans="1:7" ht="12.75" customHeight="1" x14ac:dyDescent="0.15"/>
    <row r="2" spans="1:7" ht="22.5" customHeight="1" x14ac:dyDescent="0.15">
      <c r="A2" s="2521" t="s">
        <v>439</v>
      </c>
      <c r="B2" s="2521"/>
      <c r="C2" s="2521"/>
      <c r="D2" s="2521"/>
      <c r="E2" s="2521"/>
      <c r="F2" s="2521"/>
      <c r="G2" s="2521"/>
    </row>
    <row r="3" spans="1:7" ht="11.25" customHeight="1" x14ac:dyDescent="0.15">
      <c r="A3" s="2522"/>
      <c r="B3" s="2385"/>
      <c r="C3" s="2385"/>
      <c r="D3" s="2385"/>
      <c r="E3" s="2385"/>
      <c r="F3" s="2385"/>
      <c r="G3" s="2385"/>
    </row>
    <row r="4" spans="1:7" ht="12.75" customHeight="1" x14ac:dyDescent="0.15">
      <c r="A4" s="2405" t="s">
        <v>440</v>
      </c>
      <c r="B4" s="2405" t="s">
        <v>89</v>
      </c>
      <c r="C4" s="2524" t="s">
        <v>441</v>
      </c>
      <c r="D4" s="2525"/>
      <c r="E4" s="2525"/>
      <c r="F4" s="2525"/>
      <c r="G4" s="2526"/>
    </row>
    <row r="5" spans="1:7" x14ac:dyDescent="0.15">
      <c r="A5" s="2523"/>
      <c r="B5" s="2523"/>
      <c r="C5" s="2524">
        <v>2016</v>
      </c>
      <c r="D5" s="2525"/>
      <c r="E5" s="2525"/>
      <c r="F5" s="2525"/>
      <c r="G5" s="2526"/>
    </row>
    <row r="6" spans="1:7" ht="63.75" customHeight="1" x14ac:dyDescent="0.15">
      <c r="A6" s="2406"/>
      <c r="B6" s="2406"/>
      <c r="C6" s="140" t="s">
        <v>396</v>
      </c>
      <c r="D6" s="140" t="s">
        <v>399</v>
      </c>
      <c r="E6" s="140" t="s">
        <v>442</v>
      </c>
      <c r="F6" s="140" t="s">
        <v>443</v>
      </c>
      <c r="G6" s="140" t="s">
        <v>444</v>
      </c>
    </row>
    <row r="7" spans="1:7" s="194" customFormat="1" x14ac:dyDescent="0.15">
      <c r="A7" s="234" t="s">
        <v>71</v>
      </c>
      <c r="B7" s="151">
        <f t="shared" ref="B7:G7" si="0">SUM(B8:B16)</f>
        <v>10</v>
      </c>
      <c r="C7" s="151">
        <f t="shared" si="0"/>
        <v>4</v>
      </c>
      <c r="D7" s="151">
        <f t="shared" si="0"/>
        <v>6</v>
      </c>
      <c r="E7" s="151">
        <f t="shared" si="0"/>
        <v>0</v>
      </c>
      <c r="F7" s="151">
        <f t="shared" si="0"/>
        <v>0</v>
      </c>
      <c r="G7" s="151">
        <f t="shared" si="0"/>
        <v>0</v>
      </c>
    </row>
    <row r="8" spans="1:7" ht="11.25" x14ac:dyDescent="0.15">
      <c r="A8" s="235" t="s">
        <v>445</v>
      </c>
      <c r="B8" s="159">
        <v>1</v>
      </c>
      <c r="C8" s="160">
        <v>1</v>
      </c>
      <c r="D8" s="2122">
        <v>0</v>
      </c>
      <c r="E8" s="2122">
        <v>0</v>
      </c>
      <c r="F8" s="160">
        <v>0</v>
      </c>
      <c r="G8" s="160">
        <v>0</v>
      </c>
    </row>
    <row r="9" spans="1:7" ht="11.25" x14ac:dyDescent="0.15">
      <c r="A9" s="235" t="s">
        <v>446</v>
      </c>
      <c r="B9" s="159">
        <v>1</v>
      </c>
      <c r="C9" s="160">
        <v>1</v>
      </c>
      <c r="D9" s="2122">
        <v>0</v>
      </c>
      <c r="E9" s="2122">
        <v>0</v>
      </c>
      <c r="F9" s="160">
        <v>0</v>
      </c>
      <c r="G9" s="160">
        <v>0</v>
      </c>
    </row>
    <row r="10" spans="1:7" ht="11.25" x14ac:dyDescent="0.15">
      <c r="A10" s="235" t="s">
        <v>447</v>
      </c>
      <c r="B10" s="159">
        <v>1</v>
      </c>
      <c r="C10" s="160">
        <v>0</v>
      </c>
      <c r="D10" s="2122">
        <v>1</v>
      </c>
      <c r="E10" s="2122">
        <v>0</v>
      </c>
      <c r="F10" s="160">
        <v>0</v>
      </c>
      <c r="G10" s="160">
        <v>0</v>
      </c>
    </row>
    <row r="11" spans="1:7" ht="11.25" x14ac:dyDescent="0.15">
      <c r="A11" s="235" t="s">
        <v>448</v>
      </c>
      <c r="B11" s="159">
        <v>1</v>
      </c>
      <c r="C11" s="160">
        <v>0</v>
      </c>
      <c r="D11" s="2122">
        <v>1</v>
      </c>
      <c r="E11" s="2122">
        <v>0</v>
      </c>
      <c r="F11" s="160">
        <v>0</v>
      </c>
      <c r="G11" s="160">
        <v>0</v>
      </c>
    </row>
    <row r="12" spans="1:7" ht="11.25" x14ac:dyDescent="0.15">
      <c r="A12" s="235" t="s">
        <v>449</v>
      </c>
      <c r="B12" s="159">
        <v>1</v>
      </c>
      <c r="C12" s="160">
        <v>0</v>
      </c>
      <c r="D12" s="2122">
        <v>1</v>
      </c>
      <c r="E12" s="2122">
        <v>0</v>
      </c>
      <c r="F12" s="160">
        <v>0</v>
      </c>
      <c r="G12" s="160">
        <v>0</v>
      </c>
    </row>
    <row r="13" spans="1:7" ht="11.25" x14ac:dyDescent="0.15">
      <c r="A13" s="235" t="s">
        <v>450</v>
      </c>
      <c r="B13" s="159">
        <v>1</v>
      </c>
      <c r="C13" s="160">
        <v>0</v>
      </c>
      <c r="D13" s="2122">
        <v>1</v>
      </c>
      <c r="E13" s="2122">
        <v>0</v>
      </c>
      <c r="F13" s="160">
        <v>0</v>
      </c>
      <c r="G13" s="160">
        <v>0</v>
      </c>
    </row>
    <row r="14" spans="1:7" ht="11.25" x14ac:dyDescent="0.15">
      <c r="A14" s="235" t="s">
        <v>451</v>
      </c>
      <c r="B14" s="159">
        <v>1</v>
      </c>
      <c r="C14" s="160">
        <v>0</v>
      </c>
      <c r="D14" s="2122">
        <v>1</v>
      </c>
      <c r="E14" s="2122">
        <v>0</v>
      </c>
      <c r="F14" s="160">
        <v>0</v>
      </c>
      <c r="G14" s="160">
        <v>0</v>
      </c>
    </row>
    <row r="15" spans="1:7" ht="11.25" x14ac:dyDescent="0.15">
      <c r="A15" s="235" t="s">
        <v>452</v>
      </c>
      <c r="B15" s="159">
        <v>1</v>
      </c>
      <c r="C15" s="160">
        <v>1</v>
      </c>
      <c r="D15" s="2122">
        <v>0</v>
      </c>
      <c r="E15" s="2122">
        <v>0</v>
      </c>
      <c r="F15" s="160">
        <v>0</v>
      </c>
      <c r="G15" s="160">
        <v>0</v>
      </c>
    </row>
    <row r="16" spans="1:7" ht="11.25" x14ac:dyDescent="0.15">
      <c r="A16" s="235" t="s">
        <v>453</v>
      </c>
      <c r="B16" s="159">
        <v>2</v>
      </c>
      <c r="C16" s="160">
        <v>1</v>
      </c>
      <c r="D16" s="2122">
        <v>1</v>
      </c>
      <c r="E16" s="2122">
        <v>0</v>
      </c>
      <c r="F16" s="160">
        <v>0</v>
      </c>
      <c r="G16" s="160">
        <v>0</v>
      </c>
    </row>
    <row r="17" spans="1:13" x14ac:dyDescent="0.15">
      <c r="A17" s="147"/>
      <c r="B17" s="147"/>
      <c r="C17" s="236"/>
      <c r="D17" s="2123"/>
      <c r="E17" s="2123"/>
      <c r="F17" s="236"/>
      <c r="G17" s="236"/>
    </row>
    <row r="18" spans="1:13" x14ac:dyDescent="0.15">
      <c r="A18" s="2417" t="s">
        <v>454</v>
      </c>
      <c r="B18" s="2417"/>
      <c r="C18" s="2417"/>
      <c r="D18" s="2511"/>
      <c r="E18" s="2511"/>
      <c r="F18" s="2417"/>
      <c r="G18" s="2417"/>
    </row>
    <row r="19" spans="1:13" x14ac:dyDescent="0.15">
      <c r="A19" s="2512" t="s">
        <v>455</v>
      </c>
      <c r="B19" s="2512"/>
      <c r="C19" s="2512"/>
      <c r="D19" s="2473"/>
      <c r="E19" s="2473"/>
      <c r="F19" s="2512"/>
      <c r="G19" s="2512"/>
    </row>
    <row r="20" spans="1:13" x14ac:dyDescent="0.15">
      <c r="A20" s="2513" t="s">
        <v>456</v>
      </c>
      <c r="B20" s="2513"/>
      <c r="C20" s="2513"/>
      <c r="D20" s="2514"/>
      <c r="E20" s="2514"/>
      <c r="F20" s="2513"/>
      <c r="G20" s="2513"/>
    </row>
    <row r="21" spans="1:13" x14ac:dyDescent="0.15">
      <c r="A21" s="2513" t="s">
        <v>457</v>
      </c>
      <c r="B21" s="2513"/>
      <c r="C21" s="2513"/>
      <c r="D21" s="2514"/>
      <c r="E21" s="2514"/>
      <c r="F21" s="2513"/>
      <c r="G21" s="2513"/>
    </row>
    <row r="22" spans="1:13" x14ac:dyDescent="0.15">
      <c r="A22" s="2513" t="s">
        <v>458</v>
      </c>
      <c r="B22" s="2513"/>
      <c r="C22" s="2515"/>
      <c r="D22" s="2516"/>
      <c r="E22" s="2516"/>
      <c r="F22" s="2516"/>
      <c r="G22" s="2516"/>
      <c r="H22" s="2103"/>
      <c r="I22" s="2103"/>
      <c r="J22" s="2103"/>
      <c r="K22" s="2103"/>
    </row>
    <row r="23" spans="1:13" x14ac:dyDescent="0.15">
      <c r="A23" s="2517" t="s">
        <v>459</v>
      </c>
      <c r="B23" s="2517"/>
      <c r="C23" s="2518"/>
      <c r="D23" s="2519"/>
      <c r="E23" s="2519"/>
      <c r="F23" s="2520"/>
      <c r="G23" s="2520"/>
      <c r="H23" s="2116"/>
      <c r="I23" s="2116"/>
      <c r="J23" s="2116"/>
      <c r="K23" s="2116"/>
      <c r="L23" s="2097"/>
      <c r="M23" s="2097"/>
    </row>
    <row r="24" spans="1:13" ht="11.25" customHeight="1" x14ac:dyDescent="0.15">
      <c r="A24" s="2493" t="s">
        <v>388</v>
      </c>
      <c r="B24" s="2493"/>
      <c r="C24" s="2493"/>
      <c r="D24" s="2454"/>
      <c r="E24" s="2454"/>
      <c r="F24" s="2493"/>
      <c r="G24" s="2493"/>
    </row>
    <row r="25" spans="1:13" ht="12" customHeight="1" x14ac:dyDescent="0.15">
      <c r="A25" s="2410" t="s">
        <v>389</v>
      </c>
      <c r="B25" s="2410"/>
      <c r="C25" s="2410"/>
      <c r="D25" s="2471"/>
      <c r="E25" s="2471"/>
      <c r="F25" s="2410"/>
      <c r="G25" s="2410"/>
    </row>
    <row r="26" spans="1:13" x14ac:dyDescent="0.15">
      <c r="D26" s="162"/>
      <c r="E26" s="162"/>
    </row>
    <row r="27" spans="1:13" x14ac:dyDescent="0.15">
      <c r="D27" s="162"/>
      <c r="E27" s="162"/>
    </row>
    <row r="28" spans="1:13" x14ac:dyDescent="0.15">
      <c r="D28" s="162"/>
      <c r="E28" s="162"/>
    </row>
    <row r="29" spans="1:13" x14ac:dyDescent="0.15">
      <c r="D29" s="162"/>
      <c r="E29" s="162"/>
    </row>
    <row r="30" spans="1:13" x14ac:dyDescent="0.15">
      <c r="D30" s="162"/>
      <c r="E30" s="162"/>
    </row>
    <row r="31" spans="1:13" x14ac:dyDescent="0.15">
      <c r="D31" s="162"/>
      <c r="E31" s="162"/>
    </row>
    <row r="32" spans="1:13" x14ac:dyDescent="0.15">
      <c r="D32" s="162"/>
      <c r="E32" s="162"/>
    </row>
    <row r="33" spans="4:5" x14ac:dyDescent="0.15">
      <c r="D33" s="162"/>
      <c r="E33" s="162"/>
    </row>
    <row r="34" spans="4:5" x14ac:dyDescent="0.15">
      <c r="D34" s="162"/>
      <c r="E34" s="162"/>
    </row>
    <row r="35" spans="4:5" x14ac:dyDescent="0.15">
      <c r="D35" s="162"/>
      <c r="E35" s="162"/>
    </row>
    <row r="36" spans="4:5" x14ac:dyDescent="0.15">
      <c r="D36" s="162"/>
      <c r="E36" s="162"/>
    </row>
    <row r="37" spans="4:5" x14ac:dyDescent="0.15">
      <c r="D37" s="162"/>
      <c r="E37" s="162"/>
    </row>
  </sheetData>
  <mergeCells count="14">
    <mergeCell ref="A2:G2"/>
    <mergeCell ref="A3:G3"/>
    <mergeCell ref="A4:A6"/>
    <mergeCell ref="B4:B6"/>
    <mergeCell ref="C4:G4"/>
    <mergeCell ref="C5:G5"/>
    <mergeCell ref="A24:G24"/>
    <mergeCell ref="A25:G25"/>
    <mergeCell ref="A18:G18"/>
    <mergeCell ref="A19:G19"/>
    <mergeCell ref="A20:G20"/>
    <mergeCell ref="A21:G21"/>
    <mergeCell ref="A22:G22"/>
    <mergeCell ref="A23:G23"/>
  </mergeCells>
  <pageMargins left="0.78740157480314965" right="0.78740157480314965" top="0.78740157480314965" bottom="0.78740157480314965" header="0.78740157480314965" footer="0.78740157480314965"/>
  <pageSetup paperSize="9" scale="70" orientation="landscape" horizontalDpi="4294967294" verticalDpi="599" r:id="rId1"/>
  <headerFooter alignWithMargins="0">
    <oddFooter>&amp;L&amp;C&amp;R</oddFooter>
  </headerFooter>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1"/>
  <dimension ref="A2:G56"/>
  <sheetViews>
    <sheetView workbookViewId="0"/>
  </sheetViews>
  <sheetFormatPr baseColWidth="10" defaultColWidth="9.140625" defaultRowHeight="10.5" x14ac:dyDescent="0.15"/>
  <cols>
    <col min="1" max="1" width="20" style="2133" customWidth="1"/>
    <col min="2" max="2" width="13.42578125" style="2133" customWidth="1"/>
    <col min="3" max="3" width="16.140625" style="2133" customWidth="1"/>
    <col min="4" max="4" width="16.28515625" style="2133" customWidth="1"/>
    <col min="5" max="5" width="16.7109375" style="2133" customWidth="1"/>
    <col min="6" max="6" width="16.5703125" style="2133" customWidth="1"/>
    <col min="7" max="7" width="16" style="2133" customWidth="1"/>
    <col min="8" max="16384" width="9.140625" style="2133"/>
  </cols>
  <sheetData>
    <row r="2" spans="1:7" ht="22.5" customHeight="1" x14ac:dyDescent="0.15">
      <c r="A2" s="2772" t="s">
        <v>4291</v>
      </c>
      <c r="B2" s="2853"/>
      <c r="C2" s="2853"/>
      <c r="D2" s="2853"/>
      <c r="E2" s="2853"/>
      <c r="F2" s="2853"/>
      <c r="G2" s="2853"/>
    </row>
    <row r="3" spans="1:7" ht="10.5" customHeight="1" x14ac:dyDescent="0.15">
      <c r="A3" s="3673"/>
      <c r="B3" s="2775"/>
      <c r="C3" s="2775"/>
      <c r="D3" s="2775"/>
      <c r="E3" s="2775"/>
      <c r="F3" s="2775"/>
      <c r="G3" s="2775"/>
    </row>
    <row r="4" spans="1:7" ht="12.75" customHeight="1" x14ac:dyDescent="0.15">
      <c r="A4" s="3668" t="s">
        <v>1144</v>
      </c>
      <c r="B4" s="3669" t="s">
        <v>89</v>
      </c>
      <c r="C4" s="3670" t="s">
        <v>3803</v>
      </c>
      <c r="D4" s="3671"/>
      <c r="E4" s="3671"/>
      <c r="F4" s="3671"/>
      <c r="G4" s="3671"/>
    </row>
    <row r="5" spans="1:7" ht="94.5" x14ac:dyDescent="0.15">
      <c r="A5" s="3668"/>
      <c r="B5" s="3669"/>
      <c r="C5" s="2302" t="s">
        <v>4251</v>
      </c>
      <c r="D5" s="2302" t="s">
        <v>4252</v>
      </c>
      <c r="E5" s="2302" t="s">
        <v>4253</v>
      </c>
      <c r="F5" s="2302" t="s">
        <v>4254</v>
      </c>
      <c r="G5" s="2302" t="s">
        <v>3808</v>
      </c>
    </row>
    <row r="6" spans="1:7" x14ac:dyDescent="0.15">
      <c r="A6" s="154" t="s">
        <v>71</v>
      </c>
      <c r="B6" s="2316">
        <f>SUM(B7:B8)</f>
        <v>664</v>
      </c>
      <c r="C6" s="2316">
        <f t="shared" ref="C6:G6" si="0">SUM(C7:C8)</f>
        <v>88</v>
      </c>
      <c r="D6" s="2316">
        <f t="shared" si="0"/>
        <v>135</v>
      </c>
      <c r="E6" s="2316">
        <f t="shared" si="0"/>
        <v>11</v>
      </c>
      <c r="F6" s="2316">
        <f t="shared" si="0"/>
        <v>11</v>
      </c>
      <c r="G6" s="2316">
        <f t="shared" si="0"/>
        <v>419</v>
      </c>
    </row>
    <row r="7" spans="1:7" x14ac:dyDescent="0.15">
      <c r="A7" s="2317" t="s">
        <v>1028</v>
      </c>
      <c r="B7" s="2316">
        <f t="shared" ref="B7:G8" si="1">SUM(B10,B13,B16,B19,B22,B25,B28,B31,B34,B37,B40,B43,B46,B49,B52)</f>
        <v>482</v>
      </c>
      <c r="C7" s="2316">
        <f t="shared" si="1"/>
        <v>65</v>
      </c>
      <c r="D7" s="2316">
        <f t="shared" si="1"/>
        <v>86</v>
      </c>
      <c r="E7" s="2316">
        <f t="shared" si="1"/>
        <v>8</v>
      </c>
      <c r="F7" s="2316">
        <f t="shared" si="1"/>
        <v>11</v>
      </c>
      <c r="G7" s="2316">
        <f t="shared" si="1"/>
        <v>312</v>
      </c>
    </row>
    <row r="8" spans="1:7" x14ac:dyDescent="0.15">
      <c r="A8" s="2317" t="s">
        <v>1029</v>
      </c>
      <c r="B8" s="2316">
        <f t="shared" si="1"/>
        <v>182</v>
      </c>
      <c r="C8" s="2316">
        <f t="shared" si="1"/>
        <v>23</v>
      </c>
      <c r="D8" s="2316">
        <f t="shared" si="1"/>
        <v>49</v>
      </c>
      <c r="E8" s="2316">
        <f t="shared" si="1"/>
        <v>3</v>
      </c>
      <c r="F8" s="2316">
        <f t="shared" si="1"/>
        <v>0</v>
      </c>
      <c r="G8" s="2316">
        <f t="shared" si="1"/>
        <v>107</v>
      </c>
    </row>
    <row r="9" spans="1:7" x14ac:dyDescent="0.15">
      <c r="A9" s="154" t="s">
        <v>5</v>
      </c>
      <c r="B9" s="2316">
        <f>SUM(B10:B11)</f>
        <v>31</v>
      </c>
      <c r="C9" s="2316">
        <f t="shared" ref="C9:G9" si="2">SUM(C10:C11)</f>
        <v>0</v>
      </c>
      <c r="D9" s="2316">
        <f t="shared" si="2"/>
        <v>16</v>
      </c>
      <c r="E9" s="2316">
        <f t="shared" si="2"/>
        <v>0</v>
      </c>
      <c r="F9" s="2316">
        <f t="shared" si="2"/>
        <v>0</v>
      </c>
      <c r="G9" s="2316">
        <f t="shared" si="2"/>
        <v>15</v>
      </c>
    </row>
    <row r="10" spans="1:7" x14ac:dyDescent="0.15">
      <c r="A10" s="192" t="s">
        <v>1028</v>
      </c>
      <c r="B10" s="2316">
        <f>SUM(C10:G10)</f>
        <v>9</v>
      </c>
      <c r="C10" s="2318" t="s">
        <v>6</v>
      </c>
      <c r="D10" s="2318">
        <v>2</v>
      </c>
      <c r="E10" s="2318" t="s">
        <v>6</v>
      </c>
      <c r="F10" s="2318" t="s">
        <v>6</v>
      </c>
      <c r="G10" s="2318">
        <v>7</v>
      </c>
    </row>
    <row r="11" spans="1:7" x14ac:dyDescent="0.15">
      <c r="A11" s="192" t="s">
        <v>1029</v>
      </c>
      <c r="B11" s="2316">
        <f>SUM(C11:G11)</f>
        <v>22</v>
      </c>
      <c r="C11" s="2318" t="s">
        <v>6</v>
      </c>
      <c r="D11" s="2318">
        <v>14</v>
      </c>
      <c r="E11" s="2318" t="s">
        <v>6</v>
      </c>
      <c r="F11" s="2318" t="s">
        <v>6</v>
      </c>
      <c r="G11" s="2318">
        <v>8</v>
      </c>
    </row>
    <row r="12" spans="1:7" x14ac:dyDescent="0.15">
      <c r="A12" s="154" t="s">
        <v>7</v>
      </c>
      <c r="B12" s="2319">
        <f t="shared" ref="B12:G12" si="3">SUM(B13:B14)</f>
        <v>18</v>
      </c>
      <c r="C12" s="2319">
        <f t="shared" si="3"/>
        <v>1</v>
      </c>
      <c r="D12" s="2319">
        <f t="shared" si="3"/>
        <v>3</v>
      </c>
      <c r="E12" s="2319">
        <f t="shared" si="3"/>
        <v>1</v>
      </c>
      <c r="F12" s="2319">
        <f t="shared" si="3"/>
        <v>0</v>
      </c>
      <c r="G12" s="2319">
        <f t="shared" si="3"/>
        <v>13</v>
      </c>
    </row>
    <row r="13" spans="1:7" x14ac:dyDescent="0.15">
      <c r="A13" s="192" t="s">
        <v>1028</v>
      </c>
      <c r="B13" s="2316">
        <f>SUM(C13:G13)</f>
        <v>9</v>
      </c>
      <c r="C13" s="2318">
        <v>1</v>
      </c>
      <c r="D13" s="2318">
        <v>0</v>
      </c>
      <c r="E13" s="2318">
        <v>0</v>
      </c>
      <c r="F13" s="2318" t="s">
        <v>6</v>
      </c>
      <c r="G13" s="2318">
        <v>8</v>
      </c>
    </row>
    <row r="14" spans="1:7" x14ac:dyDescent="0.15">
      <c r="A14" s="192" t="s">
        <v>1029</v>
      </c>
      <c r="B14" s="2316">
        <f>SUM(C14:G14)</f>
        <v>9</v>
      </c>
      <c r="C14" s="2318">
        <v>0</v>
      </c>
      <c r="D14" s="2318">
        <v>3</v>
      </c>
      <c r="E14" s="2318">
        <v>1</v>
      </c>
      <c r="F14" s="2318" t="s">
        <v>6</v>
      </c>
      <c r="G14" s="2318">
        <v>5</v>
      </c>
    </row>
    <row r="15" spans="1:7" x14ac:dyDescent="0.15">
      <c r="A15" s="154" t="s">
        <v>8</v>
      </c>
      <c r="B15" s="2316">
        <f t="shared" ref="B15:G15" si="4">SUM(B16:B17)</f>
        <v>30</v>
      </c>
      <c r="C15" s="2316">
        <f t="shared" si="4"/>
        <v>0</v>
      </c>
      <c r="D15" s="2316">
        <f t="shared" si="4"/>
        <v>19</v>
      </c>
      <c r="E15" s="2316">
        <f t="shared" si="4"/>
        <v>0</v>
      </c>
      <c r="F15" s="2316">
        <f t="shared" si="4"/>
        <v>0</v>
      </c>
      <c r="G15" s="2316">
        <f t="shared" si="4"/>
        <v>11</v>
      </c>
    </row>
    <row r="16" spans="1:7" x14ac:dyDescent="0.15">
      <c r="A16" s="192" t="s">
        <v>1028</v>
      </c>
      <c r="B16" s="2316">
        <f>SUM(C16:G16)</f>
        <v>18</v>
      </c>
      <c r="C16" s="2318" t="s">
        <v>6</v>
      </c>
      <c r="D16" s="2318">
        <v>11</v>
      </c>
      <c r="E16" s="2318" t="s">
        <v>6</v>
      </c>
      <c r="F16" s="2318" t="s">
        <v>6</v>
      </c>
      <c r="G16" s="2318">
        <v>7</v>
      </c>
    </row>
    <row r="17" spans="1:7" x14ac:dyDescent="0.15">
      <c r="A17" s="192" t="s">
        <v>1029</v>
      </c>
      <c r="B17" s="2316">
        <f>SUM(C17:G17)</f>
        <v>12</v>
      </c>
      <c r="C17" s="2318" t="s">
        <v>6</v>
      </c>
      <c r="D17" s="2318">
        <v>8</v>
      </c>
      <c r="E17" s="2318" t="s">
        <v>6</v>
      </c>
      <c r="F17" s="2318" t="s">
        <v>6</v>
      </c>
      <c r="G17" s="2318">
        <v>4</v>
      </c>
    </row>
    <row r="18" spans="1:7" x14ac:dyDescent="0.15">
      <c r="A18" s="154" t="s">
        <v>9</v>
      </c>
      <c r="B18" s="2316">
        <f t="shared" ref="B18:G18" si="5">SUM(B19:B20)</f>
        <v>15</v>
      </c>
      <c r="C18" s="2316">
        <f t="shared" si="5"/>
        <v>2</v>
      </c>
      <c r="D18" s="2316">
        <f t="shared" si="5"/>
        <v>4</v>
      </c>
      <c r="E18" s="2316">
        <f t="shared" si="5"/>
        <v>0</v>
      </c>
      <c r="F18" s="2316">
        <f t="shared" si="5"/>
        <v>2</v>
      </c>
      <c r="G18" s="2316">
        <f t="shared" si="5"/>
        <v>7</v>
      </c>
    </row>
    <row r="19" spans="1:7" x14ac:dyDescent="0.15">
      <c r="A19" s="192" t="s">
        <v>1028</v>
      </c>
      <c r="B19" s="2316">
        <f>SUM(C19:G19)</f>
        <v>14</v>
      </c>
      <c r="C19" s="2318">
        <v>1</v>
      </c>
      <c r="D19" s="2318">
        <v>4</v>
      </c>
      <c r="E19" s="2318" t="s">
        <v>6</v>
      </c>
      <c r="F19" s="2318">
        <v>2</v>
      </c>
      <c r="G19" s="2318">
        <v>7</v>
      </c>
    </row>
    <row r="20" spans="1:7" x14ac:dyDescent="0.15">
      <c r="A20" s="192" t="s">
        <v>1029</v>
      </c>
      <c r="B20" s="2316">
        <f>SUM(C20:G20)</f>
        <v>1</v>
      </c>
      <c r="C20" s="2318">
        <v>1</v>
      </c>
      <c r="D20" s="2318">
        <v>0</v>
      </c>
      <c r="E20" s="2318" t="s">
        <v>6</v>
      </c>
      <c r="F20" s="2318">
        <v>0</v>
      </c>
      <c r="G20" s="2318">
        <v>0</v>
      </c>
    </row>
    <row r="21" spans="1:7" x14ac:dyDescent="0.15">
      <c r="A21" s="154" t="s">
        <v>10</v>
      </c>
      <c r="B21" s="2316">
        <f t="shared" ref="B21:G21" si="6">SUM(B22:B23)</f>
        <v>35</v>
      </c>
      <c r="C21" s="2316">
        <f t="shared" si="6"/>
        <v>3</v>
      </c>
      <c r="D21" s="2316">
        <f t="shared" si="6"/>
        <v>11</v>
      </c>
      <c r="E21" s="2316">
        <f t="shared" si="6"/>
        <v>2</v>
      </c>
      <c r="F21" s="2316">
        <f t="shared" si="6"/>
        <v>0</v>
      </c>
      <c r="G21" s="2316">
        <f t="shared" si="6"/>
        <v>19</v>
      </c>
    </row>
    <row r="22" spans="1:7" x14ac:dyDescent="0.15">
      <c r="A22" s="192" t="s">
        <v>1028</v>
      </c>
      <c r="B22" s="2316">
        <f>SUM(C22:G22)</f>
        <v>26</v>
      </c>
      <c r="C22" s="2318">
        <v>2</v>
      </c>
      <c r="D22" s="2318">
        <v>10</v>
      </c>
      <c r="E22" s="2318">
        <v>2</v>
      </c>
      <c r="F22" s="2318" t="s">
        <v>6</v>
      </c>
      <c r="G22" s="2318">
        <v>12</v>
      </c>
    </row>
    <row r="23" spans="1:7" x14ac:dyDescent="0.15">
      <c r="A23" s="192" t="s">
        <v>1029</v>
      </c>
      <c r="B23" s="2316">
        <f>SUM(C23:G23)</f>
        <v>9</v>
      </c>
      <c r="C23" s="2318">
        <v>1</v>
      </c>
      <c r="D23" s="2318">
        <v>1</v>
      </c>
      <c r="E23" s="2318">
        <v>0</v>
      </c>
      <c r="F23" s="2318" t="s">
        <v>6</v>
      </c>
      <c r="G23" s="2318">
        <v>7</v>
      </c>
    </row>
    <row r="24" spans="1:7" x14ac:dyDescent="0.15">
      <c r="A24" s="154" t="s">
        <v>11</v>
      </c>
      <c r="B24" s="2319">
        <f t="shared" ref="B24:G24" si="7">SUM(B25:B26)</f>
        <v>76</v>
      </c>
      <c r="C24" s="2319">
        <f t="shared" si="7"/>
        <v>6</v>
      </c>
      <c r="D24" s="2319">
        <f t="shared" si="7"/>
        <v>9</v>
      </c>
      <c r="E24" s="2319">
        <f t="shared" si="7"/>
        <v>1</v>
      </c>
      <c r="F24" s="2319">
        <f t="shared" si="7"/>
        <v>0</v>
      </c>
      <c r="G24" s="2319">
        <f t="shared" si="7"/>
        <v>60</v>
      </c>
    </row>
    <row r="25" spans="1:7" x14ac:dyDescent="0.15">
      <c r="A25" s="192" t="s">
        <v>1028</v>
      </c>
      <c r="B25" s="2316">
        <f>SUM(C25:G25)</f>
        <v>60</v>
      </c>
      <c r="C25" s="2318">
        <v>5</v>
      </c>
      <c r="D25" s="2318">
        <v>6</v>
      </c>
      <c r="E25" s="2318">
        <v>1</v>
      </c>
      <c r="F25" s="2318" t="s">
        <v>6</v>
      </c>
      <c r="G25" s="2318">
        <v>48</v>
      </c>
    </row>
    <row r="26" spans="1:7" x14ac:dyDescent="0.15">
      <c r="A26" s="192" t="s">
        <v>1029</v>
      </c>
      <c r="B26" s="2316">
        <f>SUM(C26:G26)</f>
        <v>16</v>
      </c>
      <c r="C26" s="2318">
        <v>1</v>
      </c>
      <c r="D26" s="2318">
        <v>3</v>
      </c>
      <c r="E26" s="2318">
        <v>0</v>
      </c>
      <c r="F26" s="2318" t="s">
        <v>6</v>
      </c>
      <c r="G26" s="2318">
        <v>12</v>
      </c>
    </row>
    <row r="27" spans="1:7" x14ac:dyDescent="0.15">
      <c r="A27" s="154" t="s">
        <v>12</v>
      </c>
      <c r="B27" s="2319">
        <f t="shared" ref="B27:G27" si="8">SUM(B28:B29)</f>
        <v>221</v>
      </c>
      <c r="C27" s="2319">
        <f t="shared" si="8"/>
        <v>60</v>
      </c>
      <c r="D27" s="2319">
        <f t="shared" si="8"/>
        <v>34</v>
      </c>
      <c r="E27" s="2319">
        <f t="shared" si="8"/>
        <v>5</v>
      </c>
      <c r="F27" s="2319">
        <f t="shared" si="8"/>
        <v>5</v>
      </c>
      <c r="G27" s="2319">
        <f t="shared" si="8"/>
        <v>117</v>
      </c>
    </row>
    <row r="28" spans="1:7" x14ac:dyDescent="0.15">
      <c r="A28" s="192" t="s">
        <v>1028</v>
      </c>
      <c r="B28" s="2316">
        <f>SUM(C28:G28)</f>
        <v>160</v>
      </c>
      <c r="C28" s="2318">
        <v>42</v>
      </c>
      <c r="D28" s="2318">
        <v>23</v>
      </c>
      <c r="E28" s="2318">
        <v>3</v>
      </c>
      <c r="F28" s="2318">
        <v>5</v>
      </c>
      <c r="G28" s="2318">
        <v>87</v>
      </c>
    </row>
    <row r="29" spans="1:7" x14ac:dyDescent="0.15">
      <c r="A29" s="192" t="s">
        <v>1029</v>
      </c>
      <c r="B29" s="2316">
        <f>SUM(C29:G29)</f>
        <v>61</v>
      </c>
      <c r="C29" s="2318">
        <v>18</v>
      </c>
      <c r="D29" s="2318">
        <v>11</v>
      </c>
      <c r="E29" s="2318">
        <v>2</v>
      </c>
      <c r="F29" s="2318">
        <v>0</v>
      </c>
      <c r="G29" s="2318">
        <v>30</v>
      </c>
    </row>
    <row r="30" spans="1:7" x14ac:dyDescent="0.15">
      <c r="A30" s="2136" t="s">
        <v>13</v>
      </c>
      <c r="B30" s="2316">
        <f t="shared" ref="B30:G30" si="9">SUM(B31:B32)</f>
        <v>60</v>
      </c>
      <c r="C30" s="2316">
        <f t="shared" si="9"/>
        <v>7</v>
      </c>
      <c r="D30" s="2316">
        <f t="shared" si="9"/>
        <v>8</v>
      </c>
      <c r="E30" s="2316">
        <f t="shared" si="9"/>
        <v>0</v>
      </c>
      <c r="F30" s="2316">
        <f t="shared" si="9"/>
        <v>1</v>
      </c>
      <c r="G30" s="2316">
        <f t="shared" si="9"/>
        <v>44</v>
      </c>
    </row>
    <row r="31" spans="1:7" x14ac:dyDescent="0.15">
      <c r="A31" s="192" t="s">
        <v>1028</v>
      </c>
      <c r="B31" s="2316">
        <f>SUM(C31:G31)</f>
        <v>41</v>
      </c>
      <c r="C31" s="2318">
        <v>6</v>
      </c>
      <c r="D31" s="2318">
        <v>4</v>
      </c>
      <c r="E31" s="2318" t="s">
        <v>6</v>
      </c>
      <c r="F31" s="2318">
        <v>1</v>
      </c>
      <c r="G31" s="2318">
        <v>30</v>
      </c>
    </row>
    <row r="32" spans="1:7" x14ac:dyDescent="0.15">
      <c r="A32" s="192" t="s">
        <v>1029</v>
      </c>
      <c r="B32" s="2316">
        <f>SUM(C32:G32)</f>
        <v>19</v>
      </c>
      <c r="C32" s="2318">
        <v>1</v>
      </c>
      <c r="D32" s="2318">
        <v>4</v>
      </c>
      <c r="E32" s="2318" t="s">
        <v>6</v>
      </c>
      <c r="F32" s="2318">
        <v>0</v>
      </c>
      <c r="G32" s="2318">
        <v>14</v>
      </c>
    </row>
    <row r="33" spans="1:7" x14ac:dyDescent="0.15">
      <c r="A33" s="154" t="s">
        <v>14</v>
      </c>
      <c r="B33" s="2319">
        <f t="shared" ref="B33:G33" si="10">SUM(B34:B35)</f>
        <v>46</v>
      </c>
      <c r="C33" s="2319">
        <f t="shared" si="10"/>
        <v>1</v>
      </c>
      <c r="D33" s="2319">
        <f t="shared" si="10"/>
        <v>10</v>
      </c>
      <c r="E33" s="2319">
        <f t="shared" si="10"/>
        <v>0</v>
      </c>
      <c r="F33" s="2319">
        <f t="shared" si="10"/>
        <v>0</v>
      </c>
      <c r="G33" s="2319">
        <f t="shared" si="10"/>
        <v>35</v>
      </c>
    </row>
    <row r="34" spans="1:7" x14ac:dyDescent="0.15">
      <c r="A34" s="192" t="s">
        <v>1028</v>
      </c>
      <c r="B34" s="2316">
        <f>SUM(C34:G34)</f>
        <v>36</v>
      </c>
      <c r="C34" s="2318">
        <v>1</v>
      </c>
      <c r="D34" s="2318">
        <v>10</v>
      </c>
      <c r="E34" s="2318" t="s">
        <v>6</v>
      </c>
      <c r="F34" s="2318" t="s">
        <v>6</v>
      </c>
      <c r="G34" s="2318">
        <v>25</v>
      </c>
    </row>
    <row r="35" spans="1:7" x14ac:dyDescent="0.15">
      <c r="A35" s="192" t="s">
        <v>1029</v>
      </c>
      <c r="B35" s="2316">
        <f>SUM(C35:G35)</f>
        <v>10</v>
      </c>
      <c r="C35" s="2318">
        <v>0</v>
      </c>
      <c r="D35" s="2318">
        <v>0</v>
      </c>
      <c r="E35" s="2318" t="s">
        <v>6</v>
      </c>
      <c r="F35" s="2318" t="s">
        <v>6</v>
      </c>
      <c r="G35" s="2318">
        <v>10</v>
      </c>
    </row>
    <row r="36" spans="1:7" x14ac:dyDescent="0.15">
      <c r="A36" s="154" t="s">
        <v>15</v>
      </c>
      <c r="B36" s="2316">
        <f t="shared" ref="B36:G36" si="11">SUM(B37:B38)</f>
        <v>22</v>
      </c>
      <c r="C36" s="2316">
        <f t="shared" si="11"/>
        <v>0</v>
      </c>
      <c r="D36" s="2316">
        <f t="shared" si="11"/>
        <v>3</v>
      </c>
      <c r="E36" s="2316">
        <f t="shared" si="11"/>
        <v>1</v>
      </c>
      <c r="F36" s="2316">
        <f t="shared" si="11"/>
        <v>2</v>
      </c>
      <c r="G36" s="2316">
        <f t="shared" si="11"/>
        <v>16</v>
      </c>
    </row>
    <row r="37" spans="1:7" x14ac:dyDescent="0.15">
      <c r="A37" s="192" t="s">
        <v>1028</v>
      </c>
      <c r="B37" s="2316">
        <f>SUM(C37:G37)</f>
        <v>19</v>
      </c>
      <c r="C37" s="2318" t="s">
        <v>6</v>
      </c>
      <c r="D37" s="2318">
        <v>3</v>
      </c>
      <c r="E37" s="2318">
        <v>1</v>
      </c>
      <c r="F37" s="2318">
        <v>2</v>
      </c>
      <c r="G37" s="2318">
        <v>13</v>
      </c>
    </row>
    <row r="38" spans="1:7" x14ac:dyDescent="0.15">
      <c r="A38" s="192" t="s">
        <v>1029</v>
      </c>
      <c r="B38" s="2316">
        <f>SUM(C38:G38)</f>
        <v>3</v>
      </c>
      <c r="C38" s="2318" t="s">
        <v>6</v>
      </c>
      <c r="D38" s="2318">
        <v>0</v>
      </c>
      <c r="E38" s="2318">
        <v>0</v>
      </c>
      <c r="F38" s="2318">
        <v>0</v>
      </c>
      <c r="G38" s="2318">
        <v>3</v>
      </c>
    </row>
    <row r="39" spans="1:7" x14ac:dyDescent="0.15">
      <c r="A39" s="154" t="s">
        <v>16</v>
      </c>
      <c r="B39" s="2316">
        <f t="shared" ref="B39:G39" si="12">SUM(B40:B41)</f>
        <v>14</v>
      </c>
      <c r="C39" s="2316">
        <f t="shared" si="12"/>
        <v>1</v>
      </c>
      <c r="D39" s="2316">
        <f t="shared" si="12"/>
        <v>3</v>
      </c>
      <c r="E39" s="2316">
        <f t="shared" si="12"/>
        <v>0</v>
      </c>
      <c r="F39" s="2316">
        <f t="shared" si="12"/>
        <v>0</v>
      </c>
      <c r="G39" s="2316">
        <f t="shared" si="12"/>
        <v>10</v>
      </c>
    </row>
    <row r="40" spans="1:7" x14ac:dyDescent="0.15">
      <c r="A40" s="192" t="s">
        <v>1028</v>
      </c>
      <c r="B40" s="2316">
        <f>SUM(C40:G40)</f>
        <v>11</v>
      </c>
      <c r="C40" s="2318">
        <v>1</v>
      </c>
      <c r="D40" s="2318">
        <v>2</v>
      </c>
      <c r="E40" s="2318" t="s">
        <v>6</v>
      </c>
      <c r="F40" s="2318" t="s">
        <v>6</v>
      </c>
      <c r="G40" s="2318">
        <v>8</v>
      </c>
    </row>
    <row r="41" spans="1:7" x14ac:dyDescent="0.15">
      <c r="A41" s="192" t="s">
        <v>1029</v>
      </c>
      <c r="B41" s="2316">
        <f>SUM(C41:G41)</f>
        <v>3</v>
      </c>
      <c r="C41" s="2318">
        <v>0</v>
      </c>
      <c r="D41" s="2318">
        <v>1</v>
      </c>
      <c r="E41" s="2318" t="s">
        <v>6</v>
      </c>
      <c r="F41" s="2318" t="s">
        <v>6</v>
      </c>
      <c r="G41" s="2318">
        <v>2</v>
      </c>
    </row>
    <row r="42" spans="1:7" x14ac:dyDescent="0.15">
      <c r="A42" s="154" t="s">
        <v>17</v>
      </c>
      <c r="B42" s="2319">
        <f t="shared" ref="B42:G42" si="13">SUM(B43:B44)</f>
        <v>24</v>
      </c>
      <c r="C42" s="2319">
        <f t="shared" si="13"/>
        <v>4</v>
      </c>
      <c r="D42" s="2319">
        <f t="shared" si="13"/>
        <v>3</v>
      </c>
      <c r="E42" s="2319">
        <f t="shared" si="13"/>
        <v>0</v>
      </c>
      <c r="F42" s="2319">
        <f t="shared" si="13"/>
        <v>1</v>
      </c>
      <c r="G42" s="2319">
        <f t="shared" si="13"/>
        <v>16</v>
      </c>
    </row>
    <row r="43" spans="1:7" x14ac:dyDescent="0.15">
      <c r="A43" s="192" t="s">
        <v>1028</v>
      </c>
      <c r="B43" s="2316">
        <f>SUM(C43:G43)</f>
        <v>21</v>
      </c>
      <c r="C43" s="2318">
        <v>3</v>
      </c>
      <c r="D43" s="2318">
        <v>3</v>
      </c>
      <c r="E43" s="2318" t="s">
        <v>6</v>
      </c>
      <c r="F43" s="2318">
        <v>1</v>
      </c>
      <c r="G43" s="2318">
        <v>14</v>
      </c>
    </row>
    <row r="44" spans="1:7" x14ac:dyDescent="0.15">
      <c r="A44" s="192" t="s">
        <v>1029</v>
      </c>
      <c r="B44" s="2316">
        <f>SUM(C44:G44)</f>
        <v>3</v>
      </c>
      <c r="C44" s="2318">
        <v>1</v>
      </c>
      <c r="D44" s="2318">
        <v>0</v>
      </c>
      <c r="E44" s="2318" t="s">
        <v>6</v>
      </c>
      <c r="F44" s="2318">
        <v>0</v>
      </c>
      <c r="G44" s="2318">
        <v>2</v>
      </c>
    </row>
    <row r="45" spans="1:7" x14ac:dyDescent="0.15">
      <c r="A45" s="154" t="s">
        <v>18</v>
      </c>
      <c r="B45" s="2316">
        <f t="shared" ref="B45:G45" si="14">SUM(B46:B47)</f>
        <v>57</v>
      </c>
      <c r="C45" s="2316">
        <f t="shared" si="14"/>
        <v>3</v>
      </c>
      <c r="D45" s="2316">
        <f t="shared" si="14"/>
        <v>3</v>
      </c>
      <c r="E45" s="2316">
        <f t="shared" si="14"/>
        <v>1</v>
      </c>
      <c r="F45" s="2316">
        <f t="shared" si="14"/>
        <v>0</v>
      </c>
      <c r="G45" s="2316">
        <f t="shared" si="14"/>
        <v>50</v>
      </c>
    </row>
    <row r="46" spans="1:7" x14ac:dyDescent="0.15">
      <c r="A46" s="192" t="s">
        <v>1028</v>
      </c>
      <c r="B46" s="2316">
        <f>SUM(C46:G46)</f>
        <v>50</v>
      </c>
      <c r="C46" s="2318">
        <v>3</v>
      </c>
      <c r="D46" s="2318">
        <v>3</v>
      </c>
      <c r="E46" s="2318">
        <v>1</v>
      </c>
      <c r="F46" s="2318" t="s">
        <v>6</v>
      </c>
      <c r="G46" s="2318">
        <v>43</v>
      </c>
    </row>
    <row r="47" spans="1:7" x14ac:dyDescent="0.15">
      <c r="A47" s="192" t="s">
        <v>1029</v>
      </c>
      <c r="B47" s="2316">
        <f>SUM(C47:G47)</f>
        <v>7</v>
      </c>
      <c r="C47" s="2318">
        <v>0</v>
      </c>
      <c r="D47" s="2318">
        <v>0</v>
      </c>
      <c r="E47" s="2318">
        <v>0</v>
      </c>
      <c r="F47" s="2318" t="s">
        <v>6</v>
      </c>
      <c r="G47" s="2318">
        <v>7</v>
      </c>
    </row>
    <row r="48" spans="1:7" x14ac:dyDescent="0.15">
      <c r="A48" s="154" t="s">
        <v>19</v>
      </c>
      <c r="B48" s="2316">
        <f t="shared" ref="B48:G48" si="15">SUM(B49:B50)</f>
        <v>10</v>
      </c>
      <c r="C48" s="2316">
        <f t="shared" si="15"/>
        <v>0</v>
      </c>
      <c r="D48" s="2316">
        <f t="shared" si="15"/>
        <v>6</v>
      </c>
      <c r="E48" s="2316">
        <f t="shared" si="15"/>
        <v>0</v>
      </c>
      <c r="F48" s="2316">
        <f t="shared" si="15"/>
        <v>0</v>
      </c>
      <c r="G48" s="2316">
        <f t="shared" si="15"/>
        <v>4</v>
      </c>
    </row>
    <row r="49" spans="1:7" x14ac:dyDescent="0.15">
      <c r="A49" s="192" t="s">
        <v>1028</v>
      </c>
      <c r="B49" s="2316">
        <f>SUM(C49:G49)</f>
        <v>3</v>
      </c>
      <c r="C49" s="2318" t="s">
        <v>6</v>
      </c>
      <c r="D49" s="2318">
        <v>2</v>
      </c>
      <c r="E49" s="2318" t="s">
        <v>6</v>
      </c>
      <c r="F49" s="2318" t="s">
        <v>6</v>
      </c>
      <c r="G49" s="2318">
        <v>1</v>
      </c>
    </row>
    <row r="50" spans="1:7" x14ac:dyDescent="0.15">
      <c r="A50" s="192" t="s">
        <v>1029</v>
      </c>
      <c r="B50" s="2316">
        <f>SUM(C50:G50)</f>
        <v>7</v>
      </c>
      <c r="C50" s="2318" t="s">
        <v>6</v>
      </c>
      <c r="D50" s="2318">
        <v>4</v>
      </c>
      <c r="E50" s="2318" t="s">
        <v>6</v>
      </c>
      <c r="F50" s="2318" t="s">
        <v>6</v>
      </c>
      <c r="G50" s="2318">
        <v>3</v>
      </c>
    </row>
    <row r="51" spans="1:7" x14ac:dyDescent="0.15">
      <c r="A51" s="154" t="s">
        <v>20</v>
      </c>
      <c r="B51" s="2316">
        <f t="shared" ref="B51:G51" si="16">SUM(B52:B53)</f>
        <v>5</v>
      </c>
      <c r="C51" s="2316">
        <f t="shared" si="16"/>
        <v>0</v>
      </c>
      <c r="D51" s="2316">
        <f t="shared" si="16"/>
        <v>3</v>
      </c>
      <c r="E51" s="2316">
        <f t="shared" si="16"/>
        <v>0</v>
      </c>
      <c r="F51" s="2316">
        <f t="shared" si="16"/>
        <v>0</v>
      </c>
      <c r="G51" s="2316">
        <f t="shared" si="16"/>
        <v>2</v>
      </c>
    </row>
    <row r="52" spans="1:7" x14ac:dyDescent="0.15">
      <c r="A52" s="2320" t="s">
        <v>1028</v>
      </c>
      <c r="B52" s="2316">
        <f>SUM(C52:G52)</f>
        <v>5</v>
      </c>
      <c r="C52" s="2318" t="s">
        <v>6</v>
      </c>
      <c r="D52" s="2318">
        <v>3</v>
      </c>
      <c r="E52" s="2318" t="s">
        <v>6</v>
      </c>
      <c r="F52" s="2318" t="s">
        <v>6</v>
      </c>
      <c r="G52" s="2318">
        <v>2</v>
      </c>
    </row>
    <row r="53" spans="1:7" x14ac:dyDescent="0.15">
      <c r="A53" s="192" t="s">
        <v>1029</v>
      </c>
      <c r="B53" s="2316">
        <f>SUM(C53:G53)</f>
        <v>0</v>
      </c>
      <c r="C53" s="2318" t="s">
        <v>6</v>
      </c>
      <c r="D53" s="2318" t="s">
        <v>6</v>
      </c>
      <c r="E53" s="2318" t="s">
        <v>6</v>
      </c>
      <c r="F53" s="2318" t="s">
        <v>6</v>
      </c>
      <c r="G53" s="2318" t="s">
        <v>6</v>
      </c>
    </row>
    <row r="54" spans="1:7" ht="11.25" customHeight="1" x14ac:dyDescent="0.15">
      <c r="A54" s="2710"/>
      <c r="B54" s="2775"/>
      <c r="C54" s="2775"/>
      <c r="D54" s="2775"/>
      <c r="E54" s="2775"/>
      <c r="F54" s="2775"/>
      <c r="G54" s="2775"/>
    </row>
    <row r="55" spans="1:7" ht="11.25" customHeight="1" x14ac:dyDescent="0.15">
      <c r="A55" s="3441" t="s">
        <v>21</v>
      </c>
      <c r="B55" s="3672"/>
      <c r="C55" s="3672"/>
      <c r="D55" s="3672"/>
      <c r="E55" s="3672"/>
      <c r="F55" s="3672"/>
      <c r="G55" s="3672"/>
    </row>
    <row r="56" spans="1:7" ht="11.25" customHeight="1" x14ac:dyDescent="0.15">
      <c r="A56" s="2512" t="s">
        <v>1112</v>
      </c>
      <c r="B56" s="2773"/>
      <c r="C56" s="2773"/>
      <c r="D56" s="2773"/>
      <c r="E56" s="2773"/>
      <c r="F56" s="2773"/>
      <c r="G56" s="2773"/>
    </row>
  </sheetData>
  <mergeCells count="8">
    <mergeCell ref="A55:G55"/>
    <mergeCell ref="A56:G56"/>
    <mergeCell ref="A2:G2"/>
    <mergeCell ref="A3:G3"/>
    <mergeCell ref="A4:A5"/>
    <mergeCell ref="B4:B5"/>
    <mergeCell ref="C4:G4"/>
    <mergeCell ref="A54:G5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2"/>
  <dimension ref="A2:G56"/>
  <sheetViews>
    <sheetView workbookViewId="0"/>
  </sheetViews>
  <sheetFormatPr baseColWidth="10" defaultColWidth="9.140625" defaultRowHeight="10.5" x14ac:dyDescent="0.15"/>
  <cols>
    <col min="1" max="1" width="25.140625" style="2133" customWidth="1"/>
    <col min="2" max="2" width="13.42578125" style="2133" customWidth="1"/>
    <col min="3" max="3" width="16.140625" style="2133" customWidth="1"/>
    <col min="4" max="4" width="16.28515625" style="2133" customWidth="1"/>
    <col min="5" max="5" width="16.7109375" style="2133" customWidth="1"/>
    <col min="6" max="6" width="16.5703125" style="2133" customWidth="1"/>
    <col min="7" max="7" width="16" style="2133" customWidth="1"/>
    <col min="8" max="16384" width="9.140625" style="2133"/>
  </cols>
  <sheetData>
    <row r="2" spans="1:7" ht="22.5" customHeight="1" x14ac:dyDescent="0.15">
      <c r="A2" s="2772" t="s">
        <v>4292</v>
      </c>
      <c r="B2" s="2853"/>
      <c r="C2" s="2853"/>
      <c r="D2" s="2853"/>
      <c r="E2" s="2853"/>
      <c r="F2" s="2853"/>
      <c r="G2" s="2853"/>
    </row>
    <row r="3" spans="1:7" ht="11.25" customHeight="1" x14ac:dyDescent="0.15">
      <c r="A3" s="3673"/>
      <c r="B3" s="2775"/>
      <c r="C3" s="2775"/>
      <c r="D3" s="2775"/>
      <c r="E3" s="2775"/>
      <c r="F3" s="2775"/>
      <c r="G3" s="2775"/>
    </row>
    <row r="4" spans="1:7" ht="12.75" customHeight="1" x14ac:dyDescent="0.15">
      <c r="A4" s="3668" t="s">
        <v>1155</v>
      </c>
      <c r="B4" s="3669" t="s">
        <v>89</v>
      </c>
      <c r="C4" s="3670" t="s">
        <v>3803</v>
      </c>
      <c r="D4" s="3671"/>
      <c r="E4" s="3671"/>
      <c r="F4" s="3671"/>
      <c r="G4" s="3671"/>
    </row>
    <row r="5" spans="1:7" ht="94.5" x14ac:dyDescent="0.15">
      <c r="A5" s="3668"/>
      <c r="B5" s="3669"/>
      <c r="C5" s="2302" t="s">
        <v>4251</v>
      </c>
      <c r="D5" s="2302" t="s">
        <v>4252</v>
      </c>
      <c r="E5" s="2302" t="s">
        <v>4253</v>
      </c>
      <c r="F5" s="2302" t="s">
        <v>4254</v>
      </c>
      <c r="G5" s="2302" t="s">
        <v>3808</v>
      </c>
    </row>
    <row r="6" spans="1:7" x14ac:dyDescent="0.15">
      <c r="A6" s="154" t="s">
        <v>71</v>
      </c>
      <c r="B6" s="2321">
        <f t="shared" ref="B6:G6" si="0">SUM(B7:B8)</f>
        <v>664</v>
      </c>
      <c r="C6" s="2321">
        <f t="shared" si="0"/>
        <v>88</v>
      </c>
      <c r="D6" s="2321">
        <f>SUM(D7:D8)</f>
        <v>132</v>
      </c>
      <c r="E6" s="2321">
        <f t="shared" si="0"/>
        <v>14</v>
      </c>
      <c r="F6" s="2321">
        <f t="shared" si="0"/>
        <v>11</v>
      </c>
      <c r="G6" s="2321">
        <f t="shared" si="0"/>
        <v>419</v>
      </c>
    </row>
    <row r="7" spans="1:7" x14ac:dyDescent="0.15">
      <c r="A7" s="2317" t="s">
        <v>1012</v>
      </c>
      <c r="B7" s="2321">
        <f>SUM(B10,B13,B16,B19,B22,B25,B28,B31,B34,B37,B40,B43,B46,B49,B52)</f>
        <v>602</v>
      </c>
      <c r="C7" s="2321">
        <f t="shared" ref="B7:G8" si="1">SUM(C10,C13,C16,C19,C22,C25,C28,C31,C34,C37,C40,C43,C46,C49,C52)</f>
        <v>72</v>
      </c>
      <c r="D7" s="2321">
        <f t="shared" si="1"/>
        <v>114</v>
      </c>
      <c r="E7" s="2321">
        <f t="shared" si="1"/>
        <v>12</v>
      </c>
      <c r="F7" s="2321">
        <f t="shared" si="1"/>
        <v>10</v>
      </c>
      <c r="G7" s="2321">
        <f>SUM(G10,G13,G16,G19,G22,G25,G28,G31,G34,G37,G40,G43,G46,G49,G52)</f>
        <v>394</v>
      </c>
    </row>
    <row r="8" spans="1:7" x14ac:dyDescent="0.15">
      <c r="A8" s="2317" t="s">
        <v>1013</v>
      </c>
      <c r="B8" s="2321">
        <f t="shared" si="1"/>
        <v>62</v>
      </c>
      <c r="C8" s="2321">
        <f t="shared" si="1"/>
        <v>16</v>
      </c>
      <c r="D8" s="2321">
        <f t="shared" si="1"/>
        <v>18</v>
      </c>
      <c r="E8" s="2321">
        <f t="shared" si="1"/>
        <v>2</v>
      </c>
      <c r="F8" s="2321">
        <f t="shared" si="1"/>
        <v>1</v>
      </c>
      <c r="G8" s="2321">
        <f t="shared" si="1"/>
        <v>25</v>
      </c>
    </row>
    <row r="9" spans="1:7" x14ac:dyDescent="0.15">
      <c r="A9" s="154" t="s">
        <v>5</v>
      </c>
      <c r="B9" s="2321">
        <f t="shared" ref="B9:B35" si="2">SUM(C9:G9)</f>
        <v>31</v>
      </c>
      <c r="C9" s="2321">
        <f t="shared" ref="C9:G9" si="3">SUM(C10:C11)</f>
        <v>0</v>
      </c>
      <c r="D9" s="2321">
        <f t="shared" si="3"/>
        <v>16</v>
      </c>
      <c r="E9" s="2321">
        <f t="shared" si="3"/>
        <v>0</v>
      </c>
      <c r="F9" s="2321">
        <f t="shared" si="3"/>
        <v>0</v>
      </c>
      <c r="G9" s="2321">
        <f t="shared" si="3"/>
        <v>15</v>
      </c>
    </row>
    <row r="10" spans="1:7" x14ac:dyDescent="0.15">
      <c r="A10" s="192" t="s">
        <v>1012</v>
      </c>
      <c r="B10" s="2321">
        <f t="shared" si="2"/>
        <v>20</v>
      </c>
      <c r="C10" s="2322" t="s">
        <v>6</v>
      </c>
      <c r="D10" s="2322">
        <v>7</v>
      </c>
      <c r="E10" s="2322" t="s">
        <v>6</v>
      </c>
      <c r="F10" s="2322" t="s">
        <v>6</v>
      </c>
      <c r="G10" s="2322">
        <v>13</v>
      </c>
    </row>
    <row r="11" spans="1:7" x14ac:dyDescent="0.15">
      <c r="A11" s="192" t="s">
        <v>1013</v>
      </c>
      <c r="B11" s="2321">
        <f t="shared" si="2"/>
        <v>11</v>
      </c>
      <c r="C11" s="2322" t="s">
        <v>6</v>
      </c>
      <c r="D11" s="2322">
        <v>9</v>
      </c>
      <c r="E11" s="2322" t="s">
        <v>6</v>
      </c>
      <c r="F11" s="2322" t="s">
        <v>6</v>
      </c>
      <c r="G11" s="2322">
        <v>2</v>
      </c>
    </row>
    <row r="12" spans="1:7" x14ac:dyDescent="0.15">
      <c r="A12" s="154" t="s">
        <v>7</v>
      </c>
      <c r="B12" s="2321">
        <f t="shared" si="2"/>
        <v>18</v>
      </c>
      <c r="C12" s="2321">
        <f t="shared" ref="C12:G12" si="4">SUM(C13:C14)</f>
        <v>1</v>
      </c>
      <c r="D12" s="2321">
        <f t="shared" si="4"/>
        <v>3</v>
      </c>
      <c r="E12" s="2321">
        <f t="shared" si="4"/>
        <v>1</v>
      </c>
      <c r="F12" s="2321">
        <f t="shared" si="4"/>
        <v>0</v>
      </c>
      <c r="G12" s="2321">
        <f t="shared" si="4"/>
        <v>13</v>
      </c>
    </row>
    <row r="13" spans="1:7" x14ac:dyDescent="0.15">
      <c r="A13" s="192" t="s">
        <v>1012</v>
      </c>
      <c r="B13" s="2321">
        <f t="shared" si="2"/>
        <v>10</v>
      </c>
      <c r="C13" s="2322">
        <v>1</v>
      </c>
      <c r="D13" s="2322">
        <v>2</v>
      </c>
      <c r="E13" s="2322">
        <v>0</v>
      </c>
      <c r="F13" s="2322" t="s">
        <v>6</v>
      </c>
      <c r="G13" s="2322">
        <v>7</v>
      </c>
    </row>
    <row r="14" spans="1:7" x14ac:dyDescent="0.15">
      <c r="A14" s="192" t="s">
        <v>1013</v>
      </c>
      <c r="B14" s="2321">
        <f t="shared" si="2"/>
        <v>8</v>
      </c>
      <c r="C14" s="2322">
        <v>0</v>
      </c>
      <c r="D14" s="2322">
        <v>1</v>
      </c>
      <c r="E14" s="2322">
        <v>1</v>
      </c>
      <c r="F14" s="2322" t="s">
        <v>6</v>
      </c>
      <c r="G14" s="2322">
        <v>6</v>
      </c>
    </row>
    <row r="15" spans="1:7" x14ac:dyDescent="0.15">
      <c r="A15" s="154" t="s">
        <v>8</v>
      </c>
      <c r="B15" s="2321">
        <f t="shared" si="2"/>
        <v>30</v>
      </c>
      <c r="C15" s="2321">
        <f t="shared" ref="C15:G15" si="5">SUM(C16:C17)</f>
        <v>0</v>
      </c>
      <c r="D15" s="2321">
        <f t="shared" si="5"/>
        <v>19</v>
      </c>
      <c r="E15" s="2321">
        <f t="shared" si="5"/>
        <v>0</v>
      </c>
      <c r="F15" s="2321">
        <f t="shared" si="5"/>
        <v>0</v>
      </c>
      <c r="G15" s="2321">
        <f t="shared" si="5"/>
        <v>11</v>
      </c>
    </row>
    <row r="16" spans="1:7" x14ac:dyDescent="0.15">
      <c r="A16" s="192" t="s">
        <v>1012</v>
      </c>
      <c r="B16" s="2321">
        <f t="shared" si="2"/>
        <v>29</v>
      </c>
      <c r="C16" s="2322" t="s">
        <v>6</v>
      </c>
      <c r="D16" s="2322">
        <v>18</v>
      </c>
      <c r="E16" s="2322" t="s">
        <v>6</v>
      </c>
      <c r="F16" s="2322" t="s">
        <v>6</v>
      </c>
      <c r="G16" s="2322">
        <v>11</v>
      </c>
    </row>
    <row r="17" spans="1:7" x14ac:dyDescent="0.15">
      <c r="A17" s="192" t="s">
        <v>1013</v>
      </c>
      <c r="B17" s="2321">
        <f t="shared" si="2"/>
        <v>1</v>
      </c>
      <c r="C17" s="2322" t="s">
        <v>6</v>
      </c>
      <c r="D17" s="2322">
        <v>1</v>
      </c>
      <c r="E17" s="2322" t="s">
        <v>6</v>
      </c>
      <c r="F17" s="2322" t="s">
        <v>6</v>
      </c>
      <c r="G17" s="2322">
        <v>0</v>
      </c>
    </row>
    <row r="18" spans="1:7" x14ac:dyDescent="0.15">
      <c r="A18" s="154" t="s">
        <v>9</v>
      </c>
      <c r="B18" s="2321">
        <f t="shared" si="2"/>
        <v>15</v>
      </c>
      <c r="C18" s="2321">
        <f t="shared" ref="C18:G18" si="6">SUM(C19:C20)</f>
        <v>2</v>
      </c>
      <c r="D18" s="2321">
        <f t="shared" si="6"/>
        <v>4</v>
      </c>
      <c r="E18" s="2321">
        <f t="shared" si="6"/>
        <v>0</v>
      </c>
      <c r="F18" s="2321">
        <f t="shared" si="6"/>
        <v>2</v>
      </c>
      <c r="G18" s="2321">
        <f t="shared" si="6"/>
        <v>7</v>
      </c>
    </row>
    <row r="19" spans="1:7" x14ac:dyDescent="0.15">
      <c r="A19" s="192" t="s">
        <v>1012</v>
      </c>
      <c r="B19" s="2321">
        <f t="shared" si="2"/>
        <v>15</v>
      </c>
      <c r="C19" s="2322">
        <v>2</v>
      </c>
      <c r="D19" s="2322">
        <v>4</v>
      </c>
      <c r="E19" s="2322" t="s">
        <v>6</v>
      </c>
      <c r="F19" s="2322">
        <v>2</v>
      </c>
      <c r="G19" s="2322">
        <v>7</v>
      </c>
    </row>
    <row r="20" spans="1:7" x14ac:dyDescent="0.15">
      <c r="A20" s="192" t="s">
        <v>1013</v>
      </c>
      <c r="B20" s="2321">
        <f t="shared" si="2"/>
        <v>0</v>
      </c>
      <c r="C20" s="2322" t="s">
        <v>6</v>
      </c>
      <c r="D20" s="2322" t="s">
        <v>6</v>
      </c>
      <c r="E20" s="2322" t="s">
        <v>6</v>
      </c>
      <c r="F20" s="2322" t="s">
        <v>6</v>
      </c>
      <c r="G20" s="2322" t="s">
        <v>6</v>
      </c>
    </row>
    <row r="21" spans="1:7" x14ac:dyDescent="0.15">
      <c r="A21" s="154" t="s">
        <v>10</v>
      </c>
      <c r="B21" s="2321">
        <f t="shared" si="2"/>
        <v>35</v>
      </c>
      <c r="C21" s="2321">
        <f t="shared" ref="C21:G21" si="7">SUM(C22:C23)</f>
        <v>3</v>
      </c>
      <c r="D21" s="2321">
        <f t="shared" si="7"/>
        <v>11</v>
      </c>
      <c r="E21" s="2321">
        <f t="shared" si="7"/>
        <v>2</v>
      </c>
      <c r="F21" s="2321">
        <f t="shared" si="7"/>
        <v>0</v>
      </c>
      <c r="G21" s="2321">
        <f t="shared" si="7"/>
        <v>19</v>
      </c>
    </row>
    <row r="22" spans="1:7" x14ac:dyDescent="0.15">
      <c r="A22" s="192" t="s">
        <v>1012</v>
      </c>
      <c r="B22" s="2321">
        <f t="shared" si="2"/>
        <v>35</v>
      </c>
      <c r="C22" s="2322">
        <v>3</v>
      </c>
      <c r="D22" s="2322">
        <v>11</v>
      </c>
      <c r="E22" s="2322">
        <v>2</v>
      </c>
      <c r="F22" s="2322" t="s">
        <v>6</v>
      </c>
      <c r="G22" s="2322">
        <v>19</v>
      </c>
    </row>
    <row r="23" spans="1:7" x14ac:dyDescent="0.15">
      <c r="A23" s="192" t="s">
        <v>1013</v>
      </c>
      <c r="B23" s="2321">
        <f t="shared" si="2"/>
        <v>0</v>
      </c>
      <c r="C23" s="2322" t="s">
        <v>6</v>
      </c>
      <c r="D23" s="2322" t="s">
        <v>6</v>
      </c>
      <c r="E23" s="2322" t="s">
        <v>6</v>
      </c>
      <c r="F23" s="2322" t="s">
        <v>6</v>
      </c>
      <c r="G23" s="2322" t="s">
        <v>6</v>
      </c>
    </row>
    <row r="24" spans="1:7" x14ac:dyDescent="0.15">
      <c r="A24" s="154" t="s">
        <v>11</v>
      </c>
      <c r="B24" s="2321">
        <f t="shared" si="2"/>
        <v>76</v>
      </c>
      <c r="C24" s="2321">
        <f t="shared" ref="C24:G24" si="8">SUM(C25:C26)</f>
        <v>6</v>
      </c>
      <c r="D24" s="2321">
        <f t="shared" si="8"/>
        <v>9</v>
      </c>
      <c r="E24" s="2321">
        <f t="shared" si="8"/>
        <v>1</v>
      </c>
      <c r="F24" s="2321">
        <f t="shared" si="8"/>
        <v>0</v>
      </c>
      <c r="G24" s="2321">
        <f t="shared" si="8"/>
        <v>60</v>
      </c>
    </row>
    <row r="25" spans="1:7" x14ac:dyDescent="0.15">
      <c r="A25" s="192" t="s">
        <v>1012</v>
      </c>
      <c r="B25" s="2321">
        <f t="shared" si="2"/>
        <v>75</v>
      </c>
      <c r="C25" s="2322">
        <v>6</v>
      </c>
      <c r="D25" s="2322">
        <v>8</v>
      </c>
      <c r="E25" s="2322">
        <v>1</v>
      </c>
      <c r="F25" s="2322" t="s">
        <v>6</v>
      </c>
      <c r="G25" s="2322">
        <v>60</v>
      </c>
    </row>
    <row r="26" spans="1:7" x14ac:dyDescent="0.15">
      <c r="A26" s="192" t="s">
        <v>1013</v>
      </c>
      <c r="B26" s="2321">
        <f t="shared" si="2"/>
        <v>1</v>
      </c>
      <c r="C26" s="2322">
        <v>0</v>
      </c>
      <c r="D26" s="2322">
        <v>1</v>
      </c>
      <c r="E26" s="2322">
        <v>0</v>
      </c>
      <c r="F26" s="2322" t="s">
        <v>6</v>
      </c>
      <c r="G26" s="2322">
        <v>0</v>
      </c>
    </row>
    <row r="27" spans="1:7" x14ac:dyDescent="0.15">
      <c r="A27" s="154" t="s">
        <v>12</v>
      </c>
      <c r="B27" s="2321">
        <f t="shared" si="2"/>
        <v>221</v>
      </c>
      <c r="C27" s="2321">
        <f t="shared" ref="C27:G27" si="9">SUM(C28:C29)</f>
        <v>60</v>
      </c>
      <c r="D27" s="2321">
        <f t="shared" si="9"/>
        <v>34</v>
      </c>
      <c r="E27" s="2321">
        <f t="shared" si="9"/>
        <v>5</v>
      </c>
      <c r="F27" s="2321">
        <f t="shared" si="9"/>
        <v>5</v>
      </c>
      <c r="G27" s="2321">
        <f t="shared" si="9"/>
        <v>117</v>
      </c>
    </row>
    <row r="28" spans="1:7" x14ac:dyDescent="0.15">
      <c r="A28" s="192" t="s">
        <v>1012</v>
      </c>
      <c r="B28" s="2321">
        <f t="shared" si="2"/>
        <v>184</v>
      </c>
      <c r="C28" s="2322">
        <v>44</v>
      </c>
      <c r="D28" s="2322">
        <v>29</v>
      </c>
      <c r="E28" s="2322">
        <v>4</v>
      </c>
      <c r="F28" s="2322">
        <v>4</v>
      </c>
      <c r="G28" s="2322">
        <v>103</v>
      </c>
    </row>
    <row r="29" spans="1:7" x14ac:dyDescent="0.15">
      <c r="A29" s="192" t="s">
        <v>1013</v>
      </c>
      <c r="B29" s="2321">
        <f t="shared" si="2"/>
        <v>37</v>
      </c>
      <c r="C29" s="2322">
        <v>16</v>
      </c>
      <c r="D29" s="2322">
        <v>5</v>
      </c>
      <c r="E29" s="2322">
        <v>1</v>
      </c>
      <c r="F29" s="2322">
        <v>1</v>
      </c>
      <c r="G29" s="2322">
        <v>14</v>
      </c>
    </row>
    <row r="30" spans="1:7" x14ac:dyDescent="0.15">
      <c r="A30" s="154" t="s">
        <v>13</v>
      </c>
      <c r="B30" s="2321">
        <f t="shared" si="2"/>
        <v>60</v>
      </c>
      <c r="C30" s="2321">
        <f t="shared" ref="C30:G30" si="10">SUM(C31:C32)</f>
        <v>7</v>
      </c>
      <c r="D30" s="2321">
        <f t="shared" si="10"/>
        <v>8</v>
      </c>
      <c r="E30" s="2321">
        <f t="shared" si="10"/>
        <v>0</v>
      </c>
      <c r="F30" s="2321">
        <f t="shared" si="10"/>
        <v>1</v>
      </c>
      <c r="G30" s="2321">
        <f t="shared" si="10"/>
        <v>44</v>
      </c>
    </row>
    <row r="31" spans="1:7" x14ac:dyDescent="0.15">
      <c r="A31" s="192" t="s">
        <v>1012</v>
      </c>
      <c r="B31" s="2321">
        <f t="shared" si="2"/>
        <v>58</v>
      </c>
      <c r="C31" s="2322">
        <v>7</v>
      </c>
      <c r="D31" s="2322">
        <v>8</v>
      </c>
      <c r="E31" s="2322" t="s">
        <v>6</v>
      </c>
      <c r="F31" s="2322">
        <v>1</v>
      </c>
      <c r="G31" s="2322">
        <v>42</v>
      </c>
    </row>
    <row r="32" spans="1:7" x14ac:dyDescent="0.15">
      <c r="A32" s="192" t="s">
        <v>1013</v>
      </c>
      <c r="B32" s="2321">
        <f t="shared" si="2"/>
        <v>2</v>
      </c>
      <c r="C32" s="2322">
        <v>0</v>
      </c>
      <c r="D32" s="2322">
        <v>0</v>
      </c>
      <c r="E32" s="2322" t="s">
        <v>6</v>
      </c>
      <c r="F32" s="2322">
        <v>0</v>
      </c>
      <c r="G32" s="2322">
        <v>2</v>
      </c>
    </row>
    <row r="33" spans="1:7" x14ac:dyDescent="0.15">
      <c r="A33" s="154" t="s">
        <v>14</v>
      </c>
      <c r="B33" s="2321">
        <f t="shared" si="2"/>
        <v>46</v>
      </c>
      <c r="C33" s="2321">
        <f t="shared" ref="C33:G33" si="11">SUM(C34:C35)</f>
        <v>1</v>
      </c>
      <c r="D33" s="2321">
        <f t="shared" si="11"/>
        <v>10</v>
      </c>
      <c r="E33" s="2321">
        <f t="shared" si="11"/>
        <v>0</v>
      </c>
      <c r="F33" s="2321">
        <f t="shared" si="11"/>
        <v>0</v>
      </c>
      <c r="G33" s="2321">
        <f t="shared" si="11"/>
        <v>35</v>
      </c>
    </row>
    <row r="34" spans="1:7" x14ac:dyDescent="0.15">
      <c r="A34" s="192" t="s">
        <v>1012</v>
      </c>
      <c r="B34" s="2321">
        <f t="shared" si="2"/>
        <v>45</v>
      </c>
      <c r="C34" s="2322">
        <v>1</v>
      </c>
      <c r="D34" s="2322">
        <v>9</v>
      </c>
      <c r="E34" s="2322" t="s">
        <v>6</v>
      </c>
      <c r="F34" s="2322" t="s">
        <v>6</v>
      </c>
      <c r="G34" s="2322">
        <v>35</v>
      </c>
    </row>
    <row r="35" spans="1:7" x14ac:dyDescent="0.15">
      <c r="A35" s="192" t="s">
        <v>1013</v>
      </c>
      <c r="B35" s="2321">
        <f t="shared" si="2"/>
        <v>1</v>
      </c>
      <c r="C35" s="2322">
        <v>0</v>
      </c>
      <c r="D35" s="2322">
        <v>1</v>
      </c>
      <c r="E35" s="2322" t="s">
        <v>6</v>
      </c>
      <c r="F35" s="2322" t="s">
        <v>6</v>
      </c>
      <c r="G35" s="2322">
        <v>0</v>
      </c>
    </row>
    <row r="36" spans="1:7" x14ac:dyDescent="0.15">
      <c r="A36" s="154" t="s">
        <v>15</v>
      </c>
      <c r="B36" s="2321">
        <f t="shared" ref="B36:G36" si="12">SUM(B37:B38)</f>
        <v>22</v>
      </c>
      <c r="C36" s="2321">
        <f t="shared" si="12"/>
        <v>0</v>
      </c>
      <c r="D36" s="2321">
        <f t="shared" si="12"/>
        <v>3</v>
      </c>
      <c r="E36" s="2321">
        <f t="shared" si="12"/>
        <v>1</v>
      </c>
      <c r="F36" s="2321">
        <f t="shared" si="12"/>
        <v>2</v>
      </c>
      <c r="G36" s="2321">
        <f t="shared" si="12"/>
        <v>16</v>
      </c>
    </row>
    <row r="37" spans="1:7" x14ac:dyDescent="0.15">
      <c r="A37" s="192" t="s">
        <v>1012</v>
      </c>
      <c r="B37" s="2321">
        <f t="shared" ref="B37:B53" si="13">SUM(C37:G37)</f>
        <v>21</v>
      </c>
      <c r="C37" s="2322" t="s">
        <v>6</v>
      </c>
      <c r="D37" s="2322">
        <v>3</v>
      </c>
      <c r="E37" s="2322">
        <v>1</v>
      </c>
      <c r="F37" s="2322">
        <v>2</v>
      </c>
      <c r="G37" s="2322">
        <v>15</v>
      </c>
    </row>
    <row r="38" spans="1:7" x14ac:dyDescent="0.15">
      <c r="A38" s="192" t="s">
        <v>1013</v>
      </c>
      <c r="B38" s="2321">
        <f t="shared" si="13"/>
        <v>1</v>
      </c>
      <c r="C38" s="2322" t="s">
        <v>6</v>
      </c>
      <c r="D38" s="2322">
        <v>0</v>
      </c>
      <c r="E38" s="2322">
        <v>0</v>
      </c>
      <c r="F38" s="2322">
        <v>0</v>
      </c>
      <c r="G38" s="2322">
        <v>1</v>
      </c>
    </row>
    <row r="39" spans="1:7" x14ac:dyDescent="0.15">
      <c r="A39" s="154" t="s">
        <v>16</v>
      </c>
      <c r="B39" s="2321">
        <f t="shared" si="13"/>
        <v>14</v>
      </c>
      <c r="C39" s="2321">
        <f t="shared" ref="C39:G39" si="14">SUM(C40:C41)</f>
        <v>1</v>
      </c>
      <c r="D39" s="2321">
        <f t="shared" si="14"/>
        <v>3</v>
      </c>
      <c r="E39" s="2321">
        <f t="shared" si="14"/>
        <v>0</v>
      </c>
      <c r="F39" s="2321">
        <f t="shared" si="14"/>
        <v>0</v>
      </c>
      <c r="G39" s="2321">
        <f t="shared" si="14"/>
        <v>10</v>
      </c>
    </row>
    <row r="40" spans="1:7" x14ac:dyDescent="0.15">
      <c r="A40" s="192" t="s">
        <v>1012</v>
      </c>
      <c r="B40" s="2321">
        <f t="shared" si="13"/>
        <v>14</v>
      </c>
      <c r="C40" s="2322">
        <v>1</v>
      </c>
      <c r="D40" s="2322">
        <v>3</v>
      </c>
      <c r="E40" s="2322" t="s">
        <v>6</v>
      </c>
      <c r="F40" s="2322" t="s">
        <v>6</v>
      </c>
      <c r="G40" s="2322">
        <v>10</v>
      </c>
    </row>
    <row r="41" spans="1:7" x14ac:dyDescent="0.15">
      <c r="A41" s="192" t="s">
        <v>1013</v>
      </c>
      <c r="B41" s="2321">
        <f t="shared" si="13"/>
        <v>0</v>
      </c>
      <c r="C41" s="2322" t="s">
        <v>6</v>
      </c>
      <c r="D41" s="2322" t="s">
        <v>6</v>
      </c>
      <c r="E41" s="2322" t="s">
        <v>6</v>
      </c>
      <c r="F41" s="2322" t="s">
        <v>6</v>
      </c>
      <c r="G41" s="2322" t="s">
        <v>6</v>
      </c>
    </row>
    <row r="42" spans="1:7" x14ac:dyDescent="0.15">
      <c r="A42" s="154" t="s">
        <v>17</v>
      </c>
      <c r="B42" s="2321">
        <f t="shared" si="13"/>
        <v>24</v>
      </c>
      <c r="C42" s="2321">
        <f t="shared" ref="C42:G42" si="15">SUM(C43:C44)</f>
        <v>4</v>
      </c>
      <c r="D42" s="2321">
        <f t="shared" si="15"/>
        <v>3</v>
      </c>
      <c r="E42" s="2321">
        <f t="shared" si="15"/>
        <v>0</v>
      </c>
      <c r="F42" s="2321">
        <f t="shared" si="15"/>
        <v>1</v>
      </c>
      <c r="G42" s="2321">
        <f t="shared" si="15"/>
        <v>16</v>
      </c>
    </row>
    <row r="43" spans="1:7" x14ac:dyDescent="0.15">
      <c r="A43" s="192" t="s">
        <v>1012</v>
      </c>
      <c r="B43" s="2321">
        <f t="shared" si="13"/>
        <v>24</v>
      </c>
      <c r="C43" s="2322">
        <v>4</v>
      </c>
      <c r="D43" s="2322">
        <v>3</v>
      </c>
      <c r="E43" s="2322" t="s">
        <v>6</v>
      </c>
      <c r="F43" s="2322">
        <v>1</v>
      </c>
      <c r="G43" s="2322">
        <v>16</v>
      </c>
    </row>
    <row r="44" spans="1:7" x14ac:dyDescent="0.15">
      <c r="A44" s="192" t="s">
        <v>1013</v>
      </c>
      <c r="B44" s="2321">
        <f t="shared" si="13"/>
        <v>0</v>
      </c>
      <c r="C44" s="2322" t="s">
        <v>6</v>
      </c>
      <c r="D44" s="2322" t="s">
        <v>6</v>
      </c>
      <c r="E44" s="2322" t="s">
        <v>6</v>
      </c>
      <c r="F44" s="2322" t="s">
        <v>6</v>
      </c>
      <c r="G44" s="2322" t="s">
        <v>6</v>
      </c>
    </row>
    <row r="45" spans="1:7" x14ac:dyDescent="0.15">
      <c r="A45" s="154" t="s">
        <v>18</v>
      </c>
      <c r="B45" s="2321">
        <f t="shared" si="13"/>
        <v>57</v>
      </c>
      <c r="C45" s="2321">
        <f t="shared" ref="C45:G45" si="16">SUM(C46:C47)</f>
        <v>3</v>
      </c>
      <c r="D45" s="2321">
        <f t="shared" si="16"/>
        <v>3</v>
      </c>
      <c r="E45" s="2321">
        <f t="shared" si="16"/>
        <v>1</v>
      </c>
      <c r="F45" s="2321">
        <f t="shared" si="16"/>
        <v>0</v>
      </c>
      <c r="G45" s="2321">
        <f t="shared" si="16"/>
        <v>50</v>
      </c>
    </row>
    <row r="46" spans="1:7" x14ac:dyDescent="0.15">
      <c r="A46" s="192" t="s">
        <v>1012</v>
      </c>
      <c r="B46" s="2321">
        <f t="shared" si="13"/>
        <v>57</v>
      </c>
      <c r="C46" s="2322">
        <v>3</v>
      </c>
      <c r="D46" s="2322">
        <v>3</v>
      </c>
      <c r="E46" s="2322">
        <v>1</v>
      </c>
      <c r="F46" s="2322" t="s">
        <v>6</v>
      </c>
      <c r="G46" s="2322">
        <v>50</v>
      </c>
    </row>
    <row r="47" spans="1:7" x14ac:dyDescent="0.15">
      <c r="A47" s="192" t="s">
        <v>1013</v>
      </c>
      <c r="B47" s="2321">
        <f t="shared" si="13"/>
        <v>0</v>
      </c>
      <c r="C47" s="2322" t="s">
        <v>6</v>
      </c>
      <c r="D47" s="2322" t="s">
        <v>6</v>
      </c>
      <c r="E47" s="2322" t="s">
        <v>6</v>
      </c>
      <c r="F47" s="2322" t="s">
        <v>6</v>
      </c>
      <c r="G47" s="2322" t="s">
        <v>6</v>
      </c>
    </row>
    <row r="48" spans="1:7" x14ac:dyDescent="0.15">
      <c r="A48" s="154" t="s">
        <v>19</v>
      </c>
      <c r="B48" s="2321">
        <f t="shared" si="13"/>
        <v>10</v>
      </c>
      <c r="C48" s="2321">
        <f t="shared" ref="C48:G48" si="17">SUM(C49:C50)</f>
        <v>0</v>
      </c>
      <c r="D48" s="2321">
        <f t="shared" si="17"/>
        <v>6</v>
      </c>
      <c r="E48" s="2321">
        <f t="shared" si="17"/>
        <v>0</v>
      </c>
      <c r="F48" s="2321">
        <f t="shared" si="17"/>
        <v>0</v>
      </c>
      <c r="G48" s="2321">
        <f t="shared" si="17"/>
        <v>4</v>
      </c>
    </row>
    <row r="49" spans="1:7" x14ac:dyDescent="0.15">
      <c r="A49" s="192" t="s">
        <v>1012</v>
      </c>
      <c r="B49" s="2321">
        <f t="shared" si="13"/>
        <v>10</v>
      </c>
      <c r="C49" s="2322" t="s">
        <v>6</v>
      </c>
      <c r="D49" s="2322">
        <v>6</v>
      </c>
      <c r="E49" s="2322" t="s">
        <v>6</v>
      </c>
      <c r="F49" s="2322" t="s">
        <v>6</v>
      </c>
      <c r="G49" s="2322">
        <v>4</v>
      </c>
    </row>
    <row r="50" spans="1:7" x14ac:dyDescent="0.15">
      <c r="A50" s="192" t="s">
        <v>1013</v>
      </c>
      <c r="B50" s="2321">
        <f t="shared" si="13"/>
        <v>0</v>
      </c>
      <c r="C50" s="2322" t="s">
        <v>6</v>
      </c>
      <c r="D50" s="2322" t="s">
        <v>6</v>
      </c>
      <c r="E50" s="2322" t="s">
        <v>6</v>
      </c>
      <c r="F50" s="2322" t="s">
        <v>6</v>
      </c>
      <c r="G50" s="2322" t="s">
        <v>6</v>
      </c>
    </row>
    <row r="51" spans="1:7" x14ac:dyDescent="0.15">
      <c r="A51" s="154" t="s">
        <v>20</v>
      </c>
      <c r="B51" s="2321">
        <f t="shared" si="13"/>
        <v>5</v>
      </c>
      <c r="C51" s="2321">
        <f t="shared" ref="C51:G51" si="18">SUM(C52:C53)</f>
        <v>0</v>
      </c>
      <c r="D51" s="2321">
        <f t="shared" si="18"/>
        <v>0</v>
      </c>
      <c r="E51" s="2321">
        <f t="shared" si="18"/>
        <v>3</v>
      </c>
      <c r="F51" s="2321">
        <f t="shared" si="18"/>
        <v>0</v>
      </c>
      <c r="G51" s="2321">
        <f t="shared" si="18"/>
        <v>2</v>
      </c>
    </row>
    <row r="52" spans="1:7" x14ac:dyDescent="0.15">
      <c r="A52" s="192" t="s">
        <v>1012</v>
      </c>
      <c r="B52" s="2321">
        <f t="shared" si="13"/>
        <v>5</v>
      </c>
      <c r="C52" s="2322">
        <v>0</v>
      </c>
      <c r="D52" s="2322" t="s">
        <v>6</v>
      </c>
      <c r="E52" s="2322">
        <v>3</v>
      </c>
      <c r="F52" s="2322" t="s">
        <v>6</v>
      </c>
      <c r="G52" s="2322">
        <v>2</v>
      </c>
    </row>
    <row r="53" spans="1:7" x14ac:dyDescent="0.15">
      <c r="A53" s="192" t="s">
        <v>1013</v>
      </c>
      <c r="B53" s="2321">
        <f t="shared" si="13"/>
        <v>0</v>
      </c>
      <c r="C53" s="2322" t="s">
        <v>6</v>
      </c>
      <c r="D53" s="2322" t="s">
        <v>6</v>
      </c>
      <c r="E53" s="2322" t="s">
        <v>6</v>
      </c>
      <c r="F53" s="2322" t="s">
        <v>6</v>
      </c>
      <c r="G53" s="2322" t="s">
        <v>6</v>
      </c>
    </row>
    <row r="54" spans="1:7" ht="10.5" customHeight="1" x14ac:dyDescent="0.15">
      <c r="A54" s="2710"/>
      <c r="B54" s="2775"/>
      <c r="C54" s="2775"/>
      <c r="D54" s="2775"/>
      <c r="E54" s="2775"/>
      <c r="F54" s="2775"/>
      <c r="G54" s="2775"/>
    </row>
    <row r="55" spans="1:7" ht="11.25" customHeight="1" x14ac:dyDescent="0.15">
      <c r="A55" s="3441" t="s">
        <v>21</v>
      </c>
      <c r="B55" s="3672"/>
      <c r="C55" s="3672"/>
      <c r="D55" s="3672"/>
      <c r="E55" s="3672"/>
      <c r="F55" s="3672"/>
      <c r="G55" s="3672"/>
    </row>
    <row r="56" spans="1:7" ht="11.25" customHeight="1" x14ac:dyDescent="0.15">
      <c r="A56" s="2512" t="s">
        <v>1112</v>
      </c>
      <c r="B56" s="2773"/>
      <c r="C56" s="2773"/>
      <c r="D56" s="2773"/>
      <c r="E56" s="2773"/>
      <c r="F56" s="2773"/>
      <c r="G56" s="2773"/>
    </row>
  </sheetData>
  <mergeCells count="8">
    <mergeCell ref="A55:G55"/>
    <mergeCell ref="A56:G56"/>
    <mergeCell ref="A2:G2"/>
    <mergeCell ref="A3:G3"/>
    <mergeCell ref="A4:A5"/>
    <mergeCell ref="B4:B5"/>
    <mergeCell ref="C4:G4"/>
    <mergeCell ref="A54:G54"/>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3"/>
  <dimension ref="A2:I136"/>
  <sheetViews>
    <sheetView zoomScaleNormal="100" workbookViewId="0"/>
  </sheetViews>
  <sheetFormatPr baseColWidth="10" defaultColWidth="9.140625" defaultRowHeight="10.5" x14ac:dyDescent="0.15"/>
  <cols>
    <col min="1" max="1" width="23.140625" style="2133" customWidth="1"/>
    <col min="2" max="2" width="13.42578125" style="2133" customWidth="1"/>
    <col min="3" max="6" width="19.28515625" style="2133" customWidth="1"/>
    <col min="7" max="7" width="17.28515625" style="2133" customWidth="1"/>
    <col min="8" max="16384" width="9.140625" style="2133"/>
  </cols>
  <sheetData>
    <row r="2" spans="1:9" ht="22.5" customHeight="1" x14ac:dyDescent="0.15">
      <c r="A2" s="2772" t="s">
        <v>4293</v>
      </c>
      <c r="B2" s="2853"/>
      <c r="C2" s="2853"/>
      <c r="D2" s="2853"/>
      <c r="E2" s="2853"/>
      <c r="F2" s="2853"/>
      <c r="G2" s="2853"/>
    </row>
    <row r="3" spans="1:9" ht="10.5" customHeight="1" x14ac:dyDescent="0.15">
      <c r="A3" s="3673"/>
      <c r="B3" s="2775"/>
      <c r="C3" s="2775"/>
      <c r="D3" s="2775"/>
      <c r="E3" s="2775"/>
      <c r="F3" s="2775"/>
      <c r="G3" s="2775"/>
    </row>
    <row r="4" spans="1:9" ht="12.75" customHeight="1" x14ac:dyDescent="0.15">
      <c r="A4" s="3668" t="s">
        <v>4294</v>
      </c>
      <c r="B4" s="3669" t="s">
        <v>89</v>
      </c>
      <c r="C4" s="3670" t="s">
        <v>3803</v>
      </c>
      <c r="D4" s="3671"/>
      <c r="E4" s="3671"/>
      <c r="F4" s="3671"/>
      <c r="G4" s="3671"/>
    </row>
    <row r="5" spans="1:9" ht="86.25" customHeight="1" x14ac:dyDescent="0.15">
      <c r="A5" s="3668"/>
      <c r="B5" s="3669"/>
      <c r="C5" s="2302" t="s">
        <v>4251</v>
      </c>
      <c r="D5" s="2302" t="s">
        <v>4252</v>
      </c>
      <c r="E5" s="2302" t="s">
        <v>4253</v>
      </c>
      <c r="F5" s="2302" t="s">
        <v>4254</v>
      </c>
      <c r="G5" s="2302" t="s">
        <v>3808</v>
      </c>
    </row>
    <row r="6" spans="1:9" x14ac:dyDescent="0.15">
      <c r="A6" s="154" t="s">
        <v>71</v>
      </c>
      <c r="B6" s="402">
        <f t="shared" ref="B6:B69" si="0">SUM(C6:G6)</f>
        <v>664</v>
      </c>
      <c r="C6" s="402">
        <f t="shared" ref="C6:G6" si="1">SUM(C7:C13)</f>
        <v>88</v>
      </c>
      <c r="D6" s="402">
        <f t="shared" si="1"/>
        <v>135</v>
      </c>
      <c r="E6" s="402">
        <f t="shared" si="1"/>
        <v>11</v>
      </c>
      <c r="F6" s="402">
        <f t="shared" si="1"/>
        <v>11</v>
      </c>
      <c r="G6" s="402">
        <f t="shared" si="1"/>
        <v>419</v>
      </c>
      <c r="H6" s="2323"/>
      <c r="I6" s="2323"/>
    </row>
    <row r="7" spans="1:9" x14ac:dyDescent="0.15">
      <c r="A7" s="2317" t="s">
        <v>1147</v>
      </c>
      <c r="B7" s="402">
        <f t="shared" si="0"/>
        <v>2</v>
      </c>
      <c r="C7" s="402">
        <f t="shared" ref="C7:G13" si="2">SUM(C15,C23,C31,C39,C47,C55,C63,C71,C79,C87,C95,C103,C111,C119,C127)</f>
        <v>0</v>
      </c>
      <c r="D7" s="402">
        <f t="shared" si="2"/>
        <v>0</v>
      </c>
      <c r="E7" s="402">
        <f t="shared" si="2"/>
        <v>0</v>
      </c>
      <c r="F7" s="402">
        <f t="shared" si="2"/>
        <v>0</v>
      </c>
      <c r="G7" s="402">
        <f t="shared" si="2"/>
        <v>2</v>
      </c>
      <c r="H7" s="2323"/>
      <c r="I7" s="2323"/>
    </row>
    <row r="8" spans="1:9" x14ac:dyDescent="0.15">
      <c r="A8" s="2317" t="s">
        <v>1148</v>
      </c>
      <c r="B8" s="402">
        <f t="shared" si="0"/>
        <v>18</v>
      </c>
      <c r="C8" s="402">
        <f t="shared" si="2"/>
        <v>2</v>
      </c>
      <c r="D8" s="402">
        <f t="shared" si="2"/>
        <v>5</v>
      </c>
      <c r="E8" s="402">
        <f t="shared" si="2"/>
        <v>0</v>
      </c>
      <c r="F8" s="402">
        <f t="shared" si="2"/>
        <v>0</v>
      </c>
      <c r="G8" s="402">
        <f t="shared" si="2"/>
        <v>11</v>
      </c>
      <c r="H8" s="2323"/>
      <c r="I8" s="2323"/>
    </row>
    <row r="9" spans="1:9" x14ac:dyDescent="0.15">
      <c r="A9" s="2317" t="s">
        <v>1149</v>
      </c>
      <c r="B9" s="402">
        <f t="shared" si="0"/>
        <v>55</v>
      </c>
      <c r="C9" s="402">
        <f t="shared" si="2"/>
        <v>5</v>
      </c>
      <c r="D9" s="402">
        <f t="shared" si="2"/>
        <v>4</v>
      </c>
      <c r="E9" s="402">
        <f t="shared" si="2"/>
        <v>0</v>
      </c>
      <c r="F9" s="402">
        <f t="shared" si="2"/>
        <v>1</v>
      </c>
      <c r="G9" s="402">
        <f t="shared" si="2"/>
        <v>45</v>
      </c>
      <c r="H9" s="2323"/>
      <c r="I9" s="2323"/>
    </row>
    <row r="10" spans="1:9" x14ac:dyDescent="0.15">
      <c r="A10" s="2317" t="s">
        <v>1150</v>
      </c>
      <c r="B10" s="402">
        <f t="shared" si="0"/>
        <v>205</v>
      </c>
      <c r="C10" s="402">
        <f t="shared" si="2"/>
        <v>24</v>
      </c>
      <c r="D10" s="402">
        <f t="shared" si="2"/>
        <v>42</v>
      </c>
      <c r="E10" s="402">
        <f t="shared" si="2"/>
        <v>3</v>
      </c>
      <c r="F10" s="402">
        <f t="shared" si="2"/>
        <v>2</v>
      </c>
      <c r="G10" s="402">
        <f t="shared" si="2"/>
        <v>134</v>
      </c>
      <c r="H10" s="2323"/>
      <c r="I10" s="2323"/>
    </row>
    <row r="11" spans="1:9" x14ac:dyDescent="0.15">
      <c r="A11" s="2317" t="s">
        <v>1151</v>
      </c>
      <c r="B11" s="402">
        <f t="shared" si="0"/>
        <v>194</v>
      </c>
      <c r="C11" s="402">
        <f t="shared" si="2"/>
        <v>25</v>
      </c>
      <c r="D11" s="402">
        <f t="shared" si="2"/>
        <v>39</v>
      </c>
      <c r="E11" s="402">
        <f t="shared" si="2"/>
        <v>4</v>
      </c>
      <c r="F11" s="402">
        <f t="shared" si="2"/>
        <v>3</v>
      </c>
      <c r="G11" s="402">
        <f t="shared" si="2"/>
        <v>123</v>
      </c>
      <c r="H11" s="2323"/>
      <c r="I11" s="2323"/>
    </row>
    <row r="12" spans="1:9" x14ac:dyDescent="0.15">
      <c r="A12" s="2317" t="s">
        <v>1152</v>
      </c>
      <c r="B12" s="402">
        <f t="shared" si="0"/>
        <v>108</v>
      </c>
      <c r="C12" s="402">
        <f t="shared" si="2"/>
        <v>15</v>
      </c>
      <c r="D12" s="402">
        <f t="shared" si="2"/>
        <v>28</v>
      </c>
      <c r="E12" s="402">
        <f t="shared" si="2"/>
        <v>3</v>
      </c>
      <c r="F12" s="402">
        <f t="shared" si="2"/>
        <v>3</v>
      </c>
      <c r="G12" s="402">
        <f t="shared" si="2"/>
        <v>59</v>
      </c>
      <c r="H12" s="2323"/>
      <c r="I12" s="2323"/>
    </row>
    <row r="13" spans="1:9" x14ac:dyDescent="0.15">
      <c r="A13" s="2317" t="s">
        <v>1153</v>
      </c>
      <c r="B13" s="402">
        <f t="shared" si="0"/>
        <v>82</v>
      </c>
      <c r="C13" s="402">
        <f t="shared" si="2"/>
        <v>17</v>
      </c>
      <c r="D13" s="402">
        <f t="shared" si="2"/>
        <v>17</v>
      </c>
      <c r="E13" s="402">
        <f t="shared" si="2"/>
        <v>1</v>
      </c>
      <c r="F13" s="402">
        <f t="shared" si="2"/>
        <v>2</v>
      </c>
      <c r="G13" s="402">
        <f t="shared" si="2"/>
        <v>45</v>
      </c>
      <c r="H13" s="2323"/>
      <c r="I13" s="2323"/>
    </row>
    <row r="14" spans="1:9" x14ac:dyDescent="0.15">
      <c r="A14" s="154" t="s">
        <v>5</v>
      </c>
      <c r="B14" s="402">
        <f t="shared" si="0"/>
        <v>31</v>
      </c>
      <c r="C14" s="402">
        <f t="shared" ref="C14:G14" si="3">SUM(C15:C21)</f>
        <v>0</v>
      </c>
      <c r="D14" s="402">
        <f t="shared" si="3"/>
        <v>16</v>
      </c>
      <c r="E14" s="402">
        <f t="shared" si="3"/>
        <v>0</v>
      </c>
      <c r="F14" s="402">
        <f t="shared" si="3"/>
        <v>0</v>
      </c>
      <c r="G14" s="402">
        <f t="shared" si="3"/>
        <v>15</v>
      </c>
      <c r="H14" s="2323"/>
      <c r="I14" s="2323"/>
    </row>
    <row r="15" spans="1:9" x14ac:dyDescent="0.15">
      <c r="A15" s="192" t="s">
        <v>1147</v>
      </c>
      <c r="B15" s="402">
        <f t="shared" si="0"/>
        <v>0</v>
      </c>
      <c r="C15" s="404" t="s">
        <v>6</v>
      </c>
      <c r="D15" s="404" t="s">
        <v>6</v>
      </c>
      <c r="E15" s="404" t="s">
        <v>6</v>
      </c>
      <c r="F15" s="404" t="s">
        <v>6</v>
      </c>
      <c r="G15" s="404" t="s">
        <v>6</v>
      </c>
      <c r="H15" s="2323"/>
      <c r="I15" s="2323"/>
    </row>
    <row r="16" spans="1:9" x14ac:dyDescent="0.15">
      <c r="A16" s="192" t="s">
        <v>1148</v>
      </c>
      <c r="B16" s="402">
        <f t="shared" si="0"/>
        <v>1</v>
      </c>
      <c r="C16" s="404" t="s">
        <v>6</v>
      </c>
      <c r="D16" s="404">
        <v>0</v>
      </c>
      <c r="E16" s="404" t="s">
        <v>6</v>
      </c>
      <c r="F16" s="404" t="s">
        <v>6</v>
      </c>
      <c r="G16" s="404">
        <v>1</v>
      </c>
      <c r="H16" s="2323"/>
      <c r="I16" s="2323"/>
    </row>
    <row r="17" spans="1:9" x14ac:dyDescent="0.15">
      <c r="A17" s="192" t="s">
        <v>1149</v>
      </c>
      <c r="B17" s="402">
        <f t="shared" si="0"/>
        <v>1</v>
      </c>
      <c r="C17" s="404" t="s">
        <v>6</v>
      </c>
      <c r="D17" s="404">
        <v>1</v>
      </c>
      <c r="E17" s="404" t="s">
        <v>6</v>
      </c>
      <c r="F17" s="404" t="s">
        <v>6</v>
      </c>
      <c r="G17" s="404">
        <v>0</v>
      </c>
      <c r="H17" s="2323"/>
      <c r="I17" s="2323"/>
    </row>
    <row r="18" spans="1:9" x14ac:dyDescent="0.15">
      <c r="A18" s="192" t="s">
        <v>1150</v>
      </c>
      <c r="B18" s="402">
        <f t="shared" si="0"/>
        <v>11</v>
      </c>
      <c r="C18" s="404" t="s">
        <v>6</v>
      </c>
      <c r="D18" s="404">
        <v>8</v>
      </c>
      <c r="E18" s="404" t="s">
        <v>6</v>
      </c>
      <c r="F18" s="404" t="s">
        <v>6</v>
      </c>
      <c r="G18" s="404">
        <v>3</v>
      </c>
      <c r="H18" s="2323"/>
      <c r="I18" s="2323"/>
    </row>
    <row r="19" spans="1:9" x14ac:dyDescent="0.15">
      <c r="A19" s="192" t="s">
        <v>1151</v>
      </c>
      <c r="B19" s="402">
        <f t="shared" si="0"/>
        <v>6</v>
      </c>
      <c r="C19" s="404" t="s">
        <v>6</v>
      </c>
      <c r="D19" s="404">
        <v>2</v>
      </c>
      <c r="E19" s="404" t="s">
        <v>6</v>
      </c>
      <c r="F19" s="404" t="s">
        <v>6</v>
      </c>
      <c r="G19" s="404">
        <v>4</v>
      </c>
      <c r="H19" s="2323"/>
      <c r="I19" s="2323"/>
    </row>
    <row r="20" spans="1:9" x14ac:dyDescent="0.15">
      <c r="A20" s="192" t="s">
        <v>1152</v>
      </c>
      <c r="B20" s="402">
        <f t="shared" si="0"/>
        <v>7</v>
      </c>
      <c r="C20" s="404" t="s">
        <v>6</v>
      </c>
      <c r="D20" s="404">
        <v>3</v>
      </c>
      <c r="E20" s="404" t="s">
        <v>6</v>
      </c>
      <c r="F20" s="404" t="s">
        <v>6</v>
      </c>
      <c r="G20" s="404">
        <v>4</v>
      </c>
      <c r="H20" s="2323"/>
      <c r="I20" s="2323"/>
    </row>
    <row r="21" spans="1:9" x14ac:dyDescent="0.15">
      <c r="A21" s="192" t="s">
        <v>1153</v>
      </c>
      <c r="B21" s="402">
        <f t="shared" si="0"/>
        <v>5</v>
      </c>
      <c r="C21" s="404" t="s">
        <v>6</v>
      </c>
      <c r="D21" s="404">
        <v>2</v>
      </c>
      <c r="E21" s="404" t="s">
        <v>6</v>
      </c>
      <c r="F21" s="404" t="s">
        <v>6</v>
      </c>
      <c r="G21" s="404">
        <v>3</v>
      </c>
      <c r="H21" s="2323"/>
      <c r="I21" s="2323"/>
    </row>
    <row r="22" spans="1:9" x14ac:dyDescent="0.15">
      <c r="A22" s="154" t="s">
        <v>7</v>
      </c>
      <c r="B22" s="402">
        <f t="shared" si="0"/>
        <v>18</v>
      </c>
      <c r="C22" s="402">
        <f t="shared" ref="C22:G22" si="4">SUM(C23:C29)</f>
        <v>1</v>
      </c>
      <c r="D22" s="402">
        <f t="shared" si="4"/>
        <v>3</v>
      </c>
      <c r="E22" s="402">
        <f t="shared" si="4"/>
        <v>1</v>
      </c>
      <c r="F22" s="402">
        <f t="shared" si="4"/>
        <v>0</v>
      </c>
      <c r="G22" s="402">
        <f t="shared" si="4"/>
        <v>13</v>
      </c>
      <c r="H22" s="2323"/>
      <c r="I22" s="2323"/>
    </row>
    <row r="23" spans="1:9" x14ac:dyDescent="0.15">
      <c r="A23" s="192" t="s">
        <v>1147</v>
      </c>
      <c r="B23" s="402">
        <f t="shared" si="0"/>
        <v>0</v>
      </c>
      <c r="C23" s="404" t="s">
        <v>6</v>
      </c>
      <c r="D23" s="404" t="s">
        <v>6</v>
      </c>
      <c r="E23" s="404" t="s">
        <v>6</v>
      </c>
      <c r="F23" s="404" t="s">
        <v>6</v>
      </c>
      <c r="G23" s="404" t="s">
        <v>6</v>
      </c>
      <c r="H23" s="2323"/>
      <c r="I23" s="2323"/>
    </row>
    <row r="24" spans="1:9" x14ac:dyDescent="0.15">
      <c r="A24" s="192" t="s">
        <v>1148</v>
      </c>
      <c r="B24" s="402">
        <f t="shared" si="0"/>
        <v>1</v>
      </c>
      <c r="C24" s="404">
        <v>0</v>
      </c>
      <c r="D24" s="404">
        <v>0</v>
      </c>
      <c r="E24" s="404">
        <v>0</v>
      </c>
      <c r="F24" s="404" t="s">
        <v>6</v>
      </c>
      <c r="G24" s="404">
        <v>1</v>
      </c>
      <c r="H24" s="2323"/>
      <c r="I24" s="2323"/>
    </row>
    <row r="25" spans="1:9" x14ac:dyDescent="0.15">
      <c r="A25" s="192" t="s">
        <v>1149</v>
      </c>
      <c r="B25" s="402">
        <f t="shared" si="0"/>
        <v>1</v>
      </c>
      <c r="C25" s="404">
        <v>0</v>
      </c>
      <c r="D25" s="404">
        <v>1</v>
      </c>
      <c r="E25" s="404">
        <v>0</v>
      </c>
      <c r="F25" s="404" t="s">
        <v>6</v>
      </c>
      <c r="G25" s="404">
        <v>0</v>
      </c>
      <c r="H25" s="2323"/>
      <c r="I25" s="2323"/>
    </row>
    <row r="26" spans="1:9" x14ac:dyDescent="0.15">
      <c r="A26" s="192" t="s">
        <v>1150</v>
      </c>
      <c r="B26" s="402">
        <f t="shared" si="0"/>
        <v>4</v>
      </c>
      <c r="C26" s="404">
        <v>0</v>
      </c>
      <c r="D26" s="404">
        <v>0</v>
      </c>
      <c r="E26" s="404">
        <v>1</v>
      </c>
      <c r="F26" s="404" t="s">
        <v>6</v>
      </c>
      <c r="G26" s="404">
        <v>3</v>
      </c>
      <c r="H26" s="2323"/>
      <c r="I26" s="2323"/>
    </row>
    <row r="27" spans="1:9" x14ac:dyDescent="0.15">
      <c r="A27" s="192" t="s">
        <v>1151</v>
      </c>
      <c r="B27" s="402">
        <f t="shared" si="0"/>
        <v>4</v>
      </c>
      <c r="C27" s="404">
        <v>0</v>
      </c>
      <c r="D27" s="404">
        <v>1</v>
      </c>
      <c r="E27" s="404">
        <v>0</v>
      </c>
      <c r="F27" s="404" t="s">
        <v>6</v>
      </c>
      <c r="G27" s="404">
        <v>3</v>
      </c>
      <c r="H27" s="2323"/>
      <c r="I27" s="2323"/>
    </row>
    <row r="28" spans="1:9" x14ac:dyDescent="0.15">
      <c r="A28" s="192" t="s">
        <v>1152</v>
      </c>
      <c r="B28" s="402">
        <f t="shared" si="0"/>
        <v>5</v>
      </c>
      <c r="C28" s="404">
        <v>1</v>
      </c>
      <c r="D28" s="404">
        <v>0</v>
      </c>
      <c r="E28" s="404">
        <v>0</v>
      </c>
      <c r="F28" s="404" t="s">
        <v>6</v>
      </c>
      <c r="G28" s="404">
        <v>4</v>
      </c>
      <c r="H28" s="2323"/>
      <c r="I28" s="2323"/>
    </row>
    <row r="29" spans="1:9" x14ac:dyDescent="0.15">
      <c r="A29" s="192" t="s">
        <v>1153</v>
      </c>
      <c r="B29" s="402">
        <f t="shared" si="0"/>
        <v>3</v>
      </c>
      <c r="C29" s="404">
        <v>0</v>
      </c>
      <c r="D29" s="404">
        <v>1</v>
      </c>
      <c r="E29" s="404">
        <v>0</v>
      </c>
      <c r="F29" s="404" t="s">
        <v>6</v>
      </c>
      <c r="G29" s="404">
        <v>2</v>
      </c>
      <c r="H29" s="2323"/>
      <c r="I29" s="2323"/>
    </row>
    <row r="30" spans="1:9" x14ac:dyDescent="0.15">
      <c r="A30" s="154" t="s">
        <v>8</v>
      </c>
      <c r="B30" s="402">
        <f t="shared" si="0"/>
        <v>30</v>
      </c>
      <c r="C30" s="402">
        <f t="shared" ref="C30:G30" si="5">SUM(C31:C37)</f>
        <v>0</v>
      </c>
      <c r="D30" s="402">
        <f t="shared" si="5"/>
        <v>19</v>
      </c>
      <c r="E30" s="402">
        <f t="shared" si="5"/>
        <v>0</v>
      </c>
      <c r="F30" s="402">
        <f t="shared" si="5"/>
        <v>0</v>
      </c>
      <c r="G30" s="402">
        <f t="shared" si="5"/>
        <v>11</v>
      </c>
      <c r="H30" s="2323"/>
      <c r="I30" s="2323"/>
    </row>
    <row r="31" spans="1:9" x14ac:dyDescent="0.15">
      <c r="A31" s="192" t="s">
        <v>1147</v>
      </c>
      <c r="B31" s="402">
        <f t="shared" si="0"/>
        <v>0</v>
      </c>
      <c r="C31" s="404" t="s">
        <v>6</v>
      </c>
      <c r="D31" s="404" t="s">
        <v>6</v>
      </c>
      <c r="E31" s="404" t="s">
        <v>6</v>
      </c>
      <c r="F31" s="404" t="s">
        <v>6</v>
      </c>
      <c r="G31" s="404" t="s">
        <v>6</v>
      </c>
      <c r="H31" s="2323"/>
      <c r="I31" s="2323"/>
    </row>
    <row r="32" spans="1:9" x14ac:dyDescent="0.15">
      <c r="A32" s="192" t="s">
        <v>1148</v>
      </c>
      <c r="B32" s="402">
        <f t="shared" si="0"/>
        <v>0</v>
      </c>
      <c r="C32" s="404" t="s">
        <v>6</v>
      </c>
      <c r="D32" s="404" t="s">
        <v>6</v>
      </c>
      <c r="E32" s="404" t="s">
        <v>6</v>
      </c>
      <c r="F32" s="404" t="s">
        <v>6</v>
      </c>
      <c r="G32" s="404" t="s">
        <v>6</v>
      </c>
      <c r="H32" s="2323"/>
      <c r="I32" s="2323"/>
    </row>
    <row r="33" spans="1:9" x14ac:dyDescent="0.15">
      <c r="A33" s="192" t="s">
        <v>1149</v>
      </c>
      <c r="B33" s="402">
        <f t="shared" si="0"/>
        <v>5</v>
      </c>
      <c r="C33" s="404" t="s">
        <v>6</v>
      </c>
      <c r="D33" s="404">
        <v>1</v>
      </c>
      <c r="E33" s="404" t="s">
        <v>6</v>
      </c>
      <c r="F33" s="404" t="s">
        <v>6</v>
      </c>
      <c r="G33" s="404">
        <v>4</v>
      </c>
      <c r="H33" s="2323"/>
      <c r="I33" s="2323"/>
    </row>
    <row r="34" spans="1:9" x14ac:dyDescent="0.15">
      <c r="A34" s="192" t="s">
        <v>1150</v>
      </c>
      <c r="B34" s="402">
        <f t="shared" si="0"/>
        <v>11</v>
      </c>
      <c r="C34" s="404" t="s">
        <v>6</v>
      </c>
      <c r="D34" s="404">
        <v>7</v>
      </c>
      <c r="E34" s="404" t="s">
        <v>6</v>
      </c>
      <c r="F34" s="404" t="s">
        <v>6</v>
      </c>
      <c r="G34" s="404">
        <v>4</v>
      </c>
      <c r="H34" s="2323"/>
      <c r="I34" s="2323"/>
    </row>
    <row r="35" spans="1:9" x14ac:dyDescent="0.15">
      <c r="A35" s="192" t="s">
        <v>1151</v>
      </c>
      <c r="B35" s="402">
        <f t="shared" si="0"/>
        <v>8</v>
      </c>
      <c r="C35" s="404" t="s">
        <v>6</v>
      </c>
      <c r="D35" s="404">
        <v>7</v>
      </c>
      <c r="E35" s="404" t="s">
        <v>6</v>
      </c>
      <c r="F35" s="404" t="s">
        <v>6</v>
      </c>
      <c r="G35" s="404">
        <v>1</v>
      </c>
      <c r="H35" s="2323"/>
      <c r="I35" s="2323"/>
    </row>
    <row r="36" spans="1:9" x14ac:dyDescent="0.15">
      <c r="A36" s="192" t="s">
        <v>1152</v>
      </c>
      <c r="B36" s="402">
        <f t="shared" si="0"/>
        <v>2</v>
      </c>
      <c r="C36" s="404" t="s">
        <v>6</v>
      </c>
      <c r="D36" s="404">
        <v>1</v>
      </c>
      <c r="E36" s="404" t="s">
        <v>6</v>
      </c>
      <c r="F36" s="404" t="s">
        <v>6</v>
      </c>
      <c r="G36" s="404">
        <v>1</v>
      </c>
      <c r="H36" s="2323"/>
      <c r="I36" s="2323"/>
    </row>
    <row r="37" spans="1:9" x14ac:dyDescent="0.15">
      <c r="A37" s="192" t="s">
        <v>1153</v>
      </c>
      <c r="B37" s="402">
        <f t="shared" si="0"/>
        <v>4</v>
      </c>
      <c r="C37" s="404" t="s">
        <v>6</v>
      </c>
      <c r="D37" s="404">
        <v>3</v>
      </c>
      <c r="E37" s="404" t="s">
        <v>6</v>
      </c>
      <c r="F37" s="404" t="s">
        <v>6</v>
      </c>
      <c r="G37" s="404">
        <v>1</v>
      </c>
      <c r="H37" s="2323"/>
      <c r="I37" s="2323"/>
    </row>
    <row r="38" spans="1:9" x14ac:dyDescent="0.15">
      <c r="A38" s="154" t="s">
        <v>9</v>
      </c>
      <c r="B38" s="402">
        <f t="shared" si="0"/>
        <v>15</v>
      </c>
      <c r="C38" s="402">
        <f t="shared" ref="C38:G38" si="6">SUM(C39:C45)</f>
        <v>2</v>
      </c>
      <c r="D38" s="402">
        <f t="shared" si="6"/>
        <v>4</v>
      </c>
      <c r="E38" s="402">
        <f t="shared" si="6"/>
        <v>0</v>
      </c>
      <c r="F38" s="402">
        <f t="shared" si="6"/>
        <v>2</v>
      </c>
      <c r="G38" s="402">
        <f t="shared" si="6"/>
        <v>7</v>
      </c>
      <c r="H38" s="2323"/>
      <c r="I38" s="2323"/>
    </row>
    <row r="39" spans="1:9" x14ac:dyDescent="0.15">
      <c r="A39" s="192" t="s">
        <v>1147</v>
      </c>
      <c r="B39" s="402">
        <f t="shared" si="0"/>
        <v>0</v>
      </c>
      <c r="C39" s="404" t="s">
        <v>6</v>
      </c>
      <c r="D39" s="404" t="s">
        <v>6</v>
      </c>
      <c r="E39" s="404" t="s">
        <v>6</v>
      </c>
      <c r="F39" s="404" t="s">
        <v>6</v>
      </c>
      <c r="G39" s="404" t="s">
        <v>6</v>
      </c>
      <c r="H39" s="2323"/>
      <c r="I39" s="2323"/>
    </row>
    <row r="40" spans="1:9" x14ac:dyDescent="0.15">
      <c r="A40" s="192" t="s">
        <v>1148</v>
      </c>
      <c r="B40" s="402">
        <f t="shared" si="0"/>
        <v>0</v>
      </c>
      <c r="C40" s="404" t="s">
        <v>6</v>
      </c>
      <c r="D40" s="404" t="s">
        <v>6</v>
      </c>
      <c r="E40" s="404" t="s">
        <v>6</v>
      </c>
      <c r="F40" s="404" t="s">
        <v>6</v>
      </c>
      <c r="G40" s="404" t="s">
        <v>6</v>
      </c>
      <c r="H40" s="2323"/>
      <c r="I40" s="2323"/>
    </row>
    <row r="41" spans="1:9" x14ac:dyDescent="0.15">
      <c r="A41" s="192" t="s">
        <v>1149</v>
      </c>
      <c r="B41" s="402">
        <f t="shared" si="0"/>
        <v>2</v>
      </c>
      <c r="C41" s="404">
        <v>1</v>
      </c>
      <c r="D41" s="404">
        <v>0</v>
      </c>
      <c r="E41" s="404" t="s">
        <v>6</v>
      </c>
      <c r="F41" s="404">
        <v>0</v>
      </c>
      <c r="G41" s="404">
        <v>1</v>
      </c>
      <c r="H41" s="2323"/>
      <c r="I41" s="2323"/>
    </row>
    <row r="42" spans="1:9" x14ac:dyDescent="0.15">
      <c r="A42" s="192" t="s">
        <v>1150</v>
      </c>
      <c r="B42" s="402">
        <f t="shared" si="0"/>
        <v>3</v>
      </c>
      <c r="C42" s="404">
        <v>0</v>
      </c>
      <c r="D42" s="404">
        <v>1</v>
      </c>
      <c r="E42" s="404" t="s">
        <v>6</v>
      </c>
      <c r="F42" s="404">
        <v>0</v>
      </c>
      <c r="G42" s="404">
        <v>2</v>
      </c>
      <c r="H42" s="2323"/>
      <c r="I42" s="2323"/>
    </row>
    <row r="43" spans="1:9" x14ac:dyDescent="0.15">
      <c r="A43" s="192" t="s">
        <v>1151</v>
      </c>
      <c r="B43" s="402">
        <f t="shared" si="0"/>
        <v>4</v>
      </c>
      <c r="C43" s="404">
        <v>1</v>
      </c>
      <c r="D43" s="404">
        <v>0</v>
      </c>
      <c r="E43" s="404" t="s">
        <v>6</v>
      </c>
      <c r="F43" s="404">
        <v>0</v>
      </c>
      <c r="G43" s="404">
        <v>3</v>
      </c>
      <c r="H43" s="2323"/>
      <c r="I43" s="2323"/>
    </row>
    <row r="44" spans="1:9" x14ac:dyDescent="0.15">
      <c r="A44" s="192" t="s">
        <v>1152</v>
      </c>
      <c r="B44" s="402">
        <f t="shared" si="0"/>
        <v>5</v>
      </c>
      <c r="C44" s="404">
        <v>0</v>
      </c>
      <c r="D44" s="404">
        <v>2</v>
      </c>
      <c r="E44" s="404" t="s">
        <v>6</v>
      </c>
      <c r="F44" s="404">
        <v>2</v>
      </c>
      <c r="G44" s="404">
        <v>1</v>
      </c>
      <c r="H44" s="2323"/>
      <c r="I44" s="2323"/>
    </row>
    <row r="45" spans="1:9" x14ac:dyDescent="0.15">
      <c r="A45" s="192" t="s">
        <v>1153</v>
      </c>
      <c r="B45" s="402">
        <f t="shared" si="0"/>
        <v>1</v>
      </c>
      <c r="C45" s="404">
        <v>0</v>
      </c>
      <c r="D45" s="404">
        <v>1</v>
      </c>
      <c r="E45" s="404" t="s">
        <v>6</v>
      </c>
      <c r="F45" s="404">
        <v>0</v>
      </c>
      <c r="G45" s="404">
        <v>0</v>
      </c>
      <c r="H45" s="2323"/>
      <c r="I45" s="2323"/>
    </row>
    <row r="46" spans="1:9" x14ac:dyDescent="0.15">
      <c r="A46" s="154" t="s">
        <v>10</v>
      </c>
      <c r="B46" s="402">
        <f t="shared" si="0"/>
        <v>35</v>
      </c>
      <c r="C46" s="402">
        <f t="shared" ref="C46:G46" si="7">SUM(C47:C53)</f>
        <v>3</v>
      </c>
      <c r="D46" s="402">
        <f t="shared" si="7"/>
        <v>11</v>
      </c>
      <c r="E46" s="402">
        <f t="shared" si="7"/>
        <v>2</v>
      </c>
      <c r="F46" s="402">
        <f t="shared" si="7"/>
        <v>0</v>
      </c>
      <c r="G46" s="402">
        <f t="shared" si="7"/>
        <v>19</v>
      </c>
      <c r="H46" s="2323"/>
      <c r="I46" s="2323"/>
    </row>
    <row r="47" spans="1:9" x14ac:dyDescent="0.15">
      <c r="A47" s="192" t="s">
        <v>1147</v>
      </c>
      <c r="B47" s="402">
        <f t="shared" si="0"/>
        <v>0</v>
      </c>
      <c r="C47" s="404" t="s">
        <v>6</v>
      </c>
      <c r="D47" s="404" t="s">
        <v>6</v>
      </c>
      <c r="E47" s="404" t="s">
        <v>6</v>
      </c>
      <c r="F47" s="404" t="s">
        <v>6</v>
      </c>
      <c r="G47" s="404" t="s">
        <v>6</v>
      </c>
      <c r="H47" s="2323"/>
      <c r="I47" s="2323"/>
    </row>
    <row r="48" spans="1:9" x14ac:dyDescent="0.15">
      <c r="A48" s="192" t="s">
        <v>1148</v>
      </c>
      <c r="B48" s="402">
        <f t="shared" si="0"/>
        <v>4</v>
      </c>
      <c r="C48" s="404">
        <v>1</v>
      </c>
      <c r="D48" s="404">
        <v>1</v>
      </c>
      <c r="E48" s="404">
        <v>0</v>
      </c>
      <c r="F48" s="404" t="s">
        <v>6</v>
      </c>
      <c r="G48" s="404">
        <v>2</v>
      </c>
      <c r="H48" s="2323"/>
      <c r="I48" s="2323"/>
    </row>
    <row r="49" spans="1:9" x14ac:dyDescent="0.15">
      <c r="A49" s="192" t="s">
        <v>1149</v>
      </c>
      <c r="B49" s="402">
        <f t="shared" si="0"/>
        <v>0</v>
      </c>
      <c r="C49" s="404" t="s">
        <v>6</v>
      </c>
      <c r="D49" s="404" t="s">
        <v>6</v>
      </c>
      <c r="E49" s="404" t="s">
        <v>6</v>
      </c>
      <c r="F49" s="404" t="s">
        <v>6</v>
      </c>
      <c r="G49" s="404" t="s">
        <v>6</v>
      </c>
      <c r="H49" s="2323"/>
      <c r="I49" s="2323"/>
    </row>
    <row r="50" spans="1:9" x14ac:dyDescent="0.15">
      <c r="A50" s="192" t="s">
        <v>1150</v>
      </c>
      <c r="B50" s="402">
        <f t="shared" si="0"/>
        <v>9</v>
      </c>
      <c r="C50" s="404">
        <v>1</v>
      </c>
      <c r="D50" s="404">
        <v>3</v>
      </c>
      <c r="E50" s="404">
        <v>1</v>
      </c>
      <c r="F50" s="404" t="s">
        <v>6</v>
      </c>
      <c r="G50" s="404">
        <v>4</v>
      </c>
      <c r="H50" s="2323"/>
      <c r="I50" s="2323"/>
    </row>
    <row r="51" spans="1:9" x14ac:dyDescent="0.15">
      <c r="A51" s="192" t="s">
        <v>1151</v>
      </c>
      <c r="B51" s="402">
        <f t="shared" si="0"/>
        <v>14</v>
      </c>
      <c r="C51" s="404">
        <v>1</v>
      </c>
      <c r="D51" s="404">
        <v>5</v>
      </c>
      <c r="E51" s="404">
        <v>1</v>
      </c>
      <c r="F51" s="404" t="s">
        <v>6</v>
      </c>
      <c r="G51" s="404">
        <v>7</v>
      </c>
      <c r="H51" s="2323"/>
      <c r="I51" s="2323"/>
    </row>
    <row r="52" spans="1:9" x14ac:dyDescent="0.15">
      <c r="A52" s="192" t="s">
        <v>1152</v>
      </c>
      <c r="B52" s="402">
        <f t="shared" si="0"/>
        <v>6</v>
      </c>
      <c r="C52" s="404">
        <v>0</v>
      </c>
      <c r="D52" s="404">
        <v>2</v>
      </c>
      <c r="E52" s="404">
        <v>0</v>
      </c>
      <c r="F52" s="404" t="s">
        <v>6</v>
      </c>
      <c r="G52" s="404">
        <v>4</v>
      </c>
      <c r="H52" s="2323"/>
      <c r="I52" s="2323"/>
    </row>
    <row r="53" spans="1:9" x14ac:dyDescent="0.15">
      <c r="A53" s="192" t="s">
        <v>1153</v>
      </c>
      <c r="B53" s="402">
        <f t="shared" si="0"/>
        <v>2</v>
      </c>
      <c r="C53" s="404">
        <v>0</v>
      </c>
      <c r="D53" s="404">
        <v>0</v>
      </c>
      <c r="E53" s="404">
        <v>0</v>
      </c>
      <c r="F53" s="404" t="s">
        <v>6</v>
      </c>
      <c r="G53" s="404">
        <v>2</v>
      </c>
      <c r="H53" s="2323"/>
      <c r="I53" s="2323"/>
    </row>
    <row r="54" spans="1:9" x14ac:dyDescent="0.15">
      <c r="A54" s="154" t="s">
        <v>11</v>
      </c>
      <c r="B54" s="402">
        <f t="shared" si="0"/>
        <v>76</v>
      </c>
      <c r="C54" s="402">
        <f t="shared" ref="C54:G54" si="8">SUM(C55:C61)</f>
        <v>6</v>
      </c>
      <c r="D54" s="402">
        <f t="shared" si="8"/>
        <v>9</v>
      </c>
      <c r="E54" s="402">
        <f t="shared" si="8"/>
        <v>1</v>
      </c>
      <c r="F54" s="402">
        <f t="shared" si="8"/>
        <v>0</v>
      </c>
      <c r="G54" s="402">
        <f t="shared" si="8"/>
        <v>60</v>
      </c>
      <c r="H54" s="2323"/>
      <c r="I54" s="2323"/>
    </row>
    <row r="55" spans="1:9" x14ac:dyDescent="0.15">
      <c r="A55" s="192" t="s">
        <v>1147</v>
      </c>
      <c r="B55" s="402">
        <f t="shared" si="0"/>
        <v>0</v>
      </c>
      <c r="C55" s="404" t="s">
        <v>6</v>
      </c>
      <c r="D55" s="404" t="s">
        <v>6</v>
      </c>
      <c r="E55" s="404" t="s">
        <v>6</v>
      </c>
      <c r="F55" s="404" t="s">
        <v>6</v>
      </c>
      <c r="G55" s="404" t="s">
        <v>6</v>
      </c>
      <c r="H55" s="2323"/>
      <c r="I55" s="899"/>
    </row>
    <row r="56" spans="1:9" x14ac:dyDescent="0.15">
      <c r="A56" s="192" t="s">
        <v>1148</v>
      </c>
      <c r="B56" s="402">
        <f t="shared" si="0"/>
        <v>1</v>
      </c>
      <c r="C56" s="404">
        <v>0</v>
      </c>
      <c r="D56" s="404">
        <v>1</v>
      </c>
      <c r="E56" s="404">
        <v>0</v>
      </c>
      <c r="F56" s="404" t="s">
        <v>6</v>
      </c>
      <c r="G56" s="404">
        <v>0</v>
      </c>
      <c r="H56" s="2323"/>
      <c r="I56" s="2323"/>
    </row>
    <row r="57" spans="1:9" x14ac:dyDescent="0.15">
      <c r="A57" s="192" t="s">
        <v>1149</v>
      </c>
      <c r="B57" s="402">
        <f t="shared" si="0"/>
        <v>10</v>
      </c>
      <c r="C57" s="404">
        <v>1</v>
      </c>
      <c r="D57" s="404">
        <v>0</v>
      </c>
      <c r="E57" s="404">
        <v>0</v>
      </c>
      <c r="F57" s="404" t="s">
        <v>6</v>
      </c>
      <c r="G57" s="404">
        <v>9</v>
      </c>
      <c r="H57" s="2323"/>
      <c r="I57" s="2323"/>
    </row>
    <row r="58" spans="1:9" x14ac:dyDescent="0.15">
      <c r="A58" s="192" t="s">
        <v>1150</v>
      </c>
      <c r="B58" s="402">
        <f t="shared" si="0"/>
        <v>33</v>
      </c>
      <c r="C58" s="404">
        <v>4</v>
      </c>
      <c r="D58" s="404">
        <v>2</v>
      </c>
      <c r="E58" s="404">
        <v>0</v>
      </c>
      <c r="F58" s="404" t="s">
        <v>6</v>
      </c>
      <c r="G58" s="404">
        <v>27</v>
      </c>
      <c r="H58" s="2323"/>
      <c r="I58" s="2323"/>
    </row>
    <row r="59" spans="1:9" x14ac:dyDescent="0.15">
      <c r="A59" s="192" t="s">
        <v>1151</v>
      </c>
      <c r="B59" s="402">
        <f t="shared" si="0"/>
        <v>14</v>
      </c>
      <c r="C59" s="404">
        <v>1</v>
      </c>
      <c r="D59" s="404">
        <v>2</v>
      </c>
      <c r="E59" s="404">
        <v>0</v>
      </c>
      <c r="F59" s="404" t="s">
        <v>6</v>
      </c>
      <c r="G59" s="404">
        <v>11</v>
      </c>
      <c r="H59" s="2323"/>
      <c r="I59" s="2323"/>
    </row>
    <row r="60" spans="1:9" x14ac:dyDescent="0.15">
      <c r="A60" s="192" t="s">
        <v>1152</v>
      </c>
      <c r="B60" s="402">
        <f t="shared" si="0"/>
        <v>14</v>
      </c>
      <c r="C60" s="404">
        <v>0</v>
      </c>
      <c r="D60" s="404">
        <v>2</v>
      </c>
      <c r="E60" s="404">
        <v>1</v>
      </c>
      <c r="F60" s="404" t="s">
        <v>6</v>
      </c>
      <c r="G60" s="404">
        <v>11</v>
      </c>
      <c r="H60" s="2323"/>
      <c r="I60" s="2323"/>
    </row>
    <row r="61" spans="1:9" x14ac:dyDescent="0.15">
      <c r="A61" s="192" t="s">
        <v>1153</v>
      </c>
      <c r="B61" s="402">
        <f t="shared" si="0"/>
        <v>4</v>
      </c>
      <c r="C61" s="404">
        <v>0</v>
      </c>
      <c r="D61" s="404">
        <v>2</v>
      </c>
      <c r="E61" s="404">
        <v>0</v>
      </c>
      <c r="F61" s="404" t="s">
        <v>6</v>
      </c>
      <c r="G61" s="404">
        <v>2</v>
      </c>
      <c r="H61" s="2323"/>
      <c r="I61" s="2323"/>
    </row>
    <row r="62" spans="1:9" x14ac:dyDescent="0.15">
      <c r="A62" s="154" t="s">
        <v>12</v>
      </c>
      <c r="B62" s="402">
        <f t="shared" si="0"/>
        <v>221</v>
      </c>
      <c r="C62" s="402">
        <f t="shared" ref="C62:G62" si="9">SUM(C63:C69)</f>
        <v>60</v>
      </c>
      <c r="D62" s="402">
        <f t="shared" si="9"/>
        <v>34</v>
      </c>
      <c r="E62" s="402">
        <f t="shared" si="9"/>
        <v>5</v>
      </c>
      <c r="F62" s="402">
        <f t="shared" si="9"/>
        <v>5</v>
      </c>
      <c r="G62" s="402">
        <f t="shared" si="9"/>
        <v>117</v>
      </c>
      <c r="H62" s="2323"/>
      <c r="I62" s="2323"/>
    </row>
    <row r="63" spans="1:9" x14ac:dyDescent="0.15">
      <c r="A63" s="192" t="s">
        <v>1147</v>
      </c>
      <c r="B63" s="402">
        <f t="shared" si="0"/>
        <v>0</v>
      </c>
      <c r="C63" s="404" t="s">
        <v>6</v>
      </c>
      <c r="D63" s="404" t="s">
        <v>6</v>
      </c>
      <c r="E63" s="404" t="s">
        <v>6</v>
      </c>
      <c r="F63" s="404" t="s">
        <v>6</v>
      </c>
      <c r="G63" s="404" t="s">
        <v>6</v>
      </c>
      <c r="H63" s="2323"/>
      <c r="I63" s="2323"/>
    </row>
    <row r="64" spans="1:9" x14ac:dyDescent="0.15">
      <c r="A64" s="192" t="s">
        <v>1148</v>
      </c>
      <c r="B64" s="402">
        <f t="shared" si="0"/>
        <v>2</v>
      </c>
      <c r="C64" s="404">
        <v>1</v>
      </c>
      <c r="D64" s="404">
        <v>1</v>
      </c>
      <c r="E64" s="404">
        <v>0</v>
      </c>
      <c r="F64" s="404">
        <v>0</v>
      </c>
      <c r="G64" s="404">
        <v>0</v>
      </c>
      <c r="H64" s="2323"/>
      <c r="I64" s="2323"/>
    </row>
    <row r="65" spans="1:9" x14ac:dyDescent="0.15">
      <c r="A65" s="192" t="s">
        <v>1149</v>
      </c>
      <c r="B65" s="402">
        <f t="shared" si="0"/>
        <v>8</v>
      </c>
      <c r="C65" s="404">
        <v>2</v>
      </c>
      <c r="D65" s="404">
        <v>1</v>
      </c>
      <c r="E65" s="404">
        <v>0</v>
      </c>
      <c r="F65" s="404">
        <v>1</v>
      </c>
      <c r="G65" s="404">
        <v>4</v>
      </c>
      <c r="H65" s="2323"/>
      <c r="I65" s="2323"/>
    </row>
    <row r="66" spans="1:9" x14ac:dyDescent="0.15">
      <c r="A66" s="192" t="s">
        <v>1150</v>
      </c>
      <c r="B66" s="402">
        <f t="shared" si="0"/>
        <v>63</v>
      </c>
      <c r="C66" s="404">
        <v>15</v>
      </c>
      <c r="D66" s="404">
        <v>11</v>
      </c>
      <c r="E66" s="404">
        <v>1</v>
      </c>
      <c r="F66" s="404">
        <v>1</v>
      </c>
      <c r="G66" s="404">
        <v>35</v>
      </c>
      <c r="H66" s="2323"/>
      <c r="I66" s="2323"/>
    </row>
    <row r="67" spans="1:9" x14ac:dyDescent="0.15">
      <c r="A67" s="192" t="s">
        <v>1151</v>
      </c>
      <c r="B67" s="402">
        <f t="shared" si="0"/>
        <v>65</v>
      </c>
      <c r="C67" s="404">
        <v>16</v>
      </c>
      <c r="D67" s="404">
        <v>8</v>
      </c>
      <c r="E67" s="404">
        <v>1</v>
      </c>
      <c r="F67" s="404">
        <v>1</v>
      </c>
      <c r="G67" s="404">
        <v>39</v>
      </c>
      <c r="H67" s="2323"/>
      <c r="I67" s="2323"/>
    </row>
    <row r="68" spans="1:9" x14ac:dyDescent="0.15">
      <c r="A68" s="192" t="s">
        <v>1152</v>
      </c>
      <c r="B68" s="402">
        <f t="shared" si="0"/>
        <v>39</v>
      </c>
      <c r="C68" s="404">
        <v>10</v>
      </c>
      <c r="D68" s="404">
        <v>10</v>
      </c>
      <c r="E68" s="404">
        <v>2</v>
      </c>
      <c r="F68" s="404">
        <v>0</v>
      </c>
      <c r="G68" s="404">
        <v>17</v>
      </c>
      <c r="H68" s="2323"/>
      <c r="I68" s="2323"/>
    </row>
    <row r="69" spans="1:9" x14ac:dyDescent="0.15">
      <c r="A69" s="192" t="s">
        <v>1153</v>
      </c>
      <c r="B69" s="402">
        <f t="shared" si="0"/>
        <v>44</v>
      </c>
      <c r="C69" s="404">
        <v>16</v>
      </c>
      <c r="D69" s="404">
        <v>3</v>
      </c>
      <c r="E69" s="404">
        <v>1</v>
      </c>
      <c r="F69" s="404">
        <v>2</v>
      </c>
      <c r="G69" s="404">
        <v>22</v>
      </c>
      <c r="H69" s="2323"/>
      <c r="I69" s="2323"/>
    </row>
    <row r="70" spans="1:9" x14ac:dyDescent="0.15">
      <c r="A70" s="154" t="s">
        <v>13</v>
      </c>
      <c r="B70" s="402">
        <f t="shared" ref="B70:B133" si="10">SUM(C70:G70)</f>
        <v>60</v>
      </c>
      <c r="C70" s="402">
        <f t="shared" ref="C70:G70" si="11">SUM(C71:C77)</f>
        <v>7</v>
      </c>
      <c r="D70" s="402">
        <f t="shared" si="11"/>
        <v>8</v>
      </c>
      <c r="E70" s="402">
        <f t="shared" si="11"/>
        <v>0</v>
      </c>
      <c r="F70" s="402">
        <f t="shared" si="11"/>
        <v>1</v>
      </c>
      <c r="G70" s="402">
        <f t="shared" si="11"/>
        <v>44</v>
      </c>
      <c r="H70" s="2323"/>
      <c r="I70" s="2323"/>
    </row>
    <row r="71" spans="1:9" x14ac:dyDescent="0.15">
      <c r="A71" s="192" t="s">
        <v>1147</v>
      </c>
      <c r="B71" s="402">
        <f t="shared" si="10"/>
        <v>0</v>
      </c>
      <c r="C71" s="404" t="s">
        <v>6</v>
      </c>
      <c r="D71" s="404" t="s">
        <v>6</v>
      </c>
      <c r="E71" s="404" t="s">
        <v>6</v>
      </c>
      <c r="F71" s="404" t="s">
        <v>6</v>
      </c>
      <c r="G71" s="404" t="s">
        <v>6</v>
      </c>
      <c r="H71" s="2323"/>
      <c r="I71" s="2323"/>
    </row>
    <row r="72" spans="1:9" x14ac:dyDescent="0.15">
      <c r="A72" s="192" t="s">
        <v>1148</v>
      </c>
      <c r="B72" s="402">
        <f t="shared" si="10"/>
        <v>1</v>
      </c>
      <c r="C72" s="404">
        <v>0</v>
      </c>
      <c r="D72" s="404">
        <v>0</v>
      </c>
      <c r="E72" s="404" t="s">
        <v>6</v>
      </c>
      <c r="F72" s="404">
        <v>0</v>
      </c>
      <c r="G72" s="404">
        <v>1</v>
      </c>
      <c r="H72" s="2323"/>
      <c r="I72" s="2323"/>
    </row>
    <row r="73" spans="1:9" x14ac:dyDescent="0.15">
      <c r="A73" s="192" t="s">
        <v>1149</v>
      </c>
      <c r="B73" s="402">
        <f t="shared" si="10"/>
        <v>1</v>
      </c>
      <c r="C73" s="404">
        <v>0</v>
      </c>
      <c r="D73" s="404">
        <v>0</v>
      </c>
      <c r="E73" s="404" t="s">
        <v>6</v>
      </c>
      <c r="F73" s="404">
        <v>0</v>
      </c>
      <c r="G73" s="404">
        <v>1</v>
      </c>
      <c r="H73" s="2323"/>
      <c r="I73" s="2323"/>
    </row>
    <row r="74" spans="1:9" x14ac:dyDescent="0.15">
      <c r="A74" s="192" t="s">
        <v>1150</v>
      </c>
      <c r="B74" s="402">
        <f t="shared" si="10"/>
        <v>19</v>
      </c>
      <c r="C74" s="404">
        <v>1</v>
      </c>
      <c r="D74" s="404">
        <v>3</v>
      </c>
      <c r="E74" s="404" t="s">
        <v>6</v>
      </c>
      <c r="F74" s="404">
        <v>1</v>
      </c>
      <c r="G74" s="404">
        <v>14</v>
      </c>
      <c r="H74" s="2323"/>
      <c r="I74" s="2323"/>
    </row>
    <row r="75" spans="1:9" x14ac:dyDescent="0.15">
      <c r="A75" s="192" t="s">
        <v>1151</v>
      </c>
      <c r="B75" s="402">
        <f t="shared" si="10"/>
        <v>22</v>
      </c>
      <c r="C75" s="404">
        <v>3</v>
      </c>
      <c r="D75" s="404">
        <v>3</v>
      </c>
      <c r="E75" s="404" t="s">
        <v>6</v>
      </c>
      <c r="F75" s="404">
        <v>0</v>
      </c>
      <c r="G75" s="404">
        <v>16</v>
      </c>
      <c r="H75" s="2323"/>
      <c r="I75" s="2323"/>
    </row>
    <row r="76" spans="1:9" x14ac:dyDescent="0.15">
      <c r="A76" s="192" t="s">
        <v>1152</v>
      </c>
      <c r="B76" s="402">
        <f t="shared" si="10"/>
        <v>9</v>
      </c>
      <c r="C76" s="404">
        <v>2</v>
      </c>
      <c r="D76" s="404">
        <v>2</v>
      </c>
      <c r="E76" s="404" t="s">
        <v>6</v>
      </c>
      <c r="F76" s="404">
        <v>0</v>
      </c>
      <c r="G76" s="404">
        <v>5</v>
      </c>
      <c r="H76" s="2323"/>
      <c r="I76" s="2323"/>
    </row>
    <row r="77" spans="1:9" x14ac:dyDescent="0.15">
      <c r="A77" s="192" t="s">
        <v>1153</v>
      </c>
      <c r="B77" s="402">
        <f t="shared" si="10"/>
        <v>8</v>
      </c>
      <c r="C77" s="404">
        <v>1</v>
      </c>
      <c r="D77" s="404">
        <v>0</v>
      </c>
      <c r="E77" s="404" t="s">
        <v>6</v>
      </c>
      <c r="F77" s="404">
        <v>0</v>
      </c>
      <c r="G77" s="404">
        <v>7</v>
      </c>
      <c r="H77" s="2323"/>
      <c r="I77" s="2323"/>
    </row>
    <row r="78" spans="1:9" x14ac:dyDescent="0.15">
      <c r="A78" s="154" t="s">
        <v>14</v>
      </c>
      <c r="B78" s="402">
        <f t="shared" si="10"/>
        <v>46</v>
      </c>
      <c r="C78" s="402">
        <f t="shared" ref="C78:G78" si="12">SUM(C79:C85)</f>
        <v>1</v>
      </c>
      <c r="D78" s="402">
        <f t="shared" si="12"/>
        <v>10</v>
      </c>
      <c r="E78" s="402">
        <f t="shared" si="12"/>
        <v>0</v>
      </c>
      <c r="F78" s="402">
        <f t="shared" si="12"/>
        <v>0</v>
      </c>
      <c r="G78" s="402">
        <f t="shared" si="12"/>
        <v>35</v>
      </c>
      <c r="H78" s="2323"/>
      <c r="I78" s="2323"/>
    </row>
    <row r="79" spans="1:9" x14ac:dyDescent="0.15">
      <c r="A79" s="192" t="s">
        <v>1147</v>
      </c>
      <c r="B79" s="402">
        <f t="shared" si="10"/>
        <v>0</v>
      </c>
      <c r="C79" s="404" t="s">
        <v>6</v>
      </c>
      <c r="D79" s="404" t="s">
        <v>6</v>
      </c>
      <c r="E79" s="404" t="s">
        <v>6</v>
      </c>
      <c r="F79" s="404" t="s">
        <v>6</v>
      </c>
      <c r="G79" s="404" t="s">
        <v>6</v>
      </c>
      <c r="H79" s="2323"/>
      <c r="I79" s="2323"/>
    </row>
    <row r="80" spans="1:9" x14ac:dyDescent="0.15">
      <c r="A80" s="192" t="s">
        <v>1148</v>
      </c>
      <c r="B80" s="402">
        <f t="shared" si="10"/>
        <v>0</v>
      </c>
      <c r="C80" s="404" t="s">
        <v>6</v>
      </c>
      <c r="D80" s="404" t="s">
        <v>6</v>
      </c>
      <c r="E80" s="404" t="s">
        <v>6</v>
      </c>
      <c r="F80" s="404" t="s">
        <v>6</v>
      </c>
      <c r="G80" s="404" t="s">
        <v>6</v>
      </c>
      <c r="H80" s="2323"/>
      <c r="I80" s="2323"/>
    </row>
    <row r="81" spans="1:9" x14ac:dyDescent="0.15">
      <c r="A81" s="192" t="s">
        <v>1149</v>
      </c>
      <c r="B81" s="402">
        <f t="shared" si="10"/>
        <v>4</v>
      </c>
      <c r="C81" s="404">
        <v>0</v>
      </c>
      <c r="D81" s="404">
        <v>0</v>
      </c>
      <c r="E81" s="404" t="s">
        <v>6</v>
      </c>
      <c r="F81" s="404" t="s">
        <v>6</v>
      </c>
      <c r="G81" s="404">
        <v>4</v>
      </c>
      <c r="H81" s="2323"/>
      <c r="I81" s="2323"/>
    </row>
    <row r="82" spans="1:9" x14ac:dyDescent="0.15">
      <c r="A82" s="192" t="s">
        <v>1150</v>
      </c>
      <c r="B82" s="402">
        <f t="shared" si="10"/>
        <v>18</v>
      </c>
      <c r="C82" s="404">
        <v>1</v>
      </c>
      <c r="D82" s="404">
        <v>4</v>
      </c>
      <c r="E82" s="404" t="s">
        <v>6</v>
      </c>
      <c r="F82" s="404" t="s">
        <v>6</v>
      </c>
      <c r="G82" s="404">
        <v>13</v>
      </c>
      <c r="H82" s="2323"/>
      <c r="I82" s="2323"/>
    </row>
    <row r="83" spans="1:9" x14ac:dyDescent="0.15">
      <c r="A83" s="192" t="s">
        <v>1151</v>
      </c>
      <c r="B83" s="402">
        <f t="shared" si="10"/>
        <v>19</v>
      </c>
      <c r="C83" s="404">
        <v>0</v>
      </c>
      <c r="D83" s="404">
        <v>6</v>
      </c>
      <c r="E83" s="404" t="s">
        <v>6</v>
      </c>
      <c r="F83" s="404" t="s">
        <v>6</v>
      </c>
      <c r="G83" s="404">
        <v>13</v>
      </c>
      <c r="H83" s="2323"/>
      <c r="I83" s="2323"/>
    </row>
    <row r="84" spans="1:9" x14ac:dyDescent="0.15">
      <c r="A84" s="192" t="s">
        <v>1152</v>
      </c>
      <c r="B84" s="402">
        <f t="shared" si="10"/>
        <v>5</v>
      </c>
      <c r="C84" s="404">
        <v>0</v>
      </c>
      <c r="D84" s="404">
        <v>0</v>
      </c>
      <c r="E84" s="404" t="s">
        <v>6</v>
      </c>
      <c r="F84" s="404" t="s">
        <v>6</v>
      </c>
      <c r="G84" s="404">
        <v>5</v>
      </c>
      <c r="H84" s="2323"/>
      <c r="I84" s="2323"/>
    </row>
    <row r="85" spans="1:9" x14ac:dyDescent="0.15">
      <c r="A85" s="192" t="s">
        <v>1153</v>
      </c>
      <c r="B85" s="402">
        <f t="shared" si="10"/>
        <v>0</v>
      </c>
      <c r="C85" s="404" t="s">
        <v>6</v>
      </c>
      <c r="D85" s="404" t="s">
        <v>6</v>
      </c>
      <c r="E85" s="404" t="s">
        <v>6</v>
      </c>
      <c r="F85" s="404" t="s">
        <v>6</v>
      </c>
      <c r="G85" s="404" t="s">
        <v>6</v>
      </c>
      <c r="H85" s="2323"/>
      <c r="I85" s="2323"/>
    </row>
    <row r="86" spans="1:9" x14ac:dyDescent="0.15">
      <c r="A86" s="154" t="s">
        <v>15</v>
      </c>
      <c r="B86" s="402">
        <f t="shared" si="10"/>
        <v>22</v>
      </c>
      <c r="C86" s="402">
        <f t="shared" ref="C86:G86" si="13">SUM(C87:C93)</f>
        <v>0</v>
      </c>
      <c r="D86" s="402">
        <f t="shared" si="13"/>
        <v>3</v>
      </c>
      <c r="E86" s="402">
        <f t="shared" si="13"/>
        <v>1</v>
      </c>
      <c r="F86" s="402">
        <f t="shared" si="13"/>
        <v>2</v>
      </c>
      <c r="G86" s="402">
        <f t="shared" si="13"/>
        <v>16</v>
      </c>
      <c r="H86" s="2323"/>
      <c r="I86" s="2323"/>
    </row>
    <row r="87" spans="1:9" x14ac:dyDescent="0.15">
      <c r="A87" s="192" t="s">
        <v>1147</v>
      </c>
      <c r="B87" s="402">
        <f t="shared" si="10"/>
        <v>0</v>
      </c>
      <c r="C87" s="404" t="s">
        <v>6</v>
      </c>
      <c r="D87" s="404" t="s">
        <v>6</v>
      </c>
      <c r="E87" s="404" t="s">
        <v>6</v>
      </c>
      <c r="F87" s="404" t="s">
        <v>6</v>
      </c>
      <c r="G87" s="404" t="s">
        <v>6</v>
      </c>
      <c r="H87" s="2323"/>
      <c r="I87" s="2323"/>
    </row>
    <row r="88" spans="1:9" x14ac:dyDescent="0.15">
      <c r="A88" s="192" t="s">
        <v>1148</v>
      </c>
      <c r="B88" s="402">
        <f t="shared" si="10"/>
        <v>2</v>
      </c>
      <c r="C88" s="404" t="s">
        <v>6</v>
      </c>
      <c r="D88" s="404">
        <v>1</v>
      </c>
      <c r="E88" s="404">
        <v>0</v>
      </c>
      <c r="F88" s="404">
        <v>0</v>
      </c>
      <c r="G88" s="404">
        <v>1</v>
      </c>
      <c r="H88" s="2323"/>
      <c r="I88" s="2323"/>
    </row>
    <row r="89" spans="1:9" x14ac:dyDescent="0.15">
      <c r="A89" s="192" t="s">
        <v>1149</v>
      </c>
      <c r="B89" s="402">
        <f t="shared" si="10"/>
        <v>2</v>
      </c>
      <c r="C89" s="404" t="s">
        <v>6</v>
      </c>
      <c r="D89" s="404">
        <v>0</v>
      </c>
      <c r="E89" s="404">
        <v>0</v>
      </c>
      <c r="F89" s="404">
        <v>0</v>
      </c>
      <c r="G89" s="404">
        <v>2</v>
      </c>
      <c r="H89" s="2323"/>
      <c r="I89" s="2323"/>
    </row>
    <row r="90" spans="1:9" x14ac:dyDescent="0.15">
      <c r="A90" s="192" t="s">
        <v>1150</v>
      </c>
      <c r="B90" s="402">
        <f t="shared" si="10"/>
        <v>5</v>
      </c>
      <c r="C90" s="404" t="s">
        <v>6</v>
      </c>
      <c r="D90" s="404">
        <v>1</v>
      </c>
      <c r="E90" s="404">
        <v>0</v>
      </c>
      <c r="F90" s="404">
        <v>0</v>
      </c>
      <c r="G90" s="404">
        <v>4</v>
      </c>
      <c r="H90" s="2323"/>
      <c r="I90" s="2323"/>
    </row>
    <row r="91" spans="1:9" x14ac:dyDescent="0.15">
      <c r="A91" s="192" t="s">
        <v>1151</v>
      </c>
      <c r="B91" s="402">
        <f t="shared" si="10"/>
        <v>8</v>
      </c>
      <c r="C91" s="404" t="s">
        <v>6</v>
      </c>
      <c r="D91" s="404">
        <v>0</v>
      </c>
      <c r="E91" s="404">
        <v>1</v>
      </c>
      <c r="F91" s="404">
        <v>2</v>
      </c>
      <c r="G91" s="404">
        <v>5</v>
      </c>
      <c r="H91" s="2323"/>
      <c r="I91" s="2323"/>
    </row>
    <row r="92" spans="1:9" x14ac:dyDescent="0.15">
      <c r="A92" s="192" t="s">
        <v>1152</v>
      </c>
      <c r="B92" s="402">
        <f t="shared" si="10"/>
        <v>2</v>
      </c>
      <c r="C92" s="404" t="s">
        <v>6</v>
      </c>
      <c r="D92" s="404">
        <v>0</v>
      </c>
      <c r="E92" s="404">
        <v>0</v>
      </c>
      <c r="F92" s="404">
        <v>0</v>
      </c>
      <c r="G92" s="404">
        <v>2</v>
      </c>
      <c r="H92" s="2323"/>
      <c r="I92" s="2323"/>
    </row>
    <row r="93" spans="1:9" x14ac:dyDescent="0.15">
      <c r="A93" s="192" t="s">
        <v>1153</v>
      </c>
      <c r="B93" s="402">
        <f t="shared" si="10"/>
        <v>3</v>
      </c>
      <c r="C93" s="404" t="s">
        <v>6</v>
      </c>
      <c r="D93" s="404">
        <v>1</v>
      </c>
      <c r="E93" s="404">
        <v>0</v>
      </c>
      <c r="F93" s="404">
        <v>0</v>
      </c>
      <c r="G93" s="404">
        <v>2</v>
      </c>
      <c r="H93" s="2323"/>
      <c r="I93" s="2323"/>
    </row>
    <row r="94" spans="1:9" x14ac:dyDescent="0.15">
      <c r="A94" s="154" t="s">
        <v>16</v>
      </c>
      <c r="B94" s="402">
        <f t="shared" si="10"/>
        <v>14</v>
      </c>
      <c r="C94" s="402">
        <f t="shared" ref="C94:G94" si="14">SUM(C95:C101)</f>
        <v>1</v>
      </c>
      <c r="D94" s="402">
        <f t="shared" si="14"/>
        <v>3</v>
      </c>
      <c r="E94" s="402">
        <f t="shared" si="14"/>
        <v>0</v>
      </c>
      <c r="F94" s="402">
        <f t="shared" si="14"/>
        <v>0</v>
      </c>
      <c r="G94" s="402">
        <f t="shared" si="14"/>
        <v>10</v>
      </c>
      <c r="H94" s="2323"/>
      <c r="I94" s="2323"/>
    </row>
    <row r="95" spans="1:9" x14ac:dyDescent="0.15">
      <c r="A95" s="192" t="s">
        <v>1147</v>
      </c>
      <c r="B95" s="402">
        <f t="shared" si="10"/>
        <v>0</v>
      </c>
      <c r="C95" s="404" t="s">
        <v>6</v>
      </c>
      <c r="D95" s="404" t="s">
        <v>6</v>
      </c>
      <c r="E95" s="404" t="s">
        <v>6</v>
      </c>
      <c r="F95" s="404" t="s">
        <v>6</v>
      </c>
      <c r="G95" s="404" t="s">
        <v>6</v>
      </c>
      <c r="H95" s="2323"/>
      <c r="I95" s="2323"/>
    </row>
    <row r="96" spans="1:9" x14ac:dyDescent="0.15">
      <c r="A96" s="192" t="s">
        <v>1148</v>
      </c>
      <c r="B96" s="402">
        <f t="shared" si="10"/>
        <v>0</v>
      </c>
      <c r="C96" s="404" t="s">
        <v>6</v>
      </c>
      <c r="D96" s="404" t="s">
        <v>6</v>
      </c>
      <c r="E96" s="404" t="s">
        <v>6</v>
      </c>
      <c r="F96" s="404" t="s">
        <v>6</v>
      </c>
      <c r="G96" s="404" t="s">
        <v>6</v>
      </c>
      <c r="H96" s="2323"/>
      <c r="I96" s="2323"/>
    </row>
    <row r="97" spans="1:9" x14ac:dyDescent="0.15">
      <c r="A97" s="192" t="s">
        <v>1149</v>
      </c>
      <c r="B97" s="402">
        <f t="shared" si="10"/>
        <v>0</v>
      </c>
      <c r="C97" s="404" t="s">
        <v>6</v>
      </c>
      <c r="D97" s="404" t="s">
        <v>6</v>
      </c>
      <c r="E97" s="404" t="s">
        <v>6</v>
      </c>
      <c r="F97" s="404" t="s">
        <v>6</v>
      </c>
      <c r="G97" s="404" t="s">
        <v>6</v>
      </c>
      <c r="H97" s="2323"/>
      <c r="I97" s="2323"/>
    </row>
    <row r="98" spans="1:9" x14ac:dyDescent="0.15">
      <c r="A98" s="192" t="s">
        <v>1150</v>
      </c>
      <c r="B98" s="402">
        <f t="shared" si="10"/>
        <v>4</v>
      </c>
      <c r="C98" s="404">
        <v>1</v>
      </c>
      <c r="D98" s="404">
        <v>0</v>
      </c>
      <c r="E98" s="404" t="s">
        <v>6</v>
      </c>
      <c r="F98" s="404" t="s">
        <v>6</v>
      </c>
      <c r="G98" s="404">
        <v>3</v>
      </c>
      <c r="H98" s="2323"/>
      <c r="I98" s="2323"/>
    </row>
    <row r="99" spans="1:9" x14ac:dyDescent="0.15">
      <c r="A99" s="192" t="s">
        <v>1151</v>
      </c>
      <c r="B99" s="402">
        <f t="shared" si="10"/>
        <v>7</v>
      </c>
      <c r="C99" s="404">
        <v>0</v>
      </c>
      <c r="D99" s="404">
        <v>2</v>
      </c>
      <c r="E99" s="404" t="s">
        <v>6</v>
      </c>
      <c r="F99" s="404" t="s">
        <v>6</v>
      </c>
      <c r="G99" s="404">
        <v>5</v>
      </c>
      <c r="H99" s="2323"/>
      <c r="I99" s="2323"/>
    </row>
    <row r="100" spans="1:9" x14ac:dyDescent="0.15">
      <c r="A100" s="192" t="s">
        <v>1152</v>
      </c>
      <c r="B100" s="402">
        <f t="shared" si="10"/>
        <v>2</v>
      </c>
      <c r="C100" s="404">
        <v>0</v>
      </c>
      <c r="D100" s="404">
        <v>1</v>
      </c>
      <c r="E100" s="404" t="s">
        <v>6</v>
      </c>
      <c r="F100" s="404" t="s">
        <v>6</v>
      </c>
      <c r="G100" s="404">
        <v>1</v>
      </c>
      <c r="H100" s="2323"/>
      <c r="I100" s="2323"/>
    </row>
    <row r="101" spans="1:9" x14ac:dyDescent="0.15">
      <c r="A101" s="192" t="s">
        <v>1153</v>
      </c>
      <c r="B101" s="402">
        <f t="shared" si="10"/>
        <v>1</v>
      </c>
      <c r="C101" s="404">
        <v>0</v>
      </c>
      <c r="D101" s="404">
        <v>0</v>
      </c>
      <c r="E101" s="404" t="s">
        <v>6</v>
      </c>
      <c r="F101" s="404" t="s">
        <v>6</v>
      </c>
      <c r="G101" s="404">
        <v>1</v>
      </c>
      <c r="H101" s="2323"/>
      <c r="I101" s="2323"/>
    </row>
    <row r="102" spans="1:9" x14ac:dyDescent="0.15">
      <c r="A102" s="154" t="s">
        <v>17</v>
      </c>
      <c r="B102" s="402">
        <f t="shared" si="10"/>
        <v>24</v>
      </c>
      <c r="C102" s="402">
        <f t="shared" ref="C102:G102" si="15">SUM(C103:C109)</f>
        <v>4</v>
      </c>
      <c r="D102" s="402">
        <f t="shared" si="15"/>
        <v>3</v>
      </c>
      <c r="E102" s="402">
        <f t="shared" si="15"/>
        <v>0</v>
      </c>
      <c r="F102" s="402">
        <f t="shared" si="15"/>
        <v>1</v>
      </c>
      <c r="G102" s="402">
        <f t="shared" si="15"/>
        <v>16</v>
      </c>
      <c r="H102" s="2323"/>
      <c r="I102" s="2323"/>
    </row>
    <row r="103" spans="1:9" x14ac:dyDescent="0.15">
      <c r="A103" s="192" t="s">
        <v>1147</v>
      </c>
      <c r="B103" s="402">
        <f t="shared" si="10"/>
        <v>0</v>
      </c>
      <c r="C103" s="404" t="s">
        <v>6</v>
      </c>
      <c r="D103" s="404" t="s">
        <v>6</v>
      </c>
      <c r="E103" s="404" t="s">
        <v>6</v>
      </c>
      <c r="F103" s="404" t="s">
        <v>6</v>
      </c>
      <c r="G103" s="404" t="s">
        <v>6</v>
      </c>
      <c r="H103" s="2323"/>
      <c r="I103" s="2323"/>
    </row>
    <row r="104" spans="1:9" x14ac:dyDescent="0.15">
      <c r="A104" s="192" t="s">
        <v>1148</v>
      </c>
      <c r="B104" s="402">
        <f t="shared" si="10"/>
        <v>0</v>
      </c>
      <c r="C104" s="404" t="s">
        <v>6</v>
      </c>
      <c r="D104" s="404" t="s">
        <v>6</v>
      </c>
      <c r="E104" s="404" t="s">
        <v>6</v>
      </c>
      <c r="F104" s="404" t="s">
        <v>6</v>
      </c>
      <c r="G104" s="404" t="s">
        <v>6</v>
      </c>
      <c r="H104" s="2323"/>
      <c r="I104" s="2323"/>
    </row>
    <row r="105" spans="1:9" x14ac:dyDescent="0.15">
      <c r="A105" s="192" t="s">
        <v>1149</v>
      </c>
      <c r="B105" s="402">
        <f t="shared" si="10"/>
        <v>5</v>
      </c>
      <c r="C105" s="404">
        <v>1</v>
      </c>
      <c r="D105" s="404">
        <v>0</v>
      </c>
      <c r="E105" s="404" t="s">
        <v>6</v>
      </c>
      <c r="F105" s="404">
        <v>0</v>
      </c>
      <c r="G105" s="404">
        <v>4</v>
      </c>
      <c r="H105" s="2323"/>
      <c r="I105" s="2323"/>
    </row>
    <row r="106" spans="1:9" x14ac:dyDescent="0.15">
      <c r="A106" s="192" t="s">
        <v>1150</v>
      </c>
      <c r="B106" s="402">
        <f t="shared" si="10"/>
        <v>6</v>
      </c>
      <c r="C106" s="404">
        <v>0</v>
      </c>
      <c r="D106" s="404">
        <v>0</v>
      </c>
      <c r="E106" s="404" t="s">
        <v>6</v>
      </c>
      <c r="F106" s="404">
        <v>0</v>
      </c>
      <c r="G106" s="404">
        <v>6</v>
      </c>
      <c r="H106" s="2323"/>
      <c r="I106" s="2323"/>
    </row>
    <row r="107" spans="1:9" x14ac:dyDescent="0.15">
      <c r="A107" s="192" t="s">
        <v>1151</v>
      </c>
      <c r="B107" s="402">
        <f t="shared" si="10"/>
        <v>6</v>
      </c>
      <c r="C107" s="404">
        <v>1</v>
      </c>
      <c r="D107" s="404">
        <v>0</v>
      </c>
      <c r="E107" s="404" t="s">
        <v>6</v>
      </c>
      <c r="F107" s="404">
        <v>0</v>
      </c>
      <c r="G107" s="404">
        <v>5</v>
      </c>
      <c r="H107" s="2323"/>
      <c r="I107" s="2323"/>
    </row>
    <row r="108" spans="1:9" x14ac:dyDescent="0.15">
      <c r="A108" s="192" t="s">
        <v>1152</v>
      </c>
      <c r="B108" s="402">
        <f t="shared" si="10"/>
        <v>4</v>
      </c>
      <c r="C108" s="404">
        <v>2</v>
      </c>
      <c r="D108" s="404">
        <v>0</v>
      </c>
      <c r="E108" s="404" t="s">
        <v>6</v>
      </c>
      <c r="F108" s="404">
        <v>1</v>
      </c>
      <c r="G108" s="404">
        <v>1</v>
      </c>
      <c r="H108" s="2323"/>
      <c r="I108" s="2323"/>
    </row>
    <row r="109" spans="1:9" x14ac:dyDescent="0.15">
      <c r="A109" s="192" t="s">
        <v>1153</v>
      </c>
      <c r="B109" s="402">
        <f t="shared" si="10"/>
        <v>3</v>
      </c>
      <c r="C109" s="404">
        <v>0</v>
      </c>
      <c r="D109" s="404">
        <v>3</v>
      </c>
      <c r="E109" s="404" t="s">
        <v>6</v>
      </c>
      <c r="F109" s="404">
        <v>0</v>
      </c>
      <c r="G109" s="404">
        <v>0</v>
      </c>
      <c r="H109" s="2323"/>
      <c r="I109" s="2323"/>
    </row>
    <row r="110" spans="1:9" x14ac:dyDescent="0.15">
      <c r="A110" s="154" t="s">
        <v>18</v>
      </c>
      <c r="B110" s="402">
        <f t="shared" si="10"/>
        <v>57</v>
      </c>
      <c r="C110" s="402">
        <f t="shared" ref="C110:G110" si="16">SUM(C111:C117)</f>
        <v>3</v>
      </c>
      <c r="D110" s="402">
        <f t="shared" si="16"/>
        <v>3</v>
      </c>
      <c r="E110" s="402">
        <f t="shared" si="16"/>
        <v>1</v>
      </c>
      <c r="F110" s="402">
        <f t="shared" si="16"/>
        <v>0</v>
      </c>
      <c r="G110" s="402">
        <f t="shared" si="16"/>
        <v>50</v>
      </c>
      <c r="H110" s="2323"/>
      <c r="I110" s="2323"/>
    </row>
    <row r="111" spans="1:9" x14ac:dyDescent="0.15">
      <c r="A111" s="192" t="s">
        <v>1147</v>
      </c>
      <c r="B111" s="402">
        <f t="shared" si="10"/>
        <v>2</v>
      </c>
      <c r="C111" s="404">
        <v>0</v>
      </c>
      <c r="D111" s="404">
        <v>0</v>
      </c>
      <c r="E111" s="404">
        <v>0</v>
      </c>
      <c r="F111" s="404" t="s">
        <v>6</v>
      </c>
      <c r="G111" s="404">
        <v>2</v>
      </c>
      <c r="H111" s="2323"/>
      <c r="I111" s="2323"/>
    </row>
    <row r="112" spans="1:9" x14ac:dyDescent="0.15">
      <c r="A112" s="192" t="s">
        <v>1148</v>
      </c>
      <c r="B112" s="402">
        <f t="shared" si="10"/>
        <v>6</v>
      </c>
      <c r="C112" s="404">
        <v>0</v>
      </c>
      <c r="D112" s="404">
        <v>1</v>
      </c>
      <c r="E112" s="404">
        <v>0</v>
      </c>
      <c r="F112" s="404" t="s">
        <v>6</v>
      </c>
      <c r="G112" s="404">
        <v>5</v>
      </c>
      <c r="H112" s="2323"/>
      <c r="I112" s="2323"/>
    </row>
    <row r="113" spans="1:9" x14ac:dyDescent="0.15">
      <c r="A113" s="192" t="s">
        <v>1149</v>
      </c>
      <c r="B113" s="402">
        <f t="shared" si="10"/>
        <v>16</v>
      </c>
      <c r="C113" s="404">
        <v>0</v>
      </c>
      <c r="D113" s="404">
        <v>0</v>
      </c>
      <c r="E113" s="404">
        <v>0</v>
      </c>
      <c r="F113" s="404" t="s">
        <v>6</v>
      </c>
      <c r="G113" s="404">
        <v>16</v>
      </c>
      <c r="H113" s="2323"/>
      <c r="I113" s="2323"/>
    </row>
    <row r="114" spans="1:9" x14ac:dyDescent="0.15">
      <c r="A114" s="192" t="s">
        <v>1150</v>
      </c>
      <c r="B114" s="402">
        <f t="shared" si="10"/>
        <v>17</v>
      </c>
      <c r="C114" s="404">
        <v>1</v>
      </c>
      <c r="D114" s="404">
        <v>0</v>
      </c>
      <c r="E114" s="404">
        <v>0</v>
      </c>
      <c r="F114" s="404" t="s">
        <v>6</v>
      </c>
      <c r="G114" s="404">
        <v>16</v>
      </c>
      <c r="H114" s="2323"/>
      <c r="I114" s="2323"/>
    </row>
    <row r="115" spans="1:9" x14ac:dyDescent="0.15">
      <c r="A115" s="192" t="s">
        <v>1151</v>
      </c>
      <c r="B115" s="402">
        <f t="shared" si="10"/>
        <v>11</v>
      </c>
      <c r="C115" s="404">
        <v>2</v>
      </c>
      <c r="D115" s="404">
        <v>0</v>
      </c>
      <c r="E115" s="404">
        <v>1</v>
      </c>
      <c r="F115" s="404" t="s">
        <v>6</v>
      </c>
      <c r="G115" s="404">
        <v>8</v>
      </c>
      <c r="H115" s="2323"/>
      <c r="I115" s="2323"/>
    </row>
    <row r="116" spans="1:9" x14ac:dyDescent="0.15">
      <c r="A116" s="192" t="s">
        <v>1152</v>
      </c>
      <c r="B116" s="402">
        <f t="shared" si="10"/>
        <v>4</v>
      </c>
      <c r="C116" s="404">
        <v>0</v>
      </c>
      <c r="D116" s="404">
        <v>2</v>
      </c>
      <c r="E116" s="404">
        <v>0</v>
      </c>
      <c r="F116" s="404" t="s">
        <v>6</v>
      </c>
      <c r="G116" s="404">
        <v>2</v>
      </c>
      <c r="H116" s="2323"/>
      <c r="I116" s="2323"/>
    </row>
    <row r="117" spans="1:9" x14ac:dyDescent="0.15">
      <c r="A117" s="192" t="s">
        <v>1153</v>
      </c>
      <c r="B117" s="402">
        <f t="shared" si="10"/>
        <v>1</v>
      </c>
      <c r="C117" s="404">
        <v>0</v>
      </c>
      <c r="D117" s="404">
        <v>0</v>
      </c>
      <c r="E117" s="404">
        <v>0</v>
      </c>
      <c r="F117" s="404" t="s">
        <v>6</v>
      </c>
      <c r="G117" s="404">
        <v>1</v>
      </c>
      <c r="H117" s="2323"/>
      <c r="I117" s="2323"/>
    </row>
    <row r="118" spans="1:9" x14ac:dyDescent="0.15">
      <c r="A118" s="154" t="s">
        <v>19</v>
      </c>
      <c r="B118" s="402">
        <f t="shared" si="10"/>
        <v>10</v>
      </c>
      <c r="C118" s="402">
        <f t="shared" ref="C118:G118" si="17">SUM(C119:C125)</f>
        <v>0</v>
      </c>
      <c r="D118" s="402">
        <f t="shared" si="17"/>
        <v>6</v>
      </c>
      <c r="E118" s="402">
        <f t="shared" si="17"/>
        <v>0</v>
      </c>
      <c r="F118" s="402">
        <f t="shared" si="17"/>
        <v>0</v>
      </c>
      <c r="G118" s="402">
        <f t="shared" si="17"/>
        <v>4</v>
      </c>
      <c r="H118" s="2323"/>
      <c r="I118" s="2323"/>
    </row>
    <row r="119" spans="1:9" x14ac:dyDescent="0.15">
      <c r="A119" s="192" t="s">
        <v>1147</v>
      </c>
      <c r="B119" s="402">
        <f t="shared" si="10"/>
        <v>0</v>
      </c>
      <c r="C119" s="404" t="s">
        <v>6</v>
      </c>
      <c r="D119" s="404" t="s">
        <v>6</v>
      </c>
      <c r="E119" s="404" t="s">
        <v>6</v>
      </c>
      <c r="F119" s="404" t="s">
        <v>6</v>
      </c>
      <c r="G119" s="404" t="s">
        <v>6</v>
      </c>
      <c r="H119" s="2323"/>
      <c r="I119" s="2323"/>
    </row>
    <row r="120" spans="1:9" x14ac:dyDescent="0.15">
      <c r="A120" s="192" t="s">
        <v>1148</v>
      </c>
      <c r="B120" s="402">
        <f t="shared" si="10"/>
        <v>0</v>
      </c>
      <c r="C120" s="404" t="s">
        <v>6</v>
      </c>
      <c r="D120" s="404" t="s">
        <v>6</v>
      </c>
      <c r="E120" s="404" t="s">
        <v>6</v>
      </c>
      <c r="F120" s="404" t="s">
        <v>6</v>
      </c>
      <c r="G120" s="404" t="s">
        <v>6</v>
      </c>
      <c r="H120" s="2323"/>
      <c r="I120" s="2323"/>
    </row>
    <row r="121" spans="1:9" x14ac:dyDescent="0.15">
      <c r="A121" s="192" t="s">
        <v>1149</v>
      </c>
      <c r="B121" s="402">
        <f t="shared" si="10"/>
        <v>0</v>
      </c>
      <c r="C121" s="404" t="s">
        <v>6</v>
      </c>
      <c r="D121" s="404" t="s">
        <v>6</v>
      </c>
      <c r="E121" s="404" t="s">
        <v>6</v>
      </c>
      <c r="F121" s="404" t="s">
        <v>6</v>
      </c>
      <c r="G121" s="404" t="s">
        <v>6</v>
      </c>
      <c r="H121" s="2323"/>
      <c r="I121" s="2323"/>
    </row>
    <row r="122" spans="1:9" x14ac:dyDescent="0.15">
      <c r="A122" s="192" t="s">
        <v>1150</v>
      </c>
      <c r="B122" s="402">
        <f t="shared" si="10"/>
        <v>2</v>
      </c>
      <c r="C122" s="404" t="s">
        <v>6</v>
      </c>
      <c r="D122" s="404">
        <v>2</v>
      </c>
      <c r="E122" s="404" t="s">
        <v>6</v>
      </c>
      <c r="F122" s="404" t="s">
        <v>6</v>
      </c>
      <c r="G122" s="404">
        <v>0</v>
      </c>
      <c r="H122" s="2323"/>
      <c r="I122" s="2323"/>
    </row>
    <row r="123" spans="1:9" x14ac:dyDescent="0.15">
      <c r="A123" s="192" t="s">
        <v>1151</v>
      </c>
      <c r="B123" s="402">
        <f t="shared" si="10"/>
        <v>3</v>
      </c>
      <c r="C123" s="404" t="s">
        <v>6</v>
      </c>
      <c r="D123" s="404">
        <v>2</v>
      </c>
      <c r="E123" s="404" t="s">
        <v>6</v>
      </c>
      <c r="F123" s="404" t="s">
        <v>6</v>
      </c>
      <c r="G123" s="404">
        <v>1</v>
      </c>
      <c r="H123" s="2323"/>
      <c r="I123" s="2323"/>
    </row>
    <row r="124" spans="1:9" x14ac:dyDescent="0.15">
      <c r="A124" s="192" t="s">
        <v>1152</v>
      </c>
      <c r="B124" s="402">
        <f t="shared" si="10"/>
        <v>2</v>
      </c>
      <c r="C124" s="404" t="s">
        <v>6</v>
      </c>
      <c r="D124" s="404">
        <v>1</v>
      </c>
      <c r="E124" s="404" t="s">
        <v>6</v>
      </c>
      <c r="F124" s="404" t="s">
        <v>6</v>
      </c>
      <c r="G124" s="404">
        <v>1</v>
      </c>
      <c r="H124" s="2323"/>
      <c r="I124" s="2323"/>
    </row>
    <row r="125" spans="1:9" x14ac:dyDescent="0.15">
      <c r="A125" s="192" t="s">
        <v>1153</v>
      </c>
      <c r="B125" s="402">
        <f t="shared" si="10"/>
        <v>3</v>
      </c>
      <c r="C125" s="404" t="s">
        <v>6</v>
      </c>
      <c r="D125" s="404">
        <v>1</v>
      </c>
      <c r="E125" s="404" t="s">
        <v>6</v>
      </c>
      <c r="F125" s="404" t="s">
        <v>6</v>
      </c>
      <c r="G125" s="404">
        <v>2</v>
      </c>
      <c r="H125" s="2323"/>
      <c r="I125" s="2323"/>
    </row>
    <row r="126" spans="1:9" x14ac:dyDescent="0.15">
      <c r="A126" s="154" t="s">
        <v>20</v>
      </c>
      <c r="B126" s="402">
        <f t="shared" si="10"/>
        <v>5</v>
      </c>
      <c r="C126" s="402">
        <f t="shared" ref="C126:G126" si="18">SUM(C127:C133)</f>
        <v>0</v>
      </c>
      <c r="D126" s="402">
        <f t="shared" si="18"/>
        <v>3</v>
      </c>
      <c r="E126" s="402">
        <f t="shared" si="18"/>
        <v>0</v>
      </c>
      <c r="F126" s="402">
        <f t="shared" si="18"/>
        <v>0</v>
      </c>
      <c r="G126" s="402">
        <f t="shared" si="18"/>
        <v>2</v>
      </c>
      <c r="H126" s="2323"/>
      <c r="I126" s="2323"/>
    </row>
    <row r="127" spans="1:9" x14ac:dyDescent="0.15">
      <c r="A127" s="192" t="s">
        <v>1147</v>
      </c>
      <c r="B127" s="402">
        <f t="shared" si="10"/>
        <v>0</v>
      </c>
      <c r="C127" s="404" t="s">
        <v>6</v>
      </c>
      <c r="D127" s="404" t="s">
        <v>6</v>
      </c>
      <c r="E127" s="404" t="s">
        <v>6</v>
      </c>
      <c r="F127" s="404" t="s">
        <v>6</v>
      </c>
      <c r="G127" s="404" t="s">
        <v>6</v>
      </c>
      <c r="H127" s="2323"/>
      <c r="I127" s="2323"/>
    </row>
    <row r="128" spans="1:9" x14ac:dyDescent="0.15">
      <c r="A128" s="192" t="s">
        <v>1148</v>
      </c>
      <c r="B128" s="402">
        <f t="shared" si="10"/>
        <v>0</v>
      </c>
      <c r="C128" s="404" t="s">
        <v>6</v>
      </c>
      <c r="D128" s="404" t="s">
        <v>6</v>
      </c>
      <c r="E128" s="404" t="s">
        <v>6</v>
      </c>
      <c r="F128" s="404" t="s">
        <v>6</v>
      </c>
      <c r="G128" s="404" t="s">
        <v>6</v>
      </c>
      <c r="H128" s="2323"/>
      <c r="I128" s="2323"/>
    </row>
    <row r="129" spans="1:9" x14ac:dyDescent="0.15">
      <c r="A129" s="192" t="s">
        <v>1149</v>
      </c>
      <c r="B129" s="402">
        <f t="shared" si="10"/>
        <v>0</v>
      </c>
      <c r="C129" s="404" t="s">
        <v>6</v>
      </c>
      <c r="D129" s="404" t="s">
        <v>6</v>
      </c>
      <c r="E129" s="404" t="s">
        <v>6</v>
      </c>
      <c r="F129" s="404" t="s">
        <v>6</v>
      </c>
      <c r="G129" s="404" t="s">
        <v>6</v>
      </c>
      <c r="H129" s="2323"/>
      <c r="I129" s="2323"/>
    </row>
    <row r="130" spans="1:9" x14ac:dyDescent="0.15">
      <c r="A130" s="192" t="s">
        <v>1150</v>
      </c>
      <c r="B130" s="402">
        <f t="shared" si="10"/>
        <v>0</v>
      </c>
      <c r="C130" s="404" t="s">
        <v>6</v>
      </c>
      <c r="D130" s="404" t="s">
        <v>6</v>
      </c>
      <c r="E130" s="404" t="s">
        <v>6</v>
      </c>
      <c r="F130" s="404" t="s">
        <v>6</v>
      </c>
      <c r="G130" s="404" t="s">
        <v>6</v>
      </c>
      <c r="H130" s="2323"/>
      <c r="I130" s="2323"/>
    </row>
    <row r="131" spans="1:9" x14ac:dyDescent="0.15">
      <c r="A131" s="192" t="s">
        <v>1151</v>
      </c>
      <c r="B131" s="402">
        <f t="shared" si="10"/>
        <v>3</v>
      </c>
      <c r="C131" s="404" t="s">
        <v>6</v>
      </c>
      <c r="D131" s="404">
        <v>1</v>
      </c>
      <c r="E131" s="404" t="s">
        <v>6</v>
      </c>
      <c r="F131" s="404" t="s">
        <v>6</v>
      </c>
      <c r="G131" s="404">
        <v>2</v>
      </c>
      <c r="H131" s="2323"/>
      <c r="I131" s="2323"/>
    </row>
    <row r="132" spans="1:9" x14ac:dyDescent="0.15">
      <c r="A132" s="192" t="s">
        <v>1152</v>
      </c>
      <c r="B132" s="402">
        <f t="shared" si="10"/>
        <v>2</v>
      </c>
      <c r="C132" s="404" t="s">
        <v>6</v>
      </c>
      <c r="D132" s="404">
        <v>2</v>
      </c>
      <c r="E132" s="404" t="s">
        <v>6</v>
      </c>
      <c r="F132" s="404" t="s">
        <v>6</v>
      </c>
      <c r="G132" s="404">
        <v>0</v>
      </c>
      <c r="H132" s="2323"/>
      <c r="I132" s="2323"/>
    </row>
    <row r="133" spans="1:9" x14ac:dyDescent="0.15">
      <c r="A133" s="192" t="s">
        <v>1153</v>
      </c>
      <c r="B133" s="402">
        <f t="shared" si="10"/>
        <v>0</v>
      </c>
      <c r="C133" s="404" t="s">
        <v>6</v>
      </c>
      <c r="D133" s="404" t="s">
        <v>6</v>
      </c>
      <c r="E133" s="404" t="s">
        <v>6</v>
      </c>
      <c r="F133" s="404" t="s">
        <v>6</v>
      </c>
      <c r="G133" s="404" t="s">
        <v>6</v>
      </c>
      <c r="H133" s="2323"/>
      <c r="I133" s="2323"/>
    </row>
    <row r="134" spans="1:9" ht="10.5" customHeight="1" x14ac:dyDescent="0.15">
      <c r="A134" s="2710"/>
      <c r="B134" s="2775"/>
      <c r="C134" s="2775"/>
      <c r="D134" s="2775"/>
      <c r="E134" s="2775"/>
      <c r="F134" s="2775"/>
      <c r="G134" s="2775"/>
    </row>
    <row r="135" spans="1:9" ht="10.5" customHeight="1" x14ac:dyDescent="0.15">
      <c r="A135" s="3441" t="s">
        <v>21</v>
      </c>
      <c r="B135" s="3672"/>
      <c r="C135" s="3672"/>
      <c r="D135" s="3672"/>
      <c r="E135" s="3672"/>
      <c r="F135" s="3672"/>
      <c r="G135" s="3672"/>
    </row>
    <row r="136" spans="1:9" ht="10.5" customHeight="1" x14ac:dyDescent="0.15">
      <c r="A136" s="2512" t="s">
        <v>1112</v>
      </c>
      <c r="B136" s="2773"/>
      <c r="C136" s="2773"/>
      <c r="D136" s="2773"/>
      <c r="E136" s="2773"/>
      <c r="F136" s="2773"/>
      <c r="G136" s="2773"/>
    </row>
  </sheetData>
  <mergeCells count="8">
    <mergeCell ref="A135:G135"/>
    <mergeCell ref="A136:G136"/>
    <mergeCell ref="A2:G2"/>
    <mergeCell ref="A3:G3"/>
    <mergeCell ref="A4:A5"/>
    <mergeCell ref="B4:B5"/>
    <mergeCell ref="C4:G4"/>
    <mergeCell ref="A134:G13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4"/>
  <dimension ref="A2:L53"/>
  <sheetViews>
    <sheetView workbookViewId="0"/>
  </sheetViews>
  <sheetFormatPr baseColWidth="10" defaultColWidth="9.140625" defaultRowHeight="10.5" x14ac:dyDescent="0.15"/>
  <cols>
    <col min="1" max="1" width="28.5703125" style="2133" customWidth="1"/>
    <col min="2" max="2" width="13.42578125" style="2133" customWidth="1"/>
    <col min="3" max="7" width="14.28515625" style="2133" customWidth="1"/>
    <col min="8" max="8" width="17.140625" style="2133" customWidth="1"/>
    <col min="9" max="12" width="14.28515625" style="2133" customWidth="1"/>
    <col min="13" max="13" width="9.140625" style="2133" customWidth="1"/>
    <col min="14" max="16384" width="9.140625" style="2133"/>
  </cols>
  <sheetData>
    <row r="2" spans="1:12" ht="22.5" customHeight="1" x14ac:dyDescent="0.15">
      <c r="A2" s="2772" t="s">
        <v>4295</v>
      </c>
      <c r="B2" s="2853"/>
      <c r="C2" s="2853"/>
      <c r="D2" s="2853"/>
      <c r="E2" s="2853"/>
      <c r="F2" s="2853"/>
      <c r="G2" s="2853"/>
      <c r="H2" s="2853"/>
      <c r="I2" s="2853"/>
      <c r="J2" s="2853"/>
      <c r="K2" s="2853"/>
      <c r="L2" s="2853"/>
    </row>
    <row r="3" spans="1:12" ht="11.25" customHeight="1" x14ac:dyDescent="0.15">
      <c r="A3" s="3673"/>
      <c r="B3" s="2775"/>
      <c r="C3" s="2775"/>
      <c r="D3" s="2775"/>
      <c r="E3" s="2775"/>
      <c r="F3" s="2775"/>
      <c r="G3" s="2775"/>
      <c r="H3" s="2775"/>
      <c r="I3" s="2775"/>
      <c r="J3" s="2775"/>
      <c r="K3" s="2775"/>
      <c r="L3" s="2775"/>
    </row>
    <row r="4" spans="1:12" x14ac:dyDescent="0.15">
      <c r="A4" s="2626" t="s">
        <v>3769</v>
      </c>
      <c r="B4" s="3676" t="s">
        <v>89</v>
      </c>
      <c r="C4" s="2883" t="s">
        <v>3770</v>
      </c>
      <c r="D4" s="2884"/>
      <c r="E4" s="2884"/>
      <c r="F4" s="2884"/>
      <c r="G4" s="2884"/>
      <c r="H4" s="2884"/>
      <c r="I4" s="2884"/>
      <c r="J4" s="2884"/>
      <c r="K4" s="2884"/>
      <c r="L4" s="2884"/>
    </row>
    <row r="5" spans="1:12" ht="21" x14ac:dyDescent="0.15">
      <c r="A5" s="2626"/>
      <c r="B5" s="3676"/>
      <c r="C5" s="2138" t="s">
        <v>28</v>
      </c>
      <c r="D5" s="2138" t="s">
        <v>4296</v>
      </c>
      <c r="E5" s="2138" t="s">
        <v>4297</v>
      </c>
      <c r="F5" s="2138" t="s">
        <v>4298</v>
      </c>
      <c r="G5" s="2138" t="s">
        <v>4299</v>
      </c>
      <c r="H5" s="2138" t="s">
        <v>3771</v>
      </c>
      <c r="I5" s="2138" t="s">
        <v>4300</v>
      </c>
      <c r="J5" s="2138" t="s">
        <v>4301</v>
      </c>
      <c r="K5" s="2138" t="s">
        <v>3772</v>
      </c>
      <c r="L5" s="2138" t="s">
        <v>1631</v>
      </c>
    </row>
    <row r="6" spans="1:12" x14ac:dyDescent="0.15">
      <c r="A6" s="2020" t="s">
        <v>71</v>
      </c>
      <c r="B6" s="2021">
        <f>SUM(B7,B9,B13,B15,B17,B19,B25,B30,B32,B35,B38,B40,B42,B45,B47)</f>
        <v>147766</v>
      </c>
      <c r="C6" s="2021">
        <f t="shared" ref="C6:L6" si="0">SUM(C7,C9,C13,C15,C17,C19,C25,C30,C32,C35,C38,C40,C42,C45,C47)</f>
        <v>53526</v>
      </c>
      <c r="D6" s="2021">
        <f t="shared" si="0"/>
        <v>80337</v>
      </c>
      <c r="E6" s="2021">
        <f t="shared" si="0"/>
        <v>13063</v>
      </c>
      <c r="F6" s="2021">
        <f t="shared" si="0"/>
        <v>6</v>
      </c>
      <c r="G6" s="2021">
        <f t="shared" si="0"/>
        <v>1</v>
      </c>
      <c r="H6" s="2021">
        <f t="shared" si="0"/>
        <v>103</v>
      </c>
      <c r="I6" s="2021">
        <f t="shared" si="0"/>
        <v>728</v>
      </c>
      <c r="J6" s="2021">
        <f t="shared" si="0"/>
        <v>2</v>
      </c>
      <c r="K6" s="2021">
        <f t="shared" si="0"/>
        <v>0</v>
      </c>
      <c r="L6" s="2021">
        <f t="shared" si="0"/>
        <v>0</v>
      </c>
    </row>
    <row r="7" spans="1:12" x14ac:dyDescent="0.15">
      <c r="A7" s="154" t="s">
        <v>5</v>
      </c>
      <c r="B7" s="2021">
        <f>SUM(B8)</f>
        <v>307</v>
      </c>
      <c r="C7" s="2021">
        <f t="shared" ref="C7:L7" si="1">SUM(C8)</f>
        <v>37</v>
      </c>
      <c r="D7" s="2021">
        <f t="shared" si="1"/>
        <v>143</v>
      </c>
      <c r="E7" s="2021">
        <f t="shared" si="1"/>
        <v>127</v>
      </c>
      <c r="F7" s="2021">
        <f t="shared" si="1"/>
        <v>0</v>
      </c>
      <c r="G7" s="2021">
        <f t="shared" si="1"/>
        <v>0</v>
      </c>
      <c r="H7" s="2021">
        <f t="shared" si="1"/>
        <v>0</v>
      </c>
      <c r="I7" s="2021">
        <f t="shared" si="1"/>
        <v>0</v>
      </c>
      <c r="J7" s="2021">
        <f t="shared" si="1"/>
        <v>0</v>
      </c>
      <c r="K7" s="2021">
        <f t="shared" si="1"/>
        <v>0</v>
      </c>
      <c r="L7" s="2021">
        <f t="shared" si="1"/>
        <v>0</v>
      </c>
    </row>
    <row r="8" spans="1:12" ht="21" x14ac:dyDescent="0.15">
      <c r="A8" s="2132" t="s">
        <v>3773</v>
      </c>
      <c r="B8" s="2022">
        <f>SUM(C8:L8)</f>
        <v>307</v>
      </c>
      <c r="C8" s="2022">
        <v>37</v>
      </c>
      <c r="D8" s="2022">
        <v>143</v>
      </c>
      <c r="E8" s="2022">
        <v>127</v>
      </c>
      <c r="F8" s="2022">
        <v>0</v>
      </c>
      <c r="G8" s="2022">
        <v>0</v>
      </c>
      <c r="H8" s="2022">
        <v>0</v>
      </c>
      <c r="I8" s="2022">
        <v>0</v>
      </c>
      <c r="J8" s="2022">
        <v>0</v>
      </c>
      <c r="K8" s="2022">
        <v>0</v>
      </c>
      <c r="L8" s="2022">
        <v>0</v>
      </c>
    </row>
    <row r="9" spans="1:12" x14ac:dyDescent="0.15">
      <c r="A9" s="154" t="s">
        <v>7</v>
      </c>
      <c r="B9" s="2021">
        <f>SUM(B10:B12)</f>
        <v>0</v>
      </c>
      <c r="C9" s="2021">
        <f t="shared" ref="C9:L9" si="2">SUM(C10:C12)</f>
        <v>0</v>
      </c>
      <c r="D9" s="2021">
        <f t="shared" si="2"/>
        <v>0</v>
      </c>
      <c r="E9" s="2021">
        <f t="shared" si="2"/>
        <v>0</v>
      </c>
      <c r="F9" s="2021">
        <f t="shared" si="2"/>
        <v>0</v>
      </c>
      <c r="G9" s="2021">
        <f t="shared" si="2"/>
        <v>0</v>
      </c>
      <c r="H9" s="2021">
        <f t="shared" si="2"/>
        <v>0</v>
      </c>
      <c r="I9" s="2021">
        <f t="shared" si="2"/>
        <v>0</v>
      </c>
      <c r="J9" s="2021">
        <f t="shared" si="2"/>
        <v>0</v>
      </c>
      <c r="K9" s="2021">
        <f t="shared" si="2"/>
        <v>0</v>
      </c>
      <c r="L9" s="2021">
        <f t="shared" si="2"/>
        <v>0</v>
      </c>
    </row>
    <row r="10" spans="1:12" ht="21" x14ac:dyDescent="0.15">
      <c r="A10" s="2132" t="s">
        <v>3774</v>
      </c>
      <c r="B10" s="2022">
        <f>SUM(C10:L10)</f>
        <v>0</v>
      </c>
      <c r="C10" s="2022">
        <v>0</v>
      </c>
      <c r="D10" s="2022">
        <v>0</v>
      </c>
      <c r="E10" s="2022">
        <v>0</v>
      </c>
      <c r="F10" s="2022">
        <v>0</v>
      </c>
      <c r="G10" s="2022">
        <v>0</v>
      </c>
      <c r="H10" s="2022">
        <v>0</v>
      </c>
      <c r="I10" s="2022">
        <v>0</v>
      </c>
      <c r="J10" s="2022">
        <v>0</v>
      </c>
      <c r="K10" s="2022">
        <v>0</v>
      </c>
      <c r="L10" s="2022">
        <v>0</v>
      </c>
    </row>
    <row r="11" spans="1:12" ht="21" x14ac:dyDescent="0.15">
      <c r="A11" s="2132" t="s">
        <v>3775</v>
      </c>
      <c r="B11" s="2022">
        <f t="shared" ref="B11:B12" si="3">SUM(C11:L11)</f>
        <v>0</v>
      </c>
      <c r="C11" s="2022">
        <v>0</v>
      </c>
      <c r="D11" s="2022">
        <v>0</v>
      </c>
      <c r="E11" s="2022">
        <v>0</v>
      </c>
      <c r="F11" s="2022">
        <v>0</v>
      </c>
      <c r="G11" s="2022">
        <v>0</v>
      </c>
      <c r="H11" s="2022">
        <v>0</v>
      </c>
      <c r="I11" s="2022">
        <v>0</v>
      </c>
      <c r="J11" s="2022">
        <v>0</v>
      </c>
      <c r="K11" s="2022">
        <v>0</v>
      </c>
      <c r="L11" s="2022">
        <v>0</v>
      </c>
    </row>
    <row r="12" spans="1:12" ht="21" x14ac:dyDescent="0.15">
      <c r="A12" s="2132" t="s">
        <v>3776</v>
      </c>
      <c r="B12" s="2022">
        <f t="shared" si="3"/>
        <v>0</v>
      </c>
      <c r="C12" s="2022">
        <v>0</v>
      </c>
      <c r="D12" s="2022">
        <v>0</v>
      </c>
      <c r="E12" s="2022">
        <v>0</v>
      </c>
      <c r="F12" s="2022">
        <v>0</v>
      </c>
      <c r="G12" s="2022">
        <v>0</v>
      </c>
      <c r="H12" s="2022">
        <v>0</v>
      </c>
      <c r="I12" s="2022">
        <v>0</v>
      </c>
      <c r="J12" s="2022">
        <v>0</v>
      </c>
      <c r="K12" s="2022">
        <v>0</v>
      </c>
      <c r="L12" s="2022">
        <v>0</v>
      </c>
    </row>
    <row r="13" spans="1:12" x14ac:dyDescent="0.15">
      <c r="A13" s="154" t="s">
        <v>8</v>
      </c>
      <c r="B13" s="2021">
        <f>SUM(B14)</f>
        <v>0</v>
      </c>
      <c r="C13" s="2021">
        <f t="shared" ref="C13:L13" si="4">SUM(C14)</f>
        <v>0</v>
      </c>
      <c r="D13" s="2021">
        <f t="shared" si="4"/>
        <v>0</v>
      </c>
      <c r="E13" s="2021">
        <f t="shared" si="4"/>
        <v>0</v>
      </c>
      <c r="F13" s="2021">
        <f t="shared" si="4"/>
        <v>0</v>
      </c>
      <c r="G13" s="2021">
        <f t="shared" si="4"/>
        <v>0</v>
      </c>
      <c r="H13" s="2021">
        <f t="shared" si="4"/>
        <v>0</v>
      </c>
      <c r="I13" s="2021">
        <f t="shared" si="4"/>
        <v>0</v>
      </c>
      <c r="J13" s="2021">
        <f t="shared" si="4"/>
        <v>0</v>
      </c>
      <c r="K13" s="2021">
        <f t="shared" si="4"/>
        <v>0</v>
      </c>
      <c r="L13" s="2021">
        <f t="shared" si="4"/>
        <v>0</v>
      </c>
    </row>
    <row r="14" spans="1:12" ht="21" x14ac:dyDescent="0.15">
      <c r="A14" s="2132" t="s">
        <v>3777</v>
      </c>
      <c r="B14" s="2022">
        <f>SUM(C14:L14)</f>
        <v>0</v>
      </c>
      <c r="C14" s="2022">
        <v>0</v>
      </c>
      <c r="D14" s="2022">
        <v>0</v>
      </c>
      <c r="E14" s="2022">
        <v>0</v>
      </c>
      <c r="F14" s="2022">
        <v>0</v>
      </c>
      <c r="G14" s="2022">
        <v>0</v>
      </c>
      <c r="H14" s="2022">
        <v>0</v>
      </c>
      <c r="I14" s="2022">
        <v>0</v>
      </c>
      <c r="J14" s="2022">
        <v>0</v>
      </c>
      <c r="K14" s="2022">
        <v>0</v>
      </c>
      <c r="L14" s="2022">
        <v>0</v>
      </c>
    </row>
    <row r="15" spans="1:12" x14ac:dyDescent="0.15">
      <c r="A15" s="154" t="s">
        <v>9</v>
      </c>
      <c r="B15" s="2021">
        <f>SUM(B16)</f>
        <v>332</v>
      </c>
      <c r="C15" s="2021">
        <f t="shared" ref="C15:L15" si="5">SUM(C16)</f>
        <v>0</v>
      </c>
      <c r="D15" s="2021">
        <f t="shared" si="5"/>
        <v>332</v>
      </c>
      <c r="E15" s="2021">
        <f t="shared" si="5"/>
        <v>0</v>
      </c>
      <c r="F15" s="2021">
        <f t="shared" si="5"/>
        <v>0</v>
      </c>
      <c r="G15" s="2021">
        <f t="shared" si="5"/>
        <v>0</v>
      </c>
      <c r="H15" s="2021">
        <f t="shared" si="5"/>
        <v>0</v>
      </c>
      <c r="I15" s="2021">
        <f t="shared" si="5"/>
        <v>0</v>
      </c>
      <c r="J15" s="2021">
        <f t="shared" si="5"/>
        <v>0</v>
      </c>
      <c r="K15" s="2021">
        <f t="shared" si="5"/>
        <v>0</v>
      </c>
      <c r="L15" s="2021">
        <f t="shared" si="5"/>
        <v>0</v>
      </c>
    </row>
    <row r="16" spans="1:12" ht="21" x14ac:dyDescent="0.15">
      <c r="A16" s="2132" t="s">
        <v>3778</v>
      </c>
      <c r="B16" s="2022">
        <f>SUM(C16:L16)</f>
        <v>332</v>
      </c>
      <c r="C16" s="2022">
        <v>0</v>
      </c>
      <c r="D16" s="2022">
        <v>332</v>
      </c>
      <c r="E16" s="2022">
        <v>0</v>
      </c>
      <c r="F16" s="2022">
        <v>0</v>
      </c>
      <c r="G16" s="2022">
        <v>0</v>
      </c>
      <c r="H16" s="2022">
        <v>0</v>
      </c>
      <c r="I16" s="2022">
        <v>0</v>
      </c>
      <c r="J16" s="2022">
        <v>0</v>
      </c>
      <c r="K16" s="2022">
        <v>0</v>
      </c>
      <c r="L16" s="2022">
        <v>0</v>
      </c>
    </row>
    <row r="17" spans="1:12" x14ac:dyDescent="0.15">
      <c r="A17" s="154" t="s">
        <v>10</v>
      </c>
      <c r="B17" s="2021">
        <f>SUM(B18)</f>
        <v>2594</v>
      </c>
      <c r="C17" s="2021">
        <f t="shared" ref="C17:L17" si="6">SUM(C18)</f>
        <v>367</v>
      </c>
      <c r="D17" s="2021">
        <f t="shared" si="6"/>
        <v>2227</v>
      </c>
      <c r="E17" s="2021">
        <f t="shared" si="6"/>
        <v>0</v>
      </c>
      <c r="F17" s="2021">
        <f t="shared" si="6"/>
        <v>0</v>
      </c>
      <c r="G17" s="2021">
        <f t="shared" si="6"/>
        <v>0</v>
      </c>
      <c r="H17" s="2021">
        <f t="shared" si="6"/>
        <v>0</v>
      </c>
      <c r="I17" s="2021">
        <f t="shared" si="6"/>
        <v>0</v>
      </c>
      <c r="J17" s="2021">
        <f t="shared" si="6"/>
        <v>0</v>
      </c>
      <c r="K17" s="2021">
        <f t="shared" si="6"/>
        <v>0</v>
      </c>
      <c r="L17" s="2021">
        <f t="shared" si="6"/>
        <v>0</v>
      </c>
    </row>
    <row r="18" spans="1:12" ht="21" x14ac:dyDescent="0.15">
      <c r="A18" s="2132" t="s">
        <v>3779</v>
      </c>
      <c r="B18" s="2022">
        <f>SUM(C18:L18)</f>
        <v>2594</v>
      </c>
      <c r="C18" s="2022">
        <v>367</v>
      </c>
      <c r="D18" s="2022">
        <v>2227</v>
      </c>
      <c r="E18" s="2022">
        <v>0</v>
      </c>
      <c r="F18" s="2022">
        <v>0</v>
      </c>
      <c r="G18" s="2022">
        <v>0</v>
      </c>
      <c r="H18" s="2022">
        <v>0</v>
      </c>
      <c r="I18" s="2022">
        <v>0</v>
      </c>
      <c r="J18" s="2022">
        <v>0</v>
      </c>
      <c r="K18" s="2022">
        <v>0</v>
      </c>
      <c r="L18" s="2022">
        <v>0</v>
      </c>
    </row>
    <row r="19" spans="1:12" x14ac:dyDescent="0.15">
      <c r="A19" s="154" t="s">
        <v>11</v>
      </c>
      <c r="B19" s="2021">
        <f>SUM(B20:B24)</f>
        <v>8629</v>
      </c>
      <c r="C19" s="2021">
        <f t="shared" ref="C19:L19" si="7">SUM(C20:C24)</f>
        <v>2235</v>
      </c>
      <c r="D19" s="2021">
        <f t="shared" si="7"/>
        <v>6394</v>
      </c>
      <c r="E19" s="2021">
        <f t="shared" si="7"/>
        <v>0</v>
      </c>
      <c r="F19" s="2021">
        <f t="shared" si="7"/>
        <v>0</v>
      </c>
      <c r="G19" s="2021">
        <f t="shared" si="7"/>
        <v>0</v>
      </c>
      <c r="H19" s="2021">
        <f t="shared" si="7"/>
        <v>0</v>
      </c>
      <c r="I19" s="2021">
        <f t="shared" si="7"/>
        <v>0</v>
      </c>
      <c r="J19" s="2021">
        <f t="shared" si="7"/>
        <v>0</v>
      </c>
      <c r="K19" s="2021">
        <f t="shared" si="7"/>
        <v>0</v>
      </c>
      <c r="L19" s="2021">
        <f t="shared" si="7"/>
        <v>0</v>
      </c>
    </row>
    <row r="20" spans="1:12" ht="21" x14ac:dyDescent="0.15">
      <c r="A20" s="2132" t="s">
        <v>3780</v>
      </c>
      <c r="B20" s="2022">
        <f>SUM(C20:L20)</f>
        <v>2547</v>
      </c>
      <c r="C20" s="2022">
        <v>1353</v>
      </c>
      <c r="D20" s="2022">
        <v>1194</v>
      </c>
      <c r="E20" s="2022">
        <v>0</v>
      </c>
      <c r="F20" s="2022">
        <v>0</v>
      </c>
      <c r="G20" s="2022">
        <v>0</v>
      </c>
      <c r="H20" s="2022">
        <v>0</v>
      </c>
      <c r="I20" s="2022">
        <v>0</v>
      </c>
      <c r="J20" s="2022">
        <v>0</v>
      </c>
      <c r="K20" s="2022">
        <v>0</v>
      </c>
      <c r="L20" s="2022">
        <v>0</v>
      </c>
    </row>
    <row r="21" spans="1:12" ht="21" x14ac:dyDescent="0.15">
      <c r="A21" s="2132" t="s">
        <v>3781</v>
      </c>
      <c r="B21" s="2022">
        <f t="shared" ref="B21:B24" si="8">SUM(C21:L21)</f>
        <v>5200</v>
      </c>
      <c r="C21" s="2022" t="s">
        <v>6</v>
      </c>
      <c r="D21" s="2022">
        <v>5200</v>
      </c>
      <c r="E21" s="2022"/>
      <c r="F21" s="2022">
        <v>0</v>
      </c>
      <c r="G21" s="2022">
        <v>0</v>
      </c>
      <c r="H21" s="2022">
        <v>0</v>
      </c>
      <c r="I21" s="2022">
        <v>0</v>
      </c>
      <c r="J21" s="2022">
        <v>0</v>
      </c>
      <c r="K21" s="2022">
        <v>0</v>
      </c>
      <c r="L21" s="2022">
        <v>0</v>
      </c>
    </row>
    <row r="22" spans="1:12" ht="21" x14ac:dyDescent="0.15">
      <c r="A22" s="2132" t="s">
        <v>3782</v>
      </c>
      <c r="B22" s="2022">
        <f t="shared" si="8"/>
        <v>882</v>
      </c>
      <c r="C22" s="2022">
        <v>882</v>
      </c>
      <c r="D22" s="2022" t="s">
        <v>6</v>
      </c>
      <c r="E22" s="2022">
        <v>0</v>
      </c>
      <c r="F22" s="2022">
        <v>0</v>
      </c>
      <c r="G22" s="2022">
        <v>0</v>
      </c>
      <c r="H22" s="2022">
        <v>0</v>
      </c>
      <c r="I22" s="2022">
        <v>0</v>
      </c>
      <c r="J22" s="2022">
        <v>0</v>
      </c>
      <c r="K22" s="2022">
        <v>0</v>
      </c>
      <c r="L22" s="2022">
        <v>0</v>
      </c>
    </row>
    <row r="23" spans="1:12" ht="31.5" x14ac:dyDescent="0.15">
      <c r="A23" s="2132" t="s">
        <v>3783</v>
      </c>
      <c r="B23" s="2022">
        <f t="shared" si="8"/>
        <v>0</v>
      </c>
      <c r="C23" s="2022">
        <v>0</v>
      </c>
      <c r="D23" s="2022">
        <v>0</v>
      </c>
      <c r="E23" s="2022">
        <v>0</v>
      </c>
      <c r="F23" s="2022">
        <v>0</v>
      </c>
      <c r="G23" s="2022">
        <v>0</v>
      </c>
      <c r="H23" s="2022">
        <v>0</v>
      </c>
      <c r="I23" s="2022">
        <v>0</v>
      </c>
      <c r="J23" s="2022">
        <v>0</v>
      </c>
      <c r="K23" s="2022">
        <v>0</v>
      </c>
      <c r="L23" s="2022">
        <v>0</v>
      </c>
    </row>
    <row r="24" spans="1:12" ht="21" x14ac:dyDescent="0.15">
      <c r="A24" s="2132" t="s">
        <v>3784</v>
      </c>
      <c r="B24" s="2022">
        <f t="shared" si="8"/>
        <v>0</v>
      </c>
      <c r="C24" s="2022">
        <v>0</v>
      </c>
      <c r="D24" s="2022">
        <v>0</v>
      </c>
      <c r="E24" s="2022">
        <v>0</v>
      </c>
      <c r="F24" s="2022">
        <v>0</v>
      </c>
      <c r="G24" s="2022">
        <v>0</v>
      </c>
      <c r="H24" s="2022">
        <v>0</v>
      </c>
      <c r="I24" s="2022">
        <v>0</v>
      </c>
      <c r="J24" s="2022">
        <v>0</v>
      </c>
      <c r="K24" s="2022">
        <v>0</v>
      </c>
      <c r="L24" s="2022">
        <v>0</v>
      </c>
    </row>
    <row r="25" spans="1:12" x14ac:dyDescent="0.15">
      <c r="A25" s="154" t="s">
        <v>12</v>
      </c>
      <c r="B25" s="2021">
        <f>SUM(B26:B29)</f>
        <v>128074</v>
      </c>
      <c r="C25" s="2021">
        <f t="shared" ref="C25:L25" si="9">SUM(C26:C29)</f>
        <v>50847</v>
      </c>
      <c r="D25" s="2021">
        <f t="shared" si="9"/>
        <v>66107</v>
      </c>
      <c r="E25" s="2021">
        <f t="shared" si="9"/>
        <v>10283</v>
      </c>
      <c r="F25" s="2021">
        <f t="shared" si="9"/>
        <v>6</v>
      </c>
      <c r="G25" s="2021">
        <f t="shared" si="9"/>
        <v>1</v>
      </c>
      <c r="H25" s="2021">
        <f t="shared" si="9"/>
        <v>100</v>
      </c>
      <c r="I25" s="2021">
        <f t="shared" si="9"/>
        <v>728</v>
      </c>
      <c r="J25" s="2021">
        <f t="shared" si="9"/>
        <v>2</v>
      </c>
      <c r="K25" s="2021">
        <f t="shared" si="9"/>
        <v>0</v>
      </c>
      <c r="L25" s="2021">
        <f t="shared" si="9"/>
        <v>0</v>
      </c>
    </row>
    <row r="26" spans="1:12" ht="21" x14ac:dyDescent="0.15">
      <c r="A26" s="2132" t="s">
        <v>3785</v>
      </c>
      <c r="B26" s="2022">
        <f>SUM(C26:L26)</f>
        <v>128074</v>
      </c>
      <c r="C26" s="2022">
        <v>50847</v>
      </c>
      <c r="D26" s="2022">
        <v>66107</v>
      </c>
      <c r="E26" s="2022">
        <v>10283</v>
      </c>
      <c r="F26" s="2022">
        <v>6</v>
      </c>
      <c r="G26" s="2022">
        <v>1</v>
      </c>
      <c r="H26" s="2022">
        <v>100</v>
      </c>
      <c r="I26" s="2022">
        <v>728</v>
      </c>
      <c r="J26" s="2022">
        <v>2</v>
      </c>
      <c r="K26" s="2022">
        <v>0</v>
      </c>
      <c r="L26" s="2022">
        <v>0</v>
      </c>
    </row>
    <row r="27" spans="1:12" ht="31.5" x14ac:dyDescent="0.15">
      <c r="A27" s="2132" t="s">
        <v>3786</v>
      </c>
      <c r="B27" s="2022">
        <f t="shared" ref="B27:B29" si="10">SUM(C27:L27)</f>
        <v>0</v>
      </c>
      <c r="C27" s="2022">
        <v>0</v>
      </c>
      <c r="D27" s="2022">
        <v>0</v>
      </c>
      <c r="E27" s="2022">
        <v>0</v>
      </c>
      <c r="F27" s="2022">
        <v>0</v>
      </c>
      <c r="G27" s="2022">
        <v>0</v>
      </c>
      <c r="H27" s="2022">
        <v>0</v>
      </c>
      <c r="I27" s="2022">
        <v>0</v>
      </c>
      <c r="J27" s="2022">
        <v>0</v>
      </c>
      <c r="K27" s="2022">
        <v>0</v>
      </c>
      <c r="L27" s="2022">
        <v>0</v>
      </c>
    </row>
    <row r="28" spans="1:12" ht="21" x14ac:dyDescent="0.15">
      <c r="A28" s="2132" t="s">
        <v>3787</v>
      </c>
      <c r="B28" s="2022">
        <f t="shared" si="10"/>
        <v>0</v>
      </c>
      <c r="C28" s="2022">
        <v>0</v>
      </c>
      <c r="D28" s="2022">
        <v>0</v>
      </c>
      <c r="E28" s="2022">
        <v>0</v>
      </c>
      <c r="F28" s="2022">
        <v>0</v>
      </c>
      <c r="G28" s="2022">
        <v>0</v>
      </c>
      <c r="H28" s="2022">
        <v>0</v>
      </c>
      <c r="I28" s="2022">
        <v>0</v>
      </c>
      <c r="J28" s="2022">
        <v>0</v>
      </c>
      <c r="K28" s="2022">
        <v>0</v>
      </c>
      <c r="L28" s="2022">
        <v>0</v>
      </c>
    </row>
    <row r="29" spans="1:12" ht="21.75" x14ac:dyDescent="0.15">
      <c r="A29" s="2132" t="s">
        <v>3788</v>
      </c>
      <c r="B29" s="2022">
        <f t="shared" si="10"/>
        <v>0</v>
      </c>
      <c r="C29" s="2022">
        <v>0</v>
      </c>
      <c r="D29" s="2022">
        <v>0</v>
      </c>
      <c r="E29" s="2022">
        <v>0</v>
      </c>
      <c r="F29" s="2022">
        <v>0</v>
      </c>
      <c r="G29" s="2022">
        <v>0</v>
      </c>
      <c r="H29" s="2022">
        <v>0</v>
      </c>
      <c r="I29" s="2022">
        <v>0</v>
      </c>
      <c r="J29" s="2022">
        <v>0</v>
      </c>
      <c r="K29" s="2022">
        <v>0</v>
      </c>
      <c r="L29" s="2022">
        <v>0</v>
      </c>
    </row>
    <row r="30" spans="1:12" x14ac:dyDescent="0.15">
      <c r="A30" s="154" t="s">
        <v>13</v>
      </c>
      <c r="B30" s="2021">
        <f>SUM(B31)</f>
        <v>2571</v>
      </c>
      <c r="C30" s="2021">
        <f t="shared" ref="C30:L30" si="11">SUM(C31)</f>
        <v>0</v>
      </c>
      <c r="D30" s="2021">
        <f t="shared" si="11"/>
        <v>2568</v>
      </c>
      <c r="E30" s="2021">
        <f t="shared" si="11"/>
        <v>0</v>
      </c>
      <c r="F30" s="2021">
        <f t="shared" si="11"/>
        <v>0</v>
      </c>
      <c r="G30" s="2021">
        <f t="shared" si="11"/>
        <v>0</v>
      </c>
      <c r="H30" s="2021">
        <f t="shared" si="11"/>
        <v>3</v>
      </c>
      <c r="I30" s="2021">
        <f t="shared" si="11"/>
        <v>0</v>
      </c>
      <c r="J30" s="2021">
        <f t="shared" si="11"/>
        <v>0</v>
      </c>
      <c r="K30" s="2021">
        <f t="shared" si="11"/>
        <v>0</v>
      </c>
      <c r="L30" s="2021">
        <f t="shared" si="11"/>
        <v>0</v>
      </c>
    </row>
    <row r="31" spans="1:12" ht="21" x14ac:dyDescent="0.15">
      <c r="A31" s="2132" t="s">
        <v>3789</v>
      </c>
      <c r="B31" s="2022">
        <f>SUM(C31:L31)</f>
        <v>2571</v>
      </c>
      <c r="C31" s="2022">
        <v>0</v>
      </c>
      <c r="D31" s="2022">
        <v>2568</v>
      </c>
      <c r="E31" s="2022">
        <v>0</v>
      </c>
      <c r="F31" s="2022">
        <v>0</v>
      </c>
      <c r="G31" s="2022">
        <v>0</v>
      </c>
      <c r="H31" s="2022">
        <v>3</v>
      </c>
      <c r="I31" s="2022">
        <v>0</v>
      </c>
      <c r="J31" s="2022">
        <v>0</v>
      </c>
      <c r="K31" s="2022">
        <v>0</v>
      </c>
      <c r="L31" s="2022">
        <v>0</v>
      </c>
    </row>
    <row r="32" spans="1:12" x14ac:dyDescent="0.15">
      <c r="A32" s="154" t="s">
        <v>14</v>
      </c>
      <c r="B32" s="2021">
        <f>SUM(B33:B34)</f>
        <v>1170</v>
      </c>
      <c r="C32" s="2021">
        <f t="shared" ref="C32:L32" si="12">SUM(C33:C34)</f>
        <v>0</v>
      </c>
      <c r="D32" s="2021">
        <f t="shared" si="12"/>
        <v>1076</v>
      </c>
      <c r="E32" s="2021">
        <f t="shared" si="12"/>
        <v>94</v>
      </c>
      <c r="F32" s="2021">
        <f t="shared" si="12"/>
        <v>0</v>
      </c>
      <c r="G32" s="2021">
        <f t="shared" si="12"/>
        <v>0</v>
      </c>
      <c r="H32" s="2021">
        <f t="shared" si="12"/>
        <v>0</v>
      </c>
      <c r="I32" s="2021">
        <f t="shared" si="12"/>
        <v>0</v>
      </c>
      <c r="J32" s="2021">
        <f t="shared" si="12"/>
        <v>0</v>
      </c>
      <c r="K32" s="2021">
        <f t="shared" si="12"/>
        <v>0</v>
      </c>
      <c r="L32" s="2021">
        <f t="shared" si="12"/>
        <v>0</v>
      </c>
    </row>
    <row r="33" spans="1:12" ht="21" x14ac:dyDescent="0.15">
      <c r="A33" s="2132" t="s">
        <v>3790</v>
      </c>
      <c r="B33" s="2022">
        <f>SUM(C33:L33)</f>
        <v>266</v>
      </c>
      <c r="C33" s="2022" t="s">
        <v>6</v>
      </c>
      <c r="D33" s="2022">
        <v>266</v>
      </c>
      <c r="E33" s="2022" t="s">
        <v>6</v>
      </c>
      <c r="F33" s="2022">
        <v>0</v>
      </c>
      <c r="G33" s="2022">
        <v>0</v>
      </c>
      <c r="H33" s="2022">
        <v>0</v>
      </c>
      <c r="I33" s="2022">
        <v>0</v>
      </c>
      <c r="J33" s="2022">
        <v>0</v>
      </c>
      <c r="K33" s="2022">
        <v>0</v>
      </c>
      <c r="L33" s="2022">
        <v>0</v>
      </c>
    </row>
    <row r="34" spans="1:12" ht="21" x14ac:dyDescent="0.15">
      <c r="A34" s="2132" t="s">
        <v>3791</v>
      </c>
      <c r="B34" s="2022">
        <f>SUM(C34:L34)</f>
        <v>904</v>
      </c>
      <c r="C34" s="2022" t="s">
        <v>6</v>
      </c>
      <c r="D34" s="2022">
        <v>810</v>
      </c>
      <c r="E34" s="2022">
        <v>94</v>
      </c>
      <c r="F34" s="2022">
        <v>0</v>
      </c>
      <c r="G34" s="2022">
        <v>0</v>
      </c>
      <c r="H34" s="2022">
        <v>0</v>
      </c>
      <c r="I34" s="2022">
        <v>0</v>
      </c>
      <c r="J34" s="2022">
        <v>0</v>
      </c>
      <c r="K34" s="2022">
        <v>0</v>
      </c>
      <c r="L34" s="2022">
        <v>0</v>
      </c>
    </row>
    <row r="35" spans="1:12" x14ac:dyDescent="0.15">
      <c r="A35" s="154" t="s">
        <v>15</v>
      </c>
      <c r="B35" s="2021">
        <f>SUM(B36:B37)</f>
        <v>40</v>
      </c>
      <c r="C35" s="2021">
        <f t="shared" ref="C35:L35" si="13">SUM(C36:C37)</f>
        <v>40</v>
      </c>
      <c r="D35" s="2021">
        <f t="shared" si="13"/>
        <v>0</v>
      </c>
      <c r="E35" s="2021">
        <f t="shared" si="13"/>
        <v>0</v>
      </c>
      <c r="F35" s="2021">
        <f t="shared" si="13"/>
        <v>0</v>
      </c>
      <c r="G35" s="2021">
        <f t="shared" si="13"/>
        <v>0</v>
      </c>
      <c r="H35" s="2021">
        <f t="shared" si="13"/>
        <v>0</v>
      </c>
      <c r="I35" s="2021">
        <f t="shared" si="13"/>
        <v>0</v>
      </c>
      <c r="J35" s="2021">
        <f t="shared" si="13"/>
        <v>0</v>
      </c>
      <c r="K35" s="2021">
        <f t="shared" si="13"/>
        <v>0</v>
      </c>
      <c r="L35" s="2021">
        <f t="shared" si="13"/>
        <v>0</v>
      </c>
    </row>
    <row r="36" spans="1:12" ht="21" x14ac:dyDescent="0.15">
      <c r="A36" s="2132" t="s">
        <v>3792</v>
      </c>
      <c r="B36" s="2022">
        <f>SUM(C36:L36)</f>
        <v>0</v>
      </c>
      <c r="C36" s="2022">
        <v>0</v>
      </c>
      <c r="D36" s="2022">
        <v>0</v>
      </c>
      <c r="E36" s="2022">
        <v>0</v>
      </c>
      <c r="F36" s="2022">
        <v>0</v>
      </c>
      <c r="G36" s="2022">
        <v>0</v>
      </c>
      <c r="H36" s="2022">
        <v>0</v>
      </c>
      <c r="I36" s="2022">
        <v>0</v>
      </c>
      <c r="J36" s="2022">
        <v>0</v>
      </c>
      <c r="K36" s="2022">
        <v>0</v>
      </c>
      <c r="L36" s="2022">
        <v>0</v>
      </c>
    </row>
    <row r="37" spans="1:12" ht="21" x14ac:dyDescent="0.15">
      <c r="A37" s="2132" t="s">
        <v>3793</v>
      </c>
      <c r="B37" s="2022">
        <f>SUM(C37:L37)</f>
        <v>40</v>
      </c>
      <c r="C37" s="2022">
        <v>40</v>
      </c>
      <c r="D37" s="2022">
        <v>0</v>
      </c>
      <c r="E37" s="2022">
        <v>0</v>
      </c>
      <c r="F37" s="2022">
        <v>0</v>
      </c>
      <c r="G37" s="2022">
        <v>0</v>
      </c>
      <c r="H37" s="2022">
        <v>0</v>
      </c>
      <c r="I37" s="2022">
        <v>0</v>
      </c>
      <c r="J37" s="2022">
        <v>0</v>
      </c>
      <c r="K37" s="2022">
        <v>0</v>
      </c>
      <c r="L37" s="2022">
        <v>0</v>
      </c>
    </row>
    <row r="38" spans="1:12" x14ac:dyDescent="0.15">
      <c r="A38" s="154" t="s">
        <v>16</v>
      </c>
      <c r="B38" s="2021">
        <f>SUM(B39)</f>
        <v>0</v>
      </c>
      <c r="C38" s="2021">
        <f t="shared" ref="C38:L38" si="14">SUM(C39)</f>
        <v>0</v>
      </c>
      <c r="D38" s="2021">
        <f t="shared" si="14"/>
        <v>0</v>
      </c>
      <c r="E38" s="2021">
        <f t="shared" si="14"/>
        <v>0</v>
      </c>
      <c r="F38" s="2021">
        <f t="shared" si="14"/>
        <v>0</v>
      </c>
      <c r="G38" s="2021">
        <f t="shared" si="14"/>
        <v>0</v>
      </c>
      <c r="H38" s="2021">
        <f t="shared" si="14"/>
        <v>0</v>
      </c>
      <c r="I38" s="2021">
        <f t="shared" si="14"/>
        <v>0</v>
      </c>
      <c r="J38" s="2021">
        <f t="shared" si="14"/>
        <v>0</v>
      </c>
      <c r="K38" s="2021">
        <f t="shared" si="14"/>
        <v>0</v>
      </c>
      <c r="L38" s="2021">
        <f t="shared" si="14"/>
        <v>0</v>
      </c>
    </row>
    <row r="39" spans="1:12" ht="21" x14ac:dyDescent="0.15">
      <c r="A39" s="2132" t="s">
        <v>3794</v>
      </c>
      <c r="B39" s="2022">
        <v>0</v>
      </c>
      <c r="C39" s="2022">
        <v>0</v>
      </c>
      <c r="D39" s="2022">
        <v>0</v>
      </c>
      <c r="E39" s="2022">
        <v>0</v>
      </c>
      <c r="F39" s="2022">
        <v>0</v>
      </c>
      <c r="G39" s="2022">
        <v>0</v>
      </c>
      <c r="H39" s="2022">
        <v>0</v>
      </c>
      <c r="I39" s="2022">
        <v>0</v>
      </c>
      <c r="J39" s="2022">
        <v>0</v>
      </c>
      <c r="K39" s="2022">
        <v>0</v>
      </c>
      <c r="L39" s="2022">
        <v>0</v>
      </c>
    </row>
    <row r="40" spans="1:12" x14ac:dyDescent="0.15">
      <c r="A40" s="154" t="s">
        <v>17</v>
      </c>
      <c r="B40" s="2021">
        <f>SUM(B41)</f>
        <v>1121</v>
      </c>
      <c r="C40" s="2021">
        <f t="shared" ref="C40:L40" si="15">SUM(C41)</f>
        <v>0</v>
      </c>
      <c r="D40" s="2021">
        <f t="shared" si="15"/>
        <v>471</v>
      </c>
      <c r="E40" s="2021">
        <f t="shared" si="15"/>
        <v>650</v>
      </c>
      <c r="F40" s="2021">
        <f t="shared" si="15"/>
        <v>0</v>
      </c>
      <c r="G40" s="2021">
        <f t="shared" si="15"/>
        <v>0</v>
      </c>
      <c r="H40" s="2021">
        <f t="shared" si="15"/>
        <v>0</v>
      </c>
      <c r="I40" s="2021">
        <f t="shared" si="15"/>
        <v>0</v>
      </c>
      <c r="J40" s="2021">
        <f t="shared" si="15"/>
        <v>0</v>
      </c>
      <c r="K40" s="2021">
        <f t="shared" si="15"/>
        <v>0</v>
      </c>
      <c r="L40" s="2021">
        <f t="shared" si="15"/>
        <v>0</v>
      </c>
    </row>
    <row r="41" spans="1:12" ht="21" x14ac:dyDescent="0.15">
      <c r="A41" s="2132" t="s">
        <v>3795</v>
      </c>
      <c r="B41" s="2022">
        <f>SUM(C41:L41)</f>
        <v>1121</v>
      </c>
      <c r="C41" s="2022" t="s">
        <v>6</v>
      </c>
      <c r="D41" s="2022">
        <v>471</v>
      </c>
      <c r="E41" s="2022">
        <v>650</v>
      </c>
      <c r="F41" s="2022">
        <v>0</v>
      </c>
      <c r="G41" s="2022">
        <v>0</v>
      </c>
      <c r="H41" s="2022">
        <v>0</v>
      </c>
      <c r="I41" s="2022">
        <v>0</v>
      </c>
      <c r="J41" s="2022">
        <v>0</v>
      </c>
      <c r="K41" s="2022">
        <v>0</v>
      </c>
      <c r="L41" s="2022">
        <v>0</v>
      </c>
    </row>
    <row r="42" spans="1:12" x14ac:dyDescent="0.15">
      <c r="A42" s="154" t="s">
        <v>18</v>
      </c>
      <c r="B42" s="2021">
        <f>SUM(B43:B44)</f>
        <v>2598</v>
      </c>
      <c r="C42" s="2021">
        <f t="shared" ref="C42:L42" si="16">SUM(C43:C44)</f>
        <v>0</v>
      </c>
      <c r="D42" s="2021">
        <f t="shared" si="16"/>
        <v>689</v>
      </c>
      <c r="E42" s="2021">
        <f t="shared" si="16"/>
        <v>1909</v>
      </c>
      <c r="F42" s="2021">
        <f t="shared" si="16"/>
        <v>0</v>
      </c>
      <c r="G42" s="2021">
        <f t="shared" si="16"/>
        <v>0</v>
      </c>
      <c r="H42" s="2021">
        <f t="shared" si="16"/>
        <v>0</v>
      </c>
      <c r="I42" s="2021">
        <f t="shared" si="16"/>
        <v>0</v>
      </c>
      <c r="J42" s="2021">
        <f t="shared" si="16"/>
        <v>0</v>
      </c>
      <c r="K42" s="2021">
        <f t="shared" si="16"/>
        <v>0</v>
      </c>
      <c r="L42" s="2021">
        <f t="shared" si="16"/>
        <v>0</v>
      </c>
    </row>
    <row r="43" spans="1:12" ht="21" x14ac:dyDescent="0.15">
      <c r="A43" s="2132" t="s">
        <v>3796</v>
      </c>
      <c r="B43" s="2022">
        <f>SUM(C43:L43)</f>
        <v>0</v>
      </c>
      <c r="C43" s="2022">
        <v>0</v>
      </c>
      <c r="D43" s="2022">
        <v>0</v>
      </c>
      <c r="E43" s="2022">
        <v>0</v>
      </c>
      <c r="F43" s="2022">
        <v>0</v>
      </c>
      <c r="G43" s="2022">
        <v>0</v>
      </c>
      <c r="H43" s="2022">
        <v>0</v>
      </c>
      <c r="I43" s="2022">
        <v>0</v>
      </c>
      <c r="J43" s="2022">
        <v>0</v>
      </c>
      <c r="K43" s="2022">
        <v>0</v>
      </c>
      <c r="L43" s="2022">
        <v>0</v>
      </c>
    </row>
    <row r="44" spans="1:12" ht="21" x14ac:dyDescent="0.15">
      <c r="A44" s="2132" t="s">
        <v>3797</v>
      </c>
      <c r="B44" s="2022">
        <f>SUM(C44:L44)</f>
        <v>2598</v>
      </c>
      <c r="C44" s="2022" t="s">
        <v>6</v>
      </c>
      <c r="D44" s="2022">
        <v>689</v>
      </c>
      <c r="E44" s="2022">
        <v>1909</v>
      </c>
      <c r="F44" s="2022">
        <v>0</v>
      </c>
      <c r="G44" s="2022">
        <v>0</v>
      </c>
      <c r="H44" s="2022">
        <v>0</v>
      </c>
      <c r="I44" s="2022">
        <v>0</v>
      </c>
      <c r="J44" s="2022">
        <v>0</v>
      </c>
      <c r="K44" s="2022">
        <v>0</v>
      </c>
      <c r="L44" s="2022">
        <v>0</v>
      </c>
    </row>
    <row r="45" spans="1:12" x14ac:dyDescent="0.15">
      <c r="A45" s="154" t="s">
        <v>19</v>
      </c>
      <c r="B45" s="2021">
        <f>SUM(B46)</f>
        <v>0</v>
      </c>
      <c r="C45" s="2021">
        <f t="shared" ref="C45:L45" si="17">SUM(C46)</f>
        <v>0</v>
      </c>
      <c r="D45" s="2021">
        <f t="shared" si="17"/>
        <v>0</v>
      </c>
      <c r="E45" s="2021">
        <f t="shared" si="17"/>
        <v>0</v>
      </c>
      <c r="F45" s="2021">
        <f t="shared" si="17"/>
        <v>0</v>
      </c>
      <c r="G45" s="2021">
        <f t="shared" si="17"/>
        <v>0</v>
      </c>
      <c r="H45" s="2021">
        <f t="shared" si="17"/>
        <v>0</v>
      </c>
      <c r="I45" s="2021">
        <f t="shared" si="17"/>
        <v>0</v>
      </c>
      <c r="J45" s="2021">
        <f t="shared" si="17"/>
        <v>0</v>
      </c>
      <c r="K45" s="2021">
        <f t="shared" si="17"/>
        <v>0</v>
      </c>
      <c r="L45" s="2021">
        <f t="shared" si="17"/>
        <v>0</v>
      </c>
    </row>
    <row r="46" spans="1:12" ht="21" x14ac:dyDescent="0.15">
      <c r="A46" s="2132" t="s">
        <v>3798</v>
      </c>
      <c r="B46" s="2022">
        <f>SUM(C46:L46)</f>
        <v>0</v>
      </c>
      <c r="C46" s="2022">
        <v>0</v>
      </c>
      <c r="D46" s="2022">
        <v>0</v>
      </c>
      <c r="E46" s="2022">
        <v>0</v>
      </c>
      <c r="F46" s="2022">
        <v>0</v>
      </c>
      <c r="G46" s="2022">
        <v>0</v>
      </c>
      <c r="H46" s="2022">
        <v>0</v>
      </c>
      <c r="I46" s="2022">
        <v>0</v>
      </c>
      <c r="J46" s="2022">
        <v>0</v>
      </c>
      <c r="K46" s="2022">
        <v>0</v>
      </c>
      <c r="L46" s="2022">
        <v>0</v>
      </c>
    </row>
    <row r="47" spans="1:12" x14ac:dyDescent="0.15">
      <c r="A47" s="154" t="s">
        <v>20</v>
      </c>
      <c r="B47" s="2021">
        <f>SUM(B48)</f>
        <v>330</v>
      </c>
      <c r="C47" s="2021">
        <f t="shared" ref="C47:L47" si="18">SUM(C48)</f>
        <v>0</v>
      </c>
      <c r="D47" s="2021">
        <f t="shared" si="18"/>
        <v>330</v>
      </c>
      <c r="E47" s="2021">
        <f t="shared" si="18"/>
        <v>0</v>
      </c>
      <c r="F47" s="2021">
        <f t="shared" si="18"/>
        <v>0</v>
      </c>
      <c r="G47" s="2021">
        <f t="shared" si="18"/>
        <v>0</v>
      </c>
      <c r="H47" s="2021">
        <f t="shared" si="18"/>
        <v>0</v>
      </c>
      <c r="I47" s="2021">
        <f t="shared" si="18"/>
        <v>0</v>
      </c>
      <c r="J47" s="2021">
        <f t="shared" si="18"/>
        <v>0</v>
      </c>
      <c r="K47" s="2021">
        <f t="shared" si="18"/>
        <v>0</v>
      </c>
      <c r="L47" s="2021">
        <f t="shared" si="18"/>
        <v>0</v>
      </c>
    </row>
    <row r="48" spans="1:12" ht="21" x14ac:dyDescent="0.15">
      <c r="A48" s="2132" t="s">
        <v>3799</v>
      </c>
      <c r="B48" s="2022">
        <f>SUM(C48:L48)</f>
        <v>330</v>
      </c>
      <c r="C48" s="2022">
        <v>0</v>
      </c>
      <c r="D48" s="2022">
        <v>330</v>
      </c>
      <c r="E48" s="2022">
        <v>0</v>
      </c>
      <c r="F48" s="2022">
        <v>0</v>
      </c>
      <c r="G48" s="2022">
        <v>0</v>
      </c>
      <c r="H48" s="2022">
        <v>0</v>
      </c>
      <c r="I48" s="2022">
        <v>0</v>
      </c>
      <c r="J48" s="2022">
        <v>0</v>
      </c>
      <c r="K48" s="2022">
        <v>0</v>
      </c>
      <c r="L48" s="2022">
        <v>0</v>
      </c>
    </row>
    <row r="50" spans="1:12" x14ac:dyDescent="0.15">
      <c r="A50" s="2853" t="s">
        <v>3800</v>
      </c>
      <c r="B50" s="2853"/>
      <c r="C50" s="2853"/>
      <c r="D50" s="2853"/>
      <c r="E50" s="2853"/>
      <c r="F50" s="2853"/>
      <c r="G50" s="2853"/>
      <c r="H50" s="2853"/>
      <c r="I50" s="2853"/>
      <c r="J50" s="2853"/>
      <c r="K50" s="2853"/>
      <c r="L50" s="2853"/>
    </row>
    <row r="51" spans="1:12" x14ac:dyDescent="0.15">
      <c r="A51" s="2853" t="s">
        <v>3801</v>
      </c>
      <c r="B51" s="2853"/>
      <c r="C51" s="2853"/>
      <c r="D51" s="2853"/>
      <c r="E51" s="2853"/>
      <c r="F51" s="2853"/>
      <c r="G51" s="2853"/>
      <c r="H51" s="2853"/>
      <c r="I51" s="2853"/>
      <c r="J51" s="2853"/>
      <c r="K51" s="2853"/>
      <c r="L51" s="2853"/>
    </row>
    <row r="52" spans="1:12" x14ac:dyDescent="0.15">
      <c r="A52" s="3441" t="s">
        <v>21</v>
      </c>
      <c r="B52" s="3672"/>
      <c r="C52" s="3672"/>
      <c r="D52" s="3672"/>
      <c r="E52" s="3672"/>
      <c r="F52" s="3672"/>
      <c r="G52" s="3672"/>
      <c r="H52" s="3672"/>
      <c r="I52" s="3672"/>
      <c r="J52" s="3672"/>
      <c r="K52" s="3672"/>
      <c r="L52" s="3672"/>
    </row>
    <row r="53" spans="1:12" x14ac:dyDescent="0.15">
      <c r="A53" s="2512" t="s">
        <v>1112</v>
      </c>
      <c r="B53" s="2773"/>
      <c r="C53" s="2773"/>
      <c r="D53" s="2773"/>
      <c r="E53" s="2773"/>
      <c r="F53" s="2773"/>
      <c r="G53" s="2773"/>
      <c r="H53" s="2773"/>
      <c r="I53" s="2773"/>
      <c r="J53" s="2773"/>
      <c r="K53" s="2773"/>
      <c r="L53" s="2773"/>
    </row>
  </sheetData>
  <mergeCells count="9">
    <mergeCell ref="A51:L51"/>
    <mergeCell ref="A52:L52"/>
    <mergeCell ref="A53:L53"/>
    <mergeCell ref="A2:L2"/>
    <mergeCell ref="A3:L3"/>
    <mergeCell ref="A4:A5"/>
    <mergeCell ref="B4:B5"/>
    <mergeCell ref="C4:L4"/>
    <mergeCell ref="A50:L50"/>
  </mergeCells>
  <pageMargins left="0" right="0" top="0.78740157480314965" bottom="0.78740157480314965" header="0.78740157480314965" footer="0.78740157480314965"/>
  <pageSetup paperSize="9" orientation="landscape" verticalDpi="599" r:id="rId1"/>
  <headerFooter alignWithMargins="0">
    <oddFooter>&amp;L&amp;C&amp;R</oddFooter>
  </headerFooter>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5"/>
  <dimension ref="A2:M180"/>
  <sheetViews>
    <sheetView zoomScaleNormal="100" workbookViewId="0"/>
  </sheetViews>
  <sheetFormatPr baseColWidth="10" defaultColWidth="9.140625" defaultRowHeight="10.5" x14ac:dyDescent="0.15"/>
  <cols>
    <col min="1" max="1" width="23.140625" style="174" customWidth="1"/>
    <col min="2" max="2" width="13.42578125" style="174" customWidth="1"/>
    <col min="3" max="3" width="16.140625" style="174" customWidth="1"/>
    <col min="4" max="4" width="16.28515625" style="174" customWidth="1"/>
    <col min="5" max="5" width="16.7109375" style="174" customWidth="1"/>
    <col min="6" max="6" width="16.5703125" style="174" customWidth="1"/>
    <col min="7" max="7" width="16" style="174" customWidth="1"/>
    <col min="8" max="8" width="13.42578125" style="174" customWidth="1"/>
    <col min="9" max="13" width="14.7109375" style="174" customWidth="1"/>
    <col min="14" max="16384" width="9.140625" style="174"/>
  </cols>
  <sheetData>
    <row r="2" spans="1:7" ht="22.5" customHeight="1" x14ac:dyDescent="0.15">
      <c r="A2" s="2848" t="s">
        <v>4302</v>
      </c>
      <c r="B2" s="2853"/>
      <c r="C2" s="2853"/>
      <c r="D2" s="2853"/>
      <c r="E2" s="2853"/>
      <c r="F2" s="2853"/>
      <c r="G2" s="2853"/>
    </row>
    <row r="3" spans="1:7" ht="11.25" customHeight="1" x14ac:dyDescent="0.15">
      <c r="A3" s="3673"/>
      <c r="B3" s="2775"/>
      <c r="C3" s="2775"/>
      <c r="D3" s="2775"/>
      <c r="E3" s="2775"/>
      <c r="F3" s="2775"/>
      <c r="G3" s="2775"/>
    </row>
    <row r="4" spans="1:7" ht="12.75" customHeight="1" x14ac:dyDescent="0.15">
      <c r="A4" s="2478" t="s">
        <v>1157</v>
      </c>
      <c r="B4" s="2478" t="s">
        <v>3802</v>
      </c>
      <c r="C4" s="2883" t="s">
        <v>3803</v>
      </c>
      <c r="D4" s="2884"/>
      <c r="E4" s="2884"/>
      <c r="F4" s="2884"/>
      <c r="G4" s="2884"/>
    </row>
    <row r="5" spans="1:7" ht="84" x14ac:dyDescent="0.15">
      <c r="A5" s="2478"/>
      <c r="B5" s="2478"/>
      <c r="C5" s="705" t="s">
        <v>3804</v>
      </c>
      <c r="D5" s="705" t="s">
        <v>3805</v>
      </c>
      <c r="E5" s="705" t="s">
        <v>3806</v>
      </c>
      <c r="F5" s="705" t="s">
        <v>3807</v>
      </c>
      <c r="G5" s="705" t="s">
        <v>3808</v>
      </c>
    </row>
    <row r="6" spans="1:7" s="227" customFormat="1" x14ac:dyDescent="0.15">
      <c r="A6" s="2023" t="s">
        <v>71</v>
      </c>
      <c r="B6" s="421">
        <f t="shared" ref="B6:G6" si="0">SUM(B7,B15,B20,B24,B28,B36,B56,B102,B121,B137,B147,B154,B160,B167,B170,)</f>
        <v>664</v>
      </c>
      <c r="C6" s="421">
        <f t="shared" si="0"/>
        <v>88</v>
      </c>
      <c r="D6" s="421">
        <f t="shared" si="0"/>
        <v>135</v>
      </c>
      <c r="E6" s="421">
        <f t="shared" si="0"/>
        <v>11</v>
      </c>
      <c r="F6" s="421">
        <f t="shared" si="0"/>
        <v>11</v>
      </c>
      <c r="G6" s="421">
        <f t="shared" si="0"/>
        <v>419</v>
      </c>
    </row>
    <row r="7" spans="1:7" s="227" customFormat="1" x14ac:dyDescent="0.15">
      <c r="A7" s="395" t="s">
        <v>1158</v>
      </c>
      <c r="B7" s="422">
        <f>SUM(B8:B14)</f>
        <v>31</v>
      </c>
      <c r="C7" s="422">
        <f t="shared" ref="C7:G7" si="1">SUM(C8:C14)</f>
        <v>0</v>
      </c>
      <c r="D7" s="422">
        <f t="shared" si="1"/>
        <v>16</v>
      </c>
      <c r="E7" s="422">
        <f t="shared" si="1"/>
        <v>0</v>
      </c>
      <c r="F7" s="422">
        <f t="shared" si="1"/>
        <v>0</v>
      </c>
      <c r="G7" s="422">
        <f t="shared" si="1"/>
        <v>15</v>
      </c>
    </row>
    <row r="8" spans="1:7" x14ac:dyDescent="0.15">
      <c r="A8" s="396" t="s">
        <v>1100</v>
      </c>
      <c r="B8" s="422">
        <f t="shared" ref="B8:B14" si="2">SUM(C8:G8)</f>
        <v>2</v>
      </c>
      <c r="C8" s="423" t="s">
        <v>6</v>
      </c>
      <c r="D8" s="423">
        <v>1</v>
      </c>
      <c r="E8" s="423" t="s">
        <v>6</v>
      </c>
      <c r="F8" s="423" t="s">
        <v>6</v>
      </c>
      <c r="G8" s="423">
        <v>1</v>
      </c>
    </row>
    <row r="9" spans="1:7" x14ac:dyDescent="0.15">
      <c r="A9" s="396" t="s">
        <v>1118</v>
      </c>
      <c r="B9" s="422">
        <f t="shared" si="2"/>
        <v>1</v>
      </c>
      <c r="C9" s="423" t="s">
        <v>6</v>
      </c>
      <c r="D9" s="423">
        <v>1</v>
      </c>
      <c r="E9" s="423" t="s">
        <v>6</v>
      </c>
      <c r="F9" s="423" t="s">
        <v>6</v>
      </c>
      <c r="G9" s="423">
        <v>0</v>
      </c>
    </row>
    <row r="10" spans="1:7" x14ac:dyDescent="0.15">
      <c r="A10" s="396" t="s">
        <v>8</v>
      </c>
      <c r="B10" s="422">
        <f t="shared" si="2"/>
        <v>2</v>
      </c>
      <c r="C10" s="423" t="s">
        <v>6</v>
      </c>
      <c r="D10" s="423">
        <v>2</v>
      </c>
      <c r="E10" s="423" t="s">
        <v>6</v>
      </c>
      <c r="F10" s="423" t="s">
        <v>6</v>
      </c>
      <c r="G10" s="423">
        <v>0</v>
      </c>
    </row>
    <row r="11" spans="1:7" x14ac:dyDescent="0.15">
      <c r="A11" s="396" t="s">
        <v>547</v>
      </c>
      <c r="B11" s="422">
        <f t="shared" si="2"/>
        <v>1</v>
      </c>
      <c r="C11" s="423" t="s">
        <v>6</v>
      </c>
      <c r="D11" s="423">
        <v>0</v>
      </c>
      <c r="E11" s="423" t="s">
        <v>6</v>
      </c>
      <c r="F11" s="423" t="s">
        <v>6</v>
      </c>
      <c r="G11" s="423">
        <v>1</v>
      </c>
    </row>
    <row r="12" spans="1:7" x14ac:dyDescent="0.15">
      <c r="A12" s="396" t="s">
        <v>1107</v>
      </c>
      <c r="B12" s="422">
        <f t="shared" si="2"/>
        <v>1</v>
      </c>
      <c r="C12" s="423" t="s">
        <v>6</v>
      </c>
      <c r="D12" s="423">
        <v>0</v>
      </c>
      <c r="E12" s="423" t="s">
        <v>6</v>
      </c>
      <c r="F12" s="423" t="s">
        <v>6</v>
      </c>
      <c r="G12" s="423">
        <v>1</v>
      </c>
    </row>
    <row r="13" spans="1:7" x14ac:dyDescent="0.15">
      <c r="A13" s="396" t="s">
        <v>750</v>
      </c>
      <c r="B13" s="422">
        <f t="shared" si="2"/>
        <v>20</v>
      </c>
      <c r="C13" s="423" t="s">
        <v>6</v>
      </c>
      <c r="D13" s="423">
        <v>9</v>
      </c>
      <c r="E13" s="423" t="s">
        <v>6</v>
      </c>
      <c r="F13" s="423" t="s">
        <v>6</v>
      </c>
      <c r="G13" s="423">
        <v>11</v>
      </c>
    </row>
    <row r="14" spans="1:7" ht="11.25" x14ac:dyDescent="0.15">
      <c r="A14" s="156" t="s">
        <v>3809</v>
      </c>
      <c r="B14" s="422">
        <f t="shared" si="2"/>
        <v>4</v>
      </c>
      <c r="C14" s="423" t="s">
        <v>6</v>
      </c>
      <c r="D14" s="423">
        <v>3</v>
      </c>
      <c r="E14" s="423" t="s">
        <v>6</v>
      </c>
      <c r="F14" s="423" t="s">
        <v>6</v>
      </c>
      <c r="G14" s="423">
        <v>1</v>
      </c>
    </row>
    <row r="15" spans="1:7" s="227" customFormat="1" x14ac:dyDescent="0.15">
      <c r="A15" s="395" t="s">
        <v>7</v>
      </c>
      <c r="B15" s="422">
        <f>SUM(B16:B19)</f>
        <v>18</v>
      </c>
      <c r="C15" s="422">
        <f t="shared" ref="C15:G15" si="3">SUM(C16:C19)</f>
        <v>1</v>
      </c>
      <c r="D15" s="422">
        <f t="shared" si="3"/>
        <v>3</v>
      </c>
      <c r="E15" s="422">
        <f t="shared" si="3"/>
        <v>1</v>
      </c>
      <c r="F15" s="422">
        <f t="shared" si="3"/>
        <v>0</v>
      </c>
      <c r="G15" s="422">
        <f t="shared" si="3"/>
        <v>13</v>
      </c>
    </row>
    <row r="16" spans="1:7" x14ac:dyDescent="0.15">
      <c r="A16" s="396" t="s">
        <v>1100</v>
      </c>
      <c r="B16" s="422">
        <f>SUM(C16:G16)</f>
        <v>12</v>
      </c>
      <c r="C16" s="423">
        <v>1</v>
      </c>
      <c r="D16" s="423">
        <v>0</v>
      </c>
      <c r="E16" s="423">
        <v>0</v>
      </c>
      <c r="F16" s="423" t="s">
        <v>6</v>
      </c>
      <c r="G16" s="423">
        <v>11</v>
      </c>
    </row>
    <row r="17" spans="1:7" x14ac:dyDescent="0.15">
      <c r="A17" s="396" t="s">
        <v>1159</v>
      </c>
      <c r="B17" s="422">
        <f>SUM(C17:G17)</f>
        <v>4</v>
      </c>
      <c r="C17" s="423">
        <v>0</v>
      </c>
      <c r="D17" s="423">
        <v>2</v>
      </c>
      <c r="E17" s="423">
        <v>1</v>
      </c>
      <c r="F17" s="423" t="s">
        <v>6</v>
      </c>
      <c r="G17" s="423">
        <v>1</v>
      </c>
    </row>
    <row r="18" spans="1:7" x14ac:dyDescent="0.15">
      <c r="A18" s="396" t="s">
        <v>3810</v>
      </c>
      <c r="B18" s="422">
        <f>SUM(C18:G18)</f>
        <v>1</v>
      </c>
      <c r="C18" s="423">
        <v>0</v>
      </c>
      <c r="D18" s="423">
        <v>0</v>
      </c>
      <c r="E18" s="423">
        <v>0</v>
      </c>
      <c r="F18" s="423" t="s">
        <v>6</v>
      </c>
      <c r="G18" s="423">
        <v>1</v>
      </c>
    </row>
    <row r="19" spans="1:7" ht="11.25" x14ac:dyDescent="0.15">
      <c r="A19" s="156" t="s">
        <v>3809</v>
      </c>
      <c r="B19" s="422">
        <f>SUM(C19:G19)</f>
        <v>1</v>
      </c>
      <c r="C19" s="423">
        <v>0</v>
      </c>
      <c r="D19" s="423">
        <v>1</v>
      </c>
      <c r="E19" s="423">
        <v>0</v>
      </c>
      <c r="F19" s="423" t="s">
        <v>6</v>
      </c>
      <c r="G19" s="423">
        <v>0</v>
      </c>
    </row>
    <row r="20" spans="1:7" s="227" customFormat="1" x14ac:dyDescent="0.15">
      <c r="A20" s="395" t="s">
        <v>8</v>
      </c>
      <c r="B20" s="422">
        <f>SUM(B21:B23)</f>
        <v>30</v>
      </c>
      <c r="C20" s="422">
        <f t="shared" ref="C20:G20" si="4">SUM(C21:C23)</f>
        <v>0</v>
      </c>
      <c r="D20" s="422">
        <f t="shared" si="4"/>
        <v>19</v>
      </c>
      <c r="E20" s="422">
        <f t="shared" si="4"/>
        <v>0</v>
      </c>
      <c r="F20" s="422">
        <f t="shared" si="4"/>
        <v>0</v>
      </c>
      <c r="G20" s="422">
        <f t="shared" si="4"/>
        <v>11</v>
      </c>
    </row>
    <row r="21" spans="1:7" x14ac:dyDescent="0.15">
      <c r="A21" s="396" t="s">
        <v>3811</v>
      </c>
      <c r="B21" s="422">
        <f>SUM(C21:G21)</f>
        <v>2</v>
      </c>
      <c r="C21" s="423" t="s">
        <v>6</v>
      </c>
      <c r="D21" s="423">
        <v>2</v>
      </c>
      <c r="E21" s="423" t="s">
        <v>6</v>
      </c>
      <c r="F21" s="423" t="s">
        <v>6</v>
      </c>
      <c r="G21" s="423">
        <v>0</v>
      </c>
    </row>
    <row r="22" spans="1:7" x14ac:dyDescent="0.15">
      <c r="A22" s="396" t="s">
        <v>1118</v>
      </c>
      <c r="B22" s="422">
        <f>SUM(C22:G22)</f>
        <v>7</v>
      </c>
      <c r="C22" s="423" t="s">
        <v>6</v>
      </c>
      <c r="D22" s="423">
        <v>4</v>
      </c>
      <c r="E22" s="423" t="s">
        <v>6</v>
      </c>
      <c r="F22" s="423" t="s">
        <v>6</v>
      </c>
      <c r="G22" s="423">
        <v>3</v>
      </c>
    </row>
    <row r="23" spans="1:7" x14ac:dyDescent="0.15">
      <c r="A23" s="396" t="s">
        <v>8</v>
      </c>
      <c r="B23" s="422">
        <f>SUM(C23:G23)</f>
        <v>21</v>
      </c>
      <c r="C23" s="423" t="s">
        <v>6</v>
      </c>
      <c r="D23" s="423">
        <v>13</v>
      </c>
      <c r="E23" s="423" t="s">
        <v>6</v>
      </c>
      <c r="F23" s="423" t="s">
        <v>6</v>
      </c>
      <c r="G23" s="423">
        <v>8</v>
      </c>
    </row>
    <row r="24" spans="1:7" s="227" customFormat="1" x14ac:dyDescent="0.15">
      <c r="A24" s="395" t="s">
        <v>9</v>
      </c>
      <c r="B24" s="422">
        <f>SUM(B25:B27)</f>
        <v>15</v>
      </c>
      <c r="C24" s="422">
        <f t="shared" ref="C24:G24" si="5">SUM(C25:C27)</f>
        <v>2</v>
      </c>
      <c r="D24" s="422">
        <f t="shared" si="5"/>
        <v>4</v>
      </c>
      <c r="E24" s="422">
        <f t="shared" si="5"/>
        <v>0</v>
      </c>
      <c r="F24" s="422">
        <f t="shared" si="5"/>
        <v>2</v>
      </c>
      <c r="G24" s="422">
        <f t="shared" si="5"/>
        <v>7</v>
      </c>
    </row>
    <row r="25" spans="1:7" x14ac:dyDescent="0.15">
      <c r="A25" s="396" t="s">
        <v>547</v>
      </c>
      <c r="B25" s="422">
        <f>SUM(C25:G25)</f>
        <v>13</v>
      </c>
      <c r="C25" s="423">
        <v>2</v>
      </c>
      <c r="D25" s="423">
        <v>3</v>
      </c>
      <c r="E25" s="423" t="s">
        <v>6</v>
      </c>
      <c r="F25" s="423">
        <v>2</v>
      </c>
      <c r="G25" s="423">
        <v>6</v>
      </c>
    </row>
    <row r="26" spans="1:7" x14ac:dyDescent="0.15">
      <c r="A26" s="396" t="s">
        <v>1119</v>
      </c>
      <c r="B26" s="422">
        <f>SUM(C26:G26)</f>
        <v>1</v>
      </c>
      <c r="C26" s="423">
        <v>0</v>
      </c>
      <c r="D26" s="423">
        <v>1</v>
      </c>
      <c r="E26" s="423" t="s">
        <v>6</v>
      </c>
      <c r="F26" s="423">
        <v>0</v>
      </c>
      <c r="G26" s="423">
        <v>0</v>
      </c>
    </row>
    <row r="27" spans="1:7" x14ac:dyDescent="0.15">
      <c r="A27" s="396" t="s">
        <v>1107</v>
      </c>
      <c r="B27" s="422">
        <f>SUM(C27:G27)</f>
        <v>1</v>
      </c>
      <c r="C27" s="423">
        <v>0</v>
      </c>
      <c r="D27" s="423">
        <v>0</v>
      </c>
      <c r="E27" s="423" t="s">
        <v>6</v>
      </c>
      <c r="F27" s="423">
        <v>0</v>
      </c>
      <c r="G27" s="423">
        <v>1</v>
      </c>
    </row>
    <row r="28" spans="1:7" s="227" customFormat="1" x14ac:dyDescent="0.15">
      <c r="A28" s="395" t="s">
        <v>10</v>
      </c>
      <c r="B28" s="422">
        <f>SUM(B29:B35)</f>
        <v>35</v>
      </c>
      <c r="C28" s="422">
        <f t="shared" ref="C28:G28" si="6">SUM(C29:C35)</f>
        <v>3</v>
      </c>
      <c r="D28" s="422">
        <f t="shared" si="6"/>
        <v>11</v>
      </c>
      <c r="E28" s="422">
        <f t="shared" si="6"/>
        <v>2</v>
      </c>
      <c r="F28" s="422">
        <f t="shared" si="6"/>
        <v>0</v>
      </c>
      <c r="G28" s="422">
        <f t="shared" si="6"/>
        <v>19</v>
      </c>
    </row>
    <row r="29" spans="1:7" x14ac:dyDescent="0.15">
      <c r="A29" s="396" t="s">
        <v>8</v>
      </c>
      <c r="B29" s="422">
        <f t="shared" ref="B29:B35" si="7">SUM(C29:G29)</f>
        <v>1</v>
      </c>
      <c r="C29" s="423">
        <v>0</v>
      </c>
      <c r="D29" s="423">
        <v>1</v>
      </c>
      <c r="E29" s="423">
        <v>0</v>
      </c>
      <c r="F29" s="423" t="s">
        <v>6</v>
      </c>
      <c r="G29" s="423">
        <v>0</v>
      </c>
    </row>
    <row r="30" spans="1:7" x14ac:dyDescent="0.15">
      <c r="A30" s="396" t="s">
        <v>1242</v>
      </c>
      <c r="B30" s="422">
        <f t="shared" si="7"/>
        <v>16</v>
      </c>
      <c r="C30" s="423">
        <v>3</v>
      </c>
      <c r="D30" s="423">
        <v>2</v>
      </c>
      <c r="E30" s="423">
        <v>0</v>
      </c>
      <c r="F30" s="423" t="s">
        <v>6</v>
      </c>
      <c r="G30" s="423">
        <v>11</v>
      </c>
    </row>
    <row r="31" spans="1:7" x14ac:dyDescent="0.15">
      <c r="A31" s="396" t="s">
        <v>10</v>
      </c>
      <c r="B31" s="422">
        <f t="shared" si="7"/>
        <v>10</v>
      </c>
      <c r="C31" s="423">
        <v>0</v>
      </c>
      <c r="D31" s="423">
        <v>2</v>
      </c>
      <c r="E31" s="423">
        <v>2</v>
      </c>
      <c r="F31" s="423" t="s">
        <v>6</v>
      </c>
      <c r="G31" s="423">
        <v>6</v>
      </c>
    </row>
    <row r="32" spans="1:7" x14ac:dyDescent="0.15">
      <c r="A32" s="396" t="s">
        <v>553</v>
      </c>
      <c r="B32" s="422">
        <f t="shared" si="7"/>
        <v>1</v>
      </c>
      <c r="C32" s="423">
        <v>0</v>
      </c>
      <c r="D32" s="423">
        <v>0</v>
      </c>
      <c r="E32" s="423">
        <v>0</v>
      </c>
      <c r="F32" s="423" t="s">
        <v>6</v>
      </c>
      <c r="G32" s="423">
        <v>1</v>
      </c>
    </row>
    <row r="33" spans="1:7" x14ac:dyDescent="0.15">
      <c r="A33" s="396" t="s">
        <v>1120</v>
      </c>
      <c r="B33" s="422">
        <f t="shared" si="7"/>
        <v>5</v>
      </c>
      <c r="C33" s="423">
        <v>0</v>
      </c>
      <c r="D33" s="423">
        <v>4</v>
      </c>
      <c r="E33" s="423">
        <v>0</v>
      </c>
      <c r="F33" s="423" t="s">
        <v>6</v>
      </c>
      <c r="G33" s="423">
        <v>1</v>
      </c>
    </row>
    <row r="34" spans="1:7" x14ac:dyDescent="0.15">
      <c r="A34" s="396" t="s">
        <v>3812</v>
      </c>
      <c r="B34" s="422">
        <f t="shared" si="7"/>
        <v>1</v>
      </c>
      <c r="C34" s="423">
        <v>0</v>
      </c>
      <c r="D34" s="423">
        <v>1</v>
      </c>
      <c r="E34" s="423">
        <v>0</v>
      </c>
      <c r="F34" s="423" t="s">
        <v>6</v>
      </c>
      <c r="G34" s="423">
        <v>0</v>
      </c>
    </row>
    <row r="35" spans="1:7" x14ac:dyDescent="0.15">
      <c r="A35" s="396" t="s">
        <v>3813</v>
      </c>
      <c r="B35" s="422">
        <f t="shared" si="7"/>
        <v>1</v>
      </c>
      <c r="C35" s="423">
        <v>0</v>
      </c>
      <c r="D35" s="423">
        <v>1</v>
      </c>
      <c r="E35" s="423">
        <v>0</v>
      </c>
      <c r="F35" s="423" t="s">
        <v>6</v>
      </c>
      <c r="G35" s="423">
        <v>0</v>
      </c>
    </row>
    <row r="36" spans="1:7" s="227" customFormat="1" x14ac:dyDescent="0.15">
      <c r="A36" s="395" t="s">
        <v>11</v>
      </c>
      <c r="B36" s="422">
        <f t="shared" ref="B36:G36" si="8">SUM(B37:B55)</f>
        <v>76</v>
      </c>
      <c r="C36" s="422">
        <f t="shared" si="8"/>
        <v>6</v>
      </c>
      <c r="D36" s="422">
        <f t="shared" si="8"/>
        <v>9</v>
      </c>
      <c r="E36" s="422">
        <f t="shared" si="8"/>
        <v>1</v>
      </c>
      <c r="F36" s="422">
        <f t="shared" si="8"/>
        <v>0</v>
      </c>
      <c r="G36" s="422">
        <f t="shared" si="8"/>
        <v>60</v>
      </c>
    </row>
    <row r="37" spans="1:7" x14ac:dyDescent="0.15">
      <c r="A37" s="396" t="s">
        <v>757</v>
      </c>
      <c r="B37" s="422">
        <f t="shared" ref="B37:B55" si="9">SUM(C37:G37)</f>
        <v>1</v>
      </c>
      <c r="C37" s="423">
        <v>0</v>
      </c>
      <c r="D37" s="423">
        <v>1</v>
      </c>
      <c r="E37" s="423">
        <v>0</v>
      </c>
      <c r="F37" s="423" t="s">
        <v>6</v>
      </c>
      <c r="G37" s="423">
        <v>0</v>
      </c>
    </row>
    <row r="38" spans="1:7" x14ac:dyDescent="0.15">
      <c r="A38" s="396" t="s">
        <v>651</v>
      </c>
      <c r="B38" s="422">
        <f t="shared" si="9"/>
        <v>4</v>
      </c>
      <c r="C38" s="423">
        <v>1</v>
      </c>
      <c r="D38" s="423">
        <v>1</v>
      </c>
      <c r="E38" s="423">
        <v>1</v>
      </c>
      <c r="F38" s="423" t="s">
        <v>6</v>
      </c>
      <c r="G38" s="423">
        <v>1</v>
      </c>
    </row>
    <row r="39" spans="1:7" x14ac:dyDescent="0.15">
      <c r="A39" s="396" t="s">
        <v>3814</v>
      </c>
      <c r="B39" s="422">
        <f t="shared" si="9"/>
        <v>1</v>
      </c>
      <c r="C39" s="423">
        <v>0</v>
      </c>
      <c r="D39" s="423">
        <v>0</v>
      </c>
      <c r="E39" s="423">
        <v>0</v>
      </c>
      <c r="F39" s="423" t="s">
        <v>6</v>
      </c>
      <c r="G39" s="423">
        <v>1</v>
      </c>
    </row>
    <row r="40" spans="1:7" x14ac:dyDescent="0.15">
      <c r="A40" s="396" t="s">
        <v>557</v>
      </c>
      <c r="B40" s="422">
        <f t="shared" si="9"/>
        <v>3</v>
      </c>
      <c r="C40" s="423">
        <v>1</v>
      </c>
      <c r="D40" s="423">
        <v>2</v>
      </c>
      <c r="E40" s="423">
        <v>0</v>
      </c>
      <c r="F40" s="423" t="s">
        <v>6</v>
      </c>
      <c r="G40" s="423">
        <v>0</v>
      </c>
    </row>
    <row r="41" spans="1:7" x14ac:dyDescent="0.15">
      <c r="A41" s="396" t="s">
        <v>3815</v>
      </c>
      <c r="B41" s="422">
        <f t="shared" si="9"/>
        <v>1</v>
      </c>
      <c r="C41" s="423">
        <v>0</v>
      </c>
      <c r="D41" s="423">
        <v>0</v>
      </c>
      <c r="E41" s="423">
        <v>0</v>
      </c>
      <c r="F41" s="423" t="s">
        <v>6</v>
      </c>
      <c r="G41" s="423">
        <v>1</v>
      </c>
    </row>
    <row r="42" spans="1:7" x14ac:dyDescent="0.15">
      <c r="A42" s="396" t="s">
        <v>11</v>
      </c>
      <c r="B42" s="422">
        <f t="shared" si="9"/>
        <v>15</v>
      </c>
      <c r="C42" s="423">
        <v>0</v>
      </c>
      <c r="D42" s="423">
        <v>2</v>
      </c>
      <c r="E42" s="423">
        <v>0</v>
      </c>
      <c r="F42" s="423" t="s">
        <v>6</v>
      </c>
      <c r="G42" s="423">
        <v>13</v>
      </c>
    </row>
    <row r="43" spans="1:7" x14ac:dyDescent="0.15">
      <c r="A43" s="396" t="s">
        <v>3816</v>
      </c>
      <c r="B43" s="422">
        <f t="shared" si="9"/>
        <v>13</v>
      </c>
      <c r="C43" s="423">
        <v>2</v>
      </c>
      <c r="D43" s="423">
        <v>0</v>
      </c>
      <c r="E43" s="423">
        <v>0</v>
      </c>
      <c r="F43" s="423" t="s">
        <v>6</v>
      </c>
      <c r="G43" s="423">
        <v>11</v>
      </c>
    </row>
    <row r="44" spans="1:7" x14ac:dyDescent="0.15">
      <c r="A44" s="396" t="s">
        <v>1102</v>
      </c>
      <c r="B44" s="422">
        <f t="shared" si="9"/>
        <v>5</v>
      </c>
      <c r="C44" s="423">
        <v>1</v>
      </c>
      <c r="D44" s="423">
        <v>0</v>
      </c>
      <c r="E44" s="423">
        <v>0</v>
      </c>
      <c r="F44" s="423" t="s">
        <v>6</v>
      </c>
      <c r="G44" s="423">
        <v>4</v>
      </c>
    </row>
    <row r="45" spans="1:7" x14ac:dyDescent="0.15">
      <c r="A45" s="396" t="s">
        <v>1103</v>
      </c>
      <c r="B45" s="422">
        <f t="shared" si="9"/>
        <v>4</v>
      </c>
      <c r="C45" s="423">
        <v>1</v>
      </c>
      <c r="D45" s="423">
        <v>1</v>
      </c>
      <c r="E45" s="423">
        <v>0</v>
      </c>
      <c r="F45" s="423" t="s">
        <v>6</v>
      </c>
      <c r="G45" s="423">
        <v>2</v>
      </c>
    </row>
    <row r="46" spans="1:7" x14ac:dyDescent="0.15">
      <c r="A46" s="396" t="s">
        <v>654</v>
      </c>
      <c r="B46" s="422">
        <f t="shared" si="9"/>
        <v>15</v>
      </c>
      <c r="C46" s="423">
        <v>0</v>
      </c>
      <c r="D46" s="423">
        <v>0</v>
      </c>
      <c r="E46" s="423">
        <v>0</v>
      </c>
      <c r="F46" s="423" t="s">
        <v>6</v>
      </c>
      <c r="G46" s="423">
        <v>15</v>
      </c>
    </row>
    <row r="47" spans="1:7" x14ac:dyDescent="0.15">
      <c r="A47" s="396" t="s">
        <v>3817</v>
      </c>
      <c r="B47" s="422">
        <f t="shared" si="9"/>
        <v>6</v>
      </c>
      <c r="C47" s="423">
        <v>0</v>
      </c>
      <c r="D47" s="423">
        <v>1</v>
      </c>
      <c r="E47" s="423">
        <v>0</v>
      </c>
      <c r="F47" s="423" t="s">
        <v>6</v>
      </c>
      <c r="G47" s="423">
        <v>5</v>
      </c>
    </row>
    <row r="48" spans="1:7" x14ac:dyDescent="0.15">
      <c r="A48" s="396" t="s">
        <v>1105</v>
      </c>
      <c r="B48" s="422">
        <f t="shared" si="9"/>
        <v>1</v>
      </c>
      <c r="C48" s="423">
        <v>0</v>
      </c>
      <c r="D48" s="423">
        <v>0</v>
      </c>
      <c r="E48" s="423">
        <v>0</v>
      </c>
      <c r="F48" s="423" t="s">
        <v>6</v>
      </c>
      <c r="G48" s="423">
        <v>1</v>
      </c>
    </row>
    <row r="49" spans="1:7" x14ac:dyDescent="0.15">
      <c r="A49" s="396" t="s">
        <v>1160</v>
      </c>
      <c r="B49" s="422">
        <f t="shared" si="9"/>
        <v>1</v>
      </c>
      <c r="C49" s="423">
        <v>0</v>
      </c>
      <c r="D49" s="423">
        <v>0</v>
      </c>
      <c r="E49" s="423">
        <v>0</v>
      </c>
      <c r="F49" s="423" t="s">
        <v>6</v>
      </c>
      <c r="G49" s="423">
        <v>1</v>
      </c>
    </row>
    <row r="50" spans="1:7" x14ac:dyDescent="0.15">
      <c r="A50" s="396" t="s">
        <v>3818</v>
      </c>
      <c r="B50" s="422">
        <f t="shared" si="9"/>
        <v>1</v>
      </c>
      <c r="C50" s="423">
        <v>0</v>
      </c>
      <c r="D50" s="423">
        <v>0</v>
      </c>
      <c r="E50" s="423">
        <v>0</v>
      </c>
      <c r="F50" s="423" t="s">
        <v>6</v>
      </c>
      <c r="G50" s="423">
        <v>1</v>
      </c>
    </row>
    <row r="51" spans="1:7" x14ac:dyDescent="0.15">
      <c r="A51" s="396" t="s">
        <v>1342</v>
      </c>
      <c r="B51" s="422">
        <f t="shared" si="9"/>
        <v>1</v>
      </c>
      <c r="C51" s="423">
        <v>0</v>
      </c>
      <c r="D51" s="423">
        <v>0</v>
      </c>
      <c r="E51" s="423">
        <v>0</v>
      </c>
      <c r="F51" s="423" t="s">
        <v>6</v>
      </c>
      <c r="G51" s="423">
        <v>1</v>
      </c>
    </row>
    <row r="52" spans="1:7" x14ac:dyDescent="0.15">
      <c r="A52" s="396" t="s">
        <v>3819</v>
      </c>
      <c r="B52" s="422">
        <f t="shared" si="9"/>
        <v>1</v>
      </c>
      <c r="C52" s="423">
        <v>0</v>
      </c>
      <c r="D52" s="423">
        <v>0</v>
      </c>
      <c r="E52" s="423">
        <v>0</v>
      </c>
      <c r="F52" s="423" t="s">
        <v>6</v>
      </c>
      <c r="G52" s="423">
        <v>1</v>
      </c>
    </row>
    <row r="53" spans="1:7" x14ac:dyDescent="0.15">
      <c r="A53" s="396" t="s">
        <v>3810</v>
      </c>
      <c r="B53" s="422">
        <f t="shared" si="9"/>
        <v>1</v>
      </c>
      <c r="C53" s="423">
        <v>0</v>
      </c>
      <c r="D53" s="423">
        <v>0</v>
      </c>
      <c r="E53" s="423">
        <v>0</v>
      </c>
      <c r="F53" s="423" t="s">
        <v>6</v>
      </c>
      <c r="G53" s="423">
        <v>1</v>
      </c>
    </row>
    <row r="54" spans="1:7" x14ac:dyDescent="0.15">
      <c r="A54" s="396" t="s">
        <v>3820</v>
      </c>
      <c r="B54" s="422">
        <f t="shared" si="9"/>
        <v>1</v>
      </c>
      <c r="C54" s="423">
        <v>0</v>
      </c>
      <c r="D54" s="423">
        <v>0</v>
      </c>
      <c r="E54" s="423">
        <v>0</v>
      </c>
      <c r="F54" s="423" t="s">
        <v>6</v>
      </c>
      <c r="G54" s="423">
        <v>1</v>
      </c>
    </row>
    <row r="55" spans="1:7" ht="11.25" x14ac:dyDescent="0.15">
      <c r="A55" s="156" t="s">
        <v>3809</v>
      </c>
      <c r="B55" s="422">
        <f t="shared" si="9"/>
        <v>1</v>
      </c>
      <c r="C55" s="423">
        <v>0</v>
      </c>
      <c r="D55" s="423">
        <v>1</v>
      </c>
      <c r="E55" s="423">
        <v>0</v>
      </c>
      <c r="F55" s="423" t="s">
        <v>6</v>
      </c>
      <c r="G55" s="423">
        <v>0</v>
      </c>
    </row>
    <row r="56" spans="1:7" s="227" customFormat="1" x14ac:dyDescent="0.15">
      <c r="A56" s="395" t="s">
        <v>12</v>
      </c>
      <c r="B56" s="422">
        <f>SUM(B57:B101)</f>
        <v>221</v>
      </c>
      <c r="C56" s="422">
        <f t="shared" ref="C56:G56" si="10">SUM(C57:C101)</f>
        <v>60</v>
      </c>
      <c r="D56" s="422">
        <f t="shared" si="10"/>
        <v>34</v>
      </c>
      <c r="E56" s="422">
        <f t="shared" si="10"/>
        <v>5</v>
      </c>
      <c r="F56" s="422">
        <f t="shared" si="10"/>
        <v>5</v>
      </c>
      <c r="G56" s="422">
        <f t="shared" si="10"/>
        <v>117</v>
      </c>
    </row>
    <row r="57" spans="1:7" x14ac:dyDescent="0.15">
      <c r="A57" s="396" t="s">
        <v>1118</v>
      </c>
      <c r="B57" s="422">
        <f t="shared" ref="B57:B101" si="11">SUM(C57:G57)</f>
        <v>1</v>
      </c>
      <c r="C57" s="423">
        <v>0</v>
      </c>
      <c r="D57" s="423">
        <v>0</v>
      </c>
      <c r="E57" s="423">
        <v>0</v>
      </c>
      <c r="F57" s="423">
        <v>0</v>
      </c>
      <c r="G57" s="423">
        <v>1</v>
      </c>
    </row>
    <row r="58" spans="1:7" x14ac:dyDescent="0.15">
      <c r="A58" s="396" t="s">
        <v>8</v>
      </c>
      <c r="B58" s="422">
        <f t="shared" si="11"/>
        <v>1</v>
      </c>
      <c r="C58" s="423">
        <v>1</v>
      </c>
      <c r="D58" s="423">
        <v>0</v>
      </c>
      <c r="E58" s="423">
        <v>0</v>
      </c>
      <c r="F58" s="423">
        <v>0</v>
      </c>
      <c r="G58" s="423">
        <v>0</v>
      </c>
    </row>
    <row r="59" spans="1:7" x14ac:dyDescent="0.15">
      <c r="A59" s="396" t="s">
        <v>10</v>
      </c>
      <c r="B59" s="422">
        <f t="shared" si="11"/>
        <v>1</v>
      </c>
      <c r="C59" s="423">
        <v>1</v>
      </c>
      <c r="D59" s="423">
        <v>0</v>
      </c>
      <c r="E59" s="423">
        <v>0</v>
      </c>
      <c r="F59" s="423">
        <v>0</v>
      </c>
      <c r="G59" s="423">
        <v>0</v>
      </c>
    </row>
    <row r="60" spans="1:7" x14ac:dyDescent="0.15">
      <c r="A60" s="396" t="s">
        <v>3812</v>
      </c>
      <c r="B60" s="422">
        <f t="shared" si="11"/>
        <v>1</v>
      </c>
      <c r="C60" s="423">
        <v>0</v>
      </c>
      <c r="D60" s="423">
        <v>0</v>
      </c>
      <c r="E60" s="423">
        <v>0</v>
      </c>
      <c r="F60" s="423">
        <v>0</v>
      </c>
      <c r="G60" s="423">
        <v>1</v>
      </c>
    </row>
    <row r="61" spans="1:7" x14ac:dyDescent="0.15">
      <c r="A61" s="396" t="s">
        <v>11</v>
      </c>
      <c r="B61" s="422">
        <f t="shared" si="11"/>
        <v>1</v>
      </c>
      <c r="C61" s="423">
        <v>1</v>
      </c>
      <c r="D61" s="423">
        <v>0</v>
      </c>
      <c r="E61" s="423">
        <v>0</v>
      </c>
      <c r="F61" s="423">
        <v>0</v>
      </c>
      <c r="G61" s="423">
        <v>0</v>
      </c>
    </row>
    <row r="62" spans="1:7" x14ac:dyDescent="0.15">
      <c r="A62" s="396" t="s">
        <v>3821</v>
      </c>
      <c r="B62" s="422">
        <f t="shared" si="11"/>
        <v>1</v>
      </c>
      <c r="C62" s="423">
        <v>0</v>
      </c>
      <c r="D62" s="423">
        <v>0</v>
      </c>
      <c r="E62" s="423">
        <v>0</v>
      </c>
      <c r="F62" s="423">
        <v>0</v>
      </c>
      <c r="G62" s="423">
        <v>1</v>
      </c>
    </row>
    <row r="63" spans="1:7" x14ac:dyDescent="0.15">
      <c r="A63" s="396" t="s">
        <v>3822</v>
      </c>
      <c r="B63" s="422">
        <f t="shared" si="11"/>
        <v>1</v>
      </c>
      <c r="C63" s="423">
        <v>1</v>
      </c>
      <c r="D63" s="423">
        <v>0</v>
      </c>
      <c r="E63" s="423">
        <v>0</v>
      </c>
      <c r="F63" s="423">
        <v>0</v>
      </c>
      <c r="G63" s="423">
        <v>0</v>
      </c>
    </row>
    <row r="64" spans="1:7" x14ac:dyDescent="0.15">
      <c r="A64" s="396" t="s">
        <v>566</v>
      </c>
      <c r="B64" s="422">
        <f t="shared" si="11"/>
        <v>1</v>
      </c>
      <c r="C64" s="423">
        <v>0</v>
      </c>
      <c r="D64" s="423">
        <v>0</v>
      </c>
      <c r="E64" s="423">
        <v>0</v>
      </c>
      <c r="F64" s="423">
        <v>0</v>
      </c>
      <c r="G64" s="423">
        <v>1</v>
      </c>
    </row>
    <row r="65" spans="1:7" x14ac:dyDescent="0.15">
      <c r="A65" s="396" t="s">
        <v>1105</v>
      </c>
      <c r="B65" s="422">
        <f t="shared" si="11"/>
        <v>40</v>
      </c>
      <c r="C65" s="423">
        <v>18</v>
      </c>
      <c r="D65" s="423">
        <v>6</v>
      </c>
      <c r="E65" s="423">
        <v>1</v>
      </c>
      <c r="F65" s="423">
        <v>0</v>
      </c>
      <c r="G65" s="423">
        <v>15</v>
      </c>
    </row>
    <row r="66" spans="1:7" x14ac:dyDescent="0.15">
      <c r="A66" s="396" t="s">
        <v>1340</v>
      </c>
      <c r="B66" s="422">
        <f t="shared" si="11"/>
        <v>5</v>
      </c>
      <c r="C66" s="423">
        <v>2</v>
      </c>
      <c r="D66" s="423">
        <v>0</v>
      </c>
      <c r="E66" s="423">
        <v>0</v>
      </c>
      <c r="F66" s="423">
        <v>0</v>
      </c>
      <c r="G66" s="423">
        <v>3</v>
      </c>
    </row>
    <row r="67" spans="1:7" x14ac:dyDescent="0.15">
      <c r="A67" s="396" t="s">
        <v>3823</v>
      </c>
      <c r="B67" s="422">
        <f t="shared" si="11"/>
        <v>6</v>
      </c>
      <c r="C67" s="423">
        <v>0</v>
      </c>
      <c r="D67" s="423">
        <v>4</v>
      </c>
      <c r="E67" s="423">
        <v>0</v>
      </c>
      <c r="F67" s="423">
        <v>0</v>
      </c>
      <c r="G67" s="423">
        <v>2</v>
      </c>
    </row>
    <row r="68" spans="1:7" x14ac:dyDescent="0.15">
      <c r="A68" s="396" t="s">
        <v>1106</v>
      </c>
      <c r="B68" s="422">
        <f t="shared" si="11"/>
        <v>2</v>
      </c>
      <c r="C68" s="423">
        <v>1</v>
      </c>
      <c r="D68" s="423">
        <v>0</v>
      </c>
      <c r="E68" s="423">
        <v>0</v>
      </c>
      <c r="F68" s="423">
        <v>0</v>
      </c>
      <c r="G68" s="423">
        <v>1</v>
      </c>
    </row>
    <row r="69" spans="1:7" x14ac:dyDescent="0.15">
      <c r="A69" s="396" t="s">
        <v>1107</v>
      </c>
      <c r="B69" s="422">
        <f t="shared" si="11"/>
        <v>4</v>
      </c>
      <c r="C69" s="423">
        <v>1</v>
      </c>
      <c r="D69" s="423">
        <v>2</v>
      </c>
      <c r="E69" s="423">
        <v>0</v>
      </c>
      <c r="F69" s="423">
        <v>0</v>
      </c>
      <c r="G69" s="423">
        <v>1</v>
      </c>
    </row>
    <row r="70" spans="1:7" x14ac:dyDescent="0.15">
      <c r="A70" s="396" t="s">
        <v>1121</v>
      </c>
      <c r="B70" s="422">
        <f t="shared" si="11"/>
        <v>3</v>
      </c>
      <c r="C70" s="423">
        <v>0</v>
      </c>
      <c r="D70" s="423">
        <v>0</v>
      </c>
      <c r="E70" s="423">
        <v>0</v>
      </c>
      <c r="F70" s="423">
        <v>0</v>
      </c>
      <c r="G70" s="423">
        <v>3</v>
      </c>
    </row>
    <row r="71" spans="1:7" x14ac:dyDescent="0.15">
      <c r="A71" s="396" t="s">
        <v>3824</v>
      </c>
      <c r="B71" s="422">
        <f t="shared" si="11"/>
        <v>1</v>
      </c>
      <c r="C71" s="423">
        <v>1</v>
      </c>
      <c r="D71" s="423">
        <v>0</v>
      </c>
      <c r="E71" s="423">
        <v>0</v>
      </c>
      <c r="F71" s="423">
        <v>0</v>
      </c>
      <c r="G71" s="423">
        <v>0</v>
      </c>
    </row>
    <row r="72" spans="1:7" x14ac:dyDescent="0.15">
      <c r="A72" s="396" t="s">
        <v>1109</v>
      </c>
      <c r="B72" s="422">
        <f t="shared" si="11"/>
        <v>2</v>
      </c>
      <c r="C72" s="423">
        <v>0</v>
      </c>
      <c r="D72" s="423">
        <v>0</v>
      </c>
      <c r="E72" s="423">
        <v>0</v>
      </c>
      <c r="F72" s="423">
        <v>0</v>
      </c>
      <c r="G72" s="423">
        <v>2</v>
      </c>
    </row>
    <row r="73" spans="1:7" x14ac:dyDescent="0.15">
      <c r="A73" s="396" t="s">
        <v>3825</v>
      </c>
      <c r="B73" s="422">
        <f t="shared" si="11"/>
        <v>2</v>
      </c>
      <c r="C73" s="423">
        <v>1</v>
      </c>
      <c r="D73" s="423">
        <v>0</v>
      </c>
      <c r="E73" s="423">
        <v>0</v>
      </c>
      <c r="F73" s="423">
        <v>0</v>
      </c>
      <c r="G73" s="423">
        <v>1</v>
      </c>
    </row>
    <row r="74" spans="1:7" x14ac:dyDescent="0.15">
      <c r="A74" s="396" t="s">
        <v>3826</v>
      </c>
      <c r="B74" s="422">
        <f t="shared" si="11"/>
        <v>13</v>
      </c>
      <c r="C74" s="423">
        <v>1</v>
      </c>
      <c r="D74" s="423">
        <v>1</v>
      </c>
      <c r="E74" s="423">
        <v>0</v>
      </c>
      <c r="F74" s="423">
        <v>0</v>
      </c>
      <c r="G74" s="423">
        <v>11</v>
      </c>
    </row>
    <row r="75" spans="1:7" x14ac:dyDescent="0.15">
      <c r="A75" s="396" t="s">
        <v>1160</v>
      </c>
      <c r="B75" s="422">
        <f t="shared" si="11"/>
        <v>6</v>
      </c>
      <c r="C75" s="423">
        <v>1</v>
      </c>
      <c r="D75" s="423">
        <v>0</v>
      </c>
      <c r="E75" s="423">
        <v>1</v>
      </c>
      <c r="F75" s="423">
        <v>0</v>
      </c>
      <c r="G75" s="423">
        <v>4</v>
      </c>
    </row>
    <row r="76" spans="1:7" x14ac:dyDescent="0.15">
      <c r="A76" s="396" t="s">
        <v>3818</v>
      </c>
      <c r="B76" s="422">
        <f t="shared" si="11"/>
        <v>7</v>
      </c>
      <c r="C76" s="423">
        <v>0</v>
      </c>
      <c r="D76" s="423">
        <v>0</v>
      </c>
      <c r="E76" s="423">
        <v>1</v>
      </c>
      <c r="F76" s="423">
        <v>2</v>
      </c>
      <c r="G76" s="423">
        <v>4</v>
      </c>
    </row>
    <row r="77" spans="1:7" x14ac:dyDescent="0.15">
      <c r="A77" s="396" t="s">
        <v>3827</v>
      </c>
      <c r="B77" s="422">
        <f t="shared" si="11"/>
        <v>6</v>
      </c>
      <c r="C77" s="423">
        <v>0</v>
      </c>
      <c r="D77" s="423">
        <v>1</v>
      </c>
      <c r="E77" s="423">
        <v>1</v>
      </c>
      <c r="F77" s="423">
        <v>0</v>
      </c>
      <c r="G77" s="423">
        <v>4</v>
      </c>
    </row>
    <row r="78" spans="1:7" x14ac:dyDescent="0.15">
      <c r="A78" s="396" t="s">
        <v>1243</v>
      </c>
      <c r="B78" s="422">
        <f t="shared" si="11"/>
        <v>2</v>
      </c>
      <c r="C78" s="423">
        <v>0</v>
      </c>
      <c r="D78" s="423">
        <v>0</v>
      </c>
      <c r="E78" s="423">
        <v>0</v>
      </c>
      <c r="F78" s="423">
        <v>2</v>
      </c>
      <c r="G78" s="423">
        <v>0</v>
      </c>
    </row>
    <row r="79" spans="1:7" x14ac:dyDescent="0.15">
      <c r="A79" s="396" t="s">
        <v>3813</v>
      </c>
      <c r="B79" s="422">
        <f t="shared" si="11"/>
        <v>4</v>
      </c>
      <c r="C79" s="423">
        <v>1</v>
      </c>
      <c r="D79" s="423">
        <v>0</v>
      </c>
      <c r="E79" s="423">
        <v>0</v>
      </c>
      <c r="F79" s="423">
        <v>0</v>
      </c>
      <c r="G79" s="423">
        <v>3</v>
      </c>
    </row>
    <row r="80" spans="1:7" x14ac:dyDescent="0.15">
      <c r="A80" s="396" t="s">
        <v>3828</v>
      </c>
      <c r="B80" s="422">
        <f t="shared" si="11"/>
        <v>6</v>
      </c>
      <c r="C80" s="423">
        <v>2</v>
      </c>
      <c r="D80" s="423">
        <v>1</v>
      </c>
      <c r="E80" s="423">
        <v>0</v>
      </c>
      <c r="F80" s="423">
        <v>0</v>
      </c>
      <c r="G80" s="423">
        <v>3</v>
      </c>
    </row>
    <row r="81" spans="1:7" x14ac:dyDescent="0.15">
      <c r="A81" s="396" t="s">
        <v>3829</v>
      </c>
      <c r="B81" s="422">
        <f t="shared" si="11"/>
        <v>1</v>
      </c>
      <c r="C81" s="423">
        <v>0</v>
      </c>
      <c r="D81" s="423">
        <v>0</v>
      </c>
      <c r="E81" s="423">
        <v>0</v>
      </c>
      <c r="F81" s="423">
        <v>0</v>
      </c>
      <c r="G81" s="423">
        <v>1</v>
      </c>
    </row>
    <row r="82" spans="1:7" x14ac:dyDescent="0.15">
      <c r="A82" s="396" t="s">
        <v>3830</v>
      </c>
      <c r="B82" s="422">
        <f t="shared" si="11"/>
        <v>2</v>
      </c>
      <c r="C82" s="423">
        <v>0</v>
      </c>
      <c r="D82" s="423">
        <v>1</v>
      </c>
      <c r="E82" s="423">
        <v>0</v>
      </c>
      <c r="F82" s="423">
        <v>0</v>
      </c>
      <c r="G82" s="423">
        <v>1</v>
      </c>
    </row>
    <row r="83" spans="1:7" x14ac:dyDescent="0.15">
      <c r="A83" s="396" t="s">
        <v>3831</v>
      </c>
      <c r="B83" s="422">
        <f t="shared" si="11"/>
        <v>16</v>
      </c>
      <c r="C83" s="423">
        <v>7</v>
      </c>
      <c r="D83" s="423">
        <v>2</v>
      </c>
      <c r="E83" s="423">
        <v>0</v>
      </c>
      <c r="F83" s="423">
        <v>0</v>
      </c>
      <c r="G83" s="423">
        <v>7</v>
      </c>
    </row>
    <row r="84" spans="1:7" x14ac:dyDescent="0.15">
      <c r="A84" s="396" t="s">
        <v>3832</v>
      </c>
      <c r="B84" s="422">
        <f t="shared" si="11"/>
        <v>5</v>
      </c>
      <c r="C84" s="423">
        <v>0</v>
      </c>
      <c r="D84" s="423">
        <v>1</v>
      </c>
      <c r="E84" s="423">
        <v>0</v>
      </c>
      <c r="F84" s="423">
        <v>0</v>
      </c>
      <c r="G84" s="423">
        <v>4</v>
      </c>
    </row>
    <row r="85" spans="1:7" x14ac:dyDescent="0.15">
      <c r="A85" s="396" t="s">
        <v>1342</v>
      </c>
      <c r="B85" s="422">
        <f t="shared" si="11"/>
        <v>5</v>
      </c>
      <c r="C85" s="423">
        <v>2</v>
      </c>
      <c r="D85" s="423">
        <v>0</v>
      </c>
      <c r="E85" s="423">
        <v>0</v>
      </c>
      <c r="F85" s="423">
        <v>0</v>
      </c>
      <c r="G85" s="423">
        <v>3</v>
      </c>
    </row>
    <row r="86" spans="1:7" x14ac:dyDescent="0.15">
      <c r="A86" s="396" t="s">
        <v>3833</v>
      </c>
      <c r="B86" s="422">
        <f t="shared" si="11"/>
        <v>5</v>
      </c>
      <c r="C86" s="423">
        <v>1</v>
      </c>
      <c r="D86" s="423">
        <v>0</v>
      </c>
      <c r="E86" s="423">
        <v>0</v>
      </c>
      <c r="F86" s="423">
        <v>0</v>
      </c>
      <c r="G86" s="423">
        <v>4</v>
      </c>
    </row>
    <row r="87" spans="1:7" x14ac:dyDescent="0.15">
      <c r="A87" s="396" t="s">
        <v>3834</v>
      </c>
      <c r="B87" s="422">
        <f t="shared" si="11"/>
        <v>3</v>
      </c>
      <c r="C87" s="423">
        <v>2</v>
      </c>
      <c r="D87" s="423">
        <v>0</v>
      </c>
      <c r="E87" s="423">
        <v>0</v>
      </c>
      <c r="F87" s="423">
        <v>1</v>
      </c>
      <c r="G87" s="423">
        <v>0</v>
      </c>
    </row>
    <row r="88" spans="1:7" x14ac:dyDescent="0.15">
      <c r="A88" s="396" t="s">
        <v>3835</v>
      </c>
      <c r="B88" s="422">
        <f t="shared" si="11"/>
        <v>3</v>
      </c>
      <c r="C88" s="423">
        <v>0</v>
      </c>
      <c r="D88" s="423">
        <v>0</v>
      </c>
      <c r="E88" s="423">
        <v>0</v>
      </c>
      <c r="F88" s="423">
        <v>0</v>
      </c>
      <c r="G88" s="423">
        <v>3</v>
      </c>
    </row>
    <row r="89" spans="1:7" x14ac:dyDescent="0.15">
      <c r="A89" s="396" t="s">
        <v>3819</v>
      </c>
      <c r="B89" s="422">
        <f t="shared" si="11"/>
        <v>4</v>
      </c>
      <c r="C89" s="423">
        <v>1</v>
      </c>
      <c r="D89" s="423">
        <v>0</v>
      </c>
      <c r="E89" s="423">
        <v>0</v>
      </c>
      <c r="F89" s="423">
        <v>0</v>
      </c>
      <c r="G89" s="423">
        <v>3</v>
      </c>
    </row>
    <row r="90" spans="1:7" x14ac:dyDescent="0.15">
      <c r="A90" s="396" t="s">
        <v>3836</v>
      </c>
      <c r="B90" s="422">
        <f t="shared" si="11"/>
        <v>3</v>
      </c>
      <c r="C90" s="423">
        <v>0</v>
      </c>
      <c r="D90" s="423">
        <v>0</v>
      </c>
      <c r="E90" s="423">
        <v>0</v>
      </c>
      <c r="F90" s="423">
        <v>0</v>
      </c>
      <c r="G90" s="423">
        <v>3</v>
      </c>
    </row>
    <row r="91" spans="1:7" x14ac:dyDescent="0.15">
      <c r="A91" s="396" t="s">
        <v>3837</v>
      </c>
      <c r="B91" s="422">
        <f t="shared" si="11"/>
        <v>10</v>
      </c>
      <c r="C91" s="423">
        <v>4</v>
      </c>
      <c r="D91" s="423">
        <v>0</v>
      </c>
      <c r="E91" s="423">
        <v>1</v>
      </c>
      <c r="F91" s="423">
        <v>0</v>
      </c>
      <c r="G91" s="423">
        <v>5</v>
      </c>
    </row>
    <row r="92" spans="1:7" x14ac:dyDescent="0.15">
      <c r="A92" s="396" t="s">
        <v>3838</v>
      </c>
      <c r="B92" s="422">
        <f t="shared" si="11"/>
        <v>11</v>
      </c>
      <c r="C92" s="423">
        <v>0</v>
      </c>
      <c r="D92" s="423">
        <v>5</v>
      </c>
      <c r="E92" s="423">
        <v>0</v>
      </c>
      <c r="F92" s="423">
        <v>0</v>
      </c>
      <c r="G92" s="423">
        <v>6</v>
      </c>
    </row>
    <row r="93" spans="1:7" x14ac:dyDescent="0.15">
      <c r="A93" s="396" t="s">
        <v>3839</v>
      </c>
      <c r="B93" s="422">
        <f t="shared" si="11"/>
        <v>2</v>
      </c>
      <c r="C93" s="423">
        <v>1</v>
      </c>
      <c r="D93" s="423">
        <v>1</v>
      </c>
      <c r="E93" s="423">
        <v>0</v>
      </c>
      <c r="F93" s="423">
        <v>0</v>
      </c>
      <c r="G93" s="423">
        <v>0</v>
      </c>
    </row>
    <row r="94" spans="1:7" x14ac:dyDescent="0.15">
      <c r="A94" s="396" t="s">
        <v>3810</v>
      </c>
      <c r="B94" s="422">
        <f t="shared" si="11"/>
        <v>10</v>
      </c>
      <c r="C94" s="423">
        <v>2</v>
      </c>
      <c r="D94" s="423">
        <v>2</v>
      </c>
      <c r="E94" s="423">
        <v>0</v>
      </c>
      <c r="F94" s="423">
        <v>0</v>
      </c>
      <c r="G94" s="423">
        <v>6</v>
      </c>
    </row>
    <row r="95" spans="1:7" x14ac:dyDescent="0.15">
      <c r="A95" s="396" t="s">
        <v>3820</v>
      </c>
      <c r="B95" s="422">
        <f t="shared" si="11"/>
        <v>8</v>
      </c>
      <c r="C95" s="423">
        <v>3</v>
      </c>
      <c r="D95" s="423">
        <v>0</v>
      </c>
      <c r="E95" s="423">
        <v>0</v>
      </c>
      <c r="F95" s="423">
        <v>0</v>
      </c>
      <c r="G95" s="423">
        <v>5</v>
      </c>
    </row>
    <row r="96" spans="1:7" x14ac:dyDescent="0.15">
      <c r="A96" s="396" t="s">
        <v>1110</v>
      </c>
      <c r="B96" s="422">
        <f t="shared" si="11"/>
        <v>1</v>
      </c>
      <c r="C96" s="423">
        <v>1</v>
      </c>
      <c r="D96" s="423">
        <v>0</v>
      </c>
      <c r="E96" s="423">
        <v>0</v>
      </c>
      <c r="F96" s="423">
        <v>0</v>
      </c>
      <c r="G96" s="423">
        <v>0</v>
      </c>
    </row>
    <row r="97" spans="1:7" x14ac:dyDescent="0.15">
      <c r="A97" s="396" t="s">
        <v>659</v>
      </c>
      <c r="B97" s="422">
        <f t="shared" si="11"/>
        <v>3</v>
      </c>
      <c r="C97" s="423">
        <v>0</v>
      </c>
      <c r="D97" s="423">
        <v>0</v>
      </c>
      <c r="E97" s="423">
        <v>0</v>
      </c>
      <c r="F97" s="423">
        <v>0</v>
      </c>
      <c r="G97" s="423">
        <v>3</v>
      </c>
    </row>
    <row r="98" spans="1:7" x14ac:dyDescent="0.15">
      <c r="A98" s="396" t="s">
        <v>3840</v>
      </c>
      <c r="B98" s="422">
        <f t="shared" si="11"/>
        <v>1</v>
      </c>
      <c r="C98" s="423">
        <v>0</v>
      </c>
      <c r="D98" s="423">
        <v>1</v>
      </c>
      <c r="E98" s="423">
        <v>0</v>
      </c>
      <c r="F98" s="423">
        <v>0</v>
      </c>
      <c r="G98" s="423">
        <v>0</v>
      </c>
    </row>
    <row r="99" spans="1:7" x14ac:dyDescent="0.15">
      <c r="A99" s="396" t="s">
        <v>3841</v>
      </c>
      <c r="B99" s="422">
        <f t="shared" si="11"/>
        <v>6</v>
      </c>
      <c r="C99" s="423">
        <v>1</v>
      </c>
      <c r="D99" s="423">
        <v>5</v>
      </c>
      <c r="E99" s="423">
        <v>0</v>
      </c>
      <c r="F99" s="423">
        <v>0</v>
      </c>
      <c r="G99" s="423">
        <v>0</v>
      </c>
    </row>
    <row r="100" spans="1:7" x14ac:dyDescent="0.15">
      <c r="A100" s="396" t="s">
        <v>3842</v>
      </c>
      <c r="B100" s="422">
        <f t="shared" si="11"/>
        <v>2</v>
      </c>
      <c r="C100" s="423">
        <v>0</v>
      </c>
      <c r="D100" s="423">
        <v>1</v>
      </c>
      <c r="E100" s="423">
        <v>0</v>
      </c>
      <c r="F100" s="423">
        <v>0</v>
      </c>
      <c r="G100" s="423">
        <v>1</v>
      </c>
    </row>
    <row r="101" spans="1:7" x14ac:dyDescent="0.15">
      <c r="A101" s="396" t="s">
        <v>3843</v>
      </c>
      <c r="B101" s="422">
        <f t="shared" si="11"/>
        <v>3</v>
      </c>
      <c r="C101" s="423">
        <v>2</v>
      </c>
      <c r="D101" s="423">
        <v>0</v>
      </c>
      <c r="E101" s="423">
        <v>0</v>
      </c>
      <c r="F101" s="423">
        <v>0</v>
      </c>
      <c r="G101" s="423">
        <v>1</v>
      </c>
    </row>
    <row r="102" spans="1:7" s="227" customFormat="1" x14ac:dyDescent="0.15">
      <c r="A102" s="395" t="s">
        <v>13</v>
      </c>
      <c r="B102" s="422">
        <f>SUM(B103:B120)</f>
        <v>60</v>
      </c>
      <c r="C102" s="422">
        <f t="shared" ref="C102:G102" si="12">SUM(C103:C120)</f>
        <v>7</v>
      </c>
      <c r="D102" s="422">
        <f t="shared" si="12"/>
        <v>8</v>
      </c>
      <c r="E102" s="422">
        <f t="shared" si="12"/>
        <v>0</v>
      </c>
      <c r="F102" s="422">
        <f t="shared" si="12"/>
        <v>1</v>
      </c>
      <c r="G102" s="422">
        <f t="shared" si="12"/>
        <v>44</v>
      </c>
    </row>
    <row r="103" spans="1:7" x14ac:dyDescent="0.15">
      <c r="A103" s="396" t="s">
        <v>1244</v>
      </c>
      <c r="B103" s="422">
        <f t="shared" ref="B103:B120" si="13">SUM(C103:G103)</f>
        <v>22</v>
      </c>
      <c r="C103" s="423">
        <v>0</v>
      </c>
      <c r="D103" s="423">
        <v>5</v>
      </c>
      <c r="E103" s="423" t="s">
        <v>6</v>
      </c>
      <c r="F103" s="423">
        <v>1</v>
      </c>
      <c r="G103" s="423">
        <v>16</v>
      </c>
    </row>
    <row r="104" spans="1:7" x14ac:dyDescent="0.15">
      <c r="A104" s="396" t="s">
        <v>3844</v>
      </c>
      <c r="B104" s="422">
        <f t="shared" si="13"/>
        <v>2</v>
      </c>
      <c r="C104" s="423">
        <v>0</v>
      </c>
      <c r="D104" s="423">
        <v>2</v>
      </c>
      <c r="E104" s="423" t="s">
        <v>6</v>
      </c>
      <c r="F104" s="423">
        <v>0</v>
      </c>
      <c r="G104" s="423">
        <v>0</v>
      </c>
    </row>
    <row r="105" spans="1:7" x14ac:dyDescent="0.15">
      <c r="A105" s="396" t="s">
        <v>3822</v>
      </c>
      <c r="B105" s="422">
        <f t="shared" si="13"/>
        <v>2</v>
      </c>
      <c r="C105" s="423">
        <v>0</v>
      </c>
      <c r="D105" s="423">
        <v>0</v>
      </c>
      <c r="E105" s="423" t="s">
        <v>6</v>
      </c>
      <c r="F105" s="423">
        <v>0</v>
      </c>
      <c r="G105" s="423">
        <v>2</v>
      </c>
    </row>
    <row r="106" spans="1:7" x14ac:dyDescent="0.15">
      <c r="A106" s="396" t="s">
        <v>3845</v>
      </c>
      <c r="B106" s="422">
        <f t="shared" si="13"/>
        <v>3</v>
      </c>
      <c r="C106" s="423">
        <v>3</v>
      </c>
      <c r="D106" s="423">
        <v>0</v>
      </c>
      <c r="E106" s="423" t="s">
        <v>6</v>
      </c>
      <c r="F106" s="423">
        <v>0</v>
      </c>
      <c r="G106" s="423">
        <v>0</v>
      </c>
    </row>
    <row r="107" spans="1:7" x14ac:dyDescent="0.15">
      <c r="A107" s="396" t="s">
        <v>3846</v>
      </c>
      <c r="B107" s="422">
        <f t="shared" si="13"/>
        <v>1</v>
      </c>
      <c r="C107" s="423">
        <v>0</v>
      </c>
      <c r="D107" s="423">
        <v>1</v>
      </c>
      <c r="E107" s="423" t="s">
        <v>6</v>
      </c>
      <c r="F107" s="423">
        <v>0</v>
      </c>
      <c r="G107" s="423">
        <v>0</v>
      </c>
    </row>
    <row r="108" spans="1:7" x14ac:dyDescent="0.15">
      <c r="A108" s="396" t="s">
        <v>3847</v>
      </c>
      <c r="B108" s="422">
        <f t="shared" si="13"/>
        <v>6</v>
      </c>
      <c r="C108" s="423">
        <v>1</v>
      </c>
      <c r="D108" s="423">
        <v>0</v>
      </c>
      <c r="E108" s="423" t="s">
        <v>6</v>
      </c>
      <c r="F108" s="423">
        <v>0</v>
      </c>
      <c r="G108" s="423">
        <v>5</v>
      </c>
    </row>
    <row r="109" spans="1:7" x14ac:dyDescent="0.15">
      <c r="A109" s="396" t="s">
        <v>1328</v>
      </c>
      <c r="B109" s="422">
        <f t="shared" si="13"/>
        <v>4</v>
      </c>
      <c r="C109" s="423">
        <v>0</v>
      </c>
      <c r="D109" s="423">
        <v>0</v>
      </c>
      <c r="E109" s="423" t="s">
        <v>6</v>
      </c>
      <c r="F109" s="423">
        <v>0</v>
      </c>
      <c r="G109" s="423">
        <v>4</v>
      </c>
    </row>
    <row r="110" spans="1:7" x14ac:dyDescent="0.15">
      <c r="A110" s="396" t="s">
        <v>3848</v>
      </c>
      <c r="B110" s="422">
        <f t="shared" si="13"/>
        <v>1</v>
      </c>
      <c r="C110" s="423">
        <v>1</v>
      </c>
      <c r="D110" s="423">
        <v>0</v>
      </c>
      <c r="E110" s="423" t="s">
        <v>6</v>
      </c>
      <c r="F110" s="423">
        <v>0</v>
      </c>
      <c r="G110" s="423">
        <v>0</v>
      </c>
    </row>
    <row r="111" spans="1:7" x14ac:dyDescent="0.15">
      <c r="A111" s="396" t="s">
        <v>3849</v>
      </c>
      <c r="B111" s="422">
        <f t="shared" si="13"/>
        <v>3</v>
      </c>
      <c r="C111" s="423">
        <v>0</v>
      </c>
      <c r="D111" s="423">
        <v>0</v>
      </c>
      <c r="E111" s="423" t="s">
        <v>6</v>
      </c>
      <c r="F111" s="423">
        <v>0</v>
      </c>
      <c r="G111" s="423">
        <v>3</v>
      </c>
    </row>
    <row r="112" spans="1:7" x14ac:dyDescent="0.15">
      <c r="A112" s="396" t="s">
        <v>3850</v>
      </c>
      <c r="B112" s="422">
        <f t="shared" si="13"/>
        <v>8</v>
      </c>
      <c r="C112" s="423">
        <v>1</v>
      </c>
      <c r="D112" s="423">
        <v>0</v>
      </c>
      <c r="E112" s="423" t="s">
        <v>6</v>
      </c>
      <c r="F112" s="423">
        <v>0</v>
      </c>
      <c r="G112" s="423">
        <v>7</v>
      </c>
    </row>
    <row r="113" spans="1:7" x14ac:dyDescent="0.15">
      <c r="A113" s="396" t="s">
        <v>566</v>
      </c>
      <c r="B113" s="422">
        <f t="shared" si="13"/>
        <v>1</v>
      </c>
      <c r="C113" s="423">
        <v>0</v>
      </c>
      <c r="D113" s="423">
        <v>0</v>
      </c>
      <c r="E113" s="423" t="s">
        <v>6</v>
      </c>
      <c r="F113" s="423">
        <v>0</v>
      </c>
      <c r="G113" s="423">
        <v>1</v>
      </c>
    </row>
    <row r="114" spans="1:7" x14ac:dyDescent="0.15">
      <c r="A114" s="396" t="s">
        <v>673</v>
      </c>
      <c r="B114" s="422">
        <f t="shared" si="13"/>
        <v>1</v>
      </c>
      <c r="C114" s="423">
        <v>1</v>
      </c>
      <c r="D114" s="423">
        <v>0</v>
      </c>
      <c r="E114" s="423" t="s">
        <v>6</v>
      </c>
      <c r="F114" s="423">
        <v>0</v>
      </c>
      <c r="G114" s="423">
        <v>0</v>
      </c>
    </row>
    <row r="115" spans="1:7" x14ac:dyDescent="0.15">
      <c r="A115" s="396" t="s">
        <v>3851</v>
      </c>
      <c r="B115" s="422">
        <f t="shared" si="13"/>
        <v>1</v>
      </c>
      <c r="C115" s="423">
        <v>0</v>
      </c>
      <c r="D115" s="423">
        <v>0</v>
      </c>
      <c r="E115" s="423" t="s">
        <v>6</v>
      </c>
      <c r="F115" s="423">
        <v>0</v>
      </c>
      <c r="G115" s="423">
        <v>1</v>
      </c>
    </row>
    <row r="116" spans="1:7" x14ac:dyDescent="0.15">
      <c r="A116" s="396" t="s">
        <v>3826</v>
      </c>
      <c r="B116" s="422">
        <f t="shared" si="13"/>
        <v>1</v>
      </c>
      <c r="C116" s="423">
        <v>0</v>
      </c>
      <c r="D116" s="423">
        <v>0</v>
      </c>
      <c r="E116" s="423" t="s">
        <v>6</v>
      </c>
      <c r="F116" s="423">
        <v>0</v>
      </c>
      <c r="G116" s="423">
        <v>1</v>
      </c>
    </row>
    <row r="117" spans="1:7" x14ac:dyDescent="0.15">
      <c r="A117" s="396" t="s">
        <v>1243</v>
      </c>
      <c r="B117" s="422">
        <f t="shared" si="13"/>
        <v>1</v>
      </c>
      <c r="C117" s="423">
        <v>0</v>
      </c>
      <c r="D117" s="423">
        <v>0</v>
      </c>
      <c r="E117" s="423" t="s">
        <v>6</v>
      </c>
      <c r="F117" s="423">
        <v>0</v>
      </c>
      <c r="G117" s="423">
        <v>1</v>
      </c>
    </row>
    <row r="118" spans="1:7" x14ac:dyDescent="0.15">
      <c r="A118" s="396" t="s">
        <v>3829</v>
      </c>
      <c r="B118" s="422">
        <f t="shared" si="13"/>
        <v>1</v>
      </c>
      <c r="C118" s="423">
        <v>0</v>
      </c>
      <c r="D118" s="423">
        <v>0</v>
      </c>
      <c r="E118" s="423" t="s">
        <v>6</v>
      </c>
      <c r="F118" s="423">
        <v>0</v>
      </c>
      <c r="G118" s="423">
        <v>1</v>
      </c>
    </row>
    <row r="119" spans="1:7" x14ac:dyDescent="0.15">
      <c r="A119" s="396" t="s">
        <v>3831</v>
      </c>
      <c r="B119" s="422">
        <f t="shared" si="13"/>
        <v>1</v>
      </c>
      <c r="C119" s="423">
        <v>0</v>
      </c>
      <c r="D119" s="423">
        <v>0</v>
      </c>
      <c r="E119" s="423" t="s">
        <v>6</v>
      </c>
      <c r="F119" s="423">
        <v>0</v>
      </c>
      <c r="G119" s="423">
        <v>1</v>
      </c>
    </row>
    <row r="120" spans="1:7" x14ac:dyDescent="0.15">
      <c r="A120" s="396" t="s">
        <v>1342</v>
      </c>
      <c r="B120" s="422">
        <f t="shared" si="13"/>
        <v>1</v>
      </c>
      <c r="C120" s="423">
        <v>0</v>
      </c>
      <c r="D120" s="423">
        <v>0</v>
      </c>
      <c r="E120" s="423" t="s">
        <v>6</v>
      </c>
      <c r="F120" s="423">
        <v>0</v>
      </c>
      <c r="G120" s="423">
        <v>1</v>
      </c>
    </row>
    <row r="121" spans="1:7" s="227" customFormat="1" x14ac:dyDescent="0.15">
      <c r="A121" s="395" t="s">
        <v>14</v>
      </c>
      <c r="B121" s="422">
        <f>SUM(B122:B136)</f>
        <v>46</v>
      </c>
      <c r="C121" s="422">
        <f t="shared" ref="C121:G121" si="14">SUM(C122:C136)</f>
        <v>1</v>
      </c>
      <c r="D121" s="422">
        <f t="shared" si="14"/>
        <v>10</v>
      </c>
      <c r="E121" s="422">
        <f t="shared" si="14"/>
        <v>0</v>
      </c>
      <c r="F121" s="422">
        <f t="shared" si="14"/>
        <v>0</v>
      </c>
      <c r="G121" s="422">
        <f t="shared" si="14"/>
        <v>35</v>
      </c>
    </row>
    <row r="122" spans="1:7" x14ac:dyDescent="0.15">
      <c r="A122" s="396" t="s">
        <v>1325</v>
      </c>
      <c r="B122" s="422">
        <f t="shared" ref="B122:B136" si="15">SUM(C122:G122)</f>
        <v>1</v>
      </c>
      <c r="C122" s="423">
        <v>0</v>
      </c>
      <c r="D122" s="423">
        <v>0</v>
      </c>
      <c r="E122" s="423" t="s">
        <v>6</v>
      </c>
      <c r="F122" s="423" t="s">
        <v>6</v>
      </c>
      <c r="G122" s="423">
        <v>1</v>
      </c>
    </row>
    <row r="123" spans="1:7" x14ac:dyDescent="0.15">
      <c r="A123" s="396" t="s">
        <v>3847</v>
      </c>
      <c r="B123" s="422">
        <f t="shared" si="15"/>
        <v>1</v>
      </c>
      <c r="C123" s="423">
        <v>0</v>
      </c>
      <c r="D123" s="423">
        <v>0</v>
      </c>
      <c r="E123" s="423" t="s">
        <v>6</v>
      </c>
      <c r="F123" s="423" t="s">
        <v>6</v>
      </c>
      <c r="G123" s="423">
        <v>1</v>
      </c>
    </row>
    <row r="124" spans="1:7" x14ac:dyDescent="0.15">
      <c r="A124" s="396" t="s">
        <v>566</v>
      </c>
      <c r="B124" s="422">
        <f t="shared" si="15"/>
        <v>1</v>
      </c>
      <c r="C124" s="423">
        <v>0</v>
      </c>
      <c r="D124" s="423">
        <v>1</v>
      </c>
      <c r="E124" s="423" t="s">
        <v>6</v>
      </c>
      <c r="F124" s="423" t="s">
        <v>6</v>
      </c>
      <c r="G124" s="423">
        <v>0</v>
      </c>
    </row>
    <row r="125" spans="1:7" x14ac:dyDescent="0.15">
      <c r="A125" s="396" t="s">
        <v>667</v>
      </c>
      <c r="B125" s="422">
        <f t="shared" si="15"/>
        <v>19</v>
      </c>
      <c r="C125" s="423">
        <v>0</v>
      </c>
      <c r="D125" s="423">
        <v>5</v>
      </c>
      <c r="E125" s="423" t="s">
        <v>6</v>
      </c>
      <c r="F125" s="423" t="s">
        <v>6</v>
      </c>
      <c r="G125" s="423">
        <v>14</v>
      </c>
    </row>
    <row r="126" spans="1:7" x14ac:dyDescent="0.15">
      <c r="A126" s="396" t="s">
        <v>1123</v>
      </c>
      <c r="B126" s="422">
        <f t="shared" si="15"/>
        <v>2</v>
      </c>
      <c r="C126" s="423">
        <v>0</v>
      </c>
      <c r="D126" s="423">
        <v>1</v>
      </c>
      <c r="E126" s="423" t="s">
        <v>6</v>
      </c>
      <c r="F126" s="423" t="s">
        <v>6</v>
      </c>
      <c r="G126" s="423">
        <v>1</v>
      </c>
    </row>
    <row r="127" spans="1:7" x14ac:dyDescent="0.15">
      <c r="A127" s="396" t="s">
        <v>673</v>
      </c>
      <c r="B127" s="422">
        <f t="shared" si="15"/>
        <v>6</v>
      </c>
      <c r="C127" s="423">
        <v>0</v>
      </c>
      <c r="D127" s="423">
        <v>0</v>
      </c>
      <c r="E127" s="423" t="s">
        <v>6</v>
      </c>
      <c r="F127" s="423" t="s">
        <v>6</v>
      </c>
      <c r="G127" s="423">
        <v>6</v>
      </c>
    </row>
    <row r="128" spans="1:7" x14ac:dyDescent="0.15">
      <c r="A128" s="396" t="s">
        <v>3852</v>
      </c>
      <c r="B128" s="422">
        <f t="shared" si="15"/>
        <v>5</v>
      </c>
      <c r="C128" s="423">
        <v>1</v>
      </c>
      <c r="D128" s="423">
        <v>0</v>
      </c>
      <c r="E128" s="423" t="s">
        <v>6</v>
      </c>
      <c r="F128" s="423" t="s">
        <v>6</v>
      </c>
      <c r="G128" s="423">
        <v>4</v>
      </c>
    </row>
    <row r="129" spans="1:7" x14ac:dyDescent="0.15">
      <c r="A129" s="396" t="s">
        <v>3853</v>
      </c>
      <c r="B129" s="422">
        <f t="shared" si="15"/>
        <v>3</v>
      </c>
      <c r="C129" s="423">
        <v>0</v>
      </c>
      <c r="D129" s="423">
        <v>0</v>
      </c>
      <c r="E129" s="423" t="s">
        <v>6</v>
      </c>
      <c r="F129" s="423" t="s">
        <v>6</v>
      </c>
      <c r="G129" s="423">
        <v>3</v>
      </c>
    </row>
    <row r="130" spans="1:7" x14ac:dyDescent="0.15">
      <c r="A130" s="396" t="s">
        <v>3854</v>
      </c>
      <c r="B130" s="422">
        <f t="shared" si="15"/>
        <v>1</v>
      </c>
      <c r="C130" s="423">
        <v>0</v>
      </c>
      <c r="D130" s="423">
        <v>1</v>
      </c>
      <c r="E130" s="423" t="s">
        <v>6</v>
      </c>
      <c r="F130" s="423" t="s">
        <v>6</v>
      </c>
      <c r="G130" s="423">
        <v>0</v>
      </c>
    </row>
    <row r="131" spans="1:7" x14ac:dyDescent="0.15">
      <c r="A131" s="396" t="s">
        <v>3855</v>
      </c>
      <c r="B131" s="422">
        <f t="shared" si="15"/>
        <v>2</v>
      </c>
      <c r="C131" s="423">
        <v>0</v>
      </c>
      <c r="D131" s="423">
        <v>0</v>
      </c>
      <c r="E131" s="423" t="s">
        <v>6</v>
      </c>
      <c r="F131" s="423" t="s">
        <v>6</v>
      </c>
      <c r="G131" s="423">
        <v>2</v>
      </c>
    </row>
    <row r="132" spans="1:7" x14ac:dyDescent="0.15">
      <c r="A132" s="396" t="s">
        <v>676</v>
      </c>
      <c r="B132" s="422">
        <f t="shared" si="15"/>
        <v>1</v>
      </c>
      <c r="C132" s="423">
        <v>0</v>
      </c>
      <c r="D132" s="423">
        <v>0</v>
      </c>
      <c r="E132" s="423" t="s">
        <v>6</v>
      </c>
      <c r="F132" s="423" t="s">
        <v>6</v>
      </c>
      <c r="G132" s="423">
        <v>1</v>
      </c>
    </row>
    <row r="133" spans="1:7" x14ac:dyDescent="0.15">
      <c r="A133" s="396" t="s">
        <v>1160</v>
      </c>
      <c r="B133" s="422">
        <f t="shared" si="15"/>
        <v>1</v>
      </c>
      <c r="C133" s="423">
        <v>0</v>
      </c>
      <c r="D133" s="423">
        <v>0</v>
      </c>
      <c r="E133" s="423" t="s">
        <v>6</v>
      </c>
      <c r="F133" s="423" t="s">
        <v>6</v>
      </c>
      <c r="G133" s="423">
        <v>1</v>
      </c>
    </row>
    <row r="134" spans="1:7" x14ac:dyDescent="0.15">
      <c r="A134" s="396" t="s">
        <v>1243</v>
      </c>
      <c r="B134" s="422">
        <f t="shared" si="15"/>
        <v>1</v>
      </c>
      <c r="C134" s="423">
        <v>0</v>
      </c>
      <c r="D134" s="423">
        <v>1</v>
      </c>
      <c r="E134" s="423" t="s">
        <v>6</v>
      </c>
      <c r="F134" s="423" t="s">
        <v>6</v>
      </c>
      <c r="G134" s="423">
        <v>0</v>
      </c>
    </row>
    <row r="135" spans="1:7" x14ac:dyDescent="0.15">
      <c r="A135" s="396" t="s">
        <v>3813</v>
      </c>
      <c r="B135" s="422">
        <f t="shared" si="15"/>
        <v>1</v>
      </c>
      <c r="C135" s="423">
        <v>0</v>
      </c>
      <c r="D135" s="423">
        <v>0</v>
      </c>
      <c r="E135" s="423" t="s">
        <v>6</v>
      </c>
      <c r="F135" s="423" t="s">
        <v>6</v>
      </c>
      <c r="G135" s="423">
        <v>1</v>
      </c>
    </row>
    <row r="136" spans="1:7" x14ac:dyDescent="0.15">
      <c r="A136" s="396" t="s">
        <v>3829</v>
      </c>
      <c r="B136" s="422">
        <f t="shared" si="15"/>
        <v>1</v>
      </c>
      <c r="C136" s="423">
        <v>0</v>
      </c>
      <c r="D136" s="423">
        <v>1</v>
      </c>
      <c r="E136" s="423" t="s">
        <v>6</v>
      </c>
      <c r="F136" s="423" t="s">
        <v>6</v>
      </c>
      <c r="G136" s="423">
        <v>0</v>
      </c>
    </row>
    <row r="137" spans="1:7" s="227" customFormat="1" x14ac:dyDescent="0.15">
      <c r="A137" s="395" t="s">
        <v>15</v>
      </c>
      <c r="B137" s="422">
        <f>SUM(B138:B146)</f>
        <v>22</v>
      </c>
      <c r="C137" s="422">
        <f t="shared" ref="C137:G137" si="16">SUM(C138:C146)</f>
        <v>0</v>
      </c>
      <c r="D137" s="422">
        <f t="shared" si="16"/>
        <v>3</v>
      </c>
      <c r="E137" s="422">
        <f t="shared" si="16"/>
        <v>1</v>
      </c>
      <c r="F137" s="422">
        <f t="shared" si="16"/>
        <v>2</v>
      </c>
      <c r="G137" s="422">
        <f t="shared" si="16"/>
        <v>16</v>
      </c>
    </row>
    <row r="138" spans="1:7" x14ac:dyDescent="0.15">
      <c r="A138" s="396" t="s">
        <v>3856</v>
      </c>
      <c r="B138" s="422">
        <f t="shared" ref="B138:B146" si="17">SUM(C138:G138)</f>
        <v>4</v>
      </c>
      <c r="C138" s="423" t="s">
        <v>6</v>
      </c>
      <c r="D138" s="423">
        <v>0</v>
      </c>
      <c r="E138" s="423">
        <v>0</v>
      </c>
      <c r="F138" s="423">
        <v>0</v>
      </c>
      <c r="G138" s="423">
        <v>4</v>
      </c>
    </row>
    <row r="139" spans="1:7" x14ac:dyDescent="0.15">
      <c r="A139" s="396" t="s">
        <v>3857</v>
      </c>
      <c r="B139" s="422">
        <f t="shared" si="17"/>
        <v>1</v>
      </c>
      <c r="C139" s="423" t="s">
        <v>6</v>
      </c>
      <c r="D139" s="423">
        <v>0</v>
      </c>
      <c r="E139" s="423">
        <v>0</v>
      </c>
      <c r="F139" s="423">
        <v>0</v>
      </c>
      <c r="G139" s="423">
        <v>1</v>
      </c>
    </row>
    <row r="140" spans="1:7" x14ac:dyDescent="0.15">
      <c r="A140" s="396" t="s">
        <v>3858</v>
      </c>
      <c r="B140" s="422">
        <f t="shared" si="17"/>
        <v>1</v>
      </c>
      <c r="C140" s="423" t="s">
        <v>6</v>
      </c>
      <c r="D140" s="423">
        <v>0</v>
      </c>
      <c r="E140" s="423">
        <v>0</v>
      </c>
      <c r="F140" s="423">
        <v>1</v>
      </c>
      <c r="G140" s="423">
        <v>0</v>
      </c>
    </row>
    <row r="141" spans="1:7" x14ac:dyDescent="0.15">
      <c r="A141" s="396" t="s">
        <v>3859</v>
      </c>
      <c r="B141" s="422">
        <f t="shared" si="17"/>
        <v>2</v>
      </c>
      <c r="C141" s="423" t="s">
        <v>6</v>
      </c>
      <c r="D141" s="423">
        <v>0</v>
      </c>
      <c r="E141" s="423">
        <v>0</v>
      </c>
      <c r="F141" s="423">
        <v>1</v>
      </c>
      <c r="G141" s="423">
        <v>1</v>
      </c>
    </row>
    <row r="142" spans="1:7" x14ac:dyDescent="0.15">
      <c r="A142" s="396" t="s">
        <v>1172</v>
      </c>
      <c r="B142" s="422">
        <f t="shared" si="17"/>
        <v>3</v>
      </c>
      <c r="C142" s="423" t="s">
        <v>6</v>
      </c>
      <c r="D142" s="423">
        <v>1</v>
      </c>
      <c r="E142" s="423">
        <v>0</v>
      </c>
      <c r="F142" s="423">
        <v>0</v>
      </c>
      <c r="G142" s="423">
        <v>2</v>
      </c>
    </row>
    <row r="143" spans="1:7" x14ac:dyDescent="0.15">
      <c r="A143" s="396" t="s">
        <v>3860</v>
      </c>
      <c r="B143" s="422">
        <f t="shared" si="17"/>
        <v>1</v>
      </c>
      <c r="C143" s="423" t="s">
        <v>6</v>
      </c>
      <c r="D143" s="423">
        <v>0</v>
      </c>
      <c r="E143" s="423">
        <v>0</v>
      </c>
      <c r="F143" s="423">
        <v>0</v>
      </c>
      <c r="G143" s="423">
        <v>1</v>
      </c>
    </row>
    <row r="144" spans="1:7" x14ac:dyDescent="0.15">
      <c r="A144" s="396" t="s">
        <v>3861</v>
      </c>
      <c r="B144" s="422">
        <f t="shared" si="17"/>
        <v>3</v>
      </c>
      <c r="C144" s="423" t="s">
        <v>6</v>
      </c>
      <c r="D144" s="423">
        <v>0</v>
      </c>
      <c r="E144" s="423">
        <v>1</v>
      </c>
      <c r="F144" s="423">
        <v>0</v>
      </c>
      <c r="G144" s="423">
        <v>2</v>
      </c>
    </row>
    <row r="145" spans="1:7" x14ac:dyDescent="0.15">
      <c r="A145" s="396" t="s">
        <v>3862</v>
      </c>
      <c r="B145" s="422">
        <f t="shared" si="17"/>
        <v>3</v>
      </c>
      <c r="C145" s="423" t="s">
        <v>6</v>
      </c>
      <c r="D145" s="423">
        <v>1</v>
      </c>
      <c r="E145" s="423">
        <v>0</v>
      </c>
      <c r="F145" s="423">
        <v>0</v>
      </c>
      <c r="G145" s="423">
        <v>2</v>
      </c>
    </row>
    <row r="146" spans="1:7" x14ac:dyDescent="0.15">
      <c r="A146" s="396" t="s">
        <v>3863</v>
      </c>
      <c r="B146" s="422">
        <f t="shared" si="17"/>
        <v>4</v>
      </c>
      <c r="C146" s="423" t="s">
        <v>6</v>
      </c>
      <c r="D146" s="423">
        <v>1</v>
      </c>
      <c r="E146" s="423">
        <v>0</v>
      </c>
      <c r="F146" s="423">
        <v>0</v>
      </c>
      <c r="G146" s="423">
        <v>3</v>
      </c>
    </row>
    <row r="147" spans="1:7" s="227" customFormat="1" x14ac:dyDescent="0.15">
      <c r="A147" s="395" t="s">
        <v>417</v>
      </c>
      <c r="B147" s="422">
        <f>SUM(B148:B153)</f>
        <v>14</v>
      </c>
      <c r="C147" s="422">
        <f t="shared" ref="C147:G147" si="18">SUM(C148:C153)</f>
        <v>1</v>
      </c>
      <c r="D147" s="422">
        <f t="shared" si="18"/>
        <v>3</v>
      </c>
      <c r="E147" s="422">
        <f t="shared" si="18"/>
        <v>0</v>
      </c>
      <c r="F147" s="422">
        <f t="shared" si="18"/>
        <v>0</v>
      </c>
      <c r="G147" s="422">
        <f t="shared" si="18"/>
        <v>10</v>
      </c>
    </row>
    <row r="148" spans="1:7" x14ac:dyDescent="0.15">
      <c r="A148" s="396" t="s">
        <v>3864</v>
      </c>
      <c r="B148" s="422">
        <f t="shared" ref="B148:B153" si="19">SUM(C148:G148)</f>
        <v>3</v>
      </c>
      <c r="C148" s="423">
        <v>0</v>
      </c>
      <c r="D148" s="423">
        <v>1</v>
      </c>
      <c r="E148" s="423" t="s">
        <v>6</v>
      </c>
      <c r="F148" s="423" t="s">
        <v>6</v>
      </c>
      <c r="G148" s="423">
        <v>2</v>
      </c>
    </row>
    <row r="149" spans="1:7" x14ac:dyDescent="0.15">
      <c r="A149" s="396" t="s">
        <v>697</v>
      </c>
      <c r="B149" s="422">
        <f t="shared" si="19"/>
        <v>1</v>
      </c>
      <c r="C149" s="423">
        <v>0</v>
      </c>
      <c r="D149" s="423">
        <v>1</v>
      </c>
      <c r="E149" s="423" t="s">
        <v>6</v>
      </c>
      <c r="F149" s="423" t="s">
        <v>6</v>
      </c>
      <c r="G149" s="423">
        <v>0</v>
      </c>
    </row>
    <row r="150" spans="1:7" x14ac:dyDescent="0.15">
      <c r="A150" s="396" t="s">
        <v>3865</v>
      </c>
      <c r="B150" s="422">
        <f t="shared" si="19"/>
        <v>1</v>
      </c>
      <c r="C150" s="423">
        <v>0</v>
      </c>
      <c r="D150" s="423">
        <v>0</v>
      </c>
      <c r="E150" s="423" t="s">
        <v>6</v>
      </c>
      <c r="F150" s="423" t="s">
        <v>6</v>
      </c>
      <c r="G150" s="423">
        <v>1</v>
      </c>
    </row>
    <row r="151" spans="1:7" x14ac:dyDescent="0.15">
      <c r="A151" s="396" t="s">
        <v>763</v>
      </c>
      <c r="B151" s="422">
        <f t="shared" si="19"/>
        <v>7</v>
      </c>
      <c r="C151" s="423">
        <v>0</v>
      </c>
      <c r="D151" s="423">
        <v>1</v>
      </c>
      <c r="E151" s="423" t="s">
        <v>6</v>
      </c>
      <c r="F151" s="423" t="s">
        <v>6</v>
      </c>
      <c r="G151" s="423">
        <v>6</v>
      </c>
    </row>
    <row r="152" spans="1:7" x14ac:dyDescent="0.15">
      <c r="A152" s="396" t="s">
        <v>1333</v>
      </c>
      <c r="B152" s="422">
        <f t="shared" si="19"/>
        <v>1</v>
      </c>
      <c r="C152" s="423">
        <v>1</v>
      </c>
      <c r="D152" s="423">
        <v>0</v>
      </c>
      <c r="E152" s="423" t="s">
        <v>6</v>
      </c>
      <c r="F152" s="423" t="s">
        <v>6</v>
      </c>
      <c r="G152" s="423">
        <v>0</v>
      </c>
    </row>
    <row r="153" spans="1:7" x14ac:dyDescent="0.15">
      <c r="A153" s="396" t="s">
        <v>3866</v>
      </c>
      <c r="B153" s="422">
        <f t="shared" si="19"/>
        <v>1</v>
      </c>
      <c r="C153" s="423">
        <v>0</v>
      </c>
      <c r="D153" s="423">
        <v>0</v>
      </c>
      <c r="E153" s="423" t="s">
        <v>6</v>
      </c>
      <c r="F153" s="423" t="s">
        <v>6</v>
      </c>
      <c r="G153" s="423">
        <v>1</v>
      </c>
    </row>
    <row r="154" spans="1:7" s="227" customFormat="1" x14ac:dyDescent="0.15">
      <c r="A154" s="395" t="s">
        <v>17</v>
      </c>
      <c r="B154" s="422">
        <f t="shared" ref="B154:G154" si="20">SUM(B155:B159)</f>
        <v>24</v>
      </c>
      <c r="C154" s="422">
        <f t="shared" si="20"/>
        <v>4</v>
      </c>
      <c r="D154" s="422">
        <f t="shared" si="20"/>
        <v>3</v>
      </c>
      <c r="E154" s="422">
        <f t="shared" si="20"/>
        <v>0</v>
      </c>
      <c r="F154" s="422">
        <f t="shared" si="20"/>
        <v>1</v>
      </c>
      <c r="G154" s="422">
        <f t="shared" si="20"/>
        <v>16</v>
      </c>
    </row>
    <row r="155" spans="1:7" x14ac:dyDescent="0.15">
      <c r="A155" s="396" t="s">
        <v>708</v>
      </c>
      <c r="B155" s="422">
        <f>SUM(C155:G155)</f>
        <v>18</v>
      </c>
      <c r="C155" s="423">
        <v>3</v>
      </c>
      <c r="D155" s="423">
        <v>1</v>
      </c>
      <c r="E155" s="423" t="s">
        <v>6</v>
      </c>
      <c r="F155" s="423">
        <v>1</v>
      </c>
      <c r="G155" s="423">
        <v>13</v>
      </c>
    </row>
    <row r="156" spans="1:7" x14ac:dyDescent="0.15">
      <c r="A156" s="396" t="s">
        <v>3867</v>
      </c>
      <c r="B156" s="422">
        <f>SUM(C156:G156)</f>
        <v>2</v>
      </c>
      <c r="C156" s="423">
        <v>0</v>
      </c>
      <c r="D156" s="423">
        <v>0</v>
      </c>
      <c r="E156" s="423" t="s">
        <v>6</v>
      </c>
      <c r="F156" s="423">
        <v>0</v>
      </c>
      <c r="G156" s="423">
        <v>2</v>
      </c>
    </row>
    <row r="157" spans="1:7" x14ac:dyDescent="0.15">
      <c r="A157" s="396" t="s">
        <v>3868</v>
      </c>
      <c r="B157" s="422">
        <f>SUM(C157:G157)</f>
        <v>1</v>
      </c>
      <c r="C157" s="423">
        <v>0</v>
      </c>
      <c r="D157" s="423">
        <v>1</v>
      </c>
      <c r="E157" s="423" t="s">
        <v>6</v>
      </c>
      <c r="F157" s="423">
        <v>0</v>
      </c>
      <c r="G157" s="423">
        <v>0</v>
      </c>
    </row>
    <row r="158" spans="1:7" x14ac:dyDescent="0.15">
      <c r="A158" s="396" t="s">
        <v>3869</v>
      </c>
      <c r="B158" s="422">
        <f>SUM(C158:G158)</f>
        <v>1</v>
      </c>
      <c r="C158" s="423">
        <v>1</v>
      </c>
      <c r="D158" s="423">
        <v>0</v>
      </c>
      <c r="E158" s="423" t="s">
        <v>6</v>
      </c>
      <c r="F158" s="423">
        <v>0</v>
      </c>
      <c r="G158" s="423">
        <v>0</v>
      </c>
    </row>
    <row r="159" spans="1:7" x14ac:dyDescent="0.15">
      <c r="A159" s="396" t="s">
        <v>3870</v>
      </c>
      <c r="B159" s="422">
        <f>SUM(C159:G159)</f>
        <v>2</v>
      </c>
      <c r="C159" s="423">
        <v>0</v>
      </c>
      <c r="D159" s="423">
        <v>1</v>
      </c>
      <c r="E159" s="423" t="s">
        <v>6</v>
      </c>
      <c r="F159" s="423">
        <v>0</v>
      </c>
      <c r="G159" s="423">
        <v>1</v>
      </c>
    </row>
    <row r="160" spans="1:7" s="227" customFormat="1" x14ac:dyDescent="0.15">
      <c r="A160" s="395" t="s">
        <v>18</v>
      </c>
      <c r="B160" s="422">
        <f>SUM(B161:B166)</f>
        <v>57</v>
      </c>
      <c r="C160" s="422">
        <f t="shared" ref="C160:G160" si="21">SUM(C161:C166)</f>
        <v>3</v>
      </c>
      <c r="D160" s="422">
        <f t="shared" si="21"/>
        <v>3</v>
      </c>
      <c r="E160" s="422">
        <f t="shared" si="21"/>
        <v>1</v>
      </c>
      <c r="F160" s="422">
        <f t="shared" si="21"/>
        <v>0</v>
      </c>
      <c r="G160" s="422">
        <f t="shared" si="21"/>
        <v>50</v>
      </c>
    </row>
    <row r="161" spans="1:7" x14ac:dyDescent="0.15">
      <c r="A161" s="396" t="s">
        <v>1174</v>
      </c>
      <c r="B161" s="422">
        <f t="shared" ref="B161:B166" si="22">SUM(C161:G161)</f>
        <v>5</v>
      </c>
      <c r="C161" s="423">
        <v>1</v>
      </c>
      <c r="D161" s="423">
        <v>1</v>
      </c>
      <c r="E161" s="423">
        <v>0</v>
      </c>
      <c r="F161" s="423" t="s">
        <v>6</v>
      </c>
      <c r="G161" s="423">
        <v>3</v>
      </c>
    </row>
    <row r="162" spans="1:7" x14ac:dyDescent="0.15">
      <c r="A162" s="396" t="s">
        <v>765</v>
      </c>
      <c r="B162" s="422">
        <f t="shared" si="22"/>
        <v>46</v>
      </c>
      <c r="C162" s="423">
        <v>1</v>
      </c>
      <c r="D162" s="423">
        <v>2</v>
      </c>
      <c r="E162" s="423">
        <v>0</v>
      </c>
      <c r="F162" s="423" t="s">
        <v>6</v>
      </c>
      <c r="G162" s="423">
        <v>43</v>
      </c>
    </row>
    <row r="163" spans="1:7" x14ac:dyDescent="0.15">
      <c r="A163" s="396" t="s">
        <v>3871</v>
      </c>
      <c r="B163" s="422">
        <f t="shared" si="22"/>
        <v>3</v>
      </c>
      <c r="C163" s="423">
        <v>1</v>
      </c>
      <c r="D163" s="423">
        <v>0</v>
      </c>
      <c r="E163" s="423">
        <v>1</v>
      </c>
      <c r="F163" s="423" t="s">
        <v>6</v>
      </c>
      <c r="G163" s="423">
        <v>1</v>
      </c>
    </row>
    <row r="164" spans="1:7" x14ac:dyDescent="0.15">
      <c r="A164" s="396" t="s">
        <v>3872</v>
      </c>
      <c r="B164" s="422">
        <f t="shared" si="22"/>
        <v>1</v>
      </c>
      <c r="C164" s="423">
        <v>0</v>
      </c>
      <c r="D164" s="423">
        <v>0</v>
      </c>
      <c r="E164" s="423">
        <v>0</v>
      </c>
      <c r="F164" s="423" t="s">
        <v>6</v>
      </c>
      <c r="G164" s="423">
        <v>1</v>
      </c>
    </row>
    <row r="165" spans="1:7" x14ac:dyDescent="0.15">
      <c r="A165" s="396" t="s">
        <v>767</v>
      </c>
      <c r="B165" s="422">
        <f t="shared" si="22"/>
        <v>1</v>
      </c>
      <c r="C165" s="423">
        <v>0</v>
      </c>
      <c r="D165" s="423">
        <v>0</v>
      </c>
      <c r="E165" s="423">
        <v>0</v>
      </c>
      <c r="F165" s="423" t="s">
        <v>6</v>
      </c>
      <c r="G165" s="423">
        <v>1</v>
      </c>
    </row>
    <row r="166" spans="1:7" x14ac:dyDescent="0.15">
      <c r="A166" s="396" t="s">
        <v>1105</v>
      </c>
      <c r="B166" s="422">
        <f t="shared" si="22"/>
        <v>1</v>
      </c>
      <c r="C166" s="423">
        <v>0</v>
      </c>
      <c r="D166" s="423">
        <v>0</v>
      </c>
      <c r="E166" s="423">
        <v>0</v>
      </c>
      <c r="F166" s="423" t="s">
        <v>6</v>
      </c>
      <c r="G166" s="423">
        <v>1</v>
      </c>
    </row>
    <row r="167" spans="1:7" s="227" customFormat="1" x14ac:dyDescent="0.15">
      <c r="A167" s="395" t="s">
        <v>19</v>
      </c>
      <c r="B167" s="422">
        <f t="shared" ref="B167:G167" si="23">SUM(B168:B169)</f>
        <v>10</v>
      </c>
      <c r="C167" s="422">
        <f t="shared" si="23"/>
        <v>0</v>
      </c>
      <c r="D167" s="422">
        <f t="shared" si="23"/>
        <v>6</v>
      </c>
      <c r="E167" s="422">
        <f t="shared" si="23"/>
        <v>0</v>
      </c>
      <c r="F167" s="422">
        <f t="shared" si="23"/>
        <v>0</v>
      </c>
      <c r="G167" s="422">
        <f t="shared" si="23"/>
        <v>4</v>
      </c>
    </row>
    <row r="168" spans="1:7" x14ac:dyDescent="0.15">
      <c r="A168" s="396" t="s">
        <v>718</v>
      </c>
      <c r="B168" s="422">
        <f>SUM(C168:G168)</f>
        <v>9</v>
      </c>
      <c r="C168" s="423" t="s">
        <v>6</v>
      </c>
      <c r="D168" s="423">
        <v>6</v>
      </c>
      <c r="E168" s="423" t="s">
        <v>6</v>
      </c>
      <c r="F168" s="423" t="s">
        <v>6</v>
      </c>
      <c r="G168" s="423">
        <v>3</v>
      </c>
    </row>
    <row r="169" spans="1:7" x14ac:dyDescent="0.15">
      <c r="A169" s="396" t="s">
        <v>19</v>
      </c>
      <c r="B169" s="422">
        <f>SUM(C169:G169)</f>
        <v>1</v>
      </c>
      <c r="C169" s="423" t="s">
        <v>6</v>
      </c>
      <c r="D169" s="423">
        <v>0</v>
      </c>
      <c r="E169" s="423" t="s">
        <v>6</v>
      </c>
      <c r="F169" s="423" t="s">
        <v>6</v>
      </c>
      <c r="G169" s="423">
        <v>1</v>
      </c>
    </row>
    <row r="170" spans="1:7" s="227" customFormat="1" x14ac:dyDescent="0.15">
      <c r="A170" s="395" t="s">
        <v>20</v>
      </c>
      <c r="B170" s="422">
        <f>SUM(B171:B172)</f>
        <v>5</v>
      </c>
      <c r="C170" s="422">
        <f t="shared" ref="C170:G170" si="24">SUM(C171:C172)</f>
        <v>0</v>
      </c>
      <c r="D170" s="422">
        <f t="shared" si="24"/>
        <v>3</v>
      </c>
      <c r="E170" s="422">
        <f t="shared" si="24"/>
        <v>0</v>
      </c>
      <c r="F170" s="422">
        <f t="shared" si="24"/>
        <v>0</v>
      </c>
      <c r="G170" s="422">
        <f t="shared" si="24"/>
        <v>2</v>
      </c>
    </row>
    <row r="171" spans="1:7" x14ac:dyDescent="0.15">
      <c r="A171" s="396" t="s">
        <v>3873</v>
      </c>
      <c r="B171" s="422">
        <f>SUM(C171:G171)</f>
        <v>1</v>
      </c>
      <c r="C171" s="423" t="s">
        <v>6</v>
      </c>
      <c r="D171" s="423">
        <v>0</v>
      </c>
      <c r="E171" s="423" t="s">
        <v>6</v>
      </c>
      <c r="F171" s="423" t="s">
        <v>6</v>
      </c>
      <c r="G171" s="423">
        <v>1</v>
      </c>
    </row>
    <row r="172" spans="1:7" x14ac:dyDescent="0.15">
      <c r="A172" s="396" t="s">
        <v>744</v>
      </c>
      <c r="B172" s="422">
        <f>SUM(C172:G172)</f>
        <v>4</v>
      </c>
      <c r="C172" s="423" t="s">
        <v>6</v>
      </c>
      <c r="D172" s="423">
        <v>3</v>
      </c>
      <c r="E172" s="423" t="s">
        <v>6</v>
      </c>
      <c r="F172" s="423" t="s">
        <v>6</v>
      </c>
      <c r="G172" s="423">
        <v>1</v>
      </c>
    </row>
    <row r="173" spans="1:7" ht="15" customHeight="1" x14ac:dyDescent="0.15">
      <c r="A173" s="156"/>
      <c r="B173" s="402"/>
      <c r="C173" s="404"/>
      <c r="D173" s="404"/>
      <c r="E173" s="404"/>
      <c r="F173" s="404"/>
      <c r="G173" s="404"/>
    </row>
    <row r="174" spans="1:7" ht="11.25" customHeight="1" x14ac:dyDescent="0.15">
      <c r="A174" s="2512" t="s">
        <v>3874</v>
      </c>
      <c r="B174" s="2853"/>
      <c r="C174" s="2853"/>
      <c r="D174" s="2853"/>
      <c r="E174" s="2853"/>
      <c r="F174" s="2853"/>
      <c r="G174" s="2853"/>
    </row>
    <row r="175" spans="1:7" ht="11.25" customHeight="1" x14ac:dyDescent="0.15">
      <c r="A175" s="3441" t="s">
        <v>21</v>
      </c>
      <c r="B175" s="3672"/>
      <c r="C175" s="3672"/>
      <c r="D175" s="3672"/>
      <c r="E175" s="3672"/>
      <c r="F175" s="3672"/>
      <c r="G175" s="3672"/>
    </row>
    <row r="176" spans="1:7" x14ac:dyDescent="0.15">
      <c r="A176" s="2512" t="s">
        <v>1112</v>
      </c>
      <c r="B176" s="2773"/>
      <c r="C176" s="2773"/>
      <c r="D176" s="2773"/>
      <c r="E176" s="2773"/>
      <c r="F176" s="2773"/>
      <c r="G176" s="2773"/>
    </row>
    <row r="177" spans="2:13" x14ac:dyDescent="0.15">
      <c r="B177" s="1826"/>
      <c r="C177" s="1826"/>
      <c r="D177" s="1826"/>
      <c r="E177" s="1826"/>
      <c r="F177" s="1826"/>
      <c r="G177" s="1826"/>
      <c r="H177" s="2024"/>
      <c r="I177" s="2024"/>
      <c r="J177" s="2024"/>
      <c r="K177" s="2024"/>
      <c r="L177" s="2024"/>
      <c r="M177" s="2024"/>
    </row>
    <row r="178" spans="2:13" x14ac:dyDescent="0.15">
      <c r="B178" s="1826"/>
      <c r="C178" s="1826"/>
      <c r="D178" s="1826"/>
      <c r="E178" s="1826"/>
      <c r="F178" s="1826"/>
      <c r="G178" s="1826"/>
      <c r="H178" s="2024"/>
      <c r="I178" s="2024"/>
      <c r="J178" s="2024"/>
      <c r="K178" s="2024"/>
      <c r="L178" s="2024"/>
      <c r="M178" s="2024"/>
    </row>
    <row r="179" spans="2:13" x14ac:dyDescent="0.15">
      <c r="B179" s="1826"/>
      <c r="C179" s="1826"/>
      <c r="D179" s="1826"/>
      <c r="E179" s="1826"/>
      <c r="F179" s="1826"/>
      <c r="G179" s="1826"/>
      <c r="H179" s="2024"/>
      <c r="I179" s="2024"/>
      <c r="J179" s="2024"/>
      <c r="K179" s="2024"/>
      <c r="L179" s="2024"/>
      <c r="M179" s="2024"/>
    </row>
    <row r="180" spans="2:13" x14ac:dyDescent="0.15">
      <c r="B180" s="1826"/>
      <c r="C180" s="1826"/>
      <c r="D180" s="1826"/>
      <c r="E180" s="1826"/>
      <c r="F180" s="1826"/>
      <c r="G180" s="1826"/>
      <c r="H180" s="2024"/>
      <c r="I180" s="2024"/>
      <c r="J180" s="2024"/>
      <c r="K180" s="2024"/>
      <c r="L180" s="2024"/>
      <c r="M180" s="2024"/>
    </row>
  </sheetData>
  <mergeCells count="8">
    <mergeCell ref="A175:G175"/>
    <mergeCell ref="A176:G176"/>
    <mergeCell ref="A2:G2"/>
    <mergeCell ref="A3:G3"/>
    <mergeCell ref="A4:A5"/>
    <mergeCell ref="B4:B5"/>
    <mergeCell ref="C4:G4"/>
    <mergeCell ref="A174:G174"/>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6"/>
  <dimension ref="A2:F25"/>
  <sheetViews>
    <sheetView workbookViewId="0"/>
  </sheetViews>
  <sheetFormatPr baseColWidth="10" defaultColWidth="9.140625" defaultRowHeight="10.5" x14ac:dyDescent="0.15"/>
  <cols>
    <col min="1" max="1" width="23.140625" style="147" customWidth="1"/>
    <col min="2" max="2" width="13.42578125" style="147" customWidth="1"/>
    <col min="3" max="3" width="17.7109375" style="147" customWidth="1"/>
    <col min="4" max="4" width="20.140625" style="147" customWidth="1"/>
    <col min="5" max="5" width="19.5703125" style="147" customWidth="1"/>
    <col min="6" max="16384" width="9.140625" style="147"/>
  </cols>
  <sheetData>
    <row r="2" spans="1:6" ht="22.5" customHeight="1" x14ac:dyDescent="0.15">
      <c r="A2" s="2848" t="s">
        <v>4303</v>
      </c>
      <c r="B2" s="3679"/>
      <c r="C2" s="3679"/>
      <c r="D2" s="3679"/>
      <c r="E2" s="3679"/>
      <c r="F2" s="174"/>
    </row>
    <row r="3" spans="1:6" ht="11.25" customHeight="1" x14ac:dyDescent="0.15">
      <c r="A3" s="3380"/>
      <c r="B3" s="2402"/>
      <c r="C3" s="2402"/>
      <c r="D3" s="2402"/>
      <c r="E3" s="2402"/>
    </row>
    <row r="4" spans="1:6" ht="12.75" customHeight="1" x14ac:dyDescent="0.15">
      <c r="A4" s="3445" t="s">
        <v>3875</v>
      </c>
      <c r="B4" s="2415" t="s">
        <v>1083</v>
      </c>
      <c r="C4" s="2416"/>
      <c r="D4" s="2416"/>
      <c r="E4" s="2416"/>
    </row>
    <row r="5" spans="1:6" ht="12.75" customHeight="1" x14ac:dyDescent="0.15">
      <c r="A5" s="3445"/>
      <c r="B5" s="2388" t="s">
        <v>71</v>
      </c>
      <c r="C5" s="2388" t="s">
        <v>1084</v>
      </c>
      <c r="D5" s="2779"/>
      <c r="E5" s="2779"/>
    </row>
    <row r="6" spans="1:6" ht="73.5" x14ac:dyDescent="0.15">
      <c r="A6" s="3445"/>
      <c r="B6" s="2388"/>
      <c r="C6" s="145" t="s">
        <v>3876</v>
      </c>
      <c r="D6" s="145" t="s">
        <v>3877</v>
      </c>
      <c r="E6" s="145" t="s">
        <v>3878</v>
      </c>
    </row>
    <row r="7" spans="1:6" x14ac:dyDescent="0.15">
      <c r="A7" s="141" t="s">
        <v>71</v>
      </c>
      <c r="B7" s="642">
        <f t="shared" ref="B7:B22" si="0">SUM(C7:E7)</f>
        <v>34</v>
      </c>
      <c r="C7" s="642">
        <f>SUM(C8:C22)</f>
        <v>1</v>
      </c>
      <c r="D7" s="642">
        <f>SUM(D8:D22)</f>
        <v>8</v>
      </c>
      <c r="E7" s="642">
        <f>SUM(E8:E22)</f>
        <v>25</v>
      </c>
    </row>
    <row r="8" spans="1:6" x14ac:dyDescent="0.15">
      <c r="A8" s="143" t="s">
        <v>5</v>
      </c>
      <c r="B8" s="642">
        <f t="shared" si="0"/>
        <v>0</v>
      </c>
      <c r="C8" s="643">
        <v>0</v>
      </c>
      <c r="D8" s="643">
        <v>0</v>
      </c>
      <c r="E8" s="643">
        <v>0</v>
      </c>
    </row>
    <row r="9" spans="1:6" x14ac:dyDescent="0.15">
      <c r="A9" s="143" t="s">
        <v>7</v>
      </c>
      <c r="B9" s="642">
        <f t="shared" si="0"/>
        <v>2</v>
      </c>
      <c r="C9" s="643">
        <v>0</v>
      </c>
      <c r="D9" s="643">
        <v>0</v>
      </c>
      <c r="E9" s="643">
        <v>2</v>
      </c>
    </row>
    <row r="10" spans="1:6" x14ac:dyDescent="0.15">
      <c r="A10" s="143" t="s">
        <v>8</v>
      </c>
      <c r="B10" s="642">
        <f t="shared" si="0"/>
        <v>0</v>
      </c>
      <c r="C10" s="643" t="s">
        <v>6</v>
      </c>
      <c r="D10" s="643" t="s">
        <v>6</v>
      </c>
      <c r="E10" s="643" t="s">
        <v>6</v>
      </c>
    </row>
    <row r="11" spans="1:6" x14ac:dyDescent="0.15">
      <c r="A11" s="143" t="s">
        <v>9</v>
      </c>
      <c r="B11" s="642">
        <f t="shared" si="0"/>
        <v>2</v>
      </c>
      <c r="C11" s="643">
        <v>0</v>
      </c>
      <c r="D11" s="643">
        <v>0</v>
      </c>
      <c r="E11" s="643">
        <v>2</v>
      </c>
    </row>
    <row r="12" spans="1:6" x14ac:dyDescent="0.15">
      <c r="A12" s="143" t="s">
        <v>10</v>
      </c>
      <c r="B12" s="642">
        <f t="shared" si="0"/>
        <v>0</v>
      </c>
      <c r="C12" s="643" t="s">
        <v>6</v>
      </c>
      <c r="D12" s="643" t="s">
        <v>6</v>
      </c>
      <c r="E12" s="643" t="s">
        <v>6</v>
      </c>
    </row>
    <row r="13" spans="1:6" x14ac:dyDescent="0.15">
      <c r="A13" s="143" t="s">
        <v>11</v>
      </c>
      <c r="B13" s="642">
        <f t="shared" si="0"/>
        <v>2</v>
      </c>
      <c r="C13" s="643">
        <v>0</v>
      </c>
      <c r="D13" s="643">
        <v>0</v>
      </c>
      <c r="E13" s="643">
        <v>2</v>
      </c>
    </row>
    <row r="14" spans="1:6" x14ac:dyDescent="0.15">
      <c r="A14" s="143" t="s">
        <v>12</v>
      </c>
      <c r="B14" s="642">
        <f t="shared" si="0"/>
        <v>14</v>
      </c>
      <c r="C14" s="643">
        <v>0</v>
      </c>
      <c r="D14" s="643">
        <v>3</v>
      </c>
      <c r="E14" s="643">
        <v>11</v>
      </c>
    </row>
    <row r="15" spans="1:6" x14ac:dyDescent="0.15">
      <c r="A15" s="143" t="s">
        <v>13</v>
      </c>
      <c r="B15" s="642">
        <f t="shared" si="0"/>
        <v>3</v>
      </c>
      <c r="C15" s="643">
        <v>1</v>
      </c>
      <c r="D15" s="643">
        <v>0</v>
      </c>
      <c r="E15" s="643">
        <v>2</v>
      </c>
    </row>
    <row r="16" spans="1:6" x14ac:dyDescent="0.15">
      <c r="A16" s="143" t="s">
        <v>14</v>
      </c>
      <c r="B16" s="642">
        <f t="shared" si="0"/>
        <v>8</v>
      </c>
      <c r="C16" s="643">
        <v>0</v>
      </c>
      <c r="D16" s="643">
        <v>4</v>
      </c>
      <c r="E16" s="643">
        <v>4</v>
      </c>
    </row>
    <row r="17" spans="1:5" x14ac:dyDescent="0.15">
      <c r="A17" s="143" t="s">
        <v>15</v>
      </c>
      <c r="B17" s="642">
        <f t="shared" si="0"/>
        <v>1</v>
      </c>
      <c r="C17" s="643">
        <v>0</v>
      </c>
      <c r="D17" s="643">
        <v>0</v>
      </c>
      <c r="E17" s="643">
        <v>1</v>
      </c>
    </row>
    <row r="18" spans="1:5" x14ac:dyDescent="0.15">
      <c r="A18" s="143" t="s">
        <v>16</v>
      </c>
      <c r="B18" s="642">
        <f t="shared" si="0"/>
        <v>1</v>
      </c>
      <c r="C18" s="643">
        <v>0</v>
      </c>
      <c r="D18" s="643">
        <v>0</v>
      </c>
      <c r="E18" s="643">
        <v>1</v>
      </c>
    </row>
    <row r="19" spans="1:5" x14ac:dyDescent="0.15">
      <c r="A19" s="143" t="s">
        <v>17</v>
      </c>
      <c r="B19" s="642">
        <f t="shared" si="0"/>
        <v>0</v>
      </c>
      <c r="C19" s="643">
        <v>0</v>
      </c>
      <c r="D19" s="643">
        <v>0</v>
      </c>
      <c r="E19" s="643">
        <v>0</v>
      </c>
    </row>
    <row r="20" spans="1:5" x14ac:dyDescent="0.15">
      <c r="A20" s="143" t="s">
        <v>18</v>
      </c>
      <c r="B20" s="642">
        <f t="shared" si="0"/>
        <v>1</v>
      </c>
      <c r="C20" s="643">
        <v>0</v>
      </c>
      <c r="D20" s="643">
        <v>1</v>
      </c>
      <c r="E20" s="643">
        <v>0</v>
      </c>
    </row>
    <row r="21" spans="1:5" x14ac:dyDescent="0.15">
      <c r="A21" s="143" t="s">
        <v>19</v>
      </c>
      <c r="B21" s="642">
        <f t="shared" si="0"/>
        <v>0</v>
      </c>
      <c r="C21" s="643">
        <v>0</v>
      </c>
      <c r="D21" s="643">
        <v>0</v>
      </c>
      <c r="E21" s="643">
        <v>0</v>
      </c>
    </row>
    <row r="22" spans="1:5" x14ac:dyDescent="0.15">
      <c r="A22" s="143" t="s">
        <v>20</v>
      </c>
      <c r="B22" s="642">
        <f t="shared" si="0"/>
        <v>0</v>
      </c>
      <c r="C22" s="643">
        <v>0</v>
      </c>
      <c r="D22" s="643">
        <v>0</v>
      </c>
      <c r="E22" s="643">
        <v>0</v>
      </c>
    </row>
    <row r="23" spans="1:5" ht="11.25" customHeight="1" x14ac:dyDescent="0.15">
      <c r="A23" s="2401"/>
      <c r="B23" s="2402"/>
      <c r="C23" s="2402"/>
      <c r="D23" s="2402"/>
      <c r="E23" s="2402"/>
    </row>
    <row r="24" spans="1:5" ht="11.25" customHeight="1" x14ac:dyDescent="0.15">
      <c r="A24" s="3677" t="s">
        <v>21</v>
      </c>
      <c r="B24" s="3678"/>
      <c r="C24" s="3678"/>
      <c r="D24" s="3678"/>
      <c r="E24" s="3678"/>
    </row>
    <row r="25" spans="1:5" ht="15" customHeight="1" x14ac:dyDescent="0.15">
      <c r="A25" s="2401" t="s">
        <v>1095</v>
      </c>
      <c r="B25" s="2414"/>
      <c r="C25" s="2414"/>
      <c r="D25" s="2414"/>
      <c r="E25" s="2414"/>
    </row>
  </sheetData>
  <mergeCells count="9">
    <mergeCell ref="A23:E23"/>
    <mergeCell ref="A24:E24"/>
    <mergeCell ref="A25:E25"/>
    <mergeCell ref="A2:E2"/>
    <mergeCell ref="A3:E3"/>
    <mergeCell ref="A4:A6"/>
    <mergeCell ref="B4:E4"/>
    <mergeCell ref="B5:B6"/>
    <mergeCell ref="C5:E5"/>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7"/>
  <dimension ref="A2:E23"/>
  <sheetViews>
    <sheetView workbookViewId="0"/>
  </sheetViews>
  <sheetFormatPr baseColWidth="10" defaultColWidth="9.140625" defaultRowHeight="10.5" x14ac:dyDescent="0.15"/>
  <cols>
    <col min="1" max="1" width="23.140625" style="147" customWidth="1"/>
    <col min="2" max="2" width="13.42578125" style="147" customWidth="1"/>
    <col min="3" max="5" width="21.7109375" style="147" customWidth="1"/>
    <col min="6" max="16384" width="9.140625" style="147"/>
  </cols>
  <sheetData>
    <row r="2" spans="1:5" ht="22.5" customHeight="1" x14ac:dyDescent="0.15">
      <c r="A2" s="2848" t="s">
        <v>4304</v>
      </c>
      <c r="B2" s="2853"/>
      <c r="C2" s="2853"/>
      <c r="D2" s="2853"/>
      <c r="E2" s="2853"/>
    </row>
    <row r="3" spans="1:5" ht="11.25" customHeight="1" x14ac:dyDescent="0.15">
      <c r="A3" s="3681"/>
      <c r="B3" s="2402"/>
      <c r="C3" s="2402"/>
      <c r="D3" s="2402"/>
      <c r="E3" s="2402"/>
    </row>
    <row r="4" spans="1:5" ht="15" customHeight="1" x14ac:dyDescent="0.15">
      <c r="A4" s="2621" t="s">
        <v>1082</v>
      </c>
      <c r="B4" s="2956" t="s">
        <v>1083</v>
      </c>
      <c r="C4" s="2779"/>
      <c r="D4" s="2779"/>
      <c r="E4" s="2779"/>
    </row>
    <row r="5" spans="1:5" x14ac:dyDescent="0.15">
      <c r="A5" s="2621"/>
      <c r="B5" s="2956" t="s">
        <v>71</v>
      </c>
      <c r="C5" s="2956" t="s">
        <v>1084</v>
      </c>
      <c r="D5" s="2779"/>
      <c r="E5" s="2779"/>
    </row>
    <row r="6" spans="1:5" ht="63" x14ac:dyDescent="0.15">
      <c r="A6" s="2621"/>
      <c r="B6" s="2956"/>
      <c r="C6" s="962" t="s">
        <v>3879</v>
      </c>
      <c r="D6" s="962" t="s">
        <v>3877</v>
      </c>
      <c r="E6" s="962" t="s">
        <v>3878</v>
      </c>
    </row>
    <row r="7" spans="1:5" x14ac:dyDescent="0.15">
      <c r="A7" s="2025" t="s">
        <v>71</v>
      </c>
      <c r="B7" s="2026">
        <f>SUM(B8:B17)</f>
        <v>34</v>
      </c>
      <c r="C7" s="2026">
        <f>SUM(C8:C17)</f>
        <v>1</v>
      </c>
      <c r="D7" s="2026">
        <f>SUM(D8:D17)</f>
        <v>8</v>
      </c>
      <c r="E7" s="2026">
        <f>SUM(E8:E17)</f>
        <v>25</v>
      </c>
    </row>
    <row r="8" spans="1:5" x14ac:dyDescent="0.15">
      <c r="A8" s="969" t="s">
        <v>3880</v>
      </c>
      <c r="B8" s="2026">
        <f t="shared" ref="B8:B17" si="0">SUM(C8:E8)</f>
        <v>2</v>
      </c>
      <c r="C8" s="2027">
        <v>0</v>
      </c>
      <c r="D8" s="2027">
        <v>1</v>
      </c>
      <c r="E8" s="2027">
        <v>1</v>
      </c>
    </row>
    <row r="9" spans="1:5" x14ac:dyDescent="0.15">
      <c r="A9" s="969" t="s">
        <v>28</v>
      </c>
      <c r="B9" s="2026">
        <f t="shared" si="0"/>
        <v>2</v>
      </c>
      <c r="C9" s="2027">
        <v>0</v>
      </c>
      <c r="D9" s="2027">
        <v>0</v>
      </c>
      <c r="E9" s="2027">
        <v>2</v>
      </c>
    </row>
    <row r="10" spans="1:5" x14ac:dyDescent="0.15">
      <c r="A10" s="969" t="s">
        <v>3881</v>
      </c>
      <c r="B10" s="2026">
        <f t="shared" si="0"/>
        <v>3</v>
      </c>
      <c r="C10" s="2027">
        <v>0</v>
      </c>
      <c r="D10" s="2027">
        <v>2</v>
      </c>
      <c r="E10" s="2027">
        <v>1</v>
      </c>
    </row>
    <row r="11" spans="1:5" x14ac:dyDescent="0.15">
      <c r="A11" s="969" t="s">
        <v>3882</v>
      </c>
      <c r="B11" s="2026">
        <f t="shared" si="0"/>
        <v>2</v>
      </c>
      <c r="C11" s="2027">
        <v>0</v>
      </c>
      <c r="D11" s="2027">
        <v>0</v>
      </c>
      <c r="E11" s="2027">
        <v>2</v>
      </c>
    </row>
    <row r="12" spans="1:5" x14ac:dyDescent="0.15">
      <c r="A12" s="969" t="s">
        <v>3883</v>
      </c>
      <c r="B12" s="2026">
        <f t="shared" si="0"/>
        <v>2</v>
      </c>
      <c r="C12" s="2027">
        <v>0</v>
      </c>
      <c r="D12" s="2027">
        <v>0</v>
      </c>
      <c r="E12" s="2027">
        <v>2</v>
      </c>
    </row>
    <row r="13" spans="1:5" x14ac:dyDescent="0.15">
      <c r="A13" s="969" t="s">
        <v>3884</v>
      </c>
      <c r="B13" s="2026">
        <f t="shared" si="0"/>
        <v>1</v>
      </c>
      <c r="C13" s="2027">
        <v>0</v>
      </c>
      <c r="D13" s="2027">
        <v>0</v>
      </c>
      <c r="E13" s="2027">
        <v>1</v>
      </c>
    </row>
    <row r="14" spans="1:5" x14ac:dyDescent="0.15">
      <c r="A14" s="969" t="s">
        <v>3885</v>
      </c>
      <c r="B14" s="2026">
        <f t="shared" si="0"/>
        <v>1</v>
      </c>
      <c r="C14" s="2027">
        <v>0</v>
      </c>
      <c r="D14" s="2027">
        <v>0</v>
      </c>
      <c r="E14" s="2027">
        <v>1</v>
      </c>
    </row>
    <row r="15" spans="1:5" x14ac:dyDescent="0.15">
      <c r="A15" s="969" t="s">
        <v>3886</v>
      </c>
      <c r="B15" s="2026">
        <f t="shared" si="0"/>
        <v>1</v>
      </c>
      <c r="C15" s="2027">
        <v>0</v>
      </c>
      <c r="D15" s="2027">
        <v>0</v>
      </c>
      <c r="E15" s="2027">
        <v>1</v>
      </c>
    </row>
    <row r="16" spans="1:5" ht="11.25" x14ac:dyDescent="0.15">
      <c r="A16" s="797" t="s">
        <v>1090</v>
      </c>
      <c r="B16" s="2026">
        <f t="shared" si="0"/>
        <v>8</v>
      </c>
      <c r="C16" s="2027">
        <v>1</v>
      </c>
      <c r="D16" s="2027">
        <v>2</v>
      </c>
      <c r="E16" s="2027">
        <v>5</v>
      </c>
    </row>
    <row r="17" spans="1:5" ht="11.25" x14ac:dyDescent="0.15">
      <c r="A17" s="969" t="s">
        <v>1091</v>
      </c>
      <c r="B17" s="2026">
        <f t="shared" si="0"/>
        <v>12</v>
      </c>
      <c r="C17" s="2027">
        <v>0</v>
      </c>
      <c r="D17" s="2027">
        <v>3</v>
      </c>
      <c r="E17" s="2027">
        <v>9</v>
      </c>
    </row>
    <row r="18" spans="1:5" x14ac:dyDescent="0.15">
      <c r="A18" s="3680"/>
      <c r="B18" s="2402"/>
      <c r="C18" s="2402"/>
      <c r="D18" s="2402"/>
      <c r="E18" s="2402"/>
    </row>
    <row r="19" spans="1:5" x14ac:dyDescent="0.15">
      <c r="A19" s="3682" t="s">
        <v>1092</v>
      </c>
      <c r="B19" s="3682"/>
      <c r="C19" s="3682"/>
      <c r="D19" s="3682"/>
      <c r="E19" s="3682"/>
    </row>
    <row r="20" spans="1:5" ht="21.75" customHeight="1" x14ac:dyDescent="0.15">
      <c r="A20" s="3682" t="s">
        <v>3887</v>
      </c>
      <c r="B20" s="3682"/>
      <c r="C20" s="3682"/>
      <c r="D20" s="3682"/>
      <c r="E20" s="3682"/>
    </row>
    <row r="21" spans="1:5" x14ac:dyDescent="0.15">
      <c r="A21" s="3683" t="s">
        <v>1094</v>
      </c>
      <c r="B21" s="3683"/>
      <c r="C21" s="3683"/>
      <c r="D21" s="3683"/>
      <c r="E21" s="3683"/>
    </row>
    <row r="22" spans="1:5" x14ac:dyDescent="0.15">
      <c r="A22" s="3680" t="s">
        <v>21</v>
      </c>
      <c r="B22" s="2414"/>
      <c r="C22" s="2414"/>
      <c r="D22" s="2414"/>
      <c r="E22" s="2414"/>
    </row>
    <row r="23" spans="1:5" ht="11.25" customHeight="1" x14ac:dyDescent="0.15">
      <c r="A23" s="3680" t="s">
        <v>1095</v>
      </c>
      <c r="B23" s="2414"/>
      <c r="C23" s="2414"/>
      <c r="D23" s="2414"/>
      <c r="E23" s="2414"/>
    </row>
  </sheetData>
  <mergeCells count="12">
    <mergeCell ref="A23:E23"/>
    <mergeCell ref="A2:E2"/>
    <mergeCell ref="A3:E3"/>
    <mergeCell ref="A4:A6"/>
    <mergeCell ref="B4:E4"/>
    <mergeCell ref="B5:B6"/>
    <mergeCell ref="C5:E5"/>
    <mergeCell ref="A18:E18"/>
    <mergeCell ref="A19:E19"/>
    <mergeCell ref="A20:E20"/>
    <mergeCell ref="A21:E21"/>
    <mergeCell ref="A22:E22"/>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8"/>
  <dimension ref="A2:F39"/>
  <sheetViews>
    <sheetView workbookViewId="0"/>
  </sheetViews>
  <sheetFormatPr baseColWidth="10" defaultColWidth="9.140625" defaultRowHeight="10.5" x14ac:dyDescent="0.15"/>
  <cols>
    <col min="1" max="1" width="23.140625" style="174" customWidth="1"/>
    <col min="2" max="2" width="13.42578125" style="174" customWidth="1"/>
    <col min="3" max="4" width="25.140625" style="174" customWidth="1"/>
    <col min="5" max="5" width="23.5703125" style="174" customWidth="1"/>
    <col min="6" max="16384" width="9.140625" style="174"/>
  </cols>
  <sheetData>
    <row r="2" spans="1:6" ht="22.5" customHeight="1" x14ac:dyDescent="0.15">
      <c r="A2" s="2772" t="s">
        <v>4305</v>
      </c>
      <c r="B2" s="2853"/>
      <c r="C2" s="2853"/>
      <c r="D2" s="2853"/>
      <c r="E2" s="2853"/>
    </row>
    <row r="3" spans="1:6" x14ac:dyDescent="0.15">
      <c r="A3" s="3673"/>
      <c r="B3" s="2775"/>
      <c r="C3" s="2775"/>
      <c r="D3" s="2775"/>
      <c r="E3" s="2775"/>
    </row>
    <row r="4" spans="1:6" ht="11.25" customHeight="1" x14ac:dyDescent="0.15">
      <c r="A4" s="3684" t="s">
        <v>1082</v>
      </c>
      <c r="B4" s="2956" t="s">
        <v>71</v>
      </c>
      <c r="C4" s="2956" t="s">
        <v>3888</v>
      </c>
      <c r="D4" s="2779"/>
      <c r="E4" s="2779"/>
    </row>
    <row r="5" spans="1:6" ht="55.5" customHeight="1" x14ac:dyDescent="0.15">
      <c r="A5" s="3685"/>
      <c r="B5" s="2956"/>
      <c r="C5" s="962" t="s">
        <v>3889</v>
      </c>
      <c r="D5" s="962" t="s">
        <v>3877</v>
      </c>
      <c r="E5" s="962" t="s">
        <v>3878</v>
      </c>
    </row>
    <row r="6" spans="1:6" x14ac:dyDescent="0.15">
      <c r="A6" s="154" t="s">
        <v>71</v>
      </c>
      <c r="B6" s="402">
        <f>SUM(B7,B9,B11,B14,B21,B24,B29,B31,B33)</f>
        <v>34</v>
      </c>
      <c r="C6" s="402">
        <f>SUM(C7,C9,C11,C14,C21,C24,C29,C31,C33)</f>
        <v>1</v>
      </c>
      <c r="D6" s="402">
        <f>SUM(D7,D9,D11,D14,D21,D24,D29,D31,D33)</f>
        <v>8</v>
      </c>
      <c r="E6" s="402">
        <f>SUM(E7,E9,E11,E14,E21,E24,E29,E31,E33)</f>
        <v>25</v>
      </c>
      <c r="F6" s="2024"/>
    </row>
    <row r="7" spans="1:6" x14ac:dyDescent="0.15">
      <c r="A7" s="395" t="s">
        <v>7</v>
      </c>
      <c r="B7" s="402">
        <f t="shared" ref="B7:B10" si="0">SUM(C7:E7)</f>
        <v>2</v>
      </c>
      <c r="C7" s="404" t="s">
        <v>6</v>
      </c>
      <c r="D7" s="404" t="s">
        <v>6</v>
      </c>
      <c r="E7" s="402">
        <v>2</v>
      </c>
      <c r="F7" s="2024"/>
    </row>
    <row r="8" spans="1:6" x14ac:dyDescent="0.15">
      <c r="A8" s="396" t="s">
        <v>1100</v>
      </c>
      <c r="B8" s="404">
        <f t="shared" si="0"/>
        <v>2</v>
      </c>
      <c r="C8" s="404" t="s">
        <v>6</v>
      </c>
      <c r="D8" s="404" t="s">
        <v>6</v>
      </c>
      <c r="E8" s="404">
        <v>2</v>
      </c>
      <c r="F8" s="2024"/>
    </row>
    <row r="9" spans="1:6" x14ac:dyDescent="0.15">
      <c r="A9" s="395" t="s">
        <v>9</v>
      </c>
      <c r="B9" s="402">
        <f t="shared" si="0"/>
        <v>2</v>
      </c>
      <c r="C9" s="404" t="s">
        <v>6</v>
      </c>
      <c r="D9" s="404" t="s">
        <v>6</v>
      </c>
      <c r="E9" s="402">
        <v>2</v>
      </c>
      <c r="F9" s="2024"/>
    </row>
    <row r="10" spans="1:6" x14ac:dyDescent="0.15">
      <c r="A10" s="396" t="s">
        <v>547</v>
      </c>
      <c r="B10" s="404">
        <f t="shared" si="0"/>
        <v>2</v>
      </c>
      <c r="C10" s="404" t="s">
        <v>6</v>
      </c>
      <c r="D10" s="404" t="s">
        <v>6</v>
      </c>
      <c r="E10" s="404">
        <v>2</v>
      </c>
      <c r="F10" s="2024"/>
    </row>
    <row r="11" spans="1:6" x14ac:dyDescent="0.15">
      <c r="A11" s="395" t="s">
        <v>11</v>
      </c>
      <c r="B11" s="402">
        <f>SUM(B12:B13)</f>
        <v>2</v>
      </c>
      <c r="C11" s="402" t="s">
        <v>6</v>
      </c>
      <c r="D11" s="402" t="s">
        <v>6</v>
      </c>
      <c r="E11" s="402">
        <v>2</v>
      </c>
      <c r="F11" s="2024"/>
    </row>
    <row r="12" spans="1:6" x14ac:dyDescent="0.15">
      <c r="A12" s="396" t="s">
        <v>1102</v>
      </c>
      <c r="B12" s="404">
        <f t="shared" ref="B12:B34" si="1">SUM(C12:E12)</f>
        <v>1</v>
      </c>
      <c r="C12" s="404" t="s">
        <v>6</v>
      </c>
      <c r="D12" s="404" t="s">
        <v>6</v>
      </c>
      <c r="E12" s="404">
        <v>1</v>
      </c>
      <c r="F12" s="2024"/>
    </row>
    <row r="13" spans="1:6" x14ac:dyDescent="0.15">
      <c r="A13" s="396" t="s">
        <v>1103</v>
      </c>
      <c r="B13" s="404">
        <f t="shared" si="1"/>
        <v>1</v>
      </c>
      <c r="C13" s="404" t="s">
        <v>6</v>
      </c>
      <c r="D13" s="404" t="s">
        <v>6</v>
      </c>
      <c r="E13" s="404">
        <v>1</v>
      </c>
      <c r="F13" s="2024"/>
    </row>
    <row r="14" spans="1:6" x14ac:dyDescent="0.15">
      <c r="A14" s="395" t="s">
        <v>12</v>
      </c>
      <c r="B14" s="402">
        <f t="shared" si="1"/>
        <v>14</v>
      </c>
      <c r="C14" s="402" t="s">
        <v>6</v>
      </c>
      <c r="D14" s="402">
        <v>3</v>
      </c>
      <c r="E14" s="402">
        <v>11</v>
      </c>
      <c r="F14" s="2024"/>
    </row>
    <row r="15" spans="1:6" x14ac:dyDescent="0.15">
      <c r="A15" s="396" t="s">
        <v>1105</v>
      </c>
      <c r="B15" s="404">
        <f t="shared" si="1"/>
        <v>9</v>
      </c>
      <c r="C15" s="402" t="s">
        <v>6</v>
      </c>
      <c r="D15" s="404">
        <v>1</v>
      </c>
      <c r="E15" s="404">
        <v>8</v>
      </c>
      <c r="F15" s="2024"/>
    </row>
    <row r="16" spans="1:6" x14ac:dyDescent="0.15">
      <c r="A16" s="396" t="s">
        <v>1106</v>
      </c>
      <c r="B16" s="404">
        <f t="shared" si="1"/>
        <v>1</v>
      </c>
      <c r="C16" s="404" t="s">
        <v>6</v>
      </c>
      <c r="D16" s="404">
        <v>1</v>
      </c>
      <c r="E16" s="404">
        <v>0</v>
      </c>
      <c r="F16" s="2024"/>
    </row>
    <row r="17" spans="1:6" x14ac:dyDescent="0.15">
      <c r="A17" s="396" t="s">
        <v>1107</v>
      </c>
      <c r="B17" s="404">
        <f t="shared" si="1"/>
        <v>1</v>
      </c>
      <c r="C17" s="404" t="s">
        <v>6</v>
      </c>
      <c r="D17" s="404">
        <v>0</v>
      </c>
      <c r="E17" s="404">
        <v>1</v>
      </c>
      <c r="F17" s="2024"/>
    </row>
    <row r="18" spans="1:6" x14ac:dyDescent="0.15">
      <c r="A18" s="396" t="s">
        <v>1108</v>
      </c>
      <c r="B18" s="404">
        <f t="shared" si="1"/>
        <v>1</v>
      </c>
      <c r="C18" s="404" t="s">
        <v>6</v>
      </c>
      <c r="D18" s="404">
        <v>0</v>
      </c>
      <c r="E18" s="404">
        <v>1</v>
      </c>
      <c r="F18" s="2024"/>
    </row>
    <row r="19" spans="1:6" x14ac:dyDescent="0.15">
      <c r="A19" s="396" t="s">
        <v>1110</v>
      </c>
      <c r="B19" s="404">
        <f t="shared" si="1"/>
        <v>1</v>
      </c>
      <c r="C19" s="404" t="s">
        <v>6</v>
      </c>
      <c r="D19" s="404">
        <v>0</v>
      </c>
      <c r="E19" s="404">
        <v>1</v>
      </c>
      <c r="F19" s="2024"/>
    </row>
    <row r="20" spans="1:6" ht="11.25" x14ac:dyDescent="0.15">
      <c r="A20" s="969" t="s">
        <v>3890</v>
      </c>
      <c r="B20" s="404">
        <f t="shared" si="1"/>
        <v>1</v>
      </c>
      <c r="C20" s="402" t="s">
        <v>6</v>
      </c>
      <c r="D20" s="404">
        <v>1</v>
      </c>
      <c r="E20" s="402">
        <v>0</v>
      </c>
      <c r="F20" s="2024"/>
    </row>
    <row r="21" spans="1:6" x14ac:dyDescent="0.15">
      <c r="A21" s="395" t="s">
        <v>13</v>
      </c>
      <c r="B21" s="402">
        <f t="shared" si="1"/>
        <v>3</v>
      </c>
      <c r="C21" s="402">
        <v>1</v>
      </c>
      <c r="D21" s="404" t="s">
        <v>6</v>
      </c>
      <c r="E21" s="402">
        <v>2</v>
      </c>
      <c r="F21" s="2024"/>
    </row>
    <row r="22" spans="1:6" x14ac:dyDescent="0.15">
      <c r="A22" s="396" t="s">
        <v>1244</v>
      </c>
      <c r="B22" s="404">
        <f t="shared" si="1"/>
        <v>2</v>
      </c>
      <c r="C22" s="404">
        <v>0</v>
      </c>
      <c r="D22" s="404" t="s">
        <v>6</v>
      </c>
      <c r="E22" s="404">
        <v>2</v>
      </c>
      <c r="F22" s="2024"/>
    </row>
    <row r="23" spans="1:6" x14ac:dyDescent="0.15">
      <c r="A23" s="396" t="s">
        <v>3850</v>
      </c>
      <c r="B23" s="404">
        <f t="shared" si="1"/>
        <v>1</v>
      </c>
      <c r="C23" s="402">
        <v>1</v>
      </c>
      <c r="D23" s="404" t="s">
        <v>6</v>
      </c>
      <c r="E23" s="404">
        <v>0</v>
      </c>
      <c r="F23" s="2024"/>
    </row>
    <row r="24" spans="1:6" x14ac:dyDescent="0.15">
      <c r="A24" s="395" t="s">
        <v>14</v>
      </c>
      <c r="B24" s="402">
        <f t="shared" si="1"/>
        <v>8</v>
      </c>
      <c r="C24" s="404" t="s">
        <v>6</v>
      </c>
      <c r="D24" s="402">
        <v>4</v>
      </c>
      <c r="E24" s="402">
        <v>4</v>
      </c>
      <c r="F24" s="2024"/>
    </row>
    <row r="25" spans="1:6" x14ac:dyDescent="0.15">
      <c r="A25" s="379" t="s">
        <v>667</v>
      </c>
      <c r="B25" s="404">
        <f t="shared" si="1"/>
        <v>1</v>
      </c>
      <c r="C25" s="404" t="s">
        <v>6</v>
      </c>
      <c r="D25" s="404">
        <v>0</v>
      </c>
      <c r="E25" s="404">
        <v>1</v>
      </c>
      <c r="F25" s="2024"/>
    </row>
    <row r="26" spans="1:6" x14ac:dyDescent="0.15">
      <c r="A26" s="379" t="s">
        <v>676</v>
      </c>
      <c r="B26" s="404">
        <f t="shared" si="1"/>
        <v>3</v>
      </c>
      <c r="C26" s="404" t="s">
        <v>6</v>
      </c>
      <c r="D26" s="404">
        <v>1</v>
      </c>
      <c r="E26" s="404">
        <v>2</v>
      </c>
      <c r="F26" s="2024"/>
    </row>
    <row r="27" spans="1:6" x14ac:dyDescent="0.15">
      <c r="A27" s="379" t="s">
        <v>679</v>
      </c>
      <c r="B27" s="404">
        <f t="shared" si="1"/>
        <v>1</v>
      </c>
      <c r="C27" s="404" t="s">
        <v>6</v>
      </c>
      <c r="D27" s="404">
        <v>1</v>
      </c>
      <c r="E27" s="404">
        <v>0</v>
      </c>
      <c r="F27" s="2024"/>
    </row>
    <row r="28" spans="1:6" x14ac:dyDescent="0.15">
      <c r="A28" s="379" t="s">
        <v>677</v>
      </c>
      <c r="B28" s="404">
        <f t="shared" si="1"/>
        <v>3</v>
      </c>
      <c r="C28" s="404" t="s">
        <v>6</v>
      </c>
      <c r="D28" s="404">
        <v>2</v>
      </c>
      <c r="E28" s="404">
        <v>1</v>
      </c>
      <c r="F28" s="2024"/>
    </row>
    <row r="29" spans="1:6" x14ac:dyDescent="0.15">
      <c r="A29" s="395" t="s">
        <v>15</v>
      </c>
      <c r="B29" s="402">
        <f t="shared" si="1"/>
        <v>1</v>
      </c>
      <c r="C29" s="404" t="s">
        <v>6</v>
      </c>
      <c r="D29" s="404" t="s">
        <v>6</v>
      </c>
      <c r="E29" s="402">
        <v>1</v>
      </c>
      <c r="F29" s="2024"/>
    </row>
    <row r="30" spans="1:6" x14ac:dyDescent="0.15">
      <c r="A30" s="379" t="s">
        <v>3859</v>
      </c>
      <c r="B30" s="404">
        <f t="shared" si="1"/>
        <v>1</v>
      </c>
      <c r="C30" s="404" t="s">
        <v>6</v>
      </c>
      <c r="D30" s="404" t="s">
        <v>6</v>
      </c>
      <c r="E30" s="404">
        <v>1</v>
      </c>
      <c r="F30" s="2024"/>
    </row>
    <row r="31" spans="1:6" ht="12" customHeight="1" x14ac:dyDescent="0.15">
      <c r="A31" s="395" t="s">
        <v>16</v>
      </c>
      <c r="B31" s="402">
        <f t="shared" si="1"/>
        <v>1</v>
      </c>
      <c r="C31" s="404" t="s">
        <v>6</v>
      </c>
      <c r="D31" s="404" t="s">
        <v>6</v>
      </c>
      <c r="E31" s="402">
        <v>1</v>
      </c>
      <c r="F31" s="2024"/>
    </row>
    <row r="32" spans="1:6" ht="12" customHeight="1" x14ac:dyDescent="0.15">
      <c r="A32" s="379" t="s">
        <v>763</v>
      </c>
      <c r="B32" s="404">
        <f t="shared" si="1"/>
        <v>1</v>
      </c>
      <c r="C32" s="404" t="s">
        <v>6</v>
      </c>
      <c r="D32" s="404" t="s">
        <v>6</v>
      </c>
      <c r="E32" s="404">
        <v>1</v>
      </c>
      <c r="F32" s="2024"/>
    </row>
    <row r="33" spans="1:6" x14ac:dyDescent="0.15">
      <c r="A33" s="395" t="s">
        <v>314</v>
      </c>
      <c r="B33" s="402">
        <f t="shared" si="1"/>
        <v>1</v>
      </c>
      <c r="C33" s="404" t="s">
        <v>6</v>
      </c>
      <c r="D33" s="402">
        <v>1</v>
      </c>
      <c r="E33" s="404" t="s">
        <v>6</v>
      </c>
      <c r="F33" s="2024"/>
    </row>
    <row r="34" spans="1:6" x14ac:dyDescent="0.15">
      <c r="A34" s="396" t="s">
        <v>765</v>
      </c>
      <c r="B34" s="404">
        <f t="shared" si="1"/>
        <v>1</v>
      </c>
      <c r="C34" s="404" t="s">
        <v>6</v>
      </c>
      <c r="D34" s="404">
        <v>1</v>
      </c>
      <c r="E34" s="404" t="s">
        <v>6</v>
      </c>
      <c r="F34" s="2024"/>
    </row>
    <row r="35" spans="1:6" ht="11.25" customHeight="1" x14ac:dyDescent="0.15">
      <c r="A35" s="2710"/>
      <c r="B35" s="2775"/>
      <c r="C35" s="2775"/>
      <c r="D35" s="2775"/>
      <c r="E35" s="2775"/>
      <c r="F35" s="2024"/>
    </row>
    <row r="36" spans="1:6" ht="21" customHeight="1" x14ac:dyDescent="0.15">
      <c r="A36" s="3682" t="s">
        <v>1111</v>
      </c>
      <c r="B36" s="3682"/>
      <c r="C36" s="3682"/>
      <c r="D36" s="3682"/>
      <c r="E36" s="3682"/>
    </row>
    <row r="37" spans="1:6" ht="11.25" customHeight="1" x14ac:dyDescent="0.15">
      <c r="A37" s="2512" t="s">
        <v>3891</v>
      </c>
      <c r="B37" s="2512"/>
      <c r="C37" s="2512"/>
      <c r="D37" s="2512"/>
      <c r="E37" s="2512"/>
    </row>
    <row r="38" spans="1:6" ht="11.25" customHeight="1" x14ac:dyDescent="0.15">
      <c r="A38" s="3441" t="s">
        <v>21</v>
      </c>
      <c r="B38" s="3672"/>
      <c r="C38" s="3672"/>
      <c r="D38" s="3672"/>
      <c r="E38" s="3672"/>
    </row>
    <row r="39" spans="1:6" ht="11.25" customHeight="1" x14ac:dyDescent="0.15">
      <c r="A39" s="2512" t="s">
        <v>1095</v>
      </c>
      <c r="B39" s="2773"/>
      <c r="C39" s="2773"/>
      <c r="D39" s="2773"/>
      <c r="E39" s="2773"/>
    </row>
  </sheetData>
  <mergeCells count="10">
    <mergeCell ref="A36:E36"/>
    <mergeCell ref="A37:E37"/>
    <mergeCell ref="A38:E38"/>
    <mergeCell ref="A39:E39"/>
    <mergeCell ref="A2:E2"/>
    <mergeCell ref="A3:E3"/>
    <mergeCell ref="A4:A5"/>
    <mergeCell ref="B4:B5"/>
    <mergeCell ref="C4:E4"/>
    <mergeCell ref="A35:E35"/>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9"/>
  <dimension ref="A2:H32"/>
  <sheetViews>
    <sheetView zoomScaleNormal="100" workbookViewId="0"/>
  </sheetViews>
  <sheetFormatPr baseColWidth="10" defaultRowHeight="10.5" x14ac:dyDescent="0.15"/>
  <cols>
    <col min="1" max="1" width="20.140625" style="120" customWidth="1"/>
    <col min="2" max="2" width="16.28515625" style="120" customWidth="1"/>
    <col min="3" max="3" width="14.140625" style="120" customWidth="1"/>
    <col min="4" max="4" width="16.42578125" style="120" customWidth="1"/>
    <col min="5" max="5" width="14.28515625" style="120" customWidth="1"/>
    <col min="6" max="6" width="21.5703125" style="120" customWidth="1"/>
    <col min="7" max="7" width="17.7109375" style="120" customWidth="1"/>
    <col min="8" max="8" width="7.85546875" style="120" customWidth="1"/>
    <col min="9" max="16384" width="11.42578125" style="120"/>
  </cols>
  <sheetData>
    <row r="2" spans="1:8" ht="18.75" customHeight="1" x14ac:dyDescent="0.15">
      <c r="A2" s="3119" t="s">
        <v>3892</v>
      </c>
      <c r="B2" s="3119"/>
      <c r="C2" s="3119"/>
      <c r="D2" s="3119"/>
      <c r="E2" s="3119"/>
      <c r="F2" s="3119"/>
      <c r="G2" s="3119"/>
    </row>
    <row r="3" spans="1:8" x14ac:dyDescent="0.15">
      <c r="A3" s="3687"/>
      <c r="B3" s="3687"/>
      <c r="C3" s="3687"/>
      <c r="D3" s="3687"/>
      <c r="E3" s="3687"/>
      <c r="F3" s="3687"/>
      <c r="G3" s="3687"/>
    </row>
    <row r="4" spans="1:8" ht="12.75" customHeight="1" x14ac:dyDescent="0.15">
      <c r="A4" s="3688" t="s">
        <v>1238</v>
      </c>
      <c r="B4" s="2980" t="s">
        <v>89</v>
      </c>
      <c r="C4" s="3113" t="s">
        <v>3893</v>
      </c>
      <c r="D4" s="3113"/>
      <c r="E4" s="3113"/>
      <c r="F4" s="3113"/>
      <c r="G4" s="3113"/>
    </row>
    <row r="5" spans="1:8" ht="73.5" x14ac:dyDescent="0.15">
      <c r="A5" s="3688"/>
      <c r="B5" s="2980"/>
      <c r="C5" s="1019" t="s">
        <v>3894</v>
      </c>
      <c r="D5" s="1019" t="s">
        <v>3895</v>
      </c>
      <c r="E5" s="1019" t="s">
        <v>3896</v>
      </c>
      <c r="F5" s="1019" t="s">
        <v>3897</v>
      </c>
      <c r="G5" s="1019" t="s">
        <v>3898</v>
      </c>
    </row>
    <row r="6" spans="1:8" x14ac:dyDescent="0.15">
      <c r="A6" s="2028" t="s">
        <v>71</v>
      </c>
      <c r="B6" s="2029">
        <f>SUM(B7:B23)</f>
        <v>2388</v>
      </c>
      <c r="C6" s="2029">
        <f t="shared" ref="C6:G6" si="0">SUM(C7:C23)</f>
        <v>193</v>
      </c>
      <c r="D6" s="2029">
        <f t="shared" si="0"/>
        <v>200</v>
      </c>
      <c r="E6" s="2029">
        <f t="shared" si="0"/>
        <v>1667</v>
      </c>
      <c r="F6" s="2029">
        <f t="shared" si="0"/>
        <v>18</v>
      </c>
      <c r="G6" s="2029">
        <f t="shared" si="0"/>
        <v>310</v>
      </c>
    </row>
    <row r="7" spans="1:8" x14ac:dyDescent="0.15">
      <c r="A7" s="2030" t="s">
        <v>750</v>
      </c>
      <c r="B7" s="2031">
        <f t="shared" ref="B7:B23" si="1">SUM(C7:G7)</f>
        <v>20</v>
      </c>
      <c r="C7" s="448">
        <v>0</v>
      </c>
      <c r="D7" s="448">
        <v>1</v>
      </c>
      <c r="E7" s="448">
        <v>12</v>
      </c>
      <c r="F7" s="448">
        <v>0</v>
      </c>
      <c r="G7" s="448">
        <v>7</v>
      </c>
    </row>
    <row r="8" spans="1:8" x14ac:dyDescent="0.15">
      <c r="A8" s="2030" t="s">
        <v>1100</v>
      </c>
      <c r="B8" s="2031">
        <f t="shared" si="1"/>
        <v>100</v>
      </c>
      <c r="C8" s="448">
        <v>0</v>
      </c>
      <c r="D8" s="448">
        <v>7</v>
      </c>
      <c r="E8" s="448">
        <v>71</v>
      </c>
      <c r="F8" s="448">
        <v>9</v>
      </c>
      <c r="G8" s="448">
        <v>13</v>
      </c>
      <c r="H8" s="2032"/>
    </row>
    <row r="9" spans="1:8" x14ac:dyDescent="0.15">
      <c r="A9" s="2030" t="s">
        <v>8</v>
      </c>
      <c r="B9" s="2031">
        <f t="shared" si="1"/>
        <v>173</v>
      </c>
      <c r="C9" s="448">
        <v>0</v>
      </c>
      <c r="D9" s="448">
        <v>32</v>
      </c>
      <c r="E9" s="448">
        <v>64</v>
      </c>
      <c r="F9" s="448">
        <v>1</v>
      </c>
      <c r="G9" s="448">
        <v>76</v>
      </c>
    </row>
    <row r="10" spans="1:8" x14ac:dyDescent="0.15">
      <c r="A10" s="2030" t="s">
        <v>547</v>
      </c>
      <c r="B10" s="2031">
        <f t="shared" si="1"/>
        <v>33</v>
      </c>
      <c r="C10" s="448">
        <v>0</v>
      </c>
      <c r="D10" s="448">
        <v>4</v>
      </c>
      <c r="E10" s="448">
        <v>17</v>
      </c>
      <c r="F10" s="448">
        <v>0</v>
      </c>
      <c r="G10" s="448">
        <v>12</v>
      </c>
    </row>
    <row r="11" spans="1:8" x14ac:dyDescent="0.15">
      <c r="A11" s="2030" t="s">
        <v>1242</v>
      </c>
      <c r="B11" s="2031">
        <f t="shared" si="1"/>
        <v>99</v>
      </c>
      <c r="C11" s="448">
        <v>0</v>
      </c>
      <c r="D11" s="448">
        <v>10</v>
      </c>
      <c r="E11" s="448">
        <v>74</v>
      </c>
      <c r="F11" s="448">
        <v>0</v>
      </c>
      <c r="G11" s="448">
        <v>15</v>
      </c>
    </row>
    <row r="12" spans="1:8" x14ac:dyDescent="0.15">
      <c r="A12" s="2030" t="s">
        <v>11</v>
      </c>
      <c r="B12" s="2031">
        <f t="shared" si="1"/>
        <v>426</v>
      </c>
      <c r="C12" s="448">
        <v>0</v>
      </c>
      <c r="D12" s="448">
        <v>29</v>
      </c>
      <c r="E12" s="448">
        <v>372</v>
      </c>
      <c r="F12" s="448">
        <v>0</v>
      </c>
      <c r="G12" s="448">
        <v>25</v>
      </c>
    </row>
    <row r="13" spans="1:8" x14ac:dyDescent="0.15">
      <c r="A13" s="2030" t="s">
        <v>1105</v>
      </c>
      <c r="B13" s="2031">
        <f t="shared" si="1"/>
        <v>814</v>
      </c>
      <c r="C13" s="448">
        <v>193</v>
      </c>
      <c r="D13" s="448">
        <v>54</v>
      </c>
      <c r="E13" s="448">
        <v>510</v>
      </c>
      <c r="F13" s="448">
        <v>7</v>
      </c>
      <c r="G13" s="448">
        <v>50</v>
      </c>
    </row>
    <row r="14" spans="1:8" x14ac:dyDescent="0.15">
      <c r="A14" s="2030" t="s">
        <v>1243</v>
      </c>
      <c r="B14" s="2031">
        <f t="shared" si="1"/>
        <v>175</v>
      </c>
      <c r="C14" s="448">
        <v>0</v>
      </c>
      <c r="D14" s="448">
        <v>15</v>
      </c>
      <c r="E14" s="448">
        <v>127</v>
      </c>
      <c r="F14" s="448">
        <v>0</v>
      </c>
      <c r="G14" s="448">
        <v>33</v>
      </c>
    </row>
    <row r="15" spans="1:8" x14ac:dyDescent="0.15">
      <c r="A15" s="2030" t="s">
        <v>1244</v>
      </c>
      <c r="B15" s="2031">
        <f t="shared" si="1"/>
        <v>108</v>
      </c>
      <c r="C15" s="448">
        <v>0</v>
      </c>
      <c r="D15" s="448">
        <v>2</v>
      </c>
      <c r="E15" s="448">
        <v>78</v>
      </c>
      <c r="F15" s="448">
        <v>0</v>
      </c>
      <c r="G15" s="448">
        <v>28</v>
      </c>
    </row>
    <row r="16" spans="1:8" x14ac:dyDescent="0.15">
      <c r="A16" s="2030" t="s">
        <v>667</v>
      </c>
      <c r="B16" s="2031">
        <f t="shared" si="1"/>
        <v>101</v>
      </c>
      <c r="C16" s="448">
        <v>0</v>
      </c>
      <c r="D16" s="448">
        <v>1</v>
      </c>
      <c r="E16" s="448">
        <v>84</v>
      </c>
      <c r="F16" s="448">
        <v>1</v>
      </c>
      <c r="G16" s="448">
        <v>15</v>
      </c>
    </row>
    <row r="17" spans="1:7" x14ac:dyDescent="0.15">
      <c r="A17" s="2030" t="s">
        <v>1245</v>
      </c>
      <c r="B17" s="2031">
        <f t="shared" si="1"/>
        <v>40</v>
      </c>
      <c r="C17" s="448">
        <v>0</v>
      </c>
      <c r="D17" s="448">
        <v>2</v>
      </c>
      <c r="E17" s="448">
        <v>33</v>
      </c>
      <c r="F17" s="448">
        <v>0</v>
      </c>
      <c r="G17" s="448">
        <v>5</v>
      </c>
    </row>
    <row r="18" spans="1:7" x14ac:dyDescent="0.15">
      <c r="A18" s="2030" t="s">
        <v>694</v>
      </c>
      <c r="B18" s="2031">
        <f t="shared" si="1"/>
        <v>123</v>
      </c>
      <c r="C18" s="448">
        <v>0</v>
      </c>
      <c r="D18" s="448">
        <v>35</v>
      </c>
      <c r="E18" s="448">
        <v>67</v>
      </c>
      <c r="F18" s="448">
        <v>0</v>
      </c>
      <c r="G18" s="448">
        <v>21</v>
      </c>
    </row>
    <row r="19" spans="1:7" x14ac:dyDescent="0.15">
      <c r="A19" s="2030" t="s">
        <v>763</v>
      </c>
      <c r="B19" s="2031">
        <f t="shared" si="1"/>
        <v>44</v>
      </c>
      <c r="C19" s="448">
        <v>0</v>
      </c>
      <c r="D19" s="448">
        <v>4</v>
      </c>
      <c r="E19" s="448">
        <v>35</v>
      </c>
      <c r="F19" s="448">
        <v>0</v>
      </c>
      <c r="G19" s="448">
        <v>5</v>
      </c>
    </row>
    <row r="20" spans="1:7" x14ac:dyDescent="0.15">
      <c r="A20" s="2030" t="s">
        <v>708</v>
      </c>
      <c r="B20" s="2031">
        <f t="shared" si="1"/>
        <v>46</v>
      </c>
      <c r="C20" s="448">
        <v>0</v>
      </c>
      <c r="D20" s="448">
        <v>0</v>
      </c>
      <c r="E20" s="448">
        <v>44</v>
      </c>
      <c r="F20" s="448">
        <v>0</v>
      </c>
      <c r="G20" s="448">
        <v>2</v>
      </c>
    </row>
    <row r="21" spans="1:7" x14ac:dyDescent="0.15">
      <c r="A21" s="2030" t="s">
        <v>765</v>
      </c>
      <c r="B21" s="2031">
        <f t="shared" si="1"/>
        <v>70</v>
      </c>
      <c r="C21" s="448">
        <v>0</v>
      </c>
      <c r="D21" s="448">
        <v>4</v>
      </c>
      <c r="E21" s="448">
        <v>64</v>
      </c>
      <c r="F21" s="448">
        <v>0</v>
      </c>
      <c r="G21" s="448">
        <v>2</v>
      </c>
    </row>
    <row r="22" spans="1:7" x14ac:dyDescent="0.15">
      <c r="A22" s="2030" t="s">
        <v>718</v>
      </c>
      <c r="B22" s="2031">
        <f t="shared" si="1"/>
        <v>8</v>
      </c>
      <c r="C22" s="448">
        <v>0</v>
      </c>
      <c r="D22" s="448">
        <v>0</v>
      </c>
      <c r="E22" s="448">
        <v>7</v>
      </c>
      <c r="F22" s="448">
        <v>0</v>
      </c>
      <c r="G22" s="448">
        <v>1</v>
      </c>
    </row>
    <row r="23" spans="1:7" x14ac:dyDescent="0.15">
      <c r="A23" s="2030" t="s">
        <v>744</v>
      </c>
      <c r="B23" s="2031">
        <f t="shared" si="1"/>
        <v>8</v>
      </c>
      <c r="C23" s="448">
        <v>0</v>
      </c>
      <c r="D23" s="448">
        <v>0</v>
      </c>
      <c r="E23" s="448">
        <v>8</v>
      </c>
      <c r="F23" s="448">
        <v>0</v>
      </c>
      <c r="G23" s="448">
        <v>0</v>
      </c>
    </row>
    <row r="24" spans="1:7" ht="9.75" customHeight="1" x14ac:dyDescent="0.15">
      <c r="A24" s="2778"/>
      <c r="B24" s="2778"/>
      <c r="C24" s="2778"/>
      <c r="D24" s="2778"/>
      <c r="E24" s="2778"/>
      <c r="F24" s="2778"/>
      <c r="G24" s="2778"/>
    </row>
    <row r="25" spans="1:7" ht="11.25" customHeight="1" x14ac:dyDescent="0.15">
      <c r="A25" s="3686" t="s">
        <v>21</v>
      </c>
      <c r="B25" s="3686"/>
      <c r="C25" s="3686"/>
      <c r="D25" s="3686"/>
      <c r="E25" s="3686"/>
      <c r="F25" s="3686"/>
      <c r="G25" s="3686"/>
    </row>
    <row r="26" spans="1:7" ht="11.25" customHeight="1" x14ac:dyDescent="0.15">
      <c r="A26" s="2778" t="s">
        <v>1247</v>
      </c>
      <c r="B26" s="2778"/>
      <c r="C26" s="2778"/>
      <c r="D26" s="2778"/>
      <c r="E26" s="2778"/>
      <c r="F26" s="2778"/>
      <c r="G26" s="2778"/>
    </row>
    <row r="32" spans="1:7" x14ac:dyDescent="0.15">
      <c r="F32" s="120" t="s">
        <v>1537</v>
      </c>
    </row>
  </sheetData>
  <mergeCells count="8">
    <mergeCell ref="A25:G25"/>
    <mergeCell ref="A26:G26"/>
    <mergeCell ref="A2:G2"/>
    <mergeCell ref="A3:G3"/>
    <mergeCell ref="A4:A5"/>
    <mergeCell ref="B4:B5"/>
    <mergeCell ref="C4:G4"/>
    <mergeCell ref="A24:G24"/>
  </mergeCells>
  <pageMargins left="0.74803149606299213" right="0.74803149606299213" top="0.98425196850393704" bottom="0.98425196850393704" header="0" footer="0"/>
  <pageSetup paperSize="14" orientation="landscape" r:id="rId1"/>
  <headerFooter alignWithMargins="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0"/>
  <dimension ref="A1:H29"/>
  <sheetViews>
    <sheetView zoomScaleNormal="100" workbookViewId="0"/>
  </sheetViews>
  <sheetFormatPr baseColWidth="10" defaultRowHeight="10.5" x14ac:dyDescent="0.15"/>
  <cols>
    <col min="1" max="1" width="20.5703125" style="120" customWidth="1"/>
    <col min="2" max="2" width="11.42578125" style="120"/>
    <col min="3" max="4" width="17.85546875" style="120" customWidth="1"/>
    <col min="5" max="5" width="15.85546875" style="120" customWidth="1"/>
    <col min="6" max="6" width="17.85546875" style="120" customWidth="1"/>
    <col min="7" max="7" width="19.28515625" style="120" customWidth="1"/>
    <col min="8" max="8" width="12.85546875" style="120" bestFit="1" customWidth="1"/>
    <col min="9" max="16384" width="11.42578125" style="120"/>
  </cols>
  <sheetData>
    <row r="1" spans="1:8" x14ac:dyDescent="0.15">
      <c r="A1" s="2033"/>
      <c r="H1" s="2034"/>
    </row>
    <row r="2" spans="1:8" ht="22.5" customHeight="1" x14ac:dyDescent="0.15">
      <c r="A2" s="3106" t="s">
        <v>3899</v>
      </c>
      <c r="B2" s="3106"/>
      <c r="C2" s="3106"/>
      <c r="D2" s="3106"/>
      <c r="E2" s="3106"/>
      <c r="F2" s="3106"/>
      <c r="G2" s="3106"/>
    </row>
    <row r="3" spans="1:8" x14ac:dyDescent="0.15">
      <c r="A3" s="2035"/>
      <c r="B3" s="2035"/>
      <c r="C3" s="2035"/>
      <c r="D3" s="2035"/>
      <c r="E3" s="2035"/>
      <c r="F3" s="2035"/>
      <c r="G3" s="2035"/>
    </row>
    <row r="4" spans="1:8" ht="12.75" customHeight="1" x14ac:dyDescent="0.15">
      <c r="A4" s="3688" t="s">
        <v>1238</v>
      </c>
      <c r="B4" s="2980" t="s">
        <v>89</v>
      </c>
      <c r="C4" s="2500" t="s">
        <v>3900</v>
      </c>
      <c r="D4" s="3689"/>
      <c r="E4" s="3689"/>
      <c r="F4" s="3689"/>
      <c r="G4" s="2502"/>
    </row>
    <row r="5" spans="1:8" ht="73.5" x14ac:dyDescent="0.15">
      <c r="A5" s="3688"/>
      <c r="B5" s="2980"/>
      <c r="C5" s="1019" t="s">
        <v>3901</v>
      </c>
      <c r="D5" s="1019" t="s">
        <v>3902</v>
      </c>
      <c r="E5" s="1019" t="s">
        <v>3896</v>
      </c>
      <c r="F5" s="1019" t="s">
        <v>3898</v>
      </c>
      <c r="G5" s="1019" t="s">
        <v>3897</v>
      </c>
    </row>
    <row r="6" spans="1:8" ht="12.75" customHeight="1" x14ac:dyDescent="0.15">
      <c r="A6" s="227" t="s">
        <v>71</v>
      </c>
      <c r="B6" s="582">
        <f>SUM(B7:B23)</f>
        <v>743</v>
      </c>
      <c r="C6" s="582">
        <f>SUM(C7:C23)</f>
        <v>70</v>
      </c>
      <c r="D6" s="582">
        <f t="shared" ref="D6:G6" si="0">SUM(D7:D23)</f>
        <v>46</v>
      </c>
      <c r="E6" s="582">
        <f t="shared" si="0"/>
        <v>482</v>
      </c>
      <c r="F6" s="582">
        <f t="shared" si="0"/>
        <v>144</v>
      </c>
      <c r="G6" s="582">
        <f t="shared" si="0"/>
        <v>1</v>
      </c>
      <c r="H6" s="2036"/>
    </row>
    <row r="7" spans="1:8" x14ac:dyDescent="0.15">
      <c r="A7" s="2030" t="s">
        <v>750</v>
      </c>
      <c r="B7" s="582">
        <f t="shared" ref="B7:B23" si="1">SUM(C7:G7)</f>
        <v>7</v>
      </c>
      <c r="C7" s="365">
        <v>0</v>
      </c>
      <c r="D7" s="365">
        <v>0</v>
      </c>
      <c r="E7" s="365">
        <v>3</v>
      </c>
      <c r="F7" s="365">
        <v>4</v>
      </c>
      <c r="G7" s="365">
        <v>0</v>
      </c>
      <c r="H7" s="2036"/>
    </row>
    <row r="8" spans="1:8" x14ac:dyDescent="0.15">
      <c r="A8" s="2030" t="s">
        <v>1100</v>
      </c>
      <c r="B8" s="582">
        <f t="shared" si="1"/>
        <v>32</v>
      </c>
      <c r="C8" s="365">
        <v>0</v>
      </c>
      <c r="D8" s="365">
        <v>1</v>
      </c>
      <c r="E8" s="365">
        <v>25</v>
      </c>
      <c r="F8" s="365">
        <v>5</v>
      </c>
      <c r="G8" s="365">
        <v>1</v>
      </c>
      <c r="H8" s="2036"/>
    </row>
    <row r="9" spans="1:8" x14ac:dyDescent="0.15">
      <c r="A9" s="2030" t="s">
        <v>8</v>
      </c>
      <c r="B9" s="582">
        <f t="shared" si="1"/>
        <v>84</v>
      </c>
      <c r="C9" s="365">
        <v>0</v>
      </c>
      <c r="D9" s="365">
        <v>2</v>
      </c>
      <c r="E9" s="365">
        <v>26</v>
      </c>
      <c r="F9" s="365">
        <v>56</v>
      </c>
      <c r="G9" s="365">
        <v>0</v>
      </c>
      <c r="H9" s="2036"/>
    </row>
    <row r="10" spans="1:8" x14ac:dyDescent="0.15">
      <c r="A10" s="2030" t="s">
        <v>547</v>
      </c>
      <c r="B10" s="582">
        <f t="shared" si="1"/>
        <v>13</v>
      </c>
      <c r="C10" s="365">
        <v>0</v>
      </c>
      <c r="D10" s="365">
        <v>2</v>
      </c>
      <c r="E10" s="365">
        <v>11</v>
      </c>
      <c r="F10" s="365">
        <v>0</v>
      </c>
      <c r="G10" s="365">
        <v>0</v>
      </c>
      <c r="H10" s="2036"/>
    </row>
    <row r="11" spans="1:8" x14ac:dyDescent="0.15">
      <c r="A11" s="2030" t="s">
        <v>1242</v>
      </c>
      <c r="B11" s="582">
        <f t="shared" si="1"/>
        <v>35</v>
      </c>
      <c r="C11" s="365">
        <v>0</v>
      </c>
      <c r="D11" s="365">
        <v>3</v>
      </c>
      <c r="E11" s="365">
        <v>23</v>
      </c>
      <c r="F11" s="365">
        <v>9</v>
      </c>
      <c r="G11" s="365">
        <v>0</v>
      </c>
      <c r="H11" s="2036"/>
    </row>
    <row r="12" spans="1:8" x14ac:dyDescent="0.15">
      <c r="A12" s="2030" t="s">
        <v>11</v>
      </c>
      <c r="B12" s="582">
        <f t="shared" si="1"/>
        <v>122</v>
      </c>
      <c r="C12" s="365">
        <v>0</v>
      </c>
      <c r="D12" s="365">
        <v>23</v>
      </c>
      <c r="E12" s="365">
        <v>89</v>
      </c>
      <c r="F12" s="365">
        <v>10</v>
      </c>
      <c r="G12" s="365">
        <v>0</v>
      </c>
      <c r="H12" s="2036"/>
    </row>
    <row r="13" spans="1:8" x14ac:dyDescent="0.15">
      <c r="A13" s="2030" t="s">
        <v>1105</v>
      </c>
      <c r="B13" s="582">
        <f t="shared" si="1"/>
        <v>162</v>
      </c>
      <c r="C13" s="365">
        <v>70</v>
      </c>
      <c r="D13" s="365">
        <v>1</v>
      </c>
      <c r="E13" s="365">
        <v>87</v>
      </c>
      <c r="F13" s="365">
        <v>4</v>
      </c>
      <c r="G13" s="365">
        <v>0</v>
      </c>
      <c r="H13" s="2036"/>
    </row>
    <row r="14" spans="1:8" x14ac:dyDescent="0.15">
      <c r="A14" s="2030" t="s">
        <v>1243</v>
      </c>
      <c r="B14" s="582">
        <f t="shared" si="1"/>
        <v>55</v>
      </c>
      <c r="C14" s="365">
        <v>0</v>
      </c>
      <c r="D14" s="365">
        <v>3</v>
      </c>
      <c r="E14" s="365">
        <v>34</v>
      </c>
      <c r="F14" s="365">
        <v>18</v>
      </c>
      <c r="G14" s="365">
        <v>0</v>
      </c>
      <c r="H14" s="2036"/>
    </row>
    <row r="15" spans="1:8" x14ac:dyDescent="0.15">
      <c r="A15" s="2030" t="s">
        <v>1244</v>
      </c>
      <c r="B15" s="582">
        <f t="shared" si="1"/>
        <v>26</v>
      </c>
      <c r="C15" s="365">
        <v>0</v>
      </c>
      <c r="D15" s="365">
        <v>0</v>
      </c>
      <c r="E15" s="365">
        <v>20</v>
      </c>
      <c r="F15" s="365">
        <v>6</v>
      </c>
      <c r="G15" s="365">
        <v>0</v>
      </c>
      <c r="H15" s="2036"/>
    </row>
    <row r="16" spans="1:8" x14ac:dyDescent="0.15">
      <c r="A16" s="2030" t="s">
        <v>667</v>
      </c>
      <c r="B16" s="582">
        <f t="shared" si="1"/>
        <v>50</v>
      </c>
      <c r="C16" s="365">
        <v>0</v>
      </c>
      <c r="D16" s="365">
        <v>2</v>
      </c>
      <c r="E16" s="365">
        <v>41</v>
      </c>
      <c r="F16" s="365">
        <v>7</v>
      </c>
      <c r="G16" s="365">
        <v>0</v>
      </c>
      <c r="H16" s="2036"/>
    </row>
    <row r="17" spans="1:8" x14ac:dyDescent="0.15">
      <c r="A17" s="2030" t="s">
        <v>1245</v>
      </c>
      <c r="B17" s="582">
        <f t="shared" si="1"/>
        <v>17</v>
      </c>
      <c r="C17" s="365">
        <v>0</v>
      </c>
      <c r="D17" s="365">
        <v>2</v>
      </c>
      <c r="E17" s="365">
        <v>11</v>
      </c>
      <c r="F17" s="365">
        <v>4</v>
      </c>
      <c r="G17" s="365">
        <v>0</v>
      </c>
      <c r="H17" s="2036"/>
    </row>
    <row r="18" spans="1:8" x14ac:dyDescent="0.15">
      <c r="A18" s="2030" t="s">
        <v>694</v>
      </c>
      <c r="B18" s="582">
        <f t="shared" si="1"/>
        <v>42</v>
      </c>
      <c r="C18" s="365">
        <v>0</v>
      </c>
      <c r="D18" s="365">
        <v>5</v>
      </c>
      <c r="E18" s="365">
        <v>22</v>
      </c>
      <c r="F18" s="365">
        <v>15</v>
      </c>
      <c r="G18" s="365">
        <v>0</v>
      </c>
      <c r="H18" s="2036"/>
    </row>
    <row r="19" spans="1:8" x14ac:dyDescent="0.15">
      <c r="A19" s="2030" t="s">
        <v>763</v>
      </c>
      <c r="B19" s="582">
        <f t="shared" si="1"/>
        <v>37</v>
      </c>
      <c r="C19" s="365">
        <v>0</v>
      </c>
      <c r="D19" s="365">
        <v>1</v>
      </c>
      <c r="E19" s="365">
        <v>30</v>
      </c>
      <c r="F19" s="365">
        <v>6</v>
      </c>
      <c r="G19" s="365">
        <v>0</v>
      </c>
      <c r="H19" s="2036"/>
    </row>
    <row r="20" spans="1:8" x14ac:dyDescent="0.15">
      <c r="A20" s="2030" t="s">
        <v>708</v>
      </c>
      <c r="B20" s="582">
        <f>SUM(C20:G20)</f>
        <v>18</v>
      </c>
      <c r="C20" s="365">
        <v>0</v>
      </c>
      <c r="D20" s="365">
        <v>1</v>
      </c>
      <c r="E20" s="365">
        <v>17</v>
      </c>
      <c r="F20" s="365">
        <v>0</v>
      </c>
      <c r="G20" s="365">
        <v>0</v>
      </c>
      <c r="H20" s="2036"/>
    </row>
    <row r="21" spans="1:8" x14ac:dyDescent="0.15">
      <c r="A21" s="2030" t="s">
        <v>765</v>
      </c>
      <c r="B21" s="582">
        <f t="shared" si="1"/>
        <v>36</v>
      </c>
      <c r="C21" s="365">
        <v>0</v>
      </c>
      <c r="D21" s="365">
        <v>0</v>
      </c>
      <c r="E21" s="365">
        <v>36</v>
      </c>
      <c r="F21" s="365">
        <v>0</v>
      </c>
      <c r="G21" s="365">
        <v>0</v>
      </c>
      <c r="H21" s="2036"/>
    </row>
    <row r="22" spans="1:8" x14ac:dyDescent="0.15">
      <c r="A22" s="2030" t="s">
        <v>718</v>
      </c>
      <c r="B22" s="582">
        <f t="shared" si="1"/>
        <v>2</v>
      </c>
      <c r="C22" s="365">
        <v>0</v>
      </c>
      <c r="D22" s="365">
        <v>0</v>
      </c>
      <c r="E22" s="365">
        <v>2</v>
      </c>
      <c r="F22" s="365">
        <v>0</v>
      </c>
      <c r="G22" s="365">
        <v>0</v>
      </c>
      <c r="H22" s="2036"/>
    </row>
    <row r="23" spans="1:8" x14ac:dyDescent="0.15">
      <c r="A23" s="2030" t="s">
        <v>744</v>
      </c>
      <c r="B23" s="582">
        <f t="shared" si="1"/>
        <v>5</v>
      </c>
      <c r="C23" s="365">
        <v>0</v>
      </c>
      <c r="D23" s="365">
        <v>0</v>
      </c>
      <c r="E23" s="365">
        <v>5</v>
      </c>
      <c r="F23" s="365">
        <v>0</v>
      </c>
      <c r="G23" s="365">
        <v>0</v>
      </c>
      <c r="H23" s="2036"/>
    </row>
    <row r="24" spans="1:8" x14ac:dyDescent="0.15">
      <c r="A24" s="2037"/>
      <c r="B24" s="2037"/>
      <c r="C24" s="2037"/>
      <c r="D24" s="2037"/>
      <c r="E24" s="2037"/>
      <c r="F24" s="2037"/>
      <c r="G24" s="2037"/>
    </row>
    <row r="25" spans="1:8" ht="15" customHeight="1" x14ac:dyDescent="0.15">
      <c r="A25" s="454" t="s">
        <v>21</v>
      </c>
      <c r="B25" s="454"/>
      <c r="C25" s="454"/>
      <c r="D25" s="454"/>
      <c r="E25" s="454"/>
      <c r="F25" s="454"/>
      <c r="G25" s="454"/>
    </row>
    <row r="26" spans="1:8" ht="15" customHeight="1" x14ac:dyDescent="0.15">
      <c r="A26" s="1001" t="s">
        <v>1247</v>
      </c>
      <c r="B26" s="1001"/>
      <c r="C26" s="1001"/>
      <c r="D26" s="1001"/>
      <c r="E26" s="1001"/>
      <c r="F26" s="1001"/>
      <c r="G26" s="1001"/>
    </row>
    <row r="27" spans="1:8" ht="15" customHeight="1" x14ac:dyDescent="0.15">
      <c r="A27" s="1001"/>
      <c r="B27" s="1001"/>
      <c r="C27" s="1001"/>
      <c r="D27" s="1001"/>
      <c r="E27" s="1001"/>
      <c r="F27" s="1001"/>
      <c r="G27" s="1001"/>
    </row>
    <row r="29" spans="1:8" x14ac:dyDescent="0.15">
      <c r="A29" s="2134" t="s">
        <v>4306</v>
      </c>
    </row>
  </sheetData>
  <mergeCells count="4">
    <mergeCell ref="A2:G2"/>
    <mergeCell ref="A4:A5"/>
    <mergeCell ref="B4:B5"/>
    <mergeCell ref="C4:G4"/>
  </mergeCells>
  <pageMargins left="0.70866141732283472" right="0.70866141732283472" top="0.74803149606299213" bottom="0.74803149606299213" header="0.31496062992125984" footer="0.31496062992125984"/>
  <pageSetup paperSize="14" orientation="portrait" verticalDpi="599"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2:B29"/>
  <sheetViews>
    <sheetView workbookViewId="0"/>
  </sheetViews>
  <sheetFormatPr baseColWidth="10" defaultColWidth="9.140625" defaultRowHeight="10.5" x14ac:dyDescent="0.15"/>
  <cols>
    <col min="1" max="1" width="95" style="118" customWidth="1"/>
    <col min="2" max="2" width="20" style="118" customWidth="1"/>
    <col min="3" max="16384" width="9.140625" style="118"/>
  </cols>
  <sheetData>
    <row r="2" spans="1:2" ht="22.5" customHeight="1" x14ac:dyDescent="0.15">
      <c r="A2" s="2527" t="s">
        <v>460</v>
      </c>
      <c r="B2" s="2527"/>
    </row>
    <row r="3" spans="1:2" ht="10.5" customHeight="1" x14ac:dyDescent="0.15">
      <c r="A3" s="237"/>
      <c r="B3" s="237"/>
    </row>
    <row r="4" spans="1:2" x14ac:dyDescent="0.15">
      <c r="A4" s="2462" t="s">
        <v>461</v>
      </c>
      <c r="B4" s="145">
        <v>2016</v>
      </c>
    </row>
    <row r="5" spans="1:2" x14ac:dyDescent="0.15">
      <c r="A5" s="2424"/>
      <c r="B5" s="238" t="s">
        <v>71</v>
      </c>
    </row>
    <row r="6" spans="1:2" ht="15" customHeight="1" x14ac:dyDescent="0.15">
      <c r="A6" s="234" t="s">
        <v>71</v>
      </c>
      <c r="B6" s="239">
        <f>SUM(B7,B11,B17,B20,B23,B24)</f>
        <v>12</v>
      </c>
    </row>
    <row r="7" spans="1:2" ht="15" customHeight="1" x14ac:dyDescent="0.15">
      <c r="A7" s="240" t="s">
        <v>462</v>
      </c>
      <c r="B7" s="239">
        <f>SUM(B8:B10)</f>
        <v>3</v>
      </c>
    </row>
    <row r="8" spans="1:2" ht="11.25" customHeight="1" x14ac:dyDescent="0.15">
      <c r="A8" s="118" t="s">
        <v>463</v>
      </c>
      <c r="B8" s="241">
        <v>1</v>
      </c>
    </row>
    <row r="9" spans="1:2" ht="11.25" customHeight="1" x14ac:dyDescent="0.15">
      <c r="A9" s="118" t="s">
        <v>464</v>
      </c>
      <c r="B9" s="241">
        <v>1</v>
      </c>
    </row>
    <row r="10" spans="1:2" ht="22.5" customHeight="1" x14ac:dyDescent="0.15">
      <c r="A10" s="242" t="s">
        <v>465</v>
      </c>
      <c r="B10" s="241">
        <v>1</v>
      </c>
    </row>
    <row r="11" spans="1:2" ht="15" customHeight="1" x14ac:dyDescent="0.15">
      <c r="A11" s="240" t="s">
        <v>466</v>
      </c>
      <c r="B11" s="243">
        <f>SUM(B12:B16)</f>
        <v>5</v>
      </c>
    </row>
    <row r="12" spans="1:2" ht="10.5" customHeight="1" x14ac:dyDescent="0.15">
      <c r="A12" s="244" t="s">
        <v>467</v>
      </c>
      <c r="B12" s="245">
        <v>1</v>
      </c>
    </row>
    <row r="13" spans="1:2" ht="10.5" customHeight="1" x14ac:dyDescent="0.15">
      <c r="A13" s="118" t="s">
        <v>464</v>
      </c>
      <c r="B13" s="245">
        <v>1</v>
      </c>
    </row>
    <row r="14" spans="1:2" s="128" customFormat="1" ht="22.5" customHeight="1" x14ac:dyDescent="0.15">
      <c r="A14" s="128" t="s">
        <v>465</v>
      </c>
      <c r="B14" s="245">
        <v>1</v>
      </c>
    </row>
    <row r="15" spans="1:2" ht="11.25" customHeight="1" x14ac:dyDescent="0.15">
      <c r="A15" s="118" t="s">
        <v>463</v>
      </c>
      <c r="B15" s="245">
        <v>1</v>
      </c>
    </row>
    <row r="16" spans="1:2" ht="11.25" customHeight="1" x14ac:dyDescent="0.15">
      <c r="A16" s="118" t="s">
        <v>468</v>
      </c>
      <c r="B16" s="245">
        <v>1</v>
      </c>
    </row>
    <row r="17" spans="1:2" ht="15" customHeight="1" x14ac:dyDescent="0.15">
      <c r="A17" s="240" t="s">
        <v>469</v>
      </c>
      <c r="B17" s="239">
        <f>SUM(B18:B19)</f>
        <v>2</v>
      </c>
    </row>
    <row r="18" spans="1:2" ht="11.25" customHeight="1" x14ac:dyDescent="0.15">
      <c r="A18" s="246" t="s">
        <v>467</v>
      </c>
      <c r="B18" s="241">
        <v>1</v>
      </c>
    </row>
    <row r="19" spans="1:2" ht="11.25" customHeight="1" x14ac:dyDescent="0.15">
      <c r="A19" s="246" t="s">
        <v>470</v>
      </c>
      <c r="B19" s="241">
        <v>1</v>
      </c>
    </row>
    <row r="20" spans="1:2" ht="15" customHeight="1" x14ac:dyDescent="0.15">
      <c r="A20" s="247" t="s">
        <v>443</v>
      </c>
      <c r="B20" s="239">
        <f>SUM(B21:B22)</f>
        <v>2</v>
      </c>
    </row>
    <row r="21" spans="1:2" ht="11.25" customHeight="1" x14ac:dyDescent="0.15">
      <c r="A21" s="248" t="s">
        <v>467</v>
      </c>
      <c r="B21" s="241">
        <v>1</v>
      </c>
    </row>
    <row r="22" spans="1:2" ht="11.25" customHeight="1" x14ac:dyDescent="0.15">
      <c r="A22" s="248" t="s">
        <v>470</v>
      </c>
      <c r="B22" s="241">
        <v>1</v>
      </c>
    </row>
    <row r="23" spans="1:2" ht="22.5" customHeight="1" x14ac:dyDescent="0.15">
      <c r="A23" s="249" t="s">
        <v>471</v>
      </c>
      <c r="B23" s="239">
        <v>0</v>
      </c>
    </row>
    <row r="24" spans="1:2" ht="15" customHeight="1" x14ac:dyDescent="0.15">
      <c r="A24" s="194" t="s">
        <v>472</v>
      </c>
      <c r="B24" s="239">
        <v>0</v>
      </c>
    </row>
    <row r="25" spans="1:2" ht="11.25" customHeight="1" x14ac:dyDescent="0.15">
      <c r="A25" s="250"/>
      <c r="B25" s="251"/>
    </row>
    <row r="26" spans="1:2" ht="22.5" customHeight="1" x14ac:dyDescent="0.15">
      <c r="A26" s="2528" t="s">
        <v>473</v>
      </c>
      <c r="B26" s="2390"/>
    </row>
    <row r="27" spans="1:2" ht="15" customHeight="1" x14ac:dyDescent="0.15">
      <c r="A27" s="2529" t="s">
        <v>474</v>
      </c>
      <c r="B27" s="2529"/>
    </row>
    <row r="28" spans="1:2" ht="11.25" customHeight="1" x14ac:dyDescent="0.15">
      <c r="A28" s="118" t="s">
        <v>388</v>
      </c>
    </row>
    <row r="29" spans="1:2" ht="11.25" customHeight="1" x14ac:dyDescent="0.15">
      <c r="A29" s="118" t="s">
        <v>389</v>
      </c>
    </row>
  </sheetData>
  <mergeCells count="4">
    <mergeCell ref="A2:B2"/>
    <mergeCell ref="A4:A5"/>
    <mergeCell ref="A26:B26"/>
    <mergeCell ref="A27:B27"/>
  </mergeCells>
  <pageMargins left="0.78740157480314965" right="0.78740157480314965" top="0.78740157480314965" bottom="0.78740157480314965" header="0.78740157480314965" footer="0.78740157480314965"/>
  <pageSetup paperSize="9" orientation="portrait" horizontalDpi="4294967294" verticalDpi="1200" r:id="rId1"/>
  <headerFooter alignWithMargins="0">
    <oddFooter>&amp;L&amp;C&amp;R</oddFooter>
  </headerFooter>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1"/>
  <dimension ref="A2:M28"/>
  <sheetViews>
    <sheetView zoomScaleNormal="100" workbookViewId="0"/>
  </sheetViews>
  <sheetFormatPr baseColWidth="10" defaultRowHeight="10.5" x14ac:dyDescent="0.15"/>
  <cols>
    <col min="1" max="1" width="22.28515625" style="1083" customWidth="1"/>
    <col min="2" max="2" width="11.42578125" style="1083" customWidth="1"/>
    <col min="3" max="3" width="11.5703125" style="1083" customWidth="1"/>
    <col min="4" max="5" width="12.140625" style="1083" customWidth="1"/>
    <col min="6" max="7" width="12.28515625" style="1083" customWidth="1"/>
    <col min="8" max="9" width="14.28515625" style="1083" customWidth="1"/>
    <col min="10" max="11" width="12.140625" style="1083" customWidth="1"/>
    <col min="12" max="13" width="11.42578125" style="1083" customWidth="1"/>
    <col min="14" max="16384" width="11.42578125" style="1083"/>
  </cols>
  <sheetData>
    <row r="2" spans="1:13" ht="24" customHeight="1" x14ac:dyDescent="0.15">
      <c r="A2" s="3093" t="s">
        <v>3903</v>
      </c>
      <c r="B2" s="3093"/>
      <c r="C2" s="3093"/>
      <c r="D2" s="3093"/>
      <c r="E2" s="3093"/>
      <c r="F2" s="3093"/>
      <c r="G2" s="3093"/>
      <c r="H2" s="3093"/>
      <c r="I2" s="3093"/>
      <c r="J2" s="3093"/>
      <c r="K2" s="3093"/>
      <c r="L2" s="3093"/>
      <c r="M2" s="3093"/>
    </row>
    <row r="3" spans="1:13" x14ac:dyDescent="0.15">
      <c r="A3" s="3691" t="s">
        <v>3904</v>
      </c>
      <c r="B3" s="3691"/>
      <c r="C3" s="3691"/>
      <c r="D3" s="3691"/>
      <c r="E3" s="3691"/>
      <c r="F3" s="3691"/>
      <c r="G3" s="3691"/>
      <c r="H3" s="3691"/>
      <c r="I3" s="3691"/>
      <c r="J3" s="3691"/>
      <c r="K3" s="3691"/>
      <c r="L3" s="3691"/>
      <c r="M3" s="3691"/>
    </row>
    <row r="4" spans="1:13" ht="63.75" customHeight="1" x14ac:dyDescent="0.15">
      <c r="A4" s="3003" t="s">
        <v>3905</v>
      </c>
      <c r="B4" s="3003" t="s">
        <v>3906</v>
      </c>
      <c r="C4" s="3003"/>
      <c r="D4" s="3004" t="s">
        <v>3902</v>
      </c>
      <c r="E4" s="3006"/>
      <c r="F4" s="3004" t="s">
        <v>3898</v>
      </c>
      <c r="G4" s="3006"/>
      <c r="H4" s="3004" t="s">
        <v>3897</v>
      </c>
      <c r="I4" s="3006"/>
      <c r="J4" s="3003" t="s">
        <v>3907</v>
      </c>
      <c r="K4" s="3003"/>
      <c r="L4" s="3003" t="s">
        <v>3908</v>
      </c>
      <c r="M4" s="3003"/>
    </row>
    <row r="5" spans="1:13" ht="21.75" customHeight="1" x14ac:dyDescent="0.15">
      <c r="A5" s="3003"/>
      <c r="B5" s="75" t="s">
        <v>1240</v>
      </c>
      <c r="C5" s="75" t="s">
        <v>3909</v>
      </c>
      <c r="D5" s="75" t="s">
        <v>1240</v>
      </c>
      <c r="E5" s="75" t="s">
        <v>3909</v>
      </c>
      <c r="F5" s="75" t="s">
        <v>1240</v>
      </c>
      <c r="G5" s="75" t="s">
        <v>3909</v>
      </c>
      <c r="H5" s="75" t="s">
        <v>1240</v>
      </c>
      <c r="I5" s="75" t="s">
        <v>3909</v>
      </c>
      <c r="J5" s="75" t="s">
        <v>1240</v>
      </c>
      <c r="K5" s="75" t="s">
        <v>3909</v>
      </c>
      <c r="L5" s="75" t="s">
        <v>1240</v>
      </c>
      <c r="M5" s="75" t="s">
        <v>3909</v>
      </c>
    </row>
    <row r="6" spans="1:13" s="2039" customFormat="1" x14ac:dyDescent="0.15">
      <c r="A6" s="1094" t="s">
        <v>71</v>
      </c>
      <c r="B6" s="2038">
        <f>SUM(B7:B23)</f>
        <v>1983</v>
      </c>
      <c r="C6" s="2038">
        <f t="shared" ref="C6:M6" si="0">SUM(C7:C23)</f>
        <v>2296</v>
      </c>
      <c r="D6" s="2038">
        <f t="shared" si="0"/>
        <v>117</v>
      </c>
      <c r="E6" s="2038">
        <f t="shared" si="0"/>
        <v>156</v>
      </c>
      <c r="F6" s="2038">
        <f t="shared" si="0"/>
        <v>270</v>
      </c>
      <c r="G6" s="2038">
        <f t="shared" si="0"/>
        <v>330</v>
      </c>
      <c r="H6" s="2038">
        <f t="shared" si="0"/>
        <v>15</v>
      </c>
      <c r="I6" s="2038">
        <f t="shared" si="0"/>
        <v>31</v>
      </c>
      <c r="J6" s="2038">
        <f t="shared" si="0"/>
        <v>168</v>
      </c>
      <c r="K6" s="2038">
        <f t="shared" si="0"/>
        <v>241</v>
      </c>
      <c r="L6" s="2038">
        <f t="shared" si="0"/>
        <v>1413</v>
      </c>
      <c r="M6" s="2038">
        <f t="shared" si="0"/>
        <v>1538</v>
      </c>
    </row>
    <row r="7" spans="1:13" x14ac:dyDescent="0.15">
      <c r="A7" s="2040" t="s">
        <v>750</v>
      </c>
      <c r="B7" s="2038">
        <f>+D7+F7+H7+J7+L7</f>
        <v>39</v>
      </c>
      <c r="C7" s="2038">
        <f>+E7+G7+I7+K7+M7</f>
        <v>52</v>
      </c>
      <c r="D7" s="1326">
        <v>5</v>
      </c>
      <c r="E7" s="1326">
        <v>10</v>
      </c>
      <c r="F7" s="1326">
        <v>4</v>
      </c>
      <c r="G7" s="1326">
        <v>10</v>
      </c>
      <c r="H7" s="1326">
        <v>0</v>
      </c>
      <c r="I7" s="1326">
        <v>0</v>
      </c>
      <c r="J7" s="1326">
        <v>0</v>
      </c>
      <c r="K7" s="1326">
        <v>6</v>
      </c>
      <c r="L7" s="1326">
        <v>30</v>
      </c>
      <c r="M7" s="1326">
        <v>26</v>
      </c>
    </row>
    <row r="8" spans="1:13" x14ac:dyDescent="0.15">
      <c r="A8" s="2040" t="s">
        <v>1100</v>
      </c>
      <c r="B8" s="2038">
        <f t="shared" ref="B8:C23" si="1">+D8+F8+H8+J8+L8</f>
        <v>82</v>
      </c>
      <c r="C8" s="2038">
        <f t="shared" si="1"/>
        <v>104</v>
      </c>
      <c r="D8" s="1326">
        <v>5</v>
      </c>
      <c r="E8" s="1326">
        <v>10</v>
      </c>
      <c r="F8" s="1326">
        <v>13</v>
      </c>
      <c r="G8" s="1326">
        <v>12</v>
      </c>
      <c r="H8" s="1326">
        <v>6</v>
      </c>
      <c r="I8" s="1326">
        <v>24</v>
      </c>
      <c r="J8" s="1326">
        <v>0</v>
      </c>
      <c r="K8" s="1326">
        <v>0</v>
      </c>
      <c r="L8" s="1326">
        <v>58</v>
      </c>
      <c r="M8" s="1326">
        <v>58</v>
      </c>
    </row>
    <row r="9" spans="1:13" x14ac:dyDescent="0.15">
      <c r="A9" s="2040" t="s">
        <v>8</v>
      </c>
      <c r="B9" s="2038">
        <f t="shared" si="1"/>
        <v>139</v>
      </c>
      <c r="C9" s="2038">
        <f t="shared" si="1"/>
        <v>162</v>
      </c>
      <c r="D9" s="1326">
        <v>14</v>
      </c>
      <c r="E9" s="1326">
        <v>8</v>
      </c>
      <c r="F9" s="1326">
        <v>69</v>
      </c>
      <c r="G9" s="1326">
        <v>99</v>
      </c>
      <c r="H9" s="1326">
        <v>1</v>
      </c>
      <c r="I9" s="1326">
        <v>1</v>
      </c>
      <c r="J9" s="1326">
        <v>0</v>
      </c>
      <c r="K9" s="1326">
        <v>3</v>
      </c>
      <c r="L9" s="1326">
        <v>55</v>
      </c>
      <c r="M9" s="1326">
        <v>51</v>
      </c>
    </row>
    <row r="10" spans="1:13" x14ac:dyDescent="0.15">
      <c r="A10" s="2040" t="s">
        <v>547</v>
      </c>
      <c r="B10" s="2038">
        <f>+D10+F10+H10+J10+L10</f>
        <v>32</v>
      </c>
      <c r="C10" s="2038">
        <f t="shared" si="1"/>
        <v>42</v>
      </c>
      <c r="D10" s="1326">
        <v>4</v>
      </c>
      <c r="E10" s="1326">
        <v>6</v>
      </c>
      <c r="F10" s="1326">
        <v>12</v>
      </c>
      <c r="G10" s="1326">
        <v>10</v>
      </c>
      <c r="H10" s="1326">
        <v>0</v>
      </c>
      <c r="I10" s="1326">
        <v>0</v>
      </c>
      <c r="J10" s="1326">
        <v>0</v>
      </c>
      <c r="K10" s="1326">
        <v>0</v>
      </c>
      <c r="L10" s="1326">
        <v>16</v>
      </c>
      <c r="M10" s="1326">
        <v>26</v>
      </c>
    </row>
    <row r="11" spans="1:13" x14ac:dyDescent="0.15">
      <c r="A11" s="2040" t="s">
        <v>1242</v>
      </c>
      <c r="B11" s="2038">
        <f t="shared" si="1"/>
        <v>61</v>
      </c>
      <c r="C11" s="2038">
        <f t="shared" si="1"/>
        <v>70</v>
      </c>
      <c r="D11" s="1326">
        <v>2</v>
      </c>
      <c r="E11" s="1326">
        <v>8</v>
      </c>
      <c r="F11" s="1326">
        <v>10</v>
      </c>
      <c r="G11" s="1326">
        <v>19</v>
      </c>
      <c r="H11" s="1326">
        <v>0</v>
      </c>
      <c r="I11" s="1326">
        <v>0</v>
      </c>
      <c r="J11" s="1326">
        <v>0</v>
      </c>
      <c r="K11" s="1326">
        <v>1</v>
      </c>
      <c r="L11" s="1326">
        <v>49</v>
      </c>
      <c r="M11" s="1326">
        <v>42</v>
      </c>
    </row>
    <row r="12" spans="1:13" x14ac:dyDescent="0.15">
      <c r="A12" s="2040" t="s">
        <v>11</v>
      </c>
      <c r="B12" s="2038">
        <f t="shared" si="1"/>
        <v>356</v>
      </c>
      <c r="C12" s="2038">
        <f t="shared" si="1"/>
        <v>323</v>
      </c>
      <c r="D12" s="1326">
        <v>26</v>
      </c>
      <c r="E12" s="1326">
        <v>39</v>
      </c>
      <c r="F12" s="1326">
        <v>21</v>
      </c>
      <c r="G12" s="1326">
        <v>35</v>
      </c>
      <c r="H12" s="1326">
        <v>0</v>
      </c>
      <c r="I12" s="1326">
        <v>0</v>
      </c>
      <c r="J12" s="1326">
        <v>0</v>
      </c>
      <c r="K12" s="1326">
        <v>0</v>
      </c>
      <c r="L12" s="1326">
        <v>309</v>
      </c>
      <c r="M12" s="1326">
        <v>249</v>
      </c>
    </row>
    <row r="13" spans="1:13" x14ac:dyDescent="0.15">
      <c r="A13" s="2040" t="s">
        <v>1105</v>
      </c>
      <c r="B13" s="2038">
        <f t="shared" si="1"/>
        <v>692</v>
      </c>
      <c r="C13" s="2038">
        <f t="shared" si="1"/>
        <v>757</v>
      </c>
      <c r="D13" s="1326">
        <v>31</v>
      </c>
      <c r="E13" s="1326">
        <v>37</v>
      </c>
      <c r="F13" s="1326">
        <v>46</v>
      </c>
      <c r="G13" s="1326">
        <v>14</v>
      </c>
      <c r="H13" s="1326">
        <v>7</v>
      </c>
      <c r="I13" s="1326">
        <v>6</v>
      </c>
      <c r="J13" s="1326">
        <v>168</v>
      </c>
      <c r="K13" s="1326">
        <v>229</v>
      </c>
      <c r="L13" s="1326">
        <v>440</v>
      </c>
      <c r="M13" s="1326">
        <v>471</v>
      </c>
    </row>
    <row r="14" spans="1:13" x14ac:dyDescent="0.15">
      <c r="A14" s="2040" t="s">
        <v>1243</v>
      </c>
      <c r="B14" s="2038">
        <f t="shared" si="1"/>
        <v>140</v>
      </c>
      <c r="C14" s="2038">
        <f t="shared" si="1"/>
        <v>223</v>
      </c>
      <c r="D14" s="1326">
        <v>12</v>
      </c>
      <c r="E14" s="1326">
        <v>9</v>
      </c>
      <c r="F14" s="1326">
        <v>27</v>
      </c>
      <c r="G14" s="1326">
        <v>57</v>
      </c>
      <c r="H14" s="1326">
        <v>0</v>
      </c>
      <c r="I14" s="1326">
        <v>0</v>
      </c>
      <c r="J14" s="1326">
        <v>0</v>
      </c>
      <c r="K14" s="1326">
        <v>1</v>
      </c>
      <c r="L14" s="1326">
        <v>101</v>
      </c>
      <c r="M14" s="1326">
        <v>156</v>
      </c>
    </row>
    <row r="15" spans="1:13" x14ac:dyDescent="0.15">
      <c r="A15" s="2040" t="s">
        <v>1244</v>
      </c>
      <c r="B15" s="2038">
        <f t="shared" si="1"/>
        <v>95</v>
      </c>
      <c r="C15" s="2038">
        <f t="shared" si="1"/>
        <v>97</v>
      </c>
      <c r="D15" s="1326">
        <v>1</v>
      </c>
      <c r="E15" s="1326">
        <v>2</v>
      </c>
      <c r="F15" s="1326">
        <v>27</v>
      </c>
      <c r="G15" s="1326">
        <v>18</v>
      </c>
      <c r="H15" s="1326">
        <v>0</v>
      </c>
      <c r="I15" s="1326">
        <v>0</v>
      </c>
      <c r="J15" s="1326">
        <v>0</v>
      </c>
      <c r="K15" s="1326">
        <v>0</v>
      </c>
      <c r="L15" s="1326">
        <v>67</v>
      </c>
      <c r="M15" s="1326">
        <v>77</v>
      </c>
    </row>
    <row r="16" spans="1:13" x14ac:dyDescent="0.15">
      <c r="A16" s="2040" t="s">
        <v>667</v>
      </c>
      <c r="B16" s="2038">
        <f t="shared" si="1"/>
        <v>86</v>
      </c>
      <c r="C16" s="2038">
        <f t="shared" si="1"/>
        <v>114</v>
      </c>
      <c r="D16" s="1326">
        <v>1</v>
      </c>
      <c r="E16" s="1326">
        <v>4</v>
      </c>
      <c r="F16" s="1326">
        <v>13</v>
      </c>
      <c r="G16" s="1326">
        <v>10</v>
      </c>
      <c r="H16" s="1326">
        <v>1</v>
      </c>
      <c r="I16" s="1326">
        <v>0</v>
      </c>
      <c r="J16" s="1326">
        <v>0</v>
      </c>
      <c r="K16" s="1326">
        <v>0</v>
      </c>
      <c r="L16" s="1326">
        <v>71</v>
      </c>
      <c r="M16" s="1326">
        <v>100</v>
      </c>
    </row>
    <row r="17" spans="1:13" x14ac:dyDescent="0.15">
      <c r="A17" s="2040" t="s">
        <v>1245</v>
      </c>
      <c r="B17" s="2038">
        <f t="shared" si="1"/>
        <v>34</v>
      </c>
      <c r="C17" s="2038">
        <f t="shared" si="1"/>
        <v>40</v>
      </c>
      <c r="D17" s="1326">
        <v>2</v>
      </c>
      <c r="E17" s="1326">
        <v>2</v>
      </c>
      <c r="F17" s="1326">
        <v>4</v>
      </c>
      <c r="G17" s="1326">
        <v>6</v>
      </c>
      <c r="H17" s="1326">
        <v>0</v>
      </c>
      <c r="I17" s="1326">
        <v>0</v>
      </c>
      <c r="J17" s="1326">
        <v>0</v>
      </c>
      <c r="K17" s="1326">
        <v>0</v>
      </c>
      <c r="L17" s="1326">
        <v>28</v>
      </c>
      <c r="M17" s="1326">
        <v>32</v>
      </c>
    </row>
    <row r="18" spans="1:13" x14ac:dyDescent="0.15">
      <c r="A18" s="2040" t="s">
        <v>694</v>
      </c>
      <c r="B18" s="2038">
        <f t="shared" si="1"/>
        <v>81</v>
      </c>
      <c r="C18" s="2038">
        <f t="shared" si="1"/>
        <v>127</v>
      </c>
      <c r="D18" s="1326">
        <v>7</v>
      </c>
      <c r="E18" s="1326">
        <v>16</v>
      </c>
      <c r="F18" s="1326">
        <v>18</v>
      </c>
      <c r="G18" s="1326">
        <v>28</v>
      </c>
      <c r="H18" s="1326">
        <v>0</v>
      </c>
      <c r="I18" s="1326">
        <v>0</v>
      </c>
      <c r="J18" s="1326">
        <v>0</v>
      </c>
      <c r="K18" s="1326">
        <v>1</v>
      </c>
      <c r="L18" s="1326">
        <v>56</v>
      </c>
      <c r="M18" s="1326">
        <v>82</v>
      </c>
    </row>
    <row r="19" spans="1:13" x14ac:dyDescent="0.15">
      <c r="A19" s="2040" t="s">
        <v>763</v>
      </c>
      <c r="B19" s="2038">
        <f t="shared" si="1"/>
        <v>34</v>
      </c>
      <c r="C19" s="2038">
        <f t="shared" si="1"/>
        <v>63</v>
      </c>
      <c r="D19" s="1326">
        <v>3</v>
      </c>
      <c r="E19" s="1326">
        <v>2</v>
      </c>
      <c r="F19" s="1326">
        <v>2</v>
      </c>
      <c r="G19" s="1326">
        <v>7</v>
      </c>
      <c r="H19" s="1326">
        <v>0</v>
      </c>
      <c r="I19" s="1326">
        <v>0</v>
      </c>
      <c r="J19" s="1326">
        <v>0</v>
      </c>
      <c r="K19" s="1326">
        <v>0</v>
      </c>
      <c r="L19" s="1326">
        <v>29</v>
      </c>
      <c r="M19" s="1326">
        <v>54</v>
      </c>
    </row>
    <row r="20" spans="1:13" x14ac:dyDescent="0.15">
      <c r="A20" s="2040" t="s">
        <v>708</v>
      </c>
      <c r="B20" s="2038">
        <f t="shared" si="1"/>
        <v>35</v>
      </c>
      <c r="C20" s="2038">
        <f t="shared" si="1"/>
        <v>34</v>
      </c>
      <c r="D20" s="1326">
        <v>0</v>
      </c>
      <c r="E20" s="1326">
        <v>1</v>
      </c>
      <c r="F20" s="1326">
        <v>1</v>
      </c>
      <c r="G20" s="1326">
        <v>4</v>
      </c>
      <c r="H20" s="1326">
        <v>0</v>
      </c>
      <c r="I20" s="1326">
        <v>0</v>
      </c>
      <c r="J20" s="1326">
        <v>0</v>
      </c>
      <c r="K20" s="1326">
        <v>0</v>
      </c>
      <c r="L20" s="1326">
        <v>34</v>
      </c>
      <c r="M20" s="1326">
        <v>29</v>
      </c>
    </row>
    <row r="21" spans="1:13" x14ac:dyDescent="0.15">
      <c r="A21" s="2040" t="s">
        <v>765</v>
      </c>
      <c r="B21" s="2038">
        <f t="shared" si="1"/>
        <v>58</v>
      </c>
      <c r="C21" s="2038">
        <f t="shared" si="1"/>
        <v>70</v>
      </c>
      <c r="D21" s="1326">
        <v>4</v>
      </c>
      <c r="E21" s="1326">
        <v>2</v>
      </c>
      <c r="F21" s="1326">
        <v>2</v>
      </c>
      <c r="G21" s="1326">
        <v>1</v>
      </c>
      <c r="H21" s="1326">
        <v>0</v>
      </c>
      <c r="I21" s="1326">
        <v>0</v>
      </c>
      <c r="J21" s="1326">
        <v>0</v>
      </c>
      <c r="K21" s="1326">
        <v>0</v>
      </c>
      <c r="L21" s="1326">
        <v>52</v>
      </c>
      <c r="M21" s="1326">
        <v>67</v>
      </c>
    </row>
    <row r="22" spans="1:13" x14ac:dyDescent="0.15">
      <c r="A22" s="2040" t="s">
        <v>718</v>
      </c>
      <c r="B22" s="2038">
        <f t="shared" si="1"/>
        <v>7</v>
      </c>
      <c r="C22" s="2038">
        <f t="shared" si="1"/>
        <v>7</v>
      </c>
      <c r="D22" s="1326">
        <v>0</v>
      </c>
      <c r="E22" s="1326">
        <v>0</v>
      </c>
      <c r="F22" s="1326">
        <v>1</v>
      </c>
      <c r="G22" s="1326">
        <v>0</v>
      </c>
      <c r="H22" s="1326">
        <v>0</v>
      </c>
      <c r="I22" s="1326">
        <v>0</v>
      </c>
      <c r="J22" s="1326">
        <v>0</v>
      </c>
      <c r="K22" s="1326">
        <v>0</v>
      </c>
      <c r="L22" s="1326">
        <v>6</v>
      </c>
      <c r="M22" s="1326">
        <v>7</v>
      </c>
    </row>
    <row r="23" spans="1:13" x14ac:dyDescent="0.15">
      <c r="A23" s="2040" t="s">
        <v>744</v>
      </c>
      <c r="B23" s="2038">
        <f t="shared" si="1"/>
        <v>12</v>
      </c>
      <c r="C23" s="2038">
        <f t="shared" si="1"/>
        <v>11</v>
      </c>
      <c r="D23" s="1326">
        <v>0</v>
      </c>
      <c r="E23" s="1326">
        <v>0</v>
      </c>
      <c r="F23" s="1326">
        <v>0</v>
      </c>
      <c r="G23" s="1326">
        <v>0</v>
      </c>
      <c r="H23" s="1326">
        <v>0</v>
      </c>
      <c r="I23" s="1326">
        <v>0</v>
      </c>
      <c r="J23" s="1326">
        <v>0</v>
      </c>
      <c r="K23" s="1326">
        <v>0</v>
      </c>
      <c r="L23" s="1326">
        <v>12</v>
      </c>
      <c r="M23" s="1326">
        <v>11</v>
      </c>
    </row>
    <row r="24" spans="1:13" x14ac:dyDescent="0.15">
      <c r="A24" s="3690"/>
      <c r="B24" s="3690"/>
      <c r="C24" s="3690"/>
      <c r="D24" s="3690"/>
      <c r="E24" s="3690"/>
      <c r="F24" s="3690"/>
      <c r="G24" s="3690"/>
      <c r="H24" s="3690"/>
      <c r="I24" s="3690"/>
      <c r="J24" s="3690"/>
      <c r="K24" s="3690"/>
      <c r="L24" s="3690"/>
      <c r="M24" s="3690"/>
    </row>
    <row r="25" spans="1:13" ht="15" customHeight="1" x14ac:dyDescent="0.15">
      <c r="A25" s="2041" t="s">
        <v>3910</v>
      </c>
      <c r="B25" s="2042"/>
      <c r="C25" s="2042"/>
      <c r="D25" s="2042"/>
      <c r="E25" s="2042"/>
      <c r="F25" s="2042"/>
      <c r="G25" s="2042"/>
      <c r="H25" s="2042"/>
      <c r="I25" s="2042"/>
      <c r="J25" s="2042"/>
      <c r="K25" s="2042"/>
      <c r="L25" s="2042"/>
      <c r="M25" s="2042"/>
    </row>
    <row r="26" spans="1:13" ht="15" customHeight="1" x14ac:dyDescent="0.15">
      <c r="A26" s="2043" t="s">
        <v>21</v>
      </c>
      <c r="B26" s="2043"/>
      <c r="C26" s="2043"/>
      <c r="D26" s="2043"/>
      <c r="E26" s="2043"/>
      <c r="F26" s="2043"/>
      <c r="G26" s="2043"/>
      <c r="H26" s="2043"/>
      <c r="I26" s="2043"/>
      <c r="J26" s="2043"/>
      <c r="K26" s="2043"/>
      <c r="L26" s="2043"/>
      <c r="M26" s="2043"/>
    </row>
    <row r="27" spans="1:13" x14ac:dyDescent="0.15">
      <c r="A27" s="2800" t="s">
        <v>1247</v>
      </c>
      <c r="B27" s="2800"/>
      <c r="C27" s="2800"/>
      <c r="D27" s="2800"/>
      <c r="E27" s="2800"/>
      <c r="F27" s="2800"/>
      <c r="G27" s="2800"/>
      <c r="H27" s="2800"/>
      <c r="I27" s="2800"/>
      <c r="J27" s="2800"/>
      <c r="K27" s="2800"/>
      <c r="L27" s="2800"/>
      <c r="M27" s="2800"/>
    </row>
    <row r="28" spans="1:13" x14ac:dyDescent="0.15">
      <c r="A28" s="2044"/>
      <c r="B28" s="2044"/>
      <c r="C28" s="2044"/>
      <c r="D28" s="2044"/>
      <c r="E28" s="2044"/>
      <c r="F28" s="2044"/>
      <c r="G28" s="2044"/>
      <c r="H28" s="2044"/>
      <c r="I28" s="2044"/>
      <c r="J28" s="2044"/>
      <c r="K28" s="2044"/>
      <c r="L28" s="2044"/>
      <c r="M28" s="2044"/>
    </row>
  </sheetData>
  <mergeCells count="11">
    <mergeCell ref="A24:M24"/>
    <mergeCell ref="A27:M27"/>
    <mergeCell ref="A2:M2"/>
    <mergeCell ref="A3:M3"/>
    <mergeCell ref="A4:A5"/>
    <mergeCell ref="B4:C4"/>
    <mergeCell ref="D4:E4"/>
    <mergeCell ref="F4:G4"/>
    <mergeCell ref="H4:I4"/>
    <mergeCell ref="J4:K4"/>
    <mergeCell ref="L4:M4"/>
  </mergeCells>
  <pageMargins left="0.75" right="0.75" top="1" bottom="1" header="0" footer="0"/>
  <pageSetup paperSize="14" orientation="landscape" r:id="rId1"/>
  <headerFooter alignWithMargins="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2"/>
  <dimension ref="A1:H58"/>
  <sheetViews>
    <sheetView zoomScaleNormal="100" workbookViewId="0"/>
  </sheetViews>
  <sheetFormatPr baseColWidth="10" defaultColWidth="11.42578125" defaultRowHeight="12.75" x14ac:dyDescent="0.2"/>
  <cols>
    <col min="1" max="1" width="26.28515625" style="2051" customWidth="1"/>
    <col min="2" max="2" width="11.42578125" style="2051"/>
    <col min="3" max="3" width="12.5703125" style="2051" bestFit="1" customWidth="1"/>
    <col min="4" max="6" width="11.42578125" style="2051"/>
    <col min="7" max="7" width="11.42578125" style="2051" customWidth="1"/>
    <col min="8" max="16384" width="11.42578125" style="2051"/>
  </cols>
  <sheetData>
    <row r="1" spans="1:6" s="120" customFormat="1" ht="10.5" x14ac:dyDescent="0.15">
      <c r="A1" s="1410"/>
      <c r="B1" s="1410"/>
      <c r="C1" s="1410"/>
      <c r="D1" s="1410"/>
    </row>
    <row r="2" spans="1:6" s="120" customFormat="1" ht="22.7" customHeight="1" x14ac:dyDescent="0.15">
      <c r="A2" s="3106" t="s">
        <v>3911</v>
      </c>
      <c r="B2" s="3106"/>
      <c r="C2" s="3106"/>
      <c r="D2" s="3106"/>
      <c r="E2" s="3106"/>
      <c r="F2" s="3106"/>
    </row>
    <row r="3" spans="1:6" s="174" customFormat="1" ht="10.5" x14ac:dyDescent="0.15">
      <c r="A3" s="1407"/>
      <c r="B3" s="1407"/>
      <c r="C3" s="1407"/>
      <c r="D3" s="1407"/>
      <c r="E3" s="1407"/>
      <c r="F3" s="1026"/>
    </row>
    <row r="4" spans="1:6" s="2033" customFormat="1" ht="23.25" customHeight="1" x14ac:dyDescent="0.25">
      <c r="A4" s="122" t="s">
        <v>3912</v>
      </c>
      <c r="B4" s="122">
        <v>2012</v>
      </c>
      <c r="C4" s="122">
        <v>2013</v>
      </c>
      <c r="D4" s="122">
        <v>2014</v>
      </c>
      <c r="E4" s="122">
        <v>2015</v>
      </c>
      <c r="F4" s="122">
        <v>2016</v>
      </c>
    </row>
    <row r="5" spans="1:6" s="577" customFormat="1" ht="10.5" customHeight="1" x14ac:dyDescent="0.15">
      <c r="A5" s="2028" t="s">
        <v>71</v>
      </c>
      <c r="B5" s="2045">
        <f t="shared" ref="B5:E5" si="0">SUM(B6:B23)</f>
        <v>3327</v>
      </c>
      <c r="C5" s="2045">
        <f t="shared" si="0"/>
        <v>2892</v>
      </c>
      <c r="D5" s="2045">
        <f t="shared" si="0"/>
        <v>2425</v>
      </c>
      <c r="E5" s="2045">
        <f t="shared" si="0"/>
        <v>2127</v>
      </c>
      <c r="F5" s="2045">
        <f>SUM(F6:F23)</f>
        <v>1824</v>
      </c>
    </row>
    <row r="6" spans="1:6" s="120" customFormat="1" ht="10.5" x14ac:dyDescent="0.15">
      <c r="A6" s="2046" t="s">
        <v>5</v>
      </c>
      <c r="B6" s="457">
        <v>84</v>
      </c>
      <c r="C6" s="457">
        <v>96</v>
      </c>
      <c r="D6" s="457">
        <v>57</v>
      </c>
      <c r="E6" s="829">
        <v>42</v>
      </c>
      <c r="F6" s="829">
        <v>27</v>
      </c>
    </row>
    <row r="7" spans="1:6" s="120" customFormat="1" ht="10.5" x14ac:dyDescent="0.15">
      <c r="A7" s="2047" t="s">
        <v>7</v>
      </c>
      <c r="B7" s="457">
        <v>206</v>
      </c>
      <c r="C7" s="457">
        <v>206</v>
      </c>
      <c r="D7" s="457">
        <v>167</v>
      </c>
      <c r="E7" s="829">
        <v>115</v>
      </c>
      <c r="F7" s="829">
        <v>79</v>
      </c>
    </row>
    <row r="8" spans="1:6" s="120" customFormat="1" ht="10.5" x14ac:dyDescent="0.15">
      <c r="A8" s="2047" t="s">
        <v>8</v>
      </c>
      <c r="B8" s="457">
        <v>128</v>
      </c>
      <c r="C8" s="457">
        <v>109</v>
      </c>
      <c r="D8" s="457">
        <v>153</v>
      </c>
      <c r="E8" s="829">
        <v>124</v>
      </c>
      <c r="F8" s="829">
        <v>101</v>
      </c>
    </row>
    <row r="9" spans="1:6" s="120" customFormat="1" ht="10.5" x14ac:dyDescent="0.15">
      <c r="A9" s="2047" t="s">
        <v>9</v>
      </c>
      <c r="B9" s="457">
        <v>50</v>
      </c>
      <c r="C9" s="457">
        <v>71</v>
      </c>
      <c r="D9" s="457">
        <v>69</v>
      </c>
      <c r="E9" s="829">
        <v>56</v>
      </c>
      <c r="F9" s="829">
        <v>32</v>
      </c>
    </row>
    <row r="10" spans="1:6" s="120" customFormat="1" ht="10.5" x14ac:dyDescent="0.15">
      <c r="A10" s="2047" t="s">
        <v>10</v>
      </c>
      <c r="B10" s="457">
        <v>95</v>
      </c>
      <c r="C10" s="457">
        <v>126</v>
      </c>
      <c r="D10" s="457">
        <v>79</v>
      </c>
      <c r="E10" s="829">
        <v>60</v>
      </c>
      <c r="F10" s="829">
        <v>55</v>
      </c>
    </row>
    <row r="11" spans="1:6" s="120" customFormat="1" ht="10.5" x14ac:dyDescent="0.15">
      <c r="A11" s="2047" t="s">
        <v>11</v>
      </c>
      <c r="B11" s="457">
        <v>404</v>
      </c>
      <c r="C11" s="457">
        <v>351</v>
      </c>
      <c r="D11" s="457">
        <v>365</v>
      </c>
      <c r="E11" s="829">
        <v>374</v>
      </c>
      <c r="F11" s="829">
        <v>372</v>
      </c>
    </row>
    <row r="12" spans="1:6" s="120" customFormat="1" ht="11.25" x14ac:dyDescent="0.15">
      <c r="A12" s="990" t="s">
        <v>41</v>
      </c>
      <c r="B12" s="457">
        <v>592</v>
      </c>
      <c r="C12" s="457">
        <v>536</v>
      </c>
      <c r="D12" s="457">
        <v>445</v>
      </c>
      <c r="E12" s="829">
        <v>348</v>
      </c>
      <c r="F12" s="829">
        <v>417</v>
      </c>
    </row>
    <row r="13" spans="1:6" s="120" customFormat="1" ht="11.25" x14ac:dyDescent="0.15">
      <c r="A13" s="174" t="s">
        <v>42</v>
      </c>
      <c r="B13" s="457">
        <v>250</v>
      </c>
      <c r="C13" s="457">
        <v>206</v>
      </c>
      <c r="D13" s="457">
        <v>181</v>
      </c>
      <c r="E13" s="829">
        <v>108</v>
      </c>
      <c r="F13" s="829">
        <v>84</v>
      </c>
    </row>
    <row r="14" spans="1:6" s="120" customFormat="1" ht="11.25" x14ac:dyDescent="0.15">
      <c r="A14" s="174" t="s">
        <v>56</v>
      </c>
      <c r="B14" s="457">
        <v>181</v>
      </c>
      <c r="C14" s="457">
        <v>178</v>
      </c>
      <c r="D14" s="457">
        <v>112</v>
      </c>
      <c r="E14" s="829">
        <v>166</v>
      </c>
      <c r="F14" s="829">
        <v>134</v>
      </c>
    </row>
    <row r="15" spans="1:6" s="120" customFormat="1" ht="11.25" x14ac:dyDescent="0.15">
      <c r="A15" s="174" t="s">
        <v>57</v>
      </c>
      <c r="B15" s="457">
        <v>364</v>
      </c>
      <c r="C15" s="457">
        <v>256</v>
      </c>
      <c r="D15" s="457">
        <v>137</v>
      </c>
      <c r="E15" s="829">
        <v>98</v>
      </c>
      <c r="F15" s="829">
        <v>57</v>
      </c>
    </row>
    <row r="16" spans="1:6" s="120" customFormat="1" ht="10.5" x14ac:dyDescent="0.15">
      <c r="A16" s="2046" t="s">
        <v>13</v>
      </c>
      <c r="B16" s="457">
        <v>215</v>
      </c>
      <c r="C16" s="457">
        <v>154</v>
      </c>
      <c r="D16" s="457">
        <v>87</v>
      </c>
      <c r="E16" s="829">
        <v>94</v>
      </c>
      <c r="F16" s="829">
        <v>94</v>
      </c>
    </row>
    <row r="17" spans="1:8" s="120" customFormat="1" ht="10.5" x14ac:dyDescent="0.15">
      <c r="A17" s="2047" t="s">
        <v>14</v>
      </c>
      <c r="B17" s="457">
        <v>158</v>
      </c>
      <c r="C17" s="457">
        <v>114</v>
      </c>
      <c r="D17" s="457">
        <v>149</v>
      </c>
      <c r="E17" s="829">
        <v>141</v>
      </c>
      <c r="F17" s="829">
        <v>80</v>
      </c>
    </row>
    <row r="18" spans="1:8" s="120" customFormat="1" ht="10.5" x14ac:dyDescent="0.15">
      <c r="A18" s="2047" t="s">
        <v>15</v>
      </c>
      <c r="B18" s="457">
        <v>249</v>
      </c>
      <c r="C18" s="457">
        <v>213</v>
      </c>
      <c r="D18" s="457">
        <v>218</v>
      </c>
      <c r="E18" s="829">
        <v>200</v>
      </c>
      <c r="F18" s="829">
        <v>141</v>
      </c>
    </row>
    <row r="19" spans="1:8" s="120" customFormat="1" ht="10.5" x14ac:dyDescent="0.15">
      <c r="A19" s="2047" t="s">
        <v>417</v>
      </c>
      <c r="B19" s="457">
        <v>66</v>
      </c>
      <c r="C19" s="457">
        <v>91</v>
      </c>
      <c r="D19" s="457">
        <v>59</v>
      </c>
      <c r="E19" s="829">
        <v>60</v>
      </c>
      <c r="F19" s="829">
        <v>45</v>
      </c>
    </row>
    <row r="20" spans="1:8" s="120" customFormat="1" ht="10.5" x14ac:dyDescent="0.15">
      <c r="A20" s="2047" t="s">
        <v>17</v>
      </c>
      <c r="B20" s="457">
        <v>40</v>
      </c>
      <c r="C20" s="457">
        <v>36</v>
      </c>
      <c r="D20" s="457">
        <v>32</v>
      </c>
      <c r="E20" s="829">
        <v>27</v>
      </c>
      <c r="F20" s="829">
        <v>10</v>
      </c>
    </row>
    <row r="21" spans="1:8" s="120" customFormat="1" ht="10.5" x14ac:dyDescent="0.15">
      <c r="A21" s="2047" t="s">
        <v>18</v>
      </c>
      <c r="B21" s="457">
        <v>220</v>
      </c>
      <c r="C21" s="457">
        <v>131</v>
      </c>
      <c r="D21" s="457">
        <v>97</v>
      </c>
      <c r="E21" s="829">
        <v>85</v>
      </c>
      <c r="F21" s="829">
        <v>81</v>
      </c>
    </row>
    <row r="22" spans="1:8" s="120" customFormat="1" ht="10.5" x14ac:dyDescent="0.15">
      <c r="A22" s="2047" t="s">
        <v>19</v>
      </c>
      <c r="B22" s="457">
        <v>3</v>
      </c>
      <c r="C22" s="457">
        <v>2</v>
      </c>
      <c r="D22" s="457">
        <v>2</v>
      </c>
      <c r="E22" s="829">
        <v>15</v>
      </c>
      <c r="F22" s="829">
        <v>8</v>
      </c>
    </row>
    <row r="23" spans="1:8" s="120" customFormat="1" ht="10.5" x14ac:dyDescent="0.15">
      <c r="A23" s="2046" t="s">
        <v>20</v>
      </c>
      <c r="B23" s="457">
        <v>22</v>
      </c>
      <c r="C23" s="457">
        <v>16</v>
      </c>
      <c r="D23" s="457">
        <v>16</v>
      </c>
      <c r="E23" s="829">
        <v>14</v>
      </c>
      <c r="F23" s="829">
        <v>7</v>
      </c>
    </row>
    <row r="24" spans="1:8" s="120" customFormat="1" ht="10.5" x14ac:dyDescent="0.15">
      <c r="B24" s="2034"/>
      <c r="C24" s="838"/>
      <c r="E24" s="838"/>
      <c r="F24" s="838"/>
    </row>
    <row r="25" spans="1:8" s="120" customFormat="1" ht="10.5" x14ac:dyDescent="0.15">
      <c r="A25" s="991" t="s">
        <v>1252</v>
      </c>
      <c r="B25" s="2048"/>
      <c r="C25" s="2048"/>
      <c r="D25" s="2048"/>
      <c r="E25" s="2048"/>
      <c r="F25" s="2048"/>
      <c r="H25" s="838"/>
    </row>
    <row r="26" spans="1:8" s="120" customFormat="1" ht="10.5" x14ac:dyDescent="0.15">
      <c r="A26" s="120" t="s">
        <v>1253</v>
      </c>
      <c r="B26" s="1410"/>
      <c r="C26" s="1410"/>
      <c r="D26" s="1410"/>
    </row>
    <row r="27" spans="1:8" s="120" customFormat="1" ht="10.5" x14ac:dyDescent="0.15">
      <c r="A27" s="120" t="s">
        <v>1254</v>
      </c>
      <c r="B27" s="1410"/>
      <c r="C27" s="1410"/>
      <c r="D27" s="1410"/>
    </row>
    <row r="28" spans="1:8" s="120" customFormat="1" ht="10.5" x14ac:dyDescent="0.15">
      <c r="A28" s="120" t="s">
        <v>1255</v>
      </c>
      <c r="B28" s="1410"/>
      <c r="C28" s="1410"/>
      <c r="D28" s="1410"/>
    </row>
    <row r="29" spans="1:8" s="120" customFormat="1" ht="10.5" x14ac:dyDescent="0.15">
      <c r="A29" s="3692" t="s">
        <v>1256</v>
      </c>
      <c r="B29" s="3692"/>
      <c r="C29" s="3692"/>
      <c r="D29" s="3692"/>
      <c r="E29" s="3692"/>
      <c r="F29" s="3692"/>
    </row>
    <row r="30" spans="1:8" s="2050" customFormat="1" ht="11.25" x14ac:dyDescent="0.2">
      <c r="A30" s="2049"/>
      <c r="B30" s="457"/>
      <c r="C30" s="457"/>
      <c r="D30" s="457"/>
      <c r="E30" s="457"/>
      <c r="F30" s="457"/>
    </row>
    <row r="31" spans="1:8" x14ac:dyDescent="0.2">
      <c r="B31" s="457"/>
      <c r="C31" s="457"/>
      <c r="D31" s="457"/>
      <c r="E31" s="457"/>
      <c r="F31" s="457"/>
    </row>
    <row r="32" spans="1:8" x14ac:dyDescent="0.2">
      <c r="B32" s="457"/>
      <c r="C32" s="457"/>
      <c r="D32" s="457"/>
      <c r="E32" s="457"/>
      <c r="F32" s="457"/>
    </row>
    <row r="33" spans="2:6" x14ac:dyDescent="0.2">
      <c r="B33" s="457"/>
      <c r="C33" s="457"/>
      <c r="D33" s="457"/>
      <c r="E33" s="457"/>
      <c r="F33" s="457"/>
    </row>
    <row r="34" spans="2:6" x14ac:dyDescent="0.2">
      <c r="B34" s="457"/>
      <c r="C34" s="457"/>
      <c r="D34" s="457"/>
      <c r="E34" s="457"/>
      <c r="F34" s="457"/>
    </row>
    <row r="35" spans="2:6" x14ac:dyDescent="0.2">
      <c r="B35" s="457"/>
      <c r="C35" s="457"/>
      <c r="D35" s="457"/>
      <c r="E35" s="457"/>
      <c r="F35" s="457"/>
    </row>
    <row r="36" spans="2:6" x14ac:dyDescent="0.2">
      <c r="B36" s="457"/>
      <c r="C36" s="457"/>
      <c r="D36" s="457"/>
      <c r="E36" s="457"/>
      <c r="F36" s="457"/>
    </row>
    <row r="37" spans="2:6" x14ac:dyDescent="0.2">
      <c r="B37" s="457"/>
      <c r="C37" s="457"/>
      <c r="D37" s="457"/>
      <c r="E37" s="457"/>
      <c r="F37" s="457"/>
    </row>
    <row r="38" spans="2:6" x14ac:dyDescent="0.2">
      <c r="B38" s="457"/>
      <c r="C38" s="457"/>
      <c r="D38" s="457"/>
      <c r="E38" s="457"/>
      <c r="F38" s="457"/>
    </row>
    <row r="39" spans="2:6" x14ac:dyDescent="0.2">
      <c r="B39" s="457"/>
      <c r="C39" s="457"/>
      <c r="D39" s="457"/>
      <c r="E39" s="457"/>
      <c r="F39" s="457"/>
    </row>
    <row r="40" spans="2:6" x14ac:dyDescent="0.2">
      <c r="B40" s="457"/>
      <c r="C40" s="457"/>
      <c r="D40" s="457"/>
      <c r="E40" s="457"/>
      <c r="F40" s="457"/>
    </row>
    <row r="41" spans="2:6" x14ac:dyDescent="0.2">
      <c r="B41" s="457"/>
      <c r="C41" s="457"/>
      <c r="D41" s="457"/>
      <c r="E41" s="457"/>
      <c r="F41" s="457"/>
    </row>
    <row r="42" spans="2:6" x14ac:dyDescent="0.2">
      <c r="B42" s="457"/>
      <c r="C42" s="457"/>
      <c r="D42" s="457"/>
      <c r="E42" s="457"/>
      <c r="F42" s="457"/>
    </row>
    <row r="43" spans="2:6" x14ac:dyDescent="0.2">
      <c r="B43" s="457"/>
      <c r="C43" s="457"/>
      <c r="D43" s="457"/>
      <c r="E43" s="457"/>
      <c r="F43" s="457"/>
    </row>
    <row r="44" spans="2:6" x14ac:dyDescent="0.2">
      <c r="B44" s="457"/>
      <c r="C44" s="457"/>
      <c r="D44" s="457"/>
      <c r="E44" s="457"/>
      <c r="F44" s="457"/>
    </row>
    <row r="45" spans="2:6" x14ac:dyDescent="0.2">
      <c r="B45" s="457"/>
      <c r="C45" s="457"/>
      <c r="D45" s="457"/>
      <c r="E45" s="457"/>
      <c r="F45" s="457"/>
    </row>
    <row r="46" spans="2:6" x14ac:dyDescent="0.2">
      <c r="B46" s="457"/>
      <c r="C46" s="457"/>
      <c r="D46" s="457"/>
      <c r="E46" s="457"/>
      <c r="F46" s="457"/>
    </row>
    <row r="47" spans="2:6" x14ac:dyDescent="0.2">
      <c r="B47" s="457"/>
      <c r="C47" s="457"/>
      <c r="D47" s="457"/>
      <c r="E47" s="457"/>
      <c r="F47" s="457"/>
    </row>
    <row r="48" spans="2:6" x14ac:dyDescent="0.2">
      <c r="B48" s="457"/>
      <c r="C48" s="457"/>
      <c r="D48" s="457"/>
      <c r="E48" s="457"/>
      <c r="F48" s="457"/>
    </row>
    <row r="49" spans="2:6" x14ac:dyDescent="0.2">
      <c r="B49" s="457"/>
      <c r="C49" s="457"/>
      <c r="D49" s="457"/>
      <c r="E49" s="457"/>
      <c r="F49" s="457"/>
    </row>
    <row r="50" spans="2:6" x14ac:dyDescent="0.2">
      <c r="B50" s="457"/>
      <c r="C50" s="457"/>
      <c r="D50" s="457"/>
      <c r="E50" s="457"/>
      <c r="F50" s="457"/>
    </row>
    <row r="51" spans="2:6" x14ac:dyDescent="0.2">
      <c r="B51" s="457"/>
      <c r="C51" s="457"/>
      <c r="D51" s="457"/>
      <c r="E51" s="457"/>
      <c r="F51" s="457"/>
    </row>
    <row r="52" spans="2:6" x14ac:dyDescent="0.2">
      <c r="B52" s="457"/>
      <c r="C52" s="457"/>
      <c r="D52" s="457"/>
      <c r="E52" s="457"/>
      <c r="F52" s="457"/>
    </row>
    <row r="53" spans="2:6" x14ac:dyDescent="0.2">
      <c r="B53" s="457"/>
      <c r="C53" s="457"/>
      <c r="D53" s="457"/>
      <c r="E53" s="457"/>
      <c r="F53" s="457"/>
    </row>
    <row r="54" spans="2:6" x14ac:dyDescent="0.2">
      <c r="B54" s="457"/>
      <c r="C54" s="457"/>
      <c r="D54" s="457"/>
      <c r="E54" s="457"/>
      <c r="F54" s="457"/>
    </row>
    <row r="55" spans="2:6" x14ac:dyDescent="0.2">
      <c r="B55" s="457"/>
      <c r="C55" s="457"/>
      <c r="D55" s="457"/>
      <c r="E55" s="457"/>
      <c r="F55" s="457"/>
    </row>
    <row r="56" spans="2:6" x14ac:dyDescent="0.2">
      <c r="B56" s="457"/>
      <c r="C56" s="457"/>
      <c r="D56" s="457"/>
      <c r="E56" s="457"/>
      <c r="F56" s="457"/>
    </row>
    <row r="57" spans="2:6" x14ac:dyDescent="0.2">
      <c r="B57" s="457"/>
      <c r="C57" s="457"/>
      <c r="D57" s="457"/>
      <c r="E57" s="457"/>
      <c r="F57" s="457"/>
    </row>
    <row r="58" spans="2:6" x14ac:dyDescent="0.2">
      <c r="B58" s="457"/>
      <c r="C58" s="457"/>
      <c r="D58" s="457"/>
      <c r="E58" s="457"/>
      <c r="F58" s="457"/>
    </row>
  </sheetData>
  <mergeCells count="2">
    <mergeCell ref="A2:F2"/>
    <mergeCell ref="A29:F29"/>
  </mergeCells>
  <conditionalFormatting sqref="B5:F23">
    <cfRule type="expression" dxfId="0" priority="1">
      <formula>IF(AND(#REF!="2",#REF!="2"),1)</formula>
    </cfRule>
  </conditionalFormatting>
  <pageMargins left="0.70866141732283472" right="0.70866141732283472" top="0.74803149606299213" bottom="0.74803149606299213" header="0.31496062992125984" footer="0.31496062992125984"/>
  <pageSetup paperSize="14" orientation="portrait" verticalDpi="599" r:id="rId1"/>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3"/>
  <dimension ref="A1:F31"/>
  <sheetViews>
    <sheetView zoomScaleNormal="100" workbookViewId="0"/>
  </sheetViews>
  <sheetFormatPr baseColWidth="10" defaultColWidth="11.42578125" defaultRowHeight="12.75" x14ac:dyDescent="0.2"/>
  <cols>
    <col min="1" max="1" width="29.42578125" style="2051" customWidth="1"/>
    <col min="2" max="16384" width="11.42578125" style="2051"/>
  </cols>
  <sheetData>
    <row r="1" spans="1:6" x14ac:dyDescent="0.2">
      <c r="A1" s="2052"/>
    </row>
    <row r="2" spans="1:6" s="120" customFormat="1" ht="22.5" customHeight="1" x14ac:dyDescent="0.15">
      <c r="A2" s="3693" t="s">
        <v>3913</v>
      </c>
      <c r="B2" s="3693"/>
      <c r="C2" s="3693"/>
      <c r="D2" s="3693"/>
      <c r="E2" s="3693"/>
      <c r="F2" s="3693"/>
    </row>
    <row r="3" spans="1:6" s="120" customFormat="1" x14ac:dyDescent="0.2">
      <c r="B3" s="2053"/>
    </row>
    <row r="4" spans="1:6" s="2033" customFormat="1" ht="27.95" customHeight="1" x14ac:dyDescent="0.25">
      <c r="A4" s="122" t="s">
        <v>3912</v>
      </c>
      <c r="B4" s="122">
        <v>2012</v>
      </c>
      <c r="C4" s="122">
        <v>2013</v>
      </c>
      <c r="D4" s="122">
        <v>2014</v>
      </c>
      <c r="E4" s="122">
        <v>2015</v>
      </c>
      <c r="F4" s="122">
        <v>2016</v>
      </c>
    </row>
    <row r="5" spans="1:6" s="120" customFormat="1" ht="15" customHeight="1" x14ac:dyDescent="0.15">
      <c r="A5" s="2054" t="s">
        <v>71</v>
      </c>
      <c r="B5" s="2055">
        <f t="shared" ref="B5:F5" si="0">SUM(B6:B23)</f>
        <v>5939</v>
      </c>
      <c r="C5" s="2055">
        <f t="shared" si="0"/>
        <v>4545</v>
      </c>
      <c r="D5" s="2055">
        <f t="shared" si="0"/>
        <v>3856</v>
      </c>
      <c r="E5" s="2055">
        <f t="shared" si="0"/>
        <v>3159</v>
      </c>
      <c r="F5" s="2055">
        <f t="shared" si="0"/>
        <v>2767</v>
      </c>
    </row>
    <row r="6" spans="1:6" s="120" customFormat="1" ht="10.5" x14ac:dyDescent="0.15">
      <c r="A6" s="2046" t="s">
        <v>5</v>
      </c>
      <c r="B6" s="2056">
        <v>212</v>
      </c>
      <c r="C6" s="174">
        <v>164</v>
      </c>
      <c r="D6" s="174">
        <v>70</v>
      </c>
      <c r="E6" s="1905">
        <v>53</v>
      </c>
      <c r="F6" s="1905">
        <v>47</v>
      </c>
    </row>
    <row r="7" spans="1:6" s="120" customFormat="1" ht="10.5" x14ac:dyDescent="0.15">
      <c r="A7" s="2047" t="s">
        <v>7</v>
      </c>
      <c r="B7" s="2056">
        <v>449</v>
      </c>
      <c r="C7" s="174">
        <v>278</v>
      </c>
      <c r="D7" s="174">
        <v>240</v>
      </c>
      <c r="E7" s="1905">
        <v>196</v>
      </c>
      <c r="F7" s="1905">
        <v>123</v>
      </c>
    </row>
    <row r="8" spans="1:6" s="120" customFormat="1" ht="10.5" x14ac:dyDescent="0.15">
      <c r="A8" s="2047" t="s">
        <v>8</v>
      </c>
      <c r="B8" s="2056">
        <v>165</v>
      </c>
      <c r="C8" s="174">
        <v>143</v>
      </c>
      <c r="D8" s="174">
        <v>155</v>
      </c>
      <c r="E8" s="1905">
        <v>214</v>
      </c>
      <c r="F8" s="1905">
        <v>191</v>
      </c>
    </row>
    <row r="9" spans="1:6" s="120" customFormat="1" ht="10.5" x14ac:dyDescent="0.15">
      <c r="A9" s="2047" t="s">
        <v>9</v>
      </c>
      <c r="B9" s="2056">
        <v>61</v>
      </c>
      <c r="C9" s="174">
        <v>85</v>
      </c>
      <c r="D9" s="174">
        <v>108</v>
      </c>
      <c r="E9" s="1905">
        <v>78</v>
      </c>
      <c r="F9" s="1905">
        <v>51</v>
      </c>
    </row>
    <row r="10" spans="1:6" s="120" customFormat="1" ht="10.5" x14ac:dyDescent="0.15">
      <c r="A10" s="2047" t="s">
        <v>10</v>
      </c>
      <c r="B10" s="2056">
        <v>150</v>
      </c>
      <c r="C10" s="174">
        <v>171</v>
      </c>
      <c r="D10" s="174">
        <v>170</v>
      </c>
      <c r="E10" s="1905">
        <v>87</v>
      </c>
      <c r="F10" s="1905">
        <v>88</v>
      </c>
    </row>
    <row r="11" spans="1:6" s="120" customFormat="1" ht="10.5" x14ac:dyDescent="0.15">
      <c r="A11" s="2047" t="s">
        <v>11</v>
      </c>
      <c r="B11" s="2056">
        <v>681</v>
      </c>
      <c r="C11" s="174">
        <v>522</v>
      </c>
      <c r="D11" s="174">
        <v>568</v>
      </c>
      <c r="E11" s="1905">
        <v>513</v>
      </c>
      <c r="F11" s="1905">
        <v>476</v>
      </c>
    </row>
    <row r="12" spans="1:6" s="120" customFormat="1" ht="11.25" customHeight="1" x14ac:dyDescent="0.15">
      <c r="A12" s="990" t="s">
        <v>42</v>
      </c>
      <c r="B12" s="2056">
        <v>1016</v>
      </c>
      <c r="C12" s="174">
        <v>1014</v>
      </c>
      <c r="D12" s="174">
        <v>712</v>
      </c>
      <c r="E12" s="1905">
        <v>564</v>
      </c>
      <c r="F12" s="1905">
        <v>562</v>
      </c>
    </row>
    <row r="13" spans="1:6" s="120" customFormat="1" ht="11.25" x14ac:dyDescent="0.15">
      <c r="A13" s="174" t="s">
        <v>56</v>
      </c>
      <c r="B13" s="2056">
        <v>393</v>
      </c>
      <c r="C13" s="174">
        <v>220</v>
      </c>
      <c r="D13" s="174">
        <v>260</v>
      </c>
      <c r="E13" s="1905">
        <v>168</v>
      </c>
      <c r="F13" s="1905">
        <v>154</v>
      </c>
    </row>
    <row r="14" spans="1:6" s="120" customFormat="1" ht="11.25" x14ac:dyDescent="0.15">
      <c r="A14" s="174" t="s">
        <v>57</v>
      </c>
      <c r="B14" s="2056">
        <v>733</v>
      </c>
      <c r="C14" s="174">
        <v>316</v>
      </c>
      <c r="D14" s="174">
        <v>284</v>
      </c>
      <c r="E14" s="1905">
        <v>275</v>
      </c>
      <c r="F14" s="1905">
        <v>207</v>
      </c>
    </row>
    <row r="15" spans="1:6" s="120" customFormat="1" ht="11.25" x14ac:dyDescent="0.15">
      <c r="A15" s="174" t="s">
        <v>3914</v>
      </c>
      <c r="B15" s="2056">
        <v>756</v>
      </c>
      <c r="C15" s="174">
        <v>486</v>
      </c>
      <c r="D15" s="174">
        <v>256</v>
      </c>
      <c r="E15" s="1905">
        <v>187</v>
      </c>
      <c r="F15" s="1905">
        <v>120</v>
      </c>
    </row>
    <row r="16" spans="1:6" s="120" customFormat="1" ht="10.5" x14ac:dyDescent="0.15">
      <c r="A16" s="2046" t="s">
        <v>13</v>
      </c>
      <c r="B16" s="2056">
        <v>277</v>
      </c>
      <c r="C16" s="174">
        <v>238</v>
      </c>
      <c r="D16" s="174">
        <v>207</v>
      </c>
      <c r="E16" s="1905">
        <v>141</v>
      </c>
      <c r="F16" s="1905">
        <v>151</v>
      </c>
    </row>
    <row r="17" spans="1:6" s="120" customFormat="1" ht="10.5" x14ac:dyDescent="0.15">
      <c r="A17" s="2047" t="s">
        <v>14</v>
      </c>
      <c r="B17" s="2056">
        <v>213</v>
      </c>
      <c r="C17" s="174">
        <v>202</v>
      </c>
      <c r="D17" s="174">
        <v>210</v>
      </c>
      <c r="E17" s="1905">
        <v>184</v>
      </c>
      <c r="F17" s="1905">
        <v>133</v>
      </c>
    </row>
    <row r="18" spans="1:6" s="120" customFormat="1" ht="10.5" x14ac:dyDescent="0.15">
      <c r="A18" s="2047" t="s">
        <v>15</v>
      </c>
      <c r="B18" s="2056">
        <v>354</v>
      </c>
      <c r="C18" s="174">
        <v>295</v>
      </c>
      <c r="D18" s="174">
        <v>293</v>
      </c>
      <c r="E18" s="1905">
        <v>258</v>
      </c>
      <c r="F18" s="1905">
        <v>230</v>
      </c>
    </row>
    <row r="19" spans="1:6" s="120" customFormat="1" ht="10.5" x14ac:dyDescent="0.15">
      <c r="A19" s="2047" t="s">
        <v>417</v>
      </c>
      <c r="B19" s="2056">
        <v>106</v>
      </c>
      <c r="C19" s="174">
        <v>97</v>
      </c>
      <c r="D19" s="174">
        <v>96</v>
      </c>
      <c r="E19" s="1905">
        <v>61</v>
      </c>
      <c r="F19" s="1905">
        <v>69</v>
      </c>
    </row>
    <row r="20" spans="1:6" s="120" customFormat="1" ht="10.5" x14ac:dyDescent="0.15">
      <c r="A20" s="2047" t="s">
        <v>17</v>
      </c>
      <c r="B20" s="2056">
        <v>60</v>
      </c>
      <c r="C20" s="174">
        <v>67</v>
      </c>
      <c r="D20" s="174">
        <v>46</v>
      </c>
      <c r="E20" s="1905">
        <v>38</v>
      </c>
      <c r="F20" s="1905">
        <v>35</v>
      </c>
    </row>
    <row r="21" spans="1:6" s="120" customFormat="1" ht="10.5" x14ac:dyDescent="0.15">
      <c r="A21" s="2047" t="s">
        <v>18</v>
      </c>
      <c r="B21" s="2056">
        <v>268</v>
      </c>
      <c r="C21" s="174">
        <v>212</v>
      </c>
      <c r="D21" s="174">
        <v>152</v>
      </c>
      <c r="E21" s="1905">
        <v>112</v>
      </c>
      <c r="F21" s="1905">
        <v>102</v>
      </c>
    </row>
    <row r="22" spans="1:6" s="120" customFormat="1" ht="10.5" x14ac:dyDescent="0.15">
      <c r="A22" s="2047" t="s">
        <v>19</v>
      </c>
      <c r="B22" s="2056">
        <v>14</v>
      </c>
      <c r="C22" s="174">
        <v>16</v>
      </c>
      <c r="D22" s="174">
        <v>4</v>
      </c>
      <c r="E22" s="1905">
        <v>9</v>
      </c>
      <c r="F22" s="1905">
        <v>11</v>
      </c>
    </row>
    <row r="23" spans="1:6" s="120" customFormat="1" ht="11.25" customHeight="1" x14ac:dyDescent="0.15">
      <c r="A23" s="2046" t="s">
        <v>20</v>
      </c>
      <c r="B23" s="2056">
        <v>31</v>
      </c>
      <c r="C23" s="174">
        <v>19</v>
      </c>
      <c r="D23" s="174">
        <v>25</v>
      </c>
      <c r="E23" s="1905">
        <v>21</v>
      </c>
      <c r="F23" s="1905">
        <v>17</v>
      </c>
    </row>
    <row r="24" spans="1:6" s="120" customFormat="1" ht="10.5" customHeight="1" x14ac:dyDescent="0.15">
      <c r="B24" s="2034"/>
      <c r="C24" s="2034"/>
      <c r="D24" s="2034"/>
    </row>
    <row r="25" spans="1:6" s="120" customFormat="1" ht="22.7" customHeight="1" x14ac:dyDescent="0.15">
      <c r="A25" s="3694" t="s">
        <v>3915</v>
      </c>
      <c r="B25" s="3694"/>
      <c r="C25" s="3694"/>
      <c r="D25" s="3694"/>
      <c r="E25" s="3694"/>
      <c r="F25" s="3694"/>
    </row>
    <row r="26" spans="1:6" s="120" customFormat="1" ht="10.5" x14ac:dyDescent="0.15">
      <c r="A26" s="2057" t="s">
        <v>3916</v>
      </c>
      <c r="B26" s="1410"/>
      <c r="C26" s="1410"/>
      <c r="D26" s="1410"/>
    </row>
    <row r="27" spans="1:6" s="120" customFormat="1" ht="10.5" x14ac:dyDescent="0.15">
      <c r="A27" s="2058" t="s">
        <v>3917</v>
      </c>
      <c r="B27" s="1410"/>
      <c r="C27" s="1410"/>
      <c r="D27" s="1410"/>
    </row>
    <row r="28" spans="1:6" s="120" customFormat="1" ht="10.5" x14ac:dyDescent="0.15">
      <c r="A28" s="2058" t="s">
        <v>3918</v>
      </c>
      <c r="B28" s="1410"/>
      <c r="C28" s="1410"/>
      <c r="D28" s="1410"/>
    </row>
    <row r="29" spans="1:6" s="120" customFormat="1" ht="10.5" x14ac:dyDescent="0.15">
      <c r="A29" s="2058" t="s">
        <v>3919</v>
      </c>
      <c r="B29" s="1410"/>
      <c r="C29" s="1410"/>
      <c r="D29" s="1410"/>
    </row>
    <row r="30" spans="1:6" s="120" customFormat="1" ht="12" customHeight="1" x14ac:dyDescent="0.15">
      <c r="A30" s="2778" t="s">
        <v>1256</v>
      </c>
      <c r="B30" s="2778"/>
      <c r="C30" s="2778"/>
      <c r="D30" s="2778"/>
      <c r="E30" s="2778"/>
      <c r="F30" s="2778"/>
    </row>
    <row r="31" spans="1:6" x14ac:dyDescent="0.2">
      <c r="B31" s="457"/>
      <c r="C31" s="457"/>
      <c r="D31" s="457"/>
      <c r="E31" s="457"/>
      <c r="F31" s="457"/>
    </row>
  </sheetData>
  <mergeCells count="3">
    <mergeCell ref="A2:F2"/>
    <mergeCell ref="A25:F25"/>
    <mergeCell ref="A30:F30"/>
  </mergeCells>
  <pageMargins left="0.70866141732283472" right="0.70866141732283472" top="0.74803149606299213" bottom="0.74803149606299213" header="0.31496062992125984" footer="0.31496062992125984"/>
  <pageSetup paperSize="14" orientation="portrait" verticalDpi="599" r:id="rId1"/>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4"/>
  <dimension ref="A1:L51"/>
  <sheetViews>
    <sheetView zoomScaleNormal="100" workbookViewId="0"/>
  </sheetViews>
  <sheetFormatPr baseColWidth="10" defaultColWidth="11.42578125" defaultRowHeight="10.5" x14ac:dyDescent="0.15"/>
  <cols>
    <col min="1" max="1" width="25.5703125" style="577" customWidth="1"/>
    <col min="2" max="16384" width="11.42578125" style="577"/>
  </cols>
  <sheetData>
    <row r="1" spans="1:12" x14ac:dyDescent="0.15">
      <c r="A1" s="1409"/>
    </row>
    <row r="2" spans="1:12" ht="22.5" customHeight="1" x14ac:dyDescent="0.15">
      <c r="A2" s="3693" t="s">
        <v>3920</v>
      </c>
      <c r="B2" s="3693"/>
      <c r="C2" s="3693"/>
      <c r="D2" s="3693"/>
      <c r="E2" s="3693"/>
      <c r="F2" s="3693"/>
    </row>
    <row r="4" spans="1:12" ht="32.25" customHeight="1" x14ac:dyDescent="0.15">
      <c r="A4" s="3494" t="s">
        <v>3912</v>
      </c>
      <c r="B4" s="3695" t="s">
        <v>3921</v>
      </c>
      <c r="C4" s="3696"/>
      <c r="D4" s="3696"/>
      <c r="E4" s="3696"/>
      <c r="F4" s="3697"/>
    </row>
    <row r="5" spans="1:12" s="1888" customFormat="1" x14ac:dyDescent="0.25">
      <c r="A5" s="3495"/>
      <c r="B5" s="122">
        <v>2012</v>
      </c>
      <c r="C5" s="122">
        <v>2013</v>
      </c>
      <c r="D5" s="122">
        <v>2014</v>
      </c>
      <c r="E5" s="2059">
        <v>2015</v>
      </c>
      <c r="F5" s="122">
        <v>2016</v>
      </c>
    </row>
    <row r="6" spans="1:12" ht="10.5" customHeight="1" x14ac:dyDescent="0.15">
      <c r="A6" s="2054" t="s">
        <v>71</v>
      </c>
      <c r="B6" s="582">
        <f t="shared" ref="B6:F6" si="0">SUM(B7:B24)</f>
        <v>1425</v>
      </c>
      <c r="C6" s="582">
        <f t="shared" si="0"/>
        <v>1199</v>
      </c>
      <c r="D6" s="582">
        <f t="shared" si="0"/>
        <v>1063</v>
      </c>
      <c r="E6" s="582">
        <f t="shared" si="0"/>
        <v>917</v>
      </c>
      <c r="F6" s="582">
        <f t="shared" si="0"/>
        <v>712</v>
      </c>
      <c r="G6" s="1888"/>
      <c r="H6" s="302"/>
      <c r="I6" s="302"/>
      <c r="J6" s="302"/>
      <c r="K6" s="302"/>
      <c r="L6" s="302"/>
    </row>
    <row r="7" spans="1:12" s="120" customFormat="1" x14ac:dyDescent="0.15">
      <c r="A7" s="2046" t="s">
        <v>5</v>
      </c>
      <c r="B7" s="2060">
        <v>25</v>
      </c>
      <c r="C7" s="2061">
        <v>26</v>
      </c>
      <c r="D7" s="2061">
        <v>18</v>
      </c>
      <c r="E7" s="120">
        <v>10</v>
      </c>
      <c r="F7" s="120">
        <v>5</v>
      </c>
      <c r="G7" s="1888"/>
    </row>
    <row r="8" spans="1:12" s="120" customFormat="1" x14ac:dyDescent="0.15">
      <c r="A8" s="2047" t="s">
        <v>7</v>
      </c>
      <c r="B8" s="2060">
        <v>71</v>
      </c>
      <c r="C8" s="2061">
        <v>51</v>
      </c>
      <c r="D8" s="2061">
        <v>54</v>
      </c>
      <c r="E8" s="120">
        <v>52</v>
      </c>
      <c r="F8" s="120">
        <v>31</v>
      </c>
      <c r="G8" s="1888"/>
    </row>
    <row r="9" spans="1:12" s="120" customFormat="1" x14ac:dyDescent="0.15">
      <c r="A9" s="2047" t="s">
        <v>8</v>
      </c>
      <c r="B9" s="2060">
        <v>56</v>
      </c>
      <c r="C9" s="2061">
        <v>54</v>
      </c>
      <c r="D9" s="2061">
        <v>62</v>
      </c>
      <c r="E9" s="120">
        <v>88</v>
      </c>
      <c r="F9" s="120">
        <v>80</v>
      </c>
      <c r="G9" s="1888"/>
    </row>
    <row r="10" spans="1:12" s="120" customFormat="1" x14ac:dyDescent="0.15">
      <c r="A10" s="2047" t="s">
        <v>9</v>
      </c>
      <c r="B10" s="2060">
        <v>24</v>
      </c>
      <c r="C10" s="2061">
        <v>34</v>
      </c>
      <c r="D10" s="2061">
        <v>31</v>
      </c>
      <c r="E10" s="120">
        <v>21</v>
      </c>
      <c r="F10" s="120">
        <v>10</v>
      </c>
      <c r="G10" s="1888"/>
    </row>
    <row r="11" spans="1:12" s="120" customFormat="1" x14ac:dyDescent="0.15">
      <c r="A11" s="2047" t="s">
        <v>10</v>
      </c>
      <c r="B11" s="2060">
        <v>67</v>
      </c>
      <c r="C11" s="2061">
        <v>84</v>
      </c>
      <c r="D11" s="2061">
        <v>67</v>
      </c>
      <c r="E11" s="120">
        <v>26</v>
      </c>
      <c r="F11" s="120">
        <v>34</v>
      </c>
      <c r="G11" s="1888"/>
    </row>
    <row r="12" spans="1:12" s="120" customFormat="1" x14ac:dyDescent="0.15">
      <c r="A12" s="2047" t="s">
        <v>11</v>
      </c>
      <c r="B12" s="2060">
        <v>149</v>
      </c>
      <c r="C12" s="2061">
        <v>115</v>
      </c>
      <c r="D12" s="2061">
        <v>136</v>
      </c>
      <c r="E12" s="120">
        <v>156</v>
      </c>
      <c r="F12" s="120">
        <v>119</v>
      </c>
      <c r="G12" s="1888"/>
    </row>
    <row r="13" spans="1:12" s="120" customFormat="1" ht="11.25" x14ac:dyDescent="0.15">
      <c r="A13" s="990" t="s">
        <v>41</v>
      </c>
      <c r="B13" s="2060">
        <v>242</v>
      </c>
      <c r="C13" s="2061">
        <v>194</v>
      </c>
      <c r="D13" s="2061">
        <v>179</v>
      </c>
      <c r="E13" s="120">
        <v>167</v>
      </c>
      <c r="F13" s="120">
        <v>126</v>
      </c>
      <c r="G13" s="1888"/>
    </row>
    <row r="14" spans="1:12" s="120" customFormat="1" ht="11.25" x14ac:dyDescent="0.15">
      <c r="A14" s="174" t="s">
        <v>42</v>
      </c>
      <c r="B14" s="2060">
        <v>75</v>
      </c>
      <c r="C14" s="2061">
        <v>63</v>
      </c>
      <c r="D14" s="2061">
        <v>48</v>
      </c>
      <c r="E14" s="120">
        <v>29</v>
      </c>
      <c r="F14" s="120">
        <v>22</v>
      </c>
      <c r="G14" s="1888"/>
    </row>
    <row r="15" spans="1:12" s="120" customFormat="1" ht="11.25" x14ac:dyDescent="0.15">
      <c r="A15" s="174" t="s">
        <v>56</v>
      </c>
      <c r="B15" s="2060">
        <v>111</v>
      </c>
      <c r="C15" s="2061">
        <v>61</v>
      </c>
      <c r="D15" s="2061">
        <v>65</v>
      </c>
      <c r="E15" s="120">
        <v>57</v>
      </c>
      <c r="F15" s="120">
        <v>40</v>
      </c>
      <c r="G15" s="1888"/>
    </row>
    <row r="16" spans="1:12" s="120" customFormat="1" ht="11.25" x14ac:dyDescent="0.15">
      <c r="A16" s="174" t="s">
        <v>57</v>
      </c>
      <c r="B16" s="2060">
        <v>100</v>
      </c>
      <c r="C16" s="2061">
        <v>80</v>
      </c>
      <c r="D16" s="2061">
        <v>82</v>
      </c>
      <c r="E16" s="120">
        <v>39</v>
      </c>
      <c r="F16" s="120">
        <v>26</v>
      </c>
      <c r="G16" s="1888"/>
    </row>
    <row r="17" spans="1:7" s="120" customFormat="1" x14ac:dyDescent="0.15">
      <c r="A17" s="2046" t="s">
        <v>13</v>
      </c>
      <c r="B17" s="2060">
        <v>112</v>
      </c>
      <c r="C17" s="2061">
        <v>73</v>
      </c>
      <c r="D17" s="2061">
        <v>66</v>
      </c>
      <c r="E17" s="120">
        <v>27</v>
      </c>
      <c r="F17" s="120">
        <v>23</v>
      </c>
      <c r="G17" s="1888"/>
    </row>
    <row r="18" spans="1:7" s="120" customFormat="1" x14ac:dyDescent="0.15">
      <c r="A18" s="2047" t="s">
        <v>14</v>
      </c>
      <c r="B18" s="2060">
        <v>76</v>
      </c>
      <c r="C18" s="2061">
        <v>73</v>
      </c>
      <c r="D18" s="2061">
        <v>45</v>
      </c>
      <c r="E18" s="120">
        <v>57</v>
      </c>
      <c r="F18" s="120">
        <v>47</v>
      </c>
      <c r="G18" s="1888"/>
    </row>
    <row r="19" spans="1:7" s="120" customFormat="1" x14ac:dyDescent="0.15">
      <c r="A19" s="2047" t="s">
        <v>15</v>
      </c>
      <c r="B19" s="2060">
        <v>122</v>
      </c>
      <c r="C19" s="2061">
        <v>123</v>
      </c>
      <c r="D19" s="2061">
        <v>86</v>
      </c>
      <c r="E19" s="120">
        <v>83</v>
      </c>
      <c r="F19" s="120">
        <v>52</v>
      </c>
      <c r="G19" s="1888"/>
    </row>
    <row r="20" spans="1:7" s="120" customFormat="1" x14ac:dyDescent="0.15">
      <c r="A20" s="2047" t="s">
        <v>417</v>
      </c>
      <c r="B20" s="2060">
        <v>41</v>
      </c>
      <c r="C20" s="2061">
        <v>45</v>
      </c>
      <c r="D20" s="2061">
        <v>38</v>
      </c>
      <c r="E20" s="120">
        <v>19</v>
      </c>
      <c r="F20" s="120">
        <v>36</v>
      </c>
      <c r="G20" s="1888"/>
    </row>
    <row r="21" spans="1:7" s="120" customFormat="1" x14ac:dyDescent="0.15">
      <c r="A21" s="2047" t="s">
        <v>17</v>
      </c>
      <c r="B21" s="2060">
        <v>11</v>
      </c>
      <c r="C21" s="2061">
        <v>19</v>
      </c>
      <c r="D21" s="2061">
        <v>17</v>
      </c>
      <c r="E21" s="120">
        <v>19</v>
      </c>
      <c r="F21" s="120">
        <v>11</v>
      </c>
      <c r="G21" s="1888"/>
    </row>
    <row r="22" spans="1:7" s="120" customFormat="1" x14ac:dyDescent="0.15">
      <c r="A22" s="2047" t="s">
        <v>18</v>
      </c>
      <c r="B22" s="2060">
        <v>127</v>
      </c>
      <c r="C22" s="2061">
        <v>92</v>
      </c>
      <c r="D22" s="2061">
        <v>64</v>
      </c>
      <c r="E22" s="120">
        <v>56</v>
      </c>
      <c r="F22" s="120">
        <v>43</v>
      </c>
      <c r="G22" s="1888"/>
    </row>
    <row r="23" spans="1:7" s="120" customFormat="1" x14ac:dyDescent="0.15">
      <c r="A23" s="2047" t="s">
        <v>19</v>
      </c>
      <c r="B23" s="2060">
        <v>11</v>
      </c>
      <c r="C23" s="2061">
        <v>8</v>
      </c>
      <c r="D23" s="2061">
        <v>0</v>
      </c>
      <c r="E23" s="120">
        <v>3</v>
      </c>
      <c r="F23" s="120">
        <v>2</v>
      </c>
      <c r="G23" s="1888"/>
    </row>
    <row r="24" spans="1:7" s="120" customFormat="1" x14ac:dyDescent="0.15">
      <c r="A24" s="2046" t="s">
        <v>20</v>
      </c>
      <c r="B24" s="2060">
        <v>5</v>
      </c>
      <c r="C24" s="2061">
        <v>4</v>
      </c>
      <c r="D24" s="2061">
        <v>5</v>
      </c>
      <c r="E24" s="120">
        <v>8</v>
      </c>
      <c r="F24" s="120">
        <v>5</v>
      </c>
      <c r="G24" s="1888"/>
    </row>
    <row r="25" spans="1:7" s="120" customFormat="1" ht="10.5" customHeight="1" x14ac:dyDescent="0.15">
      <c r="C25" s="2062"/>
      <c r="D25" s="838"/>
      <c r="E25" s="838"/>
      <c r="F25" s="838"/>
      <c r="G25" s="1888"/>
    </row>
    <row r="26" spans="1:7" s="120" customFormat="1" ht="12" customHeight="1" x14ac:dyDescent="0.15">
      <c r="A26" s="991" t="s">
        <v>3922</v>
      </c>
      <c r="C26" s="2062"/>
      <c r="D26" s="838"/>
      <c r="E26" s="838"/>
      <c r="F26" s="838"/>
    </row>
    <row r="27" spans="1:7" s="120" customFormat="1" ht="12" customHeight="1" x14ac:dyDescent="0.15">
      <c r="A27" s="120" t="s">
        <v>3923</v>
      </c>
      <c r="C27" s="2062"/>
      <c r="D27" s="838"/>
      <c r="E27" s="838"/>
      <c r="F27" s="838"/>
    </row>
    <row r="28" spans="1:7" s="120" customFormat="1" ht="12" customHeight="1" x14ac:dyDescent="0.15">
      <c r="A28" s="120" t="s">
        <v>3924</v>
      </c>
      <c r="C28" s="2062"/>
      <c r="D28" s="838"/>
      <c r="E28" s="838"/>
      <c r="F28" s="838"/>
    </row>
    <row r="29" spans="1:7" s="120" customFormat="1" ht="12" customHeight="1" x14ac:dyDescent="0.15">
      <c r="A29" s="120" t="s">
        <v>3925</v>
      </c>
      <c r="C29" s="2062"/>
      <c r="D29" s="838"/>
      <c r="E29" s="838"/>
      <c r="F29" s="838"/>
    </row>
    <row r="30" spans="1:7" s="120" customFormat="1" ht="12" customHeight="1" x14ac:dyDescent="0.15">
      <c r="A30" s="3698" t="s">
        <v>21</v>
      </c>
      <c r="B30" s="3698"/>
      <c r="C30" s="3698"/>
      <c r="D30" s="3698"/>
      <c r="E30" s="3698"/>
      <c r="F30" s="3698"/>
    </row>
    <row r="31" spans="1:7" s="120" customFormat="1" x14ac:dyDescent="0.15">
      <c r="A31" s="3699" t="s">
        <v>1256</v>
      </c>
      <c r="B31" s="3699"/>
      <c r="C31" s="3699"/>
      <c r="D31" s="3699"/>
      <c r="E31" s="3699"/>
      <c r="F31" s="3699"/>
    </row>
    <row r="32" spans="1:7" x14ac:dyDescent="0.15">
      <c r="B32" s="457"/>
      <c r="C32" s="457"/>
      <c r="D32" s="457"/>
      <c r="E32" s="457"/>
      <c r="F32" s="457"/>
    </row>
    <row r="33" spans="2:6" x14ac:dyDescent="0.15">
      <c r="B33" s="457"/>
      <c r="C33" s="457"/>
      <c r="D33" s="457"/>
      <c r="E33" s="457"/>
      <c r="F33" s="457"/>
    </row>
    <row r="34" spans="2:6" x14ac:dyDescent="0.15">
      <c r="B34" s="457"/>
      <c r="C34" s="457"/>
      <c r="D34" s="457"/>
      <c r="E34" s="457"/>
      <c r="F34" s="457"/>
    </row>
    <row r="35" spans="2:6" x14ac:dyDescent="0.15">
      <c r="B35" s="457"/>
      <c r="C35" s="457"/>
      <c r="D35" s="457"/>
      <c r="E35" s="457"/>
      <c r="F35" s="457"/>
    </row>
    <row r="36" spans="2:6" x14ac:dyDescent="0.15">
      <c r="B36" s="457"/>
      <c r="C36" s="457"/>
      <c r="D36" s="457"/>
      <c r="E36" s="457"/>
      <c r="F36" s="457"/>
    </row>
    <row r="37" spans="2:6" x14ac:dyDescent="0.15">
      <c r="B37" s="457"/>
      <c r="C37" s="457"/>
      <c r="D37" s="457"/>
      <c r="E37" s="457"/>
      <c r="F37" s="457"/>
    </row>
    <row r="38" spans="2:6" x14ac:dyDescent="0.15">
      <c r="B38" s="457"/>
      <c r="C38" s="457"/>
      <c r="D38" s="457"/>
      <c r="E38" s="457"/>
      <c r="F38" s="457"/>
    </row>
    <row r="39" spans="2:6" x14ac:dyDescent="0.15">
      <c r="B39" s="457"/>
      <c r="C39" s="457"/>
      <c r="D39" s="457"/>
      <c r="E39" s="457"/>
      <c r="F39" s="457"/>
    </row>
    <row r="40" spans="2:6" x14ac:dyDescent="0.15">
      <c r="B40" s="457"/>
      <c r="C40" s="457"/>
      <c r="D40" s="457"/>
      <c r="E40" s="457"/>
      <c r="F40" s="457"/>
    </row>
    <row r="41" spans="2:6" x14ac:dyDescent="0.15">
      <c r="B41" s="457"/>
      <c r="C41" s="457"/>
      <c r="D41" s="457"/>
      <c r="E41" s="457"/>
      <c r="F41" s="457"/>
    </row>
    <row r="42" spans="2:6" x14ac:dyDescent="0.15">
      <c r="B42" s="457"/>
      <c r="C42" s="457"/>
      <c r="D42" s="457"/>
      <c r="E42" s="457"/>
      <c r="F42" s="457"/>
    </row>
    <row r="43" spans="2:6" x14ac:dyDescent="0.15">
      <c r="B43" s="457"/>
      <c r="C43" s="457"/>
      <c r="D43" s="457"/>
      <c r="E43" s="457"/>
      <c r="F43" s="457"/>
    </row>
    <row r="44" spans="2:6" x14ac:dyDescent="0.15">
      <c r="B44" s="457"/>
      <c r="C44" s="457"/>
      <c r="D44" s="457"/>
      <c r="E44" s="457"/>
      <c r="F44" s="457"/>
    </row>
    <row r="45" spans="2:6" x14ac:dyDescent="0.15">
      <c r="B45" s="457"/>
      <c r="C45" s="457"/>
      <c r="D45" s="457"/>
      <c r="E45" s="457"/>
      <c r="F45" s="457"/>
    </row>
    <row r="46" spans="2:6" x14ac:dyDescent="0.15">
      <c r="B46" s="457"/>
      <c r="C46" s="457"/>
      <c r="D46" s="457"/>
      <c r="E46" s="457"/>
      <c r="F46" s="457"/>
    </row>
    <row r="47" spans="2:6" x14ac:dyDescent="0.15">
      <c r="B47" s="457"/>
      <c r="C47" s="457"/>
      <c r="D47" s="457"/>
      <c r="E47" s="457"/>
      <c r="F47" s="457"/>
    </row>
    <row r="48" spans="2:6" x14ac:dyDescent="0.15">
      <c r="B48" s="457"/>
      <c r="C48" s="457"/>
      <c r="D48" s="457"/>
      <c r="E48" s="457"/>
      <c r="F48" s="457"/>
    </row>
    <row r="49" spans="2:6" x14ac:dyDescent="0.15">
      <c r="B49" s="457"/>
      <c r="C49" s="457"/>
      <c r="D49" s="457"/>
      <c r="E49" s="457"/>
      <c r="F49" s="457"/>
    </row>
    <row r="50" spans="2:6" x14ac:dyDescent="0.15">
      <c r="B50" s="457"/>
      <c r="C50" s="457"/>
      <c r="D50" s="457"/>
      <c r="E50" s="457"/>
      <c r="F50" s="457"/>
    </row>
    <row r="51" spans="2:6" x14ac:dyDescent="0.15">
      <c r="B51" s="457"/>
      <c r="C51" s="457"/>
      <c r="D51" s="457"/>
      <c r="E51" s="457"/>
      <c r="F51" s="457"/>
    </row>
  </sheetData>
  <mergeCells count="5">
    <mergeCell ref="A2:F2"/>
    <mergeCell ref="A4:A5"/>
    <mergeCell ref="B4:F4"/>
    <mergeCell ref="A30:F30"/>
    <mergeCell ref="A31:F31"/>
  </mergeCells>
  <pageMargins left="0.7" right="0.7" top="0.75" bottom="0.75" header="0.3" footer="0.3"/>
  <pageSetup paperSize="14" orientation="portrait" verticalDpi="599"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dimension ref="A2:K88"/>
  <sheetViews>
    <sheetView zoomScaleNormal="100" workbookViewId="0"/>
  </sheetViews>
  <sheetFormatPr baseColWidth="10" defaultColWidth="9.140625" defaultRowHeight="10.5" x14ac:dyDescent="0.15"/>
  <cols>
    <col min="1" max="1" width="42.140625" style="118" customWidth="1"/>
    <col min="2" max="6" width="11.28515625" style="118" customWidth="1"/>
    <col min="7" max="16384" width="9.140625" style="118"/>
  </cols>
  <sheetData>
    <row r="2" spans="1:11" ht="22.5" customHeight="1" x14ac:dyDescent="0.15">
      <c r="A2" s="2377" t="s">
        <v>475</v>
      </c>
      <c r="B2" s="2532"/>
      <c r="C2" s="2532"/>
      <c r="D2" s="2532"/>
      <c r="E2" s="2532"/>
      <c r="F2" s="2533"/>
      <c r="H2" s="252"/>
      <c r="I2" s="252"/>
      <c r="J2" s="252"/>
      <c r="K2" s="253"/>
    </row>
    <row r="3" spans="1:11" ht="10.5" customHeight="1" x14ac:dyDescent="0.15">
      <c r="A3" s="2460"/>
      <c r="B3" s="2460"/>
      <c r="C3" s="2460"/>
      <c r="D3" s="2460"/>
      <c r="E3" s="2460"/>
      <c r="F3" s="2460"/>
    </row>
    <row r="4" spans="1:11" x14ac:dyDescent="0.15">
      <c r="A4" s="2462" t="s">
        <v>476</v>
      </c>
      <c r="B4" s="2534" t="s">
        <v>2</v>
      </c>
      <c r="C4" s="2535"/>
      <c r="D4" s="2535"/>
      <c r="E4" s="2535"/>
      <c r="F4" s="2536"/>
    </row>
    <row r="5" spans="1:11" ht="16.5" customHeight="1" x14ac:dyDescent="0.15">
      <c r="A5" s="2424"/>
      <c r="B5" s="179">
        <v>2012</v>
      </c>
      <c r="C5" s="179">
        <v>2013</v>
      </c>
      <c r="D5" s="179">
        <v>2014</v>
      </c>
      <c r="E5" s="179">
        <v>2015</v>
      </c>
      <c r="F5" s="179">
        <v>2016</v>
      </c>
    </row>
    <row r="6" spans="1:11" x14ac:dyDescent="0.15">
      <c r="A6" s="234" t="s">
        <v>71</v>
      </c>
      <c r="B6" s="159">
        <f>+B11+B16+B21+B26+B31+B36+B41+B46+B51+B56+B61+B66+B71+B76+B81</f>
        <v>54</v>
      </c>
      <c r="C6" s="159">
        <f>+C11+C16+C21+C26+C31+C36+C41+C46+C51+C56+C61+C66+C71+C76+C81</f>
        <v>1164</v>
      </c>
      <c r="D6" s="159">
        <f>+D11+D16+D21+D26+D31+D36+D41+D46+D51+D56+D61+D66+D71+D76+D81</f>
        <v>233</v>
      </c>
      <c r="E6" s="159">
        <f>+E11+E16+E21+E26+E31+E36+E41+E46+E51+E56+E61+E66+E71+E76+E81</f>
        <v>285</v>
      </c>
      <c r="F6" s="159">
        <f>+F11+F16+F21+F26+F31+F36+F41+F46+F51+F56+F61+F66+F71+F76+F81</f>
        <v>319</v>
      </c>
    </row>
    <row r="7" spans="1:11" x14ac:dyDescent="0.15">
      <c r="A7" s="234" t="s">
        <v>477</v>
      </c>
      <c r="B7" s="159">
        <f t="shared" ref="B7:F10" si="0">SUM(B12,B17,B22,B27,B32,B37,B42,B47,B52,B57,B62,B67,B72,B77,B82)</f>
        <v>21</v>
      </c>
      <c r="C7" s="159">
        <f t="shared" si="0"/>
        <v>172</v>
      </c>
      <c r="D7" s="159">
        <f t="shared" si="0"/>
        <v>34</v>
      </c>
      <c r="E7" s="159">
        <f t="shared" si="0"/>
        <v>63</v>
      </c>
      <c r="F7" s="159">
        <f t="shared" si="0"/>
        <v>58</v>
      </c>
    </row>
    <row r="8" spans="1:11" x14ac:dyDescent="0.15">
      <c r="A8" s="234" t="s">
        <v>478</v>
      </c>
      <c r="B8" s="159">
        <f t="shared" si="0"/>
        <v>31</v>
      </c>
      <c r="C8" s="159">
        <f t="shared" si="0"/>
        <v>684</v>
      </c>
      <c r="D8" s="159">
        <f t="shared" si="0"/>
        <v>144</v>
      </c>
      <c r="E8" s="159">
        <f t="shared" si="0"/>
        <v>200</v>
      </c>
      <c r="F8" s="159">
        <f t="shared" si="0"/>
        <v>170</v>
      </c>
    </row>
    <row r="9" spans="1:11" x14ac:dyDescent="0.15">
      <c r="A9" s="234" t="s">
        <v>479</v>
      </c>
      <c r="B9" s="159">
        <f t="shared" si="0"/>
        <v>1</v>
      </c>
      <c r="C9" s="159">
        <f t="shared" si="0"/>
        <v>237</v>
      </c>
      <c r="D9" s="159">
        <f t="shared" si="0"/>
        <v>26</v>
      </c>
      <c r="E9" s="159">
        <f t="shared" si="0"/>
        <v>19</v>
      </c>
      <c r="F9" s="159">
        <f t="shared" si="0"/>
        <v>85</v>
      </c>
    </row>
    <row r="10" spans="1:11" x14ac:dyDescent="0.15">
      <c r="A10" s="234" t="s">
        <v>480</v>
      </c>
      <c r="B10" s="159">
        <f t="shared" si="0"/>
        <v>1</v>
      </c>
      <c r="C10" s="159">
        <f t="shared" si="0"/>
        <v>71</v>
      </c>
      <c r="D10" s="159">
        <f t="shared" si="0"/>
        <v>29</v>
      </c>
      <c r="E10" s="159">
        <f t="shared" si="0"/>
        <v>3</v>
      </c>
      <c r="F10" s="159">
        <f t="shared" si="0"/>
        <v>6</v>
      </c>
    </row>
    <row r="11" spans="1:11" x14ac:dyDescent="0.15">
      <c r="A11" s="234" t="s">
        <v>411</v>
      </c>
      <c r="B11" s="159">
        <f>SUM(B12:B15)</f>
        <v>2</v>
      </c>
      <c r="C11" s="159">
        <f>SUM(C12:C15)</f>
        <v>33</v>
      </c>
      <c r="D11" s="159">
        <f>SUM(D12:D15)</f>
        <v>0</v>
      </c>
      <c r="E11" s="159">
        <f>SUM(E12:E15)</f>
        <v>1</v>
      </c>
      <c r="F11" s="159">
        <f>SUM(F12:F15)</f>
        <v>10</v>
      </c>
    </row>
    <row r="12" spans="1:11" x14ac:dyDescent="0.15">
      <c r="A12" s="235" t="s">
        <v>477</v>
      </c>
      <c r="B12" s="160">
        <v>0</v>
      </c>
      <c r="C12" s="160">
        <v>2</v>
      </c>
      <c r="D12" s="160">
        <v>0</v>
      </c>
      <c r="E12" s="160">
        <v>0</v>
      </c>
      <c r="F12" s="160">
        <v>3</v>
      </c>
    </row>
    <row r="13" spans="1:11" x14ac:dyDescent="0.15">
      <c r="A13" s="235" t="s">
        <v>478</v>
      </c>
      <c r="B13" s="160">
        <v>2</v>
      </c>
      <c r="C13" s="160">
        <v>9</v>
      </c>
      <c r="D13" s="160">
        <v>0</v>
      </c>
      <c r="E13" s="160">
        <v>0</v>
      </c>
      <c r="F13" s="160">
        <v>7</v>
      </c>
    </row>
    <row r="14" spans="1:11" x14ac:dyDescent="0.15">
      <c r="A14" s="235" t="s">
        <v>479</v>
      </c>
      <c r="B14" s="160">
        <v>0</v>
      </c>
      <c r="C14" s="160">
        <v>18</v>
      </c>
      <c r="D14" s="160">
        <v>0</v>
      </c>
      <c r="E14" s="160">
        <v>1</v>
      </c>
      <c r="F14" s="160">
        <v>0</v>
      </c>
    </row>
    <row r="15" spans="1:11" x14ac:dyDescent="0.15">
      <c r="A15" s="235" t="s">
        <v>480</v>
      </c>
      <c r="B15" s="160">
        <v>0</v>
      </c>
      <c r="C15" s="160">
        <v>4</v>
      </c>
      <c r="D15" s="160">
        <v>0</v>
      </c>
      <c r="E15" s="160">
        <v>0</v>
      </c>
      <c r="F15" s="160">
        <v>0</v>
      </c>
    </row>
    <row r="16" spans="1:11" x14ac:dyDescent="0.15">
      <c r="A16" s="234" t="s">
        <v>7</v>
      </c>
      <c r="B16" s="159">
        <f>SUM(B17:B20)</f>
        <v>2</v>
      </c>
      <c r="C16" s="159">
        <f>SUM(C17:C20)</f>
        <v>37</v>
      </c>
      <c r="D16" s="159">
        <f>SUM(D17:D20)</f>
        <v>36</v>
      </c>
      <c r="E16" s="159">
        <f>SUM(E17:E20)</f>
        <v>2</v>
      </c>
      <c r="F16" s="159">
        <f>SUM(F17:F20)</f>
        <v>8</v>
      </c>
    </row>
    <row r="17" spans="1:6" x14ac:dyDescent="0.15">
      <c r="A17" s="235" t="s">
        <v>477</v>
      </c>
      <c r="B17" s="160">
        <v>0</v>
      </c>
      <c r="C17" s="160">
        <v>10</v>
      </c>
      <c r="D17" s="160">
        <v>5</v>
      </c>
      <c r="E17" s="160">
        <v>1</v>
      </c>
      <c r="F17" s="160">
        <v>2</v>
      </c>
    </row>
    <row r="18" spans="1:6" x14ac:dyDescent="0.15">
      <c r="A18" s="235" t="s">
        <v>478</v>
      </c>
      <c r="B18" s="160">
        <v>2</v>
      </c>
      <c r="C18" s="160">
        <v>22</v>
      </c>
      <c r="D18" s="160">
        <v>12</v>
      </c>
      <c r="E18" s="160">
        <v>0</v>
      </c>
      <c r="F18" s="160">
        <v>6</v>
      </c>
    </row>
    <row r="19" spans="1:6" x14ac:dyDescent="0.15">
      <c r="A19" s="235" t="s">
        <v>479</v>
      </c>
      <c r="B19" s="160">
        <v>0</v>
      </c>
      <c r="C19" s="160">
        <v>3</v>
      </c>
      <c r="D19" s="160">
        <v>19</v>
      </c>
      <c r="E19" s="160">
        <v>1</v>
      </c>
      <c r="F19" s="160">
        <v>0</v>
      </c>
    </row>
    <row r="20" spans="1:6" x14ac:dyDescent="0.15">
      <c r="A20" s="235" t="s">
        <v>480</v>
      </c>
      <c r="B20" s="160">
        <v>0</v>
      </c>
      <c r="C20" s="160">
        <v>2</v>
      </c>
      <c r="D20" s="160">
        <v>0</v>
      </c>
      <c r="E20" s="160">
        <v>0</v>
      </c>
      <c r="F20" s="160">
        <v>0</v>
      </c>
    </row>
    <row r="21" spans="1:6" x14ac:dyDescent="0.15">
      <c r="A21" s="234" t="s">
        <v>8</v>
      </c>
      <c r="B21" s="159">
        <f>SUM(B22:B25)</f>
        <v>1</v>
      </c>
      <c r="C21" s="159">
        <f>SUM(C22:C25)</f>
        <v>8</v>
      </c>
      <c r="D21" s="159">
        <f>SUM(D22:D25)</f>
        <v>2</v>
      </c>
      <c r="E21" s="159">
        <f>SUM(E22:E25)</f>
        <v>10</v>
      </c>
      <c r="F21" s="159">
        <f>SUM(F22:F25)</f>
        <v>5</v>
      </c>
    </row>
    <row r="22" spans="1:6" x14ac:dyDescent="0.15">
      <c r="A22" s="235" t="s">
        <v>477</v>
      </c>
      <c r="B22" s="160">
        <v>0</v>
      </c>
      <c r="C22" s="160">
        <v>0</v>
      </c>
      <c r="D22" s="160">
        <v>2</v>
      </c>
      <c r="E22" s="160">
        <v>1</v>
      </c>
      <c r="F22" s="160">
        <v>0</v>
      </c>
    </row>
    <row r="23" spans="1:6" x14ac:dyDescent="0.15">
      <c r="A23" s="235" t="s">
        <v>478</v>
      </c>
      <c r="B23" s="160">
        <v>0</v>
      </c>
      <c r="C23" s="160">
        <v>3</v>
      </c>
      <c r="D23" s="160">
        <v>0</v>
      </c>
      <c r="E23" s="160">
        <v>0</v>
      </c>
      <c r="F23" s="160">
        <v>4</v>
      </c>
    </row>
    <row r="24" spans="1:6" x14ac:dyDescent="0.15">
      <c r="A24" s="235" t="s">
        <v>479</v>
      </c>
      <c r="B24" s="160">
        <v>1</v>
      </c>
      <c r="C24" s="160">
        <v>3</v>
      </c>
      <c r="D24" s="160">
        <v>0</v>
      </c>
      <c r="E24" s="160">
        <v>9</v>
      </c>
      <c r="F24" s="160">
        <v>1</v>
      </c>
    </row>
    <row r="25" spans="1:6" x14ac:dyDescent="0.15">
      <c r="A25" s="235" t="s">
        <v>480</v>
      </c>
      <c r="B25" s="160">
        <v>0</v>
      </c>
      <c r="C25" s="160">
        <v>2</v>
      </c>
      <c r="D25" s="160">
        <v>0</v>
      </c>
      <c r="E25" s="160">
        <v>0</v>
      </c>
      <c r="F25" s="160">
        <v>0</v>
      </c>
    </row>
    <row r="26" spans="1:6" x14ac:dyDescent="0.15">
      <c r="A26" s="234" t="s">
        <v>9</v>
      </c>
      <c r="B26" s="159">
        <f>SUM(B27:B30)</f>
        <v>5</v>
      </c>
      <c r="C26" s="159">
        <f>SUM(C27:C30)</f>
        <v>48</v>
      </c>
      <c r="D26" s="159">
        <f>SUM(D27:D30)</f>
        <v>0</v>
      </c>
      <c r="E26" s="159">
        <f>SUM(E27:E30)</f>
        <v>8</v>
      </c>
      <c r="F26" s="159">
        <f>SUM(F27:F30)</f>
        <v>24</v>
      </c>
    </row>
    <row r="27" spans="1:6" x14ac:dyDescent="0.15">
      <c r="A27" s="235" t="s">
        <v>477</v>
      </c>
      <c r="B27" s="160">
        <v>2</v>
      </c>
      <c r="C27" s="160">
        <v>8</v>
      </c>
      <c r="D27" s="160">
        <v>0</v>
      </c>
      <c r="E27" s="160">
        <v>8</v>
      </c>
      <c r="F27" s="160">
        <v>4</v>
      </c>
    </row>
    <row r="28" spans="1:6" x14ac:dyDescent="0.15">
      <c r="A28" s="235" t="s">
        <v>478</v>
      </c>
      <c r="B28" s="160">
        <v>3</v>
      </c>
      <c r="C28" s="160">
        <v>23</v>
      </c>
      <c r="D28" s="160">
        <v>0</v>
      </c>
      <c r="E28" s="160">
        <v>0</v>
      </c>
      <c r="F28" s="160">
        <v>16</v>
      </c>
    </row>
    <row r="29" spans="1:6" x14ac:dyDescent="0.15">
      <c r="A29" s="235" t="s">
        <v>479</v>
      </c>
      <c r="B29" s="160">
        <v>0</v>
      </c>
      <c r="C29" s="160">
        <v>17</v>
      </c>
      <c r="D29" s="160">
        <v>0</v>
      </c>
      <c r="E29" s="160">
        <v>0</v>
      </c>
      <c r="F29" s="160">
        <v>2</v>
      </c>
    </row>
    <row r="30" spans="1:6" x14ac:dyDescent="0.15">
      <c r="A30" s="235" t="s">
        <v>480</v>
      </c>
      <c r="B30" s="160">
        <v>0</v>
      </c>
      <c r="C30" s="160">
        <v>0</v>
      </c>
      <c r="D30" s="160">
        <v>0</v>
      </c>
      <c r="E30" s="160">
        <v>0</v>
      </c>
      <c r="F30" s="160">
        <v>2</v>
      </c>
    </row>
    <row r="31" spans="1:6" x14ac:dyDescent="0.15">
      <c r="A31" s="234" t="s">
        <v>10</v>
      </c>
      <c r="B31" s="159">
        <f>SUM(B32:B35)</f>
        <v>6</v>
      </c>
      <c r="C31" s="159">
        <f>SUM(C32:C35)</f>
        <v>7</v>
      </c>
      <c r="D31" s="159">
        <f>SUM(D32:D35)</f>
        <v>21</v>
      </c>
      <c r="E31" s="159">
        <f>SUM(E32:E35)</f>
        <v>16</v>
      </c>
      <c r="F31" s="159">
        <f>SUM(F32:F35)</f>
        <v>20</v>
      </c>
    </row>
    <row r="32" spans="1:6" x14ac:dyDescent="0.15">
      <c r="A32" s="235" t="s">
        <v>477</v>
      </c>
      <c r="B32" s="160">
        <v>3</v>
      </c>
      <c r="C32" s="160">
        <v>6</v>
      </c>
      <c r="D32" s="160">
        <v>8</v>
      </c>
      <c r="E32" s="160">
        <v>3</v>
      </c>
      <c r="F32" s="160">
        <v>10</v>
      </c>
    </row>
    <row r="33" spans="1:6" x14ac:dyDescent="0.15">
      <c r="A33" s="235" t="s">
        <v>478</v>
      </c>
      <c r="B33" s="160">
        <v>3</v>
      </c>
      <c r="C33" s="160">
        <v>0</v>
      </c>
      <c r="D33" s="160">
        <v>12</v>
      </c>
      <c r="E33" s="160">
        <v>11</v>
      </c>
      <c r="F33" s="160">
        <v>7</v>
      </c>
    </row>
    <row r="34" spans="1:6" x14ac:dyDescent="0.15">
      <c r="A34" s="235" t="s">
        <v>479</v>
      </c>
      <c r="B34" s="160">
        <v>0</v>
      </c>
      <c r="C34" s="160">
        <v>1</v>
      </c>
      <c r="D34" s="160">
        <v>1</v>
      </c>
      <c r="E34" s="160">
        <v>2</v>
      </c>
      <c r="F34" s="160">
        <v>3</v>
      </c>
    </row>
    <row r="35" spans="1:6" x14ac:dyDescent="0.15">
      <c r="A35" s="235" t="s">
        <v>480</v>
      </c>
      <c r="B35" s="160">
        <v>0</v>
      </c>
      <c r="C35" s="160">
        <v>0</v>
      </c>
      <c r="D35" s="160">
        <v>0</v>
      </c>
      <c r="E35" s="160">
        <v>0</v>
      </c>
      <c r="F35" s="160">
        <v>0</v>
      </c>
    </row>
    <row r="36" spans="1:6" x14ac:dyDescent="0.15">
      <c r="A36" s="234" t="s">
        <v>11</v>
      </c>
      <c r="B36" s="159">
        <f>SUM(B37:B40)</f>
        <v>18</v>
      </c>
      <c r="C36" s="159">
        <f>SUM(C37:C40)</f>
        <v>21</v>
      </c>
      <c r="D36" s="159">
        <f>SUM(D37:D40)</f>
        <v>22</v>
      </c>
      <c r="E36" s="159">
        <f>SUM(E37:E40)</f>
        <v>16</v>
      </c>
      <c r="F36" s="159">
        <f>SUM(F37:F40)</f>
        <v>88</v>
      </c>
    </row>
    <row r="37" spans="1:6" x14ac:dyDescent="0.15">
      <c r="A37" s="235" t="s">
        <v>477</v>
      </c>
      <c r="B37" s="160">
        <v>16</v>
      </c>
      <c r="C37" s="160">
        <v>4</v>
      </c>
      <c r="D37" s="160">
        <v>3</v>
      </c>
      <c r="E37" s="160">
        <v>4</v>
      </c>
      <c r="F37" s="160">
        <v>3</v>
      </c>
    </row>
    <row r="38" spans="1:6" x14ac:dyDescent="0.15">
      <c r="A38" s="235" t="s">
        <v>478</v>
      </c>
      <c r="B38" s="160">
        <v>1</v>
      </c>
      <c r="C38" s="160">
        <v>16</v>
      </c>
      <c r="D38" s="160">
        <v>19</v>
      </c>
      <c r="E38" s="160">
        <v>11</v>
      </c>
      <c r="F38" s="160">
        <v>35</v>
      </c>
    </row>
    <row r="39" spans="1:6" x14ac:dyDescent="0.15">
      <c r="A39" s="235" t="s">
        <v>479</v>
      </c>
      <c r="B39" s="160">
        <v>0</v>
      </c>
      <c r="C39" s="160">
        <v>1</v>
      </c>
      <c r="D39" s="160">
        <v>0</v>
      </c>
      <c r="E39" s="160">
        <v>0</v>
      </c>
      <c r="F39" s="160">
        <v>50</v>
      </c>
    </row>
    <row r="40" spans="1:6" x14ac:dyDescent="0.15">
      <c r="A40" s="235" t="s">
        <v>480</v>
      </c>
      <c r="B40" s="160">
        <v>1</v>
      </c>
      <c r="C40" s="160">
        <v>0</v>
      </c>
      <c r="D40" s="160">
        <v>0</v>
      </c>
      <c r="E40" s="160">
        <v>1</v>
      </c>
      <c r="F40" s="160">
        <v>0</v>
      </c>
    </row>
    <row r="41" spans="1:6" x14ac:dyDescent="0.15">
      <c r="A41" s="234" t="s">
        <v>12</v>
      </c>
      <c r="B41" s="159">
        <f>SUM(B42:B45)</f>
        <v>8</v>
      </c>
      <c r="C41" s="159">
        <f>SUM(C42:C45)</f>
        <v>146</v>
      </c>
      <c r="D41" s="159">
        <f>SUM(D42:D45)</f>
        <v>3</v>
      </c>
      <c r="E41" s="159">
        <f>SUM(E42:E45)</f>
        <v>23</v>
      </c>
      <c r="F41" s="151">
        <f>SUM(F42:F45)</f>
        <v>18</v>
      </c>
    </row>
    <row r="42" spans="1:6" x14ac:dyDescent="0.15">
      <c r="A42" s="235" t="s">
        <v>477</v>
      </c>
      <c r="B42" s="160">
        <v>0</v>
      </c>
      <c r="C42" s="160">
        <v>54</v>
      </c>
      <c r="D42" s="160">
        <v>0</v>
      </c>
      <c r="E42" s="160">
        <v>7</v>
      </c>
      <c r="F42" s="160">
        <v>9</v>
      </c>
    </row>
    <row r="43" spans="1:6" x14ac:dyDescent="0.15">
      <c r="A43" s="235" t="s">
        <v>478</v>
      </c>
      <c r="B43" s="160">
        <v>8</v>
      </c>
      <c r="C43" s="160">
        <v>79</v>
      </c>
      <c r="D43" s="160">
        <v>2</v>
      </c>
      <c r="E43" s="160">
        <v>15</v>
      </c>
      <c r="F43" s="160">
        <v>9</v>
      </c>
    </row>
    <row r="44" spans="1:6" x14ac:dyDescent="0.15">
      <c r="A44" s="235" t="s">
        <v>479</v>
      </c>
      <c r="B44" s="160">
        <v>0</v>
      </c>
      <c r="C44" s="160">
        <v>13</v>
      </c>
      <c r="D44" s="160">
        <v>1</v>
      </c>
      <c r="E44" s="160">
        <v>0</v>
      </c>
      <c r="F44" s="160">
        <v>0</v>
      </c>
    </row>
    <row r="45" spans="1:6" x14ac:dyDescent="0.15">
      <c r="A45" s="235" t="s">
        <v>480</v>
      </c>
      <c r="B45" s="160">
        <v>0</v>
      </c>
      <c r="C45" s="160">
        <v>0</v>
      </c>
      <c r="D45" s="160">
        <v>0</v>
      </c>
      <c r="E45" s="160">
        <v>1</v>
      </c>
      <c r="F45" s="160">
        <v>0</v>
      </c>
    </row>
    <row r="46" spans="1:6" x14ac:dyDescent="0.15">
      <c r="A46" s="234" t="s">
        <v>481</v>
      </c>
      <c r="B46" s="159">
        <f>SUM(B47:B50)</f>
        <v>3</v>
      </c>
      <c r="C46" s="159">
        <f>SUM(C47:C50)</f>
        <v>187</v>
      </c>
      <c r="D46" s="159">
        <f>SUM(D47:D50)</f>
        <v>47</v>
      </c>
      <c r="E46" s="159">
        <f>SUM(E47:E50)</f>
        <v>31</v>
      </c>
      <c r="F46" s="159">
        <f>SUM(F47:F50)</f>
        <v>25</v>
      </c>
    </row>
    <row r="47" spans="1:6" x14ac:dyDescent="0.15">
      <c r="A47" s="235" t="s">
        <v>477</v>
      </c>
      <c r="B47" s="160">
        <v>0</v>
      </c>
      <c r="C47" s="160">
        <v>1</v>
      </c>
      <c r="D47" s="160">
        <v>5</v>
      </c>
      <c r="E47" s="160">
        <v>9</v>
      </c>
      <c r="F47" s="160">
        <v>7</v>
      </c>
    </row>
    <row r="48" spans="1:6" x14ac:dyDescent="0.15">
      <c r="A48" s="235" t="s">
        <v>478</v>
      </c>
      <c r="B48" s="160">
        <v>3</v>
      </c>
      <c r="C48" s="160">
        <v>147</v>
      </c>
      <c r="D48" s="160">
        <v>22</v>
      </c>
      <c r="E48" s="160">
        <v>21</v>
      </c>
      <c r="F48" s="160">
        <v>16</v>
      </c>
    </row>
    <row r="49" spans="1:6" x14ac:dyDescent="0.15">
      <c r="A49" s="235" t="s">
        <v>479</v>
      </c>
      <c r="B49" s="160">
        <v>0</v>
      </c>
      <c r="C49" s="160">
        <v>39</v>
      </c>
      <c r="D49" s="160">
        <v>5</v>
      </c>
      <c r="E49" s="160">
        <v>1</v>
      </c>
      <c r="F49" s="160">
        <v>1</v>
      </c>
    </row>
    <row r="50" spans="1:6" x14ac:dyDescent="0.15">
      <c r="A50" s="235" t="s">
        <v>480</v>
      </c>
      <c r="B50" s="160">
        <v>0</v>
      </c>
      <c r="C50" s="160">
        <v>0</v>
      </c>
      <c r="D50" s="160">
        <v>15</v>
      </c>
      <c r="E50" s="160">
        <v>0</v>
      </c>
      <c r="F50" s="160">
        <v>1</v>
      </c>
    </row>
    <row r="51" spans="1:6" x14ac:dyDescent="0.15">
      <c r="A51" s="234" t="s">
        <v>482</v>
      </c>
      <c r="B51" s="159">
        <f>SUM(B52:B55)</f>
        <v>0</v>
      </c>
      <c r="C51" s="159">
        <f>SUM(C52:C55)</f>
        <v>130</v>
      </c>
      <c r="D51" s="159">
        <f>SUM(D52:D55)</f>
        <v>0</v>
      </c>
      <c r="E51" s="159">
        <f>SUM(E52:E55)</f>
        <v>9</v>
      </c>
      <c r="F51" s="159">
        <f>SUM(F52:F55)</f>
        <v>35</v>
      </c>
    </row>
    <row r="52" spans="1:6" x14ac:dyDescent="0.15">
      <c r="A52" s="235" t="s">
        <v>477</v>
      </c>
      <c r="B52" s="160">
        <v>0</v>
      </c>
      <c r="C52" s="160">
        <v>1</v>
      </c>
      <c r="D52" s="160">
        <v>0</v>
      </c>
      <c r="E52" s="160">
        <v>6</v>
      </c>
      <c r="F52" s="160">
        <v>2</v>
      </c>
    </row>
    <row r="53" spans="1:6" x14ac:dyDescent="0.15">
      <c r="A53" s="235" t="s">
        <v>478</v>
      </c>
      <c r="B53" s="160">
        <v>0</v>
      </c>
      <c r="C53" s="160">
        <v>125</v>
      </c>
      <c r="D53" s="160">
        <v>0</v>
      </c>
      <c r="E53" s="160">
        <v>3</v>
      </c>
      <c r="F53" s="160">
        <v>8</v>
      </c>
    </row>
    <row r="54" spans="1:6" x14ac:dyDescent="0.15">
      <c r="A54" s="235" t="s">
        <v>479</v>
      </c>
      <c r="B54" s="160">
        <v>0</v>
      </c>
      <c r="C54" s="160">
        <v>4</v>
      </c>
      <c r="D54" s="160">
        <v>0</v>
      </c>
      <c r="E54" s="160">
        <v>0</v>
      </c>
      <c r="F54" s="160">
        <v>25</v>
      </c>
    </row>
    <row r="55" spans="1:6" x14ac:dyDescent="0.15">
      <c r="A55" s="235" t="s">
        <v>480</v>
      </c>
      <c r="B55" s="160">
        <v>0</v>
      </c>
      <c r="C55" s="160">
        <v>0</v>
      </c>
      <c r="D55" s="160">
        <v>0</v>
      </c>
      <c r="E55" s="160">
        <v>0</v>
      </c>
      <c r="F55" s="160">
        <v>0</v>
      </c>
    </row>
    <row r="56" spans="1:6" x14ac:dyDescent="0.15">
      <c r="A56" s="234" t="s">
        <v>15</v>
      </c>
      <c r="B56" s="159">
        <f>SUM(B57:B60)</f>
        <v>2</v>
      </c>
      <c r="C56" s="159">
        <f>SUM(C57:C60)</f>
        <v>33</v>
      </c>
      <c r="D56" s="159">
        <f>SUM(D57:D60)</f>
        <v>94</v>
      </c>
      <c r="E56" s="159">
        <f>SUM(E57:E60)</f>
        <v>104</v>
      </c>
      <c r="F56" s="159">
        <f>SUM(F57:F60)</f>
        <v>9</v>
      </c>
    </row>
    <row r="57" spans="1:6" x14ac:dyDescent="0.15">
      <c r="A57" s="235" t="s">
        <v>477</v>
      </c>
      <c r="B57" s="160">
        <v>0</v>
      </c>
      <c r="C57" s="160">
        <v>1</v>
      </c>
      <c r="D57" s="160">
        <v>11</v>
      </c>
      <c r="E57" s="160">
        <v>10</v>
      </c>
      <c r="F57" s="160">
        <v>1</v>
      </c>
    </row>
    <row r="58" spans="1:6" x14ac:dyDescent="0.15">
      <c r="A58" s="235" t="s">
        <v>478</v>
      </c>
      <c r="B58" s="160">
        <v>2</v>
      </c>
      <c r="C58" s="160">
        <v>32</v>
      </c>
      <c r="D58" s="160">
        <v>69</v>
      </c>
      <c r="E58" s="160">
        <v>90</v>
      </c>
      <c r="F58" s="160">
        <v>7</v>
      </c>
    </row>
    <row r="59" spans="1:6" x14ac:dyDescent="0.15">
      <c r="A59" s="235" t="s">
        <v>479</v>
      </c>
      <c r="B59" s="160">
        <v>0</v>
      </c>
      <c r="C59" s="160">
        <v>0</v>
      </c>
      <c r="D59" s="160">
        <v>0</v>
      </c>
      <c r="E59" s="160">
        <v>4</v>
      </c>
      <c r="F59" s="160">
        <v>1</v>
      </c>
    </row>
    <row r="60" spans="1:6" x14ac:dyDescent="0.15">
      <c r="A60" s="235" t="s">
        <v>480</v>
      </c>
      <c r="B60" s="160">
        <v>0</v>
      </c>
      <c r="C60" s="160">
        <v>0</v>
      </c>
      <c r="D60" s="160">
        <v>14</v>
      </c>
      <c r="E60" s="160">
        <v>0</v>
      </c>
      <c r="F60" s="160">
        <v>0</v>
      </c>
    </row>
    <row r="61" spans="1:6" x14ac:dyDescent="0.15">
      <c r="A61" s="234" t="s">
        <v>417</v>
      </c>
      <c r="B61" s="159">
        <f>SUM(B62:B65)</f>
        <v>0</v>
      </c>
      <c r="C61" s="159">
        <f>SUM(C62:C65)</f>
        <v>138</v>
      </c>
      <c r="D61" s="159">
        <f>SUM(D62:D65)</f>
        <v>0</v>
      </c>
      <c r="E61" s="159">
        <f>SUM(E62:E65)</f>
        <v>46</v>
      </c>
      <c r="F61" s="159">
        <f>SUM(F62:F65)</f>
        <v>39</v>
      </c>
    </row>
    <row r="62" spans="1:6" x14ac:dyDescent="0.15">
      <c r="A62" s="235" t="s">
        <v>477</v>
      </c>
      <c r="B62" s="160">
        <v>0</v>
      </c>
      <c r="C62" s="160">
        <v>31</v>
      </c>
      <c r="D62" s="160">
        <v>0</v>
      </c>
      <c r="E62" s="160">
        <v>0</v>
      </c>
      <c r="F62" s="160">
        <v>4</v>
      </c>
    </row>
    <row r="63" spans="1:6" x14ac:dyDescent="0.15">
      <c r="A63" s="235" t="s">
        <v>478</v>
      </c>
      <c r="B63" s="160">
        <v>0</v>
      </c>
      <c r="C63" s="160">
        <v>44</v>
      </c>
      <c r="D63" s="160">
        <v>0</v>
      </c>
      <c r="E63" s="160">
        <v>45</v>
      </c>
      <c r="F63" s="160">
        <v>32</v>
      </c>
    </row>
    <row r="64" spans="1:6" x14ac:dyDescent="0.15">
      <c r="A64" s="235" t="s">
        <v>479</v>
      </c>
      <c r="B64" s="160">
        <v>0</v>
      </c>
      <c r="C64" s="160">
        <v>32</v>
      </c>
      <c r="D64" s="160">
        <v>0</v>
      </c>
      <c r="E64" s="160">
        <v>0</v>
      </c>
      <c r="F64" s="160">
        <v>0</v>
      </c>
    </row>
    <row r="65" spans="1:6" x14ac:dyDescent="0.15">
      <c r="A65" s="235" t="s">
        <v>480</v>
      </c>
      <c r="B65" s="160">
        <v>0</v>
      </c>
      <c r="C65" s="160">
        <v>31</v>
      </c>
      <c r="D65" s="160">
        <v>0</v>
      </c>
      <c r="E65" s="160">
        <v>1</v>
      </c>
      <c r="F65" s="160">
        <v>3</v>
      </c>
    </row>
    <row r="66" spans="1:6" x14ac:dyDescent="0.15">
      <c r="A66" s="234" t="s">
        <v>418</v>
      </c>
      <c r="B66" s="159">
        <f>SUM(B67:B70)</f>
        <v>0</v>
      </c>
      <c r="C66" s="159">
        <f>SUM(C67:C70)</f>
        <v>103</v>
      </c>
      <c r="D66" s="159">
        <f>SUM(D67:D70)</f>
        <v>2</v>
      </c>
      <c r="E66" s="159">
        <f>SUM(E67:E70)</f>
        <v>1</v>
      </c>
      <c r="F66" s="159">
        <f>SUM(F67:F70)</f>
        <v>8</v>
      </c>
    </row>
    <row r="67" spans="1:6" x14ac:dyDescent="0.15">
      <c r="A67" s="235" t="s">
        <v>477</v>
      </c>
      <c r="B67" s="160">
        <v>0</v>
      </c>
      <c r="C67" s="160">
        <v>16</v>
      </c>
      <c r="D67" s="160">
        <v>0</v>
      </c>
      <c r="E67" s="160">
        <v>1</v>
      </c>
      <c r="F67" s="160">
        <v>3</v>
      </c>
    </row>
    <row r="68" spans="1:6" x14ac:dyDescent="0.15">
      <c r="A68" s="235" t="s">
        <v>478</v>
      </c>
      <c r="B68" s="160">
        <v>0</v>
      </c>
      <c r="C68" s="160">
        <v>30</v>
      </c>
      <c r="D68" s="160">
        <v>2</v>
      </c>
      <c r="E68" s="160">
        <v>0</v>
      </c>
      <c r="F68" s="160">
        <v>3</v>
      </c>
    </row>
    <row r="69" spans="1:6" x14ac:dyDescent="0.15">
      <c r="A69" s="235" t="s">
        <v>479</v>
      </c>
      <c r="B69" s="160">
        <v>0</v>
      </c>
      <c r="C69" s="160">
        <v>53</v>
      </c>
      <c r="D69" s="160">
        <v>0</v>
      </c>
      <c r="E69" s="160">
        <v>0</v>
      </c>
      <c r="F69" s="160">
        <v>2</v>
      </c>
    </row>
    <row r="70" spans="1:6" x14ac:dyDescent="0.15">
      <c r="A70" s="235" t="s">
        <v>480</v>
      </c>
      <c r="B70" s="160">
        <v>0</v>
      </c>
      <c r="C70" s="160">
        <v>4</v>
      </c>
      <c r="D70" s="160">
        <v>0</v>
      </c>
      <c r="E70" s="160">
        <v>0</v>
      </c>
      <c r="F70" s="160">
        <v>0</v>
      </c>
    </row>
    <row r="71" spans="1:6" x14ac:dyDescent="0.15">
      <c r="A71" s="234" t="s">
        <v>314</v>
      </c>
      <c r="B71" s="159">
        <f>SUM(B72:B75)</f>
        <v>4</v>
      </c>
      <c r="C71" s="159">
        <f>SUM(C72:C75)</f>
        <v>177</v>
      </c>
      <c r="D71" s="159">
        <f>SUM(D72:D75)</f>
        <v>0</v>
      </c>
      <c r="E71" s="159">
        <f>SUM(E72:E75)</f>
        <v>13</v>
      </c>
      <c r="F71" s="159">
        <f>SUM(F72:F75)</f>
        <v>13</v>
      </c>
    </row>
    <row r="72" spans="1:6" x14ac:dyDescent="0.15">
      <c r="A72" s="235" t="s">
        <v>477</v>
      </c>
      <c r="B72" s="160">
        <v>0</v>
      </c>
      <c r="C72" s="160">
        <v>33</v>
      </c>
      <c r="D72" s="160">
        <v>0</v>
      </c>
      <c r="E72" s="160">
        <v>10</v>
      </c>
      <c r="F72" s="160">
        <v>9</v>
      </c>
    </row>
    <row r="73" spans="1:6" x14ac:dyDescent="0.15">
      <c r="A73" s="235" t="s">
        <v>478</v>
      </c>
      <c r="B73" s="160">
        <v>4</v>
      </c>
      <c r="C73" s="160">
        <v>77</v>
      </c>
      <c r="D73" s="160">
        <v>0</v>
      </c>
      <c r="E73" s="160">
        <v>3</v>
      </c>
      <c r="F73" s="160">
        <v>4</v>
      </c>
    </row>
    <row r="74" spans="1:6" x14ac:dyDescent="0.15">
      <c r="A74" s="235" t="s">
        <v>479</v>
      </c>
      <c r="B74" s="160">
        <v>0</v>
      </c>
      <c r="C74" s="160">
        <v>46</v>
      </c>
      <c r="D74" s="160">
        <v>0</v>
      </c>
      <c r="E74" s="160">
        <v>0</v>
      </c>
      <c r="F74" s="160">
        <v>0</v>
      </c>
    </row>
    <row r="75" spans="1:6" x14ac:dyDescent="0.15">
      <c r="A75" s="235" t="s">
        <v>480</v>
      </c>
      <c r="B75" s="160">
        <v>0</v>
      </c>
      <c r="C75" s="160">
        <v>21</v>
      </c>
      <c r="D75" s="160">
        <v>0</v>
      </c>
      <c r="E75" s="160">
        <v>0</v>
      </c>
      <c r="F75" s="160">
        <v>0</v>
      </c>
    </row>
    <row r="76" spans="1:6" x14ac:dyDescent="0.15">
      <c r="A76" s="234" t="s">
        <v>483</v>
      </c>
      <c r="B76" s="159">
        <f>SUM(B77:B80)</f>
        <v>0</v>
      </c>
      <c r="C76" s="159">
        <f>SUM(C77:C80)</f>
        <v>50</v>
      </c>
      <c r="D76" s="159">
        <f>SUM(D77:D80)</f>
        <v>0</v>
      </c>
      <c r="E76" s="159">
        <f>SUM(E77:E80)</f>
        <v>5</v>
      </c>
      <c r="F76" s="159">
        <f>SUM(F77:F80)</f>
        <v>11</v>
      </c>
    </row>
    <row r="77" spans="1:6" x14ac:dyDescent="0.15">
      <c r="A77" s="235" t="s">
        <v>477</v>
      </c>
      <c r="B77" s="160">
        <v>0</v>
      </c>
      <c r="C77" s="160">
        <v>0</v>
      </c>
      <c r="D77" s="160">
        <v>0</v>
      </c>
      <c r="E77" s="160">
        <v>3</v>
      </c>
      <c r="F77" s="160">
        <v>0</v>
      </c>
    </row>
    <row r="78" spans="1:6" x14ac:dyDescent="0.15">
      <c r="A78" s="235" t="s">
        <v>478</v>
      </c>
      <c r="B78" s="160">
        <v>0</v>
      </c>
      <c r="C78" s="160">
        <v>50</v>
      </c>
      <c r="D78" s="160">
        <v>0</v>
      </c>
      <c r="E78" s="160">
        <v>1</v>
      </c>
      <c r="F78" s="160">
        <v>11</v>
      </c>
    </row>
    <row r="79" spans="1:6" x14ac:dyDescent="0.15">
      <c r="A79" s="235" t="s">
        <v>479</v>
      </c>
      <c r="B79" s="160">
        <v>0</v>
      </c>
      <c r="C79" s="160">
        <v>0</v>
      </c>
      <c r="D79" s="160">
        <v>0</v>
      </c>
      <c r="E79" s="160">
        <v>1</v>
      </c>
      <c r="F79" s="160">
        <v>0</v>
      </c>
    </row>
    <row r="80" spans="1:6" x14ac:dyDescent="0.15">
      <c r="A80" s="235" t="s">
        <v>480</v>
      </c>
      <c r="B80" s="160">
        <v>0</v>
      </c>
      <c r="C80" s="160">
        <v>0</v>
      </c>
      <c r="D80" s="160">
        <v>0</v>
      </c>
      <c r="E80" s="160">
        <v>0</v>
      </c>
      <c r="F80" s="160">
        <v>0</v>
      </c>
    </row>
    <row r="81" spans="1:6" x14ac:dyDescent="0.15">
      <c r="A81" s="234" t="s">
        <v>20</v>
      </c>
      <c r="B81" s="159">
        <f>SUM(B82:B85)</f>
        <v>3</v>
      </c>
      <c r="C81" s="159">
        <f>SUM(C82:C85)</f>
        <v>46</v>
      </c>
      <c r="D81" s="159">
        <f>SUM(D82:D85)</f>
        <v>6</v>
      </c>
      <c r="E81" s="159">
        <f>SUM(E82:E85)</f>
        <v>0</v>
      </c>
      <c r="F81" s="159">
        <f>SUM(F82:F85)</f>
        <v>6</v>
      </c>
    </row>
    <row r="82" spans="1:6" x14ac:dyDescent="0.15">
      <c r="A82" s="235" t="s">
        <v>477</v>
      </c>
      <c r="B82" s="160">
        <v>0</v>
      </c>
      <c r="C82" s="160">
        <v>5</v>
      </c>
      <c r="D82" s="160">
        <v>0</v>
      </c>
      <c r="E82" s="160">
        <v>0</v>
      </c>
      <c r="F82" s="160">
        <v>1</v>
      </c>
    </row>
    <row r="83" spans="1:6" x14ac:dyDescent="0.15">
      <c r="A83" s="235" t="s">
        <v>478</v>
      </c>
      <c r="B83" s="160">
        <v>3</v>
      </c>
      <c r="C83" s="160">
        <v>27</v>
      </c>
      <c r="D83" s="160">
        <v>6</v>
      </c>
      <c r="E83" s="160">
        <v>0</v>
      </c>
      <c r="F83" s="160">
        <v>5</v>
      </c>
    </row>
    <row r="84" spans="1:6" x14ac:dyDescent="0.15">
      <c r="A84" s="235" t="s">
        <v>479</v>
      </c>
      <c r="B84" s="160">
        <v>0</v>
      </c>
      <c r="C84" s="160">
        <v>7</v>
      </c>
      <c r="D84" s="160">
        <v>0</v>
      </c>
      <c r="E84" s="160">
        <v>0</v>
      </c>
      <c r="F84" s="160">
        <v>0</v>
      </c>
    </row>
    <row r="85" spans="1:6" x14ac:dyDescent="0.15">
      <c r="A85" s="235" t="s">
        <v>480</v>
      </c>
      <c r="B85" s="160">
        <v>0</v>
      </c>
      <c r="C85" s="160">
        <v>7</v>
      </c>
      <c r="D85" s="160">
        <v>0</v>
      </c>
      <c r="E85" s="160">
        <v>0</v>
      </c>
      <c r="F85" s="160">
        <v>0</v>
      </c>
    </row>
    <row r="86" spans="1:6" x14ac:dyDescent="0.15">
      <c r="A86" s="235"/>
      <c r="B86" s="235"/>
      <c r="C86" s="235"/>
      <c r="D86" s="235"/>
      <c r="E86" s="235"/>
      <c r="F86" s="147"/>
    </row>
    <row r="87" spans="1:6" x14ac:dyDescent="0.15">
      <c r="A87" s="2537" t="s">
        <v>388</v>
      </c>
      <c r="B87" s="2537"/>
      <c r="C87" s="2537"/>
      <c r="D87" s="2537"/>
      <c r="E87" s="2537"/>
      <c r="F87" s="2414"/>
    </row>
    <row r="88" spans="1:6" ht="23.25" customHeight="1" x14ac:dyDescent="0.15">
      <c r="A88" s="2530" t="s">
        <v>389</v>
      </c>
      <c r="B88" s="2530"/>
      <c r="C88" s="2530"/>
      <c r="D88" s="2530"/>
      <c r="E88" s="2530"/>
      <c r="F88" s="2531"/>
    </row>
  </sheetData>
  <mergeCells count="6">
    <mergeCell ref="A88:F88"/>
    <mergeCell ref="A2:F2"/>
    <mergeCell ref="A3:F3"/>
    <mergeCell ref="A4:A5"/>
    <mergeCell ref="B4:F4"/>
    <mergeCell ref="A87:F87"/>
  </mergeCells>
  <pageMargins left="0.78740157480314965" right="0.78740157480314965" top="0.78740157480314965" bottom="0.78740157480314965" header="0.78740157480314965" footer="0.78740157480314965"/>
  <pageSetup paperSize="9" scale="65" orientation="portrait" verticalDpi="599" r:id="rId1"/>
  <headerFooter alignWithMargins="0">
    <oddFooter>&amp;L&amp;C&amp;R</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2:F34"/>
  <sheetViews>
    <sheetView workbookViewId="0"/>
  </sheetViews>
  <sheetFormatPr baseColWidth="10" defaultColWidth="9.140625" defaultRowHeight="10.5" x14ac:dyDescent="0.15"/>
  <cols>
    <col min="1" max="1" width="44.42578125" style="118" customWidth="1"/>
    <col min="2" max="5" width="15.28515625" style="118" customWidth="1"/>
    <col min="6" max="6" width="16" style="118" customWidth="1"/>
    <col min="7" max="16384" width="9.140625" style="118"/>
  </cols>
  <sheetData>
    <row r="2" spans="1:6" ht="22.5" customHeight="1" x14ac:dyDescent="0.15">
      <c r="A2" s="2422" t="s">
        <v>484</v>
      </c>
      <c r="B2" s="2422"/>
      <c r="C2" s="2422"/>
      <c r="D2" s="2422"/>
      <c r="E2" s="2422"/>
      <c r="F2" s="2423"/>
    </row>
    <row r="3" spans="1:6" ht="11.25" customHeight="1" x14ac:dyDescent="0.15">
      <c r="A3" s="254"/>
      <c r="B3" s="254"/>
      <c r="C3" s="254"/>
      <c r="D3" s="254"/>
      <c r="E3" s="254"/>
      <c r="F3" s="255"/>
    </row>
    <row r="4" spans="1:6" ht="12.75" customHeight="1" x14ac:dyDescent="0.15">
      <c r="A4" s="2538" t="s">
        <v>485</v>
      </c>
      <c r="B4" s="2540" t="s">
        <v>2</v>
      </c>
      <c r="C4" s="2540"/>
      <c r="D4" s="2540"/>
      <c r="E4" s="2540"/>
      <c r="F4" s="2541"/>
    </row>
    <row r="5" spans="1:6" ht="18.75" customHeight="1" x14ac:dyDescent="0.15">
      <c r="A5" s="2539"/>
      <c r="B5" s="179">
        <v>2012</v>
      </c>
      <c r="C5" s="179">
        <v>2013</v>
      </c>
      <c r="D5" s="179">
        <v>2014</v>
      </c>
      <c r="E5" s="179">
        <v>2015</v>
      </c>
      <c r="F5" s="179">
        <v>2016</v>
      </c>
    </row>
    <row r="6" spans="1:6" x14ac:dyDescent="0.15">
      <c r="A6" s="234" t="s">
        <v>71</v>
      </c>
      <c r="B6" s="159">
        <f t="shared" ref="B6:E10" si="0">SUM(B11,B16,B21,B26)</f>
        <v>58</v>
      </c>
      <c r="C6" s="159">
        <f t="shared" si="0"/>
        <v>1287</v>
      </c>
      <c r="D6" s="159">
        <f t="shared" si="0"/>
        <v>266</v>
      </c>
      <c r="E6" s="159">
        <f t="shared" si="0"/>
        <v>329</v>
      </c>
      <c r="F6" s="256">
        <f>SUM(F7:F10)</f>
        <v>373</v>
      </c>
    </row>
    <row r="7" spans="1:6" x14ac:dyDescent="0.15">
      <c r="A7" s="234" t="s">
        <v>477</v>
      </c>
      <c r="B7" s="159">
        <f t="shared" si="0"/>
        <v>22</v>
      </c>
      <c r="C7" s="159">
        <f t="shared" si="0"/>
        <v>185</v>
      </c>
      <c r="D7" s="159">
        <f t="shared" si="0"/>
        <v>37</v>
      </c>
      <c r="E7" s="159">
        <f t="shared" si="0"/>
        <v>67</v>
      </c>
      <c r="F7" s="159">
        <f>SUM(F12,F17,F22,F27)</f>
        <v>67</v>
      </c>
    </row>
    <row r="8" spans="1:6" x14ac:dyDescent="0.15">
      <c r="A8" s="234" t="s">
        <v>478</v>
      </c>
      <c r="B8" s="159">
        <f t="shared" si="0"/>
        <v>35</v>
      </c>
      <c r="C8" s="159">
        <f t="shared" si="0"/>
        <v>841</v>
      </c>
      <c r="D8" s="159">
        <f t="shared" si="0"/>
        <v>187</v>
      </c>
      <c r="E8" s="159">
        <f t="shared" si="0"/>
        <v>238</v>
      </c>
      <c r="F8" s="159">
        <f>SUM(F13,F18,F23,F28)</f>
        <v>249</v>
      </c>
    </row>
    <row r="9" spans="1:6" x14ac:dyDescent="0.15">
      <c r="A9" s="234" t="s">
        <v>479</v>
      </c>
      <c r="B9" s="159">
        <f t="shared" si="0"/>
        <v>1</v>
      </c>
      <c r="C9" s="159">
        <f t="shared" si="0"/>
        <v>233</v>
      </c>
      <c r="D9" s="159">
        <f t="shared" si="0"/>
        <v>25</v>
      </c>
      <c r="E9" s="159">
        <f t="shared" si="0"/>
        <v>21</v>
      </c>
      <c r="F9" s="159">
        <f>SUM(F29,F24,F14)</f>
        <v>55</v>
      </c>
    </row>
    <row r="10" spans="1:6" x14ac:dyDescent="0.15">
      <c r="A10" s="234" t="s">
        <v>480</v>
      </c>
      <c r="B10" s="159">
        <f t="shared" si="0"/>
        <v>0</v>
      </c>
      <c r="C10" s="159">
        <f t="shared" si="0"/>
        <v>28</v>
      </c>
      <c r="D10" s="159">
        <f t="shared" si="0"/>
        <v>17</v>
      </c>
      <c r="E10" s="159">
        <f t="shared" si="0"/>
        <v>3</v>
      </c>
      <c r="F10" s="159">
        <f>SUM(F15)</f>
        <v>2</v>
      </c>
    </row>
    <row r="11" spans="1:6" ht="21" x14ac:dyDescent="0.15">
      <c r="A11" s="234" t="s">
        <v>396</v>
      </c>
      <c r="B11" s="159">
        <f>SUM(B12:B15)</f>
        <v>6</v>
      </c>
      <c r="C11" s="159">
        <f>SUM(C12:C15)</f>
        <v>211</v>
      </c>
      <c r="D11" s="159">
        <f>SUM(D12:D15)</f>
        <v>77</v>
      </c>
      <c r="E11" s="159">
        <f>SUM(E12:E15)</f>
        <v>84</v>
      </c>
      <c r="F11" s="159">
        <f>SUM(F12:F15)</f>
        <v>59</v>
      </c>
    </row>
    <row r="12" spans="1:6" x14ac:dyDescent="0.15">
      <c r="A12" s="235" t="s">
        <v>477</v>
      </c>
      <c r="B12" s="160">
        <v>1</v>
      </c>
      <c r="C12" s="160">
        <v>19</v>
      </c>
      <c r="D12" s="160">
        <v>4</v>
      </c>
      <c r="E12" s="160">
        <v>9</v>
      </c>
      <c r="F12" s="160">
        <v>11</v>
      </c>
    </row>
    <row r="13" spans="1:6" x14ac:dyDescent="0.15">
      <c r="A13" s="235" t="s">
        <v>478</v>
      </c>
      <c r="B13" s="160">
        <v>5</v>
      </c>
      <c r="C13" s="160">
        <v>162</v>
      </c>
      <c r="D13" s="160">
        <v>56</v>
      </c>
      <c r="E13" s="160">
        <v>70</v>
      </c>
      <c r="F13" s="160">
        <v>45</v>
      </c>
    </row>
    <row r="14" spans="1:6" x14ac:dyDescent="0.15">
      <c r="A14" s="235" t="s">
        <v>479</v>
      </c>
      <c r="B14" s="160">
        <v>0</v>
      </c>
      <c r="C14" s="160">
        <v>2</v>
      </c>
      <c r="D14" s="160">
        <v>0</v>
      </c>
      <c r="E14" s="160">
        <v>2</v>
      </c>
      <c r="F14" s="160">
        <v>1</v>
      </c>
    </row>
    <row r="15" spans="1:6" x14ac:dyDescent="0.15">
      <c r="A15" s="235" t="s">
        <v>480</v>
      </c>
      <c r="B15" s="160">
        <v>0</v>
      </c>
      <c r="C15" s="160">
        <v>28</v>
      </c>
      <c r="D15" s="160">
        <v>17</v>
      </c>
      <c r="E15" s="160">
        <v>3</v>
      </c>
      <c r="F15" s="160">
        <v>2</v>
      </c>
    </row>
    <row r="16" spans="1:6" x14ac:dyDescent="0.15">
      <c r="A16" s="234" t="s">
        <v>435</v>
      </c>
      <c r="B16" s="159">
        <f>SUM(B17:B20)</f>
        <v>14</v>
      </c>
      <c r="C16" s="159">
        <f>SUM(C17:C20)</f>
        <v>352</v>
      </c>
      <c r="D16" s="159">
        <f>SUM(D17:D20)</f>
        <v>44</v>
      </c>
      <c r="E16" s="159">
        <f>SUM(E17:E20)</f>
        <v>89</v>
      </c>
      <c r="F16" s="159">
        <f>SUM(F17:F20)</f>
        <v>76</v>
      </c>
    </row>
    <row r="17" spans="1:6" x14ac:dyDescent="0.15">
      <c r="A17" s="235" t="s">
        <v>477</v>
      </c>
      <c r="B17" s="160">
        <v>2</v>
      </c>
      <c r="C17" s="160">
        <v>35</v>
      </c>
      <c r="D17" s="160">
        <v>4</v>
      </c>
      <c r="E17" s="160">
        <v>14</v>
      </c>
      <c r="F17" s="160">
        <v>9</v>
      </c>
    </row>
    <row r="18" spans="1:6" x14ac:dyDescent="0.15">
      <c r="A18" s="235" t="s">
        <v>478</v>
      </c>
      <c r="B18" s="160">
        <v>12</v>
      </c>
      <c r="C18" s="160">
        <v>317</v>
      </c>
      <c r="D18" s="160">
        <v>40</v>
      </c>
      <c r="E18" s="160">
        <v>75</v>
      </c>
      <c r="F18" s="160">
        <v>67</v>
      </c>
    </row>
    <row r="19" spans="1:6" x14ac:dyDescent="0.15">
      <c r="A19" s="235" t="s">
        <v>479</v>
      </c>
      <c r="B19" s="160">
        <v>0</v>
      </c>
      <c r="C19" s="160">
        <v>0</v>
      </c>
      <c r="D19" s="160">
        <v>0</v>
      </c>
      <c r="E19" s="160">
        <v>0</v>
      </c>
      <c r="F19" s="160">
        <v>0</v>
      </c>
    </row>
    <row r="20" spans="1:6" x14ac:dyDescent="0.15">
      <c r="A20" s="235" t="s">
        <v>480</v>
      </c>
      <c r="B20" s="160">
        <v>0</v>
      </c>
      <c r="C20" s="160">
        <v>0</v>
      </c>
      <c r="D20" s="160">
        <v>0</v>
      </c>
      <c r="E20" s="160">
        <v>0</v>
      </c>
      <c r="F20" s="160">
        <v>0</v>
      </c>
    </row>
    <row r="21" spans="1:6" x14ac:dyDescent="0.15">
      <c r="A21" s="234" t="s">
        <v>436</v>
      </c>
      <c r="B21" s="159">
        <f>SUM(B22:B25)</f>
        <v>9</v>
      </c>
      <c r="C21" s="159">
        <f>SUM(C22:C25)</f>
        <v>151</v>
      </c>
      <c r="D21" s="159">
        <f>SUM(D22:D25)</f>
        <v>49</v>
      </c>
      <c r="E21" s="159">
        <f>SUM(E22:E25)</f>
        <v>51</v>
      </c>
      <c r="F21" s="159">
        <f>SUM(F22:F25)</f>
        <v>84</v>
      </c>
    </row>
    <row r="22" spans="1:6" x14ac:dyDescent="0.15">
      <c r="A22" s="235" t="s">
        <v>477</v>
      </c>
      <c r="B22" s="160">
        <v>0</v>
      </c>
      <c r="C22" s="160">
        <v>12</v>
      </c>
      <c r="D22" s="160">
        <v>5</v>
      </c>
      <c r="E22" s="160">
        <v>6</v>
      </c>
      <c r="F22" s="160">
        <v>12</v>
      </c>
    </row>
    <row r="23" spans="1:6" x14ac:dyDescent="0.15">
      <c r="A23" s="235" t="s">
        <v>478</v>
      </c>
      <c r="B23" s="160">
        <v>9</v>
      </c>
      <c r="C23" s="160">
        <v>139</v>
      </c>
      <c r="D23" s="160">
        <v>44</v>
      </c>
      <c r="E23" s="160">
        <v>42</v>
      </c>
      <c r="F23" s="160">
        <v>72</v>
      </c>
    </row>
    <row r="24" spans="1:6" x14ac:dyDescent="0.15">
      <c r="A24" s="235" t="s">
        <v>479</v>
      </c>
      <c r="B24" s="160">
        <v>0</v>
      </c>
      <c r="C24" s="160">
        <v>0</v>
      </c>
      <c r="D24" s="160">
        <v>0</v>
      </c>
      <c r="E24" s="160">
        <v>3</v>
      </c>
      <c r="F24" s="160">
        <v>0</v>
      </c>
    </row>
    <row r="25" spans="1:6" x14ac:dyDescent="0.15">
      <c r="A25" s="235" t="s">
        <v>480</v>
      </c>
      <c r="B25" s="160">
        <v>0</v>
      </c>
      <c r="C25" s="160">
        <v>0</v>
      </c>
      <c r="D25" s="160">
        <v>0</v>
      </c>
      <c r="E25" s="160">
        <v>0</v>
      </c>
      <c r="F25" s="160">
        <v>0</v>
      </c>
    </row>
    <row r="26" spans="1:6" x14ac:dyDescent="0.15">
      <c r="A26" s="234" t="s">
        <v>401</v>
      </c>
      <c r="B26" s="159">
        <f>SUM(B27:B30)</f>
        <v>29</v>
      </c>
      <c r="C26" s="159">
        <f>SUM(C27:C30)</f>
        <v>573</v>
      </c>
      <c r="D26" s="159">
        <f>SUM(D27:D30)</f>
        <v>96</v>
      </c>
      <c r="E26" s="159">
        <f>SUM(E27:E30)</f>
        <v>105</v>
      </c>
      <c r="F26" s="159">
        <f>SUM(F27:F30)</f>
        <v>154</v>
      </c>
    </row>
    <row r="27" spans="1:6" x14ac:dyDescent="0.15">
      <c r="A27" s="235" t="s">
        <v>477</v>
      </c>
      <c r="B27" s="160">
        <v>19</v>
      </c>
      <c r="C27" s="160">
        <v>119</v>
      </c>
      <c r="D27" s="160">
        <v>24</v>
      </c>
      <c r="E27" s="152">
        <v>38</v>
      </c>
      <c r="F27" s="152">
        <v>35</v>
      </c>
    </row>
    <row r="28" spans="1:6" x14ac:dyDescent="0.15">
      <c r="A28" s="235" t="s">
        <v>478</v>
      </c>
      <c r="B28" s="160">
        <v>9</v>
      </c>
      <c r="C28" s="160">
        <v>223</v>
      </c>
      <c r="D28" s="160">
        <v>47</v>
      </c>
      <c r="E28" s="160">
        <v>51</v>
      </c>
      <c r="F28" s="160">
        <v>65</v>
      </c>
    </row>
    <row r="29" spans="1:6" x14ac:dyDescent="0.15">
      <c r="A29" s="235" t="s">
        <v>479</v>
      </c>
      <c r="B29" s="160">
        <v>1</v>
      </c>
      <c r="C29" s="160">
        <v>231</v>
      </c>
      <c r="D29" s="160">
        <v>25</v>
      </c>
      <c r="E29" s="160">
        <v>16</v>
      </c>
      <c r="F29" s="160">
        <v>54</v>
      </c>
    </row>
    <row r="30" spans="1:6" x14ac:dyDescent="0.15">
      <c r="A30" s="235" t="s">
        <v>480</v>
      </c>
      <c r="B30" s="160">
        <v>0</v>
      </c>
      <c r="C30" s="160">
        <v>0</v>
      </c>
      <c r="D30" s="160">
        <v>0</v>
      </c>
      <c r="E30" s="160">
        <v>0</v>
      </c>
      <c r="F30" s="160">
        <v>0</v>
      </c>
    </row>
    <row r="31" spans="1:6" x14ac:dyDescent="0.15">
      <c r="A31" s="2542"/>
      <c r="B31" s="2542"/>
      <c r="C31" s="2542"/>
      <c r="D31" s="2542"/>
      <c r="E31" s="2542"/>
      <c r="F31" s="2402"/>
    </row>
    <row r="32" spans="1:6" ht="15" customHeight="1" x14ac:dyDescent="0.15">
      <c r="A32" s="2412" t="s">
        <v>486</v>
      </c>
      <c r="B32" s="2412"/>
      <c r="C32" s="2412"/>
      <c r="D32" s="2412"/>
      <c r="E32" s="2412"/>
      <c r="F32" s="2412"/>
    </row>
    <row r="33" spans="1:6" ht="15" customHeight="1" x14ac:dyDescent="0.15">
      <c r="A33" s="2412" t="s">
        <v>388</v>
      </c>
      <c r="B33" s="2412"/>
      <c r="C33" s="2412"/>
      <c r="D33" s="2412"/>
      <c r="E33" s="2412"/>
      <c r="F33" s="2413"/>
    </row>
    <row r="34" spans="1:6" ht="15" customHeight="1" x14ac:dyDescent="0.15">
      <c r="A34" s="2440" t="s">
        <v>389</v>
      </c>
      <c r="B34" s="2440"/>
      <c r="C34" s="2440"/>
      <c r="D34" s="2440"/>
      <c r="E34" s="2440"/>
      <c r="F34" s="2413"/>
    </row>
  </sheetData>
  <mergeCells count="7">
    <mergeCell ref="A34:F34"/>
    <mergeCell ref="A2:F2"/>
    <mergeCell ref="A4:A5"/>
    <mergeCell ref="B4:F4"/>
    <mergeCell ref="A31:F31"/>
    <mergeCell ref="A32:F32"/>
    <mergeCell ref="A33:F33"/>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2:B11"/>
  <sheetViews>
    <sheetView workbookViewId="0"/>
  </sheetViews>
  <sheetFormatPr baseColWidth="10" defaultColWidth="9.140625" defaultRowHeight="10.5" x14ac:dyDescent="0.15"/>
  <cols>
    <col min="1" max="1" width="49.140625" style="118" customWidth="1"/>
    <col min="2" max="2" width="17.85546875" style="118" customWidth="1"/>
    <col min="3" max="16384" width="9.140625" style="118"/>
  </cols>
  <sheetData>
    <row r="2" spans="1:2" ht="21.75" customHeight="1" x14ac:dyDescent="0.15">
      <c r="A2" s="2429" t="s">
        <v>487</v>
      </c>
      <c r="B2" s="2430"/>
    </row>
    <row r="3" spans="1:2" ht="17.100000000000001" customHeight="1" x14ac:dyDescent="0.15">
      <c r="A3" s="2384"/>
      <c r="B3" s="2385"/>
    </row>
    <row r="4" spans="1:2" ht="15" customHeight="1" x14ac:dyDescent="0.15">
      <c r="A4" s="140" t="s">
        <v>488</v>
      </c>
      <c r="B4" s="140" t="s">
        <v>89</v>
      </c>
    </row>
    <row r="5" spans="1:2" x14ac:dyDescent="0.15">
      <c r="A5" s="143" t="s">
        <v>489</v>
      </c>
      <c r="B5" s="149">
        <v>286</v>
      </c>
    </row>
    <row r="6" spans="1:2" x14ac:dyDescent="0.15">
      <c r="A6" s="143" t="s">
        <v>490</v>
      </c>
      <c r="B6" s="149">
        <v>227</v>
      </c>
    </row>
    <row r="7" spans="1:2" x14ac:dyDescent="0.15">
      <c r="A7" s="143" t="s">
        <v>491</v>
      </c>
      <c r="B7" s="149">
        <v>352</v>
      </c>
    </row>
    <row r="8" spans="1:2" x14ac:dyDescent="0.15">
      <c r="A8" s="2401"/>
      <c r="B8" s="2414"/>
    </row>
    <row r="9" spans="1:2" ht="11.25" customHeight="1" x14ac:dyDescent="0.15">
      <c r="A9" s="2396" t="s">
        <v>492</v>
      </c>
      <c r="B9" s="2395"/>
    </row>
    <row r="10" spans="1:2" ht="11.25" customHeight="1" x14ac:dyDescent="0.15">
      <c r="A10" s="2394" t="s">
        <v>199</v>
      </c>
      <c r="B10" s="2395"/>
    </row>
    <row r="11" spans="1:2" ht="11.25" customHeight="1" x14ac:dyDescent="0.15"/>
  </sheetData>
  <mergeCells count="5">
    <mergeCell ref="A2:B2"/>
    <mergeCell ref="A3:B3"/>
    <mergeCell ref="A8:B8"/>
    <mergeCell ref="A9:B9"/>
    <mergeCell ref="A10:B10"/>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dimension ref="A1:B17"/>
  <sheetViews>
    <sheetView workbookViewId="0"/>
  </sheetViews>
  <sheetFormatPr baseColWidth="10" defaultColWidth="9.140625" defaultRowHeight="10.5" x14ac:dyDescent="0.15"/>
  <cols>
    <col min="1" max="1" width="49.140625" style="118" customWidth="1"/>
    <col min="2" max="2" width="17.85546875" style="118" customWidth="1"/>
    <col min="3" max="3" width="9.140625" style="118" customWidth="1"/>
    <col min="4" max="16384" width="9.140625" style="118"/>
  </cols>
  <sheetData>
    <row r="1" spans="1:2" x14ac:dyDescent="0.15">
      <c r="A1" s="38"/>
      <c r="B1" s="38"/>
    </row>
    <row r="2" spans="1:2" ht="33.75" customHeight="1" x14ac:dyDescent="0.15">
      <c r="A2" s="2543" t="s">
        <v>493</v>
      </c>
      <c r="B2" s="2544"/>
    </row>
    <row r="3" spans="1:2" x14ac:dyDescent="0.15">
      <c r="A3" s="2545"/>
      <c r="B3" s="2546"/>
    </row>
    <row r="4" spans="1:2" ht="15" customHeight="1" x14ac:dyDescent="0.15">
      <c r="A4" s="175" t="s">
        <v>488</v>
      </c>
      <c r="B4" s="175" t="s">
        <v>89</v>
      </c>
    </row>
    <row r="5" spans="1:2" x14ac:dyDescent="0.15">
      <c r="A5" s="118" t="s">
        <v>489</v>
      </c>
      <c r="B5" s="35">
        <v>26</v>
      </c>
    </row>
    <row r="6" spans="1:2" x14ac:dyDescent="0.15">
      <c r="A6" s="118" t="s">
        <v>490</v>
      </c>
      <c r="B6" s="35">
        <v>24</v>
      </c>
    </row>
    <row r="7" spans="1:2" x14ac:dyDescent="0.15">
      <c r="A7" s="118" t="s">
        <v>491</v>
      </c>
      <c r="B7" s="35">
        <v>70</v>
      </c>
    </row>
    <row r="9" spans="1:2" ht="22.5" customHeight="1" x14ac:dyDescent="0.15">
      <c r="A9" s="2390" t="s">
        <v>494</v>
      </c>
      <c r="B9" s="2390"/>
    </row>
    <row r="10" spans="1:2" x14ac:dyDescent="0.15">
      <c r="A10" s="2547" t="s">
        <v>199</v>
      </c>
      <c r="B10" s="2547"/>
    </row>
    <row r="12" spans="1:2" x14ac:dyDescent="0.15">
      <c r="A12" s="120"/>
      <c r="B12" s="120"/>
    </row>
    <row r="13" spans="1:2" x14ac:dyDescent="0.15">
      <c r="A13" s="120"/>
      <c r="B13" s="120"/>
    </row>
    <row r="14" spans="1:2" x14ac:dyDescent="0.15">
      <c r="A14" s="120"/>
      <c r="B14" s="120"/>
    </row>
    <row r="15" spans="1:2" x14ac:dyDescent="0.15">
      <c r="A15" s="120"/>
      <c r="B15" s="120"/>
    </row>
    <row r="16" spans="1:2" x14ac:dyDescent="0.15">
      <c r="A16" s="120"/>
      <c r="B16" s="120"/>
    </row>
    <row r="17" spans="1:2" x14ac:dyDescent="0.15">
      <c r="A17" s="120"/>
      <c r="B17" s="120"/>
    </row>
  </sheetData>
  <mergeCells count="4">
    <mergeCell ref="A2:B2"/>
    <mergeCell ref="A3:B3"/>
    <mergeCell ref="A9:B9"/>
    <mergeCell ref="A10:B10"/>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2:F27"/>
  <sheetViews>
    <sheetView workbookViewId="0">
      <selection activeCell="R26" sqref="R26"/>
    </sheetView>
  </sheetViews>
  <sheetFormatPr baseColWidth="10" defaultColWidth="11.42578125" defaultRowHeight="10.5" x14ac:dyDescent="0.15"/>
  <cols>
    <col min="1" max="1" width="35.42578125" style="1" customWidth="1"/>
    <col min="2" max="16384" width="11.42578125" style="1"/>
  </cols>
  <sheetData>
    <row r="2" spans="1:6" s="42" customFormat="1" ht="22.5" customHeight="1" x14ac:dyDescent="0.15">
      <c r="A2" s="2339" t="s">
        <v>40</v>
      </c>
      <c r="B2" s="2339"/>
      <c r="C2" s="2339"/>
      <c r="D2" s="2339"/>
      <c r="E2" s="2339"/>
      <c r="F2" s="2339"/>
    </row>
    <row r="3" spans="1:6" ht="10.5" customHeight="1" x14ac:dyDescent="0.15">
      <c r="A3" s="2"/>
      <c r="B3" s="43"/>
      <c r="C3" s="43"/>
      <c r="D3" s="43"/>
      <c r="E3" s="43"/>
    </row>
    <row r="4" spans="1:6" ht="14.25" customHeight="1" x14ac:dyDescent="0.15">
      <c r="A4" s="2340" t="s">
        <v>1</v>
      </c>
      <c r="B4" s="2348" t="s">
        <v>2</v>
      </c>
      <c r="C4" s="2349"/>
      <c r="D4" s="2349"/>
      <c r="E4" s="2349"/>
      <c r="F4" s="2350"/>
    </row>
    <row r="5" spans="1:6" ht="14.25" customHeight="1" x14ac:dyDescent="0.15">
      <c r="A5" s="2340"/>
      <c r="B5" s="44">
        <v>2012</v>
      </c>
      <c r="C5" s="44">
        <v>2013</v>
      </c>
      <c r="D5" s="44">
        <v>2014</v>
      </c>
      <c r="E5" s="44">
        <v>2015</v>
      </c>
      <c r="F5" s="44">
        <v>2016</v>
      </c>
    </row>
    <row r="6" spans="1:6" s="45" customFormat="1" ht="12.75" customHeight="1" x14ac:dyDescent="0.15">
      <c r="A6" s="45" t="s">
        <v>4</v>
      </c>
      <c r="B6" s="45">
        <f t="shared" ref="B6:F6" si="0">SUM(B7:B22)</f>
        <v>4</v>
      </c>
      <c r="C6" s="45">
        <f t="shared" si="0"/>
        <v>4</v>
      </c>
      <c r="D6" s="45">
        <f t="shared" si="0"/>
        <v>4</v>
      </c>
      <c r="E6" s="45">
        <f t="shared" si="0"/>
        <v>4</v>
      </c>
      <c r="F6" s="45">
        <f t="shared" si="0"/>
        <v>4</v>
      </c>
    </row>
    <row r="7" spans="1:6" ht="12.75" customHeight="1" x14ac:dyDescent="0.15">
      <c r="A7" s="1" t="s">
        <v>5</v>
      </c>
      <c r="B7" s="46">
        <v>0</v>
      </c>
      <c r="C7" s="46">
        <v>0</v>
      </c>
      <c r="D7" s="47">
        <v>0</v>
      </c>
      <c r="E7" s="48">
        <v>0</v>
      </c>
      <c r="F7" s="49" t="s">
        <v>6</v>
      </c>
    </row>
    <row r="8" spans="1:6" ht="12.75" customHeight="1" x14ac:dyDescent="0.15">
      <c r="A8" s="1" t="s">
        <v>7</v>
      </c>
      <c r="B8" s="46">
        <v>1</v>
      </c>
      <c r="C8" s="46">
        <v>1</v>
      </c>
      <c r="D8" s="47">
        <v>1</v>
      </c>
      <c r="E8" s="47">
        <v>1</v>
      </c>
      <c r="F8" s="49">
        <v>1</v>
      </c>
    </row>
    <row r="9" spans="1:6" ht="12.75" customHeight="1" x14ac:dyDescent="0.15">
      <c r="A9" s="1" t="s">
        <v>8</v>
      </c>
      <c r="B9" s="46">
        <v>0</v>
      </c>
      <c r="C9" s="46">
        <v>0</v>
      </c>
      <c r="D9" s="47">
        <v>0</v>
      </c>
      <c r="E9" s="47">
        <v>0</v>
      </c>
      <c r="F9" s="49" t="s">
        <v>6</v>
      </c>
    </row>
    <row r="10" spans="1:6" ht="12.75" customHeight="1" x14ac:dyDescent="0.15">
      <c r="A10" s="1" t="s">
        <v>9</v>
      </c>
      <c r="B10" s="46">
        <v>0</v>
      </c>
      <c r="C10" s="46">
        <v>0</v>
      </c>
      <c r="D10" s="47">
        <v>0</v>
      </c>
      <c r="E10" s="47">
        <v>0</v>
      </c>
      <c r="F10" s="49" t="s">
        <v>6</v>
      </c>
    </row>
    <row r="11" spans="1:6" ht="12.75" customHeight="1" x14ac:dyDescent="0.15">
      <c r="A11" s="1" t="s">
        <v>10</v>
      </c>
      <c r="B11" s="46">
        <v>0</v>
      </c>
      <c r="C11" s="46">
        <v>0</v>
      </c>
      <c r="D11" s="47">
        <v>0</v>
      </c>
      <c r="E11" s="47">
        <v>0</v>
      </c>
      <c r="F11" s="49" t="s">
        <v>6</v>
      </c>
    </row>
    <row r="12" spans="1:6" ht="12.75" customHeight="1" x14ac:dyDescent="0.15">
      <c r="A12" s="1" t="s">
        <v>11</v>
      </c>
      <c r="B12" s="46">
        <v>0</v>
      </c>
      <c r="C12" s="46">
        <v>0</v>
      </c>
      <c r="D12" s="47">
        <v>0</v>
      </c>
      <c r="E12" s="47">
        <v>0</v>
      </c>
      <c r="F12" s="49" t="s">
        <v>6</v>
      </c>
    </row>
    <row r="13" spans="1:6" ht="12.75" customHeight="1" x14ac:dyDescent="0.15">
      <c r="A13" s="1" t="s">
        <v>41</v>
      </c>
      <c r="B13" s="46">
        <v>1</v>
      </c>
      <c r="C13" s="46">
        <v>1</v>
      </c>
      <c r="D13" s="47">
        <v>1</v>
      </c>
      <c r="E13" s="47">
        <v>1</v>
      </c>
      <c r="F13" s="49">
        <v>1</v>
      </c>
    </row>
    <row r="14" spans="1:6" ht="12.75" customHeight="1" x14ac:dyDescent="0.15">
      <c r="A14" s="1" t="s">
        <v>42</v>
      </c>
      <c r="B14" s="46">
        <v>1</v>
      </c>
      <c r="C14" s="46">
        <v>1</v>
      </c>
      <c r="D14" s="47">
        <v>1</v>
      </c>
      <c r="E14" s="47">
        <v>1</v>
      </c>
      <c r="F14" s="49">
        <v>1</v>
      </c>
    </row>
    <row r="15" spans="1:6" x14ac:dyDescent="0.15">
      <c r="A15" s="1" t="s">
        <v>13</v>
      </c>
      <c r="B15" s="46">
        <v>0</v>
      </c>
      <c r="C15" s="46">
        <v>0</v>
      </c>
      <c r="D15" s="47">
        <v>0</v>
      </c>
      <c r="E15" s="47">
        <v>0</v>
      </c>
      <c r="F15" s="49" t="s">
        <v>6</v>
      </c>
    </row>
    <row r="16" spans="1:6" ht="12.75" customHeight="1" x14ac:dyDescent="0.15">
      <c r="A16" s="1" t="s">
        <v>14</v>
      </c>
      <c r="B16" s="46">
        <v>0</v>
      </c>
      <c r="C16" s="46">
        <v>0</v>
      </c>
      <c r="D16" s="47">
        <v>0</v>
      </c>
      <c r="E16" s="47">
        <v>0</v>
      </c>
      <c r="F16" s="49" t="s">
        <v>6</v>
      </c>
    </row>
    <row r="17" spans="1:6" ht="12.75" customHeight="1" x14ac:dyDescent="0.15">
      <c r="A17" s="1" t="s">
        <v>15</v>
      </c>
      <c r="B17" s="46">
        <v>0</v>
      </c>
      <c r="C17" s="46">
        <v>0</v>
      </c>
      <c r="D17" s="47">
        <v>0</v>
      </c>
      <c r="E17" s="47">
        <v>0</v>
      </c>
      <c r="F17" s="49" t="s">
        <v>6</v>
      </c>
    </row>
    <row r="18" spans="1:6" ht="12.75" customHeight="1" x14ac:dyDescent="0.15">
      <c r="A18" s="1" t="s">
        <v>16</v>
      </c>
      <c r="B18" s="46">
        <v>1</v>
      </c>
      <c r="C18" s="46">
        <v>1</v>
      </c>
      <c r="D18" s="47">
        <v>1</v>
      </c>
      <c r="E18" s="47">
        <v>1</v>
      </c>
      <c r="F18" s="49">
        <v>1</v>
      </c>
    </row>
    <row r="19" spans="1:6" ht="12.75" customHeight="1" x14ac:dyDescent="0.15">
      <c r="A19" s="1" t="s">
        <v>17</v>
      </c>
      <c r="B19" s="46">
        <v>0</v>
      </c>
      <c r="C19" s="46">
        <v>0</v>
      </c>
      <c r="D19" s="47">
        <v>0</v>
      </c>
      <c r="E19" s="48">
        <v>0</v>
      </c>
      <c r="F19" s="49" t="s">
        <v>6</v>
      </c>
    </row>
    <row r="20" spans="1:6" ht="12.75" customHeight="1" x14ac:dyDescent="0.15">
      <c r="A20" s="1" t="s">
        <v>18</v>
      </c>
      <c r="B20" s="46">
        <v>0</v>
      </c>
      <c r="C20" s="46">
        <v>0</v>
      </c>
      <c r="D20" s="47">
        <v>0</v>
      </c>
      <c r="E20" s="48">
        <v>0</v>
      </c>
      <c r="F20" s="49" t="s">
        <v>6</v>
      </c>
    </row>
    <row r="21" spans="1:6" ht="12.75" customHeight="1" x14ac:dyDescent="0.15">
      <c r="A21" s="1" t="s">
        <v>19</v>
      </c>
      <c r="B21" s="46">
        <v>0</v>
      </c>
      <c r="C21" s="46">
        <v>0</v>
      </c>
      <c r="D21" s="47">
        <v>0</v>
      </c>
      <c r="E21" s="48">
        <v>0</v>
      </c>
      <c r="F21" s="49" t="s">
        <v>6</v>
      </c>
    </row>
    <row r="22" spans="1:6" ht="12.75" customHeight="1" x14ac:dyDescent="0.15">
      <c r="A22" s="1" t="s">
        <v>20</v>
      </c>
      <c r="B22" s="46">
        <v>0</v>
      </c>
      <c r="C22" s="46">
        <v>0</v>
      </c>
      <c r="D22" s="47">
        <v>0</v>
      </c>
      <c r="E22" s="48">
        <v>0</v>
      </c>
      <c r="F22" s="49" t="s">
        <v>6</v>
      </c>
    </row>
    <row r="23" spans="1:6" ht="9" customHeight="1" x14ac:dyDescent="0.15">
      <c r="A23" s="15"/>
      <c r="B23" s="15"/>
      <c r="C23" s="15"/>
      <c r="D23" s="15"/>
      <c r="E23" s="15"/>
    </row>
    <row r="24" spans="1:6" ht="12.75" customHeight="1" x14ac:dyDescent="0.15">
      <c r="A24" s="2342" t="s">
        <v>43</v>
      </c>
      <c r="B24" s="2342"/>
      <c r="C24" s="2342"/>
      <c r="D24" s="2342"/>
      <c r="E24" s="2342"/>
      <c r="F24" s="2342"/>
    </row>
    <row r="25" spans="1:6" x14ac:dyDescent="0.15">
      <c r="A25" s="2342" t="s">
        <v>44</v>
      </c>
      <c r="B25" s="2342"/>
      <c r="C25" s="2342"/>
      <c r="D25" s="2342"/>
      <c r="E25" s="2342"/>
      <c r="F25" s="2342"/>
    </row>
    <row r="26" spans="1:6" x14ac:dyDescent="0.15">
      <c r="A26" s="2342" t="s">
        <v>45</v>
      </c>
      <c r="B26" s="2342"/>
      <c r="C26" s="2342"/>
      <c r="D26" s="2342"/>
      <c r="E26" s="2342"/>
      <c r="F26" s="2342"/>
    </row>
    <row r="27" spans="1:6" x14ac:dyDescent="0.15">
      <c r="A27" s="2342" t="s">
        <v>22</v>
      </c>
      <c r="B27" s="2342"/>
      <c r="C27" s="2342"/>
      <c r="D27" s="2342"/>
      <c r="E27" s="2342"/>
      <c r="F27" s="2342"/>
    </row>
  </sheetData>
  <mergeCells count="7">
    <mergeCell ref="A27:F27"/>
    <mergeCell ref="A2:F2"/>
    <mergeCell ref="A4:A5"/>
    <mergeCell ref="B4:F4"/>
    <mergeCell ref="A24:F24"/>
    <mergeCell ref="A25:F25"/>
    <mergeCell ref="A26:F26"/>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C11"/>
  <sheetViews>
    <sheetView workbookViewId="0"/>
  </sheetViews>
  <sheetFormatPr baseColWidth="10" defaultColWidth="9.140625" defaultRowHeight="10.5" x14ac:dyDescent="0.15"/>
  <cols>
    <col min="1" max="1" width="45" style="118" customWidth="1"/>
    <col min="2" max="2" width="15.28515625" style="118" customWidth="1"/>
    <col min="3" max="16384" width="9.140625" style="118"/>
  </cols>
  <sheetData>
    <row r="1" spans="1:3" ht="15" customHeight="1" x14ac:dyDescent="0.15"/>
    <row r="2" spans="1:3" ht="33.75" customHeight="1" x14ac:dyDescent="0.15">
      <c r="A2" s="2548" t="s">
        <v>495</v>
      </c>
      <c r="B2" s="2430"/>
    </row>
    <row r="3" spans="1:3" ht="11.25" customHeight="1" x14ac:dyDescent="0.15">
      <c r="A3" s="2384"/>
      <c r="B3" s="2385"/>
    </row>
    <row r="4" spans="1:3" ht="15" customHeight="1" x14ac:dyDescent="0.15">
      <c r="A4" s="140" t="s">
        <v>496</v>
      </c>
      <c r="B4" s="140" t="s">
        <v>89</v>
      </c>
      <c r="C4" s="124"/>
    </row>
    <row r="5" spans="1:3" ht="12.75" customHeight="1" x14ac:dyDescent="0.15">
      <c r="A5" s="141" t="s">
        <v>71</v>
      </c>
      <c r="B5" s="142">
        <f>SUM(B6:B7)</f>
        <v>601981</v>
      </c>
    </row>
    <row r="6" spans="1:3" ht="12.75" customHeight="1" x14ac:dyDescent="0.15">
      <c r="A6" s="143" t="s">
        <v>497</v>
      </c>
      <c r="B6" s="144">
        <v>207387</v>
      </c>
    </row>
    <row r="7" spans="1:3" ht="12.75" customHeight="1" x14ac:dyDescent="0.15">
      <c r="A7" s="143" t="s">
        <v>498</v>
      </c>
      <c r="B7" s="144">
        <v>394594</v>
      </c>
    </row>
    <row r="8" spans="1:3" ht="11.25" customHeight="1" x14ac:dyDescent="0.15">
      <c r="A8" s="2401"/>
      <c r="B8" s="2402"/>
    </row>
    <row r="9" spans="1:3" ht="22.5" customHeight="1" x14ac:dyDescent="0.15">
      <c r="A9" s="2549" t="s">
        <v>492</v>
      </c>
      <c r="B9" s="2435"/>
    </row>
    <row r="10" spans="1:3" ht="11.25" customHeight="1" x14ac:dyDescent="0.15">
      <c r="A10" s="2394" t="s">
        <v>199</v>
      </c>
      <c r="B10" s="2395"/>
    </row>
    <row r="11" spans="1:3" x14ac:dyDescent="0.15">
      <c r="A11" s="139"/>
      <c r="B11" s="148"/>
    </row>
  </sheetData>
  <mergeCells count="5">
    <mergeCell ref="A2:B2"/>
    <mergeCell ref="A3:B3"/>
    <mergeCell ref="A8:B8"/>
    <mergeCell ref="A9:B9"/>
    <mergeCell ref="A10:B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dimension ref="A1:B14"/>
  <sheetViews>
    <sheetView workbookViewId="0"/>
  </sheetViews>
  <sheetFormatPr baseColWidth="10" defaultColWidth="9.140625" defaultRowHeight="10.5" x14ac:dyDescent="0.15"/>
  <cols>
    <col min="1" max="1" width="50" style="118" customWidth="1"/>
    <col min="2" max="2" width="21.42578125" style="118" customWidth="1"/>
    <col min="3" max="3" width="9.140625" style="118" customWidth="1"/>
    <col min="4" max="16384" width="9.140625" style="118"/>
  </cols>
  <sheetData>
    <row r="1" spans="1:2" x14ac:dyDescent="0.15">
      <c r="A1" s="38"/>
      <c r="B1" s="38"/>
    </row>
    <row r="2" spans="1:2" ht="36" customHeight="1" x14ac:dyDescent="0.15">
      <c r="A2" s="2550" t="s">
        <v>499</v>
      </c>
      <c r="B2" s="2551"/>
    </row>
    <row r="3" spans="1:2" x14ac:dyDescent="0.15">
      <c r="A3" s="2545"/>
      <c r="B3" s="2546"/>
    </row>
    <row r="4" spans="1:2" ht="15" customHeight="1" x14ac:dyDescent="0.15">
      <c r="A4" s="175" t="s">
        <v>496</v>
      </c>
      <c r="B4" s="175" t="s">
        <v>89</v>
      </c>
    </row>
    <row r="5" spans="1:2" x14ac:dyDescent="0.15">
      <c r="A5" s="194" t="s">
        <v>71</v>
      </c>
      <c r="B5" s="63">
        <f>SUM(B6:B7)</f>
        <v>20000</v>
      </c>
    </row>
    <row r="6" spans="1:2" x14ac:dyDescent="0.15">
      <c r="A6" s="118" t="s">
        <v>497</v>
      </c>
      <c r="B6" s="35">
        <v>6000</v>
      </c>
    </row>
    <row r="7" spans="1:2" x14ac:dyDescent="0.15">
      <c r="A7" s="118" t="s">
        <v>498</v>
      </c>
      <c r="B7" s="35">
        <v>14000</v>
      </c>
    </row>
    <row r="9" spans="1:2" ht="26.25" customHeight="1" x14ac:dyDescent="0.15">
      <c r="A9" s="2389" t="s">
        <v>494</v>
      </c>
      <c r="B9" s="2389"/>
    </row>
    <row r="10" spans="1:2" x14ac:dyDescent="0.15">
      <c r="A10" s="2389" t="s">
        <v>199</v>
      </c>
      <c r="B10" s="2389"/>
    </row>
    <row r="12" spans="1:2" ht="10.5" customHeight="1" x14ac:dyDescent="0.15"/>
    <row r="13" spans="1:2" ht="12" customHeight="1" x14ac:dyDescent="0.15"/>
    <row r="14" spans="1:2" ht="14.25" customHeight="1" x14ac:dyDescent="0.15"/>
  </sheetData>
  <mergeCells count="4">
    <mergeCell ref="A2:B2"/>
    <mergeCell ref="A3:B3"/>
    <mergeCell ref="A9:B9"/>
    <mergeCell ref="A10:B10"/>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dimension ref="A1:P26"/>
  <sheetViews>
    <sheetView zoomScaleNormal="100" workbookViewId="0"/>
  </sheetViews>
  <sheetFormatPr baseColWidth="10" defaultRowHeight="10.5" x14ac:dyDescent="0.15"/>
  <cols>
    <col min="1" max="1" width="15.7109375" style="258" customWidth="1"/>
    <col min="2" max="2" width="10" style="258" customWidth="1"/>
    <col min="3" max="4" width="15.7109375" style="258" customWidth="1"/>
    <col min="5" max="5" width="10" style="258" customWidth="1"/>
    <col min="6" max="7" width="15.7109375" style="258" customWidth="1"/>
    <col min="8" max="8" width="10" style="258" customWidth="1"/>
    <col min="9" max="10" width="15.7109375" style="258" customWidth="1"/>
    <col min="11" max="11" width="10" style="258" customWidth="1"/>
    <col min="12" max="13" width="15.7109375" style="258" customWidth="1"/>
    <col min="14" max="14" width="10" style="258" customWidth="1"/>
    <col min="15" max="16" width="15.7109375" style="258" customWidth="1"/>
    <col min="17" max="16384" width="11.42578125" style="258"/>
  </cols>
  <sheetData>
    <row r="1" spans="1:16" x14ac:dyDescent="0.15">
      <c r="A1" s="257"/>
    </row>
    <row r="2" spans="1:16" ht="18.75" customHeight="1" x14ac:dyDescent="0.15">
      <c r="A2" s="2557" t="s">
        <v>500</v>
      </c>
      <c r="B2" s="2557"/>
      <c r="C2" s="2557"/>
      <c r="D2" s="2557"/>
      <c r="E2" s="2557"/>
      <c r="F2" s="2557"/>
      <c r="G2" s="2557"/>
      <c r="H2" s="2557"/>
      <c r="I2" s="2557"/>
      <c r="J2" s="2557"/>
      <c r="K2" s="2557"/>
      <c r="L2" s="2557"/>
      <c r="M2" s="2557"/>
    </row>
    <row r="4" spans="1:16" ht="15" customHeight="1" x14ac:dyDescent="0.15">
      <c r="A4" s="2558" t="s">
        <v>1</v>
      </c>
      <c r="B4" s="2558">
        <v>2012</v>
      </c>
      <c r="C4" s="2558"/>
      <c r="D4" s="2558"/>
      <c r="E4" s="2558">
        <v>2013</v>
      </c>
      <c r="F4" s="2558"/>
      <c r="G4" s="2558"/>
      <c r="H4" s="2558" t="s">
        <v>501</v>
      </c>
      <c r="I4" s="2558"/>
      <c r="J4" s="2558"/>
      <c r="K4" s="2552">
        <v>2015</v>
      </c>
      <c r="L4" s="2553"/>
      <c r="M4" s="2554"/>
      <c r="N4" s="2552">
        <v>2016</v>
      </c>
      <c r="O4" s="2553"/>
      <c r="P4" s="2554"/>
    </row>
    <row r="5" spans="1:16" ht="52.5" x14ac:dyDescent="0.15">
      <c r="A5" s="2558"/>
      <c r="B5" s="259" t="s">
        <v>89</v>
      </c>
      <c r="C5" s="259" t="s">
        <v>502</v>
      </c>
      <c r="D5" s="259" t="s">
        <v>503</v>
      </c>
      <c r="E5" s="259" t="s">
        <v>89</v>
      </c>
      <c r="F5" s="259" t="s">
        <v>502</v>
      </c>
      <c r="G5" s="259" t="s">
        <v>503</v>
      </c>
      <c r="H5" s="259" t="s">
        <v>89</v>
      </c>
      <c r="I5" s="259" t="s">
        <v>502</v>
      </c>
      <c r="J5" s="259" t="s">
        <v>503</v>
      </c>
      <c r="K5" s="260" t="s">
        <v>89</v>
      </c>
      <c r="L5" s="260" t="s">
        <v>502</v>
      </c>
      <c r="M5" s="260" t="s">
        <v>503</v>
      </c>
      <c r="N5" s="260" t="s">
        <v>89</v>
      </c>
      <c r="O5" s="260" t="s">
        <v>502</v>
      </c>
      <c r="P5" s="260" t="s">
        <v>503</v>
      </c>
    </row>
    <row r="6" spans="1:16" s="261" customFormat="1" x14ac:dyDescent="0.15">
      <c r="A6" s="261" t="s">
        <v>71</v>
      </c>
      <c r="B6" s="262">
        <f t="shared" ref="B6:G6" si="0">SUM(B7:B21)</f>
        <v>65462</v>
      </c>
      <c r="C6" s="262">
        <f t="shared" si="0"/>
        <v>49583</v>
      </c>
      <c r="D6" s="262">
        <f t="shared" si="0"/>
        <v>15879</v>
      </c>
      <c r="E6" s="262">
        <f t="shared" si="0"/>
        <v>77241</v>
      </c>
      <c r="F6" s="262">
        <f t="shared" si="0"/>
        <v>60489</v>
      </c>
      <c r="G6" s="262">
        <f t="shared" si="0"/>
        <v>16752</v>
      </c>
      <c r="H6" s="263" t="s">
        <v>80</v>
      </c>
      <c r="I6" s="263" t="s">
        <v>80</v>
      </c>
      <c r="J6" s="263" t="s">
        <v>80</v>
      </c>
      <c r="K6" s="63">
        <f t="shared" ref="K6:P6" si="1">SUM(K7:K21)</f>
        <v>73075</v>
      </c>
      <c r="L6" s="63">
        <f t="shared" si="1"/>
        <v>56511</v>
      </c>
      <c r="M6" s="63">
        <f t="shared" si="1"/>
        <v>16564</v>
      </c>
      <c r="N6" s="63">
        <f t="shared" si="1"/>
        <v>85330</v>
      </c>
      <c r="O6" s="63">
        <f t="shared" si="1"/>
        <v>68106</v>
      </c>
      <c r="P6" s="63">
        <f t="shared" si="1"/>
        <v>17224</v>
      </c>
    </row>
    <row r="7" spans="1:16" x14ac:dyDescent="0.15">
      <c r="A7" s="258" t="s">
        <v>5</v>
      </c>
      <c r="B7" s="262">
        <f>SUM(C7:D7)</f>
        <v>717</v>
      </c>
      <c r="C7" s="264">
        <v>587</v>
      </c>
      <c r="D7" s="264">
        <v>130</v>
      </c>
      <c r="E7" s="262">
        <v>97</v>
      </c>
      <c r="F7" s="264">
        <v>44</v>
      </c>
      <c r="G7" s="264">
        <v>53</v>
      </c>
      <c r="H7" s="263" t="s">
        <v>80</v>
      </c>
      <c r="I7" s="265" t="s">
        <v>80</v>
      </c>
      <c r="J7" s="265" t="s">
        <v>80</v>
      </c>
      <c r="K7" s="63">
        <f>+L7+M7</f>
        <v>97</v>
      </c>
      <c r="L7" s="35">
        <v>62</v>
      </c>
      <c r="M7" s="35">
        <v>35</v>
      </c>
      <c r="N7" s="64">
        <f>+O7+P7</f>
        <v>918</v>
      </c>
      <c r="O7" s="24">
        <v>839</v>
      </c>
      <c r="P7" s="24">
        <v>79</v>
      </c>
    </row>
    <row r="8" spans="1:16" x14ac:dyDescent="0.15">
      <c r="A8" s="258" t="s">
        <v>7</v>
      </c>
      <c r="B8" s="262">
        <f>SUM(C8:D8)</f>
        <v>1033</v>
      </c>
      <c r="C8" s="264">
        <v>897</v>
      </c>
      <c r="D8" s="264">
        <v>136</v>
      </c>
      <c r="E8" s="262">
        <f>SUM(F8:G8)</f>
        <v>410</v>
      </c>
      <c r="F8" s="264">
        <v>400</v>
      </c>
      <c r="G8" s="264">
        <v>10</v>
      </c>
      <c r="H8" s="263" t="s">
        <v>80</v>
      </c>
      <c r="I8" s="265" t="s">
        <v>80</v>
      </c>
      <c r="J8" s="265" t="s">
        <v>80</v>
      </c>
      <c r="K8" s="63">
        <f>+L8+M8</f>
        <v>2581</v>
      </c>
      <c r="L8" s="35">
        <v>2369</v>
      </c>
      <c r="M8" s="35">
        <v>212</v>
      </c>
      <c r="N8" s="63">
        <f t="shared" ref="N8:N21" si="2">+O8+P8</f>
        <v>2527</v>
      </c>
      <c r="O8" s="24">
        <v>2289</v>
      </c>
      <c r="P8" s="24">
        <v>238</v>
      </c>
    </row>
    <row r="9" spans="1:16" x14ac:dyDescent="0.15">
      <c r="A9" s="258" t="s">
        <v>8</v>
      </c>
      <c r="B9" s="262">
        <f t="shared" ref="B9:B17" si="3">SUM(C9:D9)</f>
        <v>4620</v>
      </c>
      <c r="C9" s="264">
        <v>2717</v>
      </c>
      <c r="D9" s="264">
        <v>1903</v>
      </c>
      <c r="E9" s="262">
        <f t="shared" ref="E9:E20" si="4">SUM(F9:G9)</f>
        <v>3515</v>
      </c>
      <c r="F9" s="264">
        <v>2007</v>
      </c>
      <c r="G9" s="264">
        <v>1508</v>
      </c>
      <c r="H9" s="263" t="s">
        <v>80</v>
      </c>
      <c r="I9" s="265" t="s">
        <v>80</v>
      </c>
      <c r="J9" s="265" t="s">
        <v>80</v>
      </c>
      <c r="K9" s="63">
        <f t="shared" ref="K9:K21" si="5">+L9+M9</f>
        <v>1753</v>
      </c>
      <c r="L9" s="35">
        <v>1080</v>
      </c>
      <c r="M9" s="35">
        <v>673</v>
      </c>
      <c r="N9" s="63">
        <f t="shared" si="2"/>
        <v>2386</v>
      </c>
      <c r="O9" s="24">
        <v>1652</v>
      </c>
      <c r="P9" s="24">
        <v>734</v>
      </c>
    </row>
    <row r="10" spans="1:16" x14ac:dyDescent="0.15">
      <c r="A10" s="258" t="s">
        <v>9</v>
      </c>
      <c r="B10" s="262">
        <f t="shared" si="3"/>
        <v>3793</v>
      </c>
      <c r="C10" s="264">
        <v>3667</v>
      </c>
      <c r="D10" s="264">
        <v>126</v>
      </c>
      <c r="E10" s="262">
        <f t="shared" si="4"/>
        <v>755</v>
      </c>
      <c r="F10" s="264">
        <v>679</v>
      </c>
      <c r="G10" s="264">
        <v>76</v>
      </c>
      <c r="H10" s="263" t="s">
        <v>80</v>
      </c>
      <c r="I10" s="265" t="s">
        <v>80</v>
      </c>
      <c r="J10" s="265" t="s">
        <v>80</v>
      </c>
      <c r="K10" s="63">
        <f t="shared" si="5"/>
        <v>1707</v>
      </c>
      <c r="L10" s="35">
        <v>1687</v>
      </c>
      <c r="M10" s="35">
        <v>20</v>
      </c>
      <c r="N10" s="63">
        <f t="shared" si="2"/>
        <v>2577</v>
      </c>
      <c r="O10" s="24">
        <v>2437</v>
      </c>
      <c r="P10" s="24">
        <v>140</v>
      </c>
    </row>
    <row r="11" spans="1:16" x14ac:dyDescent="0.15">
      <c r="A11" s="258" t="s">
        <v>10</v>
      </c>
      <c r="B11" s="262">
        <f t="shared" si="3"/>
        <v>5135</v>
      </c>
      <c r="C11" s="264">
        <v>5124</v>
      </c>
      <c r="D11" s="264">
        <v>11</v>
      </c>
      <c r="E11" s="262">
        <f t="shared" si="4"/>
        <v>14159</v>
      </c>
      <c r="F11" s="264">
        <v>13869</v>
      </c>
      <c r="G11" s="264">
        <v>290</v>
      </c>
      <c r="H11" s="263" t="s">
        <v>80</v>
      </c>
      <c r="I11" s="265" t="s">
        <v>80</v>
      </c>
      <c r="J11" s="265" t="s">
        <v>80</v>
      </c>
      <c r="K11" s="63">
        <f t="shared" si="5"/>
        <v>21437</v>
      </c>
      <c r="L11" s="35">
        <v>20885</v>
      </c>
      <c r="M11" s="35">
        <v>552</v>
      </c>
      <c r="N11" s="63">
        <f t="shared" si="2"/>
        <v>15398</v>
      </c>
      <c r="O11" s="24">
        <v>14978</v>
      </c>
      <c r="P11" s="24">
        <v>420</v>
      </c>
    </row>
    <row r="12" spans="1:16" x14ac:dyDescent="0.15">
      <c r="A12" s="258" t="s">
        <v>11</v>
      </c>
      <c r="B12" s="262">
        <f t="shared" si="3"/>
        <v>10566</v>
      </c>
      <c r="C12" s="264">
        <v>5734</v>
      </c>
      <c r="D12" s="264">
        <v>4832</v>
      </c>
      <c r="E12" s="262">
        <f t="shared" si="4"/>
        <v>19137</v>
      </c>
      <c r="F12" s="264">
        <v>13829</v>
      </c>
      <c r="G12" s="264">
        <v>5308</v>
      </c>
      <c r="H12" s="263" t="s">
        <v>80</v>
      </c>
      <c r="I12" s="265" t="s">
        <v>80</v>
      </c>
      <c r="J12" s="265" t="s">
        <v>80</v>
      </c>
      <c r="K12" s="63">
        <f t="shared" si="5"/>
        <v>9817</v>
      </c>
      <c r="L12" s="35">
        <v>2314</v>
      </c>
      <c r="M12" s="35">
        <v>7503</v>
      </c>
      <c r="N12" s="63">
        <f t="shared" si="2"/>
        <v>12192</v>
      </c>
      <c r="O12" s="24">
        <v>8307</v>
      </c>
      <c r="P12" s="24">
        <v>3885</v>
      </c>
    </row>
    <row r="13" spans="1:16" x14ac:dyDescent="0.15">
      <c r="A13" s="258" t="s">
        <v>12</v>
      </c>
      <c r="B13" s="262">
        <f t="shared" si="3"/>
        <v>1831</v>
      </c>
      <c r="C13" s="264">
        <v>1415</v>
      </c>
      <c r="D13" s="264">
        <v>416</v>
      </c>
      <c r="E13" s="262">
        <f t="shared" si="4"/>
        <v>1694</v>
      </c>
      <c r="F13" s="264">
        <v>1263</v>
      </c>
      <c r="G13" s="264">
        <v>431</v>
      </c>
      <c r="H13" s="263" t="s">
        <v>80</v>
      </c>
      <c r="I13" s="265" t="s">
        <v>80</v>
      </c>
      <c r="J13" s="265" t="s">
        <v>80</v>
      </c>
      <c r="K13" s="63">
        <f t="shared" si="5"/>
        <v>3499</v>
      </c>
      <c r="L13" s="35">
        <v>2902</v>
      </c>
      <c r="M13" s="35">
        <v>597</v>
      </c>
      <c r="N13" s="63">
        <f t="shared" si="2"/>
        <v>2457</v>
      </c>
      <c r="O13" s="24">
        <v>1572</v>
      </c>
      <c r="P13" s="24">
        <v>885</v>
      </c>
    </row>
    <row r="14" spans="1:16" x14ac:dyDescent="0.15">
      <c r="A14" s="258" t="s">
        <v>13</v>
      </c>
      <c r="B14" s="262">
        <f t="shared" si="3"/>
        <v>3075</v>
      </c>
      <c r="C14" s="264">
        <v>2911</v>
      </c>
      <c r="D14" s="264">
        <v>164</v>
      </c>
      <c r="E14" s="262">
        <f t="shared" si="4"/>
        <v>5220</v>
      </c>
      <c r="F14" s="264">
        <v>4280</v>
      </c>
      <c r="G14" s="264">
        <v>940</v>
      </c>
      <c r="H14" s="263" t="s">
        <v>80</v>
      </c>
      <c r="I14" s="265" t="s">
        <v>80</v>
      </c>
      <c r="J14" s="265" t="s">
        <v>80</v>
      </c>
      <c r="K14" s="63">
        <f t="shared" si="5"/>
        <v>6330</v>
      </c>
      <c r="L14" s="35">
        <v>5117</v>
      </c>
      <c r="M14" s="35">
        <v>1213</v>
      </c>
      <c r="N14" s="63">
        <f t="shared" si="2"/>
        <v>8645</v>
      </c>
      <c r="O14" s="24">
        <v>6805</v>
      </c>
      <c r="P14" s="24">
        <v>1840</v>
      </c>
    </row>
    <row r="15" spans="1:16" x14ac:dyDescent="0.15">
      <c r="A15" s="258" t="s">
        <v>14</v>
      </c>
      <c r="B15" s="262">
        <f t="shared" si="3"/>
        <v>6173</v>
      </c>
      <c r="C15" s="264">
        <v>4095</v>
      </c>
      <c r="D15" s="264">
        <v>2078</v>
      </c>
      <c r="E15" s="262">
        <f t="shared" si="4"/>
        <v>8378</v>
      </c>
      <c r="F15" s="264">
        <v>5273</v>
      </c>
      <c r="G15" s="264">
        <v>3105</v>
      </c>
      <c r="H15" s="263" t="s">
        <v>80</v>
      </c>
      <c r="I15" s="265" t="s">
        <v>80</v>
      </c>
      <c r="J15" s="265" t="s">
        <v>80</v>
      </c>
      <c r="K15" s="63">
        <f t="shared" si="5"/>
        <v>7626</v>
      </c>
      <c r="L15" s="35">
        <v>6752</v>
      </c>
      <c r="M15" s="35">
        <v>874</v>
      </c>
      <c r="N15" s="63">
        <f t="shared" si="2"/>
        <v>9292</v>
      </c>
      <c r="O15" s="24">
        <v>8638</v>
      </c>
      <c r="P15" s="24">
        <v>654</v>
      </c>
    </row>
    <row r="16" spans="1:16" x14ac:dyDescent="0.15">
      <c r="A16" s="258" t="s">
        <v>15</v>
      </c>
      <c r="B16" s="262">
        <f t="shared" si="3"/>
        <v>4181</v>
      </c>
      <c r="C16" s="264">
        <v>2867</v>
      </c>
      <c r="D16" s="264">
        <v>1314</v>
      </c>
      <c r="E16" s="262">
        <f t="shared" si="4"/>
        <v>1695</v>
      </c>
      <c r="F16" s="264">
        <v>1372</v>
      </c>
      <c r="G16" s="264">
        <v>323</v>
      </c>
      <c r="H16" s="263" t="s">
        <v>80</v>
      </c>
      <c r="I16" s="265" t="s">
        <v>80</v>
      </c>
      <c r="J16" s="265" t="s">
        <v>80</v>
      </c>
      <c r="K16" s="63">
        <f t="shared" si="5"/>
        <v>1512</v>
      </c>
      <c r="L16" s="35">
        <v>1187</v>
      </c>
      <c r="M16" s="35">
        <v>325</v>
      </c>
      <c r="N16" s="63">
        <f t="shared" si="2"/>
        <v>2957</v>
      </c>
      <c r="O16" s="24">
        <v>2919</v>
      </c>
      <c r="P16" s="24">
        <v>38</v>
      </c>
    </row>
    <row r="17" spans="1:16" x14ac:dyDescent="0.15">
      <c r="A17" s="258" t="s">
        <v>16</v>
      </c>
      <c r="B17" s="262">
        <f t="shared" si="3"/>
        <v>7807</v>
      </c>
      <c r="C17" s="264">
        <v>5560</v>
      </c>
      <c r="D17" s="264">
        <v>2247</v>
      </c>
      <c r="E17" s="262">
        <f t="shared" si="4"/>
        <v>8322</v>
      </c>
      <c r="F17" s="264">
        <v>6787</v>
      </c>
      <c r="G17" s="264">
        <v>1535</v>
      </c>
      <c r="H17" s="263" t="s">
        <v>80</v>
      </c>
      <c r="I17" s="265" t="s">
        <v>80</v>
      </c>
      <c r="J17" s="265" t="s">
        <v>80</v>
      </c>
      <c r="K17" s="63">
        <f t="shared" si="5"/>
        <v>8237</v>
      </c>
      <c r="L17" s="35">
        <v>5029</v>
      </c>
      <c r="M17" s="35">
        <v>3208</v>
      </c>
      <c r="N17" s="63">
        <f t="shared" si="2"/>
        <v>8436</v>
      </c>
      <c r="O17" s="24">
        <v>6947</v>
      </c>
      <c r="P17" s="24">
        <v>1489</v>
      </c>
    </row>
    <row r="18" spans="1:16" x14ac:dyDescent="0.15">
      <c r="A18" s="258" t="s">
        <v>17</v>
      </c>
      <c r="B18" s="262">
        <f>SUM(C18:D18)</f>
        <v>100</v>
      </c>
      <c r="C18" s="264">
        <v>78</v>
      </c>
      <c r="D18" s="264">
        <v>22</v>
      </c>
      <c r="E18" s="262">
        <f t="shared" si="4"/>
        <v>1003</v>
      </c>
      <c r="F18" s="264">
        <v>170</v>
      </c>
      <c r="G18" s="264">
        <v>833</v>
      </c>
      <c r="H18" s="263" t="s">
        <v>80</v>
      </c>
      <c r="I18" s="265" t="s">
        <v>80</v>
      </c>
      <c r="J18" s="265" t="s">
        <v>80</v>
      </c>
      <c r="K18" s="63">
        <f t="shared" si="5"/>
        <v>0</v>
      </c>
      <c r="L18" s="35">
        <v>0</v>
      </c>
      <c r="M18" s="35">
        <v>0</v>
      </c>
      <c r="N18" s="63">
        <f t="shared" si="2"/>
        <v>421</v>
      </c>
      <c r="O18" s="24">
        <v>310</v>
      </c>
      <c r="P18" s="24">
        <v>111</v>
      </c>
    </row>
    <row r="19" spans="1:16" x14ac:dyDescent="0.15">
      <c r="A19" s="258" t="s">
        <v>18</v>
      </c>
      <c r="B19" s="262">
        <f>SUM(C19:D19)</f>
        <v>10850</v>
      </c>
      <c r="C19" s="264">
        <v>10850</v>
      </c>
      <c r="D19" s="264">
        <v>0</v>
      </c>
      <c r="E19" s="262">
        <f t="shared" si="4"/>
        <v>9114</v>
      </c>
      <c r="F19" s="264">
        <v>8207</v>
      </c>
      <c r="G19" s="264">
        <v>907</v>
      </c>
      <c r="H19" s="263" t="s">
        <v>80</v>
      </c>
      <c r="I19" s="265" t="s">
        <v>80</v>
      </c>
      <c r="J19" s="265" t="s">
        <v>80</v>
      </c>
      <c r="K19" s="63">
        <f t="shared" si="5"/>
        <v>7638</v>
      </c>
      <c r="L19" s="35">
        <v>6914</v>
      </c>
      <c r="M19" s="35">
        <v>724</v>
      </c>
      <c r="N19" s="63">
        <f t="shared" si="2"/>
        <v>9993</v>
      </c>
      <c r="O19" s="24">
        <v>9397</v>
      </c>
      <c r="P19" s="24">
        <v>596</v>
      </c>
    </row>
    <row r="20" spans="1:16" x14ac:dyDescent="0.15">
      <c r="A20" s="258" t="s">
        <v>19</v>
      </c>
      <c r="B20" s="262">
        <f>SUM(C20:D20)</f>
        <v>3859</v>
      </c>
      <c r="C20" s="264">
        <v>2489</v>
      </c>
      <c r="D20" s="264">
        <v>1370</v>
      </c>
      <c r="E20" s="262">
        <f t="shared" si="4"/>
        <v>2789</v>
      </c>
      <c r="F20" s="264">
        <v>1705</v>
      </c>
      <c r="G20" s="264">
        <v>1084</v>
      </c>
      <c r="H20" s="263" t="s">
        <v>80</v>
      </c>
      <c r="I20" s="265" t="s">
        <v>80</v>
      </c>
      <c r="J20" s="265" t="s">
        <v>80</v>
      </c>
      <c r="K20" s="63">
        <f t="shared" si="5"/>
        <v>0</v>
      </c>
      <c r="L20" s="35">
        <v>0</v>
      </c>
      <c r="M20" s="35">
        <v>0</v>
      </c>
      <c r="N20" s="63">
        <f t="shared" si="2"/>
        <v>3297</v>
      </c>
      <c r="O20" s="24">
        <v>846</v>
      </c>
      <c r="P20" s="24">
        <v>2451</v>
      </c>
    </row>
    <row r="21" spans="1:16" x14ac:dyDescent="0.15">
      <c r="A21" s="258" t="s">
        <v>20</v>
      </c>
      <c r="B21" s="262">
        <f>SUM(C21:D21)</f>
        <v>1722</v>
      </c>
      <c r="C21" s="264">
        <v>592</v>
      </c>
      <c r="D21" s="264">
        <v>1130</v>
      </c>
      <c r="E21" s="262">
        <f>SUM(F21:G21)</f>
        <v>953</v>
      </c>
      <c r="F21" s="264">
        <v>604</v>
      </c>
      <c r="G21" s="264">
        <v>349</v>
      </c>
      <c r="H21" s="263" t="s">
        <v>80</v>
      </c>
      <c r="I21" s="265" t="s">
        <v>80</v>
      </c>
      <c r="J21" s="265" t="s">
        <v>80</v>
      </c>
      <c r="K21" s="63">
        <f t="shared" si="5"/>
        <v>841</v>
      </c>
      <c r="L21" s="35">
        <v>213</v>
      </c>
      <c r="M21" s="35">
        <v>628</v>
      </c>
      <c r="N21" s="63">
        <f t="shared" si="2"/>
        <v>3834</v>
      </c>
      <c r="O21" s="24">
        <v>170</v>
      </c>
      <c r="P21" s="24">
        <v>3664</v>
      </c>
    </row>
    <row r="23" spans="1:16" s="266" customFormat="1" ht="12" customHeight="1" x14ac:dyDescent="0.25">
      <c r="A23" s="2555" t="s">
        <v>504</v>
      </c>
      <c r="B23" s="2555"/>
      <c r="C23" s="2555"/>
      <c r="D23" s="2555"/>
      <c r="E23" s="2555"/>
      <c r="F23" s="2555"/>
      <c r="G23" s="2555"/>
      <c r="H23" s="2555"/>
      <c r="I23" s="2555"/>
      <c r="J23" s="2555"/>
      <c r="K23" s="2555"/>
      <c r="L23" s="2555"/>
      <c r="M23" s="2555"/>
    </row>
    <row r="24" spans="1:16" s="266" customFormat="1" ht="12" customHeight="1" x14ac:dyDescent="0.25">
      <c r="A24" s="2556" t="s">
        <v>21</v>
      </c>
      <c r="B24" s="2556"/>
      <c r="C24" s="2556"/>
      <c r="D24" s="2556"/>
      <c r="E24" s="2556"/>
      <c r="F24" s="2556"/>
      <c r="G24" s="2556"/>
      <c r="H24" s="2556"/>
      <c r="I24" s="2556"/>
      <c r="J24" s="2556"/>
      <c r="K24" s="2556"/>
      <c r="L24" s="2556"/>
      <c r="M24" s="2556"/>
    </row>
    <row r="25" spans="1:16" s="266" customFormat="1" ht="12" customHeight="1" x14ac:dyDescent="0.25">
      <c r="A25" s="2555" t="s">
        <v>505</v>
      </c>
      <c r="B25" s="2555"/>
      <c r="C25" s="2555"/>
      <c r="D25" s="2555"/>
      <c r="E25" s="2555"/>
      <c r="F25" s="2555"/>
      <c r="G25" s="2555"/>
      <c r="H25" s="2555"/>
      <c r="I25" s="2555"/>
      <c r="J25" s="2555"/>
      <c r="K25" s="2555"/>
      <c r="L25" s="2555"/>
      <c r="M25" s="2555"/>
    </row>
    <row r="26" spans="1:16" s="266" customFormat="1" ht="12" customHeight="1" x14ac:dyDescent="0.25">
      <c r="A26" s="2555" t="s">
        <v>506</v>
      </c>
      <c r="B26" s="2555"/>
      <c r="C26" s="2555"/>
      <c r="D26" s="2555"/>
      <c r="E26" s="2555"/>
      <c r="F26" s="2555"/>
      <c r="G26" s="2555"/>
      <c r="H26" s="2555"/>
      <c r="I26" s="2555"/>
      <c r="J26" s="2555"/>
      <c r="K26" s="2555"/>
      <c r="L26" s="2555"/>
      <c r="M26" s="2555"/>
    </row>
  </sheetData>
  <mergeCells count="11">
    <mergeCell ref="A2:M2"/>
    <mergeCell ref="A4:A5"/>
    <mergeCell ref="B4:D4"/>
    <mergeCell ref="E4:G4"/>
    <mergeCell ref="H4:J4"/>
    <mergeCell ref="K4:M4"/>
    <mergeCell ref="N4:P4"/>
    <mergeCell ref="A23:M23"/>
    <mergeCell ref="A24:M24"/>
    <mergeCell ref="A25:M25"/>
    <mergeCell ref="A26:M26"/>
  </mergeCells>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dimension ref="A1:D24"/>
  <sheetViews>
    <sheetView workbookViewId="0"/>
  </sheetViews>
  <sheetFormatPr baseColWidth="10" defaultColWidth="9.140625" defaultRowHeight="10.5" x14ac:dyDescent="0.15"/>
  <cols>
    <col min="1" max="1" width="35.7109375" style="118" customWidth="1"/>
    <col min="2" max="2" width="25" style="118" customWidth="1"/>
    <col min="3" max="16384" width="9.140625" style="118"/>
  </cols>
  <sheetData>
    <row r="1" spans="1:4" ht="15" customHeight="1" x14ac:dyDescent="0.15"/>
    <row r="2" spans="1:4" ht="22.5" customHeight="1" x14ac:dyDescent="0.15">
      <c r="A2" s="2559" t="s">
        <v>507</v>
      </c>
      <c r="B2" s="2560"/>
      <c r="D2" s="188"/>
    </row>
    <row r="3" spans="1:4" ht="11.25" customHeight="1" x14ac:dyDescent="0.15">
      <c r="A3" s="2384"/>
      <c r="B3" s="2385"/>
    </row>
    <row r="4" spans="1:4" ht="21" x14ac:dyDescent="0.15">
      <c r="A4" s="140" t="s">
        <v>1</v>
      </c>
      <c r="B4" s="140" t="s">
        <v>508</v>
      </c>
    </row>
    <row r="5" spans="1:4" x14ac:dyDescent="0.15">
      <c r="A5" s="141" t="s">
        <v>71</v>
      </c>
      <c r="B5" s="149">
        <f>SUM(B6:B20)</f>
        <v>3</v>
      </c>
    </row>
    <row r="6" spans="1:4" x14ac:dyDescent="0.15">
      <c r="A6" s="143" t="s">
        <v>5</v>
      </c>
      <c r="B6" s="144">
        <v>0</v>
      </c>
    </row>
    <row r="7" spans="1:4" x14ac:dyDescent="0.15">
      <c r="A7" s="143" t="s">
        <v>7</v>
      </c>
      <c r="B7" s="144">
        <v>0</v>
      </c>
    </row>
    <row r="8" spans="1:4" x14ac:dyDescent="0.15">
      <c r="A8" s="143" t="s">
        <v>8</v>
      </c>
      <c r="B8" s="144">
        <v>0</v>
      </c>
    </row>
    <row r="9" spans="1:4" x14ac:dyDescent="0.15">
      <c r="A9" s="143" t="s">
        <v>9</v>
      </c>
      <c r="B9" s="144">
        <v>0</v>
      </c>
    </row>
    <row r="10" spans="1:4" x14ac:dyDescent="0.15">
      <c r="A10" s="143" t="s">
        <v>10</v>
      </c>
      <c r="B10" s="144">
        <v>1</v>
      </c>
    </row>
    <row r="11" spans="1:4" x14ac:dyDescent="0.15">
      <c r="A11" s="143" t="s">
        <v>11</v>
      </c>
      <c r="B11" s="144">
        <v>1</v>
      </c>
    </row>
    <row r="12" spans="1:4" x14ac:dyDescent="0.15">
      <c r="A12" s="143" t="s">
        <v>12</v>
      </c>
      <c r="B12" s="144">
        <v>0</v>
      </c>
    </row>
    <row r="13" spans="1:4" x14ac:dyDescent="0.15">
      <c r="A13" s="143" t="s">
        <v>13</v>
      </c>
      <c r="B13" s="144">
        <v>0</v>
      </c>
    </row>
    <row r="14" spans="1:4" x14ac:dyDescent="0.15">
      <c r="A14" s="143" t="s">
        <v>14</v>
      </c>
      <c r="B14" s="144">
        <v>1</v>
      </c>
    </row>
    <row r="15" spans="1:4" x14ac:dyDescent="0.15">
      <c r="A15" s="143" t="s">
        <v>15</v>
      </c>
      <c r="B15" s="144">
        <v>0</v>
      </c>
    </row>
    <row r="16" spans="1:4" x14ac:dyDescent="0.15">
      <c r="A16" s="143" t="s">
        <v>16</v>
      </c>
      <c r="B16" s="144">
        <v>0</v>
      </c>
    </row>
    <row r="17" spans="1:2" x14ac:dyDescent="0.15">
      <c r="A17" s="143" t="s">
        <v>17</v>
      </c>
      <c r="B17" s="144">
        <v>0</v>
      </c>
    </row>
    <row r="18" spans="1:2" x14ac:dyDescent="0.15">
      <c r="A18" s="143" t="s">
        <v>18</v>
      </c>
      <c r="B18" s="144">
        <v>0</v>
      </c>
    </row>
    <row r="19" spans="1:2" x14ac:dyDescent="0.15">
      <c r="A19" s="143" t="s">
        <v>19</v>
      </c>
      <c r="B19" s="144">
        <v>0</v>
      </c>
    </row>
    <row r="20" spans="1:2" x14ac:dyDescent="0.15">
      <c r="A20" s="143" t="s">
        <v>20</v>
      </c>
      <c r="B20" s="144">
        <v>0</v>
      </c>
    </row>
    <row r="21" spans="1:2" x14ac:dyDescent="0.15">
      <c r="A21" s="143"/>
      <c r="B21" s="144"/>
    </row>
    <row r="22" spans="1:2" ht="11.25" customHeight="1" x14ac:dyDescent="0.15">
      <c r="A22" s="2440" t="s">
        <v>509</v>
      </c>
      <c r="B22" s="2481"/>
    </row>
    <row r="23" spans="1:2" ht="11.25" customHeight="1" x14ac:dyDescent="0.15">
      <c r="A23" s="2440" t="s">
        <v>510</v>
      </c>
      <c r="B23" s="2413"/>
    </row>
    <row r="24" spans="1:2" ht="11.25" customHeight="1" x14ac:dyDescent="0.15">
      <c r="A24" s="2440" t="s">
        <v>199</v>
      </c>
      <c r="B24" s="2413"/>
    </row>
  </sheetData>
  <mergeCells count="5">
    <mergeCell ref="A2:B2"/>
    <mergeCell ref="A3:B3"/>
    <mergeCell ref="A22:B22"/>
    <mergeCell ref="A23:B23"/>
    <mergeCell ref="A24:B24"/>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dimension ref="A1:D23"/>
  <sheetViews>
    <sheetView workbookViewId="0"/>
  </sheetViews>
  <sheetFormatPr baseColWidth="10" defaultColWidth="9.140625" defaultRowHeight="10.5" x14ac:dyDescent="0.15"/>
  <cols>
    <col min="1" max="1" width="35.7109375" style="118" customWidth="1"/>
    <col min="2" max="2" width="25" style="118" customWidth="1"/>
    <col min="3" max="16384" width="9.140625" style="118"/>
  </cols>
  <sheetData>
    <row r="1" spans="1:4" ht="15" customHeight="1" x14ac:dyDescent="0.15"/>
    <row r="2" spans="1:4" ht="22.5" customHeight="1" x14ac:dyDescent="0.15">
      <c r="A2" s="2559" t="s">
        <v>511</v>
      </c>
      <c r="B2" s="2560"/>
      <c r="D2" s="188"/>
    </row>
    <row r="3" spans="1:4" ht="11.25" customHeight="1" x14ac:dyDescent="0.15">
      <c r="A3" s="2384"/>
      <c r="B3" s="2385"/>
    </row>
    <row r="4" spans="1:4" ht="21" x14ac:dyDescent="0.15">
      <c r="A4" s="140" t="s">
        <v>1</v>
      </c>
      <c r="B4" s="140" t="s">
        <v>508</v>
      </c>
    </row>
    <row r="5" spans="1:4" x14ac:dyDescent="0.15">
      <c r="A5" s="141" t="s">
        <v>71</v>
      </c>
      <c r="B5" s="149">
        <f>SUM(B6:B20)</f>
        <v>1</v>
      </c>
    </row>
    <row r="6" spans="1:4" x14ac:dyDescent="0.15">
      <c r="A6" s="143" t="s">
        <v>5</v>
      </c>
      <c r="B6" s="144">
        <v>0</v>
      </c>
    </row>
    <row r="7" spans="1:4" x14ac:dyDescent="0.15">
      <c r="A7" s="143" t="s">
        <v>7</v>
      </c>
      <c r="B7" s="144">
        <v>0</v>
      </c>
    </row>
    <row r="8" spans="1:4" x14ac:dyDescent="0.15">
      <c r="A8" s="143" t="s">
        <v>8</v>
      </c>
      <c r="B8" s="144">
        <v>0</v>
      </c>
    </row>
    <row r="9" spans="1:4" x14ac:dyDescent="0.15">
      <c r="A9" s="143" t="s">
        <v>9</v>
      </c>
      <c r="B9" s="144">
        <v>0</v>
      </c>
    </row>
    <row r="10" spans="1:4" x14ac:dyDescent="0.15">
      <c r="A10" s="143" t="s">
        <v>10</v>
      </c>
      <c r="B10" s="144">
        <v>0</v>
      </c>
    </row>
    <row r="11" spans="1:4" x14ac:dyDescent="0.15">
      <c r="A11" s="143" t="s">
        <v>11</v>
      </c>
      <c r="B11" s="144">
        <v>0</v>
      </c>
    </row>
    <row r="12" spans="1:4" x14ac:dyDescent="0.15">
      <c r="A12" s="143" t="s">
        <v>12</v>
      </c>
      <c r="B12" s="144">
        <v>1</v>
      </c>
    </row>
    <row r="13" spans="1:4" x14ac:dyDescent="0.15">
      <c r="A13" s="143" t="s">
        <v>13</v>
      </c>
      <c r="B13" s="144">
        <v>0</v>
      </c>
    </row>
    <row r="14" spans="1:4" x14ac:dyDescent="0.15">
      <c r="A14" s="143" t="s">
        <v>14</v>
      </c>
      <c r="B14" s="144">
        <v>0</v>
      </c>
    </row>
    <row r="15" spans="1:4" x14ac:dyDescent="0.15">
      <c r="A15" s="143" t="s">
        <v>15</v>
      </c>
      <c r="B15" s="144">
        <v>0</v>
      </c>
    </row>
    <row r="16" spans="1:4" x14ac:dyDescent="0.15">
      <c r="A16" s="143" t="s">
        <v>16</v>
      </c>
      <c r="B16" s="144">
        <v>0</v>
      </c>
    </row>
    <row r="17" spans="1:2" x14ac:dyDescent="0.15">
      <c r="A17" s="143" t="s">
        <v>17</v>
      </c>
      <c r="B17" s="144">
        <v>0</v>
      </c>
    </row>
    <row r="18" spans="1:2" x14ac:dyDescent="0.15">
      <c r="A18" s="143" t="s">
        <v>18</v>
      </c>
      <c r="B18" s="144">
        <v>0</v>
      </c>
    </row>
    <row r="19" spans="1:2" x14ac:dyDescent="0.15">
      <c r="A19" s="143" t="s">
        <v>19</v>
      </c>
      <c r="B19" s="144">
        <v>0</v>
      </c>
    </row>
    <row r="20" spans="1:2" x14ac:dyDescent="0.15">
      <c r="A20" s="143" t="s">
        <v>20</v>
      </c>
      <c r="B20" s="144">
        <v>0</v>
      </c>
    </row>
    <row r="21" spans="1:2" ht="11.25" customHeight="1" x14ac:dyDescent="0.15">
      <c r="A21" s="2401"/>
      <c r="B21" s="2402"/>
    </row>
    <row r="22" spans="1:2" ht="11.25" customHeight="1" x14ac:dyDescent="0.15">
      <c r="A22" s="2440" t="s">
        <v>510</v>
      </c>
      <c r="B22" s="2413"/>
    </row>
    <row r="23" spans="1:2" ht="11.25" customHeight="1" x14ac:dyDescent="0.15">
      <c r="A23" s="2440" t="s">
        <v>199</v>
      </c>
      <c r="B23" s="2413"/>
    </row>
  </sheetData>
  <mergeCells count="5">
    <mergeCell ref="A2:B2"/>
    <mergeCell ref="A3:B3"/>
    <mergeCell ref="A21:B21"/>
    <mergeCell ref="A22:B22"/>
    <mergeCell ref="A23:B23"/>
  </mergeCells>
  <pageMargins left="0.78740157480314965" right="0.78740157480314965" top="0.78740157480314965" bottom="0.78740157480314965" header="0.78740157480314965" footer="0.78740157480314965"/>
  <pageSetup paperSize="9" orientation="portrait" r:id="rId1"/>
  <headerFooter alignWithMargins="0">
    <oddFooter>&amp;L&amp;C&amp;R</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dimension ref="A1:B25"/>
  <sheetViews>
    <sheetView workbookViewId="0"/>
  </sheetViews>
  <sheetFormatPr baseColWidth="10" defaultColWidth="9.140625" defaultRowHeight="10.5" x14ac:dyDescent="0.15"/>
  <cols>
    <col min="1" max="2" width="35.7109375" style="118" customWidth="1"/>
    <col min="3" max="16384" width="9.140625" style="118"/>
  </cols>
  <sheetData>
    <row r="1" spans="1:2" ht="15" customHeight="1" x14ac:dyDescent="0.15"/>
    <row r="2" spans="1:2" ht="21.75" customHeight="1" x14ac:dyDescent="0.15">
      <c r="A2" s="2383" t="s">
        <v>512</v>
      </c>
      <c r="B2" s="2561"/>
    </row>
    <row r="3" spans="1:2" ht="11.25" customHeight="1" x14ac:dyDescent="0.15">
      <c r="A3" s="2384"/>
      <c r="B3" s="2385"/>
    </row>
    <row r="4" spans="1:2" s="124" customFormat="1" ht="18.75" customHeight="1" x14ac:dyDescent="0.25">
      <c r="A4" s="267" t="s">
        <v>1</v>
      </c>
      <c r="B4" s="145" t="s">
        <v>508</v>
      </c>
    </row>
    <row r="5" spans="1:2" x14ac:dyDescent="0.15">
      <c r="A5" s="141" t="s">
        <v>71</v>
      </c>
      <c r="B5" s="149">
        <f>SUM(B6:B20)</f>
        <v>46</v>
      </c>
    </row>
    <row r="6" spans="1:2" x14ac:dyDescent="0.15">
      <c r="A6" s="143" t="s">
        <v>5</v>
      </c>
      <c r="B6" s="150">
        <v>1</v>
      </c>
    </row>
    <row r="7" spans="1:2" x14ac:dyDescent="0.15">
      <c r="A7" s="143" t="s">
        <v>7</v>
      </c>
      <c r="B7" s="150">
        <v>3</v>
      </c>
    </row>
    <row r="8" spans="1:2" x14ac:dyDescent="0.15">
      <c r="A8" s="143" t="s">
        <v>8</v>
      </c>
      <c r="B8" s="150">
        <v>1</v>
      </c>
    </row>
    <row r="9" spans="1:2" x14ac:dyDescent="0.15">
      <c r="A9" s="143" t="s">
        <v>9</v>
      </c>
      <c r="B9" s="150">
        <v>1</v>
      </c>
    </row>
    <row r="10" spans="1:2" x14ac:dyDescent="0.15">
      <c r="A10" s="143" t="s">
        <v>10</v>
      </c>
      <c r="B10" s="150">
        <v>2</v>
      </c>
    </row>
    <row r="11" spans="1:2" x14ac:dyDescent="0.15">
      <c r="A11" s="143" t="s">
        <v>11</v>
      </c>
      <c r="B11" s="150">
        <v>13</v>
      </c>
    </row>
    <row r="12" spans="1:2" x14ac:dyDescent="0.15">
      <c r="A12" s="143" t="s">
        <v>12</v>
      </c>
      <c r="B12" s="150">
        <v>9</v>
      </c>
    </row>
    <row r="13" spans="1:2" x14ac:dyDescent="0.15">
      <c r="A13" s="143" t="s">
        <v>13</v>
      </c>
      <c r="B13" s="150">
        <v>1</v>
      </c>
    </row>
    <row r="14" spans="1:2" x14ac:dyDescent="0.15">
      <c r="A14" s="143" t="s">
        <v>14</v>
      </c>
      <c r="B14" s="150">
        <v>6</v>
      </c>
    </row>
    <row r="15" spans="1:2" x14ac:dyDescent="0.15">
      <c r="A15" s="143" t="s">
        <v>15</v>
      </c>
      <c r="B15" s="150">
        <v>3</v>
      </c>
    </row>
    <row r="16" spans="1:2" x14ac:dyDescent="0.15">
      <c r="A16" s="143" t="s">
        <v>16</v>
      </c>
      <c r="B16" s="144">
        <v>0</v>
      </c>
    </row>
    <row r="17" spans="1:2" x14ac:dyDescent="0.15">
      <c r="A17" s="143" t="s">
        <v>17</v>
      </c>
      <c r="B17" s="144">
        <v>1</v>
      </c>
    </row>
    <row r="18" spans="1:2" x14ac:dyDescent="0.15">
      <c r="A18" s="143" t="s">
        <v>18</v>
      </c>
      <c r="B18" s="144">
        <v>3</v>
      </c>
    </row>
    <row r="19" spans="1:2" x14ac:dyDescent="0.15">
      <c r="A19" s="143" t="s">
        <v>19</v>
      </c>
      <c r="B19" s="144">
        <v>2</v>
      </c>
    </row>
    <row r="20" spans="1:2" x14ac:dyDescent="0.15">
      <c r="A20" s="143" t="s">
        <v>20</v>
      </c>
      <c r="B20" s="144">
        <v>0</v>
      </c>
    </row>
    <row r="21" spans="1:2" ht="11.25" customHeight="1" x14ac:dyDescent="0.15">
      <c r="A21" s="2401"/>
      <c r="B21" s="2402"/>
    </row>
    <row r="22" spans="1:2" ht="11.25" customHeight="1" x14ac:dyDescent="0.15">
      <c r="A22" s="2440" t="s">
        <v>509</v>
      </c>
      <c r="B22" s="2440"/>
    </row>
    <row r="23" spans="1:2" ht="11.25" customHeight="1" x14ac:dyDescent="0.15">
      <c r="A23" s="2440" t="s">
        <v>21</v>
      </c>
      <c r="B23" s="2440"/>
    </row>
    <row r="24" spans="1:2" ht="11.25" customHeight="1" x14ac:dyDescent="0.15">
      <c r="A24" s="2440" t="s">
        <v>199</v>
      </c>
      <c r="B24" s="2413"/>
    </row>
    <row r="25" spans="1:2" x14ac:dyDescent="0.15">
      <c r="A25" s="139"/>
      <c r="B25" s="148"/>
    </row>
  </sheetData>
  <mergeCells count="6">
    <mergeCell ref="A24:B24"/>
    <mergeCell ref="A2:B2"/>
    <mergeCell ref="A3:B3"/>
    <mergeCell ref="A21:B21"/>
    <mergeCell ref="A22:B22"/>
    <mergeCell ref="A23:B23"/>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dimension ref="A1:B24"/>
  <sheetViews>
    <sheetView workbookViewId="0"/>
  </sheetViews>
  <sheetFormatPr baseColWidth="10" defaultColWidth="9.140625" defaultRowHeight="10.5" x14ac:dyDescent="0.15"/>
  <cols>
    <col min="1" max="2" width="35.7109375" style="118" customWidth="1"/>
    <col min="3" max="16384" width="9.140625" style="118"/>
  </cols>
  <sheetData>
    <row r="1" spans="1:2" ht="15" customHeight="1" x14ac:dyDescent="0.15"/>
    <row r="2" spans="1:2" ht="22.5" customHeight="1" x14ac:dyDescent="0.15">
      <c r="A2" s="2383" t="s">
        <v>513</v>
      </c>
      <c r="B2" s="2561"/>
    </row>
    <row r="3" spans="1:2" ht="11.25" customHeight="1" x14ac:dyDescent="0.15">
      <c r="A3" s="2384"/>
      <c r="B3" s="2385"/>
    </row>
    <row r="4" spans="1:2" ht="18.75" customHeight="1" x14ac:dyDescent="0.15">
      <c r="A4" s="267" t="s">
        <v>1</v>
      </c>
      <c r="B4" s="145" t="s">
        <v>508</v>
      </c>
    </row>
    <row r="5" spans="1:2" x14ac:dyDescent="0.15">
      <c r="A5" s="141" t="s">
        <v>71</v>
      </c>
      <c r="B5" s="149">
        <f>SUM(B6:B20)</f>
        <v>47</v>
      </c>
    </row>
    <row r="6" spans="1:2" x14ac:dyDescent="0.15">
      <c r="A6" s="143" t="s">
        <v>5</v>
      </c>
      <c r="B6" s="150">
        <v>1</v>
      </c>
    </row>
    <row r="7" spans="1:2" x14ac:dyDescent="0.15">
      <c r="A7" s="143" t="s">
        <v>7</v>
      </c>
      <c r="B7" s="150">
        <v>3</v>
      </c>
    </row>
    <row r="8" spans="1:2" x14ac:dyDescent="0.15">
      <c r="A8" s="143" t="s">
        <v>8</v>
      </c>
      <c r="B8" s="150">
        <v>1</v>
      </c>
    </row>
    <row r="9" spans="1:2" x14ac:dyDescent="0.15">
      <c r="A9" s="143" t="s">
        <v>9</v>
      </c>
      <c r="B9" s="150">
        <v>1</v>
      </c>
    </row>
    <row r="10" spans="1:2" x14ac:dyDescent="0.15">
      <c r="A10" s="143" t="s">
        <v>10</v>
      </c>
      <c r="B10" s="150">
        <v>2</v>
      </c>
    </row>
    <row r="11" spans="1:2" x14ac:dyDescent="0.15">
      <c r="A11" s="143" t="s">
        <v>11</v>
      </c>
      <c r="B11" s="150">
        <v>13</v>
      </c>
    </row>
    <row r="12" spans="1:2" x14ac:dyDescent="0.15">
      <c r="A12" s="143" t="s">
        <v>12</v>
      </c>
      <c r="B12" s="150">
        <v>10</v>
      </c>
    </row>
    <row r="13" spans="1:2" x14ac:dyDescent="0.15">
      <c r="A13" s="143" t="s">
        <v>13</v>
      </c>
      <c r="B13" s="150">
        <v>1</v>
      </c>
    </row>
    <row r="14" spans="1:2" x14ac:dyDescent="0.15">
      <c r="A14" s="143" t="s">
        <v>14</v>
      </c>
      <c r="B14" s="150">
        <v>6</v>
      </c>
    </row>
    <row r="15" spans="1:2" x14ac:dyDescent="0.15">
      <c r="A15" s="143" t="s">
        <v>15</v>
      </c>
      <c r="B15" s="150">
        <v>3</v>
      </c>
    </row>
    <row r="16" spans="1:2" x14ac:dyDescent="0.15">
      <c r="A16" s="143" t="s">
        <v>16</v>
      </c>
      <c r="B16" s="144">
        <v>0</v>
      </c>
    </row>
    <row r="17" spans="1:2" x14ac:dyDescent="0.15">
      <c r="A17" s="143" t="s">
        <v>17</v>
      </c>
      <c r="B17" s="144">
        <v>1</v>
      </c>
    </row>
    <row r="18" spans="1:2" x14ac:dyDescent="0.15">
      <c r="A18" s="143" t="s">
        <v>18</v>
      </c>
      <c r="B18" s="144">
        <v>3</v>
      </c>
    </row>
    <row r="19" spans="1:2" x14ac:dyDescent="0.15">
      <c r="A19" s="143" t="s">
        <v>19</v>
      </c>
      <c r="B19" s="144">
        <v>2</v>
      </c>
    </row>
    <row r="20" spans="1:2" x14ac:dyDescent="0.15">
      <c r="A20" s="143" t="s">
        <v>20</v>
      </c>
      <c r="B20" s="144">
        <v>0</v>
      </c>
    </row>
    <row r="21" spans="1:2" ht="11.25" customHeight="1" x14ac:dyDescent="0.15">
      <c r="A21" s="2401"/>
      <c r="B21" s="2402"/>
    </row>
    <row r="22" spans="1:2" ht="11.25" customHeight="1" x14ac:dyDescent="0.15">
      <c r="A22" s="2440" t="s">
        <v>21</v>
      </c>
      <c r="B22" s="2440"/>
    </row>
    <row r="23" spans="1:2" ht="11.25" customHeight="1" x14ac:dyDescent="0.15">
      <c r="A23" s="2440" t="s">
        <v>199</v>
      </c>
      <c r="B23" s="2413"/>
    </row>
    <row r="24" spans="1:2" x14ac:dyDescent="0.15">
      <c r="A24" s="139"/>
      <c r="B24" s="148"/>
    </row>
  </sheetData>
  <mergeCells count="5">
    <mergeCell ref="A2:B2"/>
    <mergeCell ref="A3:B3"/>
    <mergeCell ref="A21:B21"/>
    <mergeCell ref="A22:B22"/>
    <mergeCell ref="A23:B23"/>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dimension ref="A1:E8"/>
  <sheetViews>
    <sheetView workbookViewId="0"/>
  </sheetViews>
  <sheetFormatPr baseColWidth="10" defaultColWidth="9.140625" defaultRowHeight="10.5" x14ac:dyDescent="0.15"/>
  <cols>
    <col min="1" max="1" width="28.5703125" style="118" customWidth="1"/>
    <col min="2" max="2" width="30.140625" style="118" customWidth="1"/>
    <col min="3" max="3" width="19" style="118" customWidth="1"/>
    <col min="4" max="4" width="22.85546875" style="118" customWidth="1"/>
    <col min="5" max="5" width="17.85546875" style="118" customWidth="1"/>
    <col min="6" max="16384" width="9.140625" style="118"/>
  </cols>
  <sheetData>
    <row r="1" spans="1:5" ht="15" customHeight="1" x14ac:dyDescent="0.15"/>
    <row r="2" spans="1:5" s="268" customFormat="1" ht="15" customHeight="1" x14ac:dyDescent="0.25">
      <c r="A2" s="2383" t="s">
        <v>514</v>
      </c>
      <c r="B2" s="2547"/>
      <c r="C2" s="2547"/>
      <c r="D2" s="2547"/>
      <c r="E2" s="2547"/>
    </row>
    <row r="3" spans="1:5" ht="11.25" customHeight="1" x14ac:dyDescent="0.15">
      <c r="A3" s="2384"/>
      <c r="B3" s="2385"/>
      <c r="C3" s="2385"/>
      <c r="D3" s="2385"/>
      <c r="E3" s="2385"/>
    </row>
    <row r="4" spans="1:5" ht="15" customHeight="1" x14ac:dyDescent="0.15">
      <c r="A4" s="140" t="s">
        <v>1</v>
      </c>
      <c r="B4" s="140" t="s">
        <v>515</v>
      </c>
      <c r="C4" s="140" t="s">
        <v>516</v>
      </c>
      <c r="D4" s="140" t="s">
        <v>243</v>
      </c>
      <c r="E4" s="140" t="s">
        <v>517</v>
      </c>
    </row>
    <row r="5" spans="1:5" ht="11.25" customHeight="1" x14ac:dyDescent="0.15">
      <c r="A5" s="235" t="s">
        <v>518</v>
      </c>
      <c r="B5" s="235" t="s">
        <v>292</v>
      </c>
      <c r="C5" s="269" t="s">
        <v>80</v>
      </c>
      <c r="D5" s="270" t="s">
        <v>293</v>
      </c>
      <c r="E5" s="271" t="s">
        <v>248</v>
      </c>
    </row>
    <row r="6" spans="1:5" ht="11.25" customHeight="1" x14ac:dyDescent="0.15">
      <c r="A6" s="269"/>
      <c r="B6" s="269"/>
      <c r="C6" s="269"/>
      <c r="D6" s="269"/>
      <c r="E6" s="269"/>
    </row>
    <row r="7" spans="1:5" ht="12" customHeight="1" x14ac:dyDescent="0.15">
      <c r="A7" s="2440" t="s">
        <v>184</v>
      </c>
      <c r="B7" s="2413"/>
      <c r="C7" s="2413"/>
      <c r="D7" s="2413"/>
      <c r="E7" s="2413"/>
    </row>
    <row r="8" spans="1:5" ht="12" customHeight="1" x14ac:dyDescent="0.15">
      <c r="A8" s="2440" t="s">
        <v>199</v>
      </c>
      <c r="B8" s="2413"/>
      <c r="C8" s="2413"/>
      <c r="D8" s="2413"/>
      <c r="E8" s="2413"/>
    </row>
  </sheetData>
  <mergeCells count="4">
    <mergeCell ref="A2:E2"/>
    <mergeCell ref="A3:E3"/>
    <mergeCell ref="A7:E7"/>
    <mergeCell ref="A8:E8"/>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dimension ref="A1:E11"/>
  <sheetViews>
    <sheetView workbookViewId="0"/>
  </sheetViews>
  <sheetFormatPr baseColWidth="10" defaultColWidth="9.140625" defaultRowHeight="10.5" x14ac:dyDescent="0.15"/>
  <cols>
    <col min="1" max="1" width="28.5703125" style="118" customWidth="1"/>
    <col min="2" max="2" width="25" style="118" customWidth="1"/>
    <col min="3" max="3" width="17.85546875" style="118" customWidth="1"/>
    <col min="4" max="4" width="22.85546875" style="118" customWidth="1"/>
    <col min="5" max="5" width="17.85546875" style="118" customWidth="1"/>
    <col min="6" max="16384" width="9.140625" style="118"/>
  </cols>
  <sheetData>
    <row r="1" spans="1:5" ht="15" customHeight="1" x14ac:dyDescent="0.15"/>
    <row r="2" spans="1:5" s="268" customFormat="1" ht="15" customHeight="1" x14ac:dyDescent="0.25">
      <c r="A2" s="2383" t="s">
        <v>519</v>
      </c>
      <c r="B2" s="2547"/>
      <c r="C2" s="2547"/>
      <c r="D2" s="2547"/>
      <c r="E2" s="2547"/>
    </row>
    <row r="3" spans="1:5" ht="11.25" customHeight="1" x14ac:dyDescent="0.15">
      <c r="A3" s="2384"/>
      <c r="B3" s="2385"/>
      <c r="C3" s="2385"/>
      <c r="D3" s="2385"/>
      <c r="E3" s="2385"/>
    </row>
    <row r="4" spans="1:5" ht="15" customHeight="1" x14ac:dyDescent="0.15">
      <c r="A4" s="140" t="s">
        <v>1</v>
      </c>
      <c r="B4" s="140" t="s">
        <v>515</v>
      </c>
      <c r="C4" s="140" t="s">
        <v>520</v>
      </c>
      <c r="D4" s="140" t="s">
        <v>243</v>
      </c>
      <c r="E4" s="140" t="s">
        <v>517</v>
      </c>
    </row>
    <row r="5" spans="1:5" x14ac:dyDescent="0.15">
      <c r="A5" s="271" t="s">
        <v>10</v>
      </c>
      <c r="B5" s="271" t="s">
        <v>349</v>
      </c>
      <c r="C5" s="271" t="s">
        <v>80</v>
      </c>
      <c r="D5" s="270" t="s">
        <v>293</v>
      </c>
      <c r="E5" s="271" t="s">
        <v>248</v>
      </c>
    </row>
    <row r="6" spans="1:5" ht="11.25" customHeight="1" x14ac:dyDescent="0.15">
      <c r="A6" s="235" t="s">
        <v>11</v>
      </c>
      <c r="B6" s="235" t="s">
        <v>354</v>
      </c>
      <c r="C6" s="235" t="s">
        <v>80</v>
      </c>
      <c r="D6" s="272" t="s">
        <v>293</v>
      </c>
      <c r="E6" s="235" t="s">
        <v>248</v>
      </c>
    </row>
    <row r="7" spans="1:5" ht="11.25" customHeight="1" x14ac:dyDescent="0.15">
      <c r="A7" s="235" t="s">
        <v>14</v>
      </c>
      <c r="B7" s="235" t="s">
        <v>363</v>
      </c>
      <c r="C7" s="235" t="s">
        <v>80</v>
      </c>
      <c r="D7" s="272" t="s">
        <v>293</v>
      </c>
      <c r="E7" s="235" t="s">
        <v>248</v>
      </c>
    </row>
    <row r="8" spans="1:5" ht="11.25" customHeight="1" x14ac:dyDescent="0.15">
      <c r="A8" s="269"/>
      <c r="B8" s="269"/>
      <c r="C8" s="269"/>
      <c r="D8" s="269"/>
      <c r="E8" s="269"/>
    </row>
    <row r="9" spans="1:5" ht="11.25" customHeight="1" x14ac:dyDescent="0.15">
      <c r="A9" s="2440" t="s">
        <v>509</v>
      </c>
      <c r="B9" s="2440"/>
      <c r="C9" s="2440"/>
      <c r="D9" s="2440"/>
      <c r="E9" s="2440"/>
    </row>
    <row r="10" spans="1:5" ht="12" customHeight="1" x14ac:dyDescent="0.15">
      <c r="A10" s="2440" t="s">
        <v>521</v>
      </c>
      <c r="B10" s="2413"/>
      <c r="C10" s="2413"/>
      <c r="D10" s="2413"/>
      <c r="E10" s="2413"/>
    </row>
    <row r="11" spans="1:5" ht="12" customHeight="1" x14ac:dyDescent="0.15">
      <c r="A11" s="2440" t="s">
        <v>199</v>
      </c>
      <c r="B11" s="2413"/>
      <c r="C11" s="2413"/>
      <c r="D11" s="2413"/>
      <c r="E11" s="2413"/>
    </row>
  </sheetData>
  <mergeCells count="5">
    <mergeCell ref="A2:E2"/>
    <mergeCell ref="A3:E3"/>
    <mergeCell ref="A9:E9"/>
    <mergeCell ref="A10:E10"/>
    <mergeCell ref="A11:E11"/>
  </mergeCells>
  <pageMargins left="0.78740157480314965" right="0.78740157480314965" top="0.78740157480314965" bottom="0.78740157480314965" header="0.78740157480314965" footer="0.78740157480314965"/>
  <pageSetup paperSize="9" orientation="portrait" horizontalDpi="0" verticalDpi="0"/>
  <headerFooter alignWithMargins="0">
    <oddFooter>&amp;L&amp;C&amp;R</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dimension ref="A2:G11"/>
  <sheetViews>
    <sheetView zoomScaleNormal="100" workbookViewId="0"/>
  </sheetViews>
  <sheetFormatPr baseColWidth="10" defaultRowHeight="10.5" x14ac:dyDescent="0.15"/>
  <cols>
    <col min="1" max="1" width="35.7109375" style="258" customWidth="1"/>
    <col min="2" max="3" width="21.42578125" style="258" customWidth="1"/>
    <col min="4" max="4" width="19.140625" style="258" bestFit="1" customWidth="1"/>
    <col min="5" max="5" width="17" style="258" customWidth="1"/>
    <col min="6" max="16384" width="11.42578125" style="258"/>
  </cols>
  <sheetData>
    <row r="2" spans="1:7" s="273" customFormat="1" ht="33" customHeight="1" x14ac:dyDescent="0.15">
      <c r="A2" s="2562" t="s">
        <v>522</v>
      </c>
      <c r="B2" s="2562"/>
      <c r="C2" s="2562"/>
    </row>
    <row r="4" spans="1:7" ht="15.75" customHeight="1" x14ac:dyDescent="0.15">
      <c r="A4" s="259" t="s">
        <v>523</v>
      </c>
      <c r="B4" s="259" t="s">
        <v>524</v>
      </c>
      <c r="C4" s="259" t="s">
        <v>525</v>
      </c>
    </row>
    <row r="5" spans="1:7" s="261" customFormat="1" x14ac:dyDescent="0.15">
      <c r="A5" s="274" t="s">
        <v>71</v>
      </c>
      <c r="B5" s="275">
        <f>SUM(B6:B8)</f>
        <v>101</v>
      </c>
      <c r="C5" s="275">
        <f>SUM(C6:C8)</f>
        <v>14643364</v>
      </c>
      <c r="D5" s="276"/>
      <c r="E5" s="277"/>
      <c r="F5" s="278"/>
    </row>
    <row r="6" spans="1:7" x14ac:dyDescent="0.15">
      <c r="A6" s="257" t="s">
        <v>526</v>
      </c>
      <c r="B6" s="264">
        <v>36</v>
      </c>
      <c r="C6" s="264">
        <v>9179955</v>
      </c>
      <c r="D6" s="276"/>
      <c r="E6" s="277"/>
      <c r="F6" s="278"/>
    </row>
    <row r="7" spans="1:7" x14ac:dyDescent="0.15">
      <c r="A7" s="257" t="s">
        <v>527</v>
      </c>
      <c r="B7" s="264">
        <v>49</v>
      </c>
      <c r="C7" s="264">
        <v>5428980</v>
      </c>
      <c r="D7" s="276"/>
      <c r="E7" s="277"/>
      <c r="F7" s="278"/>
    </row>
    <row r="8" spans="1:7" x14ac:dyDescent="0.15">
      <c r="A8" s="257" t="s">
        <v>528</v>
      </c>
      <c r="B8" s="264">
        <v>16</v>
      </c>
      <c r="C8" s="264">
        <v>34429</v>
      </c>
      <c r="D8" s="276"/>
      <c r="E8" s="277"/>
      <c r="F8" s="278"/>
    </row>
    <row r="9" spans="1:7" x14ac:dyDescent="0.15">
      <c r="A9" s="257"/>
      <c r="B9" s="257"/>
      <c r="C9" s="257"/>
      <c r="F9" s="279"/>
    </row>
    <row r="10" spans="1:7" ht="11.25" customHeight="1" x14ac:dyDescent="0.15">
      <c r="A10" s="2563" t="s">
        <v>529</v>
      </c>
      <c r="B10" s="2563"/>
      <c r="C10" s="2563"/>
    </row>
    <row r="11" spans="1:7" x14ac:dyDescent="0.15">
      <c r="A11" s="257"/>
      <c r="B11" s="257"/>
      <c r="C11" s="257"/>
      <c r="D11" s="257"/>
      <c r="E11" s="257"/>
      <c r="F11" s="257"/>
      <c r="G11" s="257"/>
    </row>
  </sheetData>
  <mergeCells count="2">
    <mergeCell ref="A2:C2"/>
    <mergeCell ref="A10:C10"/>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2:B26"/>
  <sheetViews>
    <sheetView zoomScaleNormal="100" workbookViewId="0">
      <selection activeCell="R26" sqref="R26"/>
    </sheetView>
  </sheetViews>
  <sheetFormatPr baseColWidth="10" defaultColWidth="11.42578125" defaultRowHeight="10.5" x14ac:dyDescent="0.15"/>
  <cols>
    <col min="1" max="1" width="53.42578125" style="1" customWidth="1"/>
    <col min="2" max="2" width="23.85546875" style="1" customWidth="1"/>
    <col min="3" max="16384" width="11.42578125" style="1"/>
  </cols>
  <sheetData>
    <row r="2" spans="1:2" s="45" customFormat="1" ht="33.75" customHeight="1" x14ac:dyDescent="0.15">
      <c r="A2" s="2339" t="s">
        <v>46</v>
      </c>
      <c r="B2" s="2339"/>
    </row>
    <row r="3" spans="1:2" ht="10.5" customHeight="1" x14ac:dyDescent="0.15"/>
    <row r="4" spans="1:2" s="51" customFormat="1" ht="35.25" customHeight="1" x14ac:dyDescent="0.25">
      <c r="A4" s="44" t="s">
        <v>1</v>
      </c>
      <c r="B4" s="50" t="s">
        <v>47</v>
      </c>
    </row>
    <row r="5" spans="1:2" s="45" customFormat="1" ht="14.25" customHeight="1" x14ac:dyDescent="0.15">
      <c r="A5" s="45" t="s">
        <v>4</v>
      </c>
      <c r="B5" s="52">
        <f>SUM(B6:B21)</f>
        <v>562738</v>
      </c>
    </row>
    <row r="6" spans="1:2" x14ac:dyDescent="0.15">
      <c r="A6" s="1" t="s">
        <v>5</v>
      </c>
      <c r="B6" s="53">
        <v>9221</v>
      </c>
    </row>
    <row r="7" spans="1:2" x14ac:dyDescent="0.15">
      <c r="A7" s="1" t="s">
        <v>7</v>
      </c>
      <c r="B7" s="53">
        <v>0</v>
      </c>
    </row>
    <row r="8" spans="1:2" x14ac:dyDescent="0.15">
      <c r="A8" s="1" t="s">
        <v>8</v>
      </c>
      <c r="B8" s="53">
        <v>0</v>
      </c>
    </row>
    <row r="9" spans="1:2" x14ac:dyDescent="0.15">
      <c r="A9" s="1" t="s">
        <v>9</v>
      </c>
      <c r="B9" s="53">
        <v>0</v>
      </c>
    </row>
    <row r="10" spans="1:2" x14ac:dyDescent="0.15">
      <c r="A10" s="1" t="s">
        <v>10</v>
      </c>
      <c r="B10" s="53">
        <v>0</v>
      </c>
    </row>
    <row r="11" spans="1:2" x14ac:dyDescent="0.15">
      <c r="A11" s="1" t="s">
        <v>11</v>
      </c>
      <c r="B11" s="53">
        <v>107144</v>
      </c>
    </row>
    <row r="12" spans="1:2" ht="11.25" x14ac:dyDescent="0.15">
      <c r="A12" s="1" t="s">
        <v>41</v>
      </c>
      <c r="B12" s="53">
        <v>432286</v>
      </c>
    </row>
    <row r="13" spans="1:2" ht="11.25" x14ac:dyDescent="0.15">
      <c r="A13" s="1" t="s">
        <v>42</v>
      </c>
      <c r="B13" s="53">
        <v>0</v>
      </c>
    </row>
    <row r="14" spans="1:2" x14ac:dyDescent="0.15">
      <c r="A14" s="1" t="s">
        <v>13</v>
      </c>
      <c r="B14" s="53">
        <v>0</v>
      </c>
    </row>
    <row r="15" spans="1:2" x14ac:dyDescent="0.15">
      <c r="A15" s="1" t="s">
        <v>14</v>
      </c>
      <c r="B15" s="53">
        <v>0</v>
      </c>
    </row>
    <row r="16" spans="1:2" x14ac:dyDescent="0.15">
      <c r="A16" s="1" t="s">
        <v>15</v>
      </c>
      <c r="B16" s="53">
        <v>14087</v>
      </c>
    </row>
    <row r="17" spans="1:2" x14ac:dyDescent="0.15">
      <c r="A17" s="1" t="s">
        <v>16</v>
      </c>
      <c r="B17" s="53">
        <v>0</v>
      </c>
    </row>
    <row r="18" spans="1:2" x14ac:dyDescent="0.15">
      <c r="A18" s="1" t="s">
        <v>17</v>
      </c>
      <c r="B18" s="53">
        <v>0</v>
      </c>
    </row>
    <row r="19" spans="1:2" x14ac:dyDescent="0.15">
      <c r="A19" s="1" t="s">
        <v>18</v>
      </c>
      <c r="B19" s="53">
        <v>0</v>
      </c>
    </row>
    <row r="20" spans="1:2" x14ac:dyDescent="0.15">
      <c r="A20" s="1" t="s">
        <v>19</v>
      </c>
      <c r="B20" s="53">
        <v>0</v>
      </c>
    </row>
    <row r="21" spans="1:2" x14ac:dyDescent="0.15">
      <c r="A21" s="1" t="s">
        <v>20</v>
      </c>
      <c r="B21" s="53">
        <v>0</v>
      </c>
    </row>
    <row r="22" spans="1:2" ht="11.25" customHeight="1" x14ac:dyDescent="0.15">
      <c r="B22" s="17"/>
    </row>
    <row r="23" spans="1:2" ht="10.5" customHeight="1" x14ac:dyDescent="0.15">
      <c r="A23" s="2342" t="s">
        <v>43</v>
      </c>
      <c r="B23" s="2342"/>
    </row>
    <row r="24" spans="1:2" x14ac:dyDescent="0.15">
      <c r="A24" s="2342" t="s">
        <v>48</v>
      </c>
      <c r="B24" s="2342"/>
    </row>
    <row r="25" spans="1:2" x14ac:dyDescent="0.15">
      <c r="A25" s="2342" t="s">
        <v>21</v>
      </c>
      <c r="B25" s="2342"/>
    </row>
    <row r="26" spans="1:2" x14ac:dyDescent="0.15">
      <c r="A26" s="2342" t="s">
        <v>22</v>
      </c>
      <c r="B26" s="2342"/>
    </row>
  </sheetData>
  <mergeCells count="5">
    <mergeCell ref="A2:B2"/>
    <mergeCell ref="A23:B23"/>
    <mergeCell ref="A24:B24"/>
    <mergeCell ref="A25:B25"/>
    <mergeCell ref="A26:B26"/>
  </mergeCells>
  <pageMargins left="0.7" right="0.7" top="0.75" bottom="0.75" header="0.3" footer="0.3"/>
  <pageSetup paperSize="9" orientation="portrait" verticalDpi="599"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2:E54"/>
  <sheetViews>
    <sheetView zoomScaleNormal="100" workbookViewId="0"/>
  </sheetViews>
  <sheetFormatPr baseColWidth="10" defaultColWidth="11.5703125" defaultRowHeight="10.5" x14ac:dyDescent="0.15"/>
  <cols>
    <col min="1" max="1" width="15.7109375" style="257" customWidth="1"/>
    <col min="2" max="2" width="40.28515625" style="257" customWidth="1"/>
    <col min="3" max="3" width="25.7109375" style="257" customWidth="1"/>
    <col min="4" max="4" width="42.85546875" style="257" customWidth="1"/>
    <col min="5" max="5" width="15.7109375" style="257" customWidth="1"/>
    <col min="6" max="16384" width="11.5703125" style="257"/>
  </cols>
  <sheetData>
    <row r="2" spans="1:5" s="274" customFormat="1" ht="15" customHeight="1" x14ac:dyDescent="0.15">
      <c r="A2" s="2564" t="s">
        <v>530</v>
      </c>
      <c r="B2" s="2564"/>
      <c r="C2" s="2564"/>
      <c r="D2" s="2564"/>
      <c r="E2" s="2564"/>
    </row>
    <row r="4" spans="1:5" ht="15" customHeight="1" x14ac:dyDescent="0.15">
      <c r="A4" s="280" t="s">
        <v>1</v>
      </c>
      <c r="B4" s="281" t="s">
        <v>531</v>
      </c>
      <c r="C4" s="281" t="s">
        <v>532</v>
      </c>
      <c r="D4" s="281" t="s">
        <v>533</v>
      </c>
      <c r="E4" s="281" t="s">
        <v>525</v>
      </c>
    </row>
    <row r="5" spans="1:5" x14ac:dyDescent="0.15">
      <c r="A5" s="274" t="s">
        <v>71</v>
      </c>
      <c r="B5" s="274"/>
      <c r="C5" s="274"/>
      <c r="D5" s="282"/>
      <c r="E5" s="64">
        <f>SUM(E6:E41)</f>
        <v>9179955</v>
      </c>
    </row>
    <row r="6" spans="1:5" ht="21" x14ac:dyDescent="0.15">
      <c r="A6" s="283" t="s">
        <v>5</v>
      </c>
      <c r="B6" s="283" t="s">
        <v>534</v>
      </c>
      <c r="C6" s="283" t="s">
        <v>535</v>
      </c>
      <c r="D6" s="283" t="s">
        <v>536</v>
      </c>
      <c r="E6" s="24">
        <v>137883</v>
      </c>
    </row>
    <row r="7" spans="1:5" x14ac:dyDescent="0.15">
      <c r="A7" s="283" t="s">
        <v>7</v>
      </c>
      <c r="B7" s="283" t="s">
        <v>537</v>
      </c>
      <c r="C7" s="283" t="s">
        <v>538</v>
      </c>
      <c r="D7" s="283" t="s">
        <v>539</v>
      </c>
      <c r="E7" s="24">
        <v>174744</v>
      </c>
    </row>
    <row r="8" spans="1:5" x14ac:dyDescent="0.15">
      <c r="A8" s="283" t="s">
        <v>8</v>
      </c>
      <c r="B8" s="283" t="s">
        <v>540</v>
      </c>
      <c r="C8" s="283" t="s">
        <v>8</v>
      </c>
      <c r="D8" s="283" t="s">
        <v>8</v>
      </c>
      <c r="E8" s="24">
        <v>268671</v>
      </c>
    </row>
    <row r="9" spans="1:5" x14ac:dyDescent="0.15">
      <c r="A9" s="283" t="s">
        <v>8</v>
      </c>
      <c r="B9" s="283" t="s">
        <v>541</v>
      </c>
      <c r="C9" s="283" t="s">
        <v>8</v>
      </c>
      <c r="D9" s="283" t="s">
        <v>542</v>
      </c>
      <c r="E9" s="24">
        <v>7314</v>
      </c>
    </row>
    <row r="10" spans="1:5" ht="11.25" x14ac:dyDescent="0.15">
      <c r="A10" s="283" t="s">
        <v>9</v>
      </c>
      <c r="B10" s="283" t="s">
        <v>543</v>
      </c>
      <c r="C10" s="283" t="s">
        <v>544</v>
      </c>
      <c r="D10" s="283" t="s">
        <v>545</v>
      </c>
      <c r="E10" s="24">
        <v>43754</v>
      </c>
    </row>
    <row r="11" spans="1:5" x14ac:dyDescent="0.15">
      <c r="A11" s="283" t="s">
        <v>9</v>
      </c>
      <c r="B11" s="283" t="s">
        <v>546</v>
      </c>
      <c r="C11" s="283" t="s">
        <v>547</v>
      </c>
      <c r="D11" s="283" t="s">
        <v>548</v>
      </c>
      <c r="E11" s="24">
        <v>59082</v>
      </c>
    </row>
    <row r="12" spans="1:5" x14ac:dyDescent="0.15">
      <c r="A12" s="283" t="s">
        <v>9</v>
      </c>
      <c r="B12" s="283" t="s">
        <v>549</v>
      </c>
      <c r="C12" s="283" t="s">
        <v>550</v>
      </c>
      <c r="D12" s="283" t="s">
        <v>550</v>
      </c>
      <c r="E12" s="24">
        <v>45708</v>
      </c>
    </row>
    <row r="13" spans="1:5" x14ac:dyDescent="0.15">
      <c r="A13" s="283" t="s">
        <v>10</v>
      </c>
      <c r="B13" s="283" t="s">
        <v>551</v>
      </c>
      <c r="C13" s="283" t="s">
        <v>552</v>
      </c>
      <c r="D13" s="283" t="s">
        <v>553</v>
      </c>
      <c r="E13" s="24">
        <v>9959</v>
      </c>
    </row>
    <row r="14" spans="1:5" ht="21" x14ac:dyDescent="0.15">
      <c r="A14" s="283" t="s">
        <v>11</v>
      </c>
      <c r="B14" s="283" t="s">
        <v>554</v>
      </c>
      <c r="C14" s="283" t="s">
        <v>11</v>
      </c>
      <c r="D14" s="283" t="s">
        <v>555</v>
      </c>
      <c r="E14" s="24">
        <v>9571</v>
      </c>
    </row>
    <row r="15" spans="1:5" x14ac:dyDescent="0.15">
      <c r="A15" s="283" t="s">
        <v>11</v>
      </c>
      <c r="B15" s="283" t="s">
        <v>556</v>
      </c>
      <c r="C15" s="283" t="s">
        <v>557</v>
      </c>
      <c r="D15" s="283" t="s">
        <v>558</v>
      </c>
      <c r="E15" s="24">
        <v>8000</v>
      </c>
    </row>
    <row r="16" spans="1:5" x14ac:dyDescent="0.15">
      <c r="A16" s="283" t="s">
        <v>11</v>
      </c>
      <c r="B16" s="283" t="s">
        <v>559</v>
      </c>
      <c r="C16" s="283" t="s">
        <v>560</v>
      </c>
      <c r="D16" s="283" t="s">
        <v>560</v>
      </c>
      <c r="E16" s="24">
        <v>7130</v>
      </c>
    </row>
    <row r="17" spans="1:5" ht="11.25" x14ac:dyDescent="0.15">
      <c r="A17" s="283" t="s">
        <v>561</v>
      </c>
      <c r="B17" s="283" t="s">
        <v>562</v>
      </c>
      <c r="C17" s="283" t="s">
        <v>563</v>
      </c>
      <c r="D17" s="283" t="s">
        <v>564</v>
      </c>
      <c r="E17" s="24">
        <v>3709</v>
      </c>
    </row>
    <row r="18" spans="1:5" x14ac:dyDescent="0.15">
      <c r="A18" s="283" t="s">
        <v>14</v>
      </c>
      <c r="B18" s="283" t="s">
        <v>565</v>
      </c>
      <c r="C18" s="283" t="s">
        <v>566</v>
      </c>
      <c r="D18" s="283" t="s">
        <v>567</v>
      </c>
      <c r="E18" s="24">
        <v>4138</v>
      </c>
    </row>
    <row r="19" spans="1:5" x14ac:dyDescent="0.15">
      <c r="A19" s="283" t="s">
        <v>15</v>
      </c>
      <c r="B19" s="283" t="s">
        <v>568</v>
      </c>
      <c r="C19" s="283" t="s">
        <v>15</v>
      </c>
      <c r="D19" s="283" t="s">
        <v>569</v>
      </c>
      <c r="E19" s="24">
        <v>11600</v>
      </c>
    </row>
    <row r="20" spans="1:5" ht="11.25" x14ac:dyDescent="0.15">
      <c r="A20" s="283" t="s">
        <v>16</v>
      </c>
      <c r="B20" s="283" t="s">
        <v>570</v>
      </c>
      <c r="C20" s="283" t="s">
        <v>571</v>
      </c>
      <c r="D20" s="283" t="s">
        <v>572</v>
      </c>
      <c r="E20" s="24">
        <v>6832</v>
      </c>
    </row>
    <row r="21" spans="1:5" x14ac:dyDescent="0.15">
      <c r="A21" s="283" t="s">
        <v>16</v>
      </c>
      <c r="B21" s="283" t="s">
        <v>573</v>
      </c>
      <c r="C21" s="283" t="s">
        <v>574</v>
      </c>
      <c r="D21" s="283" t="s">
        <v>575</v>
      </c>
      <c r="E21" s="24">
        <v>6374</v>
      </c>
    </row>
    <row r="22" spans="1:5" x14ac:dyDescent="0.15">
      <c r="A22" s="283" t="s">
        <v>16</v>
      </c>
      <c r="B22" s="283" t="s">
        <v>576</v>
      </c>
      <c r="C22" s="283" t="s">
        <v>577</v>
      </c>
      <c r="D22" s="283" t="s">
        <v>578</v>
      </c>
      <c r="E22" s="24">
        <v>60832</v>
      </c>
    </row>
    <row r="23" spans="1:5" x14ac:dyDescent="0.15">
      <c r="A23" s="283" t="s">
        <v>16</v>
      </c>
      <c r="B23" s="283" t="s">
        <v>579</v>
      </c>
      <c r="C23" s="283" t="s">
        <v>580</v>
      </c>
      <c r="D23" s="283" t="s">
        <v>581</v>
      </c>
      <c r="E23" s="24">
        <v>12500</v>
      </c>
    </row>
    <row r="24" spans="1:5" x14ac:dyDescent="0.15">
      <c r="A24" s="283" t="s">
        <v>16</v>
      </c>
      <c r="B24" s="283" t="s">
        <v>582</v>
      </c>
      <c r="C24" s="283" t="s">
        <v>583</v>
      </c>
      <c r="D24" s="283" t="s">
        <v>584</v>
      </c>
      <c r="E24" s="24">
        <v>53000</v>
      </c>
    </row>
    <row r="25" spans="1:5" x14ac:dyDescent="0.15">
      <c r="A25" s="283" t="s">
        <v>418</v>
      </c>
      <c r="B25" s="283" t="s">
        <v>585</v>
      </c>
      <c r="C25" s="283" t="s">
        <v>586</v>
      </c>
      <c r="D25" s="283" t="s">
        <v>587</v>
      </c>
      <c r="E25" s="24">
        <v>13975</v>
      </c>
    </row>
    <row r="26" spans="1:5" x14ac:dyDescent="0.15">
      <c r="A26" s="283" t="s">
        <v>314</v>
      </c>
      <c r="B26" s="283" t="s">
        <v>588</v>
      </c>
      <c r="C26" s="283" t="s">
        <v>589</v>
      </c>
      <c r="D26" s="283" t="s">
        <v>590</v>
      </c>
      <c r="E26" s="24">
        <v>107000</v>
      </c>
    </row>
    <row r="27" spans="1:5" x14ac:dyDescent="0.15">
      <c r="A27" s="283" t="s">
        <v>314</v>
      </c>
      <c r="B27" s="283" t="s">
        <v>591</v>
      </c>
      <c r="C27" s="283" t="s">
        <v>592</v>
      </c>
      <c r="D27" s="283" t="s">
        <v>593</v>
      </c>
      <c r="E27" s="24">
        <v>253780</v>
      </c>
    </row>
    <row r="28" spans="1:5" x14ac:dyDescent="0.15">
      <c r="A28" s="283" t="s">
        <v>314</v>
      </c>
      <c r="B28" s="283" t="s">
        <v>594</v>
      </c>
      <c r="C28" s="283" t="s">
        <v>595</v>
      </c>
      <c r="D28" s="283" t="s">
        <v>596</v>
      </c>
      <c r="E28" s="24">
        <v>39255</v>
      </c>
    </row>
    <row r="29" spans="1:5" x14ac:dyDescent="0.15">
      <c r="A29" s="283" t="s">
        <v>314</v>
      </c>
      <c r="B29" s="283" t="s">
        <v>597</v>
      </c>
      <c r="C29" s="283" t="s">
        <v>598</v>
      </c>
      <c r="D29" s="283" t="s">
        <v>599</v>
      </c>
      <c r="E29" s="24">
        <v>48232</v>
      </c>
    </row>
    <row r="30" spans="1:5" x14ac:dyDescent="0.15">
      <c r="A30" s="283" t="s">
        <v>314</v>
      </c>
      <c r="B30" s="283" t="s">
        <v>600</v>
      </c>
      <c r="C30" s="283" t="s">
        <v>601</v>
      </c>
      <c r="D30" s="283" t="s">
        <v>602</v>
      </c>
      <c r="E30" s="24">
        <v>293986</v>
      </c>
    </row>
    <row r="31" spans="1:5" x14ac:dyDescent="0.15">
      <c r="A31" s="283" t="s">
        <v>314</v>
      </c>
      <c r="B31" s="283" t="s">
        <v>603</v>
      </c>
      <c r="C31" s="283" t="s">
        <v>604</v>
      </c>
      <c r="D31" s="283" t="s">
        <v>605</v>
      </c>
      <c r="E31" s="24">
        <v>42567</v>
      </c>
    </row>
    <row r="32" spans="1:5" x14ac:dyDescent="0.15">
      <c r="A32" s="283" t="s">
        <v>19</v>
      </c>
      <c r="B32" s="283" t="s">
        <v>606</v>
      </c>
      <c r="C32" s="283" t="s">
        <v>607</v>
      </c>
      <c r="D32" s="283" t="s">
        <v>608</v>
      </c>
      <c r="E32" s="24">
        <v>154093</v>
      </c>
    </row>
    <row r="33" spans="1:5" x14ac:dyDescent="0.15">
      <c r="A33" s="283" t="s">
        <v>19</v>
      </c>
      <c r="B33" s="283" t="s">
        <v>609</v>
      </c>
      <c r="C33" s="283" t="s">
        <v>19</v>
      </c>
      <c r="D33" s="283" t="s">
        <v>610</v>
      </c>
      <c r="E33" s="24">
        <v>10625</v>
      </c>
    </row>
    <row r="34" spans="1:5" x14ac:dyDescent="0.15">
      <c r="A34" s="283" t="s">
        <v>19</v>
      </c>
      <c r="B34" s="283" t="s">
        <v>611</v>
      </c>
      <c r="C34" s="283" t="s">
        <v>19</v>
      </c>
      <c r="D34" s="283" t="s">
        <v>610</v>
      </c>
      <c r="E34" s="24">
        <v>157616</v>
      </c>
    </row>
    <row r="35" spans="1:5" ht="21" x14ac:dyDescent="0.15">
      <c r="A35" s="283" t="s">
        <v>19</v>
      </c>
      <c r="B35" s="283" t="s">
        <v>612</v>
      </c>
      <c r="C35" s="283" t="s">
        <v>613</v>
      </c>
      <c r="D35" s="283" t="s">
        <v>614</v>
      </c>
      <c r="E35" s="24">
        <v>1742000</v>
      </c>
    </row>
    <row r="36" spans="1:5" ht="21" x14ac:dyDescent="0.15">
      <c r="A36" s="283" t="s">
        <v>20</v>
      </c>
      <c r="B36" s="283" t="s">
        <v>615</v>
      </c>
      <c r="C36" s="283" t="s">
        <v>616</v>
      </c>
      <c r="D36" s="283" t="s">
        <v>617</v>
      </c>
      <c r="E36" s="24">
        <v>3525901</v>
      </c>
    </row>
    <row r="37" spans="1:5" x14ac:dyDescent="0.15">
      <c r="A37" s="283" t="s">
        <v>20</v>
      </c>
      <c r="B37" s="283" t="s">
        <v>618</v>
      </c>
      <c r="C37" s="283" t="s">
        <v>619</v>
      </c>
      <c r="D37" s="283" t="s">
        <v>620</v>
      </c>
      <c r="E37" s="24">
        <v>181414</v>
      </c>
    </row>
    <row r="38" spans="1:5" x14ac:dyDescent="0.15">
      <c r="A38" s="283" t="s">
        <v>20</v>
      </c>
      <c r="B38" s="283" t="s">
        <v>621</v>
      </c>
      <c r="C38" s="283" t="s">
        <v>20</v>
      </c>
      <c r="D38" s="283" t="s">
        <v>622</v>
      </c>
      <c r="E38" s="24">
        <v>5030</v>
      </c>
    </row>
    <row r="39" spans="1:5" ht="21" x14ac:dyDescent="0.15">
      <c r="A39" s="283" t="s">
        <v>20</v>
      </c>
      <c r="B39" s="283" t="s">
        <v>623</v>
      </c>
      <c r="C39" s="283" t="s">
        <v>624</v>
      </c>
      <c r="D39" s="283" t="s">
        <v>625</v>
      </c>
      <c r="E39" s="24">
        <v>1460000</v>
      </c>
    </row>
    <row r="40" spans="1:5" x14ac:dyDescent="0.15">
      <c r="A40" s="283" t="s">
        <v>20</v>
      </c>
      <c r="B40" s="283" t="s">
        <v>626</v>
      </c>
      <c r="C40" s="283" t="s">
        <v>627</v>
      </c>
      <c r="D40" s="283" t="s">
        <v>628</v>
      </c>
      <c r="E40" s="24">
        <v>63093</v>
      </c>
    </row>
    <row r="41" spans="1:5" ht="21" x14ac:dyDescent="0.15">
      <c r="A41" s="283" t="s">
        <v>20</v>
      </c>
      <c r="B41" s="283" t="s">
        <v>629</v>
      </c>
      <c r="C41" s="283" t="s">
        <v>630</v>
      </c>
      <c r="D41" s="283" t="s">
        <v>631</v>
      </c>
      <c r="E41" s="24">
        <v>150587</v>
      </c>
    </row>
    <row r="43" spans="1:5" ht="15" customHeight="1" x14ac:dyDescent="0.15">
      <c r="A43" s="257" t="s">
        <v>632</v>
      </c>
    </row>
    <row r="44" spans="1:5" x14ac:dyDescent="0.15">
      <c r="A44" s="257" t="s">
        <v>633</v>
      </c>
    </row>
    <row r="45" spans="1:5" x14ac:dyDescent="0.15">
      <c r="A45" s="257" t="s">
        <v>634</v>
      </c>
    </row>
    <row r="46" spans="1:5" x14ac:dyDescent="0.15">
      <c r="A46" s="257" t="s">
        <v>635</v>
      </c>
    </row>
    <row r="47" spans="1:5" x14ac:dyDescent="0.15">
      <c r="A47" s="257" t="s">
        <v>506</v>
      </c>
    </row>
    <row r="54" spans="2:2" x14ac:dyDescent="0.15">
      <c r="B54" s="284"/>
    </row>
  </sheetData>
  <mergeCells count="1">
    <mergeCell ref="A2:E2"/>
  </mergeCells>
  <pageMargins left="0.7" right="0.7" top="0.75" bottom="0.75" header="0.3" footer="0.3"/>
  <pageSetup paperSize="9" orientation="portrait" verticalDpi="599"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dimension ref="A1:E57"/>
  <sheetViews>
    <sheetView zoomScaleNormal="100" workbookViewId="0"/>
  </sheetViews>
  <sheetFormatPr baseColWidth="10" defaultRowHeight="10.5" x14ac:dyDescent="0.15"/>
  <cols>
    <col min="1" max="1" width="16.42578125" style="258" customWidth="1"/>
    <col min="2" max="2" width="40.140625" style="258" customWidth="1"/>
    <col min="3" max="3" width="28.5703125" style="258" customWidth="1"/>
    <col min="4" max="4" width="36" style="258" customWidth="1"/>
    <col min="5" max="5" width="15.7109375" style="285" customWidth="1"/>
    <col min="6" max="16384" width="11.42578125" style="258"/>
  </cols>
  <sheetData>
    <row r="1" spans="1:5" ht="15" customHeight="1" x14ac:dyDescent="0.15">
      <c r="A1" s="257"/>
    </row>
    <row r="2" spans="1:5" s="286" customFormat="1" ht="15" customHeight="1" x14ac:dyDescent="0.15">
      <c r="A2" s="2565" t="s">
        <v>636</v>
      </c>
      <c r="B2" s="2565"/>
      <c r="C2" s="2565"/>
      <c r="D2" s="2565"/>
      <c r="E2" s="2565"/>
    </row>
    <row r="3" spans="1:5" s="286" customFormat="1" ht="11.25" customHeight="1" x14ac:dyDescent="0.15">
      <c r="E3" s="287"/>
    </row>
    <row r="4" spans="1:5" s="279" customFormat="1" ht="15" customHeight="1" x14ac:dyDescent="0.15">
      <c r="A4" s="288" t="s">
        <v>1</v>
      </c>
      <c r="B4" s="288" t="s">
        <v>531</v>
      </c>
      <c r="C4" s="288" t="s">
        <v>532</v>
      </c>
      <c r="D4" s="288" t="s">
        <v>533</v>
      </c>
      <c r="E4" s="280" t="s">
        <v>525</v>
      </c>
    </row>
    <row r="5" spans="1:5" s="279" customFormat="1" ht="13.5" customHeight="1" x14ac:dyDescent="0.15">
      <c r="A5" s="289" t="s">
        <v>71</v>
      </c>
      <c r="B5" s="289"/>
      <c r="C5" s="289"/>
      <c r="D5" s="289"/>
      <c r="E5" s="290">
        <f>SUM(E6:E54)</f>
        <v>5428980.2999999998</v>
      </c>
    </row>
    <row r="6" spans="1:5" s="294" customFormat="1" x14ac:dyDescent="0.15">
      <c r="A6" s="291" t="s">
        <v>5</v>
      </c>
      <c r="B6" s="292" t="s">
        <v>637</v>
      </c>
      <c r="C6" s="291" t="s">
        <v>535</v>
      </c>
      <c r="D6" s="291" t="s">
        <v>536</v>
      </c>
      <c r="E6" s="293">
        <v>209131</v>
      </c>
    </row>
    <row r="7" spans="1:5" s="294" customFormat="1" x14ac:dyDescent="0.15">
      <c r="A7" s="291" t="s">
        <v>7</v>
      </c>
      <c r="B7" s="292" t="s">
        <v>638</v>
      </c>
      <c r="C7" s="291" t="s">
        <v>538</v>
      </c>
      <c r="D7" s="291" t="s">
        <v>639</v>
      </c>
      <c r="E7" s="293">
        <v>127149</v>
      </c>
    </row>
    <row r="8" spans="1:5" s="294" customFormat="1" x14ac:dyDescent="0.15">
      <c r="A8" s="291" t="s">
        <v>8</v>
      </c>
      <c r="B8" s="292" t="s">
        <v>640</v>
      </c>
      <c r="C8" s="291" t="s">
        <v>8</v>
      </c>
      <c r="D8" s="291" t="s">
        <v>8</v>
      </c>
      <c r="E8" s="293">
        <v>2583</v>
      </c>
    </row>
    <row r="9" spans="1:5" s="294" customFormat="1" x14ac:dyDescent="0.15">
      <c r="A9" s="291" t="s">
        <v>8</v>
      </c>
      <c r="B9" s="292" t="s">
        <v>641</v>
      </c>
      <c r="C9" s="291" t="s">
        <v>642</v>
      </c>
      <c r="D9" s="291" t="s">
        <v>643</v>
      </c>
      <c r="E9" s="293">
        <v>73987</v>
      </c>
    </row>
    <row r="10" spans="1:5" s="294" customFormat="1" x14ac:dyDescent="0.15">
      <c r="A10" s="291" t="s">
        <v>10</v>
      </c>
      <c r="B10" s="292" t="s">
        <v>644</v>
      </c>
      <c r="C10" s="291" t="s">
        <v>645</v>
      </c>
      <c r="D10" s="291" t="s">
        <v>646</v>
      </c>
      <c r="E10" s="293">
        <v>4229</v>
      </c>
    </row>
    <row r="11" spans="1:5" s="294" customFormat="1" ht="11.25" x14ac:dyDescent="0.15">
      <c r="A11" s="291" t="s">
        <v>10</v>
      </c>
      <c r="B11" s="292" t="s">
        <v>647</v>
      </c>
      <c r="C11" s="291" t="s">
        <v>648</v>
      </c>
      <c r="D11" s="291" t="s">
        <v>649</v>
      </c>
      <c r="E11" s="293">
        <v>859</v>
      </c>
    </row>
    <row r="12" spans="1:5" s="294" customFormat="1" x14ac:dyDescent="0.15">
      <c r="A12" s="291" t="s">
        <v>11</v>
      </c>
      <c r="B12" s="292" t="s">
        <v>650</v>
      </c>
      <c r="C12" s="291" t="s">
        <v>651</v>
      </c>
      <c r="D12" s="291" t="s">
        <v>651</v>
      </c>
      <c r="E12" s="293">
        <v>10175</v>
      </c>
    </row>
    <row r="13" spans="1:5" s="294" customFormat="1" x14ac:dyDescent="0.15">
      <c r="A13" s="291" t="s">
        <v>11</v>
      </c>
      <c r="B13" s="292" t="s">
        <v>652</v>
      </c>
      <c r="C13" s="291" t="s">
        <v>11</v>
      </c>
      <c r="D13" s="291" t="s">
        <v>11</v>
      </c>
      <c r="E13" s="293">
        <v>9094</v>
      </c>
    </row>
    <row r="14" spans="1:5" s="294" customFormat="1" x14ac:dyDescent="0.15">
      <c r="A14" s="291" t="s">
        <v>11</v>
      </c>
      <c r="B14" s="292" t="s">
        <v>653</v>
      </c>
      <c r="C14" s="291" t="s">
        <v>654</v>
      </c>
      <c r="D14" s="291" t="s">
        <v>654</v>
      </c>
      <c r="E14" s="293">
        <v>520</v>
      </c>
    </row>
    <row r="15" spans="1:5" s="294" customFormat="1" x14ac:dyDescent="0.15">
      <c r="A15" s="291" t="s">
        <v>12</v>
      </c>
      <c r="B15" s="292" t="s">
        <v>655</v>
      </c>
      <c r="C15" s="291" t="s">
        <v>656</v>
      </c>
      <c r="D15" s="291" t="s">
        <v>657</v>
      </c>
      <c r="E15" s="293">
        <v>10185</v>
      </c>
    </row>
    <row r="16" spans="1:5" s="294" customFormat="1" x14ac:dyDescent="0.15">
      <c r="A16" s="291" t="s">
        <v>13</v>
      </c>
      <c r="B16" s="292" t="s">
        <v>658</v>
      </c>
      <c r="C16" s="291" t="s">
        <v>659</v>
      </c>
      <c r="D16" s="291" t="s">
        <v>660</v>
      </c>
      <c r="E16" s="293">
        <v>5870</v>
      </c>
    </row>
    <row r="17" spans="1:5" s="294" customFormat="1" x14ac:dyDescent="0.15">
      <c r="A17" s="291" t="s">
        <v>13</v>
      </c>
      <c r="B17" s="292" t="s">
        <v>661</v>
      </c>
      <c r="C17" s="291" t="s">
        <v>563</v>
      </c>
      <c r="D17" s="291" t="s">
        <v>662</v>
      </c>
      <c r="E17" s="293">
        <v>36882</v>
      </c>
    </row>
    <row r="18" spans="1:5" s="294" customFormat="1" x14ac:dyDescent="0.15">
      <c r="A18" s="291" t="s">
        <v>14</v>
      </c>
      <c r="B18" s="292" t="s">
        <v>663</v>
      </c>
      <c r="C18" s="291" t="s">
        <v>566</v>
      </c>
      <c r="D18" s="291" t="s">
        <v>664</v>
      </c>
      <c r="E18" s="293">
        <v>604</v>
      </c>
    </row>
    <row r="19" spans="1:5" s="294" customFormat="1" x14ac:dyDescent="0.15">
      <c r="A19" s="291" t="s">
        <v>14</v>
      </c>
      <c r="B19" s="292" t="s">
        <v>665</v>
      </c>
      <c r="C19" s="291" t="s">
        <v>566</v>
      </c>
      <c r="D19" s="291" t="s">
        <v>567</v>
      </c>
      <c r="E19" s="295">
        <v>1009.34</v>
      </c>
    </row>
    <row r="20" spans="1:5" s="294" customFormat="1" x14ac:dyDescent="0.15">
      <c r="A20" s="291" t="s">
        <v>14</v>
      </c>
      <c r="B20" s="292" t="s">
        <v>666</v>
      </c>
      <c r="C20" s="291" t="s">
        <v>667</v>
      </c>
      <c r="D20" s="291" t="s">
        <v>668</v>
      </c>
      <c r="E20" s="293">
        <v>12163</v>
      </c>
    </row>
    <row r="21" spans="1:5" s="294" customFormat="1" x14ac:dyDescent="0.15">
      <c r="A21" s="291" t="s">
        <v>14</v>
      </c>
      <c r="B21" s="292" t="s">
        <v>669</v>
      </c>
      <c r="C21" s="291" t="s">
        <v>670</v>
      </c>
      <c r="D21" s="291" t="s">
        <v>671</v>
      </c>
      <c r="E21" s="293">
        <v>45</v>
      </c>
    </row>
    <row r="22" spans="1:5" s="294" customFormat="1" x14ac:dyDescent="0.15">
      <c r="A22" s="291" t="s">
        <v>14</v>
      </c>
      <c r="B22" s="292" t="s">
        <v>672</v>
      </c>
      <c r="C22" s="291" t="s">
        <v>673</v>
      </c>
      <c r="D22" s="291" t="s">
        <v>674</v>
      </c>
      <c r="E22" s="293">
        <v>417</v>
      </c>
    </row>
    <row r="23" spans="1:5" s="294" customFormat="1" x14ac:dyDescent="0.15">
      <c r="A23" s="291" t="s">
        <v>14</v>
      </c>
      <c r="B23" s="292" t="s">
        <v>675</v>
      </c>
      <c r="C23" s="291" t="s">
        <v>676</v>
      </c>
      <c r="D23" s="291" t="s">
        <v>677</v>
      </c>
      <c r="E23" s="293">
        <v>145</v>
      </c>
    </row>
    <row r="24" spans="1:5" s="294" customFormat="1" x14ac:dyDescent="0.15">
      <c r="A24" s="291" t="s">
        <v>14</v>
      </c>
      <c r="B24" s="292" t="s">
        <v>678</v>
      </c>
      <c r="C24" s="291" t="s">
        <v>676</v>
      </c>
      <c r="D24" s="291" t="s">
        <v>679</v>
      </c>
      <c r="E24" s="293">
        <v>147</v>
      </c>
    </row>
    <row r="25" spans="1:5" s="294" customFormat="1" x14ac:dyDescent="0.15">
      <c r="A25" s="283" t="s">
        <v>15</v>
      </c>
      <c r="B25" s="292" t="s">
        <v>680</v>
      </c>
      <c r="C25" s="291" t="s">
        <v>681</v>
      </c>
      <c r="D25" s="291" t="s">
        <v>682</v>
      </c>
      <c r="E25" s="295">
        <v>2181.66</v>
      </c>
    </row>
    <row r="26" spans="1:5" s="294" customFormat="1" x14ac:dyDescent="0.15">
      <c r="A26" s="283" t="s">
        <v>15</v>
      </c>
      <c r="B26" s="292" t="s">
        <v>683</v>
      </c>
      <c r="C26" s="291" t="s">
        <v>684</v>
      </c>
      <c r="D26" s="291" t="s">
        <v>685</v>
      </c>
      <c r="E26" s="295">
        <v>2020.8</v>
      </c>
    </row>
    <row r="27" spans="1:5" s="294" customFormat="1" x14ac:dyDescent="0.15">
      <c r="A27" s="283" t="s">
        <v>15</v>
      </c>
      <c r="B27" s="292" t="s">
        <v>686</v>
      </c>
      <c r="C27" s="291" t="s">
        <v>687</v>
      </c>
      <c r="D27" s="291" t="s">
        <v>688</v>
      </c>
      <c r="E27" s="293">
        <v>55948</v>
      </c>
    </row>
    <row r="28" spans="1:5" s="294" customFormat="1" x14ac:dyDescent="0.15">
      <c r="A28" s="283" t="s">
        <v>15</v>
      </c>
      <c r="B28" s="292" t="s">
        <v>689</v>
      </c>
      <c r="C28" s="283" t="s">
        <v>15</v>
      </c>
      <c r="D28" s="291" t="s">
        <v>690</v>
      </c>
      <c r="E28" s="293">
        <v>12421</v>
      </c>
    </row>
    <row r="29" spans="1:5" s="294" customFormat="1" x14ac:dyDescent="0.15">
      <c r="A29" s="283" t="s">
        <v>15</v>
      </c>
      <c r="B29" s="292" t="s">
        <v>691</v>
      </c>
      <c r="C29" s="283" t="s">
        <v>15</v>
      </c>
      <c r="D29" s="291" t="s">
        <v>692</v>
      </c>
      <c r="E29" s="293">
        <v>18856</v>
      </c>
    </row>
    <row r="30" spans="1:5" s="294" customFormat="1" x14ac:dyDescent="0.15">
      <c r="A30" s="283" t="s">
        <v>15</v>
      </c>
      <c r="B30" s="292" t="s">
        <v>693</v>
      </c>
      <c r="C30" s="291" t="s">
        <v>694</v>
      </c>
      <c r="D30" s="291" t="s">
        <v>695</v>
      </c>
      <c r="E30" s="293">
        <v>3037</v>
      </c>
    </row>
    <row r="31" spans="1:5" s="294" customFormat="1" x14ac:dyDescent="0.15">
      <c r="A31" s="291" t="s">
        <v>417</v>
      </c>
      <c r="B31" s="292" t="s">
        <v>696</v>
      </c>
      <c r="C31" s="291" t="s">
        <v>574</v>
      </c>
      <c r="D31" s="291" t="s">
        <v>697</v>
      </c>
      <c r="E31" s="293">
        <v>16625</v>
      </c>
    </row>
    <row r="32" spans="1:5" s="294" customFormat="1" x14ac:dyDescent="0.15">
      <c r="A32" s="291" t="s">
        <v>417</v>
      </c>
      <c r="B32" s="292" t="s">
        <v>698</v>
      </c>
      <c r="C32" s="291" t="s">
        <v>574</v>
      </c>
      <c r="D32" s="291" t="s">
        <v>699</v>
      </c>
      <c r="E32" s="293">
        <v>33050</v>
      </c>
    </row>
    <row r="33" spans="1:5" s="294" customFormat="1" x14ac:dyDescent="0.15">
      <c r="A33" s="291" t="s">
        <v>417</v>
      </c>
      <c r="B33" s="292" t="s">
        <v>700</v>
      </c>
      <c r="C33" s="291" t="s">
        <v>574</v>
      </c>
      <c r="D33" s="291" t="s">
        <v>699</v>
      </c>
      <c r="E33" s="293">
        <v>17530</v>
      </c>
    </row>
    <row r="34" spans="1:5" s="294" customFormat="1" x14ac:dyDescent="0.15">
      <c r="A34" s="291" t="s">
        <v>417</v>
      </c>
      <c r="B34" s="292" t="s">
        <v>701</v>
      </c>
      <c r="C34" s="291" t="s">
        <v>574</v>
      </c>
      <c r="D34" s="291" t="s">
        <v>702</v>
      </c>
      <c r="E34" s="293">
        <v>12789</v>
      </c>
    </row>
    <row r="35" spans="1:5" s="294" customFormat="1" x14ac:dyDescent="0.15">
      <c r="A35" s="291" t="s">
        <v>417</v>
      </c>
      <c r="B35" s="292" t="s">
        <v>703</v>
      </c>
      <c r="C35" s="291" t="s">
        <v>580</v>
      </c>
      <c r="D35" s="291" t="s">
        <v>704</v>
      </c>
      <c r="E35" s="293">
        <v>12825</v>
      </c>
    </row>
    <row r="36" spans="1:5" s="294" customFormat="1" x14ac:dyDescent="0.15">
      <c r="A36" s="291" t="s">
        <v>417</v>
      </c>
      <c r="B36" s="292" t="s">
        <v>705</v>
      </c>
      <c r="C36" s="291" t="s">
        <v>580</v>
      </c>
      <c r="D36" s="291" t="s">
        <v>706</v>
      </c>
      <c r="E36" s="293">
        <v>72462</v>
      </c>
    </row>
    <row r="37" spans="1:5" s="294" customFormat="1" x14ac:dyDescent="0.15">
      <c r="A37" s="291" t="s">
        <v>418</v>
      </c>
      <c r="B37" s="292" t="s">
        <v>707</v>
      </c>
      <c r="C37" s="291" t="s">
        <v>708</v>
      </c>
      <c r="D37" s="291" t="s">
        <v>709</v>
      </c>
      <c r="E37" s="293">
        <v>7537</v>
      </c>
    </row>
    <row r="38" spans="1:5" s="294" customFormat="1" x14ac:dyDescent="0.15">
      <c r="A38" s="291" t="s">
        <v>314</v>
      </c>
      <c r="B38" s="292" t="s">
        <v>710</v>
      </c>
      <c r="C38" s="291" t="s">
        <v>595</v>
      </c>
      <c r="D38" s="291" t="s">
        <v>711</v>
      </c>
      <c r="E38" s="293">
        <v>33972</v>
      </c>
    </row>
    <row r="39" spans="1:5" s="294" customFormat="1" x14ac:dyDescent="0.15">
      <c r="A39" s="291" t="s">
        <v>314</v>
      </c>
      <c r="B39" s="292" t="s">
        <v>712</v>
      </c>
      <c r="C39" s="291" t="s">
        <v>601</v>
      </c>
      <c r="D39" s="291" t="s">
        <v>713</v>
      </c>
      <c r="E39" s="293">
        <v>12065</v>
      </c>
    </row>
    <row r="40" spans="1:5" s="294" customFormat="1" x14ac:dyDescent="0.15">
      <c r="A40" s="291" t="s">
        <v>314</v>
      </c>
      <c r="B40" s="292" t="s">
        <v>714</v>
      </c>
      <c r="C40" s="291" t="s">
        <v>715</v>
      </c>
      <c r="D40" s="291" t="s">
        <v>716</v>
      </c>
      <c r="E40" s="293">
        <v>49415</v>
      </c>
    </row>
    <row r="41" spans="1:5" s="294" customFormat="1" x14ac:dyDescent="0.15">
      <c r="A41" s="291" t="s">
        <v>19</v>
      </c>
      <c r="B41" s="292" t="s">
        <v>717</v>
      </c>
      <c r="C41" s="291" t="s">
        <v>718</v>
      </c>
      <c r="D41" s="291" t="s">
        <v>719</v>
      </c>
      <c r="E41" s="293">
        <v>18060</v>
      </c>
    </row>
    <row r="42" spans="1:5" s="294" customFormat="1" x14ac:dyDescent="0.15">
      <c r="A42" s="291" t="s">
        <v>19</v>
      </c>
      <c r="B42" s="292" t="s">
        <v>720</v>
      </c>
      <c r="C42" s="291" t="s">
        <v>718</v>
      </c>
      <c r="D42" s="291" t="s">
        <v>721</v>
      </c>
      <c r="E42" s="293">
        <v>16516</v>
      </c>
    </row>
    <row r="43" spans="1:5" s="294" customFormat="1" x14ac:dyDescent="0.15">
      <c r="A43" s="291" t="s">
        <v>19</v>
      </c>
      <c r="B43" s="292" t="s">
        <v>722</v>
      </c>
      <c r="C43" s="291" t="s">
        <v>19</v>
      </c>
      <c r="D43" s="291" t="s">
        <v>610</v>
      </c>
      <c r="E43" s="293">
        <v>12725</v>
      </c>
    </row>
    <row r="44" spans="1:5" s="294" customFormat="1" x14ac:dyDescent="0.15">
      <c r="A44" s="291" t="s">
        <v>19</v>
      </c>
      <c r="B44" s="292" t="s">
        <v>723</v>
      </c>
      <c r="C44" s="291" t="s">
        <v>19</v>
      </c>
      <c r="D44" s="291" t="s">
        <v>724</v>
      </c>
      <c r="E44" s="293">
        <v>1097975</v>
      </c>
    </row>
    <row r="45" spans="1:5" s="294" customFormat="1" x14ac:dyDescent="0.15">
      <c r="A45" s="291" t="s">
        <v>19</v>
      </c>
      <c r="B45" s="292" t="s">
        <v>725</v>
      </c>
      <c r="C45" s="291" t="s">
        <v>726</v>
      </c>
      <c r="D45" s="291" t="s">
        <v>726</v>
      </c>
      <c r="E45" s="295">
        <v>41620.5</v>
      </c>
    </row>
    <row r="46" spans="1:5" s="294" customFormat="1" x14ac:dyDescent="0.15">
      <c r="A46" s="291" t="s">
        <v>19</v>
      </c>
      <c r="B46" s="292" t="s">
        <v>727</v>
      </c>
      <c r="C46" s="291" t="s">
        <v>718</v>
      </c>
      <c r="D46" s="291" t="s">
        <v>718</v>
      </c>
      <c r="E46" s="293">
        <v>2150</v>
      </c>
    </row>
    <row r="47" spans="1:5" s="294" customFormat="1" x14ac:dyDescent="0.15">
      <c r="A47" s="291" t="s">
        <v>19</v>
      </c>
      <c r="B47" s="292" t="s">
        <v>728</v>
      </c>
      <c r="C47" s="291" t="s">
        <v>718</v>
      </c>
      <c r="D47" s="291" t="s">
        <v>718</v>
      </c>
      <c r="E47" s="293">
        <v>2305</v>
      </c>
    </row>
    <row r="48" spans="1:5" s="294" customFormat="1" x14ac:dyDescent="0.15">
      <c r="A48" s="291" t="s">
        <v>19</v>
      </c>
      <c r="B48" s="292" t="s">
        <v>729</v>
      </c>
      <c r="C48" s="291" t="s">
        <v>730</v>
      </c>
      <c r="D48" s="291" t="s">
        <v>731</v>
      </c>
      <c r="E48" s="293">
        <v>179550</v>
      </c>
    </row>
    <row r="49" spans="1:5" s="294" customFormat="1" x14ac:dyDescent="0.15">
      <c r="A49" s="291" t="s">
        <v>19</v>
      </c>
      <c r="B49" s="292" t="s">
        <v>732</v>
      </c>
      <c r="C49" s="291" t="s">
        <v>733</v>
      </c>
      <c r="D49" s="291" t="s">
        <v>734</v>
      </c>
      <c r="E49" s="293">
        <v>161100</v>
      </c>
    </row>
    <row r="50" spans="1:5" s="294" customFormat="1" x14ac:dyDescent="0.15">
      <c r="A50" s="291" t="s">
        <v>19</v>
      </c>
      <c r="B50" s="292" t="s">
        <v>735</v>
      </c>
      <c r="C50" s="291" t="s">
        <v>736</v>
      </c>
      <c r="D50" s="291" t="s">
        <v>737</v>
      </c>
      <c r="E50" s="293">
        <v>8361</v>
      </c>
    </row>
    <row r="51" spans="1:5" s="294" customFormat="1" x14ac:dyDescent="0.15">
      <c r="A51" s="291" t="s">
        <v>19</v>
      </c>
      <c r="B51" s="292" t="s">
        <v>738</v>
      </c>
      <c r="C51" s="291" t="s">
        <v>736</v>
      </c>
      <c r="D51" s="291" t="s">
        <v>739</v>
      </c>
      <c r="E51" s="293">
        <v>674500</v>
      </c>
    </row>
    <row r="52" spans="1:5" s="294" customFormat="1" x14ac:dyDescent="0.15">
      <c r="A52" s="291" t="s">
        <v>20</v>
      </c>
      <c r="B52" s="292" t="s">
        <v>740</v>
      </c>
      <c r="C52" s="291" t="s">
        <v>741</v>
      </c>
      <c r="D52" s="291" t="s">
        <v>742</v>
      </c>
      <c r="E52" s="293">
        <v>2313875</v>
      </c>
    </row>
    <row r="53" spans="1:5" s="294" customFormat="1" x14ac:dyDescent="0.15">
      <c r="A53" s="291" t="s">
        <v>20</v>
      </c>
      <c r="B53" s="292" t="s">
        <v>743</v>
      </c>
      <c r="C53" s="291" t="s">
        <v>20</v>
      </c>
      <c r="D53" s="291" t="s">
        <v>744</v>
      </c>
      <c r="E53" s="293">
        <v>18814</v>
      </c>
    </row>
    <row r="54" spans="1:5" s="294" customFormat="1" ht="15" customHeight="1" x14ac:dyDescent="0.15">
      <c r="A54" s="291" t="s">
        <v>20</v>
      </c>
      <c r="B54" s="292" t="s">
        <v>745</v>
      </c>
      <c r="C54" s="291" t="s">
        <v>20</v>
      </c>
      <c r="D54" s="291" t="s">
        <v>744</v>
      </c>
      <c r="E54" s="293">
        <v>13500</v>
      </c>
    </row>
    <row r="55" spans="1:5" s="294" customFormat="1" ht="11.25" customHeight="1" x14ac:dyDescent="0.15">
      <c r="A55" s="291"/>
      <c r="B55" s="291"/>
      <c r="C55" s="291"/>
      <c r="D55" s="291"/>
      <c r="E55" s="296"/>
    </row>
    <row r="56" spans="1:5" s="257" customFormat="1" ht="11.25" customHeight="1" x14ac:dyDescent="0.15">
      <c r="A56" s="2566" t="s">
        <v>746</v>
      </c>
      <c r="B56" s="2566"/>
      <c r="C56" s="2566"/>
      <c r="D56" s="2566"/>
      <c r="E56" s="2566"/>
    </row>
    <row r="57" spans="1:5" ht="11.25" customHeight="1" x14ac:dyDescent="0.15">
      <c r="A57" s="2567" t="s">
        <v>506</v>
      </c>
      <c r="B57" s="2567"/>
      <c r="C57" s="2567"/>
      <c r="D57" s="2567"/>
      <c r="E57" s="2567"/>
    </row>
  </sheetData>
  <mergeCells count="3">
    <mergeCell ref="A2:E2"/>
    <mergeCell ref="A56:E56"/>
    <mergeCell ref="A57:E57"/>
  </mergeCell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dimension ref="A1:E26"/>
  <sheetViews>
    <sheetView zoomScaleNormal="100" workbookViewId="0"/>
  </sheetViews>
  <sheetFormatPr baseColWidth="10" defaultRowHeight="10.5" x14ac:dyDescent="0.15"/>
  <cols>
    <col min="1" max="1" width="16.42578125" style="258" customWidth="1"/>
    <col min="2" max="2" width="36.140625" style="258" customWidth="1"/>
    <col min="3" max="3" width="15.42578125" style="258" customWidth="1"/>
    <col min="4" max="4" width="18.28515625" style="258" customWidth="1"/>
    <col min="5" max="5" width="16.42578125" style="257" customWidth="1"/>
    <col min="6" max="16384" width="11.42578125" style="258"/>
  </cols>
  <sheetData>
    <row r="1" spans="1:5" x14ac:dyDescent="0.15">
      <c r="A1" s="257"/>
    </row>
    <row r="2" spans="1:5" s="297" customFormat="1" ht="15" customHeight="1" x14ac:dyDescent="0.25">
      <c r="A2" s="2557" t="s">
        <v>747</v>
      </c>
      <c r="B2" s="2557"/>
      <c r="C2" s="2557"/>
      <c r="D2" s="2557"/>
      <c r="E2" s="2557"/>
    </row>
    <row r="4" spans="1:5" ht="15" customHeight="1" x14ac:dyDescent="0.15">
      <c r="A4" s="288" t="s">
        <v>1</v>
      </c>
      <c r="B4" s="259" t="s">
        <v>531</v>
      </c>
      <c r="C4" s="259" t="s">
        <v>532</v>
      </c>
      <c r="D4" s="259" t="s">
        <v>533</v>
      </c>
      <c r="E4" s="281" t="s">
        <v>525</v>
      </c>
    </row>
    <row r="5" spans="1:5" ht="12" customHeight="1" x14ac:dyDescent="0.15">
      <c r="A5" s="261" t="s">
        <v>71</v>
      </c>
      <c r="E5" s="64">
        <f>SUM(E6:E21)</f>
        <v>34429.14</v>
      </c>
    </row>
    <row r="6" spans="1:5" x14ac:dyDescent="0.15">
      <c r="A6" s="298" t="s">
        <v>5</v>
      </c>
      <c r="B6" s="299" t="s">
        <v>748</v>
      </c>
      <c r="C6" s="298" t="s">
        <v>535</v>
      </c>
      <c r="D6" s="298" t="s">
        <v>536</v>
      </c>
      <c r="E6" s="24">
        <v>11298</v>
      </c>
    </row>
    <row r="7" spans="1:5" x14ac:dyDescent="0.15">
      <c r="A7" s="298" t="s">
        <v>5</v>
      </c>
      <c r="B7" s="299" t="s">
        <v>749</v>
      </c>
      <c r="C7" s="298" t="s">
        <v>750</v>
      </c>
      <c r="D7" s="298" t="s">
        <v>750</v>
      </c>
      <c r="E7" s="24">
        <v>11326</v>
      </c>
    </row>
    <row r="8" spans="1:5" x14ac:dyDescent="0.15">
      <c r="A8" s="298" t="s">
        <v>8</v>
      </c>
      <c r="B8" s="299" t="s">
        <v>751</v>
      </c>
      <c r="C8" s="298" t="s">
        <v>8</v>
      </c>
      <c r="D8" s="298" t="s">
        <v>8</v>
      </c>
      <c r="E8" s="24">
        <v>31</v>
      </c>
    </row>
    <row r="9" spans="1:5" x14ac:dyDescent="0.15">
      <c r="A9" s="298" t="s">
        <v>8</v>
      </c>
      <c r="B9" s="299" t="s">
        <v>752</v>
      </c>
      <c r="C9" s="298" t="s">
        <v>8</v>
      </c>
      <c r="D9" s="298" t="s">
        <v>8</v>
      </c>
      <c r="E9" s="24">
        <v>7533</v>
      </c>
    </row>
    <row r="10" spans="1:5" x14ac:dyDescent="0.15">
      <c r="A10" s="298" t="s">
        <v>10</v>
      </c>
      <c r="B10" s="299" t="s">
        <v>753</v>
      </c>
      <c r="C10" s="298" t="s">
        <v>552</v>
      </c>
      <c r="D10" s="298" t="s">
        <v>754</v>
      </c>
      <c r="E10" s="24">
        <v>128</v>
      </c>
    </row>
    <row r="11" spans="1:5" x14ac:dyDescent="0.15">
      <c r="A11" s="298" t="s">
        <v>11</v>
      </c>
      <c r="B11" s="299" t="s">
        <v>755</v>
      </c>
      <c r="C11" s="298" t="s">
        <v>756</v>
      </c>
      <c r="D11" s="298" t="s">
        <v>757</v>
      </c>
      <c r="E11" s="300">
        <v>4.5</v>
      </c>
    </row>
    <row r="12" spans="1:5" x14ac:dyDescent="0.15">
      <c r="A12" s="298" t="s">
        <v>12</v>
      </c>
      <c r="B12" s="299" t="s">
        <v>758</v>
      </c>
      <c r="C12" s="298" t="s">
        <v>656</v>
      </c>
      <c r="D12" s="298" t="s">
        <v>759</v>
      </c>
      <c r="E12" s="24">
        <v>3009</v>
      </c>
    </row>
    <row r="13" spans="1:5" x14ac:dyDescent="0.15">
      <c r="A13" s="298" t="s">
        <v>417</v>
      </c>
      <c r="B13" s="299" t="s">
        <v>760</v>
      </c>
      <c r="C13" s="298" t="s">
        <v>574</v>
      </c>
      <c r="D13" s="298" t="s">
        <v>761</v>
      </c>
      <c r="E13" s="24">
        <v>82</v>
      </c>
    </row>
    <row r="14" spans="1:5" x14ac:dyDescent="0.15">
      <c r="A14" s="298" t="s">
        <v>417</v>
      </c>
      <c r="B14" s="299" t="s">
        <v>762</v>
      </c>
      <c r="C14" s="298" t="s">
        <v>580</v>
      </c>
      <c r="D14" s="298" t="s">
        <v>763</v>
      </c>
      <c r="E14" s="24">
        <v>89</v>
      </c>
    </row>
    <row r="15" spans="1:5" x14ac:dyDescent="0.15">
      <c r="A15" s="298" t="s">
        <v>314</v>
      </c>
      <c r="B15" s="299" t="s">
        <v>764</v>
      </c>
      <c r="C15" s="298" t="s">
        <v>595</v>
      </c>
      <c r="D15" s="298" t="s">
        <v>765</v>
      </c>
      <c r="E15" s="24">
        <v>200</v>
      </c>
    </row>
    <row r="16" spans="1:5" x14ac:dyDescent="0.15">
      <c r="A16" s="298" t="s">
        <v>314</v>
      </c>
      <c r="B16" s="299" t="s">
        <v>766</v>
      </c>
      <c r="C16" s="298" t="s">
        <v>604</v>
      </c>
      <c r="D16" s="298" t="s">
        <v>767</v>
      </c>
      <c r="E16" s="300">
        <v>8.64</v>
      </c>
    </row>
    <row r="17" spans="1:5" x14ac:dyDescent="0.15">
      <c r="A17" s="298" t="s">
        <v>19</v>
      </c>
      <c r="B17" s="299" t="s">
        <v>768</v>
      </c>
      <c r="C17" s="298" t="s">
        <v>19</v>
      </c>
      <c r="D17" s="298" t="s">
        <v>19</v>
      </c>
      <c r="E17" s="24">
        <v>228</v>
      </c>
    </row>
    <row r="18" spans="1:5" x14ac:dyDescent="0.15">
      <c r="A18" s="298" t="s">
        <v>19</v>
      </c>
      <c r="B18" s="299" t="s">
        <v>769</v>
      </c>
      <c r="C18" s="298" t="s">
        <v>718</v>
      </c>
      <c r="D18" s="298" t="s">
        <v>718</v>
      </c>
      <c r="E18" s="24">
        <v>181</v>
      </c>
    </row>
    <row r="19" spans="1:5" x14ac:dyDescent="0.15">
      <c r="A19" s="298" t="s">
        <v>20</v>
      </c>
      <c r="B19" s="299" t="s">
        <v>770</v>
      </c>
      <c r="C19" s="298" t="s">
        <v>619</v>
      </c>
      <c r="D19" s="298" t="s">
        <v>771</v>
      </c>
      <c r="E19" s="24">
        <v>189</v>
      </c>
    </row>
    <row r="20" spans="1:5" x14ac:dyDescent="0.15">
      <c r="A20" s="298" t="s">
        <v>20</v>
      </c>
      <c r="B20" s="299" t="s">
        <v>772</v>
      </c>
      <c r="C20" s="298" t="s">
        <v>20</v>
      </c>
      <c r="D20" s="298" t="s">
        <v>744</v>
      </c>
      <c r="E20" s="24">
        <v>97</v>
      </c>
    </row>
    <row r="21" spans="1:5" x14ac:dyDescent="0.15">
      <c r="A21" s="298" t="s">
        <v>20</v>
      </c>
      <c r="B21" s="299" t="s">
        <v>773</v>
      </c>
      <c r="C21" s="298" t="s">
        <v>774</v>
      </c>
      <c r="D21" s="298" t="s">
        <v>775</v>
      </c>
      <c r="E21" s="24">
        <v>25</v>
      </c>
    </row>
    <row r="22" spans="1:5" ht="11.25" customHeight="1" x14ac:dyDescent="0.15"/>
    <row r="23" spans="1:5" s="257" customFormat="1" ht="10.5" customHeight="1" x14ac:dyDescent="0.15">
      <c r="A23" s="2568" t="s">
        <v>506</v>
      </c>
      <c r="B23" s="2568"/>
      <c r="C23" s="2568"/>
      <c r="D23" s="2568"/>
      <c r="E23" s="2568"/>
    </row>
    <row r="24" spans="1:5" s="257" customFormat="1" x14ac:dyDescent="0.15"/>
    <row r="25" spans="1:5" s="257" customFormat="1" x14ac:dyDescent="0.15"/>
    <row r="26" spans="1:5" s="257" customFormat="1" x14ac:dyDescent="0.15"/>
  </sheetData>
  <mergeCells count="2">
    <mergeCell ref="A2:E2"/>
    <mergeCell ref="A23:E23"/>
  </mergeCell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dimension ref="A1:G15"/>
  <sheetViews>
    <sheetView zoomScaleNormal="100" workbookViewId="0"/>
  </sheetViews>
  <sheetFormatPr baseColWidth="10" defaultRowHeight="10.5" x14ac:dyDescent="0.15"/>
  <cols>
    <col min="1" max="1" width="15.7109375" style="258" customWidth="1"/>
    <col min="2" max="2" width="13" style="258" bestFit="1" customWidth="1"/>
    <col min="3" max="3" width="11.42578125" style="258"/>
    <col min="4" max="4" width="17.85546875" style="258" customWidth="1"/>
    <col min="5" max="5" width="11.42578125" style="258"/>
    <col min="6" max="6" width="13.5703125" style="258" customWidth="1"/>
    <col min="7" max="7" width="12.85546875" style="258" customWidth="1"/>
    <col min="8" max="16384" width="11.42578125" style="258"/>
  </cols>
  <sheetData>
    <row r="1" spans="1:7" ht="16.5" customHeight="1" x14ac:dyDescent="0.15">
      <c r="A1" s="257"/>
    </row>
    <row r="2" spans="1:7" s="273" customFormat="1" ht="33.75" customHeight="1" x14ac:dyDescent="0.15">
      <c r="A2" s="2571" t="s">
        <v>776</v>
      </c>
      <c r="B2" s="2571"/>
      <c r="C2" s="2571"/>
      <c r="D2" s="2571"/>
      <c r="E2" s="2571"/>
      <c r="F2" s="2571"/>
      <c r="G2" s="2571"/>
    </row>
    <row r="4" spans="1:7" ht="30" customHeight="1" x14ac:dyDescent="0.15">
      <c r="A4" s="2558" t="s">
        <v>777</v>
      </c>
      <c r="B4" s="2558" t="s">
        <v>89</v>
      </c>
      <c r="C4" s="2558"/>
      <c r="D4" s="2558" t="s">
        <v>778</v>
      </c>
      <c r="E4" s="2558"/>
      <c r="F4" s="2558" t="s">
        <v>779</v>
      </c>
      <c r="G4" s="2558"/>
    </row>
    <row r="5" spans="1:7" x14ac:dyDescent="0.15">
      <c r="A5" s="2558"/>
      <c r="B5" s="259" t="s">
        <v>780</v>
      </c>
      <c r="C5" s="259" t="s">
        <v>781</v>
      </c>
      <c r="D5" s="259" t="s">
        <v>780</v>
      </c>
      <c r="E5" s="259" t="s">
        <v>781</v>
      </c>
      <c r="F5" s="259" t="s">
        <v>780</v>
      </c>
      <c r="G5" s="259" t="s">
        <v>781</v>
      </c>
    </row>
    <row r="6" spans="1:7" s="261" customFormat="1" x14ac:dyDescent="0.15">
      <c r="A6" s="274" t="s">
        <v>71</v>
      </c>
      <c r="B6" s="301">
        <f t="shared" ref="B6:G6" si="0">SUM(B7:B8)</f>
        <v>11429106</v>
      </c>
      <c r="C6" s="302">
        <f>SUM(C7:C8)</f>
        <v>1</v>
      </c>
      <c r="D6" s="303">
        <v>4710840</v>
      </c>
      <c r="E6" s="302">
        <f t="shared" si="0"/>
        <v>1</v>
      </c>
      <c r="F6" s="301">
        <f t="shared" si="0"/>
        <v>6718266</v>
      </c>
      <c r="G6" s="302">
        <f t="shared" si="0"/>
        <v>1</v>
      </c>
    </row>
    <row r="7" spans="1:7" x14ac:dyDescent="0.15">
      <c r="A7" s="257" t="s">
        <v>782</v>
      </c>
      <c r="B7" s="303">
        <f>SUM(D7,F7)</f>
        <v>8462070</v>
      </c>
      <c r="C7" s="302">
        <f>B7/B6</f>
        <v>0.74039649295404208</v>
      </c>
      <c r="D7" s="304">
        <v>4710840</v>
      </c>
      <c r="E7" s="305">
        <f>D7/D6</f>
        <v>1</v>
      </c>
      <c r="F7" s="304">
        <v>3751230</v>
      </c>
      <c r="G7" s="305">
        <f>F7/F6</f>
        <v>0.55836282755103772</v>
      </c>
    </row>
    <row r="8" spans="1:7" x14ac:dyDescent="0.15">
      <c r="A8" s="257" t="s">
        <v>783</v>
      </c>
      <c r="B8" s="303">
        <f>SUM(D8,F8)</f>
        <v>2967036</v>
      </c>
      <c r="C8" s="302">
        <f>B8/B6</f>
        <v>0.25960350704595792</v>
      </c>
      <c r="D8" s="306" t="s">
        <v>80</v>
      </c>
      <c r="E8" s="307" t="s">
        <v>80</v>
      </c>
      <c r="F8" s="304">
        <v>2967036</v>
      </c>
      <c r="G8" s="305">
        <f>F8/F6</f>
        <v>0.44163717244896228</v>
      </c>
    </row>
    <row r="10" spans="1:7" ht="31.5" customHeight="1" x14ac:dyDescent="0.15">
      <c r="A10" s="2572" t="s">
        <v>784</v>
      </c>
      <c r="B10" s="2572"/>
      <c r="C10" s="2572"/>
      <c r="D10" s="2572"/>
      <c r="E10" s="2572"/>
      <c r="F10" s="2572"/>
      <c r="G10" s="2572"/>
    </row>
    <row r="11" spans="1:7" x14ac:dyDescent="0.15">
      <c r="A11" s="2569" t="s">
        <v>505</v>
      </c>
      <c r="B11" s="2569"/>
      <c r="C11" s="2569"/>
      <c r="D11" s="2569"/>
      <c r="E11" s="2569"/>
      <c r="F11" s="2569"/>
      <c r="G11" s="2569"/>
    </row>
    <row r="12" spans="1:7" x14ac:dyDescent="0.15">
      <c r="A12" s="2570" t="s">
        <v>506</v>
      </c>
      <c r="B12" s="2570"/>
      <c r="C12" s="2570"/>
      <c r="D12" s="2570"/>
      <c r="E12" s="2570"/>
      <c r="F12" s="2570"/>
      <c r="G12" s="2570"/>
    </row>
    <row r="13" spans="1:7" x14ac:dyDescent="0.15">
      <c r="B13" s="264"/>
    </row>
    <row r="14" spans="1:7" x14ac:dyDescent="0.15">
      <c r="B14" s="264"/>
    </row>
    <row r="15" spans="1:7" x14ac:dyDescent="0.15">
      <c r="B15" s="264"/>
    </row>
  </sheetData>
  <mergeCells count="8">
    <mergeCell ref="A11:G11"/>
    <mergeCell ref="A12:G12"/>
    <mergeCell ref="A2:G2"/>
    <mergeCell ref="A4:A5"/>
    <mergeCell ref="B4:C4"/>
    <mergeCell ref="D4:E4"/>
    <mergeCell ref="F4:G4"/>
    <mergeCell ref="A10:G10"/>
  </mergeCells>
  <pageMargins left="0.7" right="0.7" top="0.75" bottom="0.75" header="0.3" footer="0.3"/>
  <pageSetup paperSize="9" orientation="portrait"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dimension ref="A1:E18"/>
  <sheetViews>
    <sheetView zoomScaleNormal="100" workbookViewId="0"/>
  </sheetViews>
  <sheetFormatPr baseColWidth="10" defaultRowHeight="10.5" x14ac:dyDescent="0.15"/>
  <cols>
    <col min="1" max="1" width="16.42578125" style="258" customWidth="1"/>
    <col min="2" max="2" width="45" style="258" customWidth="1"/>
    <col min="3" max="3" width="10.7109375" style="258" customWidth="1"/>
    <col min="4" max="4" width="12.85546875" style="258" customWidth="1"/>
    <col min="5" max="5" width="17.85546875" style="258" customWidth="1"/>
    <col min="6" max="16384" width="11.42578125" style="258"/>
  </cols>
  <sheetData>
    <row r="1" spans="1:5" x14ac:dyDescent="0.15">
      <c r="A1" s="257"/>
    </row>
    <row r="2" spans="1:5" s="273" customFormat="1" ht="22.5" customHeight="1" x14ac:dyDescent="0.15">
      <c r="A2" s="2571" t="s">
        <v>785</v>
      </c>
      <c r="B2" s="2571"/>
      <c r="C2" s="2571"/>
      <c r="D2" s="2571"/>
      <c r="E2" s="2571"/>
    </row>
    <row r="4" spans="1:5" ht="27" customHeight="1" x14ac:dyDescent="0.15">
      <c r="A4" s="259" t="s">
        <v>1</v>
      </c>
      <c r="B4" s="259" t="s">
        <v>786</v>
      </c>
      <c r="C4" s="259" t="s">
        <v>787</v>
      </c>
      <c r="D4" s="259" t="s">
        <v>788</v>
      </c>
      <c r="E4" s="259" t="s">
        <v>789</v>
      </c>
    </row>
    <row r="5" spans="1:5" s="257" customFormat="1" x14ac:dyDescent="0.15">
      <c r="A5" s="274" t="s">
        <v>71</v>
      </c>
      <c r="E5" s="308">
        <f>SUM(E6:E15)</f>
        <v>11429106</v>
      </c>
    </row>
    <row r="6" spans="1:5" s="257" customFormat="1" x14ac:dyDescent="0.15">
      <c r="A6" s="257" t="s">
        <v>5</v>
      </c>
      <c r="B6" s="257" t="s">
        <v>790</v>
      </c>
      <c r="C6" s="257">
        <v>1981</v>
      </c>
      <c r="D6" s="285" t="s">
        <v>80</v>
      </c>
      <c r="E6" s="57">
        <v>358312</v>
      </c>
    </row>
    <row r="7" spans="1:5" s="257" customFormat="1" x14ac:dyDescent="0.15">
      <c r="A7" s="257" t="s">
        <v>10</v>
      </c>
      <c r="B7" s="257" t="s">
        <v>791</v>
      </c>
      <c r="C7" s="257">
        <v>1977</v>
      </c>
      <c r="D7" s="309">
        <v>2012</v>
      </c>
      <c r="E7" s="57">
        <v>134311</v>
      </c>
    </row>
    <row r="8" spans="1:5" s="257" customFormat="1" x14ac:dyDescent="0.15">
      <c r="A8" s="257" t="s">
        <v>11</v>
      </c>
      <c r="B8" s="257" t="s">
        <v>792</v>
      </c>
      <c r="C8" s="257">
        <v>1984</v>
      </c>
      <c r="D8" s="309">
        <v>2009</v>
      </c>
      <c r="E8" s="57">
        <v>238216</v>
      </c>
    </row>
    <row r="9" spans="1:5" s="257" customFormat="1" x14ac:dyDescent="0.15">
      <c r="A9" s="257" t="s">
        <v>11</v>
      </c>
      <c r="B9" s="257" t="s">
        <v>793</v>
      </c>
      <c r="C9" s="257">
        <v>1977</v>
      </c>
      <c r="D9" s="285" t="s">
        <v>80</v>
      </c>
      <c r="E9" s="57">
        <v>9967</v>
      </c>
    </row>
    <row r="10" spans="1:5" s="257" customFormat="1" x14ac:dyDescent="0.15">
      <c r="A10" s="257" t="s">
        <v>15</v>
      </c>
      <c r="B10" s="257" t="s">
        <v>794</v>
      </c>
      <c r="C10" s="257">
        <v>2011</v>
      </c>
      <c r="D10" s="285" t="s">
        <v>80</v>
      </c>
      <c r="E10" s="57">
        <v>565807</v>
      </c>
    </row>
    <row r="11" spans="1:5" s="257" customFormat="1" x14ac:dyDescent="0.15">
      <c r="A11" s="257" t="s">
        <v>16</v>
      </c>
      <c r="B11" s="257" t="s">
        <v>795</v>
      </c>
      <c r="C11" s="257">
        <v>1983</v>
      </c>
      <c r="D11" s="309">
        <v>2010</v>
      </c>
      <c r="E11" s="57">
        <v>1142850</v>
      </c>
    </row>
    <row r="12" spans="1:5" s="257" customFormat="1" x14ac:dyDescent="0.15">
      <c r="A12" s="257" t="s">
        <v>314</v>
      </c>
      <c r="B12" s="257" t="s">
        <v>796</v>
      </c>
      <c r="C12" s="257">
        <v>2007</v>
      </c>
      <c r="D12" s="285" t="s">
        <v>80</v>
      </c>
      <c r="E12" s="57">
        <v>2168956</v>
      </c>
    </row>
    <row r="13" spans="1:5" s="257" customFormat="1" x14ac:dyDescent="0.15">
      <c r="A13" s="257" t="s">
        <v>19</v>
      </c>
      <c r="B13" s="257" t="s">
        <v>797</v>
      </c>
      <c r="C13" s="257">
        <v>1979</v>
      </c>
      <c r="D13" s="285" t="s">
        <v>80</v>
      </c>
      <c r="E13" s="57">
        <v>1742000</v>
      </c>
    </row>
    <row r="14" spans="1:5" s="257" customFormat="1" x14ac:dyDescent="0.15">
      <c r="A14" s="257" t="s">
        <v>20</v>
      </c>
      <c r="B14" s="257" t="s">
        <v>798</v>
      </c>
      <c r="C14" s="257">
        <v>1978</v>
      </c>
      <c r="D14" s="285" t="s">
        <v>80</v>
      </c>
      <c r="E14" s="57">
        <v>184414</v>
      </c>
    </row>
    <row r="15" spans="1:5" s="257" customFormat="1" x14ac:dyDescent="0.15">
      <c r="A15" s="257" t="s">
        <v>20</v>
      </c>
      <c r="B15" s="257" t="s">
        <v>799</v>
      </c>
      <c r="C15" s="257">
        <v>2005</v>
      </c>
      <c r="D15" s="285" t="s">
        <v>80</v>
      </c>
      <c r="E15" s="57">
        <v>4884273</v>
      </c>
    </row>
    <row r="16" spans="1:5" s="257" customFormat="1" x14ac:dyDescent="0.15">
      <c r="D16" s="285"/>
      <c r="E16" s="57"/>
    </row>
    <row r="17" spans="1:5" s="257" customFormat="1" ht="12.75" customHeight="1" x14ac:dyDescent="0.15">
      <c r="A17" s="2573" t="s">
        <v>184</v>
      </c>
      <c r="B17" s="2573"/>
      <c r="C17" s="2573"/>
      <c r="D17" s="2573"/>
      <c r="E17" s="2573"/>
    </row>
    <row r="18" spans="1:5" x14ac:dyDescent="0.15">
      <c r="A18" s="2555" t="s">
        <v>506</v>
      </c>
      <c r="B18" s="2555"/>
      <c r="C18" s="2555"/>
      <c r="D18" s="2555"/>
      <c r="E18" s="2555"/>
    </row>
  </sheetData>
  <mergeCells count="3">
    <mergeCell ref="A2:E2"/>
    <mergeCell ref="A17:E17"/>
    <mergeCell ref="A18:E18"/>
  </mergeCells>
  <pageMargins left="0.7" right="0.7" top="0.75" bottom="0.75" header="0.3" footer="0.3"/>
  <pageSetup paperSize="9" orientation="portrait" verticalDpi="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dimension ref="A1:G23"/>
  <sheetViews>
    <sheetView zoomScaleNormal="100" workbookViewId="0"/>
  </sheetViews>
  <sheetFormatPr baseColWidth="10" defaultRowHeight="10.5" x14ac:dyDescent="0.15"/>
  <cols>
    <col min="1" max="1" width="15.7109375" style="258" customWidth="1"/>
    <col min="2" max="2" width="39.28515625" style="258" customWidth="1"/>
    <col min="3" max="3" width="15.7109375" style="258" customWidth="1"/>
    <col min="4" max="4" width="14.28515625" style="258" customWidth="1"/>
    <col min="5" max="5" width="39.28515625" style="258" customWidth="1"/>
    <col min="6" max="6" width="15.7109375" style="258" customWidth="1"/>
    <col min="7" max="7" width="14.28515625" style="258" customWidth="1"/>
    <col min="8" max="16384" width="11.42578125" style="258"/>
  </cols>
  <sheetData>
    <row r="1" spans="1:7" ht="15" customHeight="1" x14ac:dyDescent="0.15">
      <c r="A1" s="257"/>
    </row>
    <row r="2" spans="1:7" s="273" customFormat="1" ht="22.5" customHeight="1" x14ac:dyDescent="0.15">
      <c r="A2" s="2575" t="s">
        <v>800</v>
      </c>
      <c r="B2" s="2575"/>
      <c r="C2" s="2575"/>
      <c r="D2" s="2575"/>
      <c r="E2" s="2575"/>
      <c r="F2" s="2575"/>
      <c r="G2" s="2575"/>
    </row>
    <row r="3" spans="1:7" x14ac:dyDescent="0.15">
      <c r="A3" s="2576"/>
      <c r="B3" s="2576"/>
      <c r="C3" s="2576"/>
      <c r="D3" s="2576"/>
      <c r="E3" s="2576"/>
      <c r="F3" s="2576"/>
      <c r="G3" s="2576"/>
    </row>
    <row r="4" spans="1:7" ht="11.25" customHeight="1" x14ac:dyDescent="0.15">
      <c r="A4" s="2577" t="s">
        <v>1</v>
      </c>
      <c r="B4" s="2578" t="s">
        <v>778</v>
      </c>
      <c r="C4" s="2578"/>
      <c r="D4" s="2578"/>
      <c r="E4" s="2578" t="s">
        <v>779</v>
      </c>
      <c r="F4" s="2578"/>
      <c r="G4" s="2578"/>
    </row>
    <row r="5" spans="1:7" ht="11.25" x14ac:dyDescent="0.15">
      <c r="A5" s="2577"/>
      <c r="B5" s="288" t="s">
        <v>801</v>
      </c>
      <c r="C5" s="288" t="s">
        <v>787</v>
      </c>
      <c r="D5" s="288" t="s">
        <v>802</v>
      </c>
      <c r="E5" s="288" t="s">
        <v>801</v>
      </c>
      <c r="F5" s="288" t="s">
        <v>787</v>
      </c>
      <c r="G5" s="288" t="s">
        <v>802</v>
      </c>
    </row>
    <row r="6" spans="1:7" x14ac:dyDescent="0.15">
      <c r="A6" s="258" t="s">
        <v>5</v>
      </c>
      <c r="B6" s="310" t="s">
        <v>803</v>
      </c>
      <c r="C6" s="311">
        <v>1996</v>
      </c>
      <c r="D6" s="312">
        <v>15858</v>
      </c>
      <c r="E6" s="313" t="s">
        <v>6</v>
      </c>
      <c r="F6" s="314" t="s">
        <v>6</v>
      </c>
      <c r="G6" s="314">
        <v>0</v>
      </c>
    </row>
    <row r="7" spans="1:7" x14ac:dyDescent="0.15">
      <c r="A7" s="258" t="s">
        <v>7</v>
      </c>
      <c r="B7" s="315" t="s">
        <v>6</v>
      </c>
      <c r="C7" s="314" t="s">
        <v>6</v>
      </c>
      <c r="D7" s="316">
        <v>0</v>
      </c>
      <c r="E7" s="313" t="s">
        <v>804</v>
      </c>
      <c r="F7" s="317">
        <v>1996</v>
      </c>
      <c r="G7" s="314">
        <v>6000</v>
      </c>
    </row>
    <row r="8" spans="1:7" x14ac:dyDescent="0.15">
      <c r="A8" s="258" t="s">
        <v>8</v>
      </c>
      <c r="B8" s="318" t="s">
        <v>805</v>
      </c>
      <c r="C8" s="311">
        <v>1996</v>
      </c>
      <c r="D8" s="316">
        <v>96439</v>
      </c>
      <c r="E8" s="313" t="s">
        <v>6</v>
      </c>
      <c r="F8" s="314" t="s">
        <v>6</v>
      </c>
      <c r="G8" s="314">
        <v>0</v>
      </c>
    </row>
    <row r="9" spans="1:7" x14ac:dyDescent="0.15">
      <c r="A9" s="258" t="s">
        <v>8</v>
      </c>
      <c r="B9" s="318" t="s">
        <v>806</v>
      </c>
      <c r="C9" s="311">
        <v>2009</v>
      </c>
      <c r="D9" s="316">
        <v>17397</v>
      </c>
      <c r="E9" s="313" t="s">
        <v>6</v>
      </c>
      <c r="F9" s="314" t="s">
        <v>6</v>
      </c>
      <c r="G9" s="314">
        <v>0</v>
      </c>
    </row>
    <row r="10" spans="1:7" x14ac:dyDescent="0.15">
      <c r="A10" s="258" t="s">
        <v>8</v>
      </c>
      <c r="B10" s="318" t="s">
        <v>807</v>
      </c>
      <c r="C10" s="311">
        <v>1996</v>
      </c>
      <c r="D10" s="316">
        <v>67133</v>
      </c>
      <c r="E10" s="313" t="s">
        <v>6</v>
      </c>
      <c r="F10" s="314" t="s">
        <v>6</v>
      </c>
      <c r="G10" s="314">
        <v>0</v>
      </c>
    </row>
    <row r="11" spans="1:7" x14ac:dyDescent="0.15">
      <c r="A11" s="258" t="s">
        <v>8</v>
      </c>
      <c r="B11" s="318" t="s">
        <v>6</v>
      </c>
      <c r="C11" s="314" t="s">
        <v>6</v>
      </c>
      <c r="D11" s="319">
        <v>0</v>
      </c>
      <c r="E11" s="320" t="s">
        <v>808</v>
      </c>
      <c r="F11" s="321">
        <v>2009</v>
      </c>
      <c r="G11" s="322">
        <v>15529</v>
      </c>
    </row>
    <row r="12" spans="1:7" x14ac:dyDescent="0.15">
      <c r="A12" s="258" t="s">
        <v>9</v>
      </c>
      <c r="B12" s="318" t="s">
        <v>809</v>
      </c>
      <c r="C12" s="311">
        <v>1996</v>
      </c>
      <c r="D12" s="316">
        <v>62460</v>
      </c>
      <c r="E12" s="313" t="s">
        <v>6</v>
      </c>
      <c r="F12" s="314" t="s">
        <v>6</v>
      </c>
      <c r="G12" s="314">
        <v>0</v>
      </c>
    </row>
    <row r="13" spans="1:7" x14ac:dyDescent="0.15">
      <c r="A13" s="258" t="s">
        <v>10</v>
      </c>
      <c r="B13" s="318" t="s">
        <v>6</v>
      </c>
      <c r="C13" s="314" t="s">
        <v>6</v>
      </c>
      <c r="D13" s="316">
        <v>0</v>
      </c>
      <c r="E13" s="313" t="s">
        <v>810</v>
      </c>
      <c r="F13" s="317">
        <v>2015</v>
      </c>
      <c r="G13" s="314">
        <v>2772</v>
      </c>
    </row>
    <row r="14" spans="1:7" x14ac:dyDescent="0.15">
      <c r="A14" s="258" t="s">
        <v>10</v>
      </c>
      <c r="B14" s="318" t="s">
        <v>6</v>
      </c>
      <c r="C14" s="314" t="s">
        <v>6</v>
      </c>
      <c r="D14" s="316">
        <v>0</v>
      </c>
      <c r="E14" s="313" t="s">
        <v>811</v>
      </c>
      <c r="F14" s="317">
        <v>2004</v>
      </c>
      <c r="G14" s="314">
        <v>34</v>
      </c>
    </row>
    <row r="15" spans="1:7" x14ac:dyDescent="0.15">
      <c r="A15" s="258" t="s">
        <v>11</v>
      </c>
      <c r="B15" s="318" t="s">
        <v>812</v>
      </c>
      <c r="C15" s="311">
        <v>1996</v>
      </c>
      <c r="D15" s="316">
        <v>520</v>
      </c>
      <c r="E15" s="313" t="s">
        <v>6</v>
      </c>
      <c r="F15" s="314" t="s">
        <v>6</v>
      </c>
      <c r="G15" s="314">
        <v>0</v>
      </c>
    </row>
    <row r="16" spans="1:7" x14ac:dyDescent="0.15">
      <c r="A16" s="258" t="s">
        <v>11</v>
      </c>
      <c r="B16" s="318" t="s">
        <v>6</v>
      </c>
      <c r="C16" s="314" t="s">
        <v>6</v>
      </c>
      <c r="D16" s="316">
        <v>0</v>
      </c>
      <c r="E16" s="313" t="s">
        <v>813</v>
      </c>
      <c r="F16" s="317">
        <v>2010</v>
      </c>
      <c r="G16" s="314">
        <v>13796</v>
      </c>
    </row>
    <row r="17" spans="1:7" x14ac:dyDescent="0.15">
      <c r="A17" s="258" t="s">
        <v>418</v>
      </c>
      <c r="B17" s="318" t="s">
        <v>6</v>
      </c>
      <c r="C17" s="314" t="s">
        <v>6</v>
      </c>
      <c r="D17" s="316">
        <v>0</v>
      </c>
      <c r="E17" s="313" t="s">
        <v>814</v>
      </c>
      <c r="F17" s="317">
        <v>1981</v>
      </c>
      <c r="G17" s="314">
        <v>4877</v>
      </c>
    </row>
    <row r="18" spans="1:7" x14ac:dyDescent="0.15">
      <c r="A18" s="258" t="s">
        <v>20</v>
      </c>
      <c r="B18" s="318" t="s">
        <v>6</v>
      </c>
      <c r="C18" s="314" t="s">
        <v>6</v>
      </c>
      <c r="D18" s="316">
        <v>0</v>
      </c>
      <c r="E18" s="313" t="s">
        <v>815</v>
      </c>
      <c r="F18" s="317">
        <v>2004</v>
      </c>
      <c r="G18" s="314">
        <v>58946</v>
      </c>
    </row>
    <row r="19" spans="1:7" x14ac:dyDescent="0.15">
      <c r="G19" s="107"/>
    </row>
    <row r="20" spans="1:7" ht="31.5" customHeight="1" x14ac:dyDescent="0.15">
      <c r="A20" s="2574" t="s">
        <v>816</v>
      </c>
      <c r="B20" s="2574"/>
      <c r="C20" s="2574"/>
      <c r="D20" s="2574"/>
      <c r="E20" s="2574"/>
      <c r="F20" s="2574"/>
      <c r="G20" s="2574"/>
    </row>
    <row r="21" spans="1:7" ht="11.25" customHeight="1" x14ac:dyDescent="0.15">
      <c r="A21" s="2574" t="s">
        <v>817</v>
      </c>
      <c r="B21" s="2574"/>
      <c r="C21" s="2574"/>
      <c r="D21" s="2574"/>
      <c r="E21" s="2574"/>
      <c r="F21" s="2574"/>
      <c r="G21" s="2574"/>
    </row>
    <row r="22" spans="1:7" ht="11.25" customHeight="1" x14ac:dyDescent="0.15">
      <c r="A22" s="2555" t="s">
        <v>21</v>
      </c>
      <c r="B22" s="2555"/>
      <c r="C22" s="2555"/>
      <c r="D22" s="2555"/>
      <c r="E22" s="2555"/>
      <c r="F22" s="2555"/>
      <c r="G22" s="2555"/>
    </row>
    <row r="23" spans="1:7" ht="11.25" customHeight="1" x14ac:dyDescent="0.15">
      <c r="A23" s="2555" t="s">
        <v>818</v>
      </c>
      <c r="B23" s="2555"/>
      <c r="C23" s="2555"/>
      <c r="D23" s="2555"/>
      <c r="E23" s="2555"/>
      <c r="F23" s="2555"/>
      <c r="G23" s="2555"/>
    </row>
  </sheetData>
  <mergeCells count="9">
    <mergeCell ref="A21:G21"/>
    <mergeCell ref="A22:G22"/>
    <mergeCell ref="A23:G23"/>
    <mergeCell ref="A2:G2"/>
    <mergeCell ref="A3:G3"/>
    <mergeCell ref="A4:A5"/>
    <mergeCell ref="B4:D4"/>
    <mergeCell ref="E4:G4"/>
    <mergeCell ref="A20:G20"/>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dimension ref="A1:D21"/>
  <sheetViews>
    <sheetView zoomScaleNormal="100" workbookViewId="0"/>
  </sheetViews>
  <sheetFormatPr baseColWidth="10" defaultRowHeight="10.5" x14ac:dyDescent="0.15"/>
  <cols>
    <col min="1" max="1" width="34.140625" style="258" customWidth="1"/>
    <col min="2" max="2" width="17.85546875" style="258" customWidth="1"/>
    <col min="3" max="3" width="20" style="258" customWidth="1"/>
    <col min="4" max="4" width="48.140625" style="258" customWidth="1"/>
    <col min="5" max="16384" width="11.42578125" style="258"/>
  </cols>
  <sheetData>
    <row r="1" spans="1:4" x14ac:dyDescent="0.15">
      <c r="A1" s="257"/>
    </row>
    <row r="2" spans="1:4" s="273" customFormat="1" ht="22.5" customHeight="1" x14ac:dyDescent="0.15">
      <c r="A2" s="2579" t="s">
        <v>819</v>
      </c>
      <c r="B2" s="2579"/>
      <c r="C2" s="2579"/>
      <c r="D2" s="2579"/>
    </row>
    <row r="3" spans="1:4" s="273" customFormat="1" ht="11.25" customHeight="1" x14ac:dyDescent="0.15">
      <c r="A3" s="2580"/>
      <c r="B3" s="2580"/>
      <c r="C3" s="2580"/>
      <c r="D3" s="2580"/>
    </row>
    <row r="4" spans="1:4" ht="15" customHeight="1" x14ac:dyDescent="0.15">
      <c r="A4" s="323" t="s">
        <v>820</v>
      </c>
      <c r="B4" s="259" t="s">
        <v>821</v>
      </c>
      <c r="C4" s="259" t="s">
        <v>822</v>
      </c>
      <c r="D4" s="259" t="s">
        <v>823</v>
      </c>
    </row>
    <row r="5" spans="1:4" x14ac:dyDescent="0.15">
      <c r="A5" s="257" t="s">
        <v>5</v>
      </c>
      <c r="B5" s="257" t="s">
        <v>824</v>
      </c>
      <c r="C5" s="324">
        <v>2007</v>
      </c>
      <c r="D5" s="257" t="s">
        <v>825</v>
      </c>
    </row>
    <row r="6" spans="1:4" s="257" customFormat="1" x14ac:dyDescent="0.15">
      <c r="A6" s="257" t="s">
        <v>7</v>
      </c>
      <c r="B6" s="257" t="s">
        <v>826</v>
      </c>
      <c r="C6" s="324">
        <v>2005</v>
      </c>
      <c r="D6" s="257" t="s">
        <v>827</v>
      </c>
    </row>
    <row r="7" spans="1:4" s="257" customFormat="1" x14ac:dyDescent="0.15">
      <c r="A7" s="257" t="s">
        <v>11</v>
      </c>
      <c r="B7" s="257" t="s">
        <v>828</v>
      </c>
      <c r="C7" s="324">
        <v>2005</v>
      </c>
      <c r="D7" s="257" t="s">
        <v>829</v>
      </c>
    </row>
    <row r="8" spans="1:4" s="257" customFormat="1" x14ac:dyDescent="0.15">
      <c r="A8" s="257" t="s">
        <v>11</v>
      </c>
      <c r="B8" s="257" t="s">
        <v>830</v>
      </c>
      <c r="C8" s="324">
        <v>2010</v>
      </c>
      <c r="D8" s="257" t="s">
        <v>831</v>
      </c>
    </row>
    <row r="9" spans="1:4" s="257" customFormat="1" x14ac:dyDescent="0.15">
      <c r="A9" s="257" t="s">
        <v>832</v>
      </c>
      <c r="B9" s="257" t="s">
        <v>833</v>
      </c>
      <c r="C9" s="324">
        <v>2011</v>
      </c>
      <c r="D9" s="257" t="s">
        <v>834</v>
      </c>
    </row>
    <row r="10" spans="1:4" s="257" customFormat="1" x14ac:dyDescent="0.15">
      <c r="A10" s="257" t="s">
        <v>12</v>
      </c>
      <c r="B10" s="257" t="s">
        <v>835</v>
      </c>
      <c r="C10" s="324">
        <v>2016</v>
      </c>
      <c r="D10" s="257" t="s">
        <v>829</v>
      </c>
    </row>
    <row r="11" spans="1:4" s="257" customFormat="1" x14ac:dyDescent="0.15">
      <c r="A11" s="257" t="s">
        <v>836</v>
      </c>
      <c r="B11" s="257" t="s">
        <v>837</v>
      </c>
      <c r="C11" s="324">
        <v>2008</v>
      </c>
      <c r="D11" s="257" t="s">
        <v>838</v>
      </c>
    </row>
    <row r="12" spans="1:4" s="257" customFormat="1" x14ac:dyDescent="0.15">
      <c r="A12" s="257" t="s">
        <v>14</v>
      </c>
      <c r="B12" s="257" t="s">
        <v>839</v>
      </c>
      <c r="C12" s="324">
        <v>2003</v>
      </c>
      <c r="D12" s="257" t="s">
        <v>840</v>
      </c>
    </row>
    <row r="13" spans="1:4" s="257" customFormat="1" x14ac:dyDescent="0.15">
      <c r="A13" s="257" t="s">
        <v>14</v>
      </c>
      <c r="B13" s="257" t="s">
        <v>841</v>
      </c>
      <c r="C13" s="324">
        <v>2006</v>
      </c>
      <c r="D13" s="257" t="s">
        <v>842</v>
      </c>
    </row>
    <row r="14" spans="1:4" s="257" customFormat="1" x14ac:dyDescent="0.15">
      <c r="A14" s="257" t="s">
        <v>14</v>
      </c>
      <c r="B14" s="257" t="s">
        <v>843</v>
      </c>
      <c r="C14" s="324">
        <v>2011</v>
      </c>
      <c r="D14" s="257" t="s">
        <v>844</v>
      </c>
    </row>
    <row r="15" spans="1:4" s="257" customFormat="1" x14ac:dyDescent="0.15">
      <c r="A15" s="257" t="s">
        <v>15</v>
      </c>
      <c r="B15" s="257" t="s">
        <v>845</v>
      </c>
      <c r="C15" s="324">
        <v>2004</v>
      </c>
      <c r="D15" s="257" t="s">
        <v>840</v>
      </c>
    </row>
    <row r="16" spans="1:4" s="257" customFormat="1" x14ac:dyDescent="0.15">
      <c r="A16" s="257" t="s">
        <v>417</v>
      </c>
      <c r="B16" s="257" t="s">
        <v>846</v>
      </c>
      <c r="C16" s="324">
        <v>2006</v>
      </c>
      <c r="D16" s="257" t="s">
        <v>842</v>
      </c>
    </row>
    <row r="17" spans="1:4" s="257" customFormat="1" x14ac:dyDescent="0.15">
      <c r="A17" s="257" t="s">
        <v>417</v>
      </c>
      <c r="B17" s="257" t="s">
        <v>847</v>
      </c>
      <c r="C17" s="324">
        <v>2007</v>
      </c>
      <c r="D17" s="257" t="s">
        <v>848</v>
      </c>
    </row>
    <row r="18" spans="1:4" s="257" customFormat="1" x14ac:dyDescent="0.15">
      <c r="A18" s="257" t="s">
        <v>418</v>
      </c>
      <c r="B18" s="257" t="s">
        <v>849</v>
      </c>
      <c r="C18" s="324">
        <v>2009</v>
      </c>
      <c r="D18" s="257" t="s">
        <v>850</v>
      </c>
    </row>
    <row r="19" spans="1:4" s="257" customFormat="1" x14ac:dyDescent="0.15">
      <c r="A19" s="2581"/>
      <c r="B19" s="2581"/>
      <c r="C19" s="2581"/>
      <c r="D19" s="2581"/>
    </row>
    <row r="20" spans="1:4" ht="41.25" customHeight="1" x14ac:dyDescent="0.15">
      <c r="A20" s="2582" t="s">
        <v>851</v>
      </c>
      <c r="B20" s="2563"/>
      <c r="C20" s="2563"/>
      <c r="D20" s="2563"/>
    </row>
    <row r="21" spans="1:4" ht="11.25" customHeight="1" x14ac:dyDescent="0.15">
      <c r="A21" s="2581" t="s">
        <v>506</v>
      </c>
      <c r="B21" s="2581"/>
      <c r="C21" s="2581"/>
      <c r="D21" s="2581"/>
    </row>
  </sheetData>
  <mergeCells count="5">
    <mergeCell ref="A2:D2"/>
    <mergeCell ref="A3:D3"/>
    <mergeCell ref="A19:D19"/>
    <mergeCell ref="A20:D20"/>
    <mergeCell ref="A21:D21"/>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dimension ref="A1:D26"/>
  <sheetViews>
    <sheetView zoomScaleNormal="100" workbookViewId="0"/>
  </sheetViews>
  <sheetFormatPr baseColWidth="10" defaultRowHeight="10.5" x14ac:dyDescent="0.15"/>
  <cols>
    <col min="1" max="1" width="21.42578125" style="258" customWidth="1"/>
    <col min="2" max="2" width="23" style="258" customWidth="1"/>
    <col min="3" max="3" width="14.85546875" style="258" customWidth="1"/>
    <col min="4" max="4" width="64.28515625" style="258" customWidth="1"/>
    <col min="5" max="16384" width="11.42578125" style="258"/>
  </cols>
  <sheetData>
    <row r="1" spans="1:4" x14ac:dyDescent="0.15">
      <c r="A1" s="257"/>
    </row>
    <row r="2" spans="1:4" s="273" customFormat="1" ht="23.25" customHeight="1" x14ac:dyDescent="0.15">
      <c r="A2" s="2557" t="s">
        <v>852</v>
      </c>
      <c r="B2" s="2557"/>
      <c r="C2" s="2557"/>
      <c r="D2" s="2557"/>
    </row>
    <row r="4" spans="1:4" ht="30" customHeight="1" x14ac:dyDescent="0.15">
      <c r="A4" s="323" t="s">
        <v>820</v>
      </c>
      <c r="B4" s="259" t="s">
        <v>821</v>
      </c>
      <c r="C4" s="259" t="s">
        <v>822</v>
      </c>
      <c r="D4" s="259" t="s">
        <v>853</v>
      </c>
    </row>
    <row r="5" spans="1:4" s="257" customFormat="1" x14ac:dyDescent="0.15">
      <c r="A5" s="298" t="s">
        <v>5</v>
      </c>
      <c r="B5" s="298" t="s">
        <v>854</v>
      </c>
      <c r="C5" s="325">
        <v>2006</v>
      </c>
      <c r="D5" s="298" t="s">
        <v>855</v>
      </c>
    </row>
    <row r="6" spans="1:4" s="257" customFormat="1" x14ac:dyDescent="0.15">
      <c r="A6" s="298" t="s">
        <v>5</v>
      </c>
      <c r="B6" s="298" t="s">
        <v>856</v>
      </c>
      <c r="C6" s="325">
        <v>2003</v>
      </c>
      <c r="D6" s="298" t="s">
        <v>857</v>
      </c>
    </row>
    <row r="7" spans="1:4" s="257" customFormat="1" x14ac:dyDescent="0.15">
      <c r="A7" s="298" t="s">
        <v>5</v>
      </c>
      <c r="B7" s="298" t="s">
        <v>858</v>
      </c>
      <c r="C7" s="325">
        <v>2006</v>
      </c>
      <c r="D7" s="298" t="s">
        <v>859</v>
      </c>
    </row>
    <row r="8" spans="1:4" s="257" customFormat="1" x14ac:dyDescent="0.15">
      <c r="A8" s="257" t="s">
        <v>7</v>
      </c>
      <c r="B8" s="257" t="s">
        <v>860</v>
      </c>
      <c r="C8" s="326">
        <v>2016</v>
      </c>
      <c r="D8" s="257" t="s">
        <v>861</v>
      </c>
    </row>
    <row r="9" spans="1:4" s="257" customFormat="1" x14ac:dyDescent="0.15">
      <c r="A9" s="298" t="s">
        <v>8</v>
      </c>
      <c r="B9" s="298" t="s">
        <v>862</v>
      </c>
      <c r="C9" s="325">
        <v>2008</v>
      </c>
      <c r="D9" s="298" t="s">
        <v>857</v>
      </c>
    </row>
    <row r="10" spans="1:4" s="257" customFormat="1" x14ac:dyDescent="0.15">
      <c r="A10" s="298" t="s">
        <v>8</v>
      </c>
      <c r="B10" s="298" t="s">
        <v>863</v>
      </c>
      <c r="C10" s="325">
        <v>2004</v>
      </c>
      <c r="D10" s="298" t="s">
        <v>857</v>
      </c>
    </row>
    <row r="11" spans="1:4" s="257" customFormat="1" x14ac:dyDescent="0.15">
      <c r="A11" s="298" t="s">
        <v>9</v>
      </c>
      <c r="B11" s="298" t="s">
        <v>864</v>
      </c>
      <c r="C11" s="325">
        <v>2004</v>
      </c>
      <c r="D11" s="298" t="s">
        <v>857</v>
      </c>
    </row>
    <row r="12" spans="1:4" s="257" customFormat="1" ht="21" x14ac:dyDescent="0.15">
      <c r="A12" s="298" t="s">
        <v>9</v>
      </c>
      <c r="B12" s="298" t="s">
        <v>865</v>
      </c>
      <c r="C12" s="325">
        <v>2010</v>
      </c>
      <c r="D12" s="298" t="s">
        <v>866</v>
      </c>
    </row>
    <row r="13" spans="1:4" s="257" customFormat="1" x14ac:dyDescent="0.15">
      <c r="A13" s="298" t="s">
        <v>10</v>
      </c>
      <c r="B13" s="298" t="s">
        <v>867</v>
      </c>
      <c r="C13" s="325">
        <v>2002</v>
      </c>
      <c r="D13" s="298" t="s">
        <v>868</v>
      </c>
    </row>
    <row r="14" spans="1:4" s="257" customFormat="1" x14ac:dyDescent="0.15">
      <c r="A14" s="298" t="s">
        <v>10</v>
      </c>
      <c r="B14" s="298" t="s">
        <v>869</v>
      </c>
      <c r="C14" s="325">
        <v>2015</v>
      </c>
      <c r="D14" s="298" t="s">
        <v>870</v>
      </c>
    </row>
    <row r="15" spans="1:4" s="257" customFormat="1" ht="21" x14ac:dyDescent="0.15">
      <c r="A15" s="298" t="s">
        <v>11</v>
      </c>
      <c r="B15" s="298" t="s">
        <v>871</v>
      </c>
      <c r="C15" s="325">
        <v>2005</v>
      </c>
      <c r="D15" s="283" t="s">
        <v>872</v>
      </c>
    </row>
    <row r="16" spans="1:4" s="257" customFormat="1" ht="21" x14ac:dyDescent="0.15">
      <c r="A16" s="298" t="s">
        <v>12</v>
      </c>
      <c r="B16" s="298" t="s">
        <v>873</v>
      </c>
      <c r="C16" s="325">
        <v>2001</v>
      </c>
      <c r="D16" s="298" t="s">
        <v>874</v>
      </c>
    </row>
    <row r="17" spans="1:4" s="257" customFormat="1" x14ac:dyDescent="0.15">
      <c r="A17" s="298" t="s">
        <v>15</v>
      </c>
      <c r="B17" s="298" t="s">
        <v>875</v>
      </c>
      <c r="C17" s="325">
        <v>2007</v>
      </c>
      <c r="D17" s="298" t="s">
        <v>876</v>
      </c>
    </row>
    <row r="18" spans="1:4" s="257" customFormat="1" x14ac:dyDescent="0.15">
      <c r="A18" s="298" t="s">
        <v>417</v>
      </c>
      <c r="B18" s="298" t="s">
        <v>877</v>
      </c>
      <c r="C18" s="325">
        <v>2004</v>
      </c>
      <c r="D18" s="298" t="s">
        <v>857</v>
      </c>
    </row>
    <row r="19" spans="1:4" s="257" customFormat="1" x14ac:dyDescent="0.15">
      <c r="A19" s="298" t="s">
        <v>418</v>
      </c>
      <c r="B19" s="298" t="s">
        <v>878</v>
      </c>
      <c r="C19" s="325">
        <v>2005</v>
      </c>
      <c r="D19" s="327" t="s">
        <v>857</v>
      </c>
    </row>
    <row r="20" spans="1:4" s="257" customFormat="1" ht="21" x14ac:dyDescent="0.15">
      <c r="A20" s="298" t="s">
        <v>314</v>
      </c>
      <c r="B20" s="298" t="s">
        <v>879</v>
      </c>
      <c r="C20" s="325">
        <v>2009</v>
      </c>
      <c r="D20" s="298" t="s">
        <v>880</v>
      </c>
    </row>
    <row r="21" spans="1:4" s="257" customFormat="1" x14ac:dyDescent="0.15">
      <c r="A21" s="298" t="s">
        <v>19</v>
      </c>
      <c r="B21" s="298" t="s">
        <v>881</v>
      </c>
      <c r="C21" s="328" t="s">
        <v>882</v>
      </c>
      <c r="D21" s="298" t="s">
        <v>859</v>
      </c>
    </row>
    <row r="22" spans="1:4" s="257" customFormat="1" x14ac:dyDescent="0.15">
      <c r="A22" s="298" t="s">
        <v>20</v>
      </c>
      <c r="B22" s="298" t="s">
        <v>883</v>
      </c>
      <c r="C22" s="325">
        <v>2015</v>
      </c>
      <c r="D22" s="298" t="s">
        <v>884</v>
      </c>
    </row>
    <row r="23" spans="1:4" s="257" customFormat="1" x14ac:dyDescent="0.15"/>
    <row r="24" spans="1:4" ht="75" customHeight="1" x14ac:dyDescent="0.15">
      <c r="A24" s="2563" t="s">
        <v>885</v>
      </c>
      <c r="B24" s="2563"/>
      <c r="C24" s="2563"/>
      <c r="D24" s="2563"/>
    </row>
    <row r="25" spans="1:4" ht="42" customHeight="1" x14ac:dyDescent="0.15">
      <c r="A25" s="2563" t="s">
        <v>886</v>
      </c>
      <c r="B25" s="2563"/>
      <c r="C25" s="2563"/>
      <c r="D25" s="2563"/>
    </row>
    <row r="26" spans="1:4" ht="11.25" customHeight="1" x14ac:dyDescent="0.15">
      <c r="A26" s="2581" t="s">
        <v>506</v>
      </c>
      <c r="B26" s="2581"/>
      <c r="C26" s="2581"/>
      <c r="D26" s="2581"/>
    </row>
  </sheetData>
  <mergeCells count="4">
    <mergeCell ref="A2:D2"/>
    <mergeCell ref="A24:D24"/>
    <mergeCell ref="A25:D25"/>
    <mergeCell ref="A26:D26"/>
  </mergeCells>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dimension ref="A2:H26"/>
  <sheetViews>
    <sheetView zoomScaleNormal="100" workbookViewId="0"/>
  </sheetViews>
  <sheetFormatPr baseColWidth="10" defaultRowHeight="10.5" x14ac:dyDescent="0.15"/>
  <cols>
    <col min="1" max="1" width="33.85546875" style="258" customWidth="1"/>
    <col min="2" max="2" width="21" style="258" customWidth="1"/>
    <col min="3" max="3" width="11.42578125" style="258"/>
    <col min="4" max="4" width="15.28515625" style="258" customWidth="1"/>
    <col min="5" max="6" width="11.42578125" style="258"/>
    <col min="7" max="7" width="15.140625" style="258" customWidth="1"/>
    <col min="8" max="16384" width="11.42578125" style="258"/>
  </cols>
  <sheetData>
    <row r="2" spans="1:8" s="261" customFormat="1" ht="15" customHeight="1" x14ac:dyDescent="0.15">
      <c r="A2" s="2565" t="s">
        <v>887</v>
      </c>
      <c r="B2" s="2565"/>
      <c r="C2" s="2565"/>
      <c r="D2" s="2565"/>
      <c r="E2" s="2565"/>
      <c r="F2" s="2565"/>
      <c r="G2" s="2565"/>
      <c r="H2" s="2565"/>
    </row>
    <row r="4" spans="1:8" ht="15" customHeight="1" x14ac:dyDescent="0.15">
      <c r="A4" s="2558" t="s">
        <v>888</v>
      </c>
      <c r="B4" s="2558" t="s">
        <v>889</v>
      </c>
      <c r="C4" s="2558" t="s">
        <v>89</v>
      </c>
      <c r="D4" s="2558" t="s">
        <v>890</v>
      </c>
      <c r="E4" s="2558"/>
      <c r="F4" s="2558"/>
      <c r="G4" s="2558"/>
      <c r="H4" s="2558"/>
    </row>
    <row r="5" spans="1:8" ht="21" x14ac:dyDescent="0.15">
      <c r="A5" s="2558"/>
      <c r="B5" s="2558"/>
      <c r="C5" s="2558"/>
      <c r="D5" s="259" t="s">
        <v>105</v>
      </c>
      <c r="E5" s="259" t="s">
        <v>106</v>
      </c>
      <c r="F5" s="259" t="s">
        <v>891</v>
      </c>
      <c r="G5" s="259" t="s">
        <v>892</v>
      </c>
      <c r="H5" s="259" t="s">
        <v>893</v>
      </c>
    </row>
    <row r="6" spans="1:8" s="257" customFormat="1" x14ac:dyDescent="0.15">
      <c r="A6" s="298" t="s">
        <v>534</v>
      </c>
      <c r="B6" s="298" t="s">
        <v>894</v>
      </c>
      <c r="C6" s="329">
        <f>SUM(D6:H6)</f>
        <v>68</v>
      </c>
      <c r="D6" s="330">
        <v>40</v>
      </c>
      <c r="E6" s="330">
        <v>22</v>
      </c>
      <c r="F6" s="330">
        <v>6</v>
      </c>
      <c r="G6" s="331" t="s">
        <v>6</v>
      </c>
      <c r="H6" s="331" t="s">
        <v>6</v>
      </c>
    </row>
    <row r="7" spans="1:8" s="257" customFormat="1" x14ac:dyDescent="0.15">
      <c r="A7" s="298" t="s">
        <v>895</v>
      </c>
      <c r="B7" s="298" t="s">
        <v>894</v>
      </c>
      <c r="C7" s="329">
        <f t="shared" ref="C7:C10" si="0">SUM(D7:H7)</f>
        <v>99</v>
      </c>
      <c r="D7" s="330">
        <v>26</v>
      </c>
      <c r="E7" s="330">
        <v>59</v>
      </c>
      <c r="F7" s="330">
        <v>9</v>
      </c>
      <c r="G7" s="331" t="s">
        <v>6</v>
      </c>
      <c r="H7" s="332">
        <v>5</v>
      </c>
    </row>
    <row r="8" spans="1:8" s="257" customFormat="1" x14ac:dyDescent="0.15">
      <c r="A8" s="298" t="s">
        <v>748</v>
      </c>
      <c r="B8" s="298" t="s">
        <v>896</v>
      </c>
      <c r="C8" s="329">
        <f t="shared" si="0"/>
        <v>26</v>
      </c>
      <c r="D8" s="330">
        <v>15</v>
      </c>
      <c r="E8" s="330">
        <v>1</v>
      </c>
      <c r="F8" s="330">
        <v>8</v>
      </c>
      <c r="G8" s="331" t="s">
        <v>6</v>
      </c>
      <c r="H8" s="332">
        <v>2</v>
      </c>
    </row>
    <row r="9" spans="1:8" s="257" customFormat="1" ht="10.5" customHeight="1" x14ac:dyDescent="0.15">
      <c r="A9" s="298" t="s">
        <v>638</v>
      </c>
      <c r="B9" s="298" t="s">
        <v>896</v>
      </c>
      <c r="C9" s="329">
        <f t="shared" si="0"/>
        <v>40</v>
      </c>
      <c r="D9" s="330">
        <v>2</v>
      </c>
      <c r="E9" s="330">
        <v>38</v>
      </c>
      <c r="F9" s="331" t="s">
        <v>6</v>
      </c>
      <c r="G9" s="331" t="s">
        <v>6</v>
      </c>
      <c r="H9" s="331" t="s">
        <v>6</v>
      </c>
    </row>
    <row r="10" spans="1:8" s="257" customFormat="1" x14ac:dyDescent="0.15">
      <c r="A10" s="298" t="s">
        <v>641</v>
      </c>
      <c r="B10" s="298" t="s">
        <v>896</v>
      </c>
      <c r="C10" s="329">
        <f t="shared" si="0"/>
        <v>1</v>
      </c>
      <c r="D10" s="332" t="s">
        <v>6</v>
      </c>
      <c r="E10" s="332" t="s">
        <v>6</v>
      </c>
      <c r="F10" s="332">
        <v>1</v>
      </c>
      <c r="G10" s="332" t="s">
        <v>6</v>
      </c>
      <c r="H10" s="332" t="s">
        <v>6</v>
      </c>
    </row>
    <row r="11" spans="1:8" s="257" customFormat="1" x14ac:dyDescent="0.15">
      <c r="A11" s="283" t="s">
        <v>541</v>
      </c>
      <c r="B11" s="298" t="s">
        <v>896</v>
      </c>
      <c r="C11" s="329">
        <v>82</v>
      </c>
      <c r="D11" s="332">
        <v>82</v>
      </c>
      <c r="E11" s="332" t="s">
        <v>6</v>
      </c>
      <c r="F11" s="332" t="s">
        <v>6</v>
      </c>
      <c r="G11" s="332" t="s">
        <v>6</v>
      </c>
      <c r="H11" s="332" t="s">
        <v>6</v>
      </c>
    </row>
    <row r="12" spans="1:8" s="257" customFormat="1" x14ac:dyDescent="0.15">
      <c r="A12" s="283" t="s">
        <v>540</v>
      </c>
      <c r="B12" s="298" t="s">
        <v>896</v>
      </c>
      <c r="C12" s="329">
        <v>83</v>
      </c>
      <c r="D12" s="332">
        <v>83</v>
      </c>
      <c r="E12" s="332" t="s">
        <v>6</v>
      </c>
      <c r="F12" s="332" t="s">
        <v>6</v>
      </c>
      <c r="G12" s="332" t="s">
        <v>6</v>
      </c>
      <c r="H12" s="332" t="s">
        <v>6</v>
      </c>
    </row>
    <row r="13" spans="1:8" s="257" customFormat="1" x14ac:dyDescent="0.15">
      <c r="A13" s="283" t="s">
        <v>897</v>
      </c>
      <c r="B13" s="298" t="s">
        <v>894</v>
      </c>
      <c r="C13" s="329">
        <f>SUM(D13:F13)</f>
        <v>25</v>
      </c>
      <c r="D13" s="332">
        <v>13</v>
      </c>
      <c r="E13" s="332">
        <v>10</v>
      </c>
      <c r="F13" s="332">
        <v>2</v>
      </c>
      <c r="G13" s="332" t="s">
        <v>6</v>
      </c>
      <c r="H13" s="332" t="s">
        <v>6</v>
      </c>
    </row>
    <row r="14" spans="1:8" s="257" customFormat="1" x14ac:dyDescent="0.15">
      <c r="A14" s="283" t="s">
        <v>898</v>
      </c>
      <c r="B14" s="298" t="s">
        <v>894</v>
      </c>
      <c r="C14" s="329">
        <f t="shared" ref="C14:C23" si="1">SUM(D14:H14)</f>
        <v>18</v>
      </c>
      <c r="D14" s="332" t="s">
        <v>6</v>
      </c>
      <c r="E14" s="332">
        <v>14</v>
      </c>
      <c r="F14" s="332">
        <v>4</v>
      </c>
      <c r="G14" s="332" t="s">
        <v>6</v>
      </c>
      <c r="H14" s="332" t="s">
        <v>6</v>
      </c>
    </row>
    <row r="15" spans="1:8" s="257" customFormat="1" x14ac:dyDescent="0.15">
      <c r="A15" s="298" t="s">
        <v>758</v>
      </c>
      <c r="B15" s="298" t="s">
        <v>896</v>
      </c>
      <c r="C15" s="329">
        <f t="shared" si="1"/>
        <v>13</v>
      </c>
      <c r="D15" s="332">
        <v>4</v>
      </c>
      <c r="E15" s="332" t="s">
        <v>6</v>
      </c>
      <c r="F15" s="332">
        <v>1</v>
      </c>
      <c r="G15" s="332">
        <v>8</v>
      </c>
      <c r="H15" s="332" t="s">
        <v>6</v>
      </c>
    </row>
    <row r="16" spans="1:8" s="257" customFormat="1" x14ac:dyDescent="0.15">
      <c r="A16" s="298" t="s">
        <v>663</v>
      </c>
      <c r="B16" s="298" t="s">
        <v>894</v>
      </c>
      <c r="C16" s="329">
        <f t="shared" si="1"/>
        <v>20</v>
      </c>
      <c r="D16" s="330">
        <v>10</v>
      </c>
      <c r="E16" s="330">
        <v>9</v>
      </c>
      <c r="F16" s="331" t="s">
        <v>6</v>
      </c>
      <c r="G16" s="331" t="s">
        <v>6</v>
      </c>
      <c r="H16" s="332">
        <v>1</v>
      </c>
    </row>
    <row r="17" spans="1:8" s="257" customFormat="1" x14ac:dyDescent="0.15">
      <c r="A17" s="298" t="s">
        <v>696</v>
      </c>
      <c r="B17" s="298" t="s">
        <v>894</v>
      </c>
      <c r="C17" s="329">
        <f t="shared" si="1"/>
        <v>8</v>
      </c>
      <c r="D17" s="330">
        <v>6</v>
      </c>
      <c r="E17" s="330">
        <v>1</v>
      </c>
      <c r="F17" s="330">
        <v>1</v>
      </c>
      <c r="G17" s="331" t="s">
        <v>6</v>
      </c>
      <c r="H17" s="331" t="s">
        <v>6</v>
      </c>
    </row>
    <row r="18" spans="1:8" s="257" customFormat="1" x14ac:dyDescent="0.15">
      <c r="A18" s="298" t="s">
        <v>573</v>
      </c>
      <c r="B18" s="298" t="s">
        <v>894</v>
      </c>
      <c r="C18" s="329">
        <f t="shared" si="1"/>
        <v>3</v>
      </c>
      <c r="D18" s="330">
        <v>1</v>
      </c>
      <c r="E18" s="330">
        <v>1</v>
      </c>
      <c r="F18" s="330">
        <v>1</v>
      </c>
      <c r="G18" s="331" t="s">
        <v>6</v>
      </c>
      <c r="H18" s="331" t="s">
        <v>6</v>
      </c>
    </row>
    <row r="19" spans="1:8" s="257" customFormat="1" x14ac:dyDescent="0.15">
      <c r="A19" s="298" t="s">
        <v>899</v>
      </c>
      <c r="B19" s="298" t="s">
        <v>894</v>
      </c>
      <c r="C19" s="329">
        <f t="shared" si="1"/>
        <v>23</v>
      </c>
      <c r="D19" s="330">
        <v>5</v>
      </c>
      <c r="E19" s="330">
        <v>17</v>
      </c>
      <c r="F19" s="330">
        <v>1</v>
      </c>
      <c r="G19" s="331" t="s">
        <v>6</v>
      </c>
      <c r="H19" s="331" t="s">
        <v>6</v>
      </c>
    </row>
    <row r="20" spans="1:8" s="257" customFormat="1" x14ac:dyDescent="0.15">
      <c r="A20" s="298" t="s">
        <v>900</v>
      </c>
      <c r="B20" s="298" t="s">
        <v>896</v>
      </c>
      <c r="C20" s="329">
        <f t="shared" si="1"/>
        <v>7</v>
      </c>
      <c r="D20" s="331" t="s">
        <v>6</v>
      </c>
      <c r="E20" s="330">
        <v>6</v>
      </c>
      <c r="F20" s="330">
        <v>1</v>
      </c>
      <c r="G20" s="331" t="s">
        <v>6</v>
      </c>
      <c r="H20" s="331" t="s">
        <v>6</v>
      </c>
    </row>
    <row r="21" spans="1:8" s="257" customFormat="1" x14ac:dyDescent="0.15">
      <c r="A21" s="298" t="s">
        <v>603</v>
      </c>
      <c r="B21" s="298" t="s">
        <v>894</v>
      </c>
      <c r="C21" s="329">
        <f t="shared" si="1"/>
        <v>20</v>
      </c>
      <c r="D21" s="330">
        <v>5</v>
      </c>
      <c r="E21" s="330">
        <v>9</v>
      </c>
      <c r="F21" s="330">
        <v>5</v>
      </c>
      <c r="G21" s="332">
        <v>1</v>
      </c>
      <c r="H21" s="331" t="s">
        <v>6</v>
      </c>
    </row>
    <row r="22" spans="1:8" s="257" customFormat="1" ht="10.5" customHeight="1" x14ac:dyDescent="0.15">
      <c r="A22" s="298" t="s">
        <v>710</v>
      </c>
      <c r="B22" s="298" t="s">
        <v>896</v>
      </c>
      <c r="C22" s="329">
        <f t="shared" si="1"/>
        <v>7</v>
      </c>
      <c r="D22" s="331" t="s">
        <v>6</v>
      </c>
      <c r="E22" s="331" t="s">
        <v>6</v>
      </c>
      <c r="F22" s="330">
        <v>6</v>
      </c>
      <c r="G22" s="331" t="s">
        <v>6</v>
      </c>
      <c r="H22" s="332">
        <v>1</v>
      </c>
    </row>
    <row r="23" spans="1:8" x14ac:dyDescent="0.15">
      <c r="A23" s="298" t="s">
        <v>729</v>
      </c>
      <c r="B23" s="298" t="s">
        <v>896</v>
      </c>
      <c r="C23" s="329">
        <f t="shared" si="1"/>
        <v>4</v>
      </c>
      <c r="D23" s="330">
        <v>2</v>
      </c>
      <c r="E23" s="330">
        <v>1</v>
      </c>
      <c r="F23" s="330">
        <v>1</v>
      </c>
      <c r="G23" s="331" t="s">
        <v>6</v>
      </c>
      <c r="H23" s="331" t="s">
        <v>6</v>
      </c>
    </row>
    <row r="24" spans="1:8" x14ac:dyDescent="0.15">
      <c r="A24" s="298"/>
      <c r="B24" s="298"/>
      <c r="C24" s="298"/>
      <c r="D24" s="298"/>
      <c r="E24" s="298"/>
      <c r="F24" s="298"/>
      <c r="G24" s="298"/>
      <c r="H24" s="298"/>
    </row>
    <row r="25" spans="1:8" ht="10.5" customHeight="1" x14ac:dyDescent="0.15">
      <c r="A25" s="2584" t="s">
        <v>901</v>
      </c>
      <c r="B25" s="2584"/>
      <c r="C25" s="2584"/>
      <c r="D25" s="2584"/>
      <c r="E25" s="2584"/>
      <c r="F25" s="2584"/>
      <c r="G25" s="2584"/>
      <c r="H25" s="2584"/>
    </row>
    <row r="26" spans="1:8" x14ac:dyDescent="0.15">
      <c r="A26" s="2583" t="s">
        <v>506</v>
      </c>
      <c r="B26" s="2583"/>
      <c r="C26" s="2583"/>
      <c r="D26" s="2583"/>
    </row>
  </sheetData>
  <mergeCells count="7">
    <mergeCell ref="A26:D26"/>
    <mergeCell ref="A2:H2"/>
    <mergeCell ref="A4:A5"/>
    <mergeCell ref="B4:B5"/>
    <mergeCell ref="C4:C5"/>
    <mergeCell ref="D4:H4"/>
    <mergeCell ref="A25:H25"/>
  </mergeCells>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dimension ref="A1:M132"/>
  <sheetViews>
    <sheetView zoomScaleNormal="100" workbookViewId="0"/>
  </sheetViews>
  <sheetFormatPr baseColWidth="10" defaultRowHeight="10.5" x14ac:dyDescent="0.15"/>
  <cols>
    <col min="1" max="1" width="48.42578125" style="258" customWidth="1"/>
    <col min="2" max="6" width="13.5703125" style="258" customWidth="1"/>
    <col min="7" max="7" width="11.85546875" style="258" bestFit="1" customWidth="1"/>
    <col min="8" max="8" width="11.42578125" style="258"/>
    <col min="9" max="9" width="11.85546875" style="258" bestFit="1" customWidth="1"/>
    <col min="10" max="16384" width="11.42578125" style="258"/>
  </cols>
  <sheetData>
    <row r="1" spans="1:13" x14ac:dyDescent="0.15">
      <c r="A1" s="257"/>
    </row>
    <row r="2" spans="1:13" s="261" customFormat="1" ht="22.5" customHeight="1" x14ac:dyDescent="0.15">
      <c r="A2" s="2557" t="s">
        <v>902</v>
      </c>
      <c r="B2" s="2557"/>
      <c r="C2" s="2557"/>
      <c r="D2" s="2557"/>
      <c r="E2" s="2557"/>
      <c r="F2" s="2557"/>
    </row>
    <row r="4" spans="1:13" ht="17.25" customHeight="1" x14ac:dyDescent="0.15">
      <c r="A4" s="288" t="s">
        <v>903</v>
      </c>
      <c r="B4" s="288">
        <v>2012</v>
      </c>
      <c r="C4" s="288">
        <v>2013</v>
      </c>
      <c r="D4" s="288">
        <v>2014</v>
      </c>
      <c r="E4" s="288">
        <v>2015</v>
      </c>
      <c r="F4" s="175">
        <v>2016</v>
      </c>
    </row>
    <row r="5" spans="1:13" s="261" customFormat="1" ht="14.25" customHeight="1" x14ac:dyDescent="0.15">
      <c r="A5" s="261" t="s">
        <v>904</v>
      </c>
      <c r="B5" s="63">
        <f t="shared" ref="B5" si="0">SUM(B6+B11+B15+B21+B25+B30+B39+B42+B46+B55+B63+B77+B80+B92+B112)</f>
        <v>2061670</v>
      </c>
      <c r="C5" s="63">
        <f>SUM(C6+C11+C15+C21+C25+C30+C39+C42+C46+C55+C63+C77+C80+C92+C112)</f>
        <v>2408269</v>
      </c>
      <c r="D5" s="63">
        <f>SUM(D6+D11+D15+D21+D25+D30+D39+D42+D46+D55+D63+D77+D80+D92+D112)</f>
        <v>2510648</v>
      </c>
      <c r="E5" s="64">
        <f>SUM(E6+E11+E15+E21+E25+E30+E39+E42+E46+E55+E63+E77+E80+E92+E112)</f>
        <v>2689190</v>
      </c>
      <c r="F5" s="64">
        <f>SUM(F6+F11+F15+F21+F25+F30+F39+F42+F46+F55+F63+F77+F80+F92+F112)</f>
        <v>3068184</v>
      </c>
      <c r="I5" s="84"/>
      <c r="J5" s="84"/>
      <c r="K5" s="84"/>
      <c r="L5" s="84"/>
      <c r="M5" s="84"/>
    </row>
    <row r="6" spans="1:13" s="261" customFormat="1" ht="14.25" customHeight="1" x14ac:dyDescent="0.15">
      <c r="A6" s="261" t="s">
        <v>5</v>
      </c>
      <c r="B6" s="63">
        <f t="shared" ref="B6:F6" si="1">SUM(B7:B10)</f>
        <v>13002</v>
      </c>
      <c r="C6" s="63">
        <f t="shared" si="1"/>
        <v>18425</v>
      </c>
      <c r="D6" s="63">
        <f t="shared" si="1"/>
        <v>18207</v>
      </c>
      <c r="E6" s="63">
        <f t="shared" si="1"/>
        <v>15734</v>
      </c>
      <c r="F6" s="63">
        <f t="shared" si="1"/>
        <v>15239</v>
      </c>
      <c r="I6" s="84"/>
      <c r="J6" s="84"/>
      <c r="K6" s="84"/>
      <c r="L6" s="84"/>
      <c r="M6" s="84"/>
    </row>
    <row r="7" spans="1:13" ht="10.5" customHeight="1" x14ac:dyDescent="0.15">
      <c r="A7" s="258" t="s">
        <v>905</v>
      </c>
      <c r="B7" s="35">
        <v>12087</v>
      </c>
      <c r="C7" s="35">
        <v>17211</v>
      </c>
      <c r="D7" s="314">
        <v>16829</v>
      </c>
      <c r="E7" s="35">
        <v>14016</v>
      </c>
      <c r="F7" s="35">
        <v>13882</v>
      </c>
      <c r="I7" s="84"/>
      <c r="J7" s="333"/>
      <c r="K7" s="333"/>
      <c r="L7" s="333"/>
      <c r="M7" s="333"/>
    </row>
    <row r="8" spans="1:13" ht="10.5" customHeight="1" x14ac:dyDescent="0.15">
      <c r="A8" s="258" t="s">
        <v>906</v>
      </c>
      <c r="B8" s="35">
        <v>208</v>
      </c>
      <c r="C8" s="35">
        <v>450</v>
      </c>
      <c r="D8" s="314">
        <v>520</v>
      </c>
      <c r="E8" s="35">
        <v>516</v>
      </c>
      <c r="F8" s="35">
        <v>481</v>
      </c>
      <c r="I8" s="84"/>
      <c r="J8" s="333"/>
      <c r="K8" s="333"/>
      <c r="L8" s="333"/>
      <c r="M8" s="333"/>
    </row>
    <row r="9" spans="1:13" ht="10.5" customHeight="1" x14ac:dyDescent="0.15">
      <c r="A9" s="258" t="s">
        <v>907</v>
      </c>
      <c r="B9" s="35">
        <v>0</v>
      </c>
      <c r="C9" s="35">
        <v>0</v>
      </c>
      <c r="D9" s="35">
        <v>0</v>
      </c>
      <c r="E9" s="35">
        <v>0</v>
      </c>
      <c r="F9" s="35">
        <v>0</v>
      </c>
      <c r="I9" s="84"/>
      <c r="J9" s="333"/>
      <c r="K9" s="333"/>
      <c r="L9" s="333"/>
      <c r="M9" s="333"/>
    </row>
    <row r="10" spans="1:13" ht="10.5" customHeight="1" x14ac:dyDescent="0.15">
      <c r="A10" s="258" t="s">
        <v>908</v>
      </c>
      <c r="B10" s="35">
        <v>707</v>
      </c>
      <c r="C10" s="35">
        <v>764</v>
      </c>
      <c r="D10" s="314">
        <v>858</v>
      </c>
      <c r="E10" s="35">
        <v>1202</v>
      </c>
      <c r="F10" s="35">
        <v>876</v>
      </c>
      <c r="I10" s="84"/>
      <c r="J10" s="333"/>
      <c r="K10" s="333"/>
      <c r="L10" s="333"/>
      <c r="M10" s="333"/>
    </row>
    <row r="11" spans="1:13" s="261" customFormat="1" x14ac:dyDescent="0.15">
      <c r="A11" s="261" t="s">
        <v>7</v>
      </c>
      <c r="B11" s="63">
        <f t="shared" ref="B11:F11" si="2">SUM(B12:B14)</f>
        <v>2271</v>
      </c>
      <c r="C11" s="63">
        <f t="shared" si="2"/>
        <v>3228</v>
      </c>
      <c r="D11" s="63">
        <f t="shared" si="2"/>
        <v>4783</v>
      </c>
      <c r="E11" s="63">
        <f t="shared" si="2"/>
        <v>10638</v>
      </c>
      <c r="F11" s="63">
        <f t="shared" si="2"/>
        <v>10861</v>
      </c>
      <c r="I11" s="84"/>
      <c r="J11" s="84"/>
      <c r="K11" s="84"/>
      <c r="L11" s="84"/>
      <c r="M11" s="84"/>
    </row>
    <row r="12" spans="1:13" ht="10.5" customHeight="1" x14ac:dyDescent="0.15">
      <c r="A12" s="258" t="s">
        <v>909</v>
      </c>
      <c r="B12" s="35">
        <v>187</v>
      </c>
      <c r="C12" s="35">
        <v>258</v>
      </c>
      <c r="D12" s="314">
        <v>224</v>
      </c>
      <c r="E12" s="35">
        <v>430</v>
      </c>
      <c r="F12" s="35">
        <v>179</v>
      </c>
      <c r="I12" s="84"/>
      <c r="J12" s="333"/>
      <c r="K12" s="333"/>
      <c r="L12" s="333"/>
      <c r="M12" s="333"/>
    </row>
    <row r="13" spans="1:13" ht="10.5" customHeight="1" x14ac:dyDescent="0.15">
      <c r="A13" s="258" t="s">
        <v>910</v>
      </c>
      <c r="B13" s="35">
        <v>0</v>
      </c>
      <c r="C13" s="35">
        <v>0</v>
      </c>
      <c r="D13" s="35">
        <v>0</v>
      </c>
      <c r="E13" s="35">
        <v>0</v>
      </c>
      <c r="F13" s="35">
        <v>0</v>
      </c>
      <c r="I13" s="84"/>
      <c r="J13" s="333"/>
      <c r="K13" s="333"/>
      <c r="L13" s="333"/>
      <c r="M13" s="333"/>
    </row>
    <row r="14" spans="1:13" ht="10.5" customHeight="1" x14ac:dyDescent="0.15">
      <c r="A14" s="258" t="s">
        <v>911</v>
      </c>
      <c r="B14" s="35">
        <v>2084</v>
      </c>
      <c r="C14" s="35">
        <v>2970</v>
      </c>
      <c r="D14" s="314">
        <v>4559</v>
      </c>
      <c r="E14" s="35">
        <v>10208</v>
      </c>
      <c r="F14" s="35">
        <v>10682</v>
      </c>
      <c r="I14" s="84"/>
      <c r="J14" s="333"/>
      <c r="K14" s="333"/>
      <c r="L14" s="333"/>
      <c r="M14" s="333"/>
    </row>
    <row r="15" spans="1:13" s="261" customFormat="1" x14ac:dyDescent="0.15">
      <c r="A15" s="261" t="s">
        <v>8</v>
      </c>
      <c r="B15" s="63">
        <f t="shared" ref="B15:F15" si="3">SUM(B16:B20)</f>
        <v>338326</v>
      </c>
      <c r="C15" s="63">
        <f t="shared" si="3"/>
        <v>400503</v>
      </c>
      <c r="D15" s="63">
        <f t="shared" si="3"/>
        <v>391325</v>
      </c>
      <c r="E15" s="63">
        <f t="shared" si="3"/>
        <v>465052</v>
      </c>
      <c r="F15" s="63">
        <f t="shared" si="3"/>
        <v>543988</v>
      </c>
      <c r="I15" s="84"/>
      <c r="J15" s="84"/>
      <c r="K15" s="84"/>
      <c r="L15" s="84"/>
      <c r="M15" s="84"/>
    </row>
    <row r="16" spans="1:13" ht="10.5" customHeight="1" x14ac:dyDescent="0.15">
      <c r="A16" s="258" t="s">
        <v>912</v>
      </c>
      <c r="B16" s="35">
        <v>0</v>
      </c>
      <c r="C16" s="35">
        <v>0</v>
      </c>
      <c r="D16" s="35">
        <v>0</v>
      </c>
      <c r="E16" s="35">
        <v>0</v>
      </c>
      <c r="F16" s="35">
        <v>0</v>
      </c>
      <c r="I16" s="84"/>
      <c r="J16" s="333"/>
      <c r="K16" s="333"/>
      <c r="L16" s="333"/>
      <c r="M16" s="333"/>
    </row>
    <row r="17" spans="1:13" ht="10.5" customHeight="1" x14ac:dyDescent="0.15">
      <c r="A17" s="258" t="s">
        <v>913</v>
      </c>
      <c r="B17" s="35">
        <v>0</v>
      </c>
      <c r="C17" s="35">
        <v>0</v>
      </c>
      <c r="D17" s="35">
        <v>0</v>
      </c>
      <c r="E17" s="35">
        <v>0</v>
      </c>
      <c r="F17" s="35">
        <v>0</v>
      </c>
      <c r="I17" s="84"/>
      <c r="J17" s="333"/>
      <c r="K17" s="333"/>
      <c r="L17" s="333"/>
      <c r="M17" s="333"/>
    </row>
    <row r="18" spans="1:13" ht="10.5" customHeight="1" x14ac:dyDescent="0.15">
      <c r="A18" s="258" t="s">
        <v>914</v>
      </c>
      <c r="B18" s="35">
        <v>218741</v>
      </c>
      <c r="C18" s="35">
        <v>240118</v>
      </c>
      <c r="D18" s="314">
        <v>263142</v>
      </c>
      <c r="E18" s="35">
        <v>310698</v>
      </c>
      <c r="F18" s="35">
        <v>418684</v>
      </c>
      <c r="I18" s="84"/>
      <c r="J18" s="333"/>
      <c r="K18" s="333"/>
      <c r="L18" s="333"/>
      <c r="M18" s="333"/>
    </row>
    <row r="19" spans="1:13" ht="10.5" customHeight="1" x14ac:dyDescent="0.15">
      <c r="A19" s="258" t="s">
        <v>915</v>
      </c>
      <c r="B19" s="35">
        <v>0</v>
      </c>
      <c r="C19" s="35">
        <v>0</v>
      </c>
      <c r="D19" s="35">
        <v>0</v>
      </c>
      <c r="E19" s="35">
        <v>0</v>
      </c>
      <c r="F19" s="35">
        <v>0</v>
      </c>
      <c r="I19" s="84"/>
      <c r="J19" s="333"/>
      <c r="K19" s="333"/>
      <c r="L19" s="333"/>
      <c r="M19" s="333"/>
    </row>
    <row r="20" spans="1:13" ht="10.5" customHeight="1" x14ac:dyDescent="0.15">
      <c r="A20" s="258" t="s">
        <v>916</v>
      </c>
      <c r="B20" s="35">
        <v>119585</v>
      </c>
      <c r="C20" s="35">
        <v>160385</v>
      </c>
      <c r="D20" s="314">
        <v>128183</v>
      </c>
      <c r="E20" s="35">
        <v>154354</v>
      </c>
      <c r="F20" s="35">
        <v>125304</v>
      </c>
      <c r="I20" s="84"/>
      <c r="J20" s="333"/>
      <c r="K20" s="333"/>
      <c r="L20" s="333"/>
      <c r="M20" s="333"/>
    </row>
    <row r="21" spans="1:13" s="261" customFormat="1" x14ac:dyDescent="0.15">
      <c r="A21" s="261" t="s">
        <v>9</v>
      </c>
      <c r="B21" s="63">
        <f t="shared" ref="B21" si="4">SUM(B22:B24)</f>
        <v>17725</v>
      </c>
      <c r="C21" s="63">
        <f>SUM(C22:C24)</f>
        <v>19045</v>
      </c>
      <c r="D21" s="63">
        <f>SUM(D22:D24)</f>
        <v>22181</v>
      </c>
      <c r="E21" s="63">
        <f>SUM(E22:E24)</f>
        <v>21349</v>
      </c>
      <c r="F21" s="63">
        <f>SUM(F22:F24)</f>
        <v>14429</v>
      </c>
      <c r="I21" s="84"/>
      <c r="J21" s="84"/>
      <c r="K21" s="84"/>
      <c r="L21" s="84"/>
      <c r="M21" s="84"/>
    </row>
    <row r="22" spans="1:13" ht="10.5" customHeight="1" x14ac:dyDescent="0.15">
      <c r="A22" s="258" t="s">
        <v>917</v>
      </c>
      <c r="B22" s="35">
        <v>13458</v>
      </c>
      <c r="C22" s="35">
        <v>13987</v>
      </c>
      <c r="D22" s="314">
        <v>17631</v>
      </c>
      <c r="E22" s="35">
        <v>16041</v>
      </c>
      <c r="F22" s="35">
        <v>8786</v>
      </c>
      <c r="I22" s="84"/>
      <c r="J22" s="333"/>
      <c r="K22" s="333"/>
      <c r="L22" s="333"/>
      <c r="M22" s="333"/>
    </row>
    <row r="23" spans="1:13" ht="10.5" customHeight="1" x14ac:dyDescent="0.15">
      <c r="A23" s="258" t="s">
        <v>918</v>
      </c>
      <c r="B23" s="35">
        <v>3761</v>
      </c>
      <c r="C23" s="35">
        <v>4471</v>
      </c>
      <c r="D23" s="314">
        <v>3864</v>
      </c>
      <c r="E23" s="35">
        <v>4792</v>
      </c>
      <c r="F23" s="35">
        <v>4702</v>
      </c>
      <c r="I23" s="84"/>
      <c r="J23" s="333"/>
      <c r="K23" s="333"/>
      <c r="L23" s="333"/>
      <c r="M23" s="333"/>
    </row>
    <row r="24" spans="1:13" ht="10.5" customHeight="1" x14ac:dyDescent="0.15">
      <c r="A24" s="258" t="s">
        <v>919</v>
      </c>
      <c r="B24" s="35">
        <v>506</v>
      </c>
      <c r="C24" s="35">
        <v>587</v>
      </c>
      <c r="D24" s="314">
        <v>686</v>
      </c>
      <c r="E24" s="35">
        <v>516</v>
      </c>
      <c r="F24" s="35">
        <v>941</v>
      </c>
      <c r="I24" s="84"/>
      <c r="J24" s="333"/>
      <c r="K24" s="333"/>
      <c r="L24" s="333"/>
      <c r="M24" s="333"/>
    </row>
    <row r="25" spans="1:13" s="261" customFormat="1" x14ac:dyDescent="0.15">
      <c r="A25" s="261" t="s">
        <v>10</v>
      </c>
      <c r="B25" s="63">
        <f t="shared" ref="B25:F25" si="5">SUM(B26:B29)</f>
        <v>70493</v>
      </c>
      <c r="C25" s="63">
        <f t="shared" si="5"/>
        <v>68487</v>
      </c>
      <c r="D25" s="63">
        <f t="shared" si="5"/>
        <v>79303</v>
      </c>
      <c r="E25" s="63">
        <f t="shared" si="5"/>
        <v>79179</v>
      </c>
      <c r="F25" s="63">
        <f t="shared" si="5"/>
        <v>87529</v>
      </c>
      <c r="I25" s="84"/>
      <c r="J25" s="84"/>
      <c r="K25" s="84"/>
      <c r="L25" s="84"/>
      <c r="M25" s="84"/>
    </row>
    <row r="26" spans="1:13" ht="10.5" customHeight="1" x14ac:dyDescent="0.15">
      <c r="A26" s="258" t="s">
        <v>920</v>
      </c>
      <c r="B26" s="35">
        <v>17372</v>
      </c>
      <c r="C26" s="35">
        <v>15676</v>
      </c>
      <c r="D26" s="314">
        <v>20312</v>
      </c>
      <c r="E26" s="35">
        <v>18138</v>
      </c>
      <c r="F26" s="35">
        <v>23312</v>
      </c>
      <c r="I26" s="84"/>
      <c r="J26" s="333"/>
      <c r="K26" s="333"/>
      <c r="L26" s="333"/>
      <c r="M26" s="333"/>
    </row>
    <row r="27" spans="1:13" ht="10.5" customHeight="1" x14ac:dyDescent="0.15">
      <c r="A27" s="258" t="s">
        <v>921</v>
      </c>
      <c r="B27" s="35">
        <v>44557</v>
      </c>
      <c r="C27" s="35">
        <v>45124</v>
      </c>
      <c r="D27" s="314">
        <v>51050</v>
      </c>
      <c r="E27" s="35">
        <v>53294</v>
      </c>
      <c r="F27" s="35">
        <v>54636</v>
      </c>
      <c r="I27" s="84"/>
      <c r="J27" s="333"/>
      <c r="K27" s="333"/>
      <c r="L27" s="333"/>
      <c r="M27" s="333"/>
    </row>
    <row r="28" spans="1:13" ht="10.5" customHeight="1" x14ac:dyDescent="0.15">
      <c r="A28" s="258" t="s">
        <v>922</v>
      </c>
      <c r="B28" s="35">
        <v>3621</v>
      </c>
      <c r="C28" s="35">
        <v>2850</v>
      </c>
      <c r="D28" s="314">
        <v>2888</v>
      </c>
      <c r="E28" s="35">
        <v>2544</v>
      </c>
      <c r="F28" s="35">
        <v>3590</v>
      </c>
      <c r="I28" s="84"/>
      <c r="J28" s="333"/>
      <c r="K28" s="333"/>
      <c r="L28" s="333"/>
      <c r="M28" s="333"/>
    </row>
    <row r="29" spans="1:13" ht="10.5" customHeight="1" x14ac:dyDescent="0.15">
      <c r="A29" s="258" t="s">
        <v>923</v>
      </c>
      <c r="B29" s="35">
        <v>4943</v>
      </c>
      <c r="C29" s="35">
        <v>4837</v>
      </c>
      <c r="D29" s="314">
        <v>5053</v>
      </c>
      <c r="E29" s="35">
        <v>5203</v>
      </c>
      <c r="F29" s="35">
        <v>5991</v>
      </c>
      <c r="I29" s="84"/>
      <c r="J29" s="333"/>
      <c r="K29" s="333"/>
      <c r="L29" s="333"/>
      <c r="M29" s="333"/>
    </row>
    <row r="30" spans="1:13" s="261" customFormat="1" x14ac:dyDescent="0.15">
      <c r="A30" s="261" t="s">
        <v>11</v>
      </c>
      <c r="B30" s="63">
        <f t="shared" ref="B30:F30" si="6">SUM(B31:B38)</f>
        <v>158605</v>
      </c>
      <c r="C30" s="63">
        <f t="shared" si="6"/>
        <v>193118</v>
      </c>
      <c r="D30" s="63">
        <f t="shared" si="6"/>
        <v>188405</v>
      </c>
      <c r="E30" s="63">
        <f t="shared" si="6"/>
        <v>139646</v>
      </c>
      <c r="F30" s="63">
        <f t="shared" si="6"/>
        <v>197276</v>
      </c>
      <c r="I30" s="84"/>
      <c r="J30" s="84"/>
      <c r="K30" s="84"/>
      <c r="L30" s="84"/>
      <c r="M30" s="84"/>
    </row>
    <row r="31" spans="1:13" ht="10.5" customHeight="1" x14ac:dyDescent="0.15">
      <c r="A31" s="258" t="s">
        <v>924</v>
      </c>
      <c r="B31" s="35">
        <v>52389</v>
      </c>
      <c r="C31" s="35">
        <v>58112</v>
      </c>
      <c r="D31" s="314">
        <v>54487</v>
      </c>
      <c r="E31" s="35">
        <v>59041</v>
      </c>
      <c r="F31" s="35">
        <v>60320</v>
      </c>
      <c r="I31" s="84"/>
      <c r="J31" s="333"/>
      <c r="K31" s="333"/>
      <c r="L31" s="333"/>
      <c r="M31" s="333"/>
    </row>
    <row r="32" spans="1:13" ht="10.5" customHeight="1" x14ac:dyDescent="0.15">
      <c r="A32" s="257" t="s">
        <v>925</v>
      </c>
      <c r="B32" s="35">
        <v>1416</v>
      </c>
      <c r="C32" s="35">
        <v>1142</v>
      </c>
      <c r="D32" s="314">
        <v>2759</v>
      </c>
      <c r="E32" s="35">
        <v>2300</v>
      </c>
      <c r="F32" s="35">
        <v>3086</v>
      </c>
      <c r="I32" s="84"/>
      <c r="J32" s="333"/>
      <c r="K32" s="333"/>
      <c r="L32" s="333"/>
      <c r="M32" s="333"/>
    </row>
    <row r="33" spans="1:13" ht="10.5" customHeight="1" x14ac:dyDescent="0.15">
      <c r="A33" s="258" t="s">
        <v>926</v>
      </c>
      <c r="B33" s="35">
        <v>0</v>
      </c>
      <c r="C33" s="35">
        <v>0</v>
      </c>
      <c r="D33" s="35">
        <v>0</v>
      </c>
      <c r="E33" s="35">
        <v>0</v>
      </c>
      <c r="F33" s="35">
        <v>0</v>
      </c>
      <c r="I33" s="84"/>
      <c r="J33" s="333"/>
      <c r="K33" s="333"/>
      <c r="L33" s="333"/>
      <c r="M33" s="333"/>
    </row>
    <row r="34" spans="1:13" ht="10.5" customHeight="1" x14ac:dyDescent="0.15">
      <c r="A34" s="258" t="s">
        <v>927</v>
      </c>
      <c r="B34" s="35">
        <v>33212</v>
      </c>
      <c r="C34" s="35">
        <v>51208</v>
      </c>
      <c r="D34" s="314">
        <v>37021</v>
      </c>
      <c r="E34" s="35">
        <v>42298</v>
      </c>
      <c r="F34" s="35">
        <v>41972</v>
      </c>
      <c r="I34" s="84"/>
      <c r="J34" s="333"/>
      <c r="K34" s="333"/>
      <c r="L34" s="333"/>
      <c r="M34" s="333"/>
    </row>
    <row r="35" spans="1:13" ht="10.5" customHeight="1" x14ac:dyDescent="0.15">
      <c r="A35" s="258" t="s">
        <v>928</v>
      </c>
      <c r="B35" s="35">
        <v>1845</v>
      </c>
      <c r="C35" s="35">
        <v>1964</v>
      </c>
      <c r="D35" s="314">
        <v>1534</v>
      </c>
      <c r="E35" s="35">
        <v>2415</v>
      </c>
      <c r="F35" s="35">
        <v>1915</v>
      </c>
      <c r="I35" s="84"/>
      <c r="J35" s="333"/>
      <c r="K35" s="333"/>
      <c r="L35" s="333"/>
      <c r="M35" s="333"/>
    </row>
    <row r="36" spans="1:13" ht="10.5" customHeight="1" x14ac:dyDescent="0.15">
      <c r="A36" s="258" t="s">
        <v>929</v>
      </c>
      <c r="B36" s="35">
        <v>0</v>
      </c>
      <c r="C36" s="35">
        <v>0</v>
      </c>
      <c r="D36" s="35">
        <v>0</v>
      </c>
      <c r="E36" s="35">
        <v>0</v>
      </c>
      <c r="F36" s="35">
        <v>0</v>
      </c>
      <c r="I36" s="84"/>
      <c r="J36" s="333"/>
      <c r="K36" s="333"/>
      <c r="L36" s="333"/>
      <c r="M36" s="333"/>
    </row>
    <row r="37" spans="1:13" ht="11.25" customHeight="1" x14ac:dyDescent="0.15">
      <c r="A37" s="258" t="s">
        <v>930</v>
      </c>
      <c r="B37" s="35">
        <v>17541</v>
      </c>
      <c r="C37" s="35">
        <v>22233</v>
      </c>
      <c r="D37" s="314">
        <v>27540</v>
      </c>
      <c r="E37" s="35">
        <v>22554</v>
      </c>
      <c r="F37" s="35">
        <v>21080</v>
      </c>
      <c r="I37" s="84"/>
      <c r="J37" s="333"/>
      <c r="K37" s="333"/>
      <c r="L37" s="333"/>
      <c r="M37" s="333"/>
    </row>
    <row r="38" spans="1:13" ht="10.5" customHeight="1" x14ac:dyDescent="0.15">
      <c r="A38" s="258" t="s">
        <v>931</v>
      </c>
      <c r="B38" s="35">
        <v>52202</v>
      </c>
      <c r="C38" s="35">
        <v>58459</v>
      </c>
      <c r="D38" s="314">
        <v>65064</v>
      </c>
      <c r="E38" s="35">
        <v>11038</v>
      </c>
      <c r="F38" s="35">
        <v>68903</v>
      </c>
      <c r="I38" s="84"/>
      <c r="J38" s="333"/>
      <c r="K38" s="333"/>
      <c r="L38" s="333"/>
      <c r="M38" s="333"/>
    </row>
    <row r="39" spans="1:13" s="261" customFormat="1" x14ac:dyDescent="0.15">
      <c r="A39" s="261" t="s">
        <v>12</v>
      </c>
      <c r="B39" s="63">
        <f t="shared" ref="B39:F39" si="7">SUM(B40:B41)</f>
        <v>96485</v>
      </c>
      <c r="C39" s="63">
        <f t="shared" si="7"/>
        <v>98529</v>
      </c>
      <c r="D39" s="63">
        <f t="shared" si="7"/>
        <v>103770</v>
      </c>
      <c r="E39" s="63">
        <f t="shared" si="7"/>
        <v>114969</v>
      </c>
      <c r="F39" s="63">
        <f t="shared" si="7"/>
        <v>105463</v>
      </c>
      <c r="I39" s="84"/>
      <c r="J39" s="84"/>
      <c r="K39" s="84"/>
      <c r="L39" s="84"/>
      <c r="M39" s="84"/>
    </row>
    <row r="40" spans="1:13" ht="10.5" customHeight="1" x14ac:dyDescent="0.15">
      <c r="A40" s="258" t="s">
        <v>932</v>
      </c>
      <c r="B40" s="35">
        <v>84460</v>
      </c>
      <c r="C40" s="35">
        <v>85169</v>
      </c>
      <c r="D40" s="314">
        <v>89693</v>
      </c>
      <c r="E40" s="35">
        <v>94754</v>
      </c>
      <c r="F40" s="35">
        <v>88432</v>
      </c>
      <c r="I40" s="84"/>
      <c r="J40" s="333"/>
      <c r="K40" s="333"/>
      <c r="L40" s="333"/>
      <c r="M40" s="333"/>
    </row>
    <row r="41" spans="1:13" ht="10.5" customHeight="1" x14ac:dyDescent="0.15">
      <c r="A41" s="258" t="s">
        <v>933</v>
      </c>
      <c r="B41" s="35">
        <v>12025</v>
      </c>
      <c r="C41" s="35">
        <v>13360</v>
      </c>
      <c r="D41" s="314">
        <v>14077</v>
      </c>
      <c r="E41" s="35">
        <v>20215</v>
      </c>
      <c r="F41" s="35">
        <v>17031</v>
      </c>
      <c r="I41" s="84"/>
      <c r="J41" s="333"/>
      <c r="K41" s="333"/>
      <c r="L41" s="333"/>
      <c r="M41" s="333"/>
    </row>
    <row r="42" spans="1:13" s="261" customFormat="1" ht="12.75" customHeight="1" x14ac:dyDescent="0.15">
      <c r="A42" s="261" t="s">
        <v>13</v>
      </c>
      <c r="B42" s="63">
        <f t="shared" ref="B42:F42" si="8">SUM(B43:B45)</f>
        <v>13403</v>
      </c>
      <c r="C42" s="63">
        <f t="shared" si="8"/>
        <v>20656</v>
      </c>
      <c r="D42" s="63">
        <f t="shared" si="8"/>
        <v>23187</v>
      </c>
      <c r="E42" s="63">
        <f t="shared" si="8"/>
        <v>27946</v>
      </c>
      <c r="F42" s="63">
        <f t="shared" si="8"/>
        <v>32229</v>
      </c>
      <c r="I42" s="84"/>
      <c r="J42" s="84"/>
      <c r="K42" s="84"/>
      <c r="L42" s="84"/>
      <c r="M42" s="84"/>
    </row>
    <row r="43" spans="1:13" ht="10.5" customHeight="1" x14ac:dyDescent="0.15">
      <c r="A43" s="258" t="s">
        <v>934</v>
      </c>
      <c r="B43" s="35">
        <v>0</v>
      </c>
      <c r="C43" s="35">
        <v>0</v>
      </c>
      <c r="D43" s="35">
        <v>0</v>
      </c>
      <c r="E43" s="35">
        <v>0</v>
      </c>
      <c r="F43" s="35">
        <v>0</v>
      </c>
      <c r="I43" s="84"/>
      <c r="J43" s="333"/>
      <c r="K43" s="333"/>
      <c r="L43" s="333"/>
      <c r="M43" s="333"/>
    </row>
    <row r="44" spans="1:13" ht="10.5" customHeight="1" x14ac:dyDescent="0.15">
      <c r="A44" s="258" t="s">
        <v>935</v>
      </c>
      <c r="B44" s="35">
        <v>12889</v>
      </c>
      <c r="C44" s="35">
        <v>20088</v>
      </c>
      <c r="D44" s="314">
        <v>22557</v>
      </c>
      <c r="E44" s="35">
        <v>27633</v>
      </c>
      <c r="F44" s="35">
        <v>31973</v>
      </c>
      <c r="I44" s="84"/>
      <c r="J44" s="333"/>
      <c r="K44" s="333"/>
      <c r="L44" s="333"/>
      <c r="M44" s="333"/>
    </row>
    <row r="45" spans="1:13" ht="10.5" customHeight="1" x14ac:dyDescent="0.15">
      <c r="A45" s="258" t="s">
        <v>936</v>
      </c>
      <c r="B45" s="35">
        <v>514</v>
      </c>
      <c r="C45" s="35">
        <v>568</v>
      </c>
      <c r="D45" s="314">
        <v>630</v>
      </c>
      <c r="E45" s="35">
        <v>313</v>
      </c>
      <c r="F45" s="35">
        <v>256</v>
      </c>
      <c r="I45" s="84"/>
      <c r="J45" s="333"/>
      <c r="K45" s="333"/>
      <c r="L45" s="333"/>
      <c r="M45" s="333"/>
    </row>
    <row r="46" spans="1:13" s="261" customFormat="1" x14ac:dyDescent="0.15">
      <c r="A46" s="261" t="s">
        <v>14</v>
      </c>
      <c r="B46" s="63">
        <f t="shared" ref="B46:C46" si="9">SUM(B47:B54)</f>
        <v>67325</v>
      </c>
      <c r="C46" s="63">
        <f t="shared" si="9"/>
        <v>78376</v>
      </c>
      <c r="D46" s="63">
        <f>SUM(D47:D54)</f>
        <v>81006</v>
      </c>
      <c r="E46" s="63">
        <f>SUM(E47:E54)</f>
        <v>97042</v>
      </c>
      <c r="F46" s="63">
        <f>SUM(F47:F54)</f>
        <v>113006</v>
      </c>
      <c r="I46" s="84"/>
      <c r="J46" s="84"/>
      <c r="K46" s="84"/>
      <c r="L46" s="84"/>
      <c r="M46" s="84"/>
    </row>
    <row r="47" spans="1:13" ht="10.5" customHeight="1" x14ac:dyDescent="0.15">
      <c r="A47" s="258" t="s">
        <v>937</v>
      </c>
      <c r="B47" s="35">
        <v>5779</v>
      </c>
      <c r="C47" s="35">
        <v>7354</v>
      </c>
      <c r="D47" s="314">
        <v>8572</v>
      </c>
      <c r="E47" s="35">
        <v>9333</v>
      </c>
      <c r="F47" s="35">
        <v>10456</v>
      </c>
      <c r="I47" s="84"/>
      <c r="J47" s="333"/>
      <c r="K47" s="333"/>
      <c r="L47" s="333"/>
      <c r="M47" s="333"/>
    </row>
    <row r="48" spans="1:13" ht="10.5" customHeight="1" x14ac:dyDescent="0.15">
      <c r="A48" s="258" t="s">
        <v>938</v>
      </c>
      <c r="B48" s="35">
        <v>10947</v>
      </c>
      <c r="C48" s="35">
        <v>13291</v>
      </c>
      <c r="D48" s="314">
        <v>11604</v>
      </c>
      <c r="E48" s="35">
        <v>10497</v>
      </c>
      <c r="F48" s="35">
        <v>13235</v>
      </c>
      <c r="I48" s="84"/>
      <c r="J48" s="333"/>
      <c r="K48" s="333"/>
      <c r="L48" s="333"/>
      <c r="M48" s="333"/>
    </row>
    <row r="49" spans="1:13" ht="10.5" customHeight="1" x14ac:dyDescent="0.15">
      <c r="A49" s="258" t="s">
        <v>939</v>
      </c>
      <c r="B49" s="35">
        <v>2945</v>
      </c>
      <c r="C49" s="35">
        <v>3413</v>
      </c>
      <c r="D49" s="314">
        <v>3866</v>
      </c>
      <c r="E49" s="35">
        <v>5116</v>
      </c>
      <c r="F49" s="35">
        <v>5527</v>
      </c>
      <c r="I49" s="84"/>
      <c r="J49" s="333"/>
      <c r="K49" s="333"/>
      <c r="L49" s="333"/>
      <c r="M49" s="333"/>
    </row>
    <row r="50" spans="1:13" ht="10.5" customHeight="1" x14ac:dyDescent="0.15">
      <c r="A50" s="258" t="s">
        <v>940</v>
      </c>
      <c r="B50" s="35">
        <v>336</v>
      </c>
      <c r="C50" s="35">
        <v>360</v>
      </c>
      <c r="D50" s="314">
        <v>1061</v>
      </c>
      <c r="E50" s="35">
        <v>1148</v>
      </c>
      <c r="F50" s="35">
        <v>816</v>
      </c>
      <c r="I50" s="84"/>
      <c r="J50" s="333"/>
      <c r="K50" s="333"/>
      <c r="L50" s="333"/>
      <c r="M50" s="333"/>
    </row>
    <row r="51" spans="1:13" ht="10.5" customHeight="1" x14ac:dyDescent="0.15">
      <c r="A51" s="258" t="s">
        <v>941</v>
      </c>
      <c r="B51" s="35">
        <v>310</v>
      </c>
      <c r="C51" s="35">
        <v>228</v>
      </c>
      <c r="D51" s="314">
        <v>241</v>
      </c>
      <c r="E51" s="35">
        <v>182</v>
      </c>
      <c r="F51" s="35">
        <v>242</v>
      </c>
      <c r="I51" s="84"/>
      <c r="J51" s="333"/>
      <c r="K51" s="333"/>
      <c r="L51" s="333"/>
      <c r="M51" s="333"/>
    </row>
    <row r="52" spans="1:13" ht="10.5" customHeight="1" x14ac:dyDescent="0.15">
      <c r="A52" s="258" t="s">
        <v>942</v>
      </c>
      <c r="B52" s="35">
        <v>10354</v>
      </c>
      <c r="C52" s="35">
        <v>10954</v>
      </c>
      <c r="D52" s="314">
        <v>10558</v>
      </c>
      <c r="E52" s="35">
        <v>16727</v>
      </c>
      <c r="F52" s="35">
        <v>19278</v>
      </c>
      <c r="I52" s="84"/>
      <c r="J52" s="333"/>
      <c r="K52" s="333"/>
      <c r="L52" s="333"/>
      <c r="M52" s="333"/>
    </row>
    <row r="53" spans="1:13" ht="10.5" customHeight="1" x14ac:dyDescent="0.15">
      <c r="A53" s="258" t="s">
        <v>943</v>
      </c>
      <c r="B53" s="35">
        <v>0</v>
      </c>
      <c r="C53" s="35">
        <v>0</v>
      </c>
      <c r="D53" s="35">
        <v>0</v>
      </c>
      <c r="E53" s="35">
        <v>0</v>
      </c>
      <c r="F53" s="35">
        <v>63452</v>
      </c>
      <c r="I53" s="84"/>
      <c r="J53" s="333"/>
      <c r="K53" s="333"/>
      <c r="L53" s="333"/>
      <c r="M53" s="333"/>
    </row>
    <row r="54" spans="1:13" ht="10.5" customHeight="1" x14ac:dyDescent="0.15">
      <c r="A54" s="258" t="s">
        <v>944</v>
      </c>
      <c r="B54" s="35">
        <v>36654</v>
      </c>
      <c r="C54" s="35">
        <v>42776</v>
      </c>
      <c r="D54" s="322">
        <v>45104</v>
      </c>
      <c r="E54" s="35">
        <v>54039</v>
      </c>
      <c r="F54" s="35">
        <v>0</v>
      </c>
      <c r="I54" s="84"/>
      <c r="J54" s="333"/>
      <c r="K54" s="333"/>
      <c r="L54" s="333"/>
      <c r="M54" s="333"/>
    </row>
    <row r="55" spans="1:13" s="261" customFormat="1" x14ac:dyDescent="0.15">
      <c r="A55" s="261" t="s">
        <v>15</v>
      </c>
      <c r="B55" s="63">
        <f t="shared" ref="B55:F55" si="10">SUM(B56:B62)</f>
        <v>61864</v>
      </c>
      <c r="C55" s="63">
        <f t="shared" si="10"/>
        <v>86274</v>
      </c>
      <c r="D55" s="63">
        <f t="shared" si="10"/>
        <v>89078</v>
      </c>
      <c r="E55" s="63">
        <f t="shared" si="10"/>
        <v>99713</v>
      </c>
      <c r="F55" s="63">
        <f t="shared" si="10"/>
        <v>105175</v>
      </c>
      <c r="I55" s="84"/>
      <c r="J55" s="84"/>
      <c r="K55" s="84"/>
      <c r="L55" s="84"/>
      <c r="M55" s="84"/>
    </row>
    <row r="56" spans="1:13" ht="10.5" customHeight="1" x14ac:dyDescent="0.15">
      <c r="A56" s="258" t="s">
        <v>945</v>
      </c>
      <c r="B56" s="35">
        <v>48837</v>
      </c>
      <c r="C56" s="35">
        <v>68480</v>
      </c>
      <c r="D56" s="314">
        <v>70887</v>
      </c>
      <c r="E56" s="35">
        <v>75465</v>
      </c>
      <c r="F56" s="35">
        <v>76470</v>
      </c>
      <c r="I56" s="84"/>
      <c r="J56" s="333"/>
      <c r="K56" s="333"/>
      <c r="L56" s="333"/>
      <c r="M56" s="333"/>
    </row>
    <row r="57" spans="1:13" ht="10.5" customHeight="1" x14ac:dyDescent="0.15">
      <c r="A57" s="258" t="s">
        <v>946</v>
      </c>
      <c r="B57" s="35">
        <v>1722</v>
      </c>
      <c r="C57" s="35">
        <v>2074</v>
      </c>
      <c r="D57" s="314">
        <v>3415</v>
      </c>
      <c r="E57" s="35">
        <v>3671</v>
      </c>
      <c r="F57" s="35">
        <v>4896</v>
      </c>
      <c r="I57" s="84"/>
      <c r="J57" s="333"/>
      <c r="K57" s="333"/>
      <c r="L57" s="333"/>
      <c r="M57" s="333"/>
    </row>
    <row r="58" spans="1:13" ht="10.5" customHeight="1" x14ac:dyDescent="0.15">
      <c r="A58" s="258" t="s">
        <v>947</v>
      </c>
      <c r="B58" s="35">
        <v>716</v>
      </c>
      <c r="C58" s="35">
        <v>1364</v>
      </c>
      <c r="D58" s="314">
        <v>1083</v>
      </c>
      <c r="E58" s="35">
        <v>1630</v>
      </c>
      <c r="F58" s="35">
        <v>2145</v>
      </c>
      <c r="I58" s="84"/>
      <c r="J58" s="333"/>
      <c r="K58" s="333"/>
      <c r="L58" s="333"/>
      <c r="M58" s="333"/>
    </row>
    <row r="59" spans="1:13" ht="10.5" customHeight="1" x14ac:dyDescent="0.15">
      <c r="A59" s="258" t="s">
        <v>948</v>
      </c>
      <c r="B59" s="35">
        <v>427</v>
      </c>
      <c r="C59" s="35">
        <v>472</v>
      </c>
      <c r="D59" s="314">
        <v>656</v>
      </c>
      <c r="E59" s="35">
        <v>938</v>
      </c>
      <c r="F59" s="35">
        <v>828</v>
      </c>
      <c r="I59" s="84"/>
      <c r="J59" s="333"/>
      <c r="K59" s="333"/>
      <c r="L59" s="333"/>
      <c r="M59" s="333"/>
    </row>
    <row r="60" spans="1:13" ht="10.5" customHeight="1" x14ac:dyDescent="0.15">
      <c r="A60" s="258" t="s">
        <v>949</v>
      </c>
      <c r="B60" s="35">
        <v>672</v>
      </c>
      <c r="C60" s="35">
        <v>871</v>
      </c>
      <c r="D60" s="314">
        <v>827</v>
      </c>
      <c r="E60" s="35">
        <v>1264</v>
      </c>
      <c r="F60" s="35">
        <v>1496</v>
      </c>
      <c r="I60" s="84"/>
      <c r="J60" s="333"/>
      <c r="K60" s="333"/>
      <c r="L60" s="333"/>
      <c r="M60" s="333"/>
    </row>
    <row r="61" spans="1:13" ht="10.5" customHeight="1" x14ac:dyDescent="0.15">
      <c r="A61" s="258" t="s">
        <v>950</v>
      </c>
      <c r="B61" s="35">
        <v>9490</v>
      </c>
      <c r="C61" s="35">
        <v>12839</v>
      </c>
      <c r="D61" s="314">
        <v>11864</v>
      </c>
      <c r="E61" s="35">
        <v>16334</v>
      </c>
      <c r="F61" s="35">
        <v>18661</v>
      </c>
      <c r="I61" s="84"/>
      <c r="J61" s="333"/>
      <c r="K61" s="333"/>
      <c r="L61" s="333"/>
      <c r="M61" s="333"/>
    </row>
    <row r="62" spans="1:13" ht="10.5" customHeight="1" x14ac:dyDescent="0.15">
      <c r="A62" s="258" t="s">
        <v>951</v>
      </c>
      <c r="B62" s="35">
        <v>0</v>
      </c>
      <c r="C62" s="35">
        <v>174</v>
      </c>
      <c r="D62" s="314">
        <v>346</v>
      </c>
      <c r="E62" s="35">
        <v>411</v>
      </c>
      <c r="F62" s="35">
        <v>679</v>
      </c>
      <c r="I62" s="84"/>
      <c r="J62" s="333"/>
      <c r="K62" s="333"/>
      <c r="L62" s="333"/>
      <c r="M62" s="333"/>
    </row>
    <row r="63" spans="1:13" s="261" customFormat="1" x14ac:dyDescent="0.15">
      <c r="A63" s="261" t="s">
        <v>417</v>
      </c>
      <c r="B63" s="63">
        <f t="shared" ref="B63:F63" si="11">SUM(B64:B76)</f>
        <v>371883</v>
      </c>
      <c r="C63" s="63">
        <f t="shared" si="11"/>
        <v>462349</v>
      </c>
      <c r="D63" s="63">
        <f t="shared" si="11"/>
        <v>437857</v>
      </c>
      <c r="E63" s="63">
        <f t="shared" si="11"/>
        <v>450797</v>
      </c>
      <c r="F63" s="63">
        <f t="shared" si="11"/>
        <v>460553</v>
      </c>
      <c r="I63" s="84"/>
      <c r="J63" s="84"/>
      <c r="K63" s="84"/>
      <c r="L63" s="84"/>
      <c r="M63" s="84"/>
    </row>
    <row r="64" spans="1:13" ht="10.5" customHeight="1" x14ac:dyDescent="0.15">
      <c r="A64" s="258" t="s">
        <v>952</v>
      </c>
      <c r="B64" s="35">
        <v>59823</v>
      </c>
      <c r="C64" s="35">
        <v>81739</v>
      </c>
      <c r="D64" s="314">
        <v>71010</v>
      </c>
      <c r="E64" s="35">
        <v>89621</v>
      </c>
      <c r="F64" s="35">
        <v>111709</v>
      </c>
      <c r="I64" s="84"/>
      <c r="J64" s="333"/>
      <c r="K64" s="333"/>
      <c r="L64" s="333"/>
      <c r="M64" s="333"/>
    </row>
    <row r="65" spans="1:13" ht="10.5" customHeight="1" x14ac:dyDescent="0.15">
      <c r="A65" s="258" t="s">
        <v>953</v>
      </c>
      <c r="B65" s="35">
        <v>32103</v>
      </c>
      <c r="C65" s="35">
        <v>35026</v>
      </c>
      <c r="D65" s="314">
        <v>40829</v>
      </c>
      <c r="E65" s="35">
        <v>48476</v>
      </c>
      <c r="F65" s="35">
        <v>56465</v>
      </c>
      <c r="I65" s="84"/>
      <c r="J65" s="333"/>
      <c r="K65" s="333"/>
      <c r="L65" s="333"/>
      <c r="M65" s="333"/>
    </row>
    <row r="66" spans="1:13" ht="10.5" customHeight="1" x14ac:dyDescent="0.15">
      <c r="A66" s="258" t="s">
        <v>954</v>
      </c>
      <c r="B66" s="35">
        <v>11832</v>
      </c>
      <c r="C66" s="35">
        <v>14669</v>
      </c>
      <c r="D66" s="314">
        <v>13645</v>
      </c>
      <c r="E66" s="35">
        <v>19895</v>
      </c>
      <c r="F66" s="35">
        <v>24643</v>
      </c>
      <c r="I66" s="84"/>
      <c r="J66" s="333"/>
      <c r="K66" s="333"/>
      <c r="L66" s="333"/>
      <c r="M66" s="333"/>
    </row>
    <row r="67" spans="1:13" ht="10.5" customHeight="1" x14ac:dyDescent="0.15">
      <c r="A67" s="258" t="s">
        <v>955</v>
      </c>
      <c r="B67" s="35">
        <v>4594</v>
      </c>
      <c r="C67" s="35">
        <v>6956</v>
      </c>
      <c r="D67" s="314">
        <v>8687</v>
      </c>
      <c r="E67" s="35">
        <v>8136</v>
      </c>
      <c r="F67" s="35">
        <v>11270</v>
      </c>
      <c r="I67" s="84"/>
      <c r="J67" s="333"/>
      <c r="K67" s="333"/>
      <c r="L67" s="333"/>
      <c r="M67" s="333"/>
    </row>
    <row r="68" spans="1:13" ht="10.5" customHeight="1" x14ac:dyDescent="0.15">
      <c r="A68" s="258" t="s">
        <v>956</v>
      </c>
      <c r="B68" s="35">
        <v>115761</v>
      </c>
      <c r="C68" s="35">
        <v>136014</v>
      </c>
      <c r="D68" s="314">
        <v>129373</v>
      </c>
      <c r="E68" s="35">
        <v>92631</v>
      </c>
      <c r="F68" s="35">
        <v>70832</v>
      </c>
      <c r="I68" s="84"/>
      <c r="J68" s="333"/>
      <c r="K68" s="333"/>
      <c r="L68" s="333"/>
      <c r="M68" s="333"/>
    </row>
    <row r="69" spans="1:13" ht="10.5" customHeight="1" x14ac:dyDescent="0.15">
      <c r="A69" s="258" t="s">
        <v>957</v>
      </c>
      <c r="B69" s="35">
        <v>50</v>
      </c>
      <c r="C69" s="35">
        <v>64</v>
      </c>
      <c r="D69" s="314">
        <v>102</v>
      </c>
      <c r="E69" s="35">
        <v>146</v>
      </c>
      <c r="F69" s="35">
        <v>69</v>
      </c>
      <c r="I69" s="84"/>
      <c r="J69" s="333"/>
      <c r="K69" s="333"/>
      <c r="L69" s="333"/>
      <c r="M69" s="333"/>
    </row>
    <row r="70" spans="1:13" ht="10.5" customHeight="1" x14ac:dyDescent="0.15">
      <c r="A70" s="258" t="s">
        <v>958</v>
      </c>
      <c r="B70" s="35">
        <v>0</v>
      </c>
      <c r="C70" s="35">
        <v>0</v>
      </c>
      <c r="D70" s="35"/>
      <c r="E70" s="35">
        <v>0</v>
      </c>
      <c r="F70" s="35">
        <v>493</v>
      </c>
      <c r="I70" s="84"/>
      <c r="J70" s="333"/>
      <c r="K70" s="333"/>
      <c r="L70" s="333"/>
      <c r="M70" s="333"/>
    </row>
    <row r="71" spans="1:13" ht="10.5" customHeight="1" x14ac:dyDescent="0.15">
      <c r="A71" s="258" t="s">
        <v>959</v>
      </c>
      <c r="B71" s="35">
        <v>55641</v>
      </c>
      <c r="C71" s="35">
        <v>84539</v>
      </c>
      <c r="D71" s="314">
        <v>84924</v>
      </c>
      <c r="E71" s="35">
        <v>103425</v>
      </c>
      <c r="F71" s="35">
        <v>108618</v>
      </c>
      <c r="I71" s="84"/>
      <c r="J71" s="333"/>
      <c r="K71" s="333"/>
      <c r="L71" s="333"/>
      <c r="M71" s="333"/>
    </row>
    <row r="72" spans="1:13" ht="10.5" customHeight="1" x14ac:dyDescent="0.15">
      <c r="A72" s="258" t="s">
        <v>960</v>
      </c>
      <c r="B72" s="35">
        <v>341</v>
      </c>
      <c r="C72" s="35">
        <v>624</v>
      </c>
      <c r="D72" s="314">
        <v>820</v>
      </c>
      <c r="E72" s="35">
        <v>603</v>
      </c>
      <c r="F72" s="35">
        <v>0</v>
      </c>
      <c r="I72" s="84"/>
      <c r="J72" s="333"/>
      <c r="K72" s="333"/>
      <c r="L72" s="333"/>
      <c r="M72" s="333"/>
    </row>
    <row r="73" spans="1:13" ht="10.5" customHeight="1" x14ac:dyDescent="0.15">
      <c r="A73" s="258" t="s">
        <v>961</v>
      </c>
      <c r="B73" s="35">
        <v>0</v>
      </c>
      <c r="C73" s="35">
        <v>0</v>
      </c>
      <c r="D73" s="35">
        <v>0</v>
      </c>
      <c r="E73" s="35">
        <v>0</v>
      </c>
      <c r="F73" s="35">
        <v>0</v>
      </c>
      <c r="I73" s="84"/>
      <c r="J73" s="333"/>
      <c r="K73" s="333"/>
      <c r="L73" s="333"/>
      <c r="M73" s="333"/>
    </row>
    <row r="74" spans="1:13" ht="10.5" customHeight="1" x14ac:dyDescent="0.15">
      <c r="A74" s="258" t="s">
        <v>962</v>
      </c>
      <c r="B74" s="35">
        <v>3954</v>
      </c>
      <c r="C74" s="35">
        <v>11207</v>
      </c>
      <c r="D74" s="314">
        <v>8751</v>
      </c>
      <c r="E74" s="35">
        <v>6233</v>
      </c>
      <c r="F74" s="35">
        <v>3070</v>
      </c>
      <c r="I74" s="84"/>
      <c r="J74" s="333"/>
      <c r="K74" s="333"/>
      <c r="L74" s="333"/>
      <c r="M74" s="333"/>
    </row>
    <row r="75" spans="1:13" ht="10.5" customHeight="1" x14ac:dyDescent="0.15">
      <c r="A75" s="258" t="s">
        <v>963</v>
      </c>
      <c r="B75" s="35">
        <v>2731</v>
      </c>
      <c r="C75" s="35">
        <v>5656</v>
      </c>
      <c r="D75" s="314">
        <v>6244</v>
      </c>
      <c r="E75" s="35">
        <v>6680</v>
      </c>
      <c r="F75" s="35">
        <v>5586</v>
      </c>
      <c r="I75" s="84"/>
      <c r="J75" s="333"/>
      <c r="K75" s="333"/>
      <c r="L75" s="333"/>
      <c r="M75" s="333"/>
    </row>
    <row r="76" spans="1:13" ht="10.5" customHeight="1" x14ac:dyDescent="0.15">
      <c r="A76" s="258" t="s">
        <v>964</v>
      </c>
      <c r="B76" s="35">
        <v>85053</v>
      </c>
      <c r="C76" s="35">
        <v>85855</v>
      </c>
      <c r="D76" s="314">
        <v>73472</v>
      </c>
      <c r="E76" s="35">
        <v>74951</v>
      </c>
      <c r="F76" s="35">
        <v>67798</v>
      </c>
      <c r="I76" s="84"/>
      <c r="J76" s="333"/>
      <c r="K76" s="333"/>
      <c r="L76" s="333"/>
      <c r="M76" s="333"/>
    </row>
    <row r="77" spans="1:13" s="261" customFormat="1" x14ac:dyDescent="0.15">
      <c r="A77" s="261" t="s">
        <v>17</v>
      </c>
      <c r="B77" s="63">
        <f t="shared" ref="B77:F77" si="12">SUM(B78:B79)</f>
        <v>1221</v>
      </c>
      <c r="C77" s="63">
        <f t="shared" si="12"/>
        <v>2322</v>
      </c>
      <c r="D77" s="63">
        <f t="shared" si="12"/>
        <v>4521</v>
      </c>
      <c r="E77" s="63">
        <f t="shared" si="12"/>
        <v>7122</v>
      </c>
      <c r="F77" s="63">
        <f t="shared" si="12"/>
        <v>7385</v>
      </c>
      <c r="I77" s="84"/>
      <c r="J77" s="84"/>
      <c r="K77" s="84"/>
      <c r="L77" s="84"/>
      <c r="M77" s="84"/>
    </row>
    <row r="78" spans="1:13" ht="10.5" customHeight="1" x14ac:dyDescent="0.15">
      <c r="A78" s="258" t="s">
        <v>965</v>
      </c>
      <c r="B78" s="35">
        <v>528</v>
      </c>
      <c r="C78" s="35">
        <v>1198</v>
      </c>
      <c r="D78" s="314">
        <v>1125</v>
      </c>
      <c r="E78" s="35">
        <v>2230</v>
      </c>
      <c r="F78" s="35">
        <v>3579</v>
      </c>
      <c r="I78" s="84"/>
      <c r="J78" s="333"/>
      <c r="K78" s="333"/>
      <c r="L78" s="333"/>
      <c r="M78" s="333"/>
    </row>
    <row r="79" spans="1:13" ht="10.5" customHeight="1" x14ac:dyDescent="0.15">
      <c r="A79" s="258" t="s">
        <v>966</v>
      </c>
      <c r="B79" s="35">
        <v>693</v>
      </c>
      <c r="C79" s="35">
        <v>1124</v>
      </c>
      <c r="D79" s="314">
        <v>3396</v>
      </c>
      <c r="E79" s="35">
        <v>4892</v>
      </c>
      <c r="F79" s="35">
        <v>3806</v>
      </c>
      <c r="I79" s="84"/>
      <c r="J79" s="333"/>
      <c r="K79" s="333"/>
      <c r="L79" s="333"/>
      <c r="M79" s="333"/>
    </row>
    <row r="80" spans="1:13" s="261" customFormat="1" x14ac:dyDescent="0.15">
      <c r="A80" s="261" t="s">
        <v>18</v>
      </c>
      <c r="B80" s="63">
        <f t="shared" ref="B80:F80" si="13">SUM(B81:B91)</f>
        <v>514248</v>
      </c>
      <c r="C80" s="63">
        <f t="shared" si="13"/>
        <v>568391</v>
      </c>
      <c r="D80" s="63">
        <f t="shared" si="13"/>
        <v>631151</v>
      </c>
      <c r="E80" s="63">
        <f t="shared" si="13"/>
        <v>677011</v>
      </c>
      <c r="F80" s="63">
        <f t="shared" si="13"/>
        <v>787564</v>
      </c>
      <c r="I80" s="84"/>
      <c r="J80" s="84"/>
      <c r="K80" s="84"/>
      <c r="L80" s="84"/>
      <c r="M80" s="84"/>
    </row>
    <row r="81" spans="1:13" ht="10.5" customHeight="1" x14ac:dyDescent="0.15">
      <c r="A81" s="258" t="s">
        <v>967</v>
      </c>
      <c r="B81" s="35">
        <v>27049</v>
      </c>
      <c r="C81" s="35">
        <v>31142</v>
      </c>
      <c r="D81" s="314">
        <v>39666</v>
      </c>
      <c r="E81" s="35">
        <v>48624</v>
      </c>
      <c r="F81" s="35">
        <v>53552</v>
      </c>
      <c r="I81" s="84"/>
      <c r="J81" s="333"/>
      <c r="K81" s="333"/>
      <c r="L81" s="333"/>
      <c r="M81" s="333"/>
    </row>
    <row r="82" spans="1:13" ht="10.5" customHeight="1" x14ac:dyDescent="0.15">
      <c r="A82" s="258" t="s">
        <v>968</v>
      </c>
      <c r="B82" s="35">
        <v>133037</v>
      </c>
      <c r="C82" s="35">
        <v>124272</v>
      </c>
      <c r="D82" s="314">
        <v>137778</v>
      </c>
      <c r="E82" s="35">
        <v>126613</v>
      </c>
      <c r="F82" s="35">
        <v>153020</v>
      </c>
      <c r="I82" s="84"/>
      <c r="J82" s="333"/>
      <c r="K82" s="333"/>
      <c r="L82" s="333"/>
      <c r="M82" s="333"/>
    </row>
    <row r="83" spans="1:13" ht="10.5" customHeight="1" x14ac:dyDescent="0.15">
      <c r="A83" s="258" t="s">
        <v>969</v>
      </c>
      <c r="B83" s="35">
        <v>332334</v>
      </c>
      <c r="C83" s="35">
        <v>386287</v>
      </c>
      <c r="D83" s="314">
        <v>415625</v>
      </c>
      <c r="E83" s="35">
        <v>468523</v>
      </c>
      <c r="F83" s="35">
        <v>546411</v>
      </c>
      <c r="I83" s="84"/>
      <c r="J83" s="333"/>
      <c r="K83" s="333"/>
      <c r="L83" s="333"/>
      <c r="M83" s="333"/>
    </row>
    <row r="84" spans="1:13" ht="10.5" customHeight="1" x14ac:dyDescent="0.15">
      <c r="A84" s="258" t="s">
        <v>970</v>
      </c>
      <c r="B84" s="35">
        <v>12189</v>
      </c>
      <c r="C84" s="35">
        <v>15728</v>
      </c>
      <c r="D84" s="314">
        <v>16583</v>
      </c>
      <c r="E84" s="35">
        <v>20265</v>
      </c>
      <c r="F84" s="35">
        <v>26632</v>
      </c>
      <c r="I84" s="84"/>
      <c r="J84" s="333"/>
      <c r="K84" s="333"/>
      <c r="L84" s="333"/>
      <c r="M84" s="333"/>
    </row>
    <row r="85" spans="1:13" ht="10.5" customHeight="1" x14ac:dyDescent="0.15">
      <c r="A85" s="258" t="s">
        <v>971</v>
      </c>
      <c r="B85" s="35">
        <v>0</v>
      </c>
      <c r="C85" s="35">
        <v>621</v>
      </c>
      <c r="D85" s="314">
        <v>1928</v>
      </c>
      <c r="E85" s="35">
        <v>1916</v>
      </c>
      <c r="F85" s="35">
        <v>1072</v>
      </c>
      <c r="I85" s="84"/>
      <c r="J85" s="333"/>
      <c r="K85" s="333"/>
      <c r="L85" s="333"/>
      <c r="M85" s="333"/>
    </row>
    <row r="86" spans="1:13" ht="10.5" customHeight="1" x14ac:dyDescent="0.15">
      <c r="A86" s="258" t="s">
        <v>972</v>
      </c>
      <c r="B86" s="35">
        <v>0</v>
      </c>
      <c r="C86" s="35">
        <v>0</v>
      </c>
      <c r="D86" s="35">
        <v>0</v>
      </c>
      <c r="E86" s="35">
        <v>0</v>
      </c>
      <c r="F86" s="35">
        <v>0</v>
      </c>
      <c r="I86" s="84"/>
      <c r="J86" s="333"/>
      <c r="K86" s="333"/>
      <c r="L86" s="333"/>
      <c r="M86" s="333"/>
    </row>
    <row r="87" spans="1:13" ht="10.5" customHeight="1" x14ac:dyDescent="0.15">
      <c r="A87" s="258" t="s">
        <v>973</v>
      </c>
      <c r="B87" s="35">
        <v>0</v>
      </c>
      <c r="C87" s="35">
        <v>0</v>
      </c>
      <c r="D87" s="35">
        <v>0</v>
      </c>
      <c r="E87" s="35">
        <v>0</v>
      </c>
      <c r="F87" s="35">
        <v>0</v>
      </c>
      <c r="I87" s="84"/>
      <c r="J87" s="333"/>
      <c r="K87" s="333"/>
      <c r="L87" s="333"/>
      <c r="M87" s="333"/>
    </row>
    <row r="88" spans="1:13" ht="10.5" customHeight="1" x14ac:dyDescent="0.15">
      <c r="A88" s="258" t="s">
        <v>974</v>
      </c>
      <c r="B88" s="35">
        <v>2988</v>
      </c>
      <c r="C88" s="35">
        <v>3241</v>
      </c>
      <c r="D88" s="314">
        <v>4245</v>
      </c>
      <c r="E88" s="35">
        <v>3401</v>
      </c>
      <c r="F88" s="35">
        <v>0</v>
      </c>
      <c r="I88" s="84"/>
      <c r="J88" s="333"/>
      <c r="K88" s="333"/>
      <c r="L88" s="333"/>
      <c r="M88" s="333"/>
    </row>
    <row r="89" spans="1:13" ht="10.5" customHeight="1" x14ac:dyDescent="0.15">
      <c r="A89" s="258" t="s">
        <v>975</v>
      </c>
      <c r="B89" s="35">
        <v>471</v>
      </c>
      <c r="C89" s="35">
        <v>560</v>
      </c>
      <c r="D89" s="314">
        <v>769</v>
      </c>
      <c r="E89" s="35">
        <v>1246</v>
      </c>
      <c r="F89" s="35">
        <v>2423</v>
      </c>
      <c r="I89" s="84"/>
      <c r="J89" s="333"/>
      <c r="K89" s="333"/>
      <c r="L89" s="333"/>
      <c r="M89" s="333"/>
    </row>
    <row r="90" spans="1:13" ht="10.5" customHeight="1" x14ac:dyDescent="0.15">
      <c r="A90" s="258" t="s">
        <v>976</v>
      </c>
      <c r="B90" s="35">
        <v>1907</v>
      </c>
      <c r="C90" s="35">
        <v>1855</v>
      </c>
      <c r="D90" s="314">
        <v>7928</v>
      </c>
      <c r="E90" s="35">
        <v>1316</v>
      </c>
      <c r="F90" s="35">
        <v>1055</v>
      </c>
      <c r="I90" s="84"/>
      <c r="J90" s="333"/>
      <c r="K90" s="333"/>
      <c r="L90" s="333"/>
      <c r="M90" s="333"/>
    </row>
    <row r="91" spans="1:13" ht="10.5" customHeight="1" x14ac:dyDescent="0.15">
      <c r="A91" s="258" t="s">
        <v>977</v>
      </c>
      <c r="B91" s="35">
        <v>4273</v>
      </c>
      <c r="C91" s="35">
        <v>4685</v>
      </c>
      <c r="D91" s="314">
        <v>6629</v>
      </c>
      <c r="E91" s="35">
        <v>5107</v>
      </c>
      <c r="F91" s="35">
        <v>3399</v>
      </c>
      <c r="I91" s="84"/>
      <c r="J91" s="333"/>
      <c r="K91" s="333"/>
      <c r="L91" s="333"/>
      <c r="M91" s="333"/>
    </row>
    <row r="92" spans="1:13" s="261" customFormat="1" x14ac:dyDescent="0.15">
      <c r="A92" s="261" t="s">
        <v>19</v>
      </c>
      <c r="B92" s="63">
        <f t="shared" ref="B92:F92" si="14">SUM(B93:B111)</f>
        <v>32544</v>
      </c>
      <c r="C92" s="63">
        <f t="shared" si="14"/>
        <v>50008</v>
      </c>
      <c r="D92" s="63">
        <f t="shared" si="14"/>
        <v>52931</v>
      </c>
      <c r="E92" s="63">
        <f t="shared" si="14"/>
        <v>73451</v>
      </c>
      <c r="F92" s="63">
        <f t="shared" si="14"/>
        <v>92457</v>
      </c>
      <c r="I92" s="84"/>
      <c r="J92" s="84"/>
      <c r="K92" s="84"/>
      <c r="L92" s="84"/>
      <c r="M92" s="84"/>
    </row>
    <row r="93" spans="1:13" s="257" customFormat="1" ht="10.5" customHeight="1" x14ac:dyDescent="0.15">
      <c r="A93" s="257" t="s">
        <v>978</v>
      </c>
      <c r="B93" s="24">
        <v>0</v>
      </c>
      <c r="C93" s="24">
        <v>0</v>
      </c>
      <c r="D93" s="24">
        <v>0</v>
      </c>
      <c r="E93" s="24">
        <v>0</v>
      </c>
      <c r="F93" s="24">
        <v>0</v>
      </c>
      <c r="I93" s="302"/>
      <c r="J93" s="305"/>
      <c r="K93" s="305"/>
      <c r="L93" s="305"/>
      <c r="M93" s="305"/>
    </row>
    <row r="94" spans="1:13" s="257" customFormat="1" ht="10.5" customHeight="1" x14ac:dyDescent="0.15">
      <c r="A94" s="257" t="s">
        <v>979</v>
      </c>
      <c r="B94" s="24">
        <v>0</v>
      </c>
      <c r="C94" s="24">
        <v>0</v>
      </c>
      <c r="D94" s="24">
        <v>0</v>
      </c>
      <c r="E94" s="24">
        <v>0</v>
      </c>
      <c r="F94" s="24">
        <v>0</v>
      </c>
      <c r="I94" s="302"/>
      <c r="J94" s="305"/>
      <c r="K94" s="305"/>
      <c r="L94" s="305"/>
      <c r="M94" s="305"/>
    </row>
    <row r="95" spans="1:13" s="257" customFormat="1" ht="10.5" customHeight="1" x14ac:dyDescent="0.15">
      <c r="A95" s="257" t="s">
        <v>980</v>
      </c>
      <c r="B95" s="24">
        <v>386</v>
      </c>
      <c r="C95" s="24">
        <v>1022</v>
      </c>
      <c r="D95" s="322">
        <v>1944</v>
      </c>
      <c r="E95" s="24">
        <v>4728</v>
      </c>
      <c r="F95" s="24">
        <v>7725</v>
      </c>
      <c r="I95" s="302"/>
      <c r="J95" s="305"/>
      <c r="K95" s="305"/>
      <c r="L95" s="305"/>
      <c r="M95" s="305"/>
    </row>
    <row r="96" spans="1:13" s="257" customFormat="1" ht="10.5" customHeight="1" x14ac:dyDescent="0.15">
      <c r="A96" s="257" t="s">
        <v>981</v>
      </c>
      <c r="B96" s="24">
        <v>11405</v>
      </c>
      <c r="C96" s="24">
        <v>16231</v>
      </c>
      <c r="D96" s="322">
        <v>18012</v>
      </c>
      <c r="E96" s="24">
        <v>23999</v>
      </c>
      <c r="F96" s="24">
        <v>37357</v>
      </c>
      <c r="I96" s="302"/>
      <c r="J96" s="305"/>
      <c r="K96" s="305"/>
      <c r="L96" s="305"/>
      <c r="M96" s="305"/>
    </row>
    <row r="97" spans="1:13" s="257" customFormat="1" ht="10.5" customHeight="1" x14ac:dyDescent="0.15">
      <c r="A97" s="257" t="s">
        <v>982</v>
      </c>
      <c r="B97" s="24">
        <v>1575</v>
      </c>
      <c r="C97" s="24">
        <v>2893</v>
      </c>
      <c r="D97" s="322">
        <v>2123</v>
      </c>
      <c r="E97" s="24">
        <v>2737</v>
      </c>
      <c r="F97" s="24">
        <v>5149</v>
      </c>
      <c r="I97" s="302"/>
      <c r="J97" s="305"/>
      <c r="K97" s="305"/>
      <c r="L97" s="305"/>
      <c r="M97" s="305"/>
    </row>
    <row r="98" spans="1:13" s="257" customFormat="1" ht="10.5" customHeight="1" x14ac:dyDescent="0.15">
      <c r="A98" s="257" t="s">
        <v>983</v>
      </c>
      <c r="B98" s="24">
        <v>8071</v>
      </c>
      <c r="C98" s="24">
        <v>13966</v>
      </c>
      <c r="D98" s="322">
        <v>16230</v>
      </c>
      <c r="E98" s="24">
        <v>26227</v>
      </c>
      <c r="F98" s="24">
        <v>21670</v>
      </c>
      <c r="I98" s="302"/>
      <c r="J98" s="305"/>
      <c r="K98" s="305"/>
      <c r="L98" s="305"/>
      <c r="M98" s="305"/>
    </row>
    <row r="99" spans="1:13" s="257" customFormat="1" ht="10.5" customHeight="1" x14ac:dyDescent="0.15">
      <c r="A99" s="257" t="s">
        <v>984</v>
      </c>
      <c r="B99" s="24">
        <v>0</v>
      </c>
      <c r="C99" s="24">
        <v>0</v>
      </c>
      <c r="D99" s="24">
        <v>0</v>
      </c>
      <c r="E99" s="24">
        <v>0</v>
      </c>
      <c r="F99" s="24">
        <v>0</v>
      </c>
      <c r="I99" s="302"/>
      <c r="J99" s="305"/>
      <c r="K99" s="305"/>
      <c r="L99" s="305"/>
      <c r="M99" s="305"/>
    </row>
    <row r="100" spans="1:13" s="257" customFormat="1" ht="10.5" customHeight="1" x14ac:dyDescent="0.15">
      <c r="A100" s="257" t="s">
        <v>985</v>
      </c>
      <c r="B100" s="24">
        <v>0</v>
      </c>
      <c r="C100" s="24">
        <v>0</v>
      </c>
      <c r="D100" s="24">
        <v>0</v>
      </c>
      <c r="E100" s="24">
        <v>0</v>
      </c>
      <c r="F100" s="24">
        <v>0</v>
      </c>
      <c r="I100" s="302"/>
      <c r="J100" s="305"/>
      <c r="K100" s="305"/>
      <c r="L100" s="305"/>
      <c r="M100" s="305"/>
    </row>
    <row r="101" spans="1:13" s="257" customFormat="1" ht="10.5" customHeight="1" x14ac:dyDescent="0.15">
      <c r="A101" s="257" t="s">
        <v>986</v>
      </c>
      <c r="B101" s="24">
        <v>1788</v>
      </c>
      <c r="C101" s="24">
        <v>1251</v>
      </c>
      <c r="D101" s="322">
        <v>2314</v>
      </c>
      <c r="E101" s="24">
        <v>3053</v>
      </c>
      <c r="F101" s="24">
        <v>3615</v>
      </c>
      <c r="I101" s="302"/>
      <c r="J101" s="305"/>
      <c r="K101" s="305"/>
      <c r="L101" s="305"/>
      <c r="M101" s="305"/>
    </row>
    <row r="102" spans="1:13" s="257" customFormat="1" ht="10.5" customHeight="1" x14ac:dyDescent="0.15">
      <c r="A102" s="257" t="s">
        <v>987</v>
      </c>
      <c r="B102" s="24">
        <v>680</v>
      </c>
      <c r="C102" s="24">
        <v>1500</v>
      </c>
      <c r="D102" s="322">
        <v>2430</v>
      </c>
      <c r="E102" s="24">
        <v>2098</v>
      </c>
      <c r="F102" s="24">
        <v>2560</v>
      </c>
      <c r="I102" s="302"/>
      <c r="J102" s="305"/>
      <c r="K102" s="305"/>
      <c r="L102" s="305"/>
      <c r="M102" s="305"/>
    </row>
    <row r="103" spans="1:13" s="257" customFormat="1" ht="10.5" customHeight="1" x14ac:dyDescent="0.15">
      <c r="A103" s="257" t="s">
        <v>988</v>
      </c>
      <c r="B103" s="24">
        <v>0</v>
      </c>
      <c r="C103" s="24">
        <v>0</v>
      </c>
      <c r="D103" s="24">
        <v>0</v>
      </c>
      <c r="E103" s="24">
        <v>0</v>
      </c>
      <c r="F103" s="24">
        <v>0</v>
      </c>
      <c r="I103" s="302"/>
      <c r="J103" s="305"/>
      <c r="K103" s="305"/>
      <c r="L103" s="305"/>
      <c r="M103" s="305"/>
    </row>
    <row r="104" spans="1:13" s="257" customFormat="1" ht="10.5" customHeight="1" x14ac:dyDescent="0.15">
      <c r="A104" s="257" t="s">
        <v>989</v>
      </c>
      <c r="B104" s="24">
        <v>0</v>
      </c>
      <c r="C104" s="24">
        <v>0</v>
      </c>
      <c r="D104" s="24">
        <v>0</v>
      </c>
      <c r="E104" s="24">
        <v>0</v>
      </c>
      <c r="F104" s="24">
        <v>71</v>
      </c>
      <c r="I104" s="302"/>
      <c r="J104" s="305"/>
      <c r="K104" s="305"/>
      <c r="L104" s="305"/>
      <c r="M104" s="305"/>
    </row>
    <row r="105" spans="1:13" s="257" customFormat="1" ht="10.5" customHeight="1" x14ac:dyDescent="0.15">
      <c r="A105" s="257" t="s">
        <v>990</v>
      </c>
      <c r="B105" s="24">
        <v>0</v>
      </c>
      <c r="C105" s="24">
        <v>0</v>
      </c>
      <c r="D105" s="24">
        <v>0</v>
      </c>
      <c r="E105" s="24">
        <v>0</v>
      </c>
      <c r="F105" s="24">
        <v>0</v>
      </c>
      <c r="I105" s="302"/>
      <c r="J105" s="305"/>
      <c r="K105" s="305"/>
      <c r="L105" s="305"/>
      <c r="M105" s="305"/>
    </row>
    <row r="106" spans="1:13" s="257" customFormat="1" ht="10.5" customHeight="1" x14ac:dyDescent="0.15">
      <c r="A106" s="257" t="s">
        <v>991</v>
      </c>
      <c r="B106" s="24">
        <v>0</v>
      </c>
      <c r="C106" s="24">
        <v>0</v>
      </c>
      <c r="D106" s="24">
        <v>0</v>
      </c>
      <c r="E106" s="24">
        <v>0</v>
      </c>
      <c r="F106" s="24">
        <v>0</v>
      </c>
      <c r="I106" s="302"/>
      <c r="J106" s="305"/>
      <c r="K106" s="305"/>
      <c r="L106" s="305"/>
      <c r="M106" s="305"/>
    </row>
    <row r="107" spans="1:13" s="257" customFormat="1" ht="10.5" customHeight="1" x14ac:dyDescent="0.15">
      <c r="A107" s="257" t="s">
        <v>992</v>
      </c>
      <c r="B107" s="24">
        <v>6706</v>
      </c>
      <c r="C107" s="24">
        <v>11463</v>
      </c>
      <c r="D107" s="322">
        <v>8213</v>
      </c>
      <c r="E107" s="24">
        <v>7716</v>
      </c>
      <c r="F107" s="24">
        <v>11686</v>
      </c>
      <c r="I107" s="302"/>
      <c r="J107" s="305"/>
      <c r="K107" s="305"/>
      <c r="L107" s="305"/>
      <c r="M107" s="305"/>
    </row>
    <row r="108" spans="1:13" s="257" customFormat="1" ht="11.25" customHeight="1" x14ac:dyDescent="0.15">
      <c r="A108" s="257" t="s">
        <v>993</v>
      </c>
      <c r="B108" s="24">
        <v>711</v>
      </c>
      <c r="C108" s="24">
        <v>0</v>
      </c>
      <c r="D108" s="24">
        <v>0</v>
      </c>
      <c r="E108" s="24">
        <v>0</v>
      </c>
      <c r="F108" s="24">
        <v>0</v>
      </c>
      <c r="I108" s="302"/>
      <c r="J108" s="305"/>
      <c r="K108" s="305"/>
      <c r="L108" s="305"/>
      <c r="M108" s="305"/>
    </row>
    <row r="109" spans="1:13" s="257" customFormat="1" ht="10.5" customHeight="1" x14ac:dyDescent="0.15">
      <c r="A109" s="257" t="s">
        <v>994</v>
      </c>
      <c r="B109" s="24">
        <v>1079</v>
      </c>
      <c r="C109" s="24">
        <v>1403</v>
      </c>
      <c r="D109" s="322">
        <v>1552</v>
      </c>
      <c r="E109" s="24">
        <v>2519</v>
      </c>
      <c r="F109" s="24">
        <v>2178</v>
      </c>
      <c r="I109" s="302"/>
      <c r="J109" s="305"/>
      <c r="K109" s="305"/>
      <c r="L109" s="305"/>
      <c r="M109" s="305"/>
    </row>
    <row r="110" spans="1:13" s="257" customFormat="1" ht="10.5" customHeight="1" x14ac:dyDescent="0.15">
      <c r="A110" s="257" t="s">
        <v>995</v>
      </c>
      <c r="B110" s="24">
        <v>0</v>
      </c>
      <c r="C110" s="24">
        <v>0</v>
      </c>
      <c r="D110" s="24">
        <v>0</v>
      </c>
      <c r="E110" s="24">
        <v>0</v>
      </c>
      <c r="F110" s="24">
        <v>0</v>
      </c>
      <c r="I110" s="302"/>
      <c r="J110" s="305"/>
      <c r="K110" s="305"/>
      <c r="L110" s="305"/>
      <c r="M110" s="305"/>
    </row>
    <row r="111" spans="1:13" s="257" customFormat="1" ht="11.25" customHeight="1" x14ac:dyDescent="0.15">
      <c r="A111" s="257" t="s">
        <v>996</v>
      </c>
      <c r="B111" s="24">
        <v>143</v>
      </c>
      <c r="C111" s="24">
        <v>279</v>
      </c>
      <c r="D111" s="322">
        <v>113</v>
      </c>
      <c r="E111" s="24">
        <v>374</v>
      </c>
      <c r="F111" s="24">
        <v>446</v>
      </c>
      <c r="I111" s="302"/>
      <c r="J111" s="305"/>
      <c r="K111" s="305"/>
      <c r="L111" s="305"/>
      <c r="M111" s="305"/>
    </row>
    <row r="112" spans="1:13" s="261" customFormat="1" x14ac:dyDescent="0.15">
      <c r="A112" s="261" t="s">
        <v>20</v>
      </c>
      <c r="B112" s="63">
        <f t="shared" ref="B112" si="15">SUM(B113:B123)</f>
        <v>302275</v>
      </c>
      <c r="C112" s="63">
        <f>SUM(C113:C123)</f>
        <v>338558</v>
      </c>
      <c r="D112" s="63">
        <f>SUM(D113:D123)</f>
        <v>382943</v>
      </c>
      <c r="E112" s="63">
        <f>SUM(E113:E123)</f>
        <v>409541</v>
      </c>
      <c r="F112" s="63">
        <f>SUM(F113:F123)</f>
        <v>495030</v>
      </c>
      <c r="I112" s="84"/>
      <c r="J112" s="84"/>
      <c r="K112" s="84"/>
      <c r="L112" s="84"/>
      <c r="M112" s="84"/>
    </row>
    <row r="113" spans="1:13" ht="10.5" customHeight="1" x14ac:dyDescent="0.15">
      <c r="A113" s="257" t="s">
        <v>997</v>
      </c>
      <c r="B113" s="24">
        <v>22264</v>
      </c>
      <c r="C113" s="24">
        <v>22732</v>
      </c>
      <c r="D113" s="322">
        <v>28316</v>
      </c>
      <c r="E113" s="24">
        <v>29577</v>
      </c>
      <c r="F113" s="24">
        <v>36003</v>
      </c>
      <c r="G113" s="334"/>
      <c r="I113" s="84"/>
      <c r="J113" s="333"/>
      <c r="K113" s="333"/>
      <c r="L113" s="333"/>
      <c r="M113" s="333"/>
    </row>
    <row r="114" spans="1:13" ht="10.5" customHeight="1" x14ac:dyDescent="0.15">
      <c r="A114" s="257" t="s">
        <v>998</v>
      </c>
      <c r="B114" s="24">
        <v>0</v>
      </c>
      <c r="C114" s="24">
        <v>0</v>
      </c>
      <c r="D114" s="24">
        <v>0</v>
      </c>
      <c r="E114" s="24">
        <v>0</v>
      </c>
      <c r="F114" s="24">
        <v>0</v>
      </c>
      <c r="G114" s="257"/>
      <c r="I114" s="84"/>
      <c r="J114" s="333"/>
      <c r="K114" s="333"/>
      <c r="L114" s="333"/>
      <c r="M114" s="333"/>
    </row>
    <row r="115" spans="1:13" ht="10.5" customHeight="1" x14ac:dyDescent="0.15">
      <c r="A115" s="257" t="s">
        <v>999</v>
      </c>
      <c r="B115" s="24">
        <v>6605</v>
      </c>
      <c r="C115" s="24">
        <v>10159</v>
      </c>
      <c r="D115" s="322">
        <v>7543</v>
      </c>
      <c r="E115" s="24">
        <v>8333</v>
      </c>
      <c r="F115" s="24">
        <v>10407</v>
      </c>
      <c r="G115" s="257"/>
      <c r="I115" s="84"/>
      <c r="J115" s="333"/>
      <c r="K115" s="333"/>
      <c r="L115" s="333"/>
      <c r="M115" s="333"/>
    </row>
    <row r="116" spans="1:13" ht="10.5" customHeight="1" x14ac:dyDescent="0.15">
      <c r="A116" s="257" t="s">
        <v>1000</v>
      </c>
      <c r="B116" s="24">
        <v>1495</v>
      </c>
      <c r="C116" s="24">
        <v>1827</v>
      </c>
      <c r="D116" s="322">
        <v>1936</v>
      </c>
      <c r="E116" s="24">
        <v>2269</v>
      </c>
      <c r="F116" s="24">
        <v>2537</v>
      </c>
      <c r="G116" s="257"/>
      <c r="I116" s="84"/>
      <c r="J116" s="333"/>
      <c r="K116" s="333"/>
      <c r="L116" s="333"/>
      <c r="M116" s="333"/>
    </row>
    <row r="117" spans="1:13" ht="10.5" customHeight="1" x14ac:dyDescent="0.15">
      <c r="A117" s="257" t="s">
        <v>1001</v>
      </c>
      <c r="B117" s="24">
        <v>143253</v>
      </c>
      <c r="C117" s="24">
        <v>170032</v>
      </c>
      <c r="D117" s="322">
        <v>197503</v>
      </c>
      <c r="E117" s="24">
        <v>211886</v>
      </c>
      <c r="F117" s="24">
        <v>252447</v>
      </c>
      <c r="G117" s="257"/>
      <c r="I117" s="84"/>
      <c r="J117" s="333"/>
      <c r="K117" s="333"/>
      <c r="L117" s="333"/>
      <c r="M117" s="333"/>
    </row>
    <row r="118" spans="1:13" ht="10.5" customHeight="1" x14ac:dyDescent="0.15">
      <c r="A118" s="257" t="s">
        <v>1002</v>
      </c>
      <c r="B118" s="24">
        <v>780</v>
      </c>
      <c r="C118" s="24">
        <v>959</v>
      </c>
      <c r="D118" s="322">
        <v>1013</v>
      </c>
      <c r="E118" s="24">
        <v>1270</v>
      </c>
      <c r="F118" s="24">
        <v>1742</v>
      </c>
      <c r="G118" s="257"/>
      <c r="I118" s="84"/>
      <c r="J118" s="333"/>
      <c r="K118" s="333"/>
      <c r="L118" s="333"/>
      <c r="M118" s="333"/>
    </row>
    <row r="119" spans="1:13" ht="10.5" customHeight="1" x14ac:dyDescent="0.15">
      <c r="A119" s="257" t="s">
        <v>1003</v>
      </c>
      <c r="B119" s="24">
        <v>7509</v>
      </c>
      <c r="C119" s="24">
        <v>7484</v>
      </c>
      <c r="D119" s="322">
        <v>7540</v>
      </c>
      <c r="E119" s="24">
        <v>3481</v>
      </c>
      <c r="F119" s="24">
        <v>3517</v>
      </c>
      <c r="G119" s="257"/>
      <c r="I119" s="84"/>
      <c r="J119" s="333"/>
      <c r="K119" s="333"/>
      <c r="L119" s="333"/>
      <c r="M119" s="333"/>
    </row>
    <row r="120" spans="1:13" ht="10.5" customHeight="1" x14ac:dyDescent="0.15">
      <c r="A120" s="257" t="s">
        <v>1004</v>
      </c>
      <c r="B120" s="24">
        <v>13285</v>
      </c>
      <c r="C120" s="24">
        <v>11065</v>
      </c>
      <c r="D120" s="322">
        <v>8358</v>
      </c>
      <c r="E120" s="24">
        <v>10601</v>
      </c>
      <c r="F120" s="24">
        <v>16438</v>
      </c>
      <c r="G120" s="257"/>
      <c r="I120" s="84"/>
      <c r="J120" s="333"/>
      <c r="K120" s="333"/>
      <c r="L120" s="333"/>
      <c r="M120" s="333"/>
    </row>
    <row r="121" spans="1:13" ht="10.5" customHeight="1" x14ac:dyDescent="0.15">
      <c r="A121" s="257" t="s">
        <v>1005</v>
      </c>
      <c r="B121" s="24">
        <v>22203</v>
      </c>
      <c r="C121" s="24">
        <v>24225</v>
      </c>
      <c r="D121" s="322">
        <v>28917</v>
      </c>
      <c r="E121" s="24">
        <v>31291</v>
      </c>
      <c r="F121" s="24">
        <v>32281</v>
      </c>
      <c r="G121" s="257"/>
      <c r="I121" s="84"/>
      <c r="J121" s="333"/>
      <c r="K121" s="333"/>
      <c r="L121" s="333"/>
      <c r="M121" s="333"/>
    </row>
    <row r="122" spans="1:13" ht="10.5" customHeight="1" x14ac:dyDescent="0.15">
      <c r="A122" s="257" t="s">
        <v>1006</v>
      </c>
      <c r="B122" s="24">
        <v>0</v>
      </c>
      <c r="C122" s="24">
        <v>0</v>
      </c>
      <c r="D122" s="24">
        <v>0</v>
      </c>
      <c r="E122" s="24">
        <v>0</v>
      </c>
      <c r="F122" s="24">
        <v>0</v>
      </c>
      <c r="G122" s="257"/>
      <c r="I122" s="84"/>
      <c r="J122" s="333"/>
      <c r="K122" s="333"/>
      <c r="L122" s="333"/>
      <c r="M122" s="333"/>
    </row>
    <row r="123" spans="1:13" ht="10.5" customHeight="1" x14ac:dyDescent="0.15">
      <c r="A123" s="257" t="s">
        <v>1007</v>
      </c>
      <c r="B123" s="24">
        <v>84881</v>
      </c>
      <c r="C123" s="24">
        <v>90075</v>
      </c>
      <c r="D123" s="322">
        <v>101817</v>
      </c>
      <c r="E123" s="24">
        <v>110833</v>
      </c>
      <c r="F123" s="24">
        <v>139658</v>
      </c>
      <c r="G123" s="257"/>
      <c r="I123" s="84"/>
      <c r="J123" s="333"/>
      <c r="K123" s="333"/>
      <c r="L123" s="333"/>
      <c r="M123" s="333"/>
    </row>
    <row r="124" spans="1:13" x14ac:dyDescent="0.15">
      <c r="A124" s="257"/>
      <c r="B124" s="257"/>
      <c r="C124" s="257"/>
      <c r="D124" s="257"/>
      <c r="E124" s="257"/>
      <c r="F124" s="257"/>
      <c r="G124" s="257"/>
    </row>
    <row r="125" spans="1:13" ht="10.5" customHeight="1" x14ac:dyDescent="0.15">
      <c r="A125" s="2567" t="s">
        <v>1008</v>
      </c>
      <c r="B125" s="2567"/>
      <c r="C125" s="2567"/>
      <c r="D125" s="2567"/>
      <c r="E125" s="2567"/>
      <c r="F125" s="2567"/>
      <c r="G125" s="257"/>
    </row>
    <row r="126" spans="1:13" ht="10.5" customHeight="1" x14ac:dyDescent="0.15">
      <c r="A126" s="2567" t="s">
        <v>1009</v>
      </c>
      <c r="B126" s="2567"/>
      <c r="C126" s="2567"/>
      <c r="D126" s="2567"/>
      <c r="E126" s="2567"/>
      <c r="F126" s="2567"/>
      <c r="G126" s="257"/>
      <c r="M126" s="335"/>
    </row>
    <row r="127" spans="1:13" ht="33.75" customHeight="1" x14ac:dyDescent="0.15">
      <c r="A127" s="2572" t="s">
        <v>1010</v>
      </c>
      <c r="B127" s="2572"/>
      <c r="C127" s="2572"/>
      <c r="D127" s="2572"/>
      <c r="E127" s="2572"/>
      <c r="F127" s="2572"/>
      <c r="G127" s="257"/>
      <c r="M127" s="335"/>
    </row>
    <row r="128" spans="1:13" ht="10.5" customHeight="1" x14ac:dyDescent="0.15">
      <c r="A128" s="2585" t="s">
        <v>21</v>
      </c>
      <c r="B128" s="2585"/>
      <c r="C128" s="2585"/>
      <c r="D128" s="2585"/>
      <c r="E128" s="2585"/>
      <c r="F128" s="2585"/>
      <c r="G128" s="257"/>
    </row>
    <row r="129" spans="1:7" ht="10.5" customHeight="1" x14ac:dyDescent="0.15">
      <c r="A129" s="2567" t="s">
        <v>506</v>
      </c>
      <c r="B129" s="2567"/>
      <c r="C129" s="2567"/>
      <c r="D129" s="2567"/>
      <c r="E129" s="2567"/>
      <c r="F129" s="2567"/>
      <c r="G129" s="257"/>
    </row>
    <row r="130" spans="1:7" x14ac:dyDescent="0.15">
      <c r="A130" s="257"/>
      <c r="B130" s="257"/>
      <c r="C130" s="257"/>
      <c r="D130" s="257"/>
      <c r="E130" s="257"/>
      <c r="F130" s="257"/>
      <c r="G130" s="257"/>
    </row>
    <row r="131" spans="1:7" x14ac:dyDescent="0.15">
      <c r="A131" s="257"/>
      <c r="B131" s="257"/>
      <c r="C131" s="257"/>
      <c r="D131" s="257"/>
      <c r="E131" s="257"/>
      <c r="F131" s="257"/>
      <c r="G131" s="257"/>
    </row>
    <row r="132" spans="1:7" x14ac:dyDescent="0.15">
      <c r="A132" s="257"/>
      <c r="B132" s="257"/>
      <c r="C132" s="257"/>
      <c r="D132" s="257"/>
      <c r="E132" s="257"/>
      <c r="F132" s="257"/>
      <c r="G132" s="257"/>
    </row>
  </sheetData>
  <mergeCells count="6">
    <mergeCell ref="A129:F129"/>
    <mergeCell ref="A2:F2"/>
    <mergeCell ref="A125:F125"/>
    <mergeCell ref="A126:F126"/>
    <mergeCell ref="A127:F127"/>
    <mergeCell ref="A128:F128"/>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2:F10"/>
  <sheetViews>
    <sheetView workbookViewId="0"/>
  </sheetViews>
  <sheetFormatPr baseColWidth="10" defaultColWidth="11.42578125" defaultRowHeight="10.5" x14ac:dyDescent="0.15"/>
  <cols>
    <col min="1" max="1" width="19.42578125" style="1" customWidth="1"/>
    <col min="2" max="4" width="11.42578125" style="1"/>
    <col min="5" max="5" width="11.5703125" style="1" bestFit="1" customWidth="1"/>
    <col min="6" max="6" width="11.5703125" style="1" customWidth="1"/>
    <col min="7" max="16384" width="11.42578125" style="1"/>
  </cols>
  <sheetData>
    <row r="2" spans="1:6" s="42" customFormat="1" ht="33.75" customHeight="1" x14ac:dyDescent="0.15">
      <c r="A2" s="2339" t="s">
        <v>49</v>
      </c>
      <c r="B2" s="2339"/>
      <c r="C2" s="2339"/>
      <c r="D2" s="2339"/>
      <c r="E2" s="2339"/>
      <c r="F2" s="2339"/>
    </row>
    <row r="3" spans="1:6" ht="11.25" customHeight="1" x14ac:dyDescent="0.15">
      <c r="A3" s="2"/>
      <c r="B3" s="2"/>
      <c r="C3" s="2"/>
      <c r="D3" s="2"/>
      <c r="E3" s="2"/>
      <c r="F3" s="2"/>
    </row>
    <row r="4" spans="1:6" ht="10.5" customHeight="1" x14ac:dyDescent="0.15">
      <c r="A4" s="2340" t="s">
        <v>50</v>
      </c>
      <c r="B4" s="2340" t="s">
        <v>2</v>
      </c>
      <c r="C4" s="2340"/>
      <c r="D4" s="2340"/>
      <c r="E4" s="2340"/>
      <c r="F4" s="2340"/>
    </row>
    <row r="5" spans="1:6" ht="10.5" customHeight="1" x14ac:dyDescent="0.15">
      <c r="A5" s="2340"/>
      <c r="B5" s="44">
        <v>2012</v>
      </c>
      <c r="C5" s="44">
        <v>2013</v>
      </c>
      <c r="D5" s="44">
        <v>2014</v>
      </c>
      <c r="E5" s="44">
        <v>2015</v>
      </c>
      <c r="F5" s="44">
        <v>2016</v>
      </c>
    </row>
    <row r="6" spans="1:6" ht="33.75" customHeight="1" x14ac:dyDescent="0.15">
      <c r="A6" s="54" t="s">
        <v>51</v>
      </c>
      <c r="B6" s="55">
        <v>276682</v>
      </c>
      <c r="C6" s="55">
        <v>448245</v>
      </c>
      <c r="D6" s="56">
        <v>496555</v>
      </c>
      <c r="E6" s="57">
        <v>534003</v>
      </c>
      <c r="F6" s="58">
        <v>671293</v>
      </c>
    </row>
    <row r="7" spans="1:6" ht="11.25" customHeight="1" x14ac:dyDescent="0.15">
      <c r="A7" s="15"/>
      <c r="B7" s="15"/>
      <c r="C7" s="15"/>
      <c r="D7" s="15"/>
      <c r="E7" s="15"/>
      <c r="F7" s="59"/>
    </row>
    <row r="8" spans="1:6" ht="11.25" customHeight="1" x14ac:dyDescent="0.15">
      <c r="A8" s="2342" t="s">
        <v>22</v>
      </c>
      <c r="B8" s="2342"/>
      <c r="C8" s="2342"/>
      <c r="D8" s="2342"/>
      <c r="E8" s="2342"/>
      <c r="F8" s="2342"/>
    </row>
    <row r="10" spans="1:6" x14ac:dyDescent="0.15">
      <c r="E10" s="60"/>
    </row>
  </sheetData>
  <mergeCells count="4">
    <mergeCell ref="A2:F2"/>
    <mergeCell ref="A4:A5"/>
    <mergeCell ref="B4:F4"/>
    <mergeCell ref="A8:F8"/>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2:P136"/>
  <sheetViews>
    <sheetView zoomScaleNormal="100" workbookViewId="0"/>
  </sheetViews>
  <sheetFormatPr baseColWidth="10" defaultRowHeight="10.5" x14ac:dyDescent="0.15"/>
  <cols>
    <col min="1" max="1" width="30.28515625" style="257" customWidth="1"/>
    <col min="2" max="16" width="12" style="258" customWidth="1"/>
    <col min="17" max="16384" width="11.42578125" style="258"/>
  </cols>
  <sheetData>
    <row r="2" spans="1:16" s="286" customFormat="1" ht="22.5" customHeight="1" x14ac:dyDescent="0.15">
      <c r="A2" s="2557" t="s">
        <v>1011</v>
      </c>
      <c r="B2" s="2557"/>
      <c r="C2" s="2557"/>
      <c r="D2" s="2557"/>
      <c r="E2" s="2557"/>
      <c r="F2" s="2557"/>
      <c r="G2" s="2557"/>
      <c r="H2" s="2557"/>
      <c r="I2" s="2557"/>
      <c r="J2" s="2557"/>
      <c r="K2" s="2557"/>
      <c r="L2" s="2557"/>
      <c r="M2" s="2557"/>
      <c r="N2" s="2557"/>
      <c r="O2" s="2557"/>
      <c r="P2" s="2557"/>
    </row>
    <row r="4" spans="1:16" ht="16.5" customHeight="1" x14ac:dyDescent="0.15">
      <c r="A4" s="2586" t="s">
        <v>903</v>
      </c>
      <c r="B4" s="2578">
        <v>2012</v>
      </c>
      <c r="C4" s="2578"/>
      <c r="D4" s="2578"/>
      <c r="E4" s="2578">
        <v>2013</v>
      </c>
      <c r="F4" s="2578"/>
      <c r="G4" s="2578"/>
      <c r="H4" s="2577">
        <v>2014</v>
      </c>
      <c r="I4" s="2587"/>
      <c r="J4" s="2588"/>
      <c r="K4" s="2577">
        <v>2015</v>
      </c>
      <c r="L4" s="2587"/>
      <c r="M4" s="2588"/>
      <c r="N4" s="2552">
        <v>2016</v>
      </c>
      <c r="O4" s="2589"/>
      <c r="P4" s="2590"/>
    </row>
    <row r="5" spans="1:16" ht="19.5" customHeight="1" x14ac:dyDescent="0.15">
      <c r="A5" s="2586"/>
      <c r="B5" s="288" t="s">
        <v>89</v>
      </c>
      <c r="C5" s="288" t="s">
        <v>1012</v>
      </c>
      <c r="D5" s="288" t="s">
        <v>1013</v>
      </c>
      <c r="E5" s="288" t="s">
        <v>89</v>
      </c>
      <c r="F5" s="288" t="s">
        <v>1012</v>
      </c>
      <c r="G5" s="288" t="s">
        <v>1013</v>
      </c>
      <c r="H5" s="288" t="s">
        <v>89</v>
      </c>
      <c r="I5" s="288" t="s">
        <v>1012</v>
      </c>
      <c r="J5" s="288" t="s">
        <v>1013</v>
      </c>
      <c r="K5" s="288" t="s">
        <v>89</v>
      </c>
      <c r="L5" s="288" t="s">
        <v>1012</v>
      </c>
      <c r="M5" s="288" t="s">
        <v>1013</v>
      </c>
      <c r="N5" s="175" t="s">
        <v>89</v>
      </c>
      <c r="O5" s="175" t="s">
        <v>1012</v>
      </c>
      <c r="P5" s="175" t="s">
        <v>1013</v>
      </c>
    </row>
    <row r="6" spans="1:16" s="261" customFormat="1" ht="14.25" customHeight="1" x14ac:dyDescent="0.15">
      <c r="A6" s="274" t="s">
        <v>904</v>
      </c>
      <c r="B6" s="262">
        <f>SUM(C6:D6)</f>
        <v>2061670</v>
      </c>
      <c r="C6" s="262">
        <f>SUM(C7+C12+C16+C22+C26+C31+C40+C43+C47+C56+C64+C78+C81+C93+C113)</f>
        <v>1547482</v>
      </c>
      <c r="D6" s="262">
        <f>SUM(D7+D12+D16+D22+D26+D31+D40+D43+D47+D56+D64+D78+D81+D93+D113)</f>
        <v>514188</v>
      </c>
      <c r="E6" s="262">
        <f>SUM(F6:G6)</f>
        <v>2408269</v>
      </c>
      <c r="F6" s="262">
        <f>SUM(F7+F12+F16+F22+F26+F31+F40+F43+F47+F56+F64+F78+F81+F93+F113)</f>
        <v>1868972</v>
      </c>
      <c r="G6" s="262">
        <f>SUM(G7+G12+G16+G22+G26+G31+G40+G43+G47+G56+G64+G78+G81+G93+G113)</f>
        <v>539297</v>
      </c>
      <c r="H6" s="336">
        <f>SUM(I6:J6)</f>
        <v>2510648</v>
      </c>
      <c r="I6" s="336">
        <f t="shared" ref="I6:P6" si="0">SUM(I7+I12+I16+I22+I26+I31+I40+I43+I47+I56+I64+I78+I81+I93+I113)</f>
        <v>1908867</v>
      </c>
      <c r="J6" s="336">
        <f t="shared" si="0"/>
        <v>601781</v>
      </c>
      <c r="K6" s="336">
        <f t="shared" si="0"/>
        <v>2689190</v>
      </c>
      <c r="L6" s="336">
        <f t="shared" si="0"/>
        <v>2044097</v>
      </c>
      <c r="M6" s="336">
        <f t="shared" si="0"/>
        <v>645093</v>
      </c>
      <c r="N6" s="336">
        <f t="shared" si="0"/>
        <v>3068184</v>
      </c>
      <c r="O6" s="336">
        <f t="shared" si="0"/>
        <v>2271830</v>
      </c>
      <c r="P6" s="336">
        <f t="shared" si="0"/>
        <v>796354</v>
      </c>
    </row>
    <row r="7" spans="1:16" s="261" customFormat="1" ht="14.25" customHeight="1" x14ac:dyDescent="0.15">
      <c r="A7" s="274" t="s">
        <v>5</v>
      </c>
      <c r="B7" s="262">
        <f t="shared" ref="B7:B70" si="1">SUM(C7:D7)</f>
        <v>13002</v>
      </c>
      <c r="C7" s="262">
        <f>SUM(C8:C11)</f>
        <v>9685</v>
      </c>
      <c r="D7" s="262">
        <f>SUM(D8:D11)</f>
        <v>3317</v>
      </c>
      <c r="E7" s="262">
        <f t="shared" ref="E7:E70" si="2">SUM(F7:G7)</f>
        <v>18425</v>
      </c>
      <c r="F7" s="262">
        <f>SUM(F8:F11)</f>
        <v>13452</v>
      </c>
      <c r="G7" s="262">
        <f>SUM(G8:G11)</f>
        <v>4973</v>
      </c>
      <c r="H7" s="336">
        <f t="shared" ref="H7:H25" si="3">SUM(I7:J7)</f>
        <v>18207</v>
      </c>
      <c r="I7" s="336">
        <f>SUM(I8:I11)</f>
        <v>12744</v>
      </c>
      <c r="J7" s="336">
        <f>SUM(J8:J11)</f>
        <v>5463</v>
      </c>
      <c r="K7" s="336">
        <f t="shared" ref="K7:K25" si="4">SUM(L7:M7)</f>
        <v>15734</v>
      </c>
      <c r="L7" s="336">
        <f>SUM(L8:L11)</f>
        <v>10930</v>
      </c>
      <c r="M7" s="336">
        <f>SUM(M8:M11)</f>
        <v>4804</v>
      </c>
      <c r="N7" s="336">
        <f t="shared" ref="N7:P7" si="5">SUM(N8:N11)</f>
        <v>15239</v>
      </c>
      <c r="O7" s="336">
        <f t="shared" si="5"/>
        <v>11742</v>
      </c>
      <c r="P7" s="336">
        <f t="shared" si="5"/>
        <v>3497</v>
      </c>
    </row>
    <row r="8" spans="1:16" ht="10.5" customHeight="1" x14ac:dyDescent="0.15">
      <c r="A8" s="257" t="s">
        <v>905</v>
      </c>
      <c r="B8" s="264">
        <f t="shared" si="1"/>
        <v>12087</v>
      </c>
      <c r="C8" s="264">
        <v>9449</v>
      </c>
      <c r="D8" s="264">
        <v>2638</v>
      </c>
      <c r="E8" s="264">
        <f t="shared" si="2"/>
        <v>17211</v>
      </c>
      <c r="F8" s="264">
        <v>13110</v>
      </c>
      <c r="G8" s="264">
        <v>4101</v>
      </c>
      <c r="H8" s="337">
        <f t="shared" si="3"/>
        <v>16829</v>
      </c>
      <c r="I8" s="337">
        <v>12382</v>
      </c>
      <c r="J8" s="337">
        <v>4447</v>
      </c>
      <c r="K8" s="337">
        <f t="shared" si="4"/>
        <v>14016</v>
      </c>
      <c r="L8" s="337">
        <v>10525</v>
      </c>
      <c r="M8" s="337">
        <v>3491</v>
      </c>
      <c r="N8" s="337">
        <f>SUM(O8:P8)</f>
        <v>13882</v>
      </c>
      <c r="O8" s="337">
        <v>11323</v>
      </c>
      <c r="P8" s="337">
        <v>2559</v>
      </c>
    </row>
    <row r="9" spans="1:16" x14ac:dyDescent="0.15">
      <c r="A9" s="257" t="s">
        <v>906</v>
      </c>
      <c r="B9" s="264">
        <f t="shared" si="1"/>
        <v>208</v>
      </c>
      <c r="C9" s="264">
        <v>50</v>
      </c>
      <c r="D9" s="264">
        <v>158</v>
      </c>
      <c r="E9" s="264">
        <f t="shared" si="2"/>
        <v>450</v>
      </c>
      <c r="F9" s="264">
        <v>93</v>
      </c>
      <c r="G9" s="264">
        <v>357</v>
      </c>
      <c r="H9" s="337">
        <f t="shared" si="3"/>
        <v>520</v>
      </c>
      <c r="I9" s="337">
        <v>123</v>
      </c>
      <c r="J9" s="337">
        <v>397</v>
      </c>
      <c r="K9" s="337">
        <f t="shared" si="4"/>
        <v>516</v>
      </c>
      <c r="L9" s="337">
        <v>94</v>
      </c>
      <c r="M9" s="337">
        <v>422</v>
      </c>
      <c r="N9" s="337">
        <f t="shared" ref="N9:N11" si="6">SUM(O9:P9)</f>
        <v>481</v>
      </c>
      <c r="O9" s="337">
        <v>143</v>
      </c>
      <c r="P9" s="337">
        <v>338</v>
      </c>
    </row>
    <row r="10" spans="1:16" x14ac:dyDescent="0.15">
      <c r="A10" s="257" t="s">
        <v>907</v>
      </c>
      <c r="B10" s="264">
        <f t="shared" si="1"/>
        <v>0</v>
      </c>
      <c r="C10" s="264">
        <v>0</v>
      </c>
      <c r="D10" s="264">
        <v>0</v>
      </c>
      <c r="E10" s="264">
        <f t="shared" si="2"/>
        <v>0</v>
      </c>
      <c r="F10" s="264">
        <v>0</v>
      </c>
      <c r="G10" s="264">
        <v>0</v>
      </c>
      <c r="H10" s="337">
        <f t="shared" si="3"/>
        <v>0</v>
      </c>
      <c r="I10" s="337">
        <v>0</v>
      </c>
      <c r="J10" s="337">
        <v>0</v>
      </c>
      <c r="K10" s="337">
        <f t="shared" si="4"/>
        <v>0</v>
      </c>
      <c r="L10" s="337">
        <v>0</v>
      </c>
      <c r="M10" s="337">
        <v>0</v>
      </c>
      <c r="N10" s="337">
        <f t="shared" si="6"/>
        <v>0</v>
      </c>
      <c r="O10" s="337">
        <v>0</v>
      </c>
      <c r="P10" s="337">
        <v>0</v>
      </c>
    </row>
    <row r="11" spans="1:16" x14ac:dyDescent="0.15">
      <c r="A11" s="257" t="s">
        <v>908</v>
      </c>
      <c r="B11" s="264">
        <f t="shared" si="1"/>
        <v>707</v>
      </c>
      <c r="C11" s="264">
        <v>186</v>
      </c>
      <c r="D11" s="264">
        <v>521</v>
      </c>
      <c r="E11" s="264">
        <f t="shared" si="2"/>
        <v>764</v>
      </c>
      <c r="F11" s="264">
        <v>249</v>
      </c>
      <c r="G11" s="264">
        <v>515</v>
      </c>
      <c r="H11" s="337">
        <f t="shared" si="3"/>
        <v>858</v>
      </c>
      <c r="I11" s="337">
        <v>239</v>
      </c>
      <c r="J11" s="337">
        <v>619</v>
      </c>
      <c r="K11" s="337">
        <f t="shared" si="4"/>
        <v>1202</v>
      </c>
      <c r="L11" s="337">
        <v>311</v>
      </c>
      <c r="M11" s="337">
        <v>891</v>
      </c>
      <c r="N11" s="337">
        <f t="shared" si="6"/>
        <v>876</v>
      </c>
      <c r="O11" s="337">
        <v>276</v>
      </c>
      <c r="P11" s="337">
        <v>600</v>
      </c>
    </row>
    <row r="12" spans="1:16" s="261" customFormat="1" ht="12.75" customHeight="1" x14ac:dyDescent="0.15">
      <c r="A12" s="274" t="s">
        <v>7</v>
      </c>
      <c r="B12" s="262">
        <f t="shared" si="1"/>
        <v>2271</v>
      </c>
      <c r="C12" s="262">
        <f>SUM(C13:C15)</f>
        <v>1648</v>
      </c>
      <c r="D12" s="262">
        <f>SUM(D13:D15)</f>
        <v>623</v>
      </c>
      <c r="E12" s="262">
        <f t="shared" si="2"/>
        <v>3228</v>
      </c>
      <c r="F12" s="262">
        <f>SUM(F13:F15)</f>
        <v>2679</v>
      </c>
      <c r="G12" s="262">
        <f>SUM(G13:G15)</f>
        <v>549</v>
      </c>
      <c r="H12" s="336">
        <f t="shared" si="3"/>
        <v>4783</v>
      </c>
      <c r="I12" s="336">
        <f>SUM(I13:I15)</f>
        <v>3860</v>
      </c>
      <c r="J12" s="336">
        <f>SUM(J13:J15)</f>
        <v>923</v>
      </c>
      <c r="K12" s="336">
        <f t="shared" si="4"/>
        <v>10638</v>
      </c>
      <c r="L12" s="336">
        <f>SUM(L13:L15)</f>
        <v>9275</v>
      </c>
      <c r="M12" s="336">
        <f>SUM(M13:M15)</f>
        <v>1363</v>
      </c>
      <c r="N12" s="336">
        <f t="shared" ref="N12:P12" si="7">SUM(N13:N15)</f>
        <v>10861</v>
      </c>
      <c r="O12" s="336">
        <f t="shared" si="7"/>
        <v>9593</v>
      </c>
      <c r="P12" s="336">
        <f t="shared" si="7"/>
        <v>1268</v>
      </c>
    </row>
    <row r="13" spans="1:16" x14ac:dyDescent="0.15">
      <c r="A13" s="257" t="s">
        <v>909</v>
      </c>
      <c r="B13" s="264">
        <f t="shared" si="1"/>
        <v>187</v>
      </c>
      <c r="C13" s="264">
        <v>113</v>
      </c>
      <c r="D13" s="264">
        <v>74</v>
      </c>
      <c r="E13" s="264">
        <f t="shared" si="2"/>
        <v>258</v>
      </c>
      <c r="F13" s="264">
        <v>137</v>
      </c>
      <c r="G13" s="264">
        <v>121</v>
      </c>
      <c r="H13" s="337">
        <f t="shared" si="3"/>
        <v>224</v>
      </c>
      <c r="I13" s="337">
        <v>139</v>
      </c>
      <c r="J13" s="337">
        <v>85</v>
      </c>
      <c r="K13" s="337">
        <f t="shared" si="4"/>
        <v>430</v>
      </c>
      <c r="L13" s="337">
        <v>375</v>
      </c>
      <c r="M13" s="337">
        <v>55</v>
      </c>
      <c r="N13" s="337">
        <f>SUM(O13:P13)</f>
        <v>179</v>
      </c>
      <c r="O13" s="337">
        <v>137</v>
      </c>
      <c r="P13" s="337">
        <v>42</v>
      </c>
    </row>
    <row r="14" spans="1:16" x14ac:dyDescent="0.15">
      <c r="A14" s="257" t="s">
        <v>910</v>
      </c>
      <c r="B14" s="264">
        <f t="shared" si="1"/>
        <v>0</v>
      </c>
      <c r="C14" s="264">
        <v>0</v>
      </c>
      <c r="D14" s="264">
        <v>0</v>
      </c>
      <c r="E14" s="264">
        <f t="shared" si="2"/>
        <v>0</v>
      </c>
      <c r="F14" s="264">
        <v>0</v>
      </c>
      <c r="G14" s="264">
        <v>0</v>
      </c>
      <c r="H14" s="337">
        <f t="shared" si="3"/>
        <v>0</v>
      </c>
      <c r="I14" s="337">
        <v>0</v>
      </c>
      <c r="J14" s="337">
        <v>0</v>
      </c>
      <c r="K14" s="337">
        <f t="shared" si="4"/>
        <v>0</v>
      </c>
      <c r="L14" s="337">
        <v>0</v>
      </c>
      <c r="M14" s="337">
        <v>0</v>
      </c>
      <c r="N14" s="337">
        <f t="shared" ref="N14:N15" si="8">SUM(O14:P14)</f>
        <v>0</v>
      </c>
      <c r="O14" s="337">
        <v>0</v>
      </c>
      <c r="P14" s="337">
        <v>0</v>
      </c>
    </row>
    <row r="15" spans="1:16" x14ac:dyDescent="0.15">
      <c r="A15" s="257" t="s">
        <v>911</v>
      </c>
      <c r="B15" s="264">
        <f t="shared" si="1"/>
        <v>2084</v>
      </c>
      <c r="C15" s="264">
        <v>1535</v>
      </c>
      <c r="D15" s="264">
        <v>549</v>
      </c>
      <c r="E15" s="264">
        <f t="shared" si="2"/>
        <v>2970</v>
      </c>
      <c r="F15" s="264">
        <v>2542</v>
      </c>
      <c r="G15" s="264">
        <v>428</v>
      </c>
      <c r="H15" s="337">
        <f t="shared" si="3"/>
        <v>4559</v>
      </c>
      <c r="I15" s="337">
        <v>3721</v>
      </c>
      <c r="J15" s="337">
        <v>838</v>
      </c>
      <c r="K15" s="337">
        <f t="shared" si="4"/>
        <v>10208</v>
      </c>
      <c r="L15" s="337">
        <v>8900</v>
      </c>
      <c r="M15" s="337">
        <v>1308</v>
      </c>
      <c r="N15" s="337">
        <f t="shared" si="8"/>
        <v>10682</v>
      </c>
      <c r="O15" s="337">
        <v>9456</v>
      </c>
      <c r="P15" s="337">
        <v>1226</v>
      </c>
    </row>
    <row r="16" spans="1:16" s="261" customFormat="1" ht="12.75" customHeight="1" x14ac:dyDescent="0.15">
      <c r="A16" s="274" t="s">
        <v>8</v>
      </c>
      <c r="B16" s="262">
        <f t="shared" si="1"/>
        <v>338326</v>
      </c>
      <c r="C16" s="262">
        <f>SUM(C17:C21)</f>
        <v>194106</v>
      </c>
      <c r="D16" s="262">
        <f>SUM(D17:D21)</f>
        <v>144220</v>
      </c>
      <c r="E16" s="262">
        <f t="shared" si="2"/>
        <v>400503</v>
      </c>
      <c r="F16" s="262">
        <f>SUM(F17:F21)</f>
        <v>255128</v>
      </c>
      <c r="G16" s="262">
        <f>SUM(G17:G21)</f>
        <v>145375</v>
      </c>
      <c r="H16" s="336">
        <f t="shared" si="3"/>
        <v>391325</v>
      </c>
      <c r="I16" s="336">
        <f>SUM(I17:I21)</f>
        <v>233015</v>
      </c>
      <c r="J16" s="336">
        <f>SUM(J17:J21)</f>
        <v>158310</v>
      </c>
      <c r="K16" s="336">
        <f t="shared" si="4"/>
        <v>465052</v>
      </c>
      <c r="L16" s="336">
        <f>SUM(L17:L21)</f>
        <v>272356</v>
      </c>
      <c r="M16" s="336">
        <f>SUM(M17:M21)</f>
        <v>192696</v>
      </c>
      <c r="N16" s="336">
        <f t="shared" ref="N16:O16" si="9">SUM(N17:N21)</f>
        <v>543988</v>
      </c>
      <c r="O16" s="336">
        <f t="shared" si="9"/>
        <v>298810</v>
      </c>
      <c r="P16" s="336">
        <f>SUM(P17:P21)</f>
        <v>245178</v>
      </c>
    </row>
    <row r="17" spans="1:16" x14ac:dyDescent="0.15">
      <c r="A17" s="257" t="s">
        <v>912</v>
      </c>
      <c r="B17" s="264">
        <f t="shared" si="1"/>
        <v>0</v>
      </c>
      <c r="C17" s="264">
        <v>0</v>
      </c>
      <c r="D17" s="264">
        <v>0</v>
      </c>
      <c r="E17" s="264">
        <f t="shared" si="2"/>
        <v>0</v>
      </c>
      <c r="F17" s="264">
        <v>0</v>
      </c>
      <c r="G17" s="264">
        <v>0</v>
      </c>
      <c r="H17" s="337">
        <f t="shared" si="3"/>
        <v>0</v>
      </c>
      <c r="I17" s="337">
        <v>0</v>
      </c>
      <c r="J17" s="337">
        <v>0</v>
      </c>
      <c r="K17" s="337">
        <f t="shared" si="4"/>
        <v>0</v>
      </c>
      <c r="L17" s="337">
        <v>0</v>
      </c>
      <c r="M17" s="337">
        <v>0</v>
      </c>
      <c r="N17" s="337">
        <f>SUM(O17:P17)</f>
        <v>0</v>
      </c>
      <c r="O17" s="337">
        <v>0</v>
      </c>
      <c r="P17" s="337">
        <v>0</v>
      </c>
    </row>
    <row r="18" spans="1:16" x14ac:dyDescent="0.15">
      <c r="A18" s="257" t="s">
        <v>913</v>
      </c>
      <c r="B18" s="264">
        <f t="shared" si="1"/>
        <v>0</v>
      </c>
      <c r="C18" s="264">
        <v>0</v>
      </c>
      <c r="D18" s="264">
        <v>0</v>
      </c>
      <c r="E18" s="264">
        <f t="shared" si="2"/>
        <v>0</v>
      </c>
      <c r="F18" s="264">
        <v>0</v>
      </c>
      <c r="G18" s="264">
        <v>0</v>
      </c>
      <c r="H18" s="337">
        <f t="shared" si="3"/>
        <v>0</v>
      </c>
      <c r="I18" s="337">
        <v>0</v>
      </c>
      <c r="J18" s="337">
        <v>0</v>
      </c>
      <c r="K18" s="337">
        <f t="shared" si="4"/>
        <v>0</v>
      </c>
      <c r="L18" s="337">
        <v>0</v>
      </c>
      <c r="M18" s="337">
        <v>0</v>
      </c>
      <c r="N18" s="337">
        <f t="shared" ref="N18:N21" si="10">SUM(O18:P18)</f>
        <v>0</v>
      </c>
      <c r="O18" s="337">
        <v>0</v>
      </c>
      <c r="P18" s="337">
        <v>0</v>
      </c>
    </row>
    <row r="19" spans="1:16" x14ac:dyDescent="0.15">
      <c r="A19" s="257" t="s">
        <v>914</v>
      </c>
      <c r="B19" s="264">
        <f t="shared" si="1"/>
        <v>218741</v>
      </c>
      <c r="C19" s="264">
        <v>78340</v>
      </c>
      <c r="D19" s="264">
        <v>140401</v>
      </c>
      <c r="E19" s="264">
        <f t="shared" si="2"/>
        <v>240118</v>
      </c>
      <c r="F19" s="264">
        <v>98145</v>
      </c>
      <c r="G19" s="264">
        <v>141973</v>
      </c>
      <c r="H19" s="337">
        <f t="shared" si="3"/>
        <v>263142</v>
      </c>
      <c r="I19" s="337">
        <v>107983</v>
      </c>
      <c r="J19" s="337">
        <v>155159</v>
      </c>
      <c r="K19" s="337">
        <f t="shared" si="4"/>
        <v>310698</v>
      </c>
      <c r="L19" s="337">
        <v>120968</v>
      </c>
      <c r="M19" s="337">
        <v>189730</v>
      </c>
      <c r="N19" s="337">
        <f t="shared" si="10"/>
        <v>418684</v>
      </c>
      <c r="O19" s="337">
        <v>176172</v>
      </c>
      <c r="P19" s="337">
        <v>242512</v>
      </c>
    </row>
    <row r="20" spans="1:16" x14ac:dyDescent="0.15">
      <c r="A20" s="257" t="s">
        <v>1014</v>
      </c>
      <c r="B20" s="264">
        <f t="shared" si="1"/>
        <v>0</v>
      </c>
      <c r="C20" s="264">
        <v>0</v>
      </c>
      <c r="D20" s="264">
        <v>0</v>
      </c>
      <c r="E20" s="264">
        <f t="shared" si="2"/>
        <v>0</v>
      </c>
      <c r="F20" s="264">
        <v>0</v>
      </c>
      <c r="G20" s="264">
        <v>0</v>
      </c>
      <c r="H20" s="337">
        <f t="shared" si="3"/>
        <v>0</v>
      </c>
      <c r="I20" s="337">
        <v>0</v>
      </c>
      <c r="J20" s="337">
        <v>0</v>
      </c>
      <c r="K20" s="337">
        <f t="shared" si="4"/>
        <v>0</v>
      </c>
      <c r="L20" s="337">
        <v>0</v>
      </c>
      <c r="M20" s="337">
        <v>0</v>
      </c>
      <c r="N20" s="337">
        <f t="shared" si="10"/>
        <v>0</v>
      </c>
      <c r="O20" s="337">
        <v>0</v>
      </c>
      <c r="P20" s="337">
        <v>0</v>
      </c>
    </row>
    <row r="21" spans="1:16" x14ac:dyDescent="0.15">
      <c r="A21" s="257" t="s">
        <v>916</v>
      </c>
      <c r="B21" s="264">
        <f t="shared" si="1"/>
        <v>119585</v>
      </c>
      <c r="C21" s="264">
        <v>115766</v>
      </c>
      <c r="D21" s="264">
        <v>3819</v>
      </c>
      <c r="E21" s="264">
        <f t="shared" si="2"/>
        <v>160385</v>
      </c>
      <c r="F21" s="264">
        <v>156983</v>
      </c>
      <c r="G21" s="264">
        <v>3402</v>
      </c>
      <c r="H21" s="337">
        <f t="shared" si="3"/>
        <v>128183</v>
      </c>
      <c r="I21" s="337">
        <v>125032</v>
      </c>
      <c r="J21" s="337">
        <v>3151</v>
      </c>
      <c r="K21" s="337">
        <f t="shared" si="4"/>
        <v>154354</v>
      </c>
      <c r="L21" s="337">
        <v>151388</v>
      </c>
      <c r="M21" s="337">
        <v>2966</v>
      </c>
      <c r="N21" s="337">
        <f t="shared" si="10"/>
        <v>125304</v>
      </c>
      <c r="O21" s="337">
        <v>122638</v>
      </c>
      <c r="P21" s="337">
        <v>2666</v>
      </c>
    </row>
    <row r="22" spans="1:16" s="261" customFormat="1" ht="12.75" customHeight="1" x14ac:dyDescent="0.15">
      <c r="A22" s="274" t="s">
        <v>9</v>
      </c>
      <c r="B22" s="262">
        <f t="shared" si="1"/>
        <v>17725</v>
      </c>
      <c r="C22" s="262">
        <f>SUM(C23:C25)</f>
        <v>16307</v>
      </c>
      <c r="D22" s="262">
        <f>SUM(D23:D25)</f>
        <v>1418</v>
      </c>
      <c r="E22" s="262">
        <f t="shared" si="2"/>
        <v>19045</v>
      </c>
      <c r="F22" s="262">
        <f>SUM(F23:F25)</f>
        <v>17883</v>
      </c>
      <c r="G22" s="262">
        <f>SUM(G23:G25)</f>
        <v>1162</v>
      </c>
      <c r="H22" s="336">
        <f t="shared" si="3"/>
        <v>22181</v>
      </c>
      <c r="I22" s="336">
        <f>SUM(I23:I25)</f>
        <v>20604</v>
      </c>
      <c r="J22" s="336">
        <f>SUM(J23:J25)</f>
        <v>1577</v>
      </c>
      <c r="K22" s="336">
        <f t="shared" si="4"/>
        <v>21349</v>
      </c>
      <c r="L22" s="336">
        <f>SUM(L23:L25)</f>
        <v>19786</v>
      </c>
      <c r="M22" s="336">
        <f>SUM(M23:M25)</f>
        <v>1563</v>
      </c>
      <c r="N22" s="336">
        <f t="shared" ref="N22:P22" si="11">SUM(N23:N25)</f>
        <v>14429</v>
      </c>
      <c r="O22" s="336">
        <f t="shared" si="11"/>
        <v>12876</v>
      </c>
      <c r="P22" s="336">
        <f t="shared" si="11"/>
        <v>1553</v>
      </c>
    </row>
    <row r="23" spans="1:16" x14ac:dyDescent="0.15">
      <c r="A23" s="257" t="s">
        <v>917</v>
      </c>
      <c r="B23" s="264">
        <f t="shared" si="1"/>
        <v>13458</v>
      </c>
      <c r="C23" s="264">
        <v>12361</v>
      </c>
      <c r="D23" s="264">
        <v>1097</v>
      </c>
      <c r="E23" s="264">
        <f t="shared" si="2"/>
        <v>13987</v>
      </c>
      <c r="F23" s="264">
        <v>13162</v>
      </c>
      <c r="G23" s="264">
        <v>825</v>
      </c>
      <c r="H23" s="337">
        <f t="shared" si="3"/>
        <v>17631</v>
      </c>
      <c r="I23" s="337">
        <v>16377</v>
      </c>
      <c r="J23" s="337">
        <v>1254</v>
      </c>
      <c r="K23" s="337">
        <f t="shared" si="4"/>
        <v>16041</v>
      </c>
      <c r="L23" s="337">
        <v>14862</v>
      </c>
      <c r="M23" s="337">
        <v>1179</v>
      </c>
      <c r="N23" s="337">
        <f>SUM(O23:P23)</f>
        <v>8786</v>
      </c>
      <c r="O23" s="337">
        <v>7809</v>
      </c>
      <c r="P23" s="337">
        <v>977</v>
      </c>
    </row>
    <row r="24" spans="1:16" x14ac:dyDescent="0.15">
      <c r="A24" s="257" t="s">
        <v>918</v>
      </c>
      <c r="B24" s="264">
        <f t="shared" si="1"/>
        <v>3761</v>
      </c>
      <c r="C24" s="264">
        <v>3666</v>
      </c>
      <c r="D24" s="264">
        <v>95</v>
      </c>
      <c r="E24" s="264">
        <f t="shared" si="2"/>
        <v>4471</v>
      </c>
      <c r="F24" s="264">
        <v>4389</v>
      </c>
      <c r="G24" s="264">
        <v>82</v>
      </c>
      <c r="H24" s="337">
        <f t="shared" si="3"/>
        <v>3864</v>
      </c>
      <c r="I24" s="337">
        <v>3795</v>
      </c>
      <c r="J24" s="337">
        <v>69</v>
      </c>
      <c r="K24" s="337">
        <f t="shared" si="4"/>
        <v>4792</v>
      </c>
      <c r="L24" s="337">
        <v>4640</v>
      </c>
      <c r="M24" s="337">
        <v>152</v>
      </c>
      <c r="N24" s="337">
        <f t="shared" ref="N24:N25" si="12">SUM(O24:P24)</f>
        <v>4702</v>
      </c>
      <c r="O24" s="337">
        <v>4523</v>
      </c>
      <c r="P24" s="337">
        <v>179</v>
      </c>
    </row>
    <row r="25" spans="1:16" x14ac:dyDescent="0.15">
      <c r="A25" s="257" t="s">
        <v>919</v>
      </c>
      <c r="B25" s="264">
        <f t="shared" si="1"/>
        <v>506</v>
      </c>
      <c r="C25" s="264">
        <v>280</v>
      </c>
      <c r="D25" s="264">
        <v>226</v>
      </c>
      <c r="E25" s="264">
        <f t="shared" si="2"/>
        <v>587</v>
      </c>
      <c r="F25" s="264">
        <v>332</v>
      </c>
      <c r="G25" s="264">
        <v>255</v>
      </c>
      <c r="H25" s="337">
        <f t="shared" si="3"/>
        <v>686</v>
      </c>
      <c r="I25" s="337">
        <v>432</v>
      </c>
      <c r="J25" s="337">
        <v>254</v>
      </c>
      <c r="K25" s="337">
        <f t="shared" si="4"/>
        <v>516</v>
      </c>
      <c r="L25" s="337">
        <v>284</v>
      </c>
      <c r="M25" s="337">
        <v>232</v>
      </c>
      <c r="N25" s="337">
        <f t="shared" si="12"/>
        <v>941</v>
      </c>
      <c r="O25" s="337">
        <v>544</v>
      </c>
      <c r="P25" s="337">
        <v>397</v>
      </c>
    </row>
    <row r="26" spans="1:16" s="261" customFormat="1" ht="12.75" customHeight="1" x14ac:dyDescent="0.15">
      <c r="A26" s="274" t="s">
        <v>10</v>
      </c>
      <c r="B26" s="262">
        <f t="shared" ref="B26:H26" si="13">SUM(B27:B30)</f>
        <v>70493</v>
      </c>
      <c r="C26" s="262">
        <f t="shared" si="13"/>
        <v>63900</v>
      </c>
      <c r="D26" s="262">
        <f t="shared" si="13"/>
        <v>6593</v>
      </c>
      <c r="E26" s="262">
        <f t="shared" si="13"/>
        <v>68487</v>
      </c>
      <c r="F26" s="262">
        <f>SUM(F27:F30)</f>
        <v>61591</v>
      </c>
      <c r="G26" s="262">
        <f t="shared" si="13"/>
        <v>6896</v>
      </c>
      <c r="H26" s="336">
        <f t="shared" si="13"/>
        <v>79303</v>
      </c>
      <c r="I26" s="336">
        <f>SUM(I27:I30)</f>
        <v>71749</v>
      </c>
      <c r="J26" s="336">
        <f t="shared" ref="J26:K26" si="14">SUM(J27:J30)</f>
        <v>7554</v>
      </c>
      <c r="K26" s="336">
        <f t="shared" si="14"/>
        <v>79179</v>
      </c>
      <c r="L26" s="336">
        <f>SUM(L27:L30)</f>
        <v>71260</v>
      </c>
      <c r="M26" s="336">
        <f>SUM(M27:M30)</f>
        <v>7919</v>
      </c>
      <c r="N26" s="336">
        <f t="shared" ref="N26:P26" si="15">SUM(N27:N30)</f>
        <v>87529</v>
      </c>
      <c r="O26" s="336">
        <f t="shared" si="15"/>
        <v>79360</v>
      </c>
      <c r="P26" s="336">
        <f t="shared" si="15"/>
        <v>8169</v>
      </c>
    </row>
    <row r="27" spans="1:16" x14ac:dyDescent="0.15">
      <c r="A27" s="257" t="s">
        <v>920</v>
      </c>
      <c r="B27" s="264">
        <f t="shared" si="1"/>
        <v>17372</v>
      </c>
      <c r="C27" s="264">
        <v>16145</v>
      </c>
      <c r="D27" s="264">
        <v>1227</v>
      </c>
      <c r="E27" s="264">
        <f t="shared" si="2"/>
        <v>15676</v>
      </c>
      <c r="F27" s="264">
        <v>14756</v>
      </c>
      <c r="G27" s="264">
        <v>920</v>
      </c>
      <c r="H27" s="337">
        <f t="shared" ref="H27:H90" si="16">SUM(I27:J27)</f>
        <v>20312</v>
      </c>
      <c r="I27" s="337">
        <v>19124</v>
      </c>
      <c r="J27" s="337">
        <v>1188</v>
      </c>
      <c r="K27" s="337">
        <f t="shared" ref="K27:K90" si="17">SUM(L27:M27)</f>
        <v>18138</v>
      </c>
      <c r="L27" s="337">
        <v>17206</v>
      </c>
      <c r="M27" s="337">
        <v>932</v>
      </c>
      <c r="N27" s="337">
        <f>SUM(O27:P27)</f>
        <v>23312</v>
      </c>
      <c r="O27" s="337">
        <v>22475</v>
      </c>
      <c r="P27" s="337">
        <v>837</v>
      </c>
    </row>
    <row r="28" spans="1:16" x14ac:dyDescent="0.15">
      <c r="A28" s="257" t="s">
        <v>921</v>
      </c>
      <c r="B28" s="264">
        <f t="shared" si="1"/>
        <v>44557</v>
      </c>
      <c r="C28" s="264">
        <v>39781</v>
      </c>
      <c r="D28" s="264">
        <v>4776</v>
      </c>
      <c r="E28" s="264">
        <f t="shared" si="2"/>
        <v>45124</v>
      </c>
      <c r="F28" s="264">
        <v>39683</v>
      </c>
      <c r="G28" s="264">
        <v>5441</v>
      </c>
      <c r="H28" s="337">
        <f t="shared" si="16"/>
        <v>51050</v>
      </c>
      <c r="I28" s="337">
        <v>45285</v>
      </c>
      <c r="J28" s="337">
        <v>5765</v>
      </c>
      <c r="K28" s="337">
        <f t="shared" si="17"/>
        <v>53294</v>
      </c>
      <c r="L28" s="337">
        <v>46791</v>
      </c>
      <c r="M28" s="337">
        <v>6503</v>
      </c>
      <c r="N28" s="337">
        <f t="shared" ref="N28:N30" si="18">SUM(O28:P28)</f>
        <v>54636</v>
      </c>
      <c r="O28" s="337">
        <v>47654</v>
      </c>
      <c r="P28" s="337">
        <v>6982</v>
      </c>
    </row>
    <row r="29" spans="1:16" x14ac:dyDescent="0.15">
      <c r="A29" s="257" t="s">
        <v>922</v>
      </c>
      <c r="B29" s="264">
        <f t="shared" si="1"/>
        <v>3621</v>
      </c>
      <c r="C29" s="264">
        <v>3310</v>
      </c>
      <c r="D29" s="264">
        <v>311</v>
      </c>
      <c r="E29" s="264">
        <f t="shared" si="2"/>
        <v>2850</v>
      </c>
      <c r="F29" s="264">
        <v>2632</v>
      </c>
      <c r="G29" s="264">
        <v>218</v>
      </c>
      <c r="H29" s="337">
        <f t="shared" si="16"/>
        <v>2888</v>
      </c>
      <c r="I29" s="337">
        <v>2618</v>
      </c>
      <c r="J29" s="337">
        <v>270</v>
      </c>
      <c r="K29" s="337">
        <f t="shared" si="17"/>
        <v>2544</v>
      </c>
      <c r="L29" s="337">
        <v>2261</v>
      </c>
      <c r="M29" s="337">
        <v>283</v>
      </c>
      <c r="N29" s="337">
        <f t="shared" si="18"/>
        <v>3590</v>
      </c>
      <c r="O29" s="337">
        <v>3403</v>
      </c>
      <c r="P29" s="337">
        <v>187</v>
      </c>
    </row>
    <row r="30" spans="1:16" x14ac:dyDescent="0.15">
      <c r="A30" s="257" t="s">
        <v>923</v>
      </c>
      <c r="B30" s="264">
        <f t="shared" si="1"/>
        <v>4943</v>
      </c>
      <c r="C30" s="264">
        <v>4664</v>
      </c>
      <c r="D30" s="264">
        <v>279</v>
      </c>
      <c r="E30" s="264">
        <f t="shared" si="2"/>
        <v>4837</v>
      </c>
      <c r="F30" s="264">
        <v>4520</v>
      </c>
      <c r="G30" s="264">
        <v>317</v>
      </c>
      <c r="H30" s="337">
        <f t="shared" si="16"/>
        <v>5053</v>
      </c>
      <c r="I30" s="337">
        <v>4722</v>
      </c>
      <c r="J30" s="337">
        <v>331</v>
      </c>
      <c r="K30" s="337">
        <f t="shared" si="17"/>
        <v>5203</v>
      </c>
      <c r="L30" s="337">
        <v>5002</v>
      </c>
      <c r="M30" s="337">
        <v>201</v>
      </c>
      <c r="N30" s="337">
        <f t="shared" si="18"/>
        <v>5991</v>
      </c>
      <c r="O30" s="337">
        <v>5828</v>
      </c>
      <c r="P30" s="337">
        <v>163</v>
      </c>
    </row>
    <row r="31" spans="1:16" s="261" customFormat="1" ht="12.75" customHeight="1" x14ac:dyDescent="0.15">
      <c r="A31" s="274" t="s">
        <v>11</v>
      </c>
      <c r="B31" s="262">
        <f t="shared" si="1"/>
        <v>158605</v>
      </c>
      <c r="C31" s="262">
        <f>SUM(C32:C39)</f>
        <v>128596</v>
      </c>
      <c r="D31" s="262">
        <f>SUM(D32:D39)</f>
        <v>30009</v>
      </c>
      <c r="E31" s="262">
        <f t="shared" si="2"/>
        <v>193118</v>
      </c>
      <c r="F31" s="262">
        <f>SUM(F32:F39)</f>
        <v>160695</v>
      </c>
      <c r="G31" s="262">
        <f>SUM(G32:G39)</f>
        <v>32423</v>
      </c>
      <c r="H31" s="336">
        <f t="shared" si="16"/>
        <v>188405</v>
      </c>
      <c r="I31" s="336">
        <f>SUM(I32:I39)</f>
        <v>149383</v>
      </c>
      <c r="J31" s="336">
        <f>SUM(J32:J39)</f>
        <v>39022</v>
      </c>
      <c r="K31" s="336">
        <f t="shared" si="17"/>
        <v>139646</v>
      </c>
      <c r="L31" s="336">
        <f>SUM(L32:L39)</f>
        <v>130533</v>
      </c>
      <c r="M31" s="336">
        <f>SUM(M32:M39)</f>
        <v>9113</v>
      </c>
      <c r="N31" s="336">
        <f t="shared" ref="N31:P31" si="19">SUM(N32:N39)</f>
        <v>197276</v>
      </c>
      <c r="O31" s="336">
        <f t="shared" si="19"/>
        <v>161266</v>
      </c>
      <c r="P31" s="336">
        <f t="shared" si="19"/>
        <v>36010</v>
      </c>
    </row>
    <row r="32" spans="1:16" x14ac:dyDescent="0.15">
      <c r="A32" s="257" t="s">
        <v>924</v>
      </c>
      <c r="B32" s="264">
        <f t="shared" si="1"/>
        <v>52389</v>
      </c>
      <c r="C32" s="264">
        <v>49703</v>
      </c>
      <c r="D32" s="264">
        <v>2686</v>
      </c>
      <c r="E32" s="264">
        <f t="shared" si="2"/>
        <v>58112</v>
      </c>
      <c r="F32" s="264">
        <v>55559</v>
      </c>
      <c r="G32" s="264">
        <v>2553</v>
      </c>
      <c r="H32" s="337">
        <f t="shared" si="16"/>
        <v>54487</v>
      </c>
      <c r="I32" s="337">
        <v>51867</v>
      </c>
      <c r="J32" s="337">
        <v>2620</v>
      </c>
      <c r="K32" s="337">
        <f t="shared" si="17"/>
        <v>59041</v>
      </c>
      <c r="L32" s="337">
        <v>56727</v>
      </c>
      <c r="M32" s="337">
        <v>2314</v>
      </c>
      <c r="N32" s="337">
        <f>SUM(O32:P32)</f>
        <v>60320</v>
      </c>
      <c r="O32" s="337">
        <v>58391</v>
      </c>
      <c r="P32" s="337">
        <v>1929</v>
      </c>
    </row>
    <row r="33" spans="1:16" x14ac:dyDescent="0.15">
      <c r="A33" s="257" t="s">
        <v>925</v>
      </c>
      <c r="B33" s="264">
        <f t="shared" si="1"/>
        <v>1416</v>
      </c>
      <c r="C33" s="264">
        <v>1259</v>
      </c>
      <c r="D33" s="264">
        <v>157</v>
      </c>
      <c r="E33" s="264">
        <f t="shared" si="2"/>
        <v>1142</v>
      </c>
      <c r="F33" s="264">
        <v>980</v>
      </c>
      <c r="G33" s="264">
        <v>162</v>
      </c>
      <c r="H33" s="337">
        <f t="shared" si="16"/>
        <v>2759</v>
      </c>
      <c r="I33" s="337">
        <v>2504</v>
      </c>
      <c r="J33" s="337">
        <v>255</v>
      </c>
      <c r="K33" s="337">
        <f t="shared" si="17"/>
        <v>2300</v>
      </c>
      <c r="L33" s="337">
        <v>2065</v>
      </c>
      <c r="M33" s="337">
        <v>235</v>
      </c>
      <c r="N33" s="337">
        <f t="shared" ref="N33:N39" si="20">SUM(O33:P33)</f>
        <v>3086</v>
      </c>
      <c r="O33" s="337">
        <v>2748</v>
      </c>
      <c r="P33" s="337">
        <v>338</v>
      </c>
    </row>
    <row r="34" spans="1:16" x14ac:dyDescent="0.15">
      <c r="A34" s="257" t="s">
        <v>926</v>
      </c>
      <c r="B34" s="264">
        <f t="shared" si="1"/>
        <v>0</v>
      </c>
      <c r="C34" s="264">
        <v>0</v>
      </c>
      <c r="D34" s="264">
        <v>0</v>
      </c>
      <c r="E34" s="264">
        <f t="shared" si="2"/>
        <v>0</v>
      </c>
      <c r="F34" s="264">
        <v>0</v>
      </c>
      <c r="G34" s="264">
        <v>0</v>
      </c>
      <c r="H34" s="337">
        <f t="shared" si="16"/>
        <v>0</v>
      </c>
      <c r="I34" s="337">
        <v>0</v>
      </c>
      <c r="J34" s="337">
        <v>0</v>
      </c>
      <c r="K34" s="337">
        <f t="shared" si="17"/>
        <v>0</v>
      </c>
      <c r="L34" s="337">
        <v>0</v>
      </c>
      <c r="M34" s="337">
        <v>0</v>
      </c>
      <c r="N34" s="337">
        <f t="shared" si="20"/>
        <v>0</v>
      </c>
      <c r="O34" s="337">
        <v>0</v>
      </c>
      <c r="P34" s="337">
        <v>0</v>
      </c>
    </row>
    <row r="35" spans="1:16" x14ac:dyDescent="0.15">
      <c r="A35" s="257" t="s">
        <v>927</v>
      </c>
      <c r="B35" s="264">
        <f t="shared" si="1"/>
        <v>33212</v>
      </c>
      <c r="C35" s="264">
        <v>31828</v>
      </c>
      <c r="D35" s="264">
        <v>1384</v>
      </c>
      <c r="E35" s="264">
        <f t="shared" si="2"/>
        <v>51208</v>
      </c>
      <c r="F35" s="264">
        <v>49861</v>
      </c>
      <c r="G35" s="264">
        <v>1347</v>
      </c>
      <c r="H35" s="337">
        <f t="shared" si="16"/>
        <v>37021</v>
      </c>
      <c r="I35" s="337">
        <v>36433</v>
      </c>
      <c r="J35" s="337">
        <v>588</v>
      </c>
      <c r="K35" s="337">
        <f t="shared" si="17"/>
        <v>42298</v>
      </c>
      <c r="L35" s="337">
        <v>41357</v>
      </c>
      <c r="M35" s="337">
        <v>941</v>
      </c>
      <c r="N35" s="337">
        <f t="shared" si="20"/>
        <v>41972</v>
      </c>
      <c r="O35" s="337">
        <v>40584</v>
      </c>
      <c r="P35" s="337">
        <v>1388</v>
      </c>
    </row>
    <row r="36" spans="1:16" x14ac:dyDescent="0.15">
      <c r="A36" s="257" t="s">
        <v>928</v>
      </c>
      <c r="B36" s="264">
        <f t="shared" si="1"/>
        <v>1845</v>
      </c>
      <c r="C36" s="264">
        <v>1805</v>
      </c>
      <c r="D36" s="264">
        <v>40</v>
      </c>
      <c r="E36" s="264">
        <f t="shared" si="2"/>
        <v>1964</v>
      </c>
      <c r="F36" s="264">
        <v>1933</v>
      </c>
      <c r="G36" s="264">
        <v>31</v>
      </c>
      <c r="H36" s="337">
        <f t="shared" si="16"/>
        <v>1534</v>
      </c>
      <c r="I36" s="337">
        <v>1508</v>
      </c>
      <c r="J36" s="337">
        <v>26</v>
      </c>
      <c r="K36" s="337">
        <f t="shared" si="17"/>
        <v>2415</v>
      </c>
      <c r="L36" s="337">
        <v>2394</v>
      </c>
      <c r="M36" s="337">
        <v>21</v>
      </c>
      <c r="N36" s="337">
        <f t="shared" si="20"/>
        <v>1915</v>
      </c>
      <c r="O36" s="337">
        <v>1896</v>
      </c>
      <c r="P36" s="337">
        <v>19</v>
      </c>
    </row>
    <row r="37" spans="1:16" x14ac:dyDescent="0.15">
      <c r="A37" s="257" t="s">
        <v>929</v>
      </c>
      <c r="B37" s="264">
        <f t="shared" si="1"/>
        <v>0</v>
      </c>
      <c r="C37" s="264">
        <v>0</v>
      </c>
      <c r="D37" s="264">
        <v>0</v>
      </c>
      <c r="E37" s="264">
        <f t="shared" si="2"/>
        <v>0</v>
      </c>
      <c r="F37" s="264">
        <v>0</v>
      </c>
      <c r="G37" s="264">
        <v>0</v>
      </c>
      <c r="H37" s="337">
        <f t="shared" si="16"/>
        <v>0</v>
      </c>
      <c r="I37" s="337">
        <v>0</v>
      </c>
      <c r="J37" s="337">
        <v>0</v>
      </c>
      <c r="K37" s="337">
        <f t="shared" si="17"/>
        <v>0</v>
      </c>
      <c r="L37" s="337">
        <v>0</v>
      </c>
      <c r="M37" s="337">
        <v>0</v>
      </c>
      <c r="N37" s="337">
        <f t="shared" si="20"/>
        <v>0</v>
      </c>
      <c r="O37" s="337">
        <v>0</v>
      </c>
      <c r="P37" s="337">
        <v>0</v>
      </c>
    </row>
    <row r="38" spans="1:16" ht="11.25" x14ac:dyDescent="0.15">
      <c r="A38" s="257" t="s">
        <v>1015</v>
      </c>
      <c r="B38" s="264">
        <f t="shared" si="1"/>
        <v>17541</v>
      </c>
      <c r="C38" s="264">
        <v>17157</v>
      </c>
      <c r="D38" s="264">
        <v>384</v>
      </c>
      <c r="E38" s="264">
        <f t="shared" si="2"/>
        <v>22233</v>
      </c>
      <c r="F38" s="264">
        <v>21997</v>
      </c>
      <c r="G38" s="264">
        <v>236</v>
      </c>
      <c r="H38" s="337">
        <f t="shared" si="16"/>
        <v>27540</v>
      </c>
      <c r="I38" s="337">
        <v>27337</v>
      </c>
      <c r="J38" s="337">
        <v>203</v>
      </c>
      <c r="K38" s="337">
        <f t="shared" si="17"/>
        <v>22554</v>
      </c>
      <c r="L38" s="337">
        <v>22470</v>
      </c>
      <c r="M38" s="337">
        <v>84</v>
      </c>
      <c r="N38" s="337">
        <f t="shared" si="20"/>
        <v>21080</v>
      </c>
      <c r="O38" s="337">
        <v>20979</v>
      </c>
      <c r="P38" s="337">
        <v>101</v>
      </c>
    </row>
    <row r="39" spans="1:16" x14ac:dyDescent="0.15">
      <c r="A39" s="257" t="s">
        <v>931</v>
      </c>
      <c r="B39" s="264">
        <f t="shared" si="1"/>
        <v>52202</v>
      </c>
      <c r="C39" s="264">
        <v>26844</v>
      </c>
      <c r="D39" s="264">
        <v>25358</v>
      </c>
      <c r="E39" s="264">
        <f t="shared" si="2"/>
        <v>58459</v>
      </c>
      <c r="F39" s="264">
        <v>30365</v>
      </c>
      <c r="G39" s="264">
        <v>28094</v>
      </c>
      <c r="H39" s="337">
        <f t="shared" si="16"/>
        <v>65064</v>
      </c>
      <c r="I39" s="337">
        <v>29734</v>
      </c>
      <c r="J39" s="337">
        <v>35330</v>
      </c>
      <c r="K39" s="337">
        <f t="shared" si="17"/>
        <v>11038</v>
      </c>
      <c r="L39" s="337">
        <v>5520</v>
      </c>
      <c r="M39" s="337">
        <v>5518</v>
      </c>
      <c r="N39" s="337">
        <f t="shared" si="20"/>
        <v>68903</v>
      </c>
      <c r="O39" s="337">
        <v>36668</v>
      </c>
      <c r="P39" s="337">
        <v>32235</v>
      </c>
    </row>
    <row r="40" spans="1:16" s="261" customFormat="1" ht="12.75" customHeight="1" x14ac:dyDescent="0.15">
      <c r="A40" s="274" t="s">
        <v>12</v>
      </c>
      <c r="B40" s="262">
        <f t="shared" si="1"/>
        <v>96485</v>
      </c>
      <c r="C40" s="262">
        <f>SUM(C41:C42)</f>
        <v>93300</v>
      </c>
      <c r="D40" s="262">
        <f>SUM(D41:D42)</f>
        <v>3185</v>
      </c>
      <c r="E40" s="262">
        <f t="shared" si="2"/>
        <v>98529</v>
      </c>
      <c r="F40" s="262">
        <f>SUM(F41:F42)</f>
        <v>94985</v>
      </c>
      <c r="G40" s="262">
        <f>SUM(G41:G42)</f>
        <v>3544</v>
      </c>
      <c r="H40" s="336">
        <f t="shared" si="16"/>
        <v>103770</v>
      </c>
      <c r="I40" s="336">
        <f>SUM(I41:I42)</f>
        <v>99499</v>
      </c>
      <c r="J40" s="336">
        <f>SUM(J41:J42)</f>
        <v>4271</v>
      </c>
      <c r="K40" s="336">
        <f t="shared" si="17"/>
        <v>114969</v>
      </c>
      <c r="L40" s="336">
        <f>SUM(L41:L42)</f>
        <v>110134</v>
      </c>
      <c r="M40" s="336">
        <f>SUM(M41:M42)</f>
        <v>4835</v>
      </c>
      <c r="N40" s="336">
        <f t="shared" ref="N40:P40" si="21">SUM(N41:N42)</f>
        <v>105463</v>
      </c>
      <c r="O40" s="336">
        <f t="shared" si="21"/>
        <v>102596</v>
      </c>
      <c r="P40" s="336">
        <f t="shared" si="21"/>
        <v>2867</v>
      </c>
    </row>
    <row r="41" spans="1:16" ht="10.5" customHeight="1" x14ac:dyDescent="0.15">
      <c r="A41" s="257" t="s">
        <v>932</v>
      </c>
      <c r="B41" s="264">
        <f t="shared" si="1"/>
        <v>84460</v>
      </c>
      <c r="C41" s="264">
        <v>83947</v>
      </c>
      <c r="D41" s="264">
        <v>513</v>
      </c>
      <c r="E41" s="264">
        <f t="shared" si="2"/>
        <v>85169</v>
      </c>
      <c r="F41" s="264">
        <v>84767</v>
      </c>
      <c r="G41" s="264">
        <v>402</v>
      </c>
      <c r="H41" s="337">
        <f t="shared" si="16"/>
        <v>89693</v>
      </c>
      <c r="I41" s="337">
        <v>89152</v>
      </c>
      <c r="J41" s="337">
        <v>541</v>
      </c>
      <c r="K41" s="337">
        <f t="shared" si="17"/>
        <v>94754</v>
      </c>
      <c r="L41" s="337">
        <v>94422</v>
      </c>
      <c r="M41" s="337">
        <v>332</v>
      </c>
      <c r="N41" s="337">
        <f>SUM(O41:P41)</f>
        <v>88432</v>
      </c>
      <c r="O41" s="337">
        <v>88321</v>
      </c>
      <c r="P41" s="337">
        <v>111</v>
      </c>
    </row>
    <row r="42" spans="1:16" x14ac:dyDescent="0.15">
      <c r="A42" s="257" t="s">
        <v>933</v>
      </c>
      <c r="B42" s="264">
        <f t="shared" si="1"/>
        <v>12025</v>
      </c>
      <c r="C42" s="264">
        <v>9353</v>
      </c>
      <c r="D42" s="264">
        <v>2672</v>
      </c>
      <c r="E42" s="264">
        <f t="shared" si="2"/>
        <v>13360</v>
      </c>
      <c r="F42" s="264">
        <v>10218</v>
      </c>
      <c r="G42" s="264">
        <v>3142</v>
      </c>
      <c r="H42" s="337">
        <f t="shared" si="16"/>
        <v>14077</v>
      </c>
      <c r="I42" s="337">
        <v>10347</v>
      </c>
      <c r="J42" s="337">
        <v>3730</v>
      </c>
      <c r="K42" s="337">
        <f t="shared" si="17"/>
        <v>20215</v>
      </c>
      <c r="L42" s="337">
        <v>15712</v>
      </c>
      <c r="M42" s="337">
        <v>4503</v>
      </c>
      <c r="N42" s="337">
        <f>SUM(O42:P42)</f>
        <v>17031</v>
      </c>
      <c r="O42" s="337">
        <v>14275</v>
      </c>
      <c r="P42" s="337">
        <v>2756</v>
      </c>
    </row>
    <row r="43" spans="1:16" s="261" customFormat="1" ht="12.75" customHeight="1" x14ac:dyDescent="0.15">
      <c r="A43" s="274" t="s">
        <v>13</v>
      </c>
      <c r="B43" s="262">
        <f t="shared" si="1"/>
        <v>13403</v>
      </c>
      <c r="C43" s="262">
        <f>SUM(C44:C46)</f>
        <v>13054</v>
      </c>
      <c r="D43" s="262">
        <f>SUM(D44:D46)</f>
        <v>349</v>
      </c>
      <c r="E43" s="262">
        <f t="shared" si="2"/>
        <v>20656</v>
      </c>
      <c r="F43" s="262">
        <f>SUM(F44:F46)</f>
        <v>20186</v>
      </c>
      <c r="G43" s="262">
        <f>SUM(G44:G46)</f>
        <v>470</v>
      </c>
      <c r="H43" s="336">
        <f t="shared" si="16"/>
        <v>23187</v>
      </c>
      <c r="I43" s="336">
        <f>SUM(I44:I46)</f>
        <v>22792</v>
      </c>
      <c r="J43" s="336">
        <f>SUM(J44:J46)</f>
        <v>395</v>
      </c>
      <c r="K43" s="336">
        <f t="shared" si="17"/>
        <v>27946</v>
      </c>
      <c r="L43" s="336">
        <f>SUM(L44:L46)</f>
        <v>27484</v>
      </c>
      <c r="M43" s="336">
        <f>SUM(M44:M46)</f>
        <v>462</v>
      </c>
      <c r="N43" s="336">
        <f>SUM(N44:N46)</f>
        <v>32229</v>
      </c>
      <c r="O43" s="336">
        <f>SUM(O44:O46)</f>
        <v>31954</v>
      </c>
      <c r="P43" s="336">
        <f>SUM(P44:P46)</f>
        <v>275</v>
      </c>
    </row>
    <row r="44" spans="1:16" x14ac:dyDescent="0.15">
      <c r="A44" s="257" t="s">
        <v>934</v>
      </c>
      <c r="B44" s="264">
        <f t="shared" si="1"/>
        <v>0</v>
      </c>
      <c r="C44" s="264">
        <v>0</v>
      </c>
      <c r="D44" s="264">
        <v>0</v>
      </c>
      <c r="E44" s="264">
        <f t="shared" si="2"/>
        <v>0</v>
      </c>
      <c r="F44" s="264">
        <v>0</v>
      </c>
      <c r="G44" s="264">
        <v>0</v>
      </c>
      <c r="H44" s="337">
        <f t="shared" si="16"/>
        <v>0</v>
      </c>
      <c r="I44" s="337">
        <v>0</v>
      </c>
      <c r="J44" s="337">
        <v>0</v>
      </c>
      <c r="K44" s="337">
        <f t="shared" si="17"/>
        <v>0</v>
      </c>
      <c r="L44" s="337">
        <v>0</v>
      </c>
      <c r="M44" s="337">
        <v>0</v>
      </c>
      <c r="N44" s="337">
        <f>SUM(O44:P44)</f>
        <v>0</v>
      </c>
      <c r="O44" s="337">
        <v>0</v>
      </c>
      <c r="P44" s="337">
        <v>0</v>
      </c>
    </row>
    <row r="45" spans="1:16" x14ac:dyDescent="0.15">
      <c r="A45" s="257" t="s">
        <v>1016</v>
      </c>
      <c r="B45" s="264">
        <f t="shared" si="1"/>
        <v>12889</v>
      </c>
      <c r="C45" s="264">
        <v>12540</v>
      </c>
      <c r="D45" s="264">
        <v>349</v>
      </c>
      <c r="E45" s="264">
        <f t="shared" si="2"/>
        <v>20088</v>
      </c>
      <c r="F45" s="264">
        <v>19618</v>
      </c>
      <c r="G45" s="264">
        <v>470</v>
      </c>
      <c r="H45" s="337">
        <f t="shared" si="16"/>
        <v>22557</v>
      </c>
      <c r="I45" s="337">
        <v>22162</v>
      </c>
      <c r="J45" s="337">
        <v>395</v>
      </c>
      <c r="K45" s="337">
        <f t="shared" si="17"/>
        <v>27633</v>
      </c>
      <c r="L45" s="337">
        <v>27171</v>
      </c>
      <c r="M45" s="337">
        <v>462</v>
      </c>
      <c r="N45" s="337">
        <f t="shared" ref="N45:N46" si="22">SUM(O45:P45)</f>
        <v>31973</v>
      </c>
      <c r="O45" s="337">
        <v>31698</v>
      </c>
      <c r="P45" s="337">
        <v>275</v>
      </c>
    </row>
    <row r="46" spans="1:16" x14ac:dyDescent="0.15">
      <c r="A46" s="257" t="s">
        <v>936</v>
      </c>
      <c r="B46" s="264">
        <f t="shared" si="1"/>
        <v>514</v>
      </c>
      <c r="C46" s="264">
        <v>514</v>
      </c>
      <c r="D46" s="264">
        <v>0</v>
      </c>
      <c r="E46" s="264">
        <f t="shared" si="2"/>
        <v>568</v>
      </c>
      <c r="F46" s="264">
        <v>568</v>
      </c>
      <c r="G46" s="264">
        <v>0</v>
      </c>
      <c r="H46" s="337">
        <f t="shared" si="16"/>
        <v>630</v>
      </c>
      <c r="I46" s="337">
        <v>630</v>
      </c>
      <c r="J46" s="337">
        <v>0</v>
      </c>
      <c r="K46" s="337">
        <f t="shared" si="17"/>
        <v>313</v>
      </c>
      <c r="L46" s="337">
        <v>313</v>
      </c>
      <c r="M46" s="337" t="s">
        <v>6</v>
      </c>
      <c r="N46" s="337">
        <f t="shared" si="22"/>
        <v>256</v>
      </c>
      <c r="O46" s="337">
        <v>256</v>
      </c>
      <c r="P46" s="337">
        <v>0</v>
      </c>
    </row>
    <row r="47" spans="1:16" s="261" customFormat="1" ht="12.75" customHeight="1" x14ac:dyDescent="0.15">
      <c r="A47" s="274" t="s">
        <v>14</v>
      </c>
      <c r="B47" s="262">
        <f t="shared" si="1"/>
        <v>67325</v>
      </c>
      <c r="C47" s="262">
        <f>SUM(C48:C55)</f>
        <v>64930</v>
      </c>
      <c r="D47" s="262">
        <f>SUM(D48:D55)</f>
        <v>2395</v>
      </c>
      <c r="E47" s="262">
        <f t="shared" si="2"/>
        <v>78376</v>
      </c>
      <c r="F47" s="262">
        <f>SUM(F48:F55)</f>
        <v>76454</v>
      </c>
      <c r="G47" s="262">
        <f>SUM(G48:G55)</f>
        <v>1922</v>
      </c>
      <c r="H47" s="336">
        <f t="shared" si="16"/>
        <v>81006</v>
      </c>
      <c r="I47" s="336">
        <f>SUM(I48:I55)</f>
        <v>78946</v>
      </c>
      <c r="J47" s="336">
        <f>SUM(J48:J55)</f>
        <v>2060</v>
      </c>
      <c r="K47" s="336">
        <f t="shared" si="17"/>
        <v>97042</v>
      </c>
      <c r="L47" s="336">
        <f>SUM(L48:L55)</f>
        <v>94460</v>
      </c>
      <c r="M47" s="336">
        <f>SUM(M48:M55)</f>
        <v>2582</v>
      </c>
      <c r="N47" s="336">
        <f t="shared" ref="N47:O47" si="23">SUM(N48:N55)</f>
        <v>113006</v>
      </c>
      <c r="O47" s="336">
        <f t="shared" si="23"/>
        <v>110021</v>
      </c>
      <c r="P47" s="336">
        <f>SUM(P48:P55)</f>
        <v>2985</v>
      </c>
    </row>
    <row r="48" spans="1:16" x14ac:dyDescent="0.15">
      <c r="A48" s="257" t="s">
        <v>937</v>
      </c>
      <c r="B48" s="264">
        <f t="shared" si="1"/>
        <v>5779</v>
      </c>
      <c r="C48" s="264">
        <v>5762</v>
      </c>
      <c r="D48" s="264">
        <v>17</v>
      </c>
      <c r="E48" s="264">
        <f t="shared" si="2"/>
        <v>7354</v>
      </c>
      <c r="F48" s="264">
        <v>7296</v>
      </c>
      <c r="G48" s="264">
        <v>58</v>
      </c>
      <c r="H48" s="337">
        <f t="shared" si="16"/>
        <v>8572</v>
      </c>
      <c r="I48" s="337">
        <v>8547</v>
      </c>
      <c r="J48" s="337">
        <v>25</v>
      </c>
      <c r="K48" s="337">
        <f t="shared" si="17"/>
        <v>9333</v>
      </c>
      <c r="L48" s="337">
        <v>9180</v>
      </c>
      <c r="M48" s="337">
        <v>153</v>
      </c>
      <c r="N48" s="337">
        <f>SUM(O48:P48)</f>
        <v>10456</v>
      </c>
      <c r="O48" s="337">
        <v>10395</v>
      </c>
      <c r="P48" s="337">
        <v>61</v>
      </c>
    </row>
    <row r="49" spans="1:16" x14ac:dyDescent="0.15">
      <c r="A49" s="257" t="s">
        <v>938</v>
      </c>
      <c r="B49" s="264">
        <f t="shared" si="1"/>
        <v>10947</v>
      </c>
      <c r="C49" s="264">
        <v>10847</v>
      </c>
      <c r="D49" s="264">
        <v>100</v>
      </c>
      <c r="E49" s="264">
        <f t="shared" si="2"/>
        <v>13291</v>
      </c>
      <c r="F49" s="264">
        <v>13213</v>
      </c>
      <c r="G49" s="264">
        <v>78</v>
      </c>
      <c r="H49" s="337">
        <f t="shared" si="16"/>
        <v>11604</v>
      </c>
      <c r="I49" s="337">
        <v>11418</v>
      </c>
      <c r="J49" s="337">
        <v>186</v>
      </c>
      <c r="K49" s="337">
        <f t="shared" si="17"/>
        <v>10497</v>
      </c>
      <c r="L49" s="337">
        <v>10337</v>
      </c>
      <c r="M49" s="337">
        <v>160</v>
      </c>
      <c r="N49" s="337">
        <f t="shared" ref="N49:N55" si="24">SUM(O49:P49)</f>
        <v>13235</v>
      </c>
      <c r="O49" s="337">
        <v>13079</v>
      </c>
      <c r="P49" s="337">
        <v>156</v>
      </c>
    </row>
    <row r="50" spans="1:16" x14ac:dyDescent="0.15">
      <c r="A50" s="257" t="s">
        <v>939</v>
      </c>
      <c r="B50" s="264">
        <f t="shared" si="1"/>
        <v>2945</v>
      </c>
      <c r="C50" s="264">
        <v>2923</v>
      </c>
      <c r="D50" s="264">
        <v>22</v>
      </c>
      <c r="E50" s="264">
        <f t="shared" si="2"/>
        <v>3413</v>
      </c>
      <c r="F50" s="264">
        <v>3408</v>
      </c>
      <c r="G50" s="264">
        <v>5</v>
      </c>
      <c r="H50" s="337">
        <f t="shared" si="16"/>
        <v>3866</v>
      </c>
      <c r="I50" s="337">
        <v>3852</v>
      </c>
      <c r="J50" s="337">
        <v>14</v>
      </c>
      <c r="K50" s="337">
        <f t="shared" si="17"/>
        <v>5116</v>
      </c>
      <c r="L50" s="337">
        <v>5116</v>
      </c>
      <c r="M50" s="337" t="s">
        <v>6</v>
      </c>
      <c r="N50" s="337">
        <f t="shared" si="24"/>
        <v>5527</v>
      </c>
      <c r="O50" s="337">
        <v>5474</v>
      </c>
      <c r="P50" s="337">
        <v>53</v>
      </c>
    </row>
    <row r="51" spans="1:16" x14ac:dyDescent="0.15">
      <c r="A51" s="257" t="s">
        <v>940</v>
      </c>
      <c r="B51" s="264">
        <f t="shared" si="1"/>
        <v>336</v>
      </c>
      <c r="C51" s="264">
        <v>336</v>
      </c>
      <c r="D51" s="264">
        <v>0</v>
      </c>
      <c r="E51" s="264">
        <f t="shared" si="2"/>
        <v>360</v>
      </c>
      <c r="F51" s="264">
        <v>360</v>
      </c>
      <c r="G51" s="264">
        <v>0</v>
      </c>
      <c r="H51" s="337">
        <f t="shared" si="16"/>
        <v>1061</v>
      </c>
      <c r="I51" s="337">
        <v>1053</v>
      </c>
      <c r="J51" s="337">
        <v>8</v>
      </c>
      <c r="K51" s="337">
        <f t="shared" si="17"/>
        <v>1148</v>
      </c>
      <c r="L51" s="337">
        <v>1148</v>
      </c>
      <c r="M51" s="337" t="s">
        <v>6</v>
      </c>
      <c r="N51" s="337">
        <f t="shared" si="24"/>
        <v>816</v>
      </c>
      <c r="O51" s="337">
        <v>815</v>
      </c>
      <c r="P51" s="337">
        <v>1</v>
      </c>
    </row>
    <row r="52" spans="1:16" x14ac:dyDescent="0.15">
      <c r="A52" s="257" t="s">
        <v>941</v>
      </c>
      <c r="B52" s="264">
        <f t="shared" si="1"/>
        <v>310</v>
      </c>
      <c r="C52" s="264">
        <v>304</v>
      </c>
      <c r="D52" s="264">
        <v>6</v>
      </c>
      <c r="E52" s="264">
        <f t="shared" si="2"/>
        <v>228</v>
      </c>
      <c r="F52" s="264">
        <v>213</v>
      </c>
      <c r="G52" s="264">
        <v>15</v>
      </c>
      <c r="H52" s="337">
        <f t="shared" si="16"/>
        <v>241</v>
      </c>
      <c r="I52" s="337">
        <v>239</v>
      </c>
      <c r="J52" s="337">
        <v>2</v>
      </c>
      <c r="K52" s="337">
        <f t="shared" si="17"/>
        <v>182</v>
      </c>
      <c r="L52" s="337">
        <v>181</v>
      </c>
      <c r="M52" s="337">
        <v>1</v>
      </c>
      <c r="N52" s="337">
        <f t="shared" si="24"/>
        <v>242</v>
      </c>
      <c r="O52" s="337">
        <v>241</v>
      </c>
      <c r="P52" s="337">
        <v>1</v>
      </c>
    </row>
    <row r="53" spans="1:16" x14ac:dyDescent="0.15">
      <c r="A53" s="257" t="s">
        <v>942</v>
      </c>
      <c r="B53" s="264">
        <f t="shared" si="1"/>
        <v>10354</v>
      </c>
      <c r="C53" s="264">
        <v>9008</v>
      </c>
      <c r="D53" s="264">
        <v>1346</v>
      </c>
      <c r="E53" s="264">
        <f t="shared" si="2"/>
        <v>10954</v>
      </c>
      <c r="F53" s="264">
        <v>10005</v>
      </c>
      <c r="G53" s="264">
        <v>949</v>
      </c>
      <c r="H53" s="337">
        <f t="shared" si="16"/>
        <v>10558</v>
      </c>
      <c r="I53" s="337">
        <v>9588</v>
      </c>
      <c r="J53" s="337">
        <v>970</v>
      </c>
      <c r="K53" s="337">
        <f t="shared" si="17"/>
        <v>16727</v>
      </c>
      <c r="L53" s="337">
        <v>15334</v>
      </c>
      <c r="M53" s="337">
        <v>1393</v>
      </c>
      <c r="N53" s="337">
        <f t="shared" si="24"/>
        <v>19278</v>
      </c>
      <c r="O53" s="337">
        <v>18026</v>
      </c>
      <c r="P53" s="337">
        <v>1252</v>
      </c>
    </row>
    <row r="54" spans="1:16" x14ac:dyDescent="0.15">
      <c r="A54" s="257" t="s">
        <v>943</v>
      </c>
      <c r="B54" s="264">
        <f t="shared" si="1"/>
        <v>0</v>
      </c>
      <c r="C54" s="264">
        <v>0</v>
      </c>
      <c r="D54" s="264">
        <v>0</v>
      </c>
      <c r="E54" s="264">
        <f t="shared" si="2"/>
        <v>0</v>
      </c>
      <c r="F54" s="264">
        <v>0</v>
      </c>
      <c r="G54" s="264">
        <v>0</v>
      </c>
      <c r="H54" s="337">
        <f t="shared" si="16"/>
        <v>0</v>
      </c>
      <c r="I54" s="337">
        <v>0</v>
      </c>
      <c r="J54" s="337">
        <v>0</v>
      </c>
      <c r="K54" s="337">
        <f t="shared" si="17"/>
        <v>0</v>
      </c>
      <c r="L54" s="337">
        <v>0</v>
      </c>
      <c r="M54" s="337">
        <v>0</v>
      </c>
      <c r="N54" s="337">
        <f t="shared" si="24"/>
        <v>63452</v>
      </c>
      <c r="O54" s="337">
        <v>61991</v>
      </c>
      <c r="P54" s="337">
        <v>1461</v>
      </c>
    </row>
    <row r="55" spans="1:16" x14ac:dyDescent="0.15">
      <c r="A55" s="257" t="s">
        <v>1017</v>
      </c>
      <c r="B55" s="264">
        <f t="shared" si="1"/>
        <v>36654</v>
      </c>
      <c r="C55" s="264">
        <v>35750</v>
      </c>
      <c r="D55" s="264">
        <v>904</v>
      </c>
      <c r="E55" s="264">
        <f t="shared" si="2"/>
        <v>42776</v>
      </c>
      <c r="F55" s="264">
        <v>41959</v>
      </c>
      <c r="G55" s="264">
        <v>817</v>
      </c>
      <c r="H55" s="337">
        <f t="shared" si="16"/>
        <v>45104</v>
      </c>
      <c r="I55" s="337">
        <v>44249</v>
      </c>
      <c r="J55" s="337">
        <v>855</v>
      </c>
      <c r="K55" s="337">
        <f t="shared" si="17"/>
        <v>54039</v>
      </c>
      <c r="L55" s="337">
        <v>53164</v>
      </c>
      <c r="M55" s="337">
        <v>875</v>
      </c>
      <c r="N55" s="337">
        <f t="shared" si="24"/>
        <v>0</v>
      </c>
      <c r="O55" s="337">
        <v>0</v>
      </c>
      <c r="P55" s="337">
        <v>0</v>
      </c>
    </row>
    <row r="56" spans="1:16" s="261" customFormat="1" ht="12.75" customHeight="1" x14ac:dyDescent="0.15">
      <c r="A56" s="274" t="s">
        <v>15</v>
      </c>
      <c r="B56" s="262">
        <f t="shared" si="1"/>
        <v>61864</v>
      </c>
      <c r="C56" s="262">
        <f>SUM(C57:C63)</f>
        <v>61076</v>
      </c>
      <c r="D56" s="262">
        <f>SUM(D57:D63)</f>
        <v>788</v>
      </c>
      <c r="E56" s="262">
        <f t="shared" si="2"/>
        <v>86274</v>
      </c>
      <c r="F56" s="262">
        <f>SUM(F57:F63)</f>
        <v>85404</v>
      </c>
      <c r="G56" s="262">
        <f>SUM(G57:G63)</f>
        <v>870</v>
      </c>
      <c r="H56" s="336">
        <f t="shared" si="16"/>
        <v>89078</v>
      </c>
      <c r="I56" s="336">
        <f>SUM(I57:I63)</f>
        <v>88129</v>
      </c>
      <c r="J56" s="336">
        <f>SUM(J57:J63)</f>
        <v>949</v>
      </c>
      <c r="K56" s="336">
        <f t="shared" si="17"/>
        <v>99713</v>
      </c>
      <c r="L56" s="336">
        <f>SUM(L57:L63)</f>
        <v>98834</v>
      </c>
      <c r="M56" s="336">
        <f>SUM(M57:M63)</f>
        <v>879</v>
      </c>
      <c r="N56" s="336">
        <f t="shared" ref="N56:P56" si="25">SUM(N57:N63)</f>
        <v>105175</v>
      </c>
      <c r="O56" s="336">
        <f t="shared" si="25"/>
        <v>104485</v>
      </c>
      <c r="P56" s="336">
        <f t="shared" si="25"/>
        <v>690</v>
      </c>
    </row>
    <row r="57" spans="1:16" x14ac:dyDescent="0.15">
      <c r="A57" s="257" t="s">
        <v>945</v>
      </c>
      <c r="B57" s="264">
        <f t="shared" si="1"/>
        <v>48837</v>
      </c>
      <c r="C57" s="264">
        <v>48229</v>
      </c>
      <c r="D57" s="264">
        <v>608</v>
      </c>
      <c r="E57" s="264">
        <f t="shared" si="2"/>
        <v>68480</v>
      </c>
      <c r="F57" s="264">
        <v>67776</v>
      </c>
      <c r="G57" s="264">
        <v>704</v>
      </c>
      <c r="H57" s="337">
        <f t="shared" si="16"/>
        <v>70887</v>
      </c>
      <c r="I57" s="337">
        <v>70100</v>
      </c>
      <c r="J57" s="337">
        <v>787</v>
      </c>
      <c r="K57" s="337">
        <f t="shared" si="17"/>
        <v>75465</v>
      </c>
      <c r="L57" s="337">
        <v>74807</v>
      </c>
      <c r="M57" s="337">
        <v>658</v>
      </c>
      <c r="N57" s="337">
        <f>SUM(O57:P57)</f>
        <v>76470</v>
      </c>
      <c r="O57" s="337">
        <v>75972</v>
      </c>
      <c r="P57" s="337">
        <v>498</v>
      </c>
    </row>
    <row r="58" spans="1:16" x14ac:dyDescent="0.15">
      <c r="A58" s="257" t="s">
        <v>946</v>
      </c>
      <c r="B58" s="264">
        <f t="shared" si="1"/>
        <v>1722</v>
      </c>
      <c r="C58" s="264">
        <v>1686</v>
      </c>
      <c r="D58" s="264">
        <v>36</v>
      </c>
      <c r="E58" s="264">
        <f t="shared" si="2"/>
        <v>2074</v>
      </c>
      <c r="F58" s="264">
        <v>2052</v>
      </c>
      <c r="G58" s="264">
        <v>22</v>
      </c>
      <c r="H58" s="337">
        <f t="shared" si="16"/>
        <v>3415</v>
      </c>
      <c r="I58" s="337">
        <v>3377</v>
      </c>
      <c r="J58" s="337">
        <v>38</v>
      </c>
      <c r="K58" s="337">
        <f t="shared" si="17"/>
        <v>3671</v>
      </c>
      <c r="L58" s="337">
        <v>3616</v>
      </c>
      <c r="M58" s="337">
        <v>55</v>
      </c>
      <c r="N58" s="337">
        <f t="shared" ref="N58:N63" si="26">SUM(O58:P58)</f>
        <v>4896</v>
      </c>
      <c r="O58" s="337">
        <v>4880</v>
      </c>
      <c r="P58" s="337">
        <v>16</v>
      </c>
    </row>
    <row r="59" spans="1:16" x14ac:dyDescent="0.15">
      <c r="A59" s="257" t="s">
        <v>1018</v>
      </c>
      <c r="B59" s="264">
        <f t="shared" si="1"/>
        <v>716</v>
      </c>
      <c r="C59" s="264">
        <v>622</v>
      </c>
      <c r="D59" s="264">
        <v>94</v>
      </c>
      <c r="E59" s="264">
        <f t="shared" si="2"/>
        <v>1364</v>
      </c>
      <c r="F59" s="264">
        <v>1288</v>
      </c>
      <c r="G59" s="264">
        <v>76</v>
      </c>
      <c r="H59" s="337">
        <f t="shared" si="16"/>
        <v>1083</v>
      </c>
      <c r="I59" s="337">
        <v>1031</v>
      </c>
      <c r="J59" s="337">
        <v>52</v>
      </c>
      <c r="K59" s="337">
        <f t="shared" si="17"/>
        <v>1630</v>
      </c>
      <c r="L59" s="337">
        <v>1555</v>
      </c>
      <c r="M59" s="337">
        <v>75</v>
      </c>
      <c r="N59" s="337">
        <f t="shared" si="26"/>
        <v>2145</v>
      </c>
      <c r="O59" s="337">
        <v>2056</v>
      </c>
      <c r="P59" s="337">
        <v>89</v>
      </c>
    </row>
    <row r="60" spans="1:16" x14ac:dyDescent="0.15">
      <c r="A60" s="257" t="s">
        <v>948</v>
      </c>
      <c r="B60" s="264">
        <f t="shared" si="1"/>
        <v>427</v>
      </c>
      <c r="C60" s="264">
        <v>425</v>
      </c>
      <c r="D60" s="264">
        <v>2</v>
      </c>
      <c r="E60" s="264">
        <f t="shared" si="2"/>
        <v>472</v>
      </c>
      <c r="F60" s="264">
        <v>470</v>
      </c>
      <c r="G60" s="264">
        <v>2</v>
      </c>
      <c r="H60" s="337">
        <f t="shared" si="16"/>
        <v>656</v>
      </c>
      <c r="I60" s="337">
        <v>651</v>
      </c>
      <c r="J60" s="337">
        <v>5</v>
      </c>
      <c r="K60" s="337">
        <f t="shared" si="17"/>
        <v>938</v>
      </c>
      <c r="L60" s="337">
        <v>930</v>
      </c>
      <c r="M60" s="337">
        <v>8</v>
      </c>
      <c r="N60" s="337">
        <f t="shared" si="26"/>
        <v>828</v>
      </c>
      <c r="O60" s="337">
        <v>824</v>
      </c>
      <c r="P60" s="337">
        <v>4</v>
      </c>
    </row>
    <row r="61" spans="1:16" x14ac:dyDescent="0.15">
      <c r="A61" s="257" t="s">
        <v>949</v>
      </c>
      <c r="B61" s="264">
        <f t="shared" si="1"/>
        <v>672</v>
      </c>
      <c r="C61" s="264">
        <v>658</v>
      </c>
      <c r="D61" s="264">
        <v>14</v>
      </c>
      <c r="E61" s="264">
        <f t="shared" si="2"/>
        <v>871</v>
      </c>
      <c r="F61" s="264">
        <v>870</v>
      </c>
      <c r="G61" s="264">
        <v>1</v>
      </c>
      <c r="H61" s="337">
        <f t="shared" si="16"/>
        <v>827</v>
      </c>
      <c r="I61" s="337">
        <v>815</v>
      </c>
      <c r="J61" s="337">
        <v>12</v>
      </c>
      <c r="K61" s="337">
        <f t="shared" si="17"/>
        <v>1264</v>
      </c>
      <c r="L61" s="337">
        <v>1261</v>
      </c>
      <c r="M61" s="337">
        <v>3</v>
      </c>
      <c r="N61" s="337">
        <f t="shared" si="26"/>
        <v>1496</v>
      </c>
      <c r="O61" s="337">
        <v>1496</v>
      </c>
      <c r="P61" s="337">
        <v>0</v>
      </c>
    </row>
    <row r="62" spans="1:16" x14ac:dyDescent="0.15">
      <c r="A62" s="257" t="s">
        <v>950</v>
      </c>
      <c r="B62" s="264">
        <f t="shared" si="1"/>
        <v>9490</v>
      </c>
      <c r="C62" s="264">
        <v>9456</v>
      </c>
      <c r="D62" s="264">
        <v>34</v>
      </c>
      <c r="E62" s="264">
        <f t="shared" si="2"/>
        <v>12839</v>
      </c>
      <c r="F62" s="264">
        <v>12774</v>
      </c>
      <c r="G62" s="264">
        <v>65</v>
      </c>
      <c r="H62" s="337">
        <f t="shared" si="16"/>
        <v>11864</v>
      </c>
      <c r="I62" s="337">
        <v>11815</v>
      </c>
      <c r="J62" s="337">
        <v>49</v>
      </c>
      <c r="K62" s="337">
        <f t="shared" si="17"/>
        <v>16334</v>
      </c>
      <c r="L62" s="337">
        <v>16262</v>
      </c>
      <c r="M62" s="337">
        <v>72</v>
      </c>
      <c r="N62" s="337">
        <f t="shared" si="26"/>
        <v>18661</v>
      </c>
      <c r="O62" s="337">
        <v>18578</v>
      </c>
      <c r="P62" s="337">
        <v>83</v>
      </c>
    </row>
    <row r="63" spans="1:16" x14ac:dyDescent="0.15">
      <c r="A63" s="257" t="s">
        <v>951</v>
      </c>
      <c r="B63" s="264">
        <f t="shared" si="1"/>
        <v>0</v>
      </c>
      <c r="C63" s="264">
        <v>0</v>
      </c>
      <c r="D63" s="264">
        <v>0</v>
      </c>
      <c r="E63" s="264">
        <f t="shared" si="2"/>
        <v>174</v>
      </c>
      <c r="F63" s="264">
        <v>174</v>
      </c>
      <c r="G63" s="264">
        <v>0</v>
      </c>
      <c r="H63" s="337">
        <f t="shared" si="16"/>
        <v>346</v>
      </c>
      <c r="I63" s="337">
        <v>340</v>
      </c>
      <c r="J63" s="337">
        <v>6</v>
      </c>
      <c r="K63" s="337">
        <f t="shared" si="17"/>
        <v>411</v>
      </c>
      <c r="L63" s="337">
        <v>403</v>
      </c>
      <c r="M63" s="337">
        <v>8</v>
      </c>
      <c r="N63" s="337">
        <f t="shared" si="26"/>
        <v>679</v>
      </c>
      <c r="O63" s="337">
        <v>679</v>
      </c>
      <c r="P63" s="337">
        <v>0</v>
      </c>
    </row>
    <row r="64" spans="1:16" s="261" customFormat="1" ht="12.75" customHeight="1" x14ac:dyDescent="0.15">
      <c r="A64" s="274" t="s">
        <v>417</v>
      </c>
      <c r="B64" s="262">
        <f t="shared" si="1"/>
        <v>371883</v>
      </c>
      <c r="C64" s="262">
        <f>SUM(C65:C77)</f>
        <v>322661</v>
      </c>
      <c r="D64" s="262">
        <f>SUM(D65:D77)</f>
        <v>49222</v>
      </c>
      <c r="E64" s="262">
        <f t="shared" si="2"/>
        <v>462349</v>
      </c>
      <c r="F64" s="262">
        <f>SUM(F65:F77)</f>
        <v>414277</v>
      </c>
      <c r="G64" s="262">
        <f>SUM(G65:G77)</f>
        <v>48072</v>
      </c>
      <c r="H64" s="336">
        <f t="shared" si="16"/>
        <v>437857</v>
      </c>
      <c r="I64" s="336">
        <f>SUM(I65:I77)</f>
        <v>386474</v>
      </c>
      <c r="J64" s="336">
        <f>SUM(J65:J77)</f>
        <v>51383</v>
      </c>
      <c r="K64" s="336">
        <f t="shared" si="17"/>
        <v>450797</v>
      </c>
      <c r="L64" s="336">
        <f>SUM(L65:L77)</f>
        <v>400542</v>
      </c>
      <c r="M64" s="336">
        <f>SUM(M65:M77)</f>
        <v>50255</v>
      </c>
      <c r="N64" s="336">
        <f t="shared" ref="N64:P64" si="27">SUM(N65:N77)</f>
        <v>460553</v>
      </c>
      <c r="O64" s="336">
        <f t="shared" si="27"/>
        <v>411772</v>
      </c>
      <c r="P64" s="336">
        <f t="shared" si="27"/>
        <v>48781</v>
      </c>
    </row>
    <row r="65" spans="1:16" x14ac:dyDescent="0.15">
      <c r="A65" s="257" t="s">
        <v>952</v>
      </c>
      <c r="B65" s="264">
        <f t="shared" si="1"/>
        <v>59823</v>
      </c>
      <c r="C65" s="264">
        <v>55318</v>
      </c>
      <c r="D65" s="264">
        <v>4505</v>
      </c>
      <c r="E65" s="264">
        <f t="shared" si="2"/>
        <v>81739</v>
      </c>
      <c r="F65" s="264">
        <v>78150</v>
      </c>
      <c r="G65" s="264">
        <v>3589</v>
      </c>
      <c r="H65" s="337">
        <f t="shared" si="16"/>
        <v>71010</v>
      </c>
      <c r="I65" s="337">
        <v>67674</v>
      </c>
      <c r="J65" s="337">
        <v>3336</v>
      </c>
      <c r="K65" s="337">
        <f t="shared" si="17"/>
        <v>89621</v>
      </c>
      <c r="L65" s="337">
        <v>85211</v>
      </c>
      <c r="M65" s="337">
        <v>4410</v>
      </c>
      <c r="N65" s="337">
        <f>SUM(O65:P65)</f>
        <v>111709</v>
      </c>
      <c r="O65" s="337">
        <v>106875</v>
      </c>
      <c r="P65" s="337">
        <v>4834</v>
      </c>
    </row>
    <row r="66" spans="1:16" x14ac:dyDescent="0.15">
      <c r="A66" s="257" t="s">
        <v>953</v>
      </c>
      <c r="B66" s="264">
        <f t="shared" si="1"/>
        <v>32103</v>
      </c>
      <c r="C66" s="264">
        <v>21606</v>
      </c>
      <c r="D66" s="264">
        <v>10497</v>
      </c>
      <c r="E66" s="264">
        <f t="shared" si="2"/>
        <v>35026</v>
      </c>
      <c r="F66" s="264">
        <v>25156</v>
      </c>
      <c r="G66" s="264">
        <v>9870</v>
      </c>
      <c r="H66" s="337">
        <f t="shared" si="16"/>
        <v>40829</v>
      </c>
      <c r="I66" s="337">
        <v>29927</v>
      </c>
      <c r="J66" s="337">
        <v>10902</v>
      </c>
      <c r="K66" s="337">
        <f t="shared" si="17"/>
        <v>48476</v>
      </c>
      <c r="L66" s="337">
        <v>35973</v>
      </c>
      <c r="M66" s="337">
        <v>12503</v>
      </c>
      <c r="N66" s="337">
        <f t="shared" ref="N66:N77" si="28">SUM(O66:P66)</f>
        <v>56465</v>
      </c>
      <c r="O66" s="337">
        <v>42616</v>
      </c>
      <c r="P66" s="337">
        <v>13849</v>
      </c>
    </row>
    <row r="67" spans="1:16" x14ac:dyDescent="0.15">
      <c r="A67" s="257" t="s">
        <v>954</v>
      </c>
      <c r="B67" s="264">
        <f t="shared" si="1"/>
        <v>11832</v>
      </c>
      <c r="C67" s="264">
        <v>11613</v>
      </c>
      <c r="D67" s="264">
        <v>219</v>
      </c>
      <c r="E67" s="264">
        <f t="shared" si="2"/>
        <v>14669</v>
      </c>
      <c r="F67" s="264">
        <v>14336</v>
      </c>
      <c r="G67" s="264">
        <v>333</v>
      </c>
      <c r="H67" s="337">
        <f t="shared" si="16"/>
        <v>13645</v>
      </c>
      <c r="I67" s="337">
        <v>13457</v>
      </c>
      <c r="J67" s="337">
        <v>188</v>
      </c>
      <c r="K67" s="337">
        <f t="shared" si="17"/>
        <v>19895</v>
      </c>
      <c r="L67" s="337">
        <v>19656</v>
      </c>
      <c r="M67" s="337">
        <v>239</v>
      </c>
      <c r="N67" s="337">
        <f t="shared" si="28"/>
        <v>24643</v>
      </c>
      <c r="O67" s="337">
        <v>24381</v>
      </c>
      <c r="P67" s="337">
        <v>262</v>
      </c>
    </row>
    <row r="68" spans="1:16" x14ac:dyDescent="0.15">
      <c r="A68" s="257" t="s">
        <v>955</v>
      </c>
      <c r="B68" s="264">
        <f t="shared" si="1"/>
        <v>4594</v>
      </c>
      <c r="C68" s="264">
        <v>4349</v>
      </c>
      <c r="D68" s="264">
        <v>245</v>
      </c>
      <c r="E68" s="264">
        <f t="shared" si="2"/>
        <v>6956</v>
      </c>
      <c r="F68" s="264">
        <v>6583</v>
      </c>
      <c r="G68" s="264">
        <v>373</v>
      </c>
      <c r="H68" s="337">
        <f t="shared" si="16"/>
        <v>8687</v>
      </c>
      <c r="I68" s="337">
        <v>8381</v>
      </c>
      <c r="J68" s="337">
        <v>306</v>
      </c>
      <c r="K68" s="337">
        <f t="shared" si="17"/>
        <v>8136</v>
      </c>
      <c r="L68" s="337">
        <v>7831</v>
      </c>
      <c r="M68" s="337">
        <v>305</v>
      </c>
      <c r="N68" s="337">
        <f t="shared" si="28"/>
        <v>11270</v>
      </c>
      <c r="O68" s="337">
        <v>10929</v>
      </c>
      <c r="P68" s="337">
        <v>341</v>
      </c>
    </row>
    <row r="69" spans="1:16" x14ac:dyDescent="0.15">
      <c r="A69" s="257" t="s">
        <v>956</v>
      </c>
      <c r="B69" s="264">
        <f t="shared" si="1"/>
        <v>115761</v>
      </c>
      <c r="C69" s="264">
        <v>86183</v>
      </c>
      <c r="D69" s="264">
        <v>29578</v>
      </c>
      <c r="E69" s="264">
        <f t="shared" si="2"/>
        <v>136014</v>
      </c>
      <c r="F69" s="264">
        <v>108888</v>
      </c>
      <c r="G69" s="264">
        <v>27126</v>
      </c>
      <c r="H69" s="337">
        <f t="shared" si="16"/>
        <v>129373</v>
      </c>
      <c r="I69" s="337">
        <v>99231</v>
      </c>
      <c r="J69" s="337">
        <v>30142</v>
      </c>
      <c r="K69" s="337">
        <f t="shared" si="17"/>
        <v>92631</v>
      </c>
      <c r="L69" s="337">
        <v>67252</v>
      </c>
      <c r="M69" s="337">
        <v>25379</v>
      </c>
      <c r="N69" s="337">
        <f t="shared" si="28"/>
        <v>70832</v>
      </c>
      <c r="O69" s="337">
        <v>47406</v>
      </c>
      <c r="P69" s="337">
        <v>23426</v>
      </c>
    </row>
    <row r="70" spans="1:16" x14ac:dyDescent="0.15">
      <c r="A70" s="257" t="s">
        <v>1019</v>
      </c>
      <c r="B70" s="264">
        <f t="shared" si="1"/>
        <v>50</v>
      </c>
      <c r="C70" s="264">
        <v>50</v>
      </c>
      <c r="D70" s="264">
        <v>0</v>
      </c>
      <c r="E70" s="264">
        <f t="shared" si="2"/>
        <v>64</v>
      </c>
      <c r="F70" s="264">
        <v>64</v>
      </c>
      <c r="G70" s="264">
        <v>0</v>
      </c>
      <c r="H70" s="337">
        <f t="shared" si="16"/>
        <v>102</v>
      </c>
      <c r="I70" s="337">
        <v>102</v>
      </c>
      <c r="J70" s="337">
        <v>0</v>
      </c>
      <c r="K70" s="337">
        <f t="shared" si="17"/>
        <v>146</v>
      </c>
      <c r="L70" s="337">
        <v>134</v>
      </c>
      <c r="M70" s="337">
        <v>12</v>
      </c>
      <c r="N70" s="337">
        <f t="shared" si="28"/>
        <v>69</v>
      </c>
      <c r="O70" s="337">
        <v>69</v>
      </c>
      <c r="P70" s="337">
        <v>0</v>
      </c>
    </row>
    <row r="71" spans="1:16" x14ac:dyDescent="0.15">
      <c r="A71" s="257" t="s">
        <v>958</v>
      </c>
      <c r="B71" s="264">
        <f t="shared" ref="B71:B124" si="29">SUM(C71:D71)</f>
        <v>0</v>
      </c>
      <c r="C71" s="264">
        <v>0</v>
      </c>
      <c r="D71" s="264">
        <v>0</v>
      </c>
      <c r="E71" s="264">
        <f t="shared" ref="E71:E123" si="30">SUM(F71:G71)</f>
        <v>0</v>
      </c>
      <c r="F71" s="264">
        <v>0</v>
      </c>
      <c r="G71" s="264">
        <v>0</v>
      </c>
      <c r="H71" s="337">
        <f t="shared" si="16"/>
        <v>0</v>
      </c>
      <c r="I71" s="337">
        <v>0</v>
      </c>
      <c r="J71" s="337">
        <v>0</v>
      </c>
      <c r="K71" s="337">
        <f t="shared" si="17"/>
        <v>0</v>
      </c>
      <c r="L71" s="337" t="s">
        <v>6</v>
      </c>
      <c r="M71" s="337" t="s">
        <v>6</v>
      </c>
      <c r="N71" s="337">
        <f t="shared" si="28"/>
        <v>493</v>
      </c>
      <c r="O71" s="337">
        <v>483</v>
      </c>
      <c r="P71" s="337">
        <v>10</v>
      </c>
    </row>
    <row r="72" spans="1:16" x14ac:dyDescent="0.15">
      <c r="A72" s="257" t="s">
        <v>959</v>
      </c>
      <c r="B72" s="264">
        <f t="shared" si="29"/>
        <v>55641</v>
      </c>
      <c r="C72" s="264">
        <v>54124</v>
      </c>
      <c r="D72" s="264">
        <v>1517</v>
      </c>
      <c r="E72" s="264">
        <f t="shared" si="30"/>
        <v>84539</v>
      </c>
      <c r="F72" s="264">
        <v>82576</v>
      </c>
      <c r="G72" s="264">
        <v>1963</v>
      </c>
      <c r="H72" s="337">
        <f t="shared" si="16"/>
        <v>84924</v>
      </c>
      <c r="I72" s="337">
        <v>82164</v>
      </c>
      <c r="J72" s="337">
        <v>2760</v>
      </c>
      <c r="K72" s="337">
        <f t="shared" si="17"/>
        <v>103425</v>
      </c>
      <c r="L72" s="337">
        <v>98628</v>
      </c>
      <c r="M72" s="337">
        <v>4797</v>
      </c>
      <c r="N72" s="337">
        <f t="shared" si="28"/>
        <v>108618</v>
      </c>
      <c r="O72" s="337">
        <v>104237</v>
      </c>
      <c r="P72" s="337">
        <v>4381</v>
      </c>
    </row>
    <row r="73" spans="1:16" x14ac:dyDescent="0.15">
      <c r="A73" s="257" t="s">
        <v>960</v>
      </c>
      <c r="B73" s="264">
        <f t="shared" si="29"/>
        <v>341</v>
      </c>
      <c r="C73" s="264">
        <v>340</v>
      </c>
      <c r="D73" s="264">
        <v>1</v>
      </c>
      <c r="E73" s="264">
        <f t="shared" si="30"/>
        <v>624</v>
      </c>
      <c r="F73" s="264">
        <v>624</v>
      </c>
      <c r="G73" s="264">
        <v>0</v>
      </c>
      <c r="H73" s="337">
        <f t="shared" si="16"/>
        <v>820</v>
      </c>
      <c r="I73" s="337">
        <v>820</v>
      </c>
      <c r="J73" s="338">
        <v>0</v>
      </c>
      <c r="K73" s="337">
        <f t="shared" si="17"/>
        <v>603</v>
      </c>
      <c r="L73" s="337">
        <v>603</v>
      </c>
      <c r="M73" s="337" t="s">
        <v>6</v>
      </c>
      <c r="N73" s="337">
        <f t="shared" si="28"/>
        <v>0</v>
      </c>
      <c r="O73" s="337">
        <v>0</v>
      </c>
      <c r="P73" s="337">
        <v>0</v>
      </c>
    </row>
    <row r="74" spans="1:16" x14ac:dyDescent="0.15">
      <c r="A74" s="257" t="s">
        <v>961</v>
      </c>
      <c r="B74" s="264">
        <f t="shared" si="29"/>
        <v>0</v>
      </c>
      <c r="C74" s="264">
        <v>0</v>
      </c>
      <c r="D74" s="264">
        <v>0</v>
      </c>
      <c r="E74" s="264">
        <f t="shared" si="30"/>
        <v>0</v>
      </c>
      <c r="F74" s="264">
        <v>0</v>
      </c>
      <c r="G74" s="264">
        <v>0</v>
      </c>
      <c r="H74" s="337">
        <f t="shared" si="16"/>
        <v>0</v>
      </c>
      <c r="I74" s="337">
        <v>0</v>
      </c>
      <c r="J74" s="337">
        <v>0</v>
      </c>
      <c r="K74" s="337">
        <f t="shared" si="17"/>
        <v>0</v>
      </c>
      <c r="L74" s="337" t="s">
        <v>6</v>
      </c>
      <c r="M74" s="337" t="s">
        <v>6</v>
      </c>
      <c r="N74" s="337">
        <f t="shared" si="28"/>
        <v>0</v>
      </c>
      <c r="O74" s="337">
        <v>0</v>
      </c>
      <c r="P74" s="337">
        <v>0</v>
      </c>
    </row>
    <row r="75" spans="1:16" x14ac:dyDescent="0.15">
      <c r="A75" s="257" t="s">
        <v>962</v>
      </c>
      <c r="B75" s="264">
        <f t="shared" si="29"/>
        <v>3954</v>
      </c>
      <c r="C75" s="264">
        <v>3145</v>
      </c>
      <c r="D75" s="264">
        <v>809</v>
      </c>
      <c r="E75" s="264">
        <f t="shared" si="30"/>
        <v>11207</v>
      </c>
      <c r="F75" s="264">
        <v>8315</v>
      </c>
      <c r="G75" s="264">
        <v>2892</v>
      </c>
      <c r="H75" s="337">
        <f t="shared" si="16"/>
        <v>8751</v>
      </c>
      <c r="I75" s="337">
        <v>6744</v>
      </c>
      <c r="J75" s="337">
        <v>2007</v>
      </c>
      <c r="K75" s="337">
        <f t="shared" si="17"/>
        <v>6233</v>
      </c>
      <c r="L75" s="337">
        <v>5527</v>
      </c>
      <c r="M75" s="337">
        <v>706</v>
      </c>
      <c r="N75" s="337">
        <f t="shared" si="28"/>
        <v>3070</v>
      </c>
      <c r="O75" s="337">
        <v>2732</v>
      </c>
      <c r="P75" s="337">
        <v>338</v>
      </c>
    </row>
    <row r="76" spans="1:16" x14ac:dyDescent="0.15">
      <c r="A76" s="257" t="s">
        <v>963</v>
      </c>
      <c r="B76" s="264">
        <f t="shared" si="29"/>
        <v>2731</v>
      </c>
      <c r="C76" s="264">
        <v>2656</v>
      </c>
      <c r="D76" s="264">
        <v>75</v>
      </c>
      <c r="E76" s="264">
        <f t="shared" si="30"/>
        <v>5656</v>
      </c>
      <c r="F76" s="264">
        <v>5505</v>
      </c>
      <c r="G76" s="264">
        <v>151</v>
      </c>
      <c r="H76" s="337">
        <f t="shared" si="16"/>
        <v>6244</v>
      </c>
      <c r="I76" s="337">
        <v>6094</v>
      </c>
      <c r="J76" s="337">
        <v>150</v>
      </c>
      <c r="K76" s="337">
        <f t="shared" si="17"/>
        <v>6680</v>
      </c>
      <c r="L76" s="337">
        <v>6568</v>
      </c>
      <c r="M76" s="337">
        <v>112</v>
      </c>
      <c r="N76" s="337">
        <f t="shared" si="28"/>
        <v>5586</v>
      </c>
      <c r="O76" s="337">
        <v>5511</v>
      </c>
      <c r="P76" s="337">
        <v>75</v>
      </c>
    </row>
    <row r="77" spans="1:16" x14ac:dyDescent="0.15">
      <c r="A77" s="257" t="s">
        <v>964</v>
      </c>
      <c r="B77" s="264">
        <f t="shared" si="29"/>
        <v>85053</v>
      </c>
      <c r="C77" s="264">
        <v>83277</v>
      </c>
      <c r="D77" s="264">
        <v>1776</v>
      </c>
      <c r="E77" s="264">
        <f t="shared" si="30"/>
        <v>85855</v>
      </c>
      <c r="F77" s="264">
        <v>84080</v>
      </c>
      <c r="G77" s="264">
        <v>1775</v>
      </c>
      <c r="H77" s="337">
        <f t="shared" si="16"/>
        <v>73472</v>
      </c>
      <c r="I77" s="337">
        <v>71880</v>
      </c>
      <c r="J77" s="337">
        <v>1592</v>
      </c>
      <c r="K77" s="337">
        <f t="shared" si="17"/>
        <v>74951</v>
      </c>
      <c r="L77" s="337">
        <v>73159</v>
      </c>
      <c r="M77" s="337">
        <v>1792</v>
      </c>
      <c r="N77" s="337">
        <f t="shared" si="28"/>
        <v>67798</v>
      </c>
      <c r="O77" s="337">
        <v>66533</v>
      </c>
      <c r="P77" s="337">
        <v>1265</v>
      </c>
    </row>
    <row r="78" spans="1:16" s="261" customFormat="1" ht="12.75" customHeight="1" x14ac:dyDescent="0.15">
      <c r="A78" s="274" t="s">
        <v>17</v>
      </c>
      <c r="B78" s="262">
        <f t="shared" si="29"/>
        <v>1221</v>
      </c>
      <c r="C78" s="262">
        <f>SUM(C79:C80)</f>
        <v>1183</v>
      </c>
      <c r="D78" s="262">
        <f>SUM(D79:D80)</f>
        <v>38</v>
      </c>
      <c r="E78" s="262">
        <f t="shared" si="30"/>
        <v>2322</v>
      </c>
      <c r="F78" s="262">
        <f>SUM(F79:F80)</f>
        <v>2198</v>
      </c>
      <c r="G78" s="262">
        <f>SUM(G79:G80)</f>
        <v>124</v>
      </c>
      <c r="H78" s="336">
        <f t="shared" si="16"/>
        <v>4521</v>
      </c>
      <c r="I78" s="336">
        <f>SUM(I79:I80)</f>
        <v>4394</v>
      </c>
      <c r="J78" s="336">
        <f>SUM(J79:J80)</f>
        <v>127</v>
      </c>
      <c r="K78" s="336">
        <f t="shared" si="17"/>
        <v>7122</v>
      </c>
      <c r="L78" s="336">
        <f>SUM(L79:L80)</f>
        <v>6899</v>
      </c>
      <c r="M78" s="336">
        <f>SUM(M79:M80)</f>
        <v>223</v>
      </c>
      <c r="N78" s="336">
        <f t="shared" ref="N78:P78" si="31">SUM(N79:N80)</f>
        <v>7385</v>
      </c>
      <c r="O78" s="336">
        <f t="shared" si="31"/>
        <v>7141</v>
      </c>
      <c r="P78" s="336">
        <f t="shared" si="31"/>
        <v>244</v>
      </c>
    </row>
    <row r="79" spans="1:16" x14ac:dyDescent="0.15">
      <c r="A79" s="257" t="s">
        <v>965</v>
      </c>
      <c r="B79" s="264">
        <f t="shared" si="29"/>
        <v>528</v>
      </c>
      <c r="C79" s="264">
        <v>509</v>
      </c>
      <c r="D79" s="264">
        <v>19</v>
      </c>
      <c r="E79" s="264">
        <f t="shared" si="30"/>
        <v>1198</v>
      </c>
      <c r="F79" s="264">
        <v>1125</v>
      </c>
      <c r="G79" s="264">
        <v>73</v>
      </c>
      <c r="H79" s="337">
        <f t="shared" si="16"/>
        <v>1125</v>
      </c>
      <c r="I79" s="337">
        <v>1088</v>
      </c>
      <c r="J79" s="337">
        <v>37</v>
      </c>
      <c r="K79" s="337">
        <f t="shared" si="17"/>
        <v>2230</v>
      </c>
      <c r="L79" s="337">
        <v>2167</v>
      </c>
      <c r="M79" s="337">
        <v>63</v>
      </c>
      <c r="N79" s="337">
        <f>SUM(O79:P79)</f>
        <v>3579</v>
      </c>
      <c r="O79" s="337">
        <v>3438</v>
      </c>
      <c r="P79" s="337">
        <v>141</v>
      </c>
    </row>
    <row r="80" spans="1:16" x14ac:dyDescent="0.15">
      <c r="A80" s="257" t="s">
        <v>966</v>
      </c>
      <c r="B80" s="264">
        <f t="shared" si="29"/>
        <v>693</v>
      </c>
      <c r="C80" s="264">
        <v>674</v>
      </c>
      <c r="D80" s="264">
        <v>19</v>
      </c>
      <c r="E80" s="264">
        <f t="shared" si="30"/>
        <v>1124</v>
      </c>
      <c r="F80" s="264">
        <v>1073</v>
      </c>
      <c r="G80" s="264">
        <v>51</v>
      </c>
      <c r="H80" s="337">
        <f t="shared" si="16"/>
        <v>3396</v>
      </c>
      <c r="I80" s="337">
        <v>3306</v>
      </c>
      <c r="J80" s="337">
        <v>90</v>
      </c>
      <c r="K80" s="337">
        <f t="shared" si="17"/>
        <v>4892</v>
      </c>
      <c r="L80" s="337">
        <v>4732</v>
      </c>
      <c r="M80" s="337">
        <v>160</v>
      </c>
      <c r="N80" s="337">
        <f>SUM(O80:P80)</f>
        <v>3806</v>
      </c>
      <c r="O80" s="337">
        <v>3703</v>
      </c>
      <c r="P80" s="337">
        <v>103</v>
      </c>
    </row>
    <row r="81" spans="1:16" s="261" customFormat="1" ht="12.75" customHeight="1" x14ac:dyDescent="0.15">
      <c r="A81" s="274" t="s">
        <v>18</v>
      </c>
      <c r="B81" s="262">
        <f t="shared" si="29"/>
        <v>514248</v>
      </c>
      <c r="C81" s="262">
        <f>SUM(C82:C92)</f>
        <v>408930</v>
      </c>
      <c r="D81" s="262">
        <f>SUM(D82:D92)</f>
        <v>105318</v>
      </c>
      <c r="E81" s="262">
        <f t="shared" si="30"/>
        <v>568391</v>
      </c>
      <c r="F81" s="262">
        <f>SUM(F82:F92)</f>
        <v>454425</v>
      </c>
      <c r="G81" s="262">
        <f>SUM(G82:G92)</f>
        <v>113966</v>
      </c>
      <c r="H81" s="336">
        <f t="shared" si="16"/>
        <v>631151</v>
      </c>
      <c r="I81" s="336">
        <f>SUM(I82:I92)</f>
        <v>498693</v>
      </c>
      <c r="J81" s="336">
        <f>SUM(J82:J92)</f>
        <v>132458</v>
      </c>
      <c r="K81" s="336">
        <f t="shared" si="17"/>
        <v>677011</v>
      </c>
      <c r="L81" s="336">
        <f>SUM(L82:L92)</f>
        <v>526230</v>
      </c>
      <c r="M81" s="336">
        <f>SUM(M82:M92)</f>
        <v>150781</v>
      </c>
      <c r="N81" s="336">
        <f t="shared" ref="N81:P81" si="32">SUM(N82:N92)</f>
        <v>787564</v>
      </c>
      <c r="O81" s="336">
        <f t="shared" si="32"/>
        <v>594196</v>
      </c>
      <c r="P81" s="336">
        <f t="shared" si="32"/>
        <v>193368</v>
      </c>
    </row>
    <row r="82" spans="1:16" x14ac:dyDescent="0.15">
      <c r="A82" s="257" t="s">
        <v>1020</v>
      </c>
      <c r="B82" s="264">
        <f t="shared" si="29"/>
        <v>27049</v>
      </c>
      <c r="C82" s="264">
        <v>21580</v>
      </c>
      <c r="D82" s="264">
        <v>5469</v>
      </c>
      <c r="E82" s="264">
        <f t="shared" si="30"/>
        <v>31142</v>
      </c>
      <c r="F82" s="264">
        <v>25057</v>
      </c>
      <c r="G82" s="264">
        <v>6085</v>
      </c>
      <c r="H82" s="337">
        <f t="shared" si="16"/>
        <v>39666</v>
      </c>
      <c r="I82" s="337">
        <v>31864</v>
      </c>
      <c r="J82" s="337">
        <v>7802</v>
      </c>
      <c r="K82" s="337">
        <f t="shared" si="17"/>
        <v>48624</v>
      </c>
      <c r="L82" s="337">
        <v>40561</v>
      </c>
      <c r="M82" s="337">
        <v>8063</v>
      </c>
      <c r="N82" s="337">
        <f>SUM(O82:P82)</f>
        <v>53552</v>
      </c>
      <c r="O82" s="337">
        <v>44932</v>
      </c>
      <c r="P82" s="337">
        <v>8620</v>
      </c>
    </row>
    <row r="83" spans="1:16" x14ac:dyDescent="0.15">
      <c r="A83" s="257" t="s">
        <v>968</v>
      </c>
      <c r="B83" s="264">
        <f t="shared" si="29"/>
        <v>133037</v>
      </c>
      <c r="C83" s="264">
        <v>116590</v>
      </c>
      <c r="D83" s="264">
        <v>16447</v>
      </c>
      <c r="E83" s="264">
        <f t="shared" si="30"/>
        <v>124272</v>
      </c>
      <c r="F83" s="264">
        <v>108885</v>
      </c>
      <c r="G83" s="264">
        <v>15387</v>
      </c>
      <c r="H83" s="337">
        <f t="shared" si="16"/>
        <v>137778</v>
      </c>
      <c r="I83" s="337">
        <v>120227</v>
      </c>
      <c r="J83" s="337">
        <v>17551</v>
      </c>
      <c r="K83" s="337">
        <f t="shared" si="17"/>
        <v>126613</v>
      </c>
      <c r="L83" s="337">
        <v>109327</v>
      </c>
      <c r="M83" s="337">
        <v>17286</v>
      </c>
      <c r="N83" s="337">
        <f t="shared" ref="N83:N92" si="33">SUM(O83:P83)</f>
        <v>153020</v>
      </c>
      <c r="O83" s="337">
        <v>132421</v>
      </c>
      <c r="P83" s="337">
        <v>20599</v>
      </c>
    </row>
    <row r="84" spans="1:16" x14ac:dyDescent="0.15">
      <c r="A84" s="257" t="s">
        <v>969</v>
      </c>
      <c r="B84" s="264">
        <f t="shared" si="29"/>
        <v>332334</v>
      </c>
      <c r="C84" s="264">
        <v>252983</v>
      </c>
      <c r="D84" s="264">
        <v>79351</v>
      </c>
      <c r="E84" s="264">
        <f t="shared" si="30"/>
        <v>386287</v>
      </c>
      <c r="F84" s="264">
        <v>298254</v>
      </c>
      <c r="G84" s="264">
        <v>88033</v>
      </c>
      <c r="H84" s="337">
        <f t="shared" si="16"/>
        <v>415625</v>
      </c>
      <c r="I84" s="337">
        <v>314420</v>
      </c>
      <c r="J84" s="337">
        <v>101205</v>
      </c>
      <c r="K84" s="337">
        <f t="shared" si="17"/>
        <v>468523</v>
      </c>
      <c r="L84" s="337">
        <v>348228</v>
      </c>
      <c r="M84" s="337">
        <v>120295</v>
      </c>
      <c r="N84" s="337">
        <f t="shared" si="33"/>
        <v>546411</v>
      </c>
      <c r="O84" s="337">
        <v>387760</v>
      </c>
      <c r="P84" s="337">
        <v>158651</v>
      </c>
    </row>
    <row r="85" spans="1:16" x14ac:dyDescent="0.15">
      <c r="A85" s="257" t="s">
        <v>970</v>
      </c>
      <c r="B85" s="264">
        <f t="shared" si="29"/>
        <v>12189</v>
      </c>
      <c r="C85" s="264">
        <v>10369</v>
      </c>
      <c r="D85" s="264">
        <v>1820</v>
      </c>
      <c r="E85" s="264">
        <f t="shared" si="30"/>
        <v>15728</v>
      </c>
      <c r="F85" s="264">
        <v>13436</v>
      </c>
      <c r="G85" s="264">
        <v>2292</v>
      </c>
      <c r="H85" s="337">
        <f t="shared" si="16"/>
        <v>16583</v>
      </c>
      <c r="I85" s="337">
        <v>14208</v>
      </c>
      <c r="J85" s="337">
        <v>2375</v>
      </c>
      <c r="K85" s="337">
        <f t="shared" si="17"/>
        <v>20265</v>
      </c>
      <c r="L85" s="337">
        <v>17345</v>
      </c>
      <c r="M85" s="337">
        <v>2920</v>
      </c>
      <c r="N85" s="337">
        <f t="shared" si="33"/>
        <v>26632</v>
      </c>
      <c r="O85" s="337">
        <v>23211</v>
      </c>
      <c r="P85" s="337">
        <v>3421</v>
      </c>
    </row>
    <row r="86" spans="1:16" x14ac:dyDescent="0.15">
      <c r="A86" s="257" t="s">
        <v>971</v>
      </c>
      <c r="B86" s="264">
        <f t="shared" si="29"/>
        <v>0</v>
      </c>
      <c r="C86" s="264">
        <v>0</v>
      </c>
      <c r="D86" s="264">
        <v>0</v>
      </c>
      <c r="E86" s="264">
        <f t="shared" si="30"/>
        <v>621</v>
      </c>
      <c r="F86" s="264">
        <v>589</v>
      </c>
      <c r="G86" s="264">
        <v>32</v>
      </c>
      <c r="H86" s="337">
        <f t="shared" si="16"/>
        <v>1928</v>
      </c>
      <c r="I86" s="337">
        <v>1812</v>
      </c>
      <c r="J86" s="337">
        <v>116</v>
      </c>
      <c r="K86" s="337">
        <f t="shared" si="17"/>
        <v>1916</v>
      </c>
      <c r="L86" s="337">
        <v>1780</v>
      </c>
      <c r="M86" s="337">
        <v>136</v>
      </c>
      <c r="N86" s="337">
        <f t="shared" si="33"/>
        <v>1072</v>
      </c>
      <c r="O86" s="337">
        <v>803</v>
      </c>
      <c r="P86" s="337">
        <v>269</v>
      </c>
    </row>
    <row r="87" spans="1:16" x14ac:dyDescent="0.15">
      <c r="A87" s="257" t="s">
        <v>972</v>
      </c>
      <c r="B87" s="264">
        <f t="shared" si="29"/>
        <v>0</v>
      </c>
      <c r="C87" s="264">
        <v>0</v>
      </c>
      <c r="D87" s="264">
        <v>0</v>
      </c>
      <c r="E87" s="264">
        <f t="shared" si="30"/>
        <v>0</v>
      </c>
      <c r="F87" s="264">
        <v>0</v>
      </c>
      <c r="G87" s="264">
        <v>0</v>
      </c>
      <c r="H87" s="337">
        <f t="shared" si="16"/>
        <v>0</v>
      </c>
      <c r="I87" s="337">
        <v>0</v>
      </c>
      <c r="J87" s="337">
        <v>0</v>
      </c>
      <c r="K87" s="337">
        <f t="shared" si="17"/>
        <v>0</v>
      </c>
      <c r="L87" s="337">
        <v>0</v>
      </c>
      <c r="M87" s="337">
        <v>0</v>
      </c>
      <c r="N87" s="337">
        <f t="shared" si="33"/>
        <v>0</v>
      </c>
      <c r="O87" s="337">
        <v>0</v>
      </c>
      <c r="P87" s="337">
        <v>0</v>
      </c>
    </row>
    <row r="88" spans="1:16" x14ac:dyDescent="0.15">
      <c r="A88" s="257" t="s">
        <v>973</v>
      </c>
      <c r="B88" s="264">
        <f t="shared" si="29"/>
        <v>0</v>
      </c>
      <c r="C88" s="264">
        <v>0</v>
      </c>
      <c r="D88" s="264">
        <v>0</v>
      </c>
      <c r="E88" s="264">
        <f t="shared" si="30"/>
        <v>0</v>
      </c>
      <c r="F88" s="264">
        <v>0</v>
      </c>
      <c r="G88" s="264">
        <v>0</v>
      </c>
      <c r="H88" s="337">
        <f t="shared" si="16"/>
        <v>0</v>
      </c>
      <c r="I88" s="337">
        <v>0</v>
      </c>
      <c r="J88" s="337">
        <v>0</v>
      </c>
      <c r="K88" s="337">
        <f t="shared" si="17"/>
        <v>0</v>
      </c>
      <c r="L88" s="337">
        <v>0</v>
      </c>
      <c r="M88" s="337">
        <v>0</v>
      </c>
      <c r="N88" s="337">
        <f t="shared" si="33"/>
        <v>0</v>
      </c>
      <c r="O88" s="337">
        <v>0</v>
      </c>
      <c r="P88" s="337">
        <v>0</v>
      </c>
    </row>
    <row r="89" spans="1:16" x14ac:dyDescent="0.15">
      <c r="A89" s="257" t="s">
        <v>974</v>
      </c>
      <c r="B89" s="264">
        <f t="shared" si="29"/>
        <v>2988</v>
      </c>
      <c r="C89" s="264">
        <v>2504</v>
      </c>
      <c r="D89" s="264">
        <v>484</v>
      </c>
      <c r="E89" s="264">
        <f t="shared" si="30"/>
        <v>3241</v>
      </c>
      <c r="F89" s="264">
        <v>2647</v>
      </c>
      <c r="G89" s="264">
        <v>594</v>
      </c>
      <c r="H89" s="337">
        <f t="shared" si="16"/>
        <v>4245</v>
      </c>
      <c r="I89" s="337">
        <v>3517</v>
      </c>
      <c r="J89" s="337">
        <v>728</v>
      </c>
      <c r="K89" s="337">
        <f t="shared" si="17"/>
        <v>3401</v>
      </c>
      <c r="L89" s="337">
        <v>2690</v>
      </c>
      <c r="M89" s="337">
        <v>711</v>
      </c>
      <c r="N89" s="337">
        <f t="shared" si="33"/>
        <v>0</v>
      </c>
      <c r="O89" s="337">
        <v>0</v>
      </c>
      <c r="P89" s="337">
        <v>0</v>
      </c>
    </row>
    <row r="90" spans="1:16" x14ac:dyDescent="0.15">
      <c r="A90" s="257" t="s">
        <v>975</v>
      </c>
      <c r="B90" s="264">
        <f t="shared" si="29"/>
        <v>471</v>
      </c>
      <c r="C90" s="264">
        <v>394</v>
      </c>
      <c r="D90" s="264">
        <v>77</v>
      </c>
      <c r="E90" s="264">
        <f t="shared" si="30"/>
        <v>560</v>
      </c>
      <c r="F90" s="264">
        <v>461</v>
      </c>
      <c r="G90" s="264">
        <v>99</v>
      </c>
      <c r="H90" s="337">
        <f t="shared" si="16"/>
        <v>769</v>
      </c>
      <c r="I90" s="337">
        <v>572</v>
      </c>
      <c r="J90" s="337">
        <v>197</v>
      </c>
      <c r="K90" s="337">
        <f t="shared" si="17"/>
        <v>1246</v>
      </c>
      <c r="L90" s="337">
        <v>1001</v>
      </c>
      <c r="M90" s="337">
        <v>245</v>
      </c>
      <c r="N90" s="337">
        <f t="shared" si="33"/>
        <v>2423</v>
      </c>
      <c r="O90" s="337">
        <v>1965</v>
      </c>
      <c r="P90" s="337">
        <v>458</v>
      </c>
    </row>
    <row r="91" spans="1:16" x14ac:dyDescent="0.15">
      <c r="A91" s="257" t="s">
        <v>976</v>
      </c>
      <c r="B91" s="264">
        <f t="shared" si="29"/>
        <v>1907</v>
      </c>
      <c r="C91" s="264">
        <v>1456</v>
      </c>
      <c r="D91" s="264">
        <v>451</v>
      </c>
      <c r="E91" s="264">
        <f t="shared" si="30"/>
        <v>1855</v>
      </c>
      <c r="F91" s="264">
        <v>1416</v>
      </c>
      <c r="G91" s="264">
        <v>439</v>
      </c>
      <c r="H91" s="337">
        <f t="shared" ref="H91:H123" si="34">SUM(I91:J91)</f>
        <v>7928</v>
      </c>
      <c r="I91" s="337">
        <v>6515</v>
      </c>
      <c r="J91" s="337">
        <v>1413</v>
      </c>
      <c r="K91" s="337">
        <f t="shared" ref="K91:K123" si="35">SUM(L91:M91)</f>
        <v>1316</v>
      </c>
      <c r="L91" s="337">
        <v>1033</v>
      </c>
      <c r="M91" s="337">
        <v>283</v>
      </c>
      <c r="N91" s="337">
        <f t="shared" si="33"/>
        <v>1055</v>
      </c>
      <c r="O91" s="337">
        <v>756</v>
      </c>
      <c r="P91" s="337">
        <v>299</v>
      </c>
    </row>
    <row r="92" spans="1:16" x14ac:dyDescent="0.15">
      <c r="A92" s="257" t="s">
        <v>977</v>
      </c>
      <c r="B92" s="264">
        <f t="shared" si="29"/>
        <v>4273</v>
      </c>
      <c r="C92" s="264">
        <v>3054</v>
      </c>
      <c r="D92" s="264">
        <v>1219</v>
      </c>
      <c r="E92" s="264">
        <f t="shared" si="30"/>
        <v>4685</v>
      </c>
      <c r="F92" s="264">
        <v>3680</v>
      </c>
      <c r="G92" s="264">
        <v>1005</v>
      </c>
      <c r="H92" s="337">
        <f t="shared" si="34"/>
        <v>6629</v>
      </c>
      <c r="I92" s="337">
        <v>5558</v>
      </c>
      <c r="J92" s="337">
        <v>1071</v>
      </c>
      <c r="K92" s="337">
        <f t="shared" si="35"/>
        <v>5107</v>
      </c>
      <c r="L92" s="337">
        <v>4265</v>
      </c>
      <c r="M92" s="337">
        <v>842</v>
      </c>
      <c r="N92" s="337">
        <f t="shared" si="33"/>
        <v>3399</v>
      </c>
      <c r="O92" s="337">
        <v>2348</v>
      </c>
      <c r="P92" s="337">
        <v>1051</v>
      </c>
    </row>
    <row r="93" spans="1:16" s="261" customFormat="1" ht="12.75" customHeight="1" x14ac:dyDescent="0.15">
      <c r="A93" s="274" t="s">
        <v>19</v>
      </c>
      <c r="B93" s="262">
        <f t="shared" si="29"/>
        <v>32544</v>
      </c>
      <c r="C93" s="262">
        <f>SUM(C94:C112)</f>
        <v>21762</v>
      </c>
      <c r="D93" s="262">
        <f>SUM(D94:D112)</f>
        <v>10782</v>
      </c>
      <c r="E93" s="262">
        <f t="shared" si="30"/>
        <v>50008</v>
      </c>
      <c r="F93" s="262">
        <f>SUM(F94:F112)</f>
        <v>35508</v>
      </c>
      <c r="G93" s="262">
        <f>SUM(G94:G112)</f>
        <v>14500</v>
      </c>
      <c r="H93" s="336">
        <f t="shared" si="34"/>
        <v>52931</v>
      </c>
      <c r="I93" s="336">
        <f>SUM(I94:I112)</f>
        <v>39154</v>
      </c>
      <c r="J93" s="336">
        <f>SUM(J94:J112)</f>
        <v>13777</v>
      </c>
      <c r="K93" s="336">
        <f t="shared" si="35"/>
        <v>73451</v>
      </c>
      <c r="L93" s="336">
        <f>SUM(L94:L112)</f>
        <v>56857</v>
      </c>
      <c r="M93" s="336">
        <f>SUM(M94:M112)</f>
        <v>16594</v>
      </c>
      <c r="N93" s="336">
        <f t="shared" ref="N93:P93" si="36">SUM(N94:N112)</f>
        <v>92457</v>
      </c>
      <c r="O93" s="336">
        <f t="shared" si="36"/>
        <v>67215</v>
      </c>
      <c r="P93" s="336">
        <f t="shared" si="36"/>
        <v>25242</v>
      </c>
    </row>
    <row r="94" spans="1:16" x14ac:dyDescent="0.15">
      <c r="A94" s="257" t="s">
        <v>1021</v>
      </c>
      <c r="B94" s="264">
        <f t="shared" si="29"/>
        <v>0</v>
      </c>
      <c r="C94" s="264">
        <v>0</v>
      </c>
      <c r="D94" s="264">
        <v>0</v>
      </c>
      <c r="E94" s="264">
        <f t="shared" si="30"/>
        <v>0</v>
      </c>
      <c r="F94" s="264">
        <v>0</v>
      </c>
      <c r="G94" s="264">
        <v>0</v>
      </c>
      <c r="H94" s="337">
        <f t="shared" si="34"/>
        <v>0</v>
      </c>
      <c r="I94" s="337">
        <v>0</v>
      </c>
      <c r="J94" s="337">
        <v>0</v>
      </c>
      <c r="K94" s="337">
        <f t="shared" si="35"/>
        <v>0</v>
      </c>
      <c r="L94" s="337">
        <v>0</v>
      </c>
      <c r="M94" s="337">
        <v>0</v>
      </c>
      <c r="N94" s="337">
        <f>SUM(O94:P94)</f>
        <v>0</v>
      </c>
      <c r="O94" s="337">
        <v>0</v>
      </c>
      <c r="P94" s="337">
        <v>0</v>
      </c>
    </row>
    <row r="95" spans="1:16" x14ac:dyDescent="0.15">
      <c r="A95" s="257" t="s">
        <v>1022</v>
      </c>
      <c r="B95" s="264">
        <f t="shared" si="29"/>
        <v>0</v>
      </c>
      <c r="C95" s="264">
        <v>0</v>
      </c>
      <c r="D95" s="264">
        <v>0</v>
      </c>
      <c r="E95" s="264">
        <f t="shared" si="30"/>
        <v>0</v>
      </c>
      <c r="F95" s="264">
        <v>0</v>
      </c>
      <c r="G95" s="264">
        <v>0</v>
      </c>
      <c r="H95" s="337">
        <f t="shared" si="34"/>
        <v>0</v>
      </c>
      <c r="I95" s="337">
        <v>0</v>
      </c>
      <c r="J95" s="337">
        <v>0</v>
      </c>
      <c r="K95" s="337">
        <f t="shared" si="35"/>
        <v>0</v>
      </c>
      <c r="L95" s="337">
        <v>0</v>
      </c>
      <c r="M95" s="337">
        <v>0</v>
      </c>
      <c r="N95" s="337">
        <f t="shared" ref="N95:N112" si="37">SUM(O95:P95)</f>
        <v>0</v>
      </c>
      <c r="O95" s="337">
        <v>0</v>
      </c>
      <c r="P95" s="337">
        <v>0</v>
      </c>
    </row>
    <row r="96" spans="1:16" x14ac:dyDescent="0.15">
      <c r="A96" s="257" t="s">
        <v>980</v>
      </c>
      <c r="B96" s="264">
        <f t="shared" si="29"/>
        <v>386</v>
      </c>
      <c r="C96" s="264">
        <v>252</v>
      </c>
      <c r="D96" s="264">
        <v>134</v>
      </c>
      <c r="E96" s="264">
        <f t="shared" si="30"/>
        <v>1022</v>
      </c>
      <c r="F96" s="264">
        <v>686</v>
      </c>
      <c r="G96" s="264">
        <v>336</v>
      </c>
      <c r="H96" s="337">
        <f t="shared" si="34"/>
        <v>1944</v>
      </c>
      <c r="I96" s="337">
        <v>1285</v>
      </c>
      <c r="J96" s="337">
        <v>659</v>
      </c>
      <c r="K96" s="337">
        <f t="shared" si="35"/>
        <v>4728</v>
      </c>
      <c r="L96" s="337">
        <v>3341</v>
      </c>
      <c r="M96" s="337">
        <v>1387</v>
      </c>
      <c r="N96" s="337">
        <f t="shared" si="37"/>
        <v>7725</v>
      </c>
      <c r="O96" s="337">
        <v>5752</v>
      </c>
      <c r="P96" s="337">
        <v>1973</v>
      </c>
    </row>
    <row r="97" spans="1:16" x14ac:dyDescent="0.15">
      <c r="A97" s="257" t="s">
        <v>981</v>
      </c>
      <c r="B97" s="264">
        <f t="shared" si="29"/>
        <v>11405</v>
      </c>
      <c r="C97" s="264">
        <v>7565</v>
      </c>
      <c r="D97" s="264">
        <v>3840</v>
      </c>
      <c r="E97" s="264">
        <f t="shared" si="30"/>
        <v>16231</v>
      </c>
      <c r="F97" s="264">
        <v>11393</v>
      </c>
      <c r="G97" s="264">
        <v>4838</v>
      </c>
      <c r="H97" s="337">
        <f t="shared" si="34"/>
        <v>18012</v>
      </c>
      <c r="I97" s="337">
        <v>12534</v>
      </c>
      <c r="J97" s="337">
        <v>5478</v>
      </c>
      <c r="K97" s="337">
        <f t="shared" si="35"/>
        <v>23999</v>
      </c>
      <c r="L97" s="337">
        <v>17972</v>
      </c>
      <c r="M97" s="337">
        <v>6027</v>
      </c>
      <c r="N97" s="337">
        <f t="shared" si="37"/>
        <v>37357</v>
      </c>
      <c r="O97" s="337">
        <v>27790</v>
      </c>
      <c r="P97" s="337">
        <v>9567</v>
      </c>
    </row>
    <row r="98" spans="1:16" x14ac:dyDescent="0.15">
      <c r="A98" s="257" t="s">
        <v>982</v>
      </c>
      <c r="B98" s="264">
        <f t="shared" si="29"/>
        <v>1575</v>
      </c>
      <c r="C98" s="264">
        <v>1017</v>
      </c>
      <c r="D98" s="264">
        <v>558</v>
      </c>
      <c r="E98" s="264">
        <f t="shared" si="30"/>
        <v>2893</v>
      </c>
      <c r="F98" s="264">
        <v>2358</v>
      </c>
      <c r="G98" s="264">
        <v>535</v>
      </c>
      <c r="H98" s="337">
        <f t="shared" si="34"/>
        <v>2123</v>
      </c>
      <c r="I98" s="337">
        <v>1644</v>
      </c>
      <c r="J98" s="337">
        <v>479</v>
      </c>
      <c r="K98" s="337">
        <f t="shared" si="35"/>
        <v>2737</v>
      </c>
      <c r="L98" s="337">
        <v>1869</v>
      </c>
      <c r="M98" s="337">
        <v>868</v>
      </c>
      <c r="N98" s="337">
        <f t="shared" si="37"/>
        <v>5149</v>
      </c>
      <c r="O98" s="337">
        <v>3752</v>
      </c>
      <c r="P98" s="337">
        <v>1397</v>
      </c>
    </row>
    <row r="99" spans="1:16" x14ac:dyDescent="0.15">
      <c r="A99" s="257" t="s">
        <v>983</v>
      </c>
      <c r="B99" s="264">
        <f t="shared" si="29"/>
        <v>8071</v>
      </c>
      <c r="C99" s="264">
        <v>7235</v>
      </c>
      <c r="D99" s="264">
        <v>836</v>
      </c>
      <c r="E99" s="264">
        <f t="shared" si="30"/>
        <v>13966</v>
      </c>
      <c r="F99" s="264">
        <v>12792</v>
      </c>
      <c r="G99" s="264">
        <v>1174</v>
      </c>
      <c r="H99" s="337">
        <f t="shared" si="34"/>
        <v>16230</v>
      </c>
      <c r="I99" s="337">
        <v>15234</v>
      </c>
      <c r="J99" s="337">
        <v>996</v>
      </c>
      <c r="K99" s="337">
        <f t="shared" si="35"/>
        <v>26227</v>
      </c>
      <c r="L99" s="337">
        <v>24377</v>
      </c>
      <c r="M99" s="337">
        <v>1850</v>
      </c>
      <c r="N99" s="337">
        <f t="shared" si="37"/>
        <v>21670</v>
      </c>
      <c r="O99" s="337">
        <v>19505</v>
      </c>
      <c r="P99" s="337">
        <v>2165</v>
      </c>
    </row>
    <row r="100" spans="1:16" x14ac:dyDescent="0.15">
      <c r="A100" s="257" t="s">
        <v>984</v>
      </c>
      <c r="B100" s="264">
        <f t="shared" si="29"/>
        <v>0</v>
      </c>
      <c r="C100" s="264">
        <v>0</v>
      </c>
      <c r="D100" s="264">
        <v>0</v>
      </c>
      <c r="E100" s="264">
        <f t="shared" si="30"/>
        <v>0</v>
      </c>
      <c r="F100" s="264">
        <v>0</v>
      </c>
      <c r="G100" s="264">
        <v>0</v>
      </c>
      <c r="H100" s="337">
        <f t="shared" si="34"/>
        <v>0</v>
      </c>
      <c r="I100" s="337"/>
      <c r="J100" s="337"/>
      <c r="K100" s="337">
        <f t="shared" si="35"/>
        <v>0</v>
      </c>
      <c r="L100" s="337">
        <v>0</v>
      </c>
      <c r="M100" s="337">
        <v>0</v>
      </c>
      <c r="N100" s="337">
        <f t="shared" si="37"/>
        <v>0</v>
      </c>
      <c r="O100" s="337">
        <v>0</v>
      </c>
      <c r="P100" s="337">
        <v>0</v>
      </c>
    </row>
    <row r="101" spans="1:16" x14ac:dyDescent="0.15">
      <c r="A101" s="257" t="s">
        <v>985</v>
      </c>
      <c r="B101" s="264">
        <f t="shared" si="29"/>
        <v>0</v>
      </c>
      <c r="C101" s="264">
        <v>0</v>
      </c>
      <c r="D101" s="264">
        <v>0</v>
      </c>
      <c r="E101" s="264">
        <f t="shared" si="30"/>
        <v>0</v>
      </c>
      <c r="F101" s="264">
        <v>0</v>
      </c>
      <c r="G101" s="264">
        <v>0</v>
      </c>
      <c r="H101" s="337">
        <f t="shared" si="34"/>
        <v>0</v>
      </c>
      <c r="I101" s="337"/>
      <c r="J101" s="337"/>
      <c r="K101" s="337">
        <f t="shared" si="35"/>
        <v>0</v>
      </c>
      <c r="L101" s="337">
        <v>0</v>
      </c>
      <c r="M101" s="337">
        <v>0</v>
      </c>
      <c r="N101" s="337">
        <f t="shared" si="37"/>
        <v>0</v>
      </c>
      <c r="O101" s="337">
        <v>0</v>
      </c>
      <c r="P101" s="337">
        <v>0</v>
      </c>
    </row>
    <row r="102" spans="1:16" x14ac:dyDescent="0.15">
      <c r="A102" s="257" t="s">
        <v>986</v>
      </c>
      <c r="B102" s="264">
        <f t="shared" si="29"/>
        <v>1788</v>
      </c>
      <c r="C102" s="264">
        <v>1382</v>
      </c>
      <c r="D102" s="264">
        <v>406</v>
      </c>
      <c r="E102" s="264">
        <f t="shared" si="30"/>
        <v>1251</v>
      </c>
      <c r="F102" s="264">
        <v>1037</v>
      </c>
      <c r="G102" s="264">
        <v>214</v>
      </c>
      <c r="H102" s="337">
        <f t="shared" si="34"/>
        <v>2314</v>
      </c>
      <c r="I102" s="337">
        <v>1915</v>
      </c>
      <c r="J102" s="337">
        <v>399</v>
      </c>
      <c r="K102" s="337">
        <f t="shared" si="35"/>
        <v>3053</v>
      </c>
      <c r="L102" s="337">
        <v>2475</v>
      </c>
      <c r="M102" s="337">
        <v>578</v>
      </c>
      <c r="N102" s="337">
        <f t="shared" si="37"/>
        <v>3615</v>
      </c>
      <c r="O102" s="337">
        <v>2827</v>
      </c>
      <c r="P102" s="337">
        <v>788</v>
      </c>
    </row>
    <row r="103" spans="1:16" x14ac:dyDescent="0.15">
      <c r="A103" s="257" t="s">
        <v>987</v>
      </c>
      <c r="B103" s="264">
        <f t="shared" si="29"/>
        <v>680</v>
      </c>
      <c r="C103" s="264">
        <v>514</v>
      </c>
      <c r="D103" s="264">
        <v>166</v>
      </c>
      <c r="E103" s="264">
        <f t="shared" si="30"/>
        <v>1500</v>
      </c>
      <c r="F103" s="264">
        <v>1280</v>
      </c>
      <c r="G103" s="264">
        <v>220</v>
      </c>
      <c r="H103" s="337">
        <f t="shared" si="34"/>
        <v>2430</v>
      </c>
      <c r="I103" s="337">
        <v>2075</v>
      </c>
      <c r="J103" s="337">
        <v>355</v>
      </c>
      <c r="K103" s="337">
        <f t="shared" si="35"/>
        <v>2098</v>
      </c>
      <c r="L103" s="337">
        <v>1650</v>
      </c>
      <c r="M103" s="337">
        <v>448</v>
      </c>
      <c r="N103" s="337">
        <f t="shared" si="37"/>
        <v>2560</v>
      </c>
      <c r="O103" s="337">
        <v>2106</v>
      </c>
      <c r="P103" s="337">
        <v>454</v>
      </c>
    </row>
    <row r="104" spans="1:16" x14ac:dyDescent="0.15">
      <c r="A104" s="257" t="s">
        <v>988</v>
      </c>
      <c r="B104" s="264">
        <f t="shared" si="29"/>
        <v>0</v>
      </c>
      <c r="C104" s="264">
        <v>0</v>
      </c>
      <c r="D104" s="264">
        <v>0</v>
      </c>
      <c r="E104" s="264">
        <f t="shared" si="30"/>
        <v>0</v>
      </c>
      <c r="F104" s="264">
        <v>0</v>
      </c>
      <c r="G104" s="264">
        <v>0</v>
      </c>
      <c r="H104" s="337">
        <f t="shared" si="34"/>
        <v>0</v>
      </c>
      <c r="I104" s="337">
        <v>0</v>
      </c>
      <c r="J104" s="337">
        <v>0</v>
      </c>
      <c r="K104" s="337">
        <f t="shared" si="35"/>
        <v>0</v>
      </c>
      <c r="L104" s="337">
        <v>0</v>
      </c>
      <c r="M104" s="337">
        <v>0</v>
      </c>
      <c r="N104" s="337">
        <f t="shared" si="37"/>
        <v>0</v>
      </c>
      <c r="O104" s="337">
        <v>0</v>
      </c>
      <c r="P104" s="337">
        <v>0</v>
      </c>
    </row>
    <row r="105" spans="1:16" x14ac:dyDescent="0.15">
      <c r="A105" s="257" t="s">
        <v>989</v>
      </c>
      <c r="B105" s="264">
        <f t="shared" si="29"/>
        <v>0</v>
      </c>
      <c r="C105" s="264">
        <v>0</v>
      </c>
      <c r="D105" s="264">
        <v>0</v>
      </c>
      <c r="E105" s="264">
        <f t="shared" si="30"/>
        <v>0</v>
      </c>
      <c r="F105" s="264">
        <v>0</v>
      </c>
      <c r="G105" s="264">
        <v>0</v>
      </c>
      <c r="H105" s="337">
        <f t="shared" si="34"/>
        <v>0</v>
      </c>
      <c r="I105" s="337">
        <v>0</v>
      </c>
      <c r="J105" s="337">
        <v>0</v>
      </c>
      <c r="K105" s="337">
        <f t="shared" si="35"/>
        <v>0</v>
      </c>
      <c r="L105" s="337">
        <v>0</v>
      </c>
      <c r="M105" s="337">
        <v>0</v>
      </c>
      <c r="N105" s="337">
        <f t="shared" si="37"/>
        <v>71</v>
      </c>
      <c r="O105" s="337">
        <v>71</v>
      </c>
      <c r="P105" s="337">
        <v>0</v>
      </c>
    </row>
    <row r="106" spans="1:16" x14ac:dyDescent="0.15">
      <c r="A106" s="257" t="s">
        <v>990</v>
      </c>
      <c r="B106" s="264">
        <f t="shared" si="29"/>
        <v>0</v>
      </c>
      <c r="C106" s="264">
        <v>0</v>
      </c>
      <c r="D106" s="264">
        <v>0</v>
      </c>
      <c r="E106" s="264">
        <f t="shared" si="30"/>
        <v>0</v>
      </c>
      <c r="F106" s="264">
        <v>0</v>
      </c>
      <c r="G106" s="264">
        <v>0</v>
      </c>
      <c r="H106" s="337">
        <f t="shared" si="34"/>
        <v>0</v>
      </c>
      <c r="I106" s="337">
        <v>0</v>
      </c>
      <c r="J106" s="337">
        <v>0</v>
      </c>
      <c r="K106" s="337">
        <f t="shared" si="35"/>
        <v>0</v>
      </c>
      <c r="L106" s="337">
        <v>0</v>
      </c>
      <c r="M106" s="337">
        <v>0</v>
      </c>
      <c r="N106" s="337">
        <f t="shared" si="37"/>
        <v>0</v>
      </c>
      <c r="O106" s="337">
        <v>0</v>
      </c>
      <c r="P106" s="337">
        <v>0</v>
      </c>
    </row>
    <row r="107" spans="1:16" x14ac:dyDescent="0.15">
      <c r="A107" s="257" t="s">
        <v>991</v>
      </c>
      <c r="B107" s="264">
        <f t="shared" si="29"/>
        <v>0</v>
      </c>
      <c r="C107" s="264">
        <v>0</v>
      </c>
      <c r="D107" s="264">
        <v>0</v>
      </c>
      <c r="E107" s="264">
        <f t="shared" si="30"/>
        <v>0</v>
      </c>
      <c r="F107" s="264">
        <v>0</v>
      </c>
      <c r="G107" s="264">
        <v>0</v>
      </c>
      <c r="H107" s="337">
        <f t="shared" si="34"/>
        <v>0</v>
      </c>
      <c r="I107" s="337">
        <v>0</v>
      </c>
      <c r="J107" s="337">
        <v>0</v>
      </c>
      <c r="K107" s="337">
        <f t="shared" si="35"/>
        <v>0</v>
      </c>
      <c r="L107" s="337">
        <v>0</v>
      </c>
      <c r="M107" s="337">
        <v>0</v>
      </c>
      <c r="N107" s="337">
        <f t="shared" si="37"/>
        <v>0</v>
      </c>
      <c r="O107" s="337">
        <v>0</v>
      </c>
      <c r="P107" s="337">
        <v>0</v>
      </c>
    </row>
    <row r="108" spans="1:16" x14ac:dyDescent="0.15">
      <c r="A108" s="257" t="s">
        <v>992</v>
      </c>
      <c r="B108" s="264">
        <f t="shared" si="29"/>
        <v>6706</v>
      </c>
      <c r="C108" s="264">
        <v>1922</v>
      </c>
      <c r="D108" s="264">
        <v>4784</v>
      </c>
      <c r="E108" s="264">
        <f t="shared" si="30"/>
        <v>11463</v>
      </c>
      <c r="F108" s="264">
        <v>4352</v>
      </c>
      <c r="G108" s="264">
        <v>7111</v>
      </c>
      <c r="H108" s="337">
        <f t="shared" si="34"/>
        <v>8213</v>
      </c>
      <c r="I108" s="337">
        <v>2848</v>
      </c>
      <c r="J108" s="337">
        <v>5365</v>
      </c>
      <c r="K108" s="337">
        <f t="shared" si="35"/>
        <v>7716</v>
      </c>
      <c r="L108" s="337">
        <v>2360</v>
      </c>
      <c r="M108" s="337">
        <v>5356</v>
      </c>
      <c r="N108" s="337">
        <f t="shared" si="37"/>
        <v>11686</v>
      </c>
      <c r="O108" s="337">
        <v>2814</v>
      </c>
      <c r="P108" s="337">
        <v>8872</v>
      </c>
    </row>
    <row r="109" spans="1:16" ht="11.25" x14ac:dyDescent="0.15">
      <c r="A109" s="257" t="s">
        <v>993</v>
      </c>
      <c r="B109" s="264">
        <f t="shared" si="29"/>
        <v>711</v>
      </c>
      <c r="C109" s="264">
        <v>677</v>
      </c>
      <c r="D109" s="264">
        <v>34</v>
      </c>
      <c r="E109" s="264">
        <f t="shared" si="30"/>
        <v>0</v>
      </c>
      <c r="F109" s="264">
        <v>0</v>
      </c>
      <c r="G109" s="264">
        <v>0</v>
      </c>
      <c r="H109" s="337">
        <f t="shared" si="34"/>
        <v>0</v>
      </c>
      <c r="I109" s="337">
        <v>0</v>
      </c>
      <c r="J109" s="337">
        <v>0</v>
      </c>
      <c r="K109" s="337">
        <f t="shared" si="35"/>
        <v>0</v>
      </c>
      <c r="L109" s="337">
        <v>0</v>
      </c>
      <c r="M109" s="337">
        <v>0</v>
      </c>
      <c r="N109" s="337">
        <f t="shared" si="37"/>
        <v>0</v>
      </c>
      <c r="O109" s="337">
        <v>0</v>
      </c>
      <c r="P109" s="337">
        <v>0</v>
      </c>
    </row>
    <row r="110" spans="1:16" x14ac:dyDescent="0.15">
      <c r="A110" s="257" t="s">
        <v>994</v>
      </c>
      <c r="B110" s="264">
        <f t="shared" si="29"/>
        <v>1079</v>
      </c>
      <c r="C110" s="264">
        <v>1072</v>
      </c>
      <c r="D110" s="264">
        <v>7</v>
      </c>
      <c r="E110" s="264">
        <f t="shared" si="30"/>
        <v>1403</v>
      </c>
      <c r="F110" s="264">
        <v>1367</v>
      </c>
      <c r="G110" s="264">
        <v>36</v>
      </c>
      <c r="H110" s="337">
        <f t="shared" si="34"/>
        <v>1552</v>
      </c>
      <c r="I110" s="337">
        <v>1515</v>
      </c>
      <c r="J110" s="337">
        <v>37</v>
      </c>
      <c r="K110" s="337">
        <f t="shared" si="35"/>
        <v>2519</v>
      </c>
      <c r="L110" s="337">
        <v>2465</v>
      </c>
      <c r="M110" s="337">
        <v>54</v>
      </c>
      <c r="N110" s="337">
        <f t="shared" si="37"/>
        <v>2178</v>
      </c>
      <c r="O110" s="337">
        <v>2153</v>
      </c>
      <c r="P110" s="337">
        <v>25</v>
      </c>
    </row>
    <row r="111" spans="1:16" x14ac:dyDescent="0.15">
      <c r="A111" s="257" t="s">
        <v>995</v>
      </c>
      <c r="B111" s="264">
        <f t="shared" si="29"/>
        <v>0</v>
      </c>
      <c r="C111" s="264">
        <v>0</v>
      </c>
      <c r="D111" s="264">
        <v>0</v>
      </c>
      <c r="E111" s="264">
        <f t="shared" si="30"/>
        <v>0</v>
      </c>
      <c r="F111" s="264">
        <v>0</v>
      </c>
      <c r="G111" s="264">
        <v>0</v>
      </c>
      <c r="H111" s="337">
        <f t="shared" si="34"/>
        <v>0</v>
      </c>
      <c r="I111" s="337">
        <v>0</v>
      </c>
      <c r="J111" s="337">
        <v>0</v>
      </c>
      <c r="K111" s="337">
        <f t="shared" si="35"/>
        <v>0</v>
      </c>
      <c r="L111" s="337">
        <v>0</v>
      </c>
      <c r="M111" s="337">
        <v>0</v>
      </c>
      <c r="N111" s="337">
        <f t="shared" si="37"/>
        <v>0</v>
      </c>
      <c r="O111" s="337">
        <v>0</v>
      </c>
      <c r="P111" s="337">
        <v>0</v>
      </c>
    </row>
    <row r="112" spans="1:16" ht="11.25" x14ac:dyDescent="0.15">
      <c r="A112" s="257" t="s">
        <v>996</v>
      </c>
      <c r="B112" s="264">
        <f t="shared" si="29"/>
        <v>143</v>
      </c>
      <c r="C112" s="264">
        <v>126</v>
      </c>
      <c r="D112" s="264">
        <v>17</v>
      </c>
      <c r="E112" s="264">
        <f t="shared" si="30"/>
        <v>279</v>
      </c>
      <c r="F112" s="264">
        <v>243</v>
      </c>
      <c r="G112" s="264">
        <v>36</v>
      </c>
      <c r="H112" s="337">
        <f t="shared" si="34"/>
        <v>113</v>
      </c>
      <c r="I112" s="337">
        <v>104</v>
      </c>
      <c r="J112" s="337">
        <v>9</v>
      </c>
      <c r="K112" s="337">
        <f t="shared" si="35"/>
        <v>374</v>
      </c>
      <c r="L112" s="337">
        <v>348</v>
      </c>
      <c r="M112" s="337">
        <v>26</v>
      </c>
      <c r="N112" s="337">
        <f t="shared" si="37"/>
        <v>446</v>
      </c>
      <c r="O112" s="337">
        <v>445</v>
      </c>
      <c r="P112" s="337">
        <v>1</v>
      </c>
    </row>
    <row r="113" spans="1:16" s="261" customFormat="1" ht="12.75" customHeight="1" x14ac:dyDescent="0.15">
      <c r="A113" s="274" t="s">
        <v>20</v>
      </c>
      <c r="B113" s="262">
        <f t="shared" si="29"/>
        <v>302275</v>
      </c>
      <c r="C113" s="262">
        <f>SUM(C114:C124)</f>
        <v>146344</v>
      </c>
      <c r="D113" s="262">
        <f>SUM(D114:D124)</f>
        <v>155931</v>
      </c>
      <c r="E113" s="262">
        <f t="shared" si="30"/>
        <v>338558</v>
      </c>
      <c r="F113" s="262">
        <f>SUM(F114:F124)</f>
        <v>174107</v>
      </c>
      <c r="G113" s="262">
        <f>SUM(G114:G124)</f>
        <v>164451</v>
      </c>
      <c r="H113" s="336">
        <f t="shared" si="34"/>
        <v>382943</v>
      </c>
      <c r="I113" s="336">
        <f>SUM(I114:I124)</f>
        <v>199431</v>
      </c>
      <c r="J113" s="336">
        <f>SUM(J114:J124)</f>
        <v>183512</v>
      </c>
      <c r="K113" s="336">
        <f t="shared" si="35"/>
        <v>409541</v>
      </c>
      <c r="L113" s="336">
        <f>SUM(L114:L124)</f>
        <v>208517</v>
      </c>
      <c r="M113" s="336">
        <f>SUM(M114:M124)</f>
        <v>201024</v>
      </c>
      <c r="N113" s="336">
        <f t="shared" ref="N113:P113" si="38">SUM(N114:N124)</f>
        <v>495030</v>
      </c>
      <c r="O113" s="336">
        <f t="shared" si="38"/>
        <v>268803</v>
      </c>
      <c r="P113" s="336">
        <f t="shared" si="38"/>
        <v>226227</v>
      </c>
    </row>
    <row r="114" spans="1:16" ht="11.25" x14ac:dyDescent="0.15">
      <c r="A114" s="257" t="s">
        <v>997</v>
      </c>
      <c r="B114" s="264">
        <f t="shared" si="29"/>
        <v>22264</v>
      </c>
      <c r="C114" s="264">
        <v>9601</v>
      </c>
      <c r="D114" s="264">
        <v>12663</v>
      </c>
      <c r="E114" s="264">
        <f t="shared" si="30"/>
        <v>22732</v>
      </c>
      <c r="F114" s="264">
        <v>12238</v>
      </c>
      <c r="G114" s="264">
        <v>10494</v>
      </c>
      <c r="H114" s="337">
        <f t="shared" si="34"/>
        <v>28316</v>
      </c>
      <c r="I114" s="337">
        <v>15704</v>
      </c>
      <c r="J114" s="337">
        <v>12612</v>
      </c>
      <c r="K114" s="337">
        <f t="shared" si="35"/>
        <v>29577</v>
      </c>
      <c r="L114" s="337">
        <v>16631</v>
      </c>
      <c r="M114" s="337">
        <v>12946</v>
      </c>
      <c r="N114" s="337">
        <f>SUM(O114:P114)</f>
        <v>36003</v>
      </c>
      <c r="O114" s="337">
        <v>20663</v>
      </c>
      <c r="P114" s="337">
        <v>15340</v>
      </c>
    </row>
    <row r="115" spans="1:16" x14ac:dyDescent="0.15">
      <c r="A115" s="257" t="s">
        <v>998</v>
      </c>
      <c r="B115" s="264">
        <f t="shared" si="29"/>
        <v>0</v>
      </c>
      <c r="C115" s="264">
        <v>0</v>
      </c>
      <c r="D115" s="264">
        <v>0</v>
      </c>
      <c r="E115" s="264">
        <f t="shared" si="30"/>
        <v>0</v>
      </c>
      <c r="F115" s="264">
        <v>0</v>
      </c>
      <c r="G115" s="264">
        <v>0</v>
      </c>
      <c r="H115" s="337">
        <f t="shared" si="34"/>
        <v>0</v>
      </c>
      <c r="I115" s="337">
        <v>0</v>
      </c>
      <c r="J115" s="337">
        <v>0</v>
      </c>
      <c r="K115" s="337">
        <f t="shared" si="35"/>
        <v>0</v>
      </c>
      <c r="L115" s="337">
        <v>0</v>
      </c>
      <c r="M115" s="337">
        <v>0</v>
      </c>
      <c r="N115" s="337">
        <f t="shared" ref="N115:N124" si="39">SUM(O115:P115)</f>
        <v>0</v>
      </c>
      <c r="O115" s="337">
        <v>0</v>
      </c>
      <c r="P115" s="337">
        <v>0</v>
      </c>
    </row>
    <row r="116" spans="1:16" x14ac:dyDescent="0.15">
      <c r="A116" s="257" t="s">
        <v>999</v>
      </c>
      <c r="B116" s="264">
        <f t="shared" si="29"/>
        <v>6605</v>
      </c>
      <c r="C116" s="264">
        <v>548</v>
      </c>
      <c r="D116" s="264">
        <v>6057</v>
      </c>
      <c r="E116" s="264">
        <f t="shared" si="30"/>
        <v>10159</v>
      </c>
      <c r="F116" s="264">
        <v>939</v>
      </c>
      <c r="G116" s="264">
        <v>9220</v>
      </c>
      <c r="H116" s="337">
        <f t="shared" si="34"/>
        <v>7543</v>
      </c>
      <c r="I116" s="337">
        <v>1011</v>
      </c>
      <c r="J116" s="337">
        <v>6532</v>
      </c>
      <c r="K116" s="337">
        <f t="shared" si="35"/>
        <v>8333</v>
      </c>
      <c r="L116" s="337">
        <v>1778</v>
      </c>
      <c r="M116" s="337">
        <v>6555</v>
      </c>
      <c r="N116" s="337">
        <f t="shared" si="39"/>
        <v>10407</v>
      </c>
      <c r="O116" s="337">
        <v>2787</v>
      </c>
      <c r="P116" s="337">
        <v>7620</v>
      </c>
    </row>
    <row r="117" spans="1:16" x14ac:dyDescent="0.15">
      <c r="A117" s="257" t="s">
        <v>1000</v>
      </c>
      <c r="B117" s="264">
        <f t="shared" si="29"/>
        <v>1495</v>
      </c>
      <c r="C117" s="264">
        <v>934</v>
      </c>
      <c r="D117" s="264">
        <v>561</v>
      </c>
      <c r="E117" s="264">
        <f t="shared" si="30"/>
        <v>1827</v>
      </c>
      <c r="F117" s="264">
        <v>1168</v>
      </c>
      <c r="G117" s="264">
        <v>659</v>
      </c>
      <c r="H117" s="337">
        <f t="shared" si="34"/>
        <v>1936</v>
      </c>
      <c r="I117" s="337">
        <v>1154</v>
      </c>
      <c r="J117" s="337">
        <v>782</v>
      </c>
      <c r="K117" s="337">
        <f t="shared" si="35"/>
        <v>2269</v>
      </c>
      <c r="L117" s="337">
        <v>1333</v>
      </c>
      <c r="M117" s="337">
        <v>936</v>
      </c>
      <c r="N117" s="337">
        <f t="shared" si="39"/>
        <v>2537</v>
      </c>
      <c r="O117" s="337">
        <v>1486</v>
      </c>
      <c r="P117" s="337">
        <v>1051</v>
      </c>
    </row>
    <row r="118" spans="1:16" x14ac:dyDescent="0.15">
      <c r="A118" s="257" t="s">
        <v>1001</v>
      </c>
      <c r="B118" s="264">
        <f t="shared" si="29"/>
        <v>143253</v>
      </c>
      <c r="C118" s="264">
        <v>56134</v>
      </c>
      <c r="D118" s="264">
        <v>87119</v>
      </c>
      <c r="E118" s="264">
        <f t="shared" si="30"/>
        <v>170032</v>
      </c>
      <c r="F118" s="264">
        <v>73680</v>
      </c>
      <c r="G118" s="264">
        <v>96352</v>
      </c>
      <c r="H118" s="337">
        <f t="shared" si="34"/>
        <v>197503</v>
      </c>
      <c r="I118" s="337">
        <v>87328</v>
      </c>
      <c r="J118" s="337">
        <v>110175</v>
      </c>
      <c r="K118" s="337">
        <f t="shared" si="35"/>
        <v>211886</v>
      </c>
      <c r="L118" s="337">
        <v>89013</v>
      </c>
      <c r="M118" s="337">
        <v>122873</v>
      </c>
      <c r="N118" s="337">
        <f t="shared" si="39"/>
        <v>252447</v>
      </c>
      <c r="O118" s="337">
        <v>115522</v>
      </c>
      <c r="P118" s="337">
        <v>136925</v>
      </c>
    </row>
    <row r="119" spans="1:16" x14ac:dyDescent="0.15">
      <c r="A119" s="257" t="s">
        <v>1002</v>
      </c>
      <c r="B119" s="264">
        <f t="shared" si="29"/>
        <v>780</v>
      </c>
      <c r="C119" s="264">
        <v>338</v>
      </c>
      <c r="D119" s="264">
        <v>442</v>
      </c>
      <c r="E119" s="264">
        <f t="shared" si="30"/>
        <v>959</v>
      </c>
      <c r="F119" s="264">
        <v>322</v>
      </c>
      <c r="G119" s="264">
        <v>637</v>
      </c>
      <c r="H119" s="337">
        <f t="shared" si="34"/>
        <v>1013</v>
      </c>
      <c r="I119" s="337">
        <v>324</v>
      </c>
      <c r="J119" s="337">
        <v>689</v>
      </c>
      <c r="K119" s="337">
        <f t="shared" si="35"/>
        <v>1270</v>
      </c>
      <c r="L119" s="337">
        <v>469</v>
      </c>
      <c r="M119" s="337">
        <v>801</v>
      </c>
      <c r="N119" s="337">
        <f t="shared" si="39"/>
        <v>1742</v>
      </c>
      <c r="O119" s="337">
        <v>669</v>
      </c>
      <c r="P119" s="337">
        <v>1073</v>
      </c>
    </row>
    <row r="120" spans="1:16" x14ac:dyDescent="0.15">
      <c r="A120" s="257" t="s">
        <v>1003</v>
      </c>
      <c r="B120" s="264">
        <f t="shared" si="29"/>
        <v>7509</v>
      </c>
      <c r="C120" s="264">
        <v>7130</v>
      </c>
      <c r="D120" s="264">
        <v>379</v>
      </c>
      <c r="E120" s="264">
        <f t="shared" si="30"/>
        <v>7484</v>
      </c>
      <c r="F120" s="264">
        <v>7139</v>
      </c>
      <c r="G120" s="264">
        <v>345</v>
      </c>
      <c r="H120" s="337">
        <f t="shared" si="34"/>
        <v>7540</v>
      </c>
      <c r="I120" s="337">
        <v>7227</v>
      </c>
      <c r="J120" s="337">
        <v>313</v>
      </c>
      <c r="K120" s="337">
        <f t="shared" si="35"/>
        <v>3481</v>
      </c>
      <c r="L120" s="337">
        <v>3304</v>
      </c>
      <c r="M120" s="337">
        <v>177</v>
      </c>
      <c r="N120" s="337">
        <f t="shared" si="39"/>
        <v>3517</v>
      </c>
      <c r="O120" s="337">
        <v>3430</v>
      </c>
      <c r="P120" s="337">
        <v>87</v>
      </c>
    </row>
    <row r="121" spans="1:16" x14ac:dyDescent="0.15">
      <c r="A121" s="257" t="s">
        <v>1004</v>
      </c>
      <c r="B121" s="264">
        <f t="shared" si="29"/>
        <v>13285</v>
      </c>
      <c r="C121" s="264">
        <v>11319</v>
      </c>
      <c r="D121" s="264">
        <v>1966</v>
      </c>
      <c r="E121" s="264">
        <f t="shared" si="30"/>
        <v>11065</v>
      </c>
      <c r="F121" s="264">
        <v>9329</v>
      </c>
      <c r="G121" s="264">
        <v>1736</v>
      </c>
      <c r="H121" s="337">
        <f t="shared" si="34"/>
        <v>8358</v>
      </c>
      <c r="I121" s="337">
        <v>7328</v>
      </c>
      <c r="J121" s="337">
        <v>1030</v>
      </c>
      <c r="K121" s="337">
        <f t="shared" si="35"/>
        <v>10601</v>
      </c>
      <c r="L121" s="337">
        <v>8899</v>
      </c>
      <c r="M121" s="337">
        <v>1702</v>
      </c>
      <c r="N121" s="337">
        <f t="shared" si="39"/>
        <v>16438</v>
      </c>
      <c r="O121" s="337">
        <v>13979</v>
      </c>
      <c r="P121" s="337">
        <v>2459</v>
      </c>
    </row>
    <row r="122" spans="1:16" x14ac:dyDescent="0.15">
      <c r="A122" s="257" t="s">
        <v>1005</v>
      </c>
      <c r="B122" s="264">
        <f t="shared" si="29"/>
        <v>22203</v>
      </c>
      <c r="C122" s="264">
        <v>4356</v>
      </c>
      <c r="D122" s="264">
        <v>17847</v>
      </c>
      <c r="E122" s="264">
        <f t="shared" si="30"/>
        <v>24225</v>
      </c>
      <c r="F122" s="264">
        <v>5761</v>
      </c>
      <c r="G122" s="264">
        <v>18464</v>
      </c>
      <c r="H122" s="337">
        <f t="shared" si="34"/>
        <v>28917</v>
      </c>
      <c r="I122" s="337">
        <v>6947</v>
      </c>
      <c r="J122" s="337">
        <v>21970</v>
      </c>
      <c r="K122" s="337">
        <f t="shared" si="35"/>
        <v>31291</v>
      </c>
      <c r="L122" s="337">
        <v>9505</v>
      </c>
      <c r="M122" s="337">
        <v>21786</v>
      </c>
      <c r="N122" s="337">
        <f t="shared" si="39"/>
        <v>32281</v>
      </c>
      <c r="O122" s="337">
        <v>7979</v>
      </c>
      <c r="P122" s="337">
        <v>24302</v>
      </c>
    </row>
    <row r="123" spans="1:16" x14ac:dyDescent="0.15">
      <c r="A123" s="257" t="s">
        <v>1006</v>
      </c>
      <c r="B123" s="264">
        <f t="shared" si="29"/>
        <v>0</v>
      </c>
      <c r="C123" s="264">
        <v>0</v>
      </c>
      <c r="D123" s="264">
        <v>0</v>
      </c>
      <c r="E123" s="264">
        <f t="shared" si="30"/>
        <v>0</v>
      </c>
      <c r="F123" s="264">
        <v>0</v>
      </c>
      <c r="G123" s="264">
        <v>0</v>
      </c>
      <c r="H123" s="337">
        <f t="shared" si="34"/>
        <v>0</v>
      </c>
      <c r="I123" s="337">
        <v>0</v>
      </c>
      <c r="J123" s="337">
        <v>0</v>
      </c>
      <c r="K123" s="337">
        <f t="shared" si="35"/>
        <v>0</v>
      </c>
      <c r="L123" s="337">
        <v>0</v>
      </c>
      <c r="M123" s="337">
        <v>0</v>
      </c>
      <c r="N123" s="337">
        <f t="shared" si="39"/>
        <v>0</v>
      </c>
      <c r="O123" s="337">
        <v>0</v>
      </c>
      <c r="P123" s="337">
        <v>0</v>
      </c>
    </row>
    <row r="124" spans="1:16" x14ac:dyDescent="0.15">
      <c r="A124" s="257" t="s">
        <v>1023</v>
      </c>
      <c r="B124" s="264">
        <f t="shared" si="29"/>
        <v>84881</v>
      </c>
      <c r="C124" s="264">
        <v>55984</v>
      </c>
      <c r="D124" s="264">
        <v>28897</v>
      </c>
      <c r="E124" s="264">
        <f>SUM(F124:G124)</f>
        <v>90075</v>
      </c>
      <c r="F124" s="264">
        <v>63531</v>
      </c>
      <c r="G124" s="264">
        <v>26544</v>
      </c>
      <c r="H124" s="337">
        <f>SUM(I124:J124)</f>
        <v>101817</v>
      </c>
      <c r="I124" s="337">
        <v>72408</v>
      </c>
      <c r="J124" s="337">
        <v>29409</v>
      </c>
      <c r="K124" s="337">
        <f>SUM(L124:M124)</f>
        <v>110833</v>
      </c>
      <c r="L124" s="337">
        <v>77585</v>
      </c>
      <c r="M124" s="337">
        <v>33248</v>
      </c>
      <c r="N124" s="337">
        <f t="shared" si="39"/>
        <v>139658</v>
      </c>
      <c r="O124" s="337">
        <v>102288</v>
      </c>
      <c r="P124" s="337">
        <v>37370</v>
      </c>
    </row>
    <row r="125" spans="1:16" x14ac:dyDescent="0.15">
      <c r="A125" s="284"/>
      <c r="B125" s="284"/>
      <c r="C125" s="284"/>
      <c r="D125" s="284"/>
      <c r="E125" s="284"/>
      <c r="F125" s="284"/>
      <c r="G125" s="284"/>
      <c r="H125" s="284"/>
      <c r="I125" s="284"/>
      <c r="J125" s="284"/>
      <c r="K125" s="284"/>
      <c r="L125" s="284"/>
      <c r="M125" s="284"/>
      <c r="N125" s="284"/>
      <c r="O125" s="284"/>
      <c r="P125" s="284"/>
    </row>
    <row r="126" spans="1:16" ht="11.25" customHeight="1" x14ac:dyDescent="0.15">
      <c r="A126" s="2573" t="s">
        <v>1024</v>
      </c>
      <c r="B126" s="2573"/>
      <c r="C126" s="2573"/>
      <c r="D126" s="2573"/>
      <c r="E126" s="2573"/>
      <c r="F126" s="2573"/>
      <c r="G126" s="2573"/>
      <c r="H126" s="2573"/>
      <c r="I126" s="2573"/>
      <c r="J126" s="257"/>
      <c r="K126" s="257"/>
      <c r="L126" s="257"/>
      <c r="M126" s="257"/>
      <c r="N126" s="257"/>
      <c r="O126" s="257"/>
      <c r="P126" s="257"/>
    </row>
    <row r="127" spans="1:16" ht="11.25" customHeight="1" x14ac:dyDescent="0.15">
      <c r="A127" s="2573" t="s">
        <v>1025</v>
      </c>
      <c r="B127" s="2573"/>
      <c r="C127" s="2573"/>
      <c r="D127" s="2573"/>
      <c r="E127" s="2573"/>
      <c r="F127" s="2573"/>
      <c r="G127" s="2573"/>
      <c r="H127" s="2573"/>
      <c r="I127" s="2573"/>
      <c r="J127" s="257"/>
      <c r="K127" s="257"/>
      <c r="L127" s="257"/>
      <c r="M127" s="257"/>
      <c r="N127" s="257"/>
      <c r="O127" s="257"/>
      <c r="P127" s="257"/>
    </row>
    <row r="128" spans="1:16" ht="22.5" customHeight="1" x14ac:dyDescent="0.15">
      <c r="A128" s="2572" t="s">
        <v>1026</v>
      </c>
      <c r="B128" s="2572"/>
      <c r="C128" s="2572"/>
      <c r="D128" s="2572"/>
      <c r="E128" s="2572"/>
      <c r="F128" s="2572"/>
      <c r="G128" s="2572"/>
      <c r="H128" s="2572"/>
      <c r="I128" s="2572"/>
      <c r="J128" s="2572"/>
      <c r="K128" s="2572"/>
      <c r="L128" s="2572"/>
      <c r="M128" s="2572"/>
      <c r="N128" s="2572"/>
      <c r="O128" s="2572"/>
      <c r="P128" s="2572"/>
    </row>
    <row r="129" spans="1:16" x14ac:dyDescent="0.15">
      <c r="A129" s="2573" t="s">
        <v>510</v>
      </c>
      <c r="B129" s="2573"/>
      <c r="C129" s="2573"/>
      <c r="D129" s="2573"/>
      <c r="E129" s="2573"/>
      <c r="F129" s="2573"/>
      <c r="G129" s="2573"/>
      <c r="H129" s="2573"/>
      <c r="I129" s="2573"/>
      <c r="J129" s="257"/>
      <c r="K129" s="257"/>
      <c r="L129" s="257"/>
      <c r="M129" s="257"/>
      <c r="N129" s="257"/>
      <c r="O129" s="257"/>
      <c r="P129" s="257"/>
    </row>
    <row r="130" spans="1:16" x14ac:dyDescent="0.15">
      <c r="A130" s="2573" t="s">
        <v>506</v>
      </c>
      <c r="B130" s="2573"/>
      <c r="C130" s="2573"/>
      <c r="D130" s="2573"/>
      <c r="E130" s="2573"/>
      <c r="F130" s="2573"/>
      <c r="G130" s="2573"/>
      <c r="H130" s="2573"/>
      <c r="I130" s="2573"/>
      <c r="J130" s="257"/>
      <c r="K130" s="257"/>
      <c r="L130" s="257"/>
      <c r="M130" s="257"/>
      <c r="N130" s="257"/>
      <c r="O130" s="257"/>
      <c r="P130" s="257"/>
    </row>
    <row r="131" spans="1:16" x14ac:dyDescent="0.15">
      <c r="B131" s="257"/>
      <c r="C131" s="257"/>
      <c r="D131" s="257"/>
      <c r="E131" s="257"/>
      <c r="F131" s="257"/>
      <c r="G131" s="257"/>
      <c r="H131" s="257"/>
      <c r="I131" s="257"/>
      <c r="J131" s="257"/>
      <c r="K131" s="257"/>
      <c r="L131" s="257"/>
      <c r="M131" s="257"/>
      <c r="N131" s="257"/>
      <c r="O131" s="257"/>
      <c r="P131" s="257"/>
    </row>
    <row r="132" spans="1:16" x14ac:dyDescent="0.15">
      <c r="B132" s="257"/>
      <c r="C132" s="257"/>
      <c r="D132" s="257"/>
      <c r="E132" s="257"/>
      <c r="F132" s="257"/>
      <c r="G132" s="257"/>
      <c r="H132" s="257"/>
      <c r="I132" s="257"/>
      <c r="J132" s="257"/>
      <c r="K132" s="257"/>
      <c r="L132" s="257"/>
      <c r="M132" s="257"/>
      <c r="N132" s="257"/>
      <c r="O132" s="257"/>
      <c r="P132" s="257"/>
    </row>
    <row r="133" spans="1:16" x14ac:dyDescent="0.15">
      <c r="B133" s="257"/>
      <c r="C133" s="257"/>
      <c r="D133" s="257"/>
      <c r="E133" s="257"/>
      <c r="F133" s="257"/>
      <c r="G133" s="257"/>
      <c r="H133" s="257"/>
      <c r="I133" s="257"/>
      <c r="J133" s="257"/>
      <c r="K133" s="257"/>
      <c r="L133" s="257"/>
      <c r="M133" s="257"/>
      <c r="N133" s="257"/>
      <c r="O133" s="257"/>
      <c r="P133" s="257"/>
    </row>
    <row r="134" spans="1:16" x14ac:dyDescent="0.15">
      <c r="B134" s="257"/>
      <c r="C134" s="257"/>
      <c r="D134" s="257"/>
      <c r="E134" s="257"/>
      <c r="F134" s="257"/>
      <c r="G134" s="257"/>
      <c r="H134" s="257"/>
      <c r="I134" s="257"/>
      <c r="J134" s="257"/>
      <c r="K134" s="257"/>
      <c r="L134" s="257"/>
      <c r="M134" s="257"/>
      <c r="N134" s="257"/>
      <c r="O134" s="257"/>
      <c r="P134" s="257"/>
    </row>
    <row r="135" spans="1:16" x14ac:dyDescent="0.15">
      <c r="B135" s="257"/>
      <c r="C135" s="257"/>
      <c r="D135" s="257"/>
      <c r="E135" s="257"/>
      <c r="F135" s="257"/>
      <c r="G135" s="257"/>
      <c r="H135" s="257"/>
      <c r="I135" s="257"/>
      <c r="J135" s="257"/>
      <c r="K135" s="257"/>
      <c r="L135" s="257"/>
      <c r="M135" s="257"/>
      <c r="N135" s="257"/>
      <c r="O135" s="257"/>
      <c r="P135" s="257"/>
    </row>
    <row r="136" spans="1:16" x14ac:dyDescent="0.15">
      <c r="B136" s="257"/>
      <c r="C136" s="257"/>
      <c r="D136" s="257"/>
      <c r="E136" s="257"/>
      <c r="F136" s="257"/>
      <c r="G136" s="257"/>
      <c r="H136" s="257"/>
      <c r="I136" s="257"/>
      <c r="J136" s="257"/>
      <c r="K136" s="257"/>
      <c r="L136" s="257"/>
      <c r="M136" s="257"/>
      <c r="N136" s="257"/>
      <c r="O136" s="257"/>
      <c r="P136" s="257"/>
    </row>
  </sheetData>
  <mergeCells count="12">
    <mergeCell ref="A2:P2"/>
    <mergeCell ref="A4:A5"/>
    <mergeCell ref="B4:D4"/>
    <mergeCell ref="E4:G4"/>
    <mergeCell ref="H4:J4"/>
    <mergeCell ref="K4:M4"/>
    <mergeCell ref="N4:P4"/>
    <mergeCell ref="A126:I126"/>
    <mergeCell ref="A127:I127"/>
    <mergeCell ref="A128:P128"/>
    <mergeCell ref="A129:I129"/>
    <mergeCell ref="A130:I130"/>
  </mergeCells>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dimension ref="A1:Q140"/>
  <sheetViews>
    <sheetView zoomScaleNormal="100" workbookViewId="0"/>
  </sheetViews>
  <sheetFormatPr baseColWidth="10" defaultRowHeight="10.5" x14ac:dyDescent="0.15"/>
  <cols>
    <col min="1" max="1" width="32.140625" style="258" customWidth="1"/>
    <col min="2" max="16" width="12.140625" style="258" customWidth="1"/>
    <col min="17" max="17" width="11.85546875" style="258" bestFit="1" customWidth="1"/>
    <col min="18" max="16384" width="11.42578125" style="258"/>
  </cols>
  <sheetData>
    <row r="1" spans="1:17" x14ac:dyDescent="0.15">
      <c r="A1" s="257"/>
      <c r="N1" s="261"/>
      <c r="O1" s="261"/>
      <c r="P1" s="261"/>
    </row>
    <row r="2" spans="1:17" s="261" customFormat="1" ht="15" customHeight="1" x14ac:dyDescent="0.15">
      <c r="A2" s="2557" t="s">
        <v>1027</v>
      </c>
      <c r="B2" s="2557"/>
      <c r="C2" s="2557"/>
      <c r="D2" s="2557"/>
      <c r="E2" s="2557"/>
      <c r="F2" s="2557"/>
      <c r="G2" s="2557"/>
      <c r="H2" s="2557"/>
      <c r="I2" s="2557"/>
      <c r="J2" s="2557"/>
      <c r="K2" s="2557"/>
      <c r="L2" s="2557"/>
      <c r="M2" s="2557"/>
      <c r="N2" s="2557"/>
      <c r="O2" s="2557"/>
      <c r="P2" s="2557"/>
      <c r="Q2" s="339"/>
    </row>
    <row r="3" spans="1:17" ht="11.25" customHeight="1" x14ac:dyDescent="0.15">
      <c r="N3" s="340"/>
      <c r="O3" s="340"/>
      <c r="P3" s="340"/>
      <c r="Q3" s="340"/>
    </row>
    <row r="4" spans="1:17" ht="15" x14ac:dyDescent="0.15">
      <c r="A4" s="2591" t="s">
        <v>903</v>
      </c>
      <c r="B4" s="2578">
        <v>2012</v>
      </c>
      <c r="C4" s="2578"/>
      <c r="D4" s="2578"/>
      <c r="E4" s="2578">
        <v>2013</v>
      </c>
      <c r="F4" s="2578"/>
      <c r="G4" s="2578"/>
      <c r="H4" s="2578">
        <v>2014</v>
      </c>
      <c r="I4" s="2578"/>
      <c r="J4" s="2578"/>
      <c r="K4" s="2552">
        <v>2015</v>
      </c>
      <c r="L4" s="2593"/>
      <c r="M4" s="2594"/>
      <c r="N4" s="2552">
        <v>2016</v>
      </c>
      <c r="O4" s="2593"/>
      <c r="P4" s="2594"/>
    </row>
    <row r="5" spans="1:17" x14ac:dyDescent="0.15">
      <c r="A5" s="2592"/>
      <c r="B5" s="288" t="s">
        <v>89</v>
      </c>
      <c r="C5" s="288" t="s">
        <v>1028</v>
      </c>
      <c r="D5" s="288" t="s">
        <v>1029</v>
      </c>
      <c r="E5" s="288" t="s">
        <v>89</v>
      </c>
      <c r="F5" s="288" t="s">
        <v>1028</v>
      </c>
      <c r="G5" s="288" t="s">
        <v>1029</v>
      </c>
      <c r="H5" s="288" t="s">
        <v>89</v>
      </c>
      <c r="I5" s="288" t="s">
        <v>1028</v>
      </c>
      <c r="J5" s="288" t="s">
        <v>1029</v>
      </c>
      <c r="K5" s="341" t="s">
        <v>89</v>
      </c>
      <c r="L5" s="341" t="s">
        <v>1028</v>
      </c>
      <c r="M5" s="341" t="s">
        <v>1029</v>
      </c>
      <c r="N5" s="341" t="s">
        <v>89</v>
      </c>
      <c r="O5" s="341" t="s">
        <v>1028</v>
      </c>
      <c r="P5" s="341" t="s">
        <v>1029</v>
      </c>
    </row>
    <row r="6" spans="1:17" s="261" customFormat="1" x14ac:dyDescent="0.15">
      <c r="A6" s="261" t="s">
        <v>904</v>
      </c>
      <c r="B6" s="262">
        <f>SUM(C6:D6)</f>
        <v>2061670</v>
      </c>
      <c r="C6" s="262">
        <f>SUM(C7+C12+C16+C22+C26+C31+C40+C43+C47+C56+C64+C78+C81+C93+C113)</f>
        <v>1053291</v>
      </c>
      <c r="D6" s="262">
        <f>SUM(D7+D12+D16+D22+D26+D31+D40+D43+D47+D56+D64+D78+D81+D93+D113)</f>
        <v>1008379</v>
      </c>
      <c r="E6" s="262">
        <f>SUM(F6:G6)</f>
        <v>2408269</v>
      </c>
      <c r="F6" s="262">
        <f>SUM(F7+F12+F16+F22+F26+F31+F40+F43+F47+F56+F64+F78+F81+F93+F113)</f>
        <v>1227212</v>
      </c>
      <c r="G6" s="262">
        <f>SUM(G7+G12+G16+G22+G26+G31+G40+G43+G47+G56+G64+G78+G81+G93+G113)</f>
        <v>1181057</v>
      </c>
      <c r="H6" s="336">
        <f>SUM(I6:J6)</f>
        <v>2510648</v>
      </c>
      <c r="I6" s="336">
        <f>SUM(I7+I12+I16+I22+I26+I31+I40+I43+I47+I56+I64+I78+I81+I93+I113)</f>
        <v>1269064</v>
      </c>
      <c r="J6" s="336">
        <f>SUM(J7+J12+J16+J22+J26+J31+J40+J43+J47+J56+J64+J78+J81+J93+J113)</f>
        <v>1241584</v>
      </c>
      <c r="K6" s="336">
        <f t="shared" ref="K6:P6" si="0">SUM(K7+K12+K16+K22+K26+K31+K40+K43+K47+K56+K64+K78+K81+K93+K113)</f>
        <v>2689190</v>
      </c>
      <c r="L6" s="336">
        <f t="shared" si="0"/>
        <v>1363921</v>
      </c>
      <c r="M6" s="336">
        <f t="shared" si="0"/>
        <v>1325269</v>
      </c>
      <c r="N6" s="342">
        <f t="shared" si="0"/>
        <v>3068184</v>
      </c>
      <c r="O6" s="342">
        <f t="shared" si="0"/>
        <v>1535477</v>
      </c>
      <c r="P6" s="342">
        <f t="shared" si="0"/>
        <v>1532707</v>
      </c>
    </row>
    <row r="7" spans="1:17" s="261" customFormat="1" x14ac:dyDescent="0.15">
      <c r="A7" s="261" t="s">
        <v>5</v>
      </c>
      <c r="B7" s="262">
        <f>SUM(C7:D7)</f>
        <v>13002</v>
      </c>
      <c r="C7" s="262">
        <f>SUM(C8:C11)</f>
        <v>6683</v>
      </c>
      <c r="D7" s="262">
        <f>SUM(D8:D11)</f>
        <v>6319</v>
      </c>
      <c r="E7" s="262">
        <f>SUM(F7:G7)</f>
        <v>18425</v>
      </c>
      <c r="F7" s="262">
        <f>SUM(F8:F11)</f>
        <v>9046</v>
      </c>
      <c r="G7" s="262">
        <f>SUM(G8:G11)</f>
        <v>9379</v>
      </c>
      <c r="H7" s="336">
        <f>SUM(I7:J7)</f>
        <v>18207</v>
      </c>
      <c r="I7" s="336">
        <f>SUM(I8:I11)</f>
        <v>9260</v>
      </c>
      <c r="J7" s="336">
        <f>SUM(J8:J11)</f>
        <v>8947</v>
      </c>
      <c r="K7" s="336">
        <f t="shared" ref="K7:P7" si="1">SUM(K8:K11)</f>
        <v>15734</v>
      </c>
      <c r="L7" s="336">
        <f t="shared" si="1"/>
        <v>7742</v>
      </c>
      <c r="M7" s="336">
        <f t="shared" si="1"/>
        <v>7992</v>
      </c>
      <c r="N7" s="342">
        <f t="shared" si="1"/>
        <v>15239</v>
      </c>
      <c r="O7" s="342">
        <f t="shared" si="1"/>
        <v>7189</v>
      </c>
      <c r="P7" s="342">
        <f t="shared" si="1"/>
        <v>8050</v>
      </c>
    </row>
    <row r="8" spans="1:17" x14ac:dyDescent="0.15">
      <c r="A8" s="258" t="s">
        <v>905</v>
      </c>
      <c r="B8" s="264">
        <f>SUM(C8:D8)</f>
        <v>12087</v>
      </c>
      <c r="C8" s="264">
        <v>6178</v>
      </c>
      <c r="D8" s="264">
        <v>5909</v>
      </c>
      <c r="E8" s="264">
        <f>SUM(F8:G8)</f>
        <v>17211</v>
      </c>
      <c r="F8" s="264">
        <v>8396</v>
      </c>
      <c r="G8" s="264">
        <v>8815</v>
      </c>
      <c r="H8" s="337">
        <f>SUM(I8:J8)</f>
        <v>16829</v>
      </c>
      <c r="I8" s="337">
        <v>8500</v>
      </c>
      <c r="J8" s="337">
        <v>8329</v>
      </c>
      <c r="K8" s="107">
        <v>14016</v>
      </c>
      <c r="L8" s="107">
        <v>6782</v>
      </c>
      <c r="M8" s="107">
        <v>7234</v>
      </c>
      <c r="N8" s="35">
        <f>SUM(O8:P8)</f>
        <v>13882</v>
      </c>
      <c r="O8" s="35">
        <v>6463</v>
      </c>
      <c r="P8" s="35">
        <v>7419</v>
      </c>
    </row>
    <row r="9" spans="1:17" x14ac:dyDescent="0.15">
      <c r="A9" s="258" t="s">
        <v>906</v>
      </c>
      <c r="B9" s="264">
        <f t="shared" ref="B9:B75" si="2">SUM(C9:D9)</f>
        <v>208</v>
      </c>
      <c r="C9" s="264">
        <v>111</v>
      </c>
      <c r="D9" s="264">
        <v>97</v>
      </c>
      <c r="E9" s="264">
        <f t="shared" ref="E9:E75" si="3">SUM(F9:G9)</f>
        <v>450</v>
      </c>
      <c r="F9" s="264">
        <v>245</v>
      </c>
      <c r="G9" s="264">
        <v>205</v>
      </c>
      <c r="H9" s="337">
        <f t="shared" ref="H9:H11" si="4">SUM(I9:J9)</f>
        <v>520</v>
      </c>
      <c r="I9" s="337">
        <v>267</v>
      </c>
      <c r="J9" s="337">
        <v>253</v>
      </c>
      <c r="K9" s="107">
        <v>516</v>
      </c>
      <c r="L9" s="107">
        <v>271</v>
      </c>
      <c r="M9" s="107">
        <v>245</v>
      </c>
      <c r="N9" s="35">
        <f t="shared" ref="N9:N11" si="5">SUM(O9:P9)</f>
        <v>481</v>
      </c>
      <c r="O9" s="35">
        <v>254</v>
      </c>
      <c r="P9" s="35">
        <v>227</v>
      </c>
    </row>
    <row r="10" spans="1:17" x14ac:dyDescent="0.15">
      <c r="A10" s="258" t="s">
        <v>907</v>
      </c>
      <c r="B10" s="264">
        <f t="shared" si="2"/>
        <v>0</v>
      </c>
      <c r="C10" s="264">
        <v>0</v>
      </c>
      <c r="D10" s="264">
        <v>0</v>
      </c>
      <c r="E10" s="264">
        <f t="shared" si="3"/>
        <v>0</v>
      </c>
      <c r="F10" s="264">
        <v>0</v>
      </c>
      <c r="G10" s="264">
        <v>0</v>
      </c>
      <c r="H10" s="337">
        <f t="shared" si="4"/>
        <v>0</v>
      </c>
      <c r="I10" s="337">
        <v>0</v>
      </c>
      <c r="J10" s="337">
        <v>0</v>
      </c>
      <c r="K10" s="337">
        <f t="shared" ref="K10" si="6">SUM(L10:M10)</f>
        <v>0</v>
      </c>
      <c r="L10" s="337">
        <v>0</v>
      </c>
      <c r="M10" s="337">
        <v>0</v>
      </c>
      <c r="N10" s="35">
        <f t="shared" si="5"/>
        <v>0</v>
      </c>
      <c r="O10" s="35">
        <v>0</v>
      </c>
      <c r="P10" s="35">
        <v>0</v>
      </c>
    </row>
    <row r="11" spans="1:17" x14ac:dyDescent="0.15">
      <c r="A11" s="258" t="s">
        <v>908</v>
      </c>
      <c r="B11" s="264">
        <f t="shared" si="2"/>
        <v>707</v>
      </c>
      <c r="C11" s="264">
        <v>394</v>
      </c>
      <c r="D11" s="264">
        <v>313</v>
      </c>
      <c r="E11" s="264">
        <f t="shared" si="3"/>
        <v>764</v>
      </c>
      <c r="F11" s="264">
        <v>405</v>
      </c>
      <c r="G11" s="264">
        <v>359</v>
      </c>
      <c r="H11" s="337">
        <f t="shared" si="4"/>
        <v>858</v>
      </c>
      <c r="I11" s="337">
        <v>493</v>
      </c>
      <c r="J11" s="337">
        <v>365</v>
      </c>
      <c r="K11" s="107">
        <v>1202</v>
      </c>
      <c r="L11" s="107">
        <v>689</v>
      </c>
      <c r="M11" s="107">
        <v>513</v>
      </c>
      <c r="N11" s="35">
        <f t="shared" si="5"/>
        <v>876</v>
      </c>
      <c r="O11" s="35">
        <v>472</v>
      </c>
      <c r="P11" s="35">
        <v>404</v>
      </c>
    </row>
    <row r="12" spans="1:17" s="261" customFormat="1" x14ac:dyDescent="0.15">
      <c r="A12" s="261" t="s">
        <v>7</v>
      </c>
      <c r="B12" s="262">
        <f>SUM(C12:D12)</f>
        <v>2271</v>
      </c>
      <c r="C12" s="262">
        <f>SUM(C13:C15)</f>
        <v>1171</v>
      </c>
      <c r="D12" s="262">
        <f>SUM(D13:D15)</f>
        <v>1100</v>
      </c>
      <c r="E12" s="262">
        <f>SUM(F12:G12)</f>
        <v>3228</v>
      </c>
      <c r="F12" s="262">
        <f>SUM(F13:F15)</f>
        <v>1616</v>
      </c>
      <c r="G12" s="262">
        <f>SUM(G13:G15)</f>
        <v>1612</v>
      </c>
      <c r="H12" s="336">
        <f>SUM(I12:J12)</f>
        <v>4783</v>
      </c>
      <c r="I12" s="336">
        <f>SUM(I13:I15)</f>
        <v>2431</v>
      </c>
      <c r="J12" s="343">
        <f>SUM(J13:J15)</f>
        <v>2352</v>
      </c>
      <c r="K12" s="343">
        <f t="shared" ref="K12:P12" si="7">SUM(K13:K15)</f>
        <v>10638</v>
      </c>
      <c r="L12" s="343">
        <f t="shared" si="7"/>
        <v>5218</v>
      </c>
      <c r="M12" s="343">
        <f t="shared" si="7"/>
        <v>5420</v>
      </c>
      <c r="N12" s="344">
        <f t="shared" si="7"/>
        <v>10861</v>
      </c>
      <c r="O12" s="344">
        <f t="shared" si="7"/>
        <v>5453</v>
      </c>
      <c r="P12" s="344">
        <f t="shared" si="7"/>
        <v>5408</v>
      </c>
    </row>
    <row r="13" spans="1:17" x14ac:dyDescent="0.15">
      <c r="A13" s="258" t="s">
        <v>909</v>
      </c>
      <c r="B13" s="264">
        <f t="shared" si="2"/>
        <v>187</v>
      </c>
      <c r="C13" s="264">
        <v>122</v>
      </c>
      <c r="D13" s="264">
        <v>65</v>
      </c>
      <c r="E13" s="264">
        <f t="shared" si="3"/>
        <v>258</v>
      </c>
      <c r="F13" s="264">
        <v>169</v>
      </c>
      <c r="G13" s="264">
        <v>89</v>
      </c>
      <c r="H13" s="337">
        <f t="shared" ref="H13:H15" si="8">SUM(I13:J13)</f>
        <v>224</v>
      </c>
      <c r="I13" s="337">
        <v>106</v>
      </c>
      <c r="J13" s="337">
        <v>118</v>
      </c>
      <c r="K13" s="107">
        <v>430</v>
      </c>
      <c r="L13" s="107">
        <v>232</v>
      </c>
      <c r="M13" s="107">
        <v>198</v>
      </c>
      <c r="N13" s="35">
        <f>SUM(O13:P13)</f>
        <v>179</v>
      </c>
      <c r="O13" s="35">
        <v>101</v>
      </c>
      <c r="P13" s="35">
        <v>78</v>
      </c>
    </row>
    <row r="14" spans="1:17" x14ac:dyDescent="0.15">
      <c r="A14" s="258" t="s">
        <v>910</v>
      </c>
      <c r="B14" s="264">
        <f t="shared" si="2"/>
        <v>0</v>
      </c>
      <c r="C14" s="264">
        <v>0</v>
      </c>
      <c r="D14" s="264">
        <v>0</v>
      </c>
      <c r="E14" s="264">
        <f t="shared" si="3"/>
        <v>0</v>
      </c>
      <c r="F14" s="264">
        <v>0</v>
      </c>
      <c r="G14" s="264">
        <v>0</v>
      </c>
      <c r="H14" s="337">
        <f t="shared" si="8"/>
        <v>0</v>
      </c>
      <c r="I14" s="337">
        <v>0</v>
      </c>
      <c r="J14" s="337">
        <v>0</v>
      </c>
      <c r="K14" s="337">
        <f t="shared" ref="K14" si="9">SUM(L14:M14)</f>
        <v>0</v>
      </c>
      <c r="L14" s="337">
        <v>0</v>
      </c>
      <c r="M14" s="337">
        <v>0</v>
      </c>
      <c r="N14" s="35">
        <f t="shared" ref="N14:N15" si="10">SUM(O14:P14)</f>
        <v>0</v>
      </c>
      <c r="O14" s="35">
        <v>0</v>
      </c>
      <c r="P14" s="35">
        <v>0</v>
      </c>
    </row>
    <row r="15" spans="1:17" x14ac:dyDescent="0.15">
      <c r="A15" s="258" t="s">
        <v>911</v>
      </c>
      <c r="B15" s="264">
        <f t="shared" si="2"/>
        <v>2084</v>
      </c>
      <c r="C15" s="264">
        <v>1049</v>
      </c>
      <c r="D15" s="264">
        <v>1035</v>
      </c>
      <c r="E15" s="264">
        <f t="shared" si="3"/>
        <v>2970</v>
      </c>
      <c r="F15" s="264">
        <v>1447</v>
      </c>
      <c r="G15" s="264">
        <v>1523</v>
      </c>
      <c r="H15" s="337">
        <f t="shared" si="8"/>
        <v>4559</v>
      </c>
      <c r="I15" s="337">
        <v>2325</v>
      </c>
      <c r="J15" s="337">
        <v>2234</v>
      </c>
      <c r="K15" s="107">
        <v>10208</v>
      </c>
      <c r="L15" s="107">
        <v>4986</v>
      </c>
      <c r="M15" s="107">
        <v>5222</v>
      </c>
      <c r="N15" s="35">
        <f t="shared" si="10"/>
        <v>10682</v>
      </c>
      <c r="O15" s="35">
        <v>5352</v>
      </c>
      <c r="P15" s="35">
        <v>5330</v>
      </c>
    </row>
    <row r="16" spans="1:17" s="261" customFormat="1" x14ac:dyDescent="0.15">
      <c r="A16" s="261" t="s">
        <v>8</v>
      </c>
      <c r="B16" s="262">
        <f>SUM(C16:D16)</f>
        <v>338326</v>
      </c>
      <c r="C16" s="262">
        <f>SUM(C17:C21)</f>
        <v>172213</v>
      </c>
      <c r="D16" s="262">
        <f t="shared" ref="D16" si="11">SUM(D17:D21)</f>
        <v>166113</v>
      </c>
      <c r="E16" s="262">
        <f>SUM(F16:G16)</f>
        <v>400503</v>
      </c>
      <c r="F16" s="262">
        <f>SUM(F17:F21)</f>
        <v>202336</v>
      </c>
      <c r="G16" s="262">
        <f t="shared" ref="G16" si="12">SUM(G17:G21)</f>
        <v>198167</v>
      </c>
      <c r="H16" s="336">
        <f>SUM(I16:J16)</f>
        <v>391325</v>
      </c>
      <c r="I16" s="336">
        <f>SUM(I17:I21)</f>
        <v>193330</v>
      </c>
      <c r="J16" s="336">
        <f t="shared" ref="J16:P16" si="13">SUM(J17:J21)</f>
        <v>197995</v>
      </c>
      <c r="K16" s="336">
        <f t="shared" si="13"/>
        <v>465052</v>
      </c>
      <c r="L16" s="336">
        <f t="shared" si="13"/>
        <v>226022</v>
      </c>
      <c r="M16" s="336">
        <f t="shared" si="13"/>
        <v>239030</v>
      </c>
      <c r="N16" s="342">
        <f t="shared" si="13"/>
        <v>543988</v>
      </c>
      <c r="O16" s="342">
        <f t="shared" si="13"/>
        <v>259532</v>
      </c>
      <c r="P16" s="342">
        <f t="shared" si="13"/>
        <v>284456</v>
      </c>
    </row>
    <row r="17" spans="1:16" x14ac:dyDescent="0.15">
      <c r="A17" s="258" t="s">
        <v>912</v>
      </c>
      <c r="B17" s="264">
        <f t="shared" si="2"/>
        <v>0</v>
      </c>
      <c r="C17" s="264">
        <v>0</v>
      </c>
      <c r="D17" s="264">
        <v>0</v>
      </c>
      <c r="E17" s="264">
        <f t="shared" si="3"/>
        <v>0</v>
      </c>
      <c r="F17" s="264">
        <v>0</v>
      </c>
      <c r="G17" s="264">
        <v>0</v>
      </c>
      <c r="H17" s="337">
        <f t="shared" ref="H17:H21" si="14">SUM(I17:J17)</f>
        <v>0</v>
      </c>
      <c r="I17" s="337"/>
      <c r="J17" s="337"/>
      <c r="K17" s="337">
        <f t="shared" ref="K17:K18" si="15">SUM(L17:M17)</f>
        <v>0</v>
      </c>
      <c r="L17" s="337">
        <v>0</v>
      </c>
      <c r="M17" s="337">
        <v>0</v>
      </c>
      <c r="N17" s="35">
        <f>SUM(O17:P17)</f>
        <v>0</v>
      </c>
      <c r="O17" s="35">
        <v>0</v>
      </c>
      <c r="P17" s="35">
        <v>0</v>
      </c>
    </row>
    <row r="18" spans="1:16" x14ac:dyDescent="0.15">
      <c r="A18" s="258" t="s">
        <v>913</v>
      </c>
      <c r="B18" s="264">
        <f t="shared" si="2"/>
        <v>0</v>
      </c>
      <c r="C18" s="264">
        <v>0</v>
      </c>
      <c r="D18" s="264">
        <v>0</v>
      </c>
      <c r="E18" s="264">
        <f t="shared" si="3"/>
        <v>0</v>
      </c>
      <c r="F18" s="264">
        <v>0</v>
      </c>
      <c r="G18" s="264">
        <v>0</v>
      </c>
      <c r="H18" s="337">
        <f t="shared" si="14"/>
        <v>0</v>
      </c>
      <c r="I18" s="337"/>
      <c r="J18" s="337"/>
      <c r="K18" s="337">
        <f t="shared" si="15"/>
        <v>0</v>
      </c>
      <c r="L18" s="337">
        <v>0</v>
      </c>
      <c r="M18" s="337">
        <v>0</v>
      </c>
      <c r="N18" s="35">
        <f t="shared" ref="N18:N21" si="16">SUM(O18:P18)</f>
        <v>0</v>
      </c>
      <c r="O18" s="35">
        <v>0</v>
      </c>
      <c r="P18" s="35">
        <v>0</v>
      </c>
    </row>
    <row r="19" spans="1:16" x14ac:dyDescent="0.15">
      <c r="A19" s="258" t="s">
        <v>914</v>
      </c>
      <c r="B19" s="264">
        <f t="shared" si="2"/>
        <v>218741</v>
      </c>
      <c r="C19" s="264">
        <v>108109</v>
      </c>
      <c r="D19" s="264">
        <v>110632</v>
      </c>
      <c r="E19" s="264">
        <f t="shared" si="3"/>
        <v>240118</v>
      </c>
      <c r="F19" s="264">
        <v>118479</v>
      </c>
      <c r="G19" s="264">
        <v>121639</v>
      </c>
      <c r="H19" s="337">
        <f t="shared" si="14"/>
        <v>263142</v>
      </c>
      <c r="I19" s="337">
        <v>127107</v>
      </c>
      <c r="J19" s="337">
        <v>136035</v>
      </c>
      <c r="K19" s="107">
        <v>310698</v>
      </c>
      <c r="L19" s="107">
        <v>148062</v>
      </c>
      <c r="M19" s="107">
        <v>162636</v>
      </c>
      <c r="N19" s="35">
        <f t="shared" si="16"/>
        <v>418684</v>
      </c>
      <c r="O19" s="35">
        <v>197962</v>
      </c>
      <c r="P19" s="35">
        <v>220722</v>
      </c>
    </row>
    <row r="20" spans="1:16" x14ac:dyDescent="0.15">
      <c r="A20" s="258" t="s">
        <v>1014</v>
      </c>
      <c r="B20" s="264">
        <f t="shared" si="2"/>
        <v>0</v>
      </c>
      <c r="C20" s="264">
        <v>0</v>
      </c>
      <c r="D20" s="264">
        <v>0</v>
      </c>
      <c r="E20" s="264">
        <f t="shared" si="3"/>
        <v>0</v>
      </c>
      <c r="F20" s="264">
        <v>0</v>
      </c>
      <c r="G20" s="264">
        <v>0</v>
      </c>
      <c r="H20" s="337">
        <f t="shared" si="14"/>
        <v>0</v>
      </c>
      <c r="I20" s="337"/>
      <c r="J20" s="337"/>
      <c r="K20" s="337">
        <f t="shared" ref="K20" si="17">SUM(L20:M20)</f>
        <v>0</v>
      </c>
      <c r="L20" s="337">
        <v>0</v>
      </c>
      <c r="M20" s="337">
        <v>0</v>
      </c>
      <c r="N20" s="35">
        <f t="shared" si="16"/>
        <v>0</v>
      </c>
      <c r="O20" s="35">
        <v>0</v>
      </c>
      <c r="P20" s="35">
        <v>0</v>
      </c>
    </row>
    <row r="21" spans="1:16" x14ac:dyDescent="0.15">
      <c r="A21" s="258" t="s">
        <v>1030</v>
      </c>
      <c r="B21" s="264">
        <f t="shared" si="2"/>
        <v>119585</v>
      </c>
      <c r="C21" s="264">
        <v>64104</v>
      </c>
      <c r="D21" s="264">
        <v>55481</v>
      </c>
      <c r="E21" s="264">
        <f t="shared" si="3"/>
        <v>160385</v>
      </c>
      <c r="F21" s="264">
        <v>83857</v>
      </c>
      <c r="G21" s="264">
        <v>76528</v>
      </c>
      <c r="H21" s="337">
        <f t="shared" si="14"/>
        <v>128183</v>
      </c>
      <c r="I21" s="337">
        <v>66223</v>
      </c>
      <c r="J21" s="337">
        <v>61960</v>
      </c>
      <c r="K21" s="107">
        <v>154354</v>
      </c>
      <c r="L21" s="107">
        <v>77960</v>
      </c>
      <c r="M21" s="107">
        <v>76394</v>
      </c>
      <c r="N21" s="35">
        <f t="shared" si="16"/>
        <v>125304</v>
      </c>
      <c r="O21" s="35">
        <v>61570</v>
      </c>
      <c r="P21" s="35">
        <v>63734</v>
      </c>
    </row>
    <row r="22" spans="1:16" s="261" customFormat="1" x14ac:dyDescent="0.15">
      <c r="A22" s="261" t="s">
        <v>9</v>
      </c>
      <c r="B22" s="262">
        <f>SUM(C22:D22)</f>
        <v>17725</v>
      </c>
      <c r="C22" s="262">
        <f t="shared" ref="C22:D22" si="18">SUM(C23:C25)</f>
        <v>8917</v>
      </c>
      <c r="D22" s="262">
        <f t="shared" si="18"/>
        <v>8808</v>
      </c>
      <c r="E22" s="262">
        <f>SUM(F22:G22)</f>
        <v>19045</v>
      </c>
      <c r="F22" s="262">
        <f t="shared" ref="F22:G22" si="19">SUM(F23:F25)</f>
        <v>9838</v>
      </c>
      <c r="G22" s="262">
        <f t="shared" si="19"/>
        <v>9207</v>
      </c>
      <c r="H22" s="336">
        <f>SUM(I22:J22)</f>
        <v>22181</v>
      </c>
      <c r="I22" s="336">
        <f t="shared" ref="I22:P22" si="20">SUM(I23:I25)</f>
        <v>11725</v>
      </c>
      <c r="J22" s="336">
        <f t="shared" si="20"/>
        <v>10456</v>
      </c>
      <c r="K22" s="336">
        <f t="shared" si="20"/>
        <v>21349</v>
      </c>
      <c r="L22" s="336">
        <f t="shared" si="20"/>
        <v>10656</v>
      </c>
      <c r="M22" s="336">
        <f t="shared" si="20"/>
        <v>10693</v>
      </c>
      <c r="N22" s="342">
        <f t="shared" si="20"/>
        <v>14429</v>
      </c>
      <c r="O22" s="342">
        <f t="shared" si="20"/>
        <v>7476</v>
      </c>
      <c r="P22" s="342">
        <f t="shared" si="20"/>
        <v>6953</v>
      </c>
    </row>
    <row r="23" spans="1:16" x14ac:dyDescent="0.15">
      <c r="A23" s="258" t="s">
        <v>917</v>
      </c>
      <c r="B23" s="264">
        <f t="shared" si="2"/>
        <v>13458</v>
      </c>
      <c r="C23" s="264">
        <v>6678</v>
      </c>
      <c r="D23" s="264">
        <v>6780</v>
      </c>
      <c r="E23" s="264">
        <f>SUM(F23:G23)</f>
        <v>13987</v>
      </c>
      <c r="F23" s="264">
        <v>7258</v>
      </c>
      <c r="G23" s="264">
        <v>6729</v>
      </c>
      <c r="H23" s="337">
        <f>SUM(I23:J23)</f>
        <v>17631</v>
      </c>
      <c r="I23" s="337">
        <v>9365</v>
      </c>
      <c r="J23" s="337">
        <v>8266</v>
      </c>
      <c r="K23" s="107">
        <v>16041</v>
      </c>
      <c r="L23" s="107">
        <v>7951</v>
      </c>
      <c r="M23" s="107">
        <v>8090</v>
      </c>
      <c r="N23" s="35">
        <f>SUM(O23:P23)</f>
        <v>8786</v>
      </c>
      <c r="O23" s="35">
        <v>4521</v>
      </c>
      <c r="P23" s="35">
        <v>4265</v>
      </c>
    </row>
    <row r="24" spans="1:16" x14ac:dyDescent="0.15">
      <c r="A24" s="258" t="s">
        <v>918</v>
      </c>
      <c r="B24" s="264">
        <f t="shared" si="2"/>
        <v>3761</v>
      </c>
      <c r="C24" s="264">
        <v>1930</v>
      </c>
      <c r="D24" s="264">
        <v>1831</v>
      </c>
      <c r="E24" s="264">
        <f t="shared" si="3"/>
        <v>4471</v>
      </c>
      <c r="F24" s="264">
        <v>2223</v>
      </c>
      <c r="G24" s="264">
        <v>2248</v>
      </c>
      <c r="H24" s="337">
        <f t="shared" ref="H24:H25" si="21">SUM(I24:J24)</f>
        <v>686</v>
      </c>
      <c r="I24" s="337">
        <v>447</v>
      </c>
      <c r="J24" s="337">
        <v>239</v>
      </c>
      <c r="K24" s="107">
        <v>4792</v>
      </c>
      <c r="L24" s="107">
        <v>2363</v>
      </c>
      <c r="M24" s="107">
        <v>2429</v>
      </c>
      <c r="N24" s="35">
        <f t="shared" ref="N24:N25" si="22">SUM(O24:P24)</f>
        <v>4702</v>
      </c>
      <c r="O24" s="35">
        <v>2351</v>
      </c>
      <c r="P24" s="35">
        <v>2351</v>
      </c>
    </row>
    <row r="25" spans="1:16" x14ac:dyDescent="0.15">
      <c r="A25" s="258" t="s">
        <v>919</v>
      </c>
      <c r="B25" s="264">
        <f t="shared" si="2"/>
        <v>506</v>
      </c>
      <c r="C25" s="264">
        <v>309</v>
      </c>
      <c r="D25" s="264">
        <v>197</v>
      </c>
      <c r="E25" s="264">
        <f t="shared" si="3"/>
        <v>587</v>
      </c>
      <c r="F25" s="264">
        <v>357</v>
      </c>
      <c r="G25" s="264">
        <v>230</v>
      </c>
      <c r="H25" s="337">
        <f t="shared" si="21"/>
        <v>3864</v>
      </c>
      <c r="I25" s="337">
        <v>1913</v>
      </c>
      <c r="J25" s="337">
        <v>1951</v>
      </c>
      <c r="K25" s="107">
        <v>516</v>
      </c>
      <c r="L25" s="107">
        <v>342</v>
      </c>
      <c r="M25" s="107">
        <v>174</v>
      </c>
      <c r="N25" s="35">
        <f t="shared" si="22"/>
        <v>941</v>
      </c>
      <c r="O25" s="35">
        <v>604</v>
      </c>
      <c r="P25" s="35">
        <v>337</v>
      </c>
    </row>
    <row r="26" spans="1:16" s="261" customFormat="1" x14ac:dyDescent="0.15">
      <c r="A26" s="261" t="s">
        <v>10</v>
      </c>
      <c r="B26" s="262">
        <f>SUM(C26:D26)</f>
        <v>70493</v>
      </c>
      <c r="C26" s="262">
        <f t="shared" ref="C26:D26" si="23">SUM(C27:C30)</f>
        <v>32274</v>
      </c>
      <c r="D26" s="262">
        <f t="shared" si="23"/>
        <v>38219</v>
      </c>
      <c r="E26" s="262">
        <f>SUM(F26:G26)</f>
        <v>68487</v>
      </c>
      <c r="F26" s="262">
        <f t="shared" ref="F26:G26" si="24">SUM(F27:F30)</f>
        <v>31472</v>
      </c>
      <c r="G26" s="262">
        <f t="shared" si="24"/>
        <v>37015</v>
      </c>
      <c r="H26" s="336">
        <f>SUM(I26:J26)</f>
        <v>79303</v>
      </c>
      <c r="I26" s="336">
        <f t="shared" ref="I26:P26" si="25">SUM(I27:I30)</f>
        <v>38028</v>
      </c>
      <c r="J26" s="336">
        <f t="shared" si="25"/>
        <v>41275</v>
      </c>
      <c r="K26" s="336">
        <f t="shared" si="25"/>
        <v>79179</v>
      </c>
      <c r="L26" s="336">
        <f t="shared" si="25"/>
        <v>37054</v>
      </c>
      <c r="M26" s="336">
        <f t="shared" si="25"/>
        <v>42125</v>
      </c>
      <c r="N26" s="342">
        <f t="shared" si="25"/>
        <v>87529</v>
      </c>
      <c r="O26" s="342">
        <f t="shared" si="25"/>
        <v>40956</v>
      </c>
      <c r="P26" s="342">
        <f t="shared" si="25"/>
        <v>46573</v>
      </c>
    </row>
    <row r="27" spans="1:16" x14ac:dyDescent="0.15">
      <c r="A27" s="258" t="s">
        <v>920</v>
      </c>
      <c r="B27" s="264">
        <f t="shared" si="2"/>
        <v>17372</v>
      </c>
      <c r="C27" s="264">
        <v>8416</v>
      </c>
      <c r="D27" s="264">
        <v>8956</v>
      </c>
      <c r="E27" s="264">
        <f t="shared" si="3"/>
        <v>15676</v>
      </c>
      <c r="F27" s="264">
        <v>7844</v>
      </c>
      <c r="G27" s="264">
        <v>7832</v>
      </c>
      <c r="H27" s="337">
        <f t="shared" ref="H27:H28" si="26">SUM(I27:J27)</f>
        <v>20312</v>
      </c>
      <c r="I27" s="337">
        <v>9858</v>
      </c>
      <c r="J27" s="337">
        <v>10454</v>
      </c>
      <c r="K27" s="107">
        <v>18138</v>
      </c>
      <c r="L27" s="107">
        <v>8950</v>
      </c>
      <c r="M27" s="107">
        <v>9188</v>
      </c>
      <c r="N27" s="35">
        <f>SUM(O27:P27)</f>
        <v>23312</v>
      </c>
      <c r="O27" s="35">
        <v>11314</v>
      </c>
      <c r="P27" s="35">
        <v>11998</v>
      </c>
    </row>
    <row r="28" spans="1:16" x14ac:dyDescent="0.15">
      <c r="A28" s="258" t="s">
        <v>921</v>
      </c>
      <c r="B28" s="264">
        <f t="shared" si="2"/>
        <v>44557</v>
      </c>
      <c r="C28" s="264">
        <v>19667</v>
      </c>
      <c r="D28" s="264">
        <v>24890</v>
      </c>
      <c r="E28" s="264">
        <f t="shared" si="3"/>
        <v>45124</v>
      </c>
      <c r="F28" s="264">
        <v>19695</v>
      </c>
      <c r="G28" s="264">
        <v>25429</v>
      </c>
      <c r="H28" s="337">
        <f t="shared" si="26"/>
        <v>51050</v>
      </c>
      <c r="I28" s="337">
        <v>24261</v>
      </c>
      <c r="J28" s="337">
        <v>26789</v>
      </c>
      <c r="K28" s="107">
        <v>53294</v>
      </c>
      <c r="L28" s="107">
        <v>24359</v>
      </c>
      <c r="M28" s="107">
        <v>28935</v>
      </c>
      <c r="N28" s="35">
        <f t="shared" ref="N28:N30" si="27">SUM(O28:P28)</f>
        <v>54636</v>
      </c>
      <c r="O28" s="35">
        <v>24882</v>
      </c>
      <c r="P28" s="35">
        <v>29754</v>
      </c>
    </row>
    <row r="29" spans="1:16" x14ac:dyDescent="0.15">
      <c r="A29" s="258" t="s">
        <v>922</v>
      </c>
      <c r="B29" s="264">
        <f t="shared" si="2"/>
        <v>3621</v>
      </c>
      <c r="C29" s="264">
        <v>1828</v>
      </c>
      <c r="D29" s="264">
        <v>1793</v>
      </c>
      <c r="E29" s="264">
        <f>SUM(F29:G29)</f>
        <v>2850</v>
      </c>
      <c r="F29" s="264">
        <v>1458</v>
      </c>
      <c r="G29" s="264">
        <v>1392</v>
      </c>
      <c r="H29" s="337">
        <f>SUM(I29:J29)</f>
        <v>2888</v>
      </c>
      <c r="I29" s="337">
        <v>1434</v>
      </c>
      <c r="J29" s="337">
        <v>1454</v>
      </c>
      <c r="K29" s="107">
        <v>2544</v>
      </c>
      <c r="L29" s="107">
        <v>1266</v>
      </c>
      <c r="M29" s="107">
        <v>1278</v>
      </c>
      <c r="N29" s="35">
        <f t="shared" si="27"/>
        <v>3590</v>
      </c>
      <c r="O29" s="35">
        <v>1829</v>
      </c>
      <c r="P29" s="35">
        <v>1761</v>
      </c>
    </row>
    <row r="30" spans="1:16" x14ac:dyDescent="0.15">
      <c r="A30" s="258" t="s">
        <v>923</v>
      </c>
      <c r="B30" s="264">
        <f t="shared" si="2"/>
        <v>4943</v>
      </c>
      <c r="C30" s="264">
        <v>2363</v>
      </c>
      <c r="D30" s="264">
        <v>2580</v>
      </c>
      <c r="E30" s="264">
        <f t="shared" si="3"/>
        <v>4837</v>
      </c>
      <c r="F30" s="264">
        <v>2475</v>
      </c>
      <c r="G30" s="264">
        <v>2362</v>
      </c>
      <c r="H30" s="337">
        <f t="shared" ref="H30" si="28">SUM(I30:J30)</f>
        <v>5053</v>
      </c>
      <c r="I30" s="337">
        <v>2475</v>
      </c>
      <c r="J30" s="337">
        <v>2578</v>
      </c>
      <c r="K30" s="107">
        <v>5203</v>
      </c>
      <c r="L30" s="107">
        <v>2479</v>
      </c>
      <c r="M30" s="107">
        <v>2724</v>
      </c>
      <c r="N30" s="35">
        <f t="shared" si="27"/>
        <v>5991</v>
      </c>
      <c r="O30" s="35">
        <v>2931</v>
      </c>
      <c r="P30" s="35">
        <v>3060</v>
      </c>
    </row>
    <row r="31" spans="1:16" s="261" customFormat="1" x14ac:dyDescent="0.15">
      <c r="A31" s="261" t="s">
        <v>11</v>
      </c>
      <c r="B31" s="262">
        <f>SUM(C31:D31)</f>
        <v>158605</v>
      </c>
      <c r="C31" s="262">
        <f t="shared" ref="C31:D31" si="29">SUM(C32:C39)</f>
        <v>87356</v>
      </c>
      <c r="D31" s="262">
        <f t="shared" si="29"/>
        <v>71249</v>
      </c>
      <c r="E31" s="262">
        <f>SUM(F31:G31)</f>
        <v>193118</v>
      </c>
      <c r="F31" s="262">
        <f>SUM(F32:F39)</f>
        <v>105691</v>
      </c>
      <c r="G31" s="262">
        <f t="shared" ref="G31" si="30">SUM(G32:G39)</f>
        <v>87427</v>
      </c>
      <c r="H31" s="336">
        <f>SUM(I31:J31)</f>
        <v>188405</v>
      </c>
      <c r="I31" s="336">
        <f>SUM(I32:I39)</f>
        <v>99398</v>
      </c>
      <c r="J31" s="336">
        <f t="shared" ref="J31:P31" si="31">SUM(J32:J39)</f>
        <v>89007</v>
      </c>
      <c r="K31" s="336">
        <f t="shared" si="31"/>
        <v>139646</v>
      </c>
      <c r="L31" s="336">
        <f t="shared" si="31"/>
        <v>80771</v>
      </c>
      <c r="M31" s="336">
        <f t="shared" si="31"/>
        <v>58875</v>
      </c>
      <c r="N31" s="342">
        <f t="shared" si="31"/>
        <v>197276</v>
      </c>
      <c r="O31" s="342">
        <f t="shared" si="31"/>
        <v>107527</v>
      </c>
      <c r="P31" s="342">
        <f t="shared" si="31"/>
        <v>89749</v>
      </c>
    </row>
    <row r="32" spans="1:16" x14ac:dyDescent="0.15">
      <c r="A32" s="258" t="s">
        <v>924</v>
      </c>
      <c r="B32" s="264">
        <f t="shared" si="2"/>
        <v>52389</v>
      </c>
      <c r="C32" s="264">
        <v>29104</v>
      </c>
      <c r="D32" s="264">
        <v>23285</v>
      </c>
      <c r="E32" s="264">
        <f t="shared" si="3"/>
        <v>58112</v>
      </c>
      <c r="F32" s="264">
        <v>32108</v>
      </c>
      <c r="G32" s="264">
        <v>26004</v>
      </c>
      <c r="H32" s="337">
        <f t="shared" ref="H32:H34" si="32">SUM(I32:J32)</f>
        <v>54487</v>
      </c>
      <c r="I32" s="337">
        <v>30373</v>
      </c>
      <c r="J32" s="337">
        <v>24114</v>
      </c>
      <c r="K32" s="107">
        <v>59041</v>
      </c>
      <c r="L32" s="107">
        <v>32609</v>
      </c>
      <c r="M32" s="107">
        <v>26432</v>
      </c>
      <c r="N32" s="35">
        <f>SUM(O32:P32)</f>
        <v>60320</v>
      </c>
      <c r="O32" s="35">
        <v>33222</v>
      </c>
      <c r="P32" s="35">
        <v>27098</v>
      </c>
    </row>
    <row r="33" spans="1:16" x14ac:dyDescent="0.15">
      <c r="A33" s="257" t="s">
        <v>925</v>
      </c>
      <c r="B33" s="264">
        <f t="shared" si="2"/>
        <v>1416</v>
      </c>
      <c r="C33" s="264">
        <v>865</v>
      </c>
      <c r="D33" s="264">
        <v>551</v>
      </c>
      <c r="E33" s="264">
        <f t="shared" si="3"/>
        <v>1142</v>
      </c>
      <c r="F33" s="264">
        <v>691</v>
      </c>
      <c r="G33" s="264">
        <v>451</v>
      </c>
      <c r="H33" s="337">
        <f t="shared" si="32"/>
        <v>2759</v>
      </c>
      <c r="I33" s="337">
        <v>1955</v>
      </c>
      <c r="J33" s="337">
        <v>804</v>
      </c>
      <c r="K33" s="107">
        <v>2300</v>
      </c>
      <c r="L33" s="107">
        <v>1473</v>
      </c>
      <c r="M33" s="107">
        <v>827</v>
      </c>
      <c r="N33" s="35">
        <f t="shared" ref="N33:N39" si="33">SUM(O33:P33)</f>
        <v>3086</v>
      </c>
      <c r="O33" s="35">
        <v>2011</v>
      </c>
      <c r="P33" s="35">
        <v>1075</v>
      </c>
    </row>
    <row r="34" spans="1:16" x14ac:dyDescent="0.15">
      <c r="A34" s="258" t="s">
        <v>926</v>
      </c>
      <c r="B34" s="264">
        <f t="shared" si="2"/>
        <v>0</v>
      </c>
      <c r="C34" s="264">
        <v>0</v>
      </c>
      <c r="D34" s="264">
        <v>0</v>
      </c>
      <c r="E34" s="264">
        <f t="shared" si="3"/>
        <v>0</v>
      </c>
      <c r="F34" s="264">
        <v>0</v>
      </c>
      <c r="G34" s="264">
        <v>0</v>
      </c>
      <c r="H34" s="337">
        <f t="shared" si="32"/>
        <v>0</v>
      </c>
      <c r="I34" s="337">
        <v>0</v>
      </c>
      <c r="J34" s="337">
        <v>0</v>
      </c>
      <c r="K34" s="337">
        <f t="shared" ref="K34" si="34">SUM(L34:M34)</f>
        <v>0</v>
      </c>
      <c r="L34" s="337">
        <v>0</v>
      </c>
      <c r="M34" s="337">
        <v>0</v>
      </c>
      <c r="N34" s="35">
        <f t="shared" si="33"/>
        <v>0</v>
      </c>
      <c r="O34" s="35">
        <v>0</v>
      </c>
      <c r="P34" s="35">
        <v>0</v>
      </c>
    </row>
    <row r="35" spans="1:16" x14ac:dyDescent="0.15">
      <c r="A35" s="258" t="s">
        <v>927</v>
      </c>
      <c r="B35" s="264">
        <f t="shared" si="2"/>
        <v>33212</v>
      </c>
      <c r="C35" s="264">
        <v>22940</v>
      </c>
      <c r="D35" s="264">
        <v>10272</v>
      </c>
      <c r="E35" s="264">
        <f>SUM(F35:G35)</f>
        <v>51208</v>
      </c>
      <c r="F35" s="264">
        <v>34561</v>
      </c>
      <c r="G35" s="264">
        <v>16647</v>
      </c>
      <c r="H35" s="337">
        <f>SUM(I35:J35)</f>
        <v>37021</v>
      </c>
      <c r="I35" s="337">
        <v>27344</v>
      </c>
      <c r="J35" s="337">
        <v>9677</v>
      </c>
      <c r="K35" s="107">
        <v>42298</v>
      </c>
      <c r="L35" s="107">
        <v>29179</v>
      </c>
      <c r="M35" s="107">
        <v>13119</v>
      </c>
      <c r="N35" s="35">
        <f t="shared" si="33"/>
        <v>41972</v>
      </c>
      <c r="O35" s="35">
        <v>28354</v>
      </c>
      <c r="P35" s="35">
        <v>13618</v>
      </c>
    </row>
    <row r="36" spans="1:16" x14ac:dyDescent="0.15">
      <c r="A36" s="258" t="s">
        <v>928</v>
      </c>
      <c r="B36" s="264">
        <f t="shared" si="2"/>
        <v>1845</v>
      </c>
      <c r="C36" s="264">
        <v>872</v>
      </c>
      <c r="D36" s="264">
        <v>973</v>
      </c>
      <c r="E36" s="264">
        <f t="shared" si="3"/>
        <v>1964</v>
      </c>
      <c r="F36" s="264">
        <v>1053</v>
      </c>
      <c r="G36" s="264">
        <v>911</v>
      </c>
      <c r="H36" s="337">
        <f t="shared" ref="H36:H37" si="35">SUM(I36:J36)</f>
        <v>1534</v>
      </c>
      <c r="I36" s="337">
        <v>779</v>
      </c>
      <c r="J36" s="337">
        <v>755</v>
      </c>
      <c r="K36" s="107">
        <v>2415</v>
      </c>
      <c r="L36" s="107">
        <v>1312</v>
      </c>
      <c r="M36" s="107">
        <v>1103</v>
      </c>
      <c r="N36" s="35">
        <f t="shared" si="33"/>
        <v>1915</v>
      </c>
      <c r="O36" s="35">
        <v>974</v>
      </c>
      <c r="P36" s="35">
        <v>941</v>
      </c>
    </row>
    <row r="37" spans="1:16" x14ac:dyDescent="0.15">
      <c r="A37" s="258" t="s">
        <v>929</v>
      </c>
      <c r="B37" s="264">
        <f t="shared" si="2"/>
        <v>0</v>
      </c>
      <c r="C37" s="264">
        <v>0</v>
      </c>
      <c r="D37" s="264">
        <v>0</v>
      </c>
      <c r="E37" s="264">
        <f t="shared" si="3"/>
        <v>0</v>
      </c>
      <c r="F37" s="264">
        <v>0</v>
      </c>
      <c r="G37" s="264">
        <v>0</v>
      </c>
      <c r="H37" s="337">
        <f t="shared" si="35"/>
        <v>0</v>
      </c>
      <c r="I37" s="337">
        <v>0</v>
      </c>
      <c r="J37" s="337">
        <v>0</v>
      </c>
      <c r="K37" s="337">
        <f t="shared" ref="K37" si="36">SUM(L37:M37)</f>
        <v>0</v>
      </c>
      <c r="L37" s="337">
        <v>0</v>
      </c>
      <c r="M37" s="337">
        <v>0</v>
      </c>
      <c r="N37" s="35">
        <f t="shared" si="33"/>
        <v>0</v>
      </c>
      <c r="O37" s="35">
        <v>0</v>
      </c>
      <c r="P37" s="35">
        <v>0</v>
      </c>
    </row>
    <row r="38" spans="1:16" ht="11.25" x14ac:dyDescent="0.15">
      <c r="A38" s="258" t="s">
        <v>930</v>
      </c>
      <c r="B38" s="264">
        <f t="shared" si="2"/>
        <v>17541</v>
      </c>
      <c r="C38" s="264">
        <v>8329</v>
      </c>
      <c r="D38" s="264">
        <v>9212</v>
      </c>
      <c r="E38" s="264">
        <f>SUM(F38:G38)</f>
        <v>22233</v>
      </c>
      <c r="F38" s="264">
        <v>10452</v>
      </c>
      <c r="G38" s="264">
        <v>11781</v>
      </c>
      <c r="H38" s="337">
        <f>SUM(I38:J38)</f>
        <v>27540</v>
      </c>
      <c r="I38" s="337">
        <v>12866</v>
      </c>
      <c r="J38" s="337">
        <v>14674</v>
      </c>
      <c r="K38" s="107">
        <v>22554</v>
      </c>
      <c r="L38" s="107">
        <v>10616</v>
      </c>
      <c r="M38" s="107">
        <v>11938</v>
      </c>
      <c r="N38" s="35">
        <f t="shared" si="33"/>
        <v>21080</v>
      </c>
      <c r="O38" s="35">
        <v>9724</v>
      </c>
      <c r="P38" s="35">
        <v>11356</v>
      </c>
    </row>
    <row r="39" spans="1:16" x14ac:dyDescent="0.15">
      <c r="A39" s="258" t="s">
        <v>931</v>
      </c>
      <c r="B39" s="264">
        <f t="shared" si="2"/>
        <v>52202</v>
      </c>
      <c r="C39" s="264">
        <v>25246</v>
      </c>
      <c r="D39" s="264">
        <v>26956</v>
      </c>
      <c r="E39" s="264">
        <f t="shared" si="3"/>
        <v>58459</v>
      </c>
      <c r="F39" s="264">
        <v>26826</v>
      </c>
      <c r="G39" s="264">
        <v>31633</v>
      </c>
      <c r="H39" s="337">
        <f t="shared" ref="H39" si="37">SUM(I39:J39)</f>
        <v>65064</v>
      </c>
      <c r="I39" s="337">
        <v>26081</v>
      </c>
      <c r="J39" s="337">
        <v>38983</v>
      </c>
      <c r="K39" s="107">
        <v>11038</v>
      </c>
      <c r="L39" s="107">
        <v>5582</v>
      </c>
      <c r="M39" s="107">
        <v>5456</v>
      </c>
      <c r="N39" s="35">
        <f t="shared" si="33"/>
        <v>68903</v>
      </c>
      <c r="O39" s="35">
        <v>33242</v>
      </c>
      <c r="P39" s="35">
        <v>35661</v>
      </c>
    </row>
    <row r="40" spans="1:16" s="261" customFormat="1" x14ac:dyDescent="0.15">
      <c r="A40" s="261" t="s">
        <v>12</v>
      </c>
      <c r="B40" s="262">
        <f>SUM(C40:D40)</f>
        <v>96485</v>
      </c>
      <c r="C40" s="262">
        <f t="shared" ref="C40:D40" si="38">SUM(C41:C42)</f>
        <v>43910</v>
      </c>
      <c r="D40" s="262">
        <f t="shared" si="38"/>
        <v>52575</v>
      </c>
      <c r="E40" s="262">
        <f>SUM(F40:G40)</f>
        <v>98529</v>
      </c>
      <c r="F40" s="262">
        <f t="shared" ref="F40:G40" si="39">SUM(F41:F42)</f>
        <v>42413</v>
      </c>
      <c r="G40" s="262">
        <f t="shared" si="39"/>
        <v>56116</v>
      </c>
      <c r="H40" s="336">
        <f>SUM(I40:J40)</f>
        <v>103770</v>
      </c>
      <c r="I40" s="336">
        <f t="shared" ref="I40:P40" si="40">SUM(I41:I42)</f>
        <v>43625</v>
      </c>
      <c r="J40" s="336">
        <f t="shared" si="40"/>
        <v>60145</v>
      </c>
      <c r="K40" s="336">
        <f t="shared" si="40"/>
        <v>114969</v>
      </c>
      <c r="L40" s="336">
        <f t="shared" si="40"/>
        <v>49126</v>
      </c>
      <c r="M40" s="336">
        <f t="shared" si="40"/>
        <v>65843</v>
      </c>
      <c r="N40" s="342">
        <f t="shared" si="40"/>
        <v>105463</v>
      </c>
      <c r="O40" s="342">
        <f t="shared" si="40"/>
        <v>44657</v>
      </c>
      <c r="P40" s="342">
        <f t="shared" si="40"/>
        <v>60806</v>
      </c>
    </row>
    <row r="41" spans="1:16" x14ac:dyDescent="0.15">
      <c r="A41" s="258" t="s">
        <v>932</v>
      </c>
      <c r="B41" s="264">
        <f>SUM(C41:D41)</f>
        <v>84460</v>
      </c>
      <c r="C41" s="264">
        <v>37009</v>
      </c>
      <c r="D41" s="264">
        <v>47451</v>
      </c>
      <c r="E41" s="264">
        <f>SUM(F41:G41)</f>
        <v>85169</v>
      </c>
      <c r="F41" s="264">
        <v>34693</v>
      </c>
      <c r="G41" s="264">
        <v>50476</v>
      </c>
      <c r="H41" s="337">
        <f>SUM(I41:J41)</f>
        <v>89693</v>
      </c>
      <c r="I41" s="337">
        <v>35917</v>
      </c>
      <c r="J41" s="337">
        <v>53776</v>
      </c>
      <c r="K41" s="107">
        <v>94754</v>
      </c>
      <c r="L41" s="107">
        <v>37902</v>
      </c>
      <c r="M41" s="107">
        <v>56852</v>
      </c>
      <c r="N41" s="35">
        <f>SUM(O41:P41)</f>
        <v>88432</v>
      </c>
      <c r="O41" s="35">
        <v>35372</v>
      </c>
      <c r="P41" s="35">
        <v>53060</v>
      </c>
    </row>
    <row r="42" spans="1:16" x14ac:dyDescent="0.15">
      <c r="A42" s="258" t="s">
        <v>933</v>
      </c>
      <c r="B42" s="264">
        <f>SUM(C42:D42)</f>
        <v>12025</v>
      </c>
      <c r="C42" s="264">
        <v>6901</v>
      </c>
      <c r="D42" s="264">
        <v>5124</v>
      </c>
      <c r="E42" s="264">
        <f>SUM(F42:G42)</f>
        <v>13360</v>
      </c>
      <c r="F42" s="264">
        <v>7720</v>
      </c>
      <c r="G42" s="264">
        <v>5640</v>
      </c>
      <c r="H42" s="337">
        <f>SUM(I42:J42)</f>
        <v>14077</v>
      </c>
      <c r="I42" s="337">
        <v>7708</v>
      </c>
      <c r="J42" s="337">
        <v>6369</v>
      </c>
      <c r="K42" s="107">
        <v>20215</v>
      </c>
      <c r="L42" s="107">
        <v>11224</v>
      </c>
      <c r="M42" s="107">
        <v>8991</v>
      </c>
      <c r="N42" s="35">
        <f>SUM(O42:P42)</f>
        <v>17031</v>
      </c>
      <c r="O42" s="35">
        <v>9285</v>
      </c>
      <c r="P42" s="35">
        <v>7746</v>
      </c>
    </row>
    <row r="43" spans="1:16" s="261" customFormat="1" x14ac:dyDescent="0.15">
      <c r="A43" s="261" t="s">
        <v>13</v>
      </c>
      <c r="B43" s="262">
        <f>SUM(C43:D43)</f>
        <v>13403</v>
      </c>
      <c r="C43" s="262">
        <f t="shared" ref="C43:D43" si="41">SUM(C44:C46)</f>
        <v>7337</v>
      </c>
      <c r="D43" s="262">
        <f t="shared" si="41"/>
        <v>6066</v>
      </c>
      <c r="E43" s="262">
        <f>SUM(F43:G43)</f>
        <v>20656</v>
      </c>
      <c r="F43" s="262">
        <f t="shared" ref="F43:G43" si="42">SUM(F44:F46)</f>
        <v>10994</v>
      </c>
      <c r="G43" s="262">
        <f t="shared" si="42"/>
        <v>9662</v>
      </c>
      <c r="H43" s="336">
        <f>SUM(I43:J43)</f>
        <v>23187</v>
      </c>
      <c r="I43" s="336">
        <f t="shared" ref="I43:P43" si="43">SUM(I44:I46)</f>
        <v>12246</v>
      </c>
      <c r="J43" s="336">
        <f t="shared" si="43"/>
        <v>10941</v>
      </c>
      <c r="K43" s="336">
        <f t="shared" si="43"/>
        <v>27946</v>
      </c>
      <c r="L43" s="336">
        <f t="shared" si="43"/>
        <v>14591</v>
      </c>
      <c r="M43" s="336">
        <f t="shared" si="43"/>
        <v>13355</v>
      </c>
      <c r="N43" s="342">
        <f t="shared" si="43"/>
        <v>32229</v>
      </c>
      <c r="O43" s="342">
        <f t="shared" si="43"/>
        <v>16563</v>
      </c>
      <c r="P43" s="342">
        <f t="shared" si="43"/>
        <v>15666</v>
      </c>
    </row>
    <row r="44" spans="1:16" x14ac:dyDescent="0.15">
      <c r="A44" s="258" t="s">
        <v>934</v>
      </c>
      <c r="B44" s="264">
        <f t="shared" si="2"/>
        <v>0</v>
      </c>
      <c r="C44" s="264">
        <v>0</v>
      </c>
      <c r="D44" s="264">
        <v>0</v>
      </c>
      <c r="E44" s="264">
        <f t="shared" si="3"/>
        <v>0</v>
      </c>
      <c r="F44" s="264">
        <v>0</v>
      </c>
      <c r="G44" s="264">
        <v>0</v>
      </c>
      <c r="H44" s="337">
        <f t="shared" ref="H44:H46" si="44">SUM(I44:J44)</f>
        <v>0</v>
      </c>
      <c r="I44" s="337">
        <v>0</v>
      </c>
      <c r="J44" s="337">
        <v>0</v>
      </c>
      <c r="K44" s="337">
        <f t="shared" ref="K44" si="45">SUM(L44:M44)</f>
        <v>0</v>
      </c>
      <c r="L44" s="337">
        <v>0</v>
      </c>
      <c r="M44" s="337">
        <v>0</v>
      </c>
      <c r="N44" s="35">
        <f>SUM(O44:P44)</f>
        <v>0</v>
      </c>
      <c r="O44" s="35">
        <v>0</v>
      </c>
      <c r="P44" s="35">
        <v>0</v>
      </c>
    </row>
    <row r="45" spans="1:16" x14ac:dyDescent="0.15">
      <c r="A45" s="258" t="s">
        <v>1016</v>
      </c>
      <c r="B45" s="264">
        <f t="shared" si="2"/>
        <v>12889</v>
      </c>
      <c r="C45" s="264">
        <v>6934</v>
      </c>
      <c r="D45" s="264">
        <v>5955</v>
      </c>
      <c r="E45" s="264">
        <f t="shared" si="3"/>
        <v>20088</v>
      </c>
      <c r="F45" s="264">
        <v>10532</v>
      </c>
      <c r="G45" s="264">
        <v>9556</v>
      </c>
      <c r="H45" s="337">
        <f t="shared" si="44"/>
        <v>22557</v>
      </c>
      <c r="I45" s="337">
        <v>11683</v>
      </c>
      <c r="J45" s="337">
        <v>10874</v>
      </c>
      <c r="K45" s="107">
        <v>27633</v>
      </c>
      <c r="L45" s="107">
        <v>14300</v>
      </c>
      <c r="M45" s="107">
        <v>13333</v>
      </c>
      <c r="N45" s="35">
        <f t="shared" ref="N45:N46" si="46">SUM(O45:P45)</f>
        <v>31973</v>
      </c>
      <c r="O45" s="35">
        <v>16360</v>
      </c>
      <c r="P45" s="35">
        <v>15613</v>
      </c>
    </row>
    <row r="46" spans="1:16" x14ac:dyDescent="0.15">
      <c r="A46" s="258" t="s">
        <v>936</v>
      </c>
      <c r="B46" s="264">
        <f t="shared" si="2"/>
        <v>514</v>
      </c>
      <c r="C46" s="264">
        <v>403</v>
      </c>
      <c r="D46" s="264">
        <v>111</v>
      </c>
      <c r="E46" s="264">
        <f t="shared" si="3"/>
        <v>568</v>
      </c>
      <c r="F46" s="264">
        <v>462</v>
      </c>
      <c r="G46" s="264">
        <v>106</v>
      </c>
      <c r="H46" s="337">
        <f t="shared" si="44"/>
        <v>630</v>
      </c>
      <c r="I46" s="337">
        <v>563</v>
      </c>
      <c r="J46" s="337">
        <v>67</v>
      </c>
      <c r="K46" s="107">
        <v>313</v>
      </c>
      <c r="L46" s="107">
        <v>291</v>
      </c>
      <c r="M46" s="107">
        <v>22</v>
      </c>
      <c r="N46" s="35">
        <f t="shared" si="46"/>
        <v>256</v>
      </c>
      <c r="O46" s="35">
        <v>203</v>
      </c>
      <c r="P46" s="35">
        <v>53</v>
      </c>
    </row>
    <row r="47" spans="1:16" s="261" customFormat="1" x14ac:dyDescent="0.15">
      <c r="A47" s="261" t="s">
        <v>14</v>
      </c>
      <c r="B47" s="262">
        <f>SUM(C47:D47)</f>
        <v>67325</v>
      </c>
      <c r="C47" s="262">
        <f t="shared" ref="C47:D47" si="47">SUM(C48:C55)</f>
        <v>34046</v>
      </c>
      <c r="D47" s="262">
        <f t="shared" si="47"/>
        <v>33279</v>
      </c>
      <c r="E47" s="262">
        <f>SUM(F47:G47)</f>
        <v>78376</v>
      </c>
      <c r="F47" s="262">
        <f t="shared" ref="F47:G47" si="48">SUM(F48:F55)</f>
        <v>41263</v>
      </c>
      <c r="G47" s="262">
        <f t="shared" si="48"/>
        <v>37113</v>
      </c>
      <c r="H47" s="336">
        <f>SUM(I47:J47)</f>
        <v>81006</v>
      </c>
      <c r="I47" s="336">
        <f t="shared" ref="I47:P47" si="49">SUM(I48:I55)</f>
        <v>42148</v>
      </c>
      <c r="J47" s="336">
        <f t="shared" si="49"/>
        <v>38858</v>
      </c>
      <c r="K47" s="336">
        <f t="shared" si="49"/>
        <v>97042</v>
      </c>
      <c r="L47" s="336">
        <f t="shared" si="49"/>
        <v>48576</v>
      </c>
      <c r="M47" s="336">
        <f t="shared" si="49"/>
        <v>48466</v>
      </c>
      <c r="N47" s="342">
        <f t="shared" si="49"/>
        <v>113006</v>
      </c>
      <c r="O47" s="342">
        <f t="shared" si="49"/>
        <v>55851</v>
      </c>
      <c r="P47" s="342">
        <f t="shared" si="49"/>
        <v>57155</v>
      </c>
    </row>
    <row r="48" spans="1:16" x14ac:dyDescent="0.15">
      <c r="A48" s="258" t="s">
        <v>937</v>
      </c>
      <c r="B48" s="264">
        <f t="shared" si="2"/>
        <v>5779</v>
      </c>
      <c r="C48" s="264">
        <v>2903</v>
      </c>
      <c r="D48" s="264">
        <v>2876</v>
      </c>
      <c r="E48" s="264">
        <f t="shared" si="3"/>
        <v>7354</v>
      </c>
      <c r="F48" s="264">
        <v>3668</v>
      </c>
      <c r="G48" s="264">
        <v>3686</v>
      </c>
      <c r="H48" s="337">
        <f t="shared" ref="H48:H55" si="50">SUM(I48:J48)</f>
        <v>8572</v>
      </c>
      <c r="I48" s="337">
        <v>4411</v>
      </c>
      <c r="J48" s="337">
        <v>4161</v>
      </c>
      <c r="K48" s="107">
        <v>9333</v>
      </c>
      <c r="L48" s="107">
        <v>4561</v>
      </c>
      <c r="M48" s="107">
        <v>4772</v>
      </c>
      <c r="N48" s="35">
        <f>SUM(O48:P48)</f>
        <v>10456</v>
      </c>
      <c r="O48" s="35">
        <v>5054</v>
      </c>
      <c r="P48" s="35">
        <v>5402</v>
      </c>
    </row>
    <row r="49" spans="1:16" x14ac:dyDescent="0.15">
      <c r="A49" s="258" t="s">
        <v>938</v>
      </c>
      <c r="B49" s="264">
        <f t="shared" si="2"/>
        <v>10947</v>
      </c>
      <c r="C49" s="264">
        <v>5454</v>
      </c>
      <c r="D49" s="264">
        <v>5493</v>
      </c>
      <c r="E49" s="264">
        <f t="shared" si="3"/>
        <v>13291</v>
      </c>
      <c r="F49" s="264">
        <v>7004</v>
      </c>
      <c r="G49" s="264">
        <v>6287</v>
      </c>
      <c r="H49" s="337">
        <f t="shared" si="50"/>
        <v>11604</v>
      </c>
      <c r="I49" s="337">
        <v>5946</v>
      </c>
      <c r="J49" s="337">
        <v>5658</v>
      </c>
      <c r="K49" s="107">
        <v>10497</v>
      </c>
      <c r="L49" s="107">
        <v>5206</v>
      </c>
      <c r="M49" s="107">
        <v>5291</v>
      </c>
      <c r="N49" s="35">
        <f t="shared" ref="N49:N55" si="51">SUM(O49:P49)</f>
        <v>13235</v>
      </c>
      <c r="O49" s="35">
        <v>6412</v>
      </c>
      <c r="P49" s="35">
        <v>6823</v>
      </c>
    </row>
    <row r="50" spans="1:16" x14ac:dyDescent="0.15">
      <c r="A50" s="258" t="s">
        <v>939</v>
      </c>
      <c r="B50" s="264">
        <f t="shared" si="2"/>
        <v>2945</v>
      </c>
      <c r="C50" s="264">
        <v>1474</v>
      </c>
      <c r="D50" s="264">
        <v>1471</v>
      </c>
      <c r="E50" s="264">
        <f t="shared" si="3"/>
        <v>3413</v>
      </c>
      <c r="F50" s="264">
        <v>1716</v>
      </c>
      <c r="G50" s="264">
        <v>1697</v>
      </c>
      <c r="H50" s="337">
        <f t="shared" si="50"/>
        <v>3866</v>
      </c>
      <c r="I50" s="337">
        <v>1885</v>
      </c>
      <c r="J50" s="337">
        <v>1981</v>
      </c>
      <c r="K50" s="107">
        <v>5116</v>
      </c>
      <c r="L50" s="107">
        <v>2416</v>
      </c>
      <c r="M50" s="107">
        <v>2700</v>
      </c>
      <c r="N50" s="35">
        <f t="shared" si="51"/>
        <v>5527</v>
      </c>
      <c r="O50" s="35">
        <v>2629</v>
      </c>
      <c r="P50" s="35">
        <v>2898</v>
      </c>
    </row>
    <row r="51" spans="1:16" x14ac:dyDescent="0.15">
      <c r="A51" s="258" t="s">
        <v>940</v>
      </c>
      <c r="B51" s="264">
        <f t="shared" si="2"/>
        <v>336</v>
      </c>
      <c r="C51" s="264">
        <v>318</v>
      </c>
      <c r="D51" s="264">
        <v>18</v>
      </c>
      <c r="E51" s="264">
        <f t="shared" si="3"/>
        <v>360</v>
      </c>
      <c r="F51" s="264">
        <v>310</v>
      </c>
      <c r="G51" s="264">
        <v>50</v>
      </c>
      <c r="H51" s="337">
        <f t="shared" si="50"/>
        <v>1061</v>
      </c>
      <c r="I51" s="337">
        <v>699</v>
      </c>
      <c r="J51" s="337">
        <v>362</v>
      </c>
      <c r="K51" s="107">
        <v>1148</v>
      </c>
      <c r="L51" s="107">
        <v>710</v>
      </c>
      <c r="M51" s="107">
        <v>438</v>
      </c>
      <c r="N51" s="35">
        <f t="shared" si="51"/>
        <v>816</v>
      </c>
      <c r="O51" s="35">
        <v>519</v>
      </c>
      <c r="P51" s="35">
        <v>297</v>
      </c>
    </row>
    <row r="52" spans="1:16" x14ac:dyDescent="0.15">
      <c r="A52" s="258" t="s">
        <v>941</v>
      </c>
      <c r="B52" s="264">
        <f t="shared" si="2"/>
        <v>310</v>
      </c>
      <c r="C52" s="264">
        <v>170</v>
      </c>
      <c r="D52" s="264">
        <v>140</v>
      </c>
      <c r="E52" s="264">
        <f t="shared" si="3"/>
        <v>228</v>
      </c>
      <c r="F52" s="264">
        <v>140</v>
      </c>
      <c r="G52" s="264">
        <v>88</v>
      </c>
      <c r="H52" s="337">
        <f t="shared" si="50"/>
        <v>241</v>
      </c>
      <c r="I52" s="337">
        <v>131</v>
      </c>
      <c r="J52" s="337">
        <v>110</v>
      </c>
      <c r="K52" s="107">
        <v>182</v>
      </c>
      <c r="L52" s="107">
        <v>87</v>
      </c>
      <c r="M52" s="107">
        <v>95</v>
      </c>
      <c r="N52" s="35">
        <f t="shared" si="51"/>
        <v>242</v>
      </c>
      <c r="O52" s="35">
        <v>106</v>
      </c>
      <c r="P52" s="35">
        <v>136</v>
      </c>
    </row>
    <row r="53" spans="1:16" x14ac:dyDescent="0.15">
      <c r="A53" s="258" t="s">
        <v>942</v>
      </c>
      <c r="B53" s="264">
        <f t="shared" si="2"/>
        <v>10354</v>
      </c>
      <c r="C53" s="264">
        <v>6512</v>
      </c>
      <c r="D53" s="264">
        <v>3842</v>
      </c>
      <c r="E53" s="264">
        <f t="shared" si="3"/>
        <v>10954</v>
      </c>
      <c r="F53" s="264">
        <v>6567</v>
      </c>
      <c r="G53" s="264">
        <v>4387</v>
      </c>
      <c r="H53" s="337">
        <f t="shared" si="50"/>
        <v>10558</v>
      </c>
      <c r="I53" s="337">
        <v>6344</v>
      </c>
      <c r="J53" s="337">
        <v>4214</v>
      </c>
      <c r="K53" s="107">
        <v>16727</v>
      </c>
      <c r="L53" s="107">
        <v>9333</v>
      </c>
      <c r="M53" s="107">
        <v>7394</v>
      </c>
      <c r="N53" s="35">
        <f t="shared" si="51"/>
        <v>19278</v>
      </c>
      <c r="O53" s="35">
        <v>10779</v>
      </c>
      <c r="P53" s="35">
        <v>8499</v>
      </c>
    </row>
    <row r="54" spans="1:16" x14ac:dyDescent="0.15">
      <c r="A54" s="258" t="s">
        <v>943</v>
      </c>
      <c r="B54" s="264">
        <f t="shared" si="2"/>
        <v>0</v>
      </c>
      <c r="C54" s="264">
        <v>0</v>
      </c>
      <c r="D54" s="264">
        <v>0</v>
      </c>
      <c r="E54" s="264">
        <f t="shared" si="3"/>
        <v>0</v>
      </c>
      <c r="F54" s="264">
        <v>0</v>
      </c>
      <c r="G54" s="264">
        <v>0</v>
      </c>
      <c r="H54" s="337">
        <f t="shared" si="50"/>
        <v>0</v>
      </c>
      <c r="I54" s="337">
        <v>0</v>
      </c>
      <c r="J54" s="337">
        <v>0</v>
      </c>
      <c r="K54" s="337">
        <f t="shared" ref="K54" si="52">SUM(L54:M54)</f>
        <v>0</v>
      </c>
      <c r="L54" s="337">
        <v>0</v>
      </c>
      <c r="M54" s="337">
        <v>0</v>
      </c>
      <c r="N54" s="35">
        <f t="shared" si="51"/>
        <v>63452</v>
      </c>
      <c r="O54" s="35">
        <v>30352</v>
      </c>
      <c r="P54" s="35">
        <v>33100</v>
      </c>
    </row>
    <row r="55" spans="1:16" x14ac:dyDescent="0.15">
      <c r="A55" s="258" t="s">
        <v>1017</v>
      </c>
      <c r="B55" s="264">
        <f t="shared" si="2"/>
        <v>36654</v>
      </c>
      <c r="C55" s="264">
        <v>17215</v>
      </c>
      <c r="D55" s="264">
        <v>19439</v>
      </c>
      <c r="E55" s="264">
        <f t="shared" si="3"/>
        <v>42776</v>
      </c>
      <c r="F55" s="264">
        <v>21858</v>
      </c>
      <c r="G55" s="264">
        <v>20918</v>
      </c>
      <c r="H55" s="337">
        <f t="shared" si="50"/>
        <v>45104</v>
      </c>
      <c r="I55" s="337">
        <v>22732</v>
      </c>
      <c r="J55" s="337">
        <v>22372</v>
      </c>
      <c r="K55" s="107">
        <v>54039</v>
      </c>
      <c r="L55" s="107">
        <v>26263</v>
      </c>
      <c r="M55" s="107">
        <v>27776</v>
      </c>
      <c r="N55" s="35">
        <f t="shared" si="51"/>
        <v>0</v>
      </c>
      <c r="O55" s="35">
        <v>0</v>
      </c>
      <c r="P55" s="35">
        <v>0</v>
      </c>
    </row>
    <row r="56" spans="1:16" s="261" customFormat="1" x14ac:dyDescent="0.15">
      <c r="A56" s="261" t="s">
        <v>15</v>
      </c>
      <c r="B56" s="262">
        <f>SUM(C56:D56)</f>
        <v>61864</v>
      </c>
      <c r="C56" s="262">
        <f t="shared" ref="C56:D56" si="53">SUM(C57:C63)</f>
        <v>33118</v>
      </c>
      <c r="D56" s="262">
        <f t="shared" si="53"/>
        <v>28746</v>
      </c>
      <c r="E56" s="262">
        <f>SUM(F56:G56)</f>
        <v>86274</v>
      </c>
      <c r="F56" s="262">
        <f t="shared" ref="F56:G56" si="54">SUM(F57:F63)</f>
        <v>45716</v>
      </c>
      <c r="G56" s="262">
        <f t="shared" si="54"/>
        <v>40558</v>
      </c>
      <c r="H56" s="336">
        <f>SUM(I56:J56)</f>
        <v>89078</v>
      </c>
      <c r="I56" s="336">
        <f t="shared" ref="I56:P56" si="55">SUM(I57:I63)</f>
        <v>48680</v>
      </c>
      <c r="J56" s="336">
        <f t="shared" si="55"/>
        <v>40398</v>
      </c>
      <c r="K56" s="336">
        <f t="shared" si="55"/>
        <v>99713</v>
      </c>
      <c r="L56" s="336">
        <f t="shared" si="55"/>
        <v>54981</v>
      </c>
      <c r="M56" s="336">
        <f t="shared" si="55"/>
        <v>44732</v>
      </c>
      <c r="N56" s="342">
        <f t="shared" si="55"/>
        <v>105175</v>
      </c>
      <c r="O56" s="342">
        <f t="shared" si="55"/>
        <v>58748</v>
      </c>
      <c r="P56" s="342">
        <f t="shared" si="55"/>
        <v>46427</v>
      </c>
    </row>
    <row r="57" spans="1:16" x14ac:dyDescent="0.15">
      <c r="A57" s="258" t="s">
        <v>945</v>
      </c>
      <c r="B57" s="264">
        <f t="shared" si="2"/>
        <v>48837</v>
      </c>
      <c r="C57" s="264">
        <v>26180</v>
      </c>
      <c r="D57" s="264">
        <v>22657</v>
      </c>
      <c r="E57" s="264">
        <f t="shared" si="3"/>
        <v>68480</v>
      </c>
      <c r="F57" s="264">
        <v>36335</v>
      </c>
      <c r="G57" s="264">
        <v>32145</v>
      </c>
      <c r="H57" s="337">
        <f t="shared" ref="H57:H63" si="56">SUM(I57:J57)</f>
        <v>70887</v>
      </c>
      <c r="I57" s="337">
        <v>38735</v>
      </c>
      <c r="J57" s="337">
        <v>32152</v>
      </c>
      <c r="K57" s="107">
        <v>75465</v>
      </c>
      <c r="L57" s="107">
        <v>42061</v>
      </c>
      <c r="M57" s="107">
        <v>33404</v>
      </c>
      <c r="N57" s="35">
        <f>SUM(O57:P57)</f>
        <v>76470</v>
      </c>
      <c r="O57" s="35">
        <v>43752</v>
      </c>
      <c r="P57" s="35">
        <v>32718</v>
      </c>
    </row>
    <row r="58" spans="1:16" x14ac:dyDescent="0.15">
      <c r="A58" s="258" t="s">
        <v>946</v>
      </c>
      <c r="B58" s="264">
        <f t="shared" si="2"/>
        <v>1722</v>
      </c>
      <c r="C58" s="264">
        <v>1153</v>
      </c>
      <c r="D58" s="264">
        <v>569</v>
      </c>
      <c r="E58" s="264">
        <f t="shared" si="3"/>
        <v>2074</v>
      </c>
      <c r="F58" s="264">
        <v>1391</v>
      </c>
      <c r="G58" s="264">
        <v>683</v>
      </c>
      <c r="H58" s="337">
        <f t="shared" si="56"/>
        <v>3415</v>
      </c>
      <c r="I58" s="337">
        <v>2144</v>
      </c>
      <c r="J58" s="337">
        <v>1271</v>
      </c>
      <c r="K58" s="107">
        <v>3671</v>
      </c>
      <c r="L58" s="107">
        <v>2125</v>
      </c>
      <c r="M58" s="107">
        <v>1546</v>
      </c>
      <c r="N58" s="35">
        <f t="shared" ref="N58:N63" si="57">SUM(O58:P58)</f>
        <v>4896</v>
      </c>
      <c r="O58" s="35">
        <v>2866</v>
      </c>
      <c r="P58" s="35">
        <v>2030</v>
      </c>
    </row>
    <row r="59" spans="1:16" x14ac:dyDescent="0.15">
      <c r="A59" s="258" t="s">
        <v>1018</v>
      </c>
      <c r="B59" s="264">
        <f t="shared" si="2"/>
        <v>716</v>
      </c>
      <c r="C59" s="264">
        <v>363</v>
      </c>
      <c r="D59" s="264">
        <v>353</v>
      </c>
      <c r="E59" s="264">
        <f t="shared" si="3"/>
        <v>1364</v>
      </c>
      <c r="F59" s="264">
        <v>701</v>
      </c>
      <c r="G59" s="264">
        <v>663</v>
      </c>
      <c r="H59" s="337">
        <f t="shared" si="56"/>
        <v>1083</v>
      </c>
      <c r="I59" s="337">
        <v>586</v>
      </c>
      <c r="J59" s="337">
        <v>497</v>
      </c>
      <c r="K59" s="107">
        <v>1630</v>
      </c>
      <c r="L59" s="107">
        <v>1158</v>
      </c>
      <c r="M59" s="107">
        <v>472</v>
      </c>
      <c r="N59" s="35">
        <f t="shared" si="57"/>
        <v>2145</v>
      </c>
      <c r="O59" s="35">
        <v>1159</v>
      </c>
      <c r="P59" s="35">
        <v>986</v>
      </c>
    </row>
    <row r="60" spans="1:16" x14ac:dyDescent="0.15">
      <c r="A60" s="258" t="s">
        <v>948</v>
      </c>
      <c r="B60" s="264">
        <f t="shared" si="2"/>
        <v>427</v>
      </c>
      <c r="C60" s="264">
        <v>314</v>
      </c>
      <c r="D60" s="264">
        <v>113</v>
      </c>
      <c r="E60" s="264">
        <f t="shared" si="3"/>
        <v>472</v>
      </c>
      <c r="F60" s="264">
        <v>334</v>
      </c>
      <c r="G60" s="264">
        <v>138</v>
      </c>
      <c r="H60" s="337">
        <f t="shared" si="56"/>
        <v>656</v>
      </c>
      <c r="I60" s="337">
        <v>489</v>
      </c>
      <c r="J60" s="337">
        <v>167</v>
      </c>
      <c r="K60" s="107">
        <v>938</v>
      </c>
      <c r="L60" s="107">
        <v>650</v>
      </c>
      <c r="M60" s="107">
        <v>288</v>
      </c>
      <c r="N60" s="35">
        <f t="shared" si="57"/>
        <v>828</v>
      </c>
      <c r="O60" s="35">
        <v>568</v>
      </c>
      <c r="P60" s="35">
        <v>260</v>
      </c>
    </row>
    <row r="61" spans="1:16" x14ac:dyDescent="0.15">
      <c r="A61" s="258" t="s">
        <v>949</v>
      </c>
      <c r="B61" s="264">
        <f t="shared" si="2"/>
        <v>672</v>
      </c>
      <c r="C61" s="264">
        <v>417</v>
      </c>
      <c r="D61" s="264">
        <v>255</v>
      </c>
      <c r="E61" s="264">
        <f t="shared" si="3"/>
        <v>871</v>
      </c>
      <c r="F61" s="264">
        <v>503</v>
      </c>
      <c r="G61" s="264">
        <v>368</v>
      </c>
      <c r="H61" s="337">
        <f t="shared" si="56"/>
        <v>827</v>
      </c>
      <c r="I61" s="337">
        <v>508</v>
      </c>
      <c r="J61" s="337">
        <v>319</v>
      </c>
      <c r="K61" s="107">
        <v>1264</v>
      </c>
      <c r="L61" s="107">
        <v>769</v>
      </c>
      <c r="M61" s="107">
        <v>495</v>
      </c>
      <c r="N61" s="35">
        <f t="shared" si="57"/>
        <v>1496</v>
      </c>
      <c r="O61" s="35">
        <v>901</v>
      </c>
      <c r="P61" s="35">
        <v>595</v>
      </c>
    </row>
    <row r="62" spans="1:16" x14ac:dyDescent="0.15">
      <c r="A62" s="258" t="s">
        <v>950</v>
      </c>
      <c r="B62" s="264">
        <f t="shared" si="2"/>
        <v>9490</v>
      </c>
      <c r="C62" s="264">
        <v>4691</v>
      </c>
      <c r="D62" s="264">
        <v>4799</v>
      </c>
      <c r="E62" s="264">
        <f t="shared" si="3"/>
        <v>12839</v>
      </c>
      <c r="F62" s="264">
        <v>6308</v>
      </c>
      <c r="G62" s="264">
        <v>6531</v>
      </c>
      <c r="H62" s="337">
        <f t="shared" si="56"/>
        <v>11864</v>
      </c>
      <c r="I62" s="337">
        <v>5970</v>
      </c>
      <c r="J62" s="337">
        <v>5894</v>
      </c>
      <c r="K62" s="107">
        <v>16334</v>
      </c>
      <c r="L62" s="107">
        <v>7928</v>
      </c>
      <c r="M62" s="107">
        <v>8406</v>
      </c>
      <c r="N62" s="35">
        <f t="shared" si="57"/>
        <v>18661</v>
      </c>
      <c r="O62" s="35">
        <v>9067</v>
      </c>
      <c r="P62" s="35">
        <v>9594</v>
      </c>
    </row>
    <row r="63" spans="1:16" x14ac:dyDescent="0.15">
      <c r="A63" s="258" t="s">
        <v>951</v>
      </c>
      <c r="B63" s="264">
        <f t="shared" si="2"/>
        <v>0</v>
      </c>
      <c r="C63" s="264">
        <v>0</v>
      </c>
      <c r="D63" s="264">
        <v>0</v>
      </c>
      <c r="E63" s="264">
        <f t="shared" si="3"/>
        <v>174</v>
      </c>
      <c r="F63" s="264">
        <v>144</v>
      </c>
      <c r="G63" s="264">
        <v>30</v>
      </c>
      <c r="H63" s="337">
        <f t="shared" si="56"/>
        <v>346</v>
      </c>
      <c r="I63" s="337">
        <v>248</v>
      </c>
      <c r="J63" s="337">
        <v>98</v>
      </c>
      <c r="K63" s="107">
        <v>411</v>
      </c>
      <c r="L63" s="107">
        <v>290</v>
      </c>
      <c r="M63" s="107">
        <v>121</v>
      </c>
      <c r="N63" s="35">
        <f t="shared" si="57"/>
        <v>679</v>
      </c>
      <c r="O63" s="35">
        <v>435</v>
      </c>
      <c r="P63" s="35">
        <v>244</v>
      </c>
    </row>
    <row r="64" spans="1:16" s="261" customFormat="1" x14ac:dyDescent="0.15">
      <c r="A64" s="261" t="s">
        <v>417</v>
      </c>
      <c r="B64" s="262">
        <f>SUM(C64:D64)</f>
        <v>371883</v>
      </c>
      <c r="C64" s="262">
        <f t="shared" ref="C64:D64" si="58">SUM(C65:C77)</f>
        <v>200400</v>
      </c>
      <c r="D64" s="262">
        <f t="shared" si="58"/>
        <v>171483</v>
      </c>
      <c r="E64" s="262">
        <f>SUM(F64:G64)</f>
        <v>462349</v>
      </c>
      <c r="F64" s="262">
        <f t="shared" ref="F64:G64" si="59">SUM(F65:F77)</f>
        <v>253199</v>
      </c>
      <c r="G64" s="262">
        <f t="shared" si="59"/>
        <v>209150</v>
      </c>
      <c r="H64" s="336">
        <f>SUM(I64:J64)</f>
        <v>437857</v>
      </c>
      <c r="I64" s="336">
        <f t="shared" ref="I64:P64" si="60">SUM(I65:I77)</f>
        <v>236949</v>
      </c>
      <c r="J64" s="336">
        <f t="shared" si="60"/>
        <v>200908</v>
      </c>
      <c r="K64" s="336">
        <f t="shared" si="60"/>
        <v>450797</v>
      </c>
      <c r="L64" s="336">
        <f t="shared" si="60"/>
        <v>241486</v>
      </c>
      <c r="M64" s="336">
        <f t="shared" si="60"/>
        <v>209311</v>
      </c>
      <c r="N64" s="342">
        <f t="shared" si="60"/>
        <v>460553</v>
      </c>
      <c r="O64" s="342">
        <f t="shared" si="60"/>
        <v>245283</v>
      </c>
      <c r="P64" s="342">
        <f t="shared" si="60"/>
        <v>215270</v>
      </c>
    </row>
    <row r="65" spans="1:16" x14ac:dyDescent="0.15">
      <c r="A65" s="258" t="s">
        <v>952</v>
      </c>
      <c r="B65" s="264">
        <f t="shared" si="2"/>
        <v>59823</v>
      </c>
      <c r="C65" s="264">
        <v>31423</v>
      </c>
      <c r="D65" s="264">
        <v>28400</v>
      </c>
      <c r="E65" s="264">
        <f t="shared" si="3"/>
        <v>81739</v>
      </c>
      <c r="F65" s="264">
        <v>42408</v>
      </c>
      <c r="G65" s="264">
        <v>39331</v>
      </c>
      <c r="H65" s="337">
        <f t="shared" ref="H65:H77" si="61">SUM(I65:J65)</f>
        <v>71010</v>
      </c>
      <c r="I65" s="337">
        <v>36720</v>
      </c>
      <c r="J65" s="337">
        <v>34290</v>
      </c>
      <c r="K65" s="107">
        <v>89621</v>
      </c>
      <c r="L65" s="107">
        <v>46869</v>
      </c>
      <c r="M65" s="107">
        <v>42752</v>
      </c>
      <c r="N65" s="35">
        <f>SUM(O65:P65)</f>
        <v>111709</v>
      </c>
      <c r="O65" s="35">
        <v>57851</v>
      </c>
      <c r="P65" s="35">
        <v>53858</v>
      </c>
    </row>
    <row r="66" spans="1:16" x14ac:dyDescent="0.15">
      <c r="A66" s="258" t="s">
        <v>953</v>
      </c>
      <c r="B66" s="264">
        <f t="shared" si="2"/>
        <v>32103</v>
      </c>
      <c r="C66" s="264">
        <v>16159</v>
      </c>
      <c r="D66" s="264">
        <v>15944</v>
      </c>
      <c r="E66" s="264">
        <f t="shared" si="3"/>
        <v>35026</v>
      </c>
      <c r="F66" s="264">
        <v>17773</v>
      </c>
      <c r="G66" s="264">
        <v>17253</v>
      </c>
      <c r="H66" s="337">
        <f t="shared" si="61"/>
        <v>40829</v>
      </c>
      <c r="I66" s="337">
        <v>20306</v>
      </c>
      <c r="J66" s="337">
        <v>20523</v>
      </c>
      <c r="K66" s="107">
        <v>48476</v>
      </c>
      <c r="L66" s="107">
        <v>24174</v>
      </c>
      <c r="M66" s="107">
        <v>24302</v>
      </c>
      <c r="N66" s="35">
        <f t="shared" ref="N66:N77" si="62">SUM(O66:P66)</f>
        <v>56465</v>
      </c>
      <c r="O66" s="35">
        <v>28262</v>
      </c>
      <c r="P66" s="35">
        <v>28203</v>
      </c>
    </row>
    <row r="67" spans="1:16" x14ac:dyDescent="0.15">
      <c r="A67" s="258" t="s">
        <v>954</v>
      </c>
      <c r="B67" s="264">
        <f t="shared" si="2"/>
        <v>11832</v>
      </c>
      <c r="C67" s="264">
        <v>6383</v>
      </c>
      <c r="D67" s="264">
        <v>5449</v>
      </c>
      <c r="E67" s="264">
        <f t="shared" si="3"/>
        <v>14669</v>
      </c>
      <c r="F67" s="264">
        <v>7751</v>
      </c>
      <c r="G67" s="264">
        <v>6918</v>
      </c>
      <c r="H67" s="337">
        <f t="shared" si="61"/>
        <v>13645</v>
      </c>
      <c r="I67" s="337">
        <v>7572</v>
      </c>
      <c r="J67" s="337">
        <v>6073</v>
      </c>
      <c r="K67" s="107">
        <v>19895</v>
      </c>
      <c r="L67" s="107">
        <v>10305</v>
      </c>
      <c r="M67" s="107">
        <v>9590</v>
      </c>
      <c r="N67" s="35">
        <f t="shared" si="62"/>
        <v>24643</v>
      </c>
      <c r="O67" s="35">
        <v>14167</v>
      </c>
      <c r="P67" s="35">
        <v>10476</v>
      </c>
    </row>
    <row r="68" spans="1:16" x14ac:dyDescent="0.15">
      <c r="A68" s="258" t="s">
        <v>955</v>
      </c>
      <c r="B68" s="264">
        <f t="shared" si="2"/>
        <v>4594</v>
      </c>
      <c r="C68" s="264">
        <v>2575</v>
      </c>
      <c r="D68" s="264">
        <v>2019</v>
      </c>
      <c r="E68" s="264">
        <f t="shared" si="3"/>
        <v>6956</v>
      </c>
      <c r="F68" s="264">
        <v>3709</v>
      </c>
      <c r="G68" s="264">
        <v>3247</v>
      </c>
      <c r="H68" s="337">
        <f t="shared" si="61"/>
        <v>8687</v>
      </c>
      <c r="I68" s="337">
        <v>4596</v>
      </c>
      <c r="J68" s="337">
        <v>4091</v>
      </c>
      <c r="K68" s="107">
        <v>8136</v>
      </c>
      <c r="L68" s="107">
        <v>4319</v>
      </c>
      <c r="M68" s="107">
        <v>3817</v>
      </c>
      <c r="N68" s="35">
        <f t="shared" si="62"/>
        <v>11270</v>
      </c>
      <c r="O68" s="35">
        <v>5847</v>
      </c>
      <c r="P68" s="35">
        <v>5423</v>
      </c>
    </row>
    <row r="69" spans="1:16" x14ac:dyDescent="0.15">
      <c r="A69" s="258" t="s">
        <v>956</v>
      </c>
      <c r="B69" s="264">
        <f t="shared" si="2"/>
        <v>115761</v>
      </c>
      <c r="C69" s="264">
        <v>61661</v>
      </c>
      <c r="D69" s="264">
        <v>54100</v>
      </c>
      <c r="E69" s="264">
        <f t="shared" si="3"/>
        <v>136014</v>
      </c>
      <c r="F69" s="264">
        <v>74705</v>
      </c>
      <c r="G69" s="264">
        <v>61309</v>
      </c>
      <c r="H69" s="337">
        <f t="shared" si="61"/>
        <v>129373</v>
      </c>
      <c r="I69" s="337">
        <v>70969</v>
      </c>
      <c r="J69" s="337">
        <v>58404</v>
      </c>
      <c r="K69" s="107">
        <v>92631</v>
      </c>
      <c r="L69" s="107">
        <v>49227</v>
      </c>
      <c r="M69" s="107">
        <v>43404</v>
      </c>
      <c r="N69" s="35">
        <f t="shared" si="62"/>
        <v>70832</v>
      </c>
      <c r="O69" s="35">
        <v>37688</v>
      </c>
      <c r="P69" s="35">
        <v>33144</v>
      </c>
    </row>
    <row r="70" spans="1:16" x14ac:dyDescent="0.15">
      <c r="A70" s="258" t="s">
        <v>1019</v>
      </c>
      <c r="B70" s="264">
        <f t="shared" si="2"/>
        <v>50</v>
      </c>
      <c r="C70" s="264">
        <v>26</v>
      </c>
      <c r="D70" s="264">
        <v>24</v>
      </c>
      <c r="E70" s="264">
        <f t="shared" si="3"/>
        <v>64</v>
      </c>
      <c r="F70" s="264">
        <v>35</v>
      </c>
      <c r="G70" s="264">
        <v>29</v>
      </c>
      <c r="H70" s="337">
        <f t="shared" si="61"/>
        <v>102</v>
      </c>
      <c r="I70" s="337">
        <v>77</v>
      </c>
      <c r="J70" s="337">
        <v>25</v>
      </c>
      <c r="K70" s="107">
        <v>146</v>
      </c>
      <c r="L70" s="107">
        <v>93</v>
      </c>
      <c r="M70" s="107">
        <v>53</v>
      </c>
      <c r="N70" s="35">
        <f t="shared" si="62"/>
        <v>69</v>
      </c>
      <c r="O70" s="35">
        <v>40</v>
      </c>
      <c r="P70" s="35">
        <v>29</v>
      </c>
    </row>
    <row r="71" spans="1:16" x14ac:dyDescent="0.15">
      <c r="A71" s="258" t="s">
        <v>958</v>
      </c>
      <c r="B71" s="264">
        <f t="shared" si="2"/>
        <v>0</v>
      </c>
      <c r="C71" s="264">
        <v>0</v>
      </c>
      <c r="D71" s="264">
        <v>0</v>
      </c>
      <c r="E71" s="264">
        <f t="shared" si="3"/>
        <v>0</v>
      </c>
      <c r="F71" s="264">
        <v>0</v>
      </c>
      <c r="G71" s="264">
        <v>0</v>
      </c>
      <c r="H71" s="337">
        <f t="shared" si="61"/>
        <v>0</v>
      </c>
      <c r="I71" s="337">
        <v>0</v>
      </c>
      <c r="J71" s="337">
        <v>0</v>
      </c>
      <c r="K71" s="337">
        <f t="shared" ref="K71" si="63">SUM(L71:M71)</f>
        <v>0</v>
      </c>
      <c r="L71" s="337">
        <v>0</v>
      </c>
      <c r="M71" s="337">
        <v>0</v>
      </c>
      <c r="N71" s="35">
        <f t="shared" si="62"/>
        <v>493</v>
      </c>
      <c r="O71" s="35">
        <v>317</v>
      </c>
      <c r="P71" s="35">
        <v>176</v>
      </c>
    </row>
    <row r="72" spans="1:16" x14ac:dyDescent="0.15">
      <c r="A72" s="258" t="s">
        <v>959</v>
      </c>
      <c r="B72" s="264">
        <f t="shared" si="2"/>
        <v>55641</v>
      </c>
      <c r="C72" s="264">
        <v>31854</v>
      </c>
      <c r="D72" s="264">
        <v>23787</v>
      </c>
      <c r="E72" s="264">
        <f t="shared" si="3"/>
        <v>84539</v>
      </c>
      <c r="F72" s="264">
        <v>48309</v>
      </c>
      <c r="G72" s="264">
        <v>36230</v>
      </c>
      <c r="H72" s="337">
        <f t="shared" si="61"/>
        <v>84924</v>
      </c>
      <c r="I72" s="337">
        <v>47483</v>
      </c>
      <c r="J72" s="337">
        <v>37441</v>
      </c>
      <c r="K72" s="107">
        <v>103425</v>
      </c>
      <c r="L72" s="107">
        <v>59663</v>
      </c>
      <c r="M72" s="107">
        <v>43762</v>
      </c>
      <c r="N72" s="35">
        <f t="shared" si="62"/>
        <v>108618</v>
      </c>
      <c r="O72" s="35">
        <v>60970</v>
      </c>
      <c r="P72" s="35">
        <v>47648</v>
      </c>
    </row>
    <row r="73" spans="1:16" x14ac:dyDescent="0.15">
      <c r="A73" s="258" t="s">
        <v>960</v>
      </c>
      <c r="B73" s="264">
        <f t="shared" si="2"/>
        <v>341</v>
      </c>
      <c r="C73" s="264">
        <v>180</v>
      </c>
      <c r="D73" s="264">
        <v>161</v>
      </c>
      <c r="E73" s="264">
        <f t="shared" si="3"/>
        <v>624</v>
      </c>
      <c r="F73" s="264">
        <v>302</v>
      </c>
      <c r="G73" s="264">
        <v>322</v>
      </c>
      <c r="H73" s="337">
        <f t="shared" si="61"/>
        <v>820</v>
      </c>
      <c r="I73" s="337">
        <v>513</v>
      </c>
      <c r="J73" s="337">
        <v>307</v>
      </c>
      <c r="K73" s="107">
        <v>603</v>
      </c>
      <c r="L73" s="107">
        <v>317</v>
      </c>
      <c r="M73" s="107">
        <v>286</v>
      </c>
      <c r="N73" s="35">
        <f t="shared" si="62"/>
        <v>0</v>
      </c>
      <c r="O73" s="35">
        <v>0</v>
      </c>
      <c r="P73" s="35">
        <v>0</v>
      </c>
    </row>
    <row r="74" spans="1:16" x14ac:dyDescent="0.15">
      <c r="A74" s="258" t="s">
        <v>961</v>
      </c>
      <c r="B74" s="264">
        <f t="shared" si="2"/>
        <v>0</v>
      </c>
      <c r="C74" s="264">
        <v>0</v>
      </c>
      <c r="D74" s="264">
        <v>0</v>
      </c>
      <c r="E74" s="264">
        <f t="shared" si="3"/>
        <v>0</v>
      </c>
      <c r="F74" s="264">
        <v>0</v>
      </c>
      <c r="G74" s="264">
        <v>0</v>
      </c>
      <c r="H74" s="337">
        <f t="shared" si="61"/>
        <v>0</v>
      </c>
      <c r="I74" s="337">
        <v>0</v>
      </c>
      <c r="J74" s="337">
        <v>0</v>
      </c>
      <c r="K74" s="337">
        <f t="shared" ref="K74" si="64">SUM(L74:M74)</f>
        <v>0</v>
      </c>
      <c r="L74" s="337">
        <v>0</v>
      </c>
      <c r="M74" s="337">
        <v>0</v>
      </c>
      <c r="N74" s="35">
        <f t="shared" si="62"/>
        <v>0</v>
      </c>
      <c r="O74" s="35">
        <v>0</v>
      </c>
      <c r="P74" s="35">
        <v>0</v>
      </c>
    </row>
    <row r="75" spans="1:16" x14ac:dyDescent="0.15">
      <c r="A75" s="258" t="s">
        <v>962</v>
      </c>
      <c r="B75" s="264">
        <f t="shared" si="2"/>
        <v>3954</v>
      </c>
      <c r="C75" s="264">
        <v>2802</v>
      </c>
      <c r="D75" s="264">
        <v>1152</v>
      </c>
      <c r="E75" s="264">
        <f t="shared" si="3"/>
        <v>11207</v>
      </c>
      <c r="F75" s="264">
        <v>8358</v>
      </c>
      <c r="G75" s="264">
        <v>2849</v>
      </c>
      <c r="H75" s="337">
        <f t="shared" si="61"/>
        <v>8751</v>
      </c>
      <c r="I75" s="337">
        <v>6164</v>
      </c>
      <c r="J75" s="337">
        <v>2587</v>
      </c>
      <c r="K75" s="107">
        <v>6233</v>
      </c>
      <c r="L75" s="107">
        <v>4025</v>
      </c>
      <c r="M75" s="107">
        <v>2208</v>
      </c>
      <c r="N75" s="35">
        <f t="shared" si="62"/>
        <v>3070</v>
      </c>
      <c r="O75" s="35">
        <v>1528</v>
      </c>
      <c r="P75" s="35">
        <v>1542</v>
      </c>
    </row>
    <row r="76" spans="1:16" x14ac:dyDescent="0.15">
      <c r="A76" s="258" t="s">
        <v>963</v>
      </c>
      <c r="B76" s="264">
        <f t="shared" ref="B76:B124" si="65">SUM(C76:D76)</f>
        <v>2731</v>
      </c>
      <c r="C76" s="264">
        <v>1257</v>
      </c>
      <c r="D76" s="264">
        <v>1474</v>
      </c>
      <c r="E76" s="264">
        <f t="shared" ref="E76:E124" si="66">SUM(F76:G76)</f>
        <v>5656</v>
      </c>
      <c r="F76" s="264">
        <v>2836</v>
      </c>
      <c r="G76" s="264">
        <v>2820</v>
      </c>
      <c r="H76" s="337">
        <f t="shared" si="61"/>
        <v>6244</v>
      </c>
      <c r="I76" s="337">
        <v>3138</v>
      </c>
      <c r="J76" s="337">
        <v>3106</v>
      </c>
      <c r="K76" s="107">
        <v>6680</v>
      </c>
      <c r="L76" s="107">
        <v>3353</v>
      </c>
      <c r="M76" s="107">
        <v>3327</v>
      </c>
      <c r="N76" s="35">
        <f t="shared" si="62"/>
        <v>5586</v>
      </c>
      <c r="O76" s="35">
        <v>2738</v>
      </c>
      <c r="P76" s="35">
        <v>2848</v>
      </c>
    </row>
    <row r="77" spans="1:16" x14ac:dyDescent="0.15">
      <c r="A77" s="258" t="s">
        <v>964</v>
      </c>
      <c r="B77" s="264">
        <f t="shared" si="65"/>
        <v>85053</v>
      </c>
      <c r="C77" s="264">
        <v>46080</v>
      </c>
      <c r="D77" s="264">
        <v>38973</v>
      </c>
      <c r="E77" s="264">
        <f t="shared" si="66"/>
        <v>85855</v>
      </c>
      <c r="F77" s="264">
        <v>47013</v>
      </c>
      <c r="G77" s="264">
        <v>38842</v>
      </c>
      <c r="H77" s="337">
        <f t="shared" si="61"/>
        <v>73472</v>
      </c>
      <c r="I77" s="337">
        <v>39411</v>
      </c>
      <c r="J77" s="337">
        <v>34061</v>
      </c>
      <c r="K77" s="107">
        <v>74951</v>
      </c>
      <c r="L77" s="107">
        <v>39141</v>
      </c>
      <c r="M77" s="107">
        <v>35810</v>
      </c>
      <c r="N77" s="35">
        <f t="shared" si="62"/>
        <v>67798</v>
      </c>
      <c r="O77" s="35">
        <v>35875</v>
      </c>
      <c r="P77" s="35">
        <v>31923</v>
      </c>
    </row>
    <row r="78" spans="1:16" s="261" customFormat="1" x14ac:dyDescent="0.15">
      <c r="A78" s="261" t="s">
        <v>17</v>
      </c>
      <c r="B78" s="262">
        <f>SUM(C78:D78)</f>
        <v>1221</v>
      </c>
      <c r="C78" s="262">
        <f t="shared" ref="C78:D78" si="67">SUM(C79:C80)</f>
        <v>687</v>
      </c>
      <c r="D78" s="262">
        <f t="shared" si="67"/>
        <v>534</v>
      </c>
      <c r="E78" s="262">
        <f>SUM(F78:G78)</f>
        <v>2322</v>
      </c>
      <c r="F78" s="262">
        <f t="shared" ref="F78:G78" si="68">SUM(F79:F80)</f>
        <v>1344</v>
      </c>
      <c r="G78" s="262">
        <f t="shared" si="68"/>
        <v>978</v>
      </c>
      <c r="H78" s="336">
        <f>SUM(I78:J78)</f>
        <v>4521</v>
      </c>
      <c r="I78" s="336">
        <f t="shared" ref="I78:M78" si="69">SUM(I79:I80)</f>
        <v>2402</v>
      </c>
      <c r="J78" s="336">
        <f t="shared" si="69"/>
        <v>2119</v>
      </c>
      <c r="K78" s="336">
        <f t="shared" si="69"/>
        <v>7122</v>
      </c>
      <c r="L78" s="336">
        <f t="shared" si="69"/>
        <v>4054</v>
      </c>
      <c r="M78" s="336">
        <f t="shared" si="69"/>
        <v>3068</v>
      </c>
      <c r="N78" s="63">
        <f>SUM(N79:N80)</f>
        <v>7385</v>
      </c>
      <c r="O78" s="63">
        <f>SUM(O79:O80)</f>
        <v>4121</v>
      </c>
      <c r="P78" s="63">
        <f>SUM(P79:P80)</f>
        <v>3264</v>
      </c>
    </row>
    <row r="79" spans="1:16" x14ac:dyDescent="0.15">
      <c r="A79" s="258" t="s">
        <v>965</v>
      </c>
      <c r="B79" s="264">
        <f t="shared" si="65"/>
        <v>528</v>
      </c>
      <c r="C79" s="264">
        <v>268</v>
      </c>
      <c r="D79" s="264">
        <v>260</v>
      </c>
      <c r="E79" s="264">
        <f t="shared" si="66"/>
        <v>1198</v>
      </c>
      <c r="F79" s="264">
        <v>733</v>
      </c>
      <c r="G79" s="264">
        <v>465</v>
      </c>
      <c r="H79" s="337">
        <f>SUM(I79:J79)</f>
        <v>1125</v>
      </c>
      <c r="I79" s="337">
        <v>706</v>
      </c>
      <c r="J79" s="337">
        <v>419</v>
      </c>
      <c r="K79" s="107">
        <v>2230</v>
      </c>
      <c r="L79" s="107">
        <v>1248</v>
      </c>
      <c r="M79" s="107">
        <v>982</v>
      </c>
      <c r="N79" s="35">
        <f>SUM(O79:P79)</f>
        <v>3579</v>
      </c>
      <c r="O79" s="35">
        <v>2110</v>
      </c>
      <c r="P79" s="35">
        <v>1469</v>
      </c>
    </row>
    <row r="80" spans="1:16" x14ac:dyDescent="0.15">
      <c r="A80" s="258" t="s">
        <v>966</v>
      </c>
      <c r="B80" s="264">
        <f t="shared" si="65"/>
        <v>693</v>
      </c>
      <c r="C80" s="264">
        <v>419</v>
      </c>
      <c r="D80" s="264">
        <v>274</v>
      </c>
      <c r="E80" s="264">
        <f t="shared" si="66"/>
        <v>1124</v>
      </c>
      <c r="F80" s="264">
        <v>611</v>
      </c>
      <c r="G80" s="264">
        <v>513</v>
      </c>
      <c r="H80" s="337">
        <f t="shared" ref="H80" si="70">SUM(I80:J80)</f>
        <v>3396</v>
      </c>
      <c r="I80" s="337">
        <v>1696</v>
      </c>
      <c r="J80" s="337">
        <v>1700</v>
      </c>
      <c r="K80" s="107">
        <v>4892</v>
      </c>
      <c r="L80" s="107">
        <v>2806</v>
      </c>
      <c r="M80" s="107">
        <v>2086</v>
      </c>
      <c r="N80" s="35">
        <f>SUM(O80:P80)</f>
        <v>3806</v>
      </c>
      <c r="O80" s="35">
        <v>2011</v>
      </c>
      <c r="P80" s="35">
        <v>1795</v>
      </c>
    </row>
    <row r="81" spans="1:16" s="261" customFormat="1" x14ac:dyDescent="0.15">
      <c r="A81" s="261" t="s">
        <v>18</v>
      </c>
      <c r="B81" s="262">
        <f>SUM(C81:D81)</f>
        <v>514248</v>
      </c>
      <c r="C81" s="262">
        <f t="shared" ref="C81:D81" si="71">SUM(C82:C92)</f>
        <v>253561</v>
      </c>
      <c r="D81" s="262">
        <f t="shared" si="71"/>
        <v>260687</v>
      </c>
      <c r="E81" s="262">
        <f>SUM(F81:G81)</f>
        <v>568391</v>
      </c>
      <c r="F81" s="262">
        <f t="shared" ref="F81:G81" si="72">SUM(F82:F92)</f>
        <v>275349</v>
      </c>
      <c r="G81" s="262">
        <f t="shared" si="72"/>
        <v>293042</v>
      </c>
      <c r="H81" s="336">
        <f>SUM(I81:J81)</f>
        <v>631151</v>
      </c>
      <c r="I81" s="336">
        <f>SUM(I82:I92)</f>
        <v>307259</v>
      </c>
      <c r="J81" s="336">
        <f t="shared" ref="J81:P81" si="73">SUM(J82:J92)</f>
        <v>323892</v>
      </c>
      <c r="K81" s="336">
        <f t="shared" si="73"/>
        <v>677011</v>
      </c>
      <c r="L81" s="336">
        <f t="shared" si="73"/>
        <v>336044</v>
      </c>
      <c r="M81" s="336">
        <f t="shared" si="73"/>
        <v>340967</v>
      </c>
      <c r="N81" s="342">
        <f t="shared" si="73"/>
        <v>787564</v>
      </c>
      <c r="O81" s="342">
        <f t="shared" si="73"/>
        <v>381808</v>
      </c>
      <c r="P81" s="342">
        <f t="shared" si="73"/>
        <v>405756</v>
      </c>
    </row>
    <row r="82" spans="1:16" x14ac:dyDescent="0.15">
      <c r="A82" s="258" t="s">
        <v>1020</v>
      </c>
      <c r="B82" s="264">
        <f t="shared" si="65"/>
        <v>27049</v>
      </c>
      <c r="C82" s="264">
        <v>12548</v>
      </c>
      <c r="D82" s="264">
        <v>14501</v>
      </c>
      <c r="E82" s="264">
        <f t="shared" si="66"/>
        <v>31142</v>
      </c>
      <c r="F82" s="264">
        <v>14110</v>
      </c>
      <c r="G82" s="264">
        <v>17032</v>
      </c>
      <c r="H82" s="337">
        <f t="shared" ref="H82:H92" si="74">SUM(I82:J82)</f>
        <v>39666</v>
      </c>
      <c r="I82" s="337">
        <v>17637</v>
      </c>
      <c r="J82" s="337">
        <v>22029</v>
      </c>
      <c r="K82" s="107">
        <v>48624</v>
      </c>
      <c r="L82" s="107">
        <v>22486</v>
      </c>
      <c r="M82" s="107">
        <v>26138</v>
      </c>
      <c r="N82" s="35">
        <f>SUM(O82:P82)</f>
        <v>53552</v>
      </c>
      <c r="O82" s="35">
        <v>24790</v>
      </c>
      <c r="P82" s="35">
        <v>28762</v>
      </c>
    </row>
    <row r="83" spans="1:16" x14ac:dyDescent="0.15">
      <c r="A83" s="258" t="s">
        <v>968</v>
      </c>
      <c r="B83" s="264">
        <f t="shared" si="65"/>
        <v>133037</v>
      </c>
      <c r="C83" s="264">
        <v>64681</v>
      </c>
      <c r="D83" s="264">
        <v>68356</v>
      </c>
      <c r="E83" s="264">
        <f t="shared" si="66"/>
        <v>124272</v>
      </c>
      <c r="F83" s="264">
        <v>60506</v>
      </c>
      <c r="G83" s="264">
        <v>63766</v>
      </c>
      <c r="H83" s="337">
        <f t="shared" si="74"/>
        <v>137778</v>
      </c>
      <c r="I83" s="337">
        <v>65122</v>
      </c>
      <c r="J83" s="337">
        <v>72656</v>
      </c>
      <c r="K83" s="107">
        <v>126613</v>
      </c>
      <c r="L83" s="107">
        <v>61061</v>
      </c>
      <c r="M83" s="107">
        <v>65552</v>
      </c>
      <c r="N83" s="35">
        <f t="shared" ref="N83:N92" si="75">SUM(O83:P83)</f>
        <v>153020</v>
      </c>
      <c r="O83" s="35">
        <v>72908</v>
      </c>
      <c r="P83" s="35">
        <v>80112</v>
      </c>
    </row>
    <row r="84" spans="1:16" x14ac:dyDescent="0.15">
      <c r="A84" s="258" t="s">
        <v>969</v>
      </c>
      <c r="B84" s="264">
        <f t="shared" si="65"/>
        <v>332334</v>
      </c>
      <c r="C84" s="264">
        <v>164755</v>
      </c>
      <c r="D84" s="264">
        <v>167579</v>
      </c>
      <c r="E84" s="264">
        <f t="shared" si="66"/>
        <v>386287</v>
      </c>
      <c r="F84" s="264">
        <v>187131</v>
      </c>
      <c r="G84" s="264">
        <v>199156</v>
      </c>
      <c r="H84" s="337">
        <f t="shared" si="74"/>
        <v>415625</v>
      </c>
      <c r="I84" s="337">
        <v>205040</v>
      </c>
      <c r="J84" s="337">
        <v>210585</v>
      </c>
      <c r="K84" s="107">
        <v>468523</v>
      </c>
      <c r="L84" s="107">
        <v>235247</v>
      </c>
      <c r="M84" s="107">
        <v>233276</v>
      </c>
      <c r="N84" s="35">
        <f t="shared" si="75"/>
        <v>546411</v>
      </c>
      <c r="O84" s="35">
        <v>266610</v>
      </c>
      <c r="P84" s="35">
        <v>279801</v>
      </c>
    </row>
    <row r="85" spans="1:16" x14ac:dyDescent="0.15">
      <c r="A85" s="258" t="s">
        <v>970</v>
      </c>
      <c r="B85" s="264">
        <f t="shared" si="65"/>
        <v>12189</v>
      </c>
      <c r="C85" s="264">
        <v>6506</v>
      </c>
      <c r="D85" s="264">
        <v>5683</v>
      </c>
      <c r="E85" s="264">
        <f t="shared" si="66"/>
        <v>15728</v>
      </c>
      <c r="F85" s="264">
        <v>8105</v>
      </c>
      <c r="G85" s="264">
        <v>7623</v>
      </c>
      <c r="H85" s="337">
        <f t="shared" si="74"/>
        <v>16583</v>
      </c>
      <c r="I85" s="337">
        <v>8727</v>
      </c>
      <c r="J85" s="337">
        <v>7856</v>
      </c>
      <c r="K85" s="107">
        <v>20265</v>
      </c>
      <c r="L85" s="107">
        <v>10556</v>
      </c>
      <c r="M85" s="107">
        <v>9709</v>
      </c>
      <c r="N85" s="35">
        <f t="shared" si="75"/>
        <v>26632</v>
      </c>
      <c r="O85" s="35">
        <v>13449</v>
      </c>
      <c r="P85" s="35">
        <v>13183</v>
      </c>
    </row>
    <row r="86" spans="1:16" x14ac:dyDescent="0.15">
      <c r="A86" s="258" t="s">
        <v>971</v>
      </c>
      <c r="B86" s="264">
        <f t="shared" si="65"/>
        <v>0</v>
      </c>
      <c r="C86" s="264">
        <v>0</v>
      </c>
      <c r="D86" s="264">
        <v>0</v>
      </c>
      <c r="E86" s="264">
        <f t="shared" si="66"/>
        <v>621</v>
      </c>
      <c r="F86" s="264">
        <v>415</v>
      </c>
      <c r="G86" s="264">
        <v>206</v>
      </c>
      <c r="H86" s="337">
        <f t="shared" si="74"/>
        <v>1928</v>
      </c>
      <c r="I86" s="337">
        <v>1227</v>
      </c>
      <c r="J86" s="337">
        <v>701</v>
      </c>
      <c r="K86" s="107">
        <v>1916</v>
      </c>
      <c r="L86" s="107">
        <v>1062</v>
      </c>
      <c r="M86" s="107">
        <v>854</v>
      </c>
      <c r="N86" s="35">
        <f t="shared" si="75"/>
        <v>1072</v>
      </c>
      <c r="O86" s="35">
        <v>657</v>
      </c>
      <c r="P86" s="35">
        <v>415</v>
      </c>
    </row>
    <row r="87" spans="1:16" x14ac:dyDescent="0.15">
      <c r="A87" s="258" t="s">
        <v>972</v>
      </c>
      <c r="B87" s="264">
        <f t="shared" si="65"/>
        <v>0</v>
      </c>
      <c r="C87" s="264">
        <v>0</v>
      </c>
      <c r="D87" s="264">
        <v>0</v>
      </c>
      <c r="E87" s="264">
        <f t="shared" si="66"/>
        <v>0</v>
      </c>
      <c r="F87" s="264">
        <v>0</v>
      </c>
      <c r="G87" s="264">
        <v>0</v>
      </c>
      <c r="H87" s="337">
        <f t="shared" si="74"/>
        <v>0</v>
      </c>
      <c r="I87" s="337">
        <v>0</v>
      </c>
      <c r="J87" s="337">
        <v>0</v>
      </c>
      <c r="K87" s="337">
        <f t="shared" ref="K87:K88" si="76">SUM(L87:M87)</f>
        <v>0</v>
      </c>
      <c r="L87" s="337">
        <v>0</v>
      </c>
      <c r="M87" s="337">
        <v>0</v>
      </c>
      <c r="N87" s="35">
        <f t="shared" si="75"/>
        <v>0</v>
      </c>
      <c r="O87" s="35">
        <v>0</v>
      </c>
      <c r="P87" s="35">
        <v>0</v>
      </c>
    </row>
    <row r="88" spans="1:16" x14ac:dyDescent="0.15">
      <c r="A88" s="258" t="s">
        <v>973</v>
      </c>
      <c r="B88" s="264">
        <f t="shared" si="65"/>
        <v>0</v>
      </c>
      <c r="C88" s="264">
        <v>0</v>
      </c>
      <c r="D88" s="264">
        <v>0</v>
      </c>
      <c r="E88" s="264">
        <f t="shared" si="66"/>
        <v>0</v>
      </c>
      <c r="F88" s="264">
        <v>0</v>
      </c>
      <c r="G88" s="264">
        <v>0</v>
      </c>
      <c r="H88" s="337">
        <f t="shared" si="74"/>
        <v>0</v>
      </c>
      <c r="I88" s="337">
        <v>0</v>
      </c>
      <c r="J88" s="337">
        <v>0</v>
      </c>
      <c r="K88" s="337">
        <f t="shared" si="76"/>
        <v>0</v>
      </c>
      <c r="L88" s="337">
        <v>0</v>
      </c>
      <c r="M88" s="337">
        <v>0</v>
      </c>
      <c r="N88" s="35">
        <f t="shared" si="75"/>
        <v>0</v>
      </c>
      <c r="O88" s="35">
        <v>0</v>
      </c>
      <c r="P88" s="35">
        <v>0</v>
      </c>
    </row>
    <row r="89" spans="1:16" x14ac:dyDescent="0.15">
      <c r="A89" s="258" t="s">
        <v>974</v>
      </c>
      <c r="B89" s="264">
        <f t="shared" si="65"/>
        <v>2988</v>
      </c>
      <c r="C89" s="264">
        <v>1766</v>
      </c>
      <c r="D89" s="264">
        <v>1222</v>
      </c>
      <c r="E89" s="264">
        <f t="shared" si="66"/>
        <v>3241</v>
      </c>
      <c r="F89" s="264">
        <v>1881</v>
      </c>
      <c r="G89" s="264">
        <v>1360</v>
      </c>
      <c r="H89" s="337">
        <f t="shared" si="74"/>
        <v>4245</v>
      </c>
      <c r="I89" s="337">
        <v>2469</v>
      </c>
      <c r="J89" s="337">
        <v>1776</v>
      </c>
      <c r="K89" s="107">
        <v>3401</v>
      </c>
      <c r="L89" s="107">
        <v>1967</v>
      </c>
      <c r="M89" s="107">
        <v>1434</v>
      </c>
      <c r="N89" s="35">
        <f t="shared" si="75"/>
        <v>0</v>
      </c>
      <c r="O89" s="35">
        <v>0</v>
      </c>
      <c r="P89" s="35">
        <v>0</v>
      </c>
    </row>
    <row r="90" spans="1:16" x14ac:dyDescent="0.15">
      <c r="A90" s="258" t="s">
        <v>975</v>
      </c>
      <c r="B90" s="264">
        <f t="shared" si="65"/>
        <v>471</v>
      </c>
      <c r="C90" s="264">
        <v>281</v>
      </c>
      <c r="D90" s="264">
        <v>190</v>
      </c>
      <c r="E90" s="264">
        <f t="shared" si="66"/>
        <v>560</v>
      </c>
      <c r="F90" s="264">
        <v>310</v>
      </c>
      <c r="G90" s="264">
        <v>250</v>
      </c>
      <c r="H90" s="337">
        <f t="shared" si="74"/>
        <v>769</v>
      </c>
      <c r="I90" s="337">
        <v>408</v>
      </c>
      <c r="J90" s="337">
        <v>361</v>
      </c>
      <c r="K90" s="107">
        <v>1246</v>
      </c>
      <c r="L90" s="107">
        <v>666</v>
      </c>
      <c r="M90" s="107">
        <v>580</v>
      </c>
      <c r="N90" s="35">
        <f t="shared" si="75"/>
        <v>2423</v>
      </c>
      <c r="O90" s="35">
        <v>1263</v>
      </c>
      <c r="P90" s="35">
        <v>1160</v>
      </c>
    </row>
    <row r="91" spans="1:16" x14ac:dyDescent="0.15">
      <c r="A91" s="258" t="s">
        <v>976</v>
      </c>
      <c r="B91" s="264">
        <f t="shared" si="65"/>
        <v>1907</v>
      </c>
      <c r="C91" s="264">
        <v>851</v>
      </c>
      <c r="D91" s="264">
        <v>1056</v>
      </c>
      <c r="E91" s="264">
        <f t="shared" si="66"/>
        <v>1855</v>
      </c>
      <c r="F91" s="264">
        <v>793</v>
      </c>
      <c r="G91" s="264">
        <v>1062</v>
      </c>
      <c r="H91" s="337">
        <f t="shared" si="74"/>
        <v>7928</v>
      </c>
      <c r="I91" s="337">
        <v>3635</v>
      </c>
      <c r="J91" s="337">
        <v>4293</v>
      </c>
      <c r="K91" s="107">
        <v>1316</v>
      </c>
      <c r="L91" s="107">
        <v>648</v>
      </c>
      <c r="M91" s="107">
        <v>668</v>
      </c>
      <c r="N91" s="35">
        <f t="shared" si="75"/>
        <v>1055</v>
      </c>
      <c r="O91" s="35">
        <v>555</v>
      </c>
      <c r="P91" s="35">
        <v>500</v>
      </c>
    </row>
    <row r="92" spans="1:16" x14ac:dyDescent="0.15">
      <c r="A92" s="258" t="s">
        <v>977</v>
      </c>
      <c r="B92" s="264">
        <f t="shared" si="65"/>
        <v>4273</v>
      </c>
      <c r="C92" s="264">
        <v>2173</v>
      </c>
      <c r="D92" s="264">
        <v>2100</v>
      </c>
      <c r="E92" s="264">
        <f t="shared" si="66"/>
        <v>4685</v>
      </c>
      <c r="F92" s="264">
        <v>2098</v>
      </c>
      <c r="G92" s="264">
        <v>2587</v>
      </c>
      <c r="H92" s="337">
        <f t="shared" si="74"/>
        <v>6629</v>
      </c>
      <c r="I92" s="337">
        <v>2994</v>
      </c>
      <c r="J92" s="337">
        <v>3635</v>
      </c>
      <c r="K92" s="107">
        <v>5107</v>
      </c>
      <c r="L92" s="107">
        <v>2351</v>
      </c>
      <c r="M92" s="107">
        <v>2756</v>
      </c>
      <c r="N92" s="35">
        <f t="shared" si="75"/>
        <v>3399</v>
      </c>
      <c r="O92" s="35">
        <v>1576</v>
      </c>
      <c r="P92" s="35">
        <v>1823</v>
      </c>
    </row>
    <row r="93" spans="1:16" s="261" customFormat="1" x14ac:dyDescent="0.15">
      <c r="A93" s="261" t="s">
        <v>19</v>
      </c>
      <c r="B93" s="262">
        <f>SUM(C93:D93)</f>
        <v>32544</v>
      </c>
      <c r="C93" s="262">
        <f>SUM(C94:C112)</f>
        <v>18632</v>
      </c>
      <c r="D93" s="262">
        <f>SUM(D94:D112)</f>
        <v>13912</v>
      </c>
      <c r="E93" s="262">
        <f>SUM(F93:G93)</f>
        <v>50008</v>
      </c>
      <c r="F93" s="262">
        <f>SUM(F94:F112)</f>
        <v>26568</v>
      </c>
      <c r="G93" s="262">
        <f>SUM(G94:G112)</f>
        <v>23440</v>
      </c>
      <c r="H93" s="336">
        <f>SUM(I93:J93)</f>
        <v>52931</v>
      </c>
      <c r="I93" s="336">
        <f>SUM(I94:I112)</f>
        <v>30698</v>
      </c>
      <c r="J93" s="336">
        <f>SUM(J94:J112)</f>
        <v>22233</v>
      </c>
      <c r="K93" s="336">
        <f t="shared" ref="K93:P93" si="77">SUM(K94:K112)</f>
        <v>73451</v>
      </c>
      <c r="L93" s="336">
        <f t="shared" si="77"/>
        <v>42884</v>
      </c>
      <c r="M93" s="336">
        <f t="shared" si="77"/>
        <v>30567</v>
      </c>
      <c r="N93" s="342">
        <f t="shared" si="77"/>
        <v>92457</v>
      </c>
      <c r="O93" s="342">
        <f t="shared" si="77"/>
        <v>53150</v>
      </c>
      <c r="P93" s="342">
        <f t="shared" si="77"/>
        <v>39307</v>
      </c>
    </row>
    <row r="94" spans="1:16" x14ac:dyDescent="0.15">
      <c r="A94" s="258" t="s">
        <v>1021</v>
      </c>
      <c r="B94" s="264">
        <f t="shared" si="65"/>
        <v>0</v>
      </c>
      <c r="C94" s="264">
        <v>0</v>
      </c>
      <c r="D94" s="264">
        <v>0</v>
      </c>
      <c r="E94" s="264">
        <f t="shared" si="66"/>
        <v>0</v>
      </c>
      <c r="F94" s="264">
        <v>0</v>
      </c>
      <c r="G94" s="264">
        <v>0</v>
      </c>
      <c r="H94" s="337">
        <f t="shared" ref="H94:H112" si="78">SUM(I94:J94)</f>
        <v>0</v>
      </c>
      <c r="I94" s="337">
        <v>0</v>
      </c>
      <c r="J94" s="337">
        <v>0</v>
      </c>
      <c r="K94" s="337">
        <f t="shared" ref="K94:K95" si="79">SUM(L94:M94)</f>
        <v>0</v>
      </c>
      <c r="L94" s="337">
        <v>0</v>
      </c>
      <c r="M94" s="337">
        <v>0</v>
      </c>
      <c r="N94" s="35">
        <f>SUM(O94:P94)</f>
        <v>0</v>
      </c>
      <c r="O94" s="35">
        <v>0</v>
      </c>
      <c r="P94" s="35">
        <v>0</v>
      </c>
    </row>
    <row r="95" spans="1:16" x14ac:dyDescent="0.15">
      <c r="A95" s="258" t="s">
        <v>1022</v>
      </c>
      <c r="B95" s="264">
        <f t="shared" si="65"/>
        <v>0</v>
      </c>
      <c r="C95" s="264">
        <v>0</v>
      </c>
      <c r="D95" s="264">
        <v>0</v>
      </c>
      <c r="E95" s="264">
        <f t="shared" si="66"/>
        <v>0</v>
      </c>
      <c r="F95" s="264">
        <v>0</v>
      </c>
      <c r="G95" s="264">
        <v>0</v>
      </c>
      <c r="H95" s="337">
        <f t="shared" si="78"/>
        <v>0</v>
      </c>
      <c r="I95" s="337">
        <v>0</v>
      </c>
      <c r="J95" s="337">
        <v>0</v>
      </c>
      <c r="K95" s="337">
        <f t="shared" si="79"/>
        <v>0</v>
      </c>
      <c r="L95" s="337">
        <v>0</v>
      </c>
      <c r="M95" s="337">
        <v>0</v>
      </c>
      <c r="N95" s="35">
        <f t="shared" ref="N95:N112" si="80">SUM(O95:P95)</f>
        <v>0</v>
      </c>
      <c r="O95" s="35">
        <v>0</v>
      </c>
      <c r="P95" s="35">
        <v>0</v>
      </c>
    </row>
    <row r="96" spans="1:16" x14ac:dyDescent="0.15">
      <c r="A96" s="258" t="s">
        <v>980</v>
      </c>
      <c r="B96" s="264">
        <f t="shared" si="65"/>
        <v>386</v>
      </c>
      <c r="C96" s="264">
        <v>238</v>
      </c>
      <c r="D96" s="264">
        <v>148</v>
      </c>
      <c r="E96" s="264">
        <f t="shared" si="66"/>
        <v>1022</v>
      </c>
      <c r="F96" s="264">
        <v>531</v>
      </c>
      <c r="G96" s="264">
        <v>491</v>
      </c>
      <c r="H96" s="337">
        <f t="shared" si="78"/>
        <v>1944</v>
      </c>
      <c r="I96" s="337">
        <v>1070</v>
      </c>
      <c r="J96" s="337">
        <v>874</v>
      </c>
      <c r="K96" s="107">
        <v>4728</v>
      </c>
      <c r="L96" s="107">
        <v>2388</v>
      </c>
      <c r="M96" s="107">
        <v>2340</v>
      </c>
      <c r="N96" s="35">
        <f t="shared" si="80"/>
        <v>7725</v>
      </c>
      <c r="O96" s="35">
        <v>3969</v>
      </c>
      <c r="P96" s="35">
        <v>3756</v>
      </c>
    </row>
    <row r="97" spans="1:16" x14ac:dyDescent="0.15">
      <c r="A97" s="258" t="s">
        <v>981</v>
      </c>
      <c r="B97" s="264">
        <f t="shared" si="65"/>
        <v>11405</v>
      </c>
      <c r="C97" s="264">
        <v>6621</v>
      </c>
      <c r="D97" s="264">
        <v>4784</v>
      </c>
      <c r="E97" s="264">
        <f t="shared" si="66"/>
        <v>16231</v>
      </c>
      <c r="F97" s="264">
        <v>8143</v>
      </c>
      <c r="G97" s="264">
        <v>8088</v>
      </c>
      <c r="H97" s="337">
        <f t="shared" si="78"/>
        <v>18012</v>
      </c>
      <c r="I97" s="337">
        <v>11584</v>
      </c>
      <c r="J97" s="337">
        <v>6428</v>
      </c>
      <c r="K97" s="107">
        <v>23999</v>
      </c>
      <c r="L97" s="107">
        <v>16104</v>
      </c>
      <c r="M97" s="107">
        <v>7895</v>
      </c>
      <c r="N97" s="35">
        <f t="shared" si="80"/>
        <v>37357</v>
      </c>
      <c r="O97" s="35">
        <v>23918</v>
      </c>
      <c r="P97" s="35">
        <v>13439</v>
      </c>
    </row>
    <row r="98" spans="1:16" x14ac:dyDescent="0.15">
      <c r="A98" s="258" t="s">
        <v>982</v>
      </c>
      <c r="B98" s="264">
        <f t="shared" si="65"/>
        <v>1575</v>
      </c>
      <c r="C98" s="264">
        <v>949</v>
      </c>
      <c r="D98" s="264">
        <v>626</v>
      </c>
      <c r="E98" s="264">
        <f t="shared" si="66"/>
        <v>2893</v>
      </c>
      <c r="F98" s="264">
        <v>1604</v>
      </c>
      <c r="G98" s="264">
        <v>1289</v>
      </c>
      <c r="H98" s="337">
        <f t="shared" si="78"/>
        <v>2123</v>
      </c>
      <c r="I98" s="337">
        <v>1089</v>
      </c>
      <c r="J98" s="337">
        <v>1034</v>
      </c>
      <c r="K98" s="107">
        <v>2737</v>
      </c>
      <c r="L98" s="107">
        <v>1221</v>
      </c>
      <c r="M98" s="107">
        <v>1516</v>
      </c>
      <c r="N98" s="35">
        <f t="shared" si="80"/>
        <v>5149</v>
      </c>
      <c r="O98" s="35">
        <v>2725</v>
      </c>
      <c r="P98" s="35">
        <v>2424</v>
      </c>
    </row>
    <row r="99" spans="1:16" x14ac:dyDescent="0.15">
      <c r="A99" s="258" t="s">
        <v>983</v>
      </c>
      <c r="B99" s="264">
        <f t="shared" si="65"/>
        <v>8071</v>
      </c>
      <c r="C99" s="264">
        <v>4845</v>
      </c>
      <c r="D99" s="264">
        <v>3226</v>
      </c>
      <c r="E99" s="264">
        <f t="shared" si="66"/>
        <v>13966</v>
      </c>
      <c r="F99" s="264">
        <v>8009</v>
      </c>
      <c r="G99" s="264">
        <v>5957</v>
      </c>
      <c r="H99" s="337">
        <f t="shared" si="78"/>
        <v>16230</v>
      </c>
      <c r="I99" s="337">
        <v>9398</v>
      </c>
      <c r="J99" s="337">
        <v>6832</v>
      </c>
      <c r="K99" s="107">
        <v>26227</v>
      </c>
      <c r="L99" s="107">
        <v>14711</v>
      </c>
      <c r="M99" s="107">
        <v>11516</v>
      </c>
      <c r="N99" s="35">
        <f t="shared" si="80"/>
        <v>21670</v>
      </c>
      <c r="O99" s="35">
        <v>11793</v>
      </c>
      <c r="P99" s="35">
        <v>9877</v>
      </c>
    </row>
    <row r="100" spans="1:16" x14ac:dyDescent="0.15">
      <c r="A100" s="258" t="s">
        <v>984</v>
      </c>
      <c r="B100" s="264">
        <f t="shared" si="65"/>
        <v>0</v>
      </c>
      <c r="C100" s="264">
        <v>0</v>
      </c>
      <c r="D100" s="264">
        <v>0</v>
      </c>
      <c r="E100" s="264">
        <f t="shared" si="66"/>
        <v>0</v>
      </c>
      <c r="F100" s="264">
        <v>0</v>
      </c>
      <c r="G100" s="264">
        <v>0</v>
      </c>
      <c r="H100" s="337">
        <f t="shared" si="78"/>
        <v>0</v>
      </c>
      <c r="I100" s="337">
        <v>0</v>
      </c>
      <c r="J100" s="337">
        <v>0</v>
      </c>
      <c r="K100" s="337">
        <f t="shared" ref="K100:K101" si="81">SUM(L100:M100)</f>
        <v>0</v>
      </c>
      <c r="L100" s="337">
        <v>0</v>
      </c>
      <c r="M100" s="337">
        <v>0</v>
      </c>
      <c r="N100" s="35">
        <f t="shared" si="80"/>
        <v>0</v>
      </c>
      <c r="O100" s="35">
        <v>0</v>
      </c>
      <c r="P100" s="35">
        <v>0</v>
      </c>
    </row>
    <row r="101" spans="1:16" x14ac:dyDescent="0.15">
      <c r="A101" s="258" t="s">
        <v>985</v>
      </c>
      <c r="B101" s="264">
        <f t="shared" si="65"/>
        <v>0</v>
      </c>
      <c r="C101" s="264">
        <v>0</v>
      </c>
      <c r="D101" s="264">
        <v>0</v>
      </c>
      <c r="E101" s="264">
        <f t="shared" si="66"/>
        <v>0</v>
      </c>
      <c r="F101" s="264">
        <v>0</v>
      </c>
      <c r="G101" s="264">
        <v>0</v>
      </c>
      <c r="H101" s="337">
        <f t="shared" si="78"/>
        <v>0</v>
      </c>
      <c r="I101" s="337">
        <v>0</v>
      </c>
      <c r="J101" s="337">
        <v>0</v>
      </c>
      <c r="K101" s="337">
        <f t="shared" si="81"/>
        <v>0</v>
      </c>
      <c r="L101" s="337">
        <v>0</v>
      </c>
      <c r="M101" s="337">
        <v>0</v>
      </c>
      <c r="N101" s="35">
        <f t="shared" si="80"/>
        <v>0</v>
      </c>
      <c r="O101" s="35">
        <v>0</v>
      </c>
      <c r="P101" s="35">
        <v>0</v>
      </c>
    </row>
    <row r="102" spans="1:16" x14ac:dyDescent="0.15">
      <c r="A102" s="258" t="s">
        <v>986</v>
      </c>
      <c r="B102" s="264">
        <f t="shared" si="65"/>
        <v>1788</v>
      </c>
      <c r="C102" s="264">
        <v>1000</v>
      </c>
      <c r="D102" s="264">
        <v>788</v>
      </c>
      <c r="E102" s="264">
        <f t="shared" si="66"/>
        <v>1251</v>
      </c>
      <c r="F102" s="264">
        <v>688</v>
      </c>
      <c r="G102" s="264">
        <v>563</v>
      </c>
      <c r="H102" s="337">
        <f t="shared" si="78"/>
        <v>2314</v>
      </c>
      <c r="I102" s="337">
        <v>1166</v>
      </c>
      <c r="J102" s="337">
        <v>1148</v>
      </c>
      <c r="K102" s="107">
        <v>3053</v>
      </c>
      <c r="L102" s="107">
        <v>1588</v>
      </c>
      <c r="M102" s="107">
        <v>1465</v>
      </c>
      <c r="N102" s="35">
        <f t="shared" si="80"/>
        <v>3615</v>
      </c>
      <c r="O102" s="35">
        <v>1861</v>
      </c>
      <c r="P102" s="35">
        <v>1754</v>
      </c>
    </row>
    <row r="103" spans="1:16" x14ac:dyDescent="0.15">
      <c r="A103" s="258" t="s">
        <v>987</v>
      </c>
      <c r="B103" s="264">
        <f t="shared" si="65"/>
        <v>680</v>
      </c>
      <c r="C103" s="264">
        <v>394</v>
      </c>
      <c r="D103" s="264">
        <v>286</v>
      </c>
      <c r="E103" s="264">
        <f t="shared" si="66"/>
        <v>1500</v>
      </c>
      <c r="F103" s="264">
        <v>799</v>
      </c>
      <c r="G103" s="264">
        <v>701</v>
      </c>
      <c r="H103" s="337">
        <f t="shared" si="78"/>
        <v>2430</v>
      </c>
      <c r="I103" s="337">
        <v>1409</v>
      </c>
      <c r="J103" s="337">
        <v>1021</v>
      </c>
      <c r="K103" s="107">
        <v>2098</v>
      </c>
      <c r="L103" s="107">
        <v>1191</v>
      </c>
      <c r="M103" s="107">
        <v>907</v>
      </c>
      <c r="N103" s="35">
        <f t="shared" si="80"/>
        <v>2560</v>
      </c>
      <c r="O103" s="35">
        <v>1276</v>
      </c>
      <c r="P103" s="35">
        <v>1284</v>
      </c>
    </row>
    <row r="104" spans="1:16" x14ac:dyDescent="0.15">
      <c r="A104" s="258" t="s">
        <v>988</v>
      </c>
      <c r="B104" s="264">
        <f t="shared" si="65"/>
        <v>0</v>
      </c>
      <c r="C104" s="264">
        <v>0</v>
      </c>
      <c r="D104" s="264">
        <v>0</v>
      </c>
      <c r="E104" s="264">
        <f t="shared" si="66"/>
        <v>0</v>
      </c>
      <c r="F104" s="264">
        <v>0</v>
      </c>
      <c r="G104" s="264">
        <v>0</v>
      </c>
      <c r="H104" s="337">
        <f t="shared" si="78"/>
        <v>0</v>
      </c>
      <c r="I104" s="337">
        <v>0</v>
      </c>
      <c r="J104" s="337">
        <v>0</v>
      </c>
      <c r="K104" s="337">
        <f t="shared" ref="K104:K107" si="82">SUM(L104:M104)</f>
        <v>0</v>
      </c>
      <c r="L104" s="337">
        <v>0</v>
      </c>
      <c r="M104" s="337">
        <v>0</v>
      </c>
      <c r="N104" s="35">
        <f t="shared" si="80"/>
        <v>0</v>
      </c>
      <c r="O104" s="35">
        <v>0</v>
      </c>
      <c r="P104" s="35">
        <v>0</v>
      </c>
    </row>
    <row r="105" spans="1:16" x14ac:dyDescent="0.15">
      <c r="A105" s="258" t="s">
        <v>989</v>
      </c>
      <c r="B105" s="264">
        <f t="shared" si="65"/>
        <v>0</v>
      </c>
      <c r="C105" s="264">
        <v>0</v>
      </c>
      <c r="D105" s="264">
        <v>0</v>
      </c>
      <c r="E105" s="264">
        <f t="shared" si="66"/>
        <v>0</v>
      </c>
      <c r="F105" s="264">
        <v>0</v>
      </c>
      <c r="G105" s="264">
        <v>0</v>
      </c>
      <c r="H105" s="337">
        <f t="shared" si="78"/>
        <v>0</v>
      </c>
      <c r="I105" s="337">
        <v>0</v>
      </c>
      <c r="J105" s="337">
        <v>0</v>
      </c>
      <c r="K105" s="337">
        <f t="shared" si="82"/>
        <v>0</v>
      </c>
      <c r="L105" s="337">
        <v>0</v>
      </c>
      <c r="M105" s="337">
        <v>0</v>
      </c>
      <c r="N105" s="35">
        <f t="shared" si="80"/>
        <v>71</v>
      </c>
      <c r="O105" s="35">
        <v>41</v>
      </c>
      <c r="P105" s="35">
        <v>30</v>
      </c>
    </row>
    <row r="106" spans="1:16" x14ac:dyDescent="0.15">
      <c r="A106" s="258" t="s">
        <v>990</v>
      </c>
      <c r="B106" s="264">
        <f t="shared" si="65"/>
        <v>0</v>
      </c>
      <c r="C106" s="264">
        <v>0</v>
      </c>
      <c r="D106" s="264">
        <v>0</v>
      </c>
      <c r="E106" s="264">
        <f t="shared" si="66"/>
        <v>0</v>
      </c>
      <c r="F106" s="264">
        <v>0</v>
      </c>
      <c r="G106" s="264">
        <v>0</v>
      </c>
      <c r="H106" s="337">
        <f t="shared" si="78"/>
        <v>0</v>
      </c>
      <c r="I106" s="337">
        <v>0</v>
      </c>
      <c r="J106" s="337">
        <v>0</v>
      </c>
      <c r="K106" s="337">
        <f t="shared" si="82"/>
        <v>0</v>
      </c>
      <c r="L106" s="337">
        <v>0</v>
      </c>
      <c r="M106" s="337">
        <v>0</v>
      </c>
      <c r="N106" s="35">
        <f t="shared" si="80"/>
        <v>0</v>
      </c>
      <c r="O106" s="35">
        <v>0</v>
      </c>
      <c r="P106" s="35">
        <v>0</v>
      </c>
    </row>
    <row r="107" spans="1:16" x14ac:dyDescent="0.15">
      <c r="A107" s="258" t="s">
        <v>991</v>
      </c>
      <c r="B107" s="264">
        <f t="shared" si="65"/>
        <v>0</v>
      </c>
      <c r="C107" s="264">
        <v>0</v>
      </c>
      <c r="D107" s="264">
        <v>0</v>
      </c>
      <c r="E107" s="264">
        <f t="shared" si="66"/>
        <v>0</v>
      </c>
      <c r="F107" s="264">
        <v>0</v>
      </c>
      <c r="G107" s="264">
        <v>0</v>
      </c>
      <c r="H107" s="337">
        <f t="shared" si="78"/>
        <v>0</v>
      </c>
      <c r="I107" s="337">
        <v>0</v>
      </c>
      <c r="J107" s="337">
        <v>0</v>
      </c>
      <c r="K107" s="337">
        <f t="shared" si="82"/>
        <v>0</v>
      </c>
      <c r="L107" s="337">
        <v>0</v>
      </c>
      <c r="M107" s="337">
        <v>0</v>
      </c>
      <c r="N107" s="35">
        <f t="shared" si="80"/>
        <v>0</v>
      </c>
      <c r="O107" s="35">
        <v>0</v>
      </c>
      <c r="P107" s="35">
        <v>0</v>
      </c>
    </row>
    <row r="108" spans="1:16" x14ac:dyDescent="0.15">
      <c r="A108" s="258" t="s">
        <v>992</v>
      </c>
      <c r="B108" s="264">
        <f t="shared" si="65"/>
        <v>6706</v>
      </c>
      <c r="C108" s="264">
        <v>3487</v>
      </c>
      <c r="D108" s="264">
        <v>3219</v>
      </c>
      <c r="E108" s="264">
        <f t="shared" si="66"/>
        <v>11463</v>
      </c>
      <c r="F108" s="264">
        <v>5901</v>
      </c>
      <c r="G108" s="264">
        <v>5562</v>
      </c>
      <c r="H108" s="337">
        <f t="shared" si="78"/>
        <v>8213</v>
      </c>
      <c r="I108" s="337">
        <v>4094</v>
      </c>
      <c r="J108" s="337">
        <v>4119</v>
      </c>
      <c r="K108" s="107">
        <v>7716</v>
      </c>
      <c r="L108" s="107">
        <v>3989</v>
      </c>
      <c r="M108" s="107">
        <v>3727</v>
      </c>
      <c r="N108" s="35">
        <f t="shared" si="80"/>
        <v>11686</v>
      </c>
      <c r="O108" s="35">
        <v>6109</v>
      </c>
      <c r="P108" s="35">
        <v>5577</v>
      </c>
    </row>
    <row r="109" spans="1:16" ht="11.25" x14ac:dyDescent="0.15">
      <c r="A109" s="258" t="s">
        <v>993</v>
      </c>
      <c r="B109" s="264">
        <f t="shared" si="65"/>
        <v>711</v>
      </c>
      <c r="C109" s="264">
        <v>415</v>
      </c>
      <c r="D109" s="264">
        <v>296</v>
      </c>
      <c r="E109" s="264">
        <f t="shared" si="66"/>
        <v>0</v>
      </c>
      <c r="F109" s="264">
        <v>0</v>
      </c>
      <c r="G109" s="264">
        <v>0</v>
      </c>
      <c r="H109" s="337">
        <f t="shared" si="78"/>
        <v>0</v>
      </c>
      <c r="I109" s="337">
        <v>0</v>
      </c>
      <c r="J109" s="337">
        <v>0</v>
      </c>
      <c r="K109" s="337">
        <f t="shared" ref="K109" si="83">SUM(L109:M109)</f>
        <v>0</v>
      </c>
      <c r="L109" s="337">
        <v>0</v>
      </c>
      <c r="M109" s="337">
        <v>0</v>
      </c>
      <c r="N109" s="35">
        <f t="shared" si="80"/>
        <v>0</v>
      </c>
      <c r="O109" s="35">
        <v>0</v>
      </c>
      <c r="P109" s="35">
        <v>0</v>
      </c>
    </row>
    <row r="110" spans="1:16" x14ac:dyDescent="0.15">
      <c r="A110" s="258" t="s">
        <v>994</v>
      </c>
      <c r="B110" s="264">
        <f t="shared" si="65"/>
        <v>1079</v>
      </c>
      <c r="C110" s="264">
        <v>597</v>
      </c>
      <c r="D110" s="264">
        <v>482</v>
      </c>
      <c r="E110" s="264">
        <f t="shared" si="66"/>
        <v>1403</v>
      </c>
      <c r="F110" s="264">
        <v>705</v>
      </c>
      <c r="G110" s="264">
        <v>698</v>
      </c>
      <c r="H110" s="337">
        <f t="shared" si="78"/>
        <v>1552</v>
      </c>
      <c r="I110" s="337">
        <v>820</v>
      </c>
      <c r="J110" s="337">
        <v>732</v>
      </c>
      <c r="K110" s="107">
        <v>2519</v>
      </c>
      <c r="L110" s="107">
        <v>1458</v>
      </c>
      <c r="M110" s="107">
        <v>1061</v>
      </c>
      <c r="N110" s="35">
        <f t="shared" si="80"/>
        <v>2178</v>
      </c>
      <c r="O110" s="35">
        <v>1254</v>
      </c>
      <c r="P110" s="35">
        <v>924</v>
      </c>
    </row>
    <row r="111" spans="1:16" x14ac:dyDescent="0.15">
      <c r="A111" s="258" t="s">
        <v>995</v>
      </c>
      <c r="B111" s="264">
        <f t="shared" si="65"/>
        <v>0</v>
      </c>
      <c r="C111" s="264">
        <v>0</v>
      </c>
      <c r="D111" s="264">
        <v>0</v>
      </c>
      <c r="E111" s="264">
        <f t="shared" si="66"/>
        <v>0</v>
      </c>
      <c r="F111" s="264">
        <v>0</v>
      </c>
      <c r="G111" s="264">
        <v>0</v>
      </c>
      <c r="H111" s="337">
        <f t="shared" si="78"/>
        <v>0</v>
      </c>
      <c r="I111" s="337">
        <v>0</v>
      </c>
      <c r="J111" s="337">
        <v>0</v>
      </c>
      <c r="K111" s="337">
        <f t="shared" ref="K111" si="84">SUM(L111:M111)</f>
        <v>0</v>
      </c>
      <c r="L111" s="337">
        <v>0</v>
      </c>
      <c r="M111" s="337">
        <v>0</v>
      </c>
      <c r="N111" s="35">
        <f t="shared" si="80"/>
        <v>0</v>
      </c>
      <c r="O111" s="35">
        <v>0</v>
      </c>
      <c r="P111" s="35">
        <v>0</v>
      </c>
    </row>
    <row r="112" spans="1:16" ht="11.25" x14ac:dyDescent="0.15">
      <c r="A112" s="258" t="s">
        <v>996</v>
      </c>
      <c r="B112" s="264">
        <f t="shared" si="65"/>
        <v>143</v>
      </c>
      <c r="C112" s="264">
        <v>86</v>
      </c>
      <c r="D112" s="264">
        <v>57</v>
      </c>
      <c r="E112" s="264">
        <f t="shared" si="66"/>
        <v>279</v>
      </c>
      <c r="F112" s="264">
        <v>188</v>
      </c>
      <c r="G112" s="264">
        <v>91</v>
      </c>
      <c r="H112" s="337">
        <f t="shared" si="78"/>
        <v>113</v>
      </c>
      <c r="I112" s="337">
        <v>68</v>
      </c>
      <c r="J112" s="337">
        <v>45</v>
      </c>
      <c r="K112" s="107">
        <v>374</v>
      </c>
      <c r="L112" s="107">
        <v>234</v>
      </c>
      <c r="M112" s="107">
        <v>140</v>
      </c>
      <c r="N112" s="35">
        <f t="shared" si="80"/>
        <v>446</v>
      </c>
      <c r="O112" s="35">
        <v>204</v>
      </c>
      <c r="P112" s="35">
        <v>242</v>
      </c>
    </row>
    <row r="113" spans="1:16" s="261" customFormat="1" x14ac:dyDescent="0.15">
      <c r="A113" s="261" t="s">
        <v>20</v>
      </c>
      <c r="B113" s="262">
        <f>SUM(C113:D113)</f>
        <v>302275</v>
      </c>
      <c r="C113" s="262">
        <f>SUM(C114:C124)</f>
        <v>152986</v>
      </c>
      <c r="D113" s="262">
        <f>SUM(D114:D124)</f>
        <v>149289</v>
      </c>
      <c r="E113" s="262">
        <f>SUM(F113:G113)</f>
        <v>338558</v>
      </c>
      <c r="F113" s="262">
        <f>SUM(F114:F124)</f>
        <v>170367</v>
      </c>
      <c r="G113" s="262">
        <f>SUM(G114:G124)</f>
        <v>168191</v>
      </c>
      <c r="H113" s="336">
        <f>SUM(I113:J113)</f>
        <v>382943</v>
      </c>
      <c r="I113" s="336">
        <f>SUM(I114:I124)</f>
        <v>190885</v>
      </c>
      <c r="J113" s="336">
        <f>SUM(J114:J124)</f>
        <v>192058</v>
      </c>
      <c r="K113" s="336">
        <f t="shared" ref="K113:P113" si="85">SUM(K114:K124)</f>
        <v>409541</v>
      </c>
      <c r="L113" s="336">
        <f t="shared" si="85"/>
        <v>204716</v>
      </c>
      <c r="M113" s="336">
        <f t="shared" si="85"/>
        <v>204825</v>
      </c>
      <c r="N113" s="342">
        <f t="shared" si="85"/>
        <v>495030</v>
      </c>
      <c r="O113" s="342">
        <f t="shared" si="85"/>
        <v>247163</v>
      </c>
      <c r="P113" s="342">
        <f t="shared" si="85"/>
        <v>247867</v>
      </c>
    </row>
    <row r="114" spans="1:16" ht="11.25" x14ac:dyDescent="0.15">
      <c r="A114" s="257" t="s">
        <v>997</v>
      </c>
      <c r="B114" s="264">
        <f t="shared" si="65"/>
        <v>22264</v>
      </c>
      <c r="C114" s="264">
        <v>11560</v>
      </c>
      <c r="D114" s="264">
        <v>10704</v>
      </c>
      <c r="E114" s="264">
        <f t="shared" si="66"/>
        <v>22732</v>
      </c>
      <c r="F114" s="264">
        <v>11948</v>
      </c>
      <c r="G114" s="264">
        <v>10784</v>
      </c>
      <c r="H114" s="337">
        <f t="shared" ref="H114:H124" si="86">SUM(I114:J114)</f>
        <v>28316</v>
      </c>
      <c r="I114" s="337">
        <v>14986</v>
      </c>
      <c r="J114" s="337">
        <v>13330</v>
      </c>
      <c r="K114" s="107">
        <v>29577</v>
      </c>
      <c r="L114" s="107">
        <v>14774</v>
      </c>
      <c r="M114" s="107">
        <v>14803</v>
      </c>
      <c r="N114" s="35">
        <f>SUM(O114:P114)</f>
        <v>36003</v>
      </c>
      <c r="O114" s="35">
        <v>17742</v>
      </c>
      <c r="P114" s="35">
        <v>18261</v>
      </c>
    </row>
    <row r="115" spans="1:16" x14ac:dyDescent="0.15">
      <c r="A115" s="258" t="s">
        <v>998</v>
      </c>
      <c r="B115" s="264">
        <f t="shared" si="65"/>
        <v>0</v>
      </c>
      <c r="C115" s="264">
        <v>0</v>
      </c>
      <c r="D115" s="264">
        <v>0</v>
      </c>
      <c r="E115" s="264">
        <f t="shared" si="66"/>
        <v>0</v>
      </c>
      <c r="F115" s="264">
        <v>0</v>
      </c>
      <c r="G115" s="264">
        <v>0</v>
      </c>
      <c r="H115" s="337">
        <f t="shared" si="86"/>
        <v>0</v>
      </c>
      <c r="I115" s="337">
        <v>0</v>
      </c>
      <c r="J115" s="337">
        <v>0</v>
      </c>
      <c r="K115" s="337">
        <f t="shared" ref="K115" si="87">SUM(L115:M115)</f>
        <v>0</v>
      </c>
      <c r="L115" s="337">
        <v>0</v>
      </c>
      <c r="M115" s="337">
        <v>0</v>
      </c>
      <c r="N115" s="35">
        <f t="shared" ref="N115:N124" si="88">SUM(O115:P115)</f>
        <v>0</v>
      </c>
      <c r="O115" s="35">
        <v>0</v>
      </c>
      <c r="P115" s="35">
        <v>0</v>
      </c>
    </row>
    <row r="116" spans="1:16" x14ac:dyDescent="0.15">
      <c r="A116" s="257" t="s">
        <v>999</v>
      </c>
      <c r="B116" s="264">
        <f t="shared" si="65"/>
        <v>6605</v>
      </c>
      <c r="C116" s="264">
        <v>3365</v>
      </c>
      <c r="D116" s="264">
        <v>3240</v>
      </c>
      <c r="E116" s="264">
        <f t="shared" si="66"/>
        <v>10159</v>
      </c>
      <c r="F116" s="264">
        <v>5121</v>
      </c>
      <c r="G116" s="264">
        <v>5038</v>
      </c>
      <c r="H116" s="337">
        <f t="shared" si="86"/>
        <v>7543</v>
      </c>
      <c r="I116" s="337">
        <v>3443</v>
      </c>
      <c r="J116" s="337">
        <v>4100</v>
      </c>
      <c r="K116" s="107">
        <v>8333</v>
      </c>
      <c r="L116" s="107">
        <v>4193</v>
      </c>
      <c r="M116" s="107">
        <v>4140</v>
      </c>
      <c r="N116" s="35">
        <f t="shared" si="88"/>
        <v>10407</v>
      </c>
      <c r="O116" s="35">
        <v>5227</v>
      </c>
      <c r="P116" s="35">
        <v>5180</v>
      </c>
    </row>
    <row r="117" spans="1:16" x14ac:dyDescent="0.15">
      <c r="A117" s="258" t="s">
        <v>1000</v>
      </c>
      <c r="B117" s="264">
        <f t="shared" si="65"/>
        <v>1495</v>
      </c>
      <c r="C117" s="264">
        <v>795</v>
      </c>
      <c r="D117" s="264">
        <v>700</v>
      </c>
      <c r="E117" s="264">
        <f t="shared" si="66"/>
        <v>1827</v>
      </c>
      <c r="F117" s="264">
        <v>957</v>
      </c>
      <c r="G117" s="264">
        <v>870</v>
      </c>
      <c r="H117" s="337">
        <f t="shared" si="86"/>
        <v>1936</v>
      </c>
      <c r="I117" s="337">
        <v>1055</v>
      </c>
      <c r="J117" s="337">
        <v>881</v>
      </c>
      <c r="K117" s="107">
        <v>2269</v>
      </c>
      <c r="L117" s="107">
        <v>1199</v>
      </c>
      <c r="M117" s="107">
        <v>1070</v>
      </c>
      <c r="N117" s="35">
        <f t="shared" si="88"/>
        <v>2537</v>
      </c>
      <c r="O117" s="35">
        <v>1337</v>
      </c>
      <c r="P117" s="35">
        <v>1200</v>
      </c>
    </row>
    <row r="118" spans="1:16" x14ac:dyDescent="0.15">
      <c r="A118" s="258" t="s">
        <v>1001</v>
      </c>
      <c r="B118" s="264">
        <f t="shared" si="65"/>
        <v>143253</v>
      </c>
      <c r="C118" s="264">
        <v>74150</v>
      </c>
      <c r="D118" s="264">
        <v>69103</v>
      </c>
      <c r="E118" s="264">
        <f t="shared" si="66"/>
        <v>170032</v>
      </c>
      <c r="F118" s="264">
        <v>86285</v>
      </c>
      <c r="G118" s="264">
        <v>83747</v>
      </c>
      <c r="H118" s="337">
        <f t="shared" si="86"/>
        <v>197503</v>
      </c>
      <c r="I118" s="337">
        <v>99632</v>
      </c>
      <c r="J118" s="337">
        <v>97871</v>
      </c>
      <c r="K118" s="107">
        <v>211886</v>
      </c>
      <c r="L118" s="107">
        <v>107518</v>
      </c>
      <c r="M118" s="107">
        <v>104368</v>
      </c>
      <c r="N118" s="35">
        <f t="shared" si="88"/>
        <v>252447</v>
      </c>
      <c r="O118" s="35">
        <v>127448</v>
      </c>
      <c r="P118" s="35">
        <v>124999</v>
      </c>
    </row>
    <row r="119" spans="1:16" x14ac:dyDescent="0.15">
      <c r="A119" s="258" t="s">
        <v>1002</v>
      </c>
      <c r="B119" s="264">
        <f t="shared" si="65"/>
        <v>780</v>
      </c>
      <c r="C119" s="264">
        <v>370</v>
      </c>
      <c r="D119" s="264">
        <v>410</v>
      </c>
      <c r="E119" s="264">
        <f t="shared" si="66"/>
        <v>959</v>
      </c>
      <c r="F119" s="264">
        <v>440</v>
      </c>
      <c r="G119" s="264">
        <v>519</v>
      </c>
      <c r="H119" s="337">
        <f t="shared" si="86"/>
        <v>1013</v>
      </c>
      <c r="I119" s="337">
        <v>467</v>
      </c>
      <c r="J119" s="337">
        <v>546</v>
      </c>
      <c r="K119" s="107">
        <v>1270</v>
      </c>
      <c r="L119" s="107">
        <v>598</v>
      </c>
      <c r="M119" s="107">
        <v>672</v>
      </c>
      <c r="N119" s="35">
        <f t="shared" si="88"/>
        <v>1742</v>
      </c>
      <c r="O119" s="35">
        <v>849</v>
      </c>
      <c r="P119" s="35">
        <v>893</v>
      </c>
    </row>
    <row r="120" spans="1:16" x14ac:dyDescent="0.15">
      <c r="A120" s="258" t="s">
        <v>1003</v>
      </c>
      <c r="B120" s="264">
        <f t="shared" si="65"/>
        <v>7509</v>
      </c>
      <c r="C120" s="264">
        <v>4488</v>
      </c>
      <c r="D120" s="264">
        <v>3021</v>
      </c>
      <c r="E120" s="264">
        <f t="shared" si="66"/>
        <v>7484</v>
      </c>
      <c r="F120" s="264">
        <v>4363</v>
      </c>
      <c r="G120" s="264">
        <v>3121</v>
      </c>
      <c r="H120" s="337">
        <f t="shared" si="86"/>
        <v>7540</v>
      </c>
      <c r="I120" s="337">
        <v>4127</v>
      </c>
      <c r="J120" s="337">
        <v>3413</v>
      </c>
      <c r="K120" s="107">
        <v>3481</v>
      </c>
      <c r="L120" s="107">
        <v>1951</v>
      </c>
      <c r="M120" s="107">
        <v>1530</v>
      </c>
      <c r="N120" s="35">
        <f t="shared" si="88"/>
        <v>3517</v>
      </c>
      <c r="O120" s="35">
        <v>2027</v>
      </c>
      <c r="P120" s="35">
        <v>1490</v>
      </c>
    </row>
    <row r="121" spans="1:16" x14ac:dyDescent="0.15">
      <c r="A121" s="258" t="s">
        <v>1004</v>
      </c>
      <c r="B121" s="264">
        <f t="shared" si="65"/>
        <v>13285</v>
      </c>
      <c r="C121" s="264">
        <v>7107</v>
      </c>
      <c r="D121" s="264">
        <v>6178</v>
      </c>
      <c r="E121" s="264">
        <f t="shared" si="66"/>
        <v>11065</v>
      </c>
      <c r="F121" s="264">
        <v>5935</v>
      </c>
      <c r="G121" s="264">
        <v>5130</v>
      </c>
      <c r="H121" s="337">
        <f t="shared" si="86"/>
        <v>8358</v>
      </c>
      <c r="I121" s="337">
        <v>4253</v>
      </c>
      <c r="J121" s="337">
        <v>4105</v>
      </c>
      <c r="K121" s="107">
        <v>10601</v>
      </c>
      <c r="L121" s="107">
        <v>5456</v>
      </c>
      <c r="M121" s="107">
        <v>5145</v>
      </c>
      <c r="N121" s="35">
        <f t="shared" si="88"/>
        <v>16438</v>
      </c>
      <c r="O121" s="35">
        <v>8532</v>
      </c>
      <c r="P121" s="35">
        <v>7906</v>
      </c>
    </row>
    <row r="122" spans="1:16" x14ac:dyDescent="0.15">
      <c r="A122" s="258" t="s">
        <v>1005</v>
      </c>
      <c r="B122" s="264">
        <f t="shared" si="65"/>
        <v>22203</v>
      </c>
      <c r="C122" s="264">
        <v>11005</v>
      </c>
      <c r="D122" s="264">
        <v>11198</v>
      </c>
      <c r="E122" s="264">
        <f t="shared" si="66"/>
        <v>24225</v>
      </c>
      <c r="F122" s="337">
        <v>11671</v>
      </c>
      <c r="G122" s="337">
        <v>12554</v>
      </c>
      <c r="H122" s="337">
        <f t="shared" si="86"/>
        <v>28917</v>
      </c>
      <c r="I122" s="337">
        <v>13817</v>
      </c>
      <c r="J122" s="337">
        <v>15100</v>
      </c>
      <c r="K122" s="107">
        <v>31291</v>
      </c>
      <c r="L122" s="107">
        <v>15245</v>
      </c>
      <c r="M122" s="107">
        <v>16046</v>
      </c>
      <c r="N122" s="35">
        <f t="shared" si="88"/>
        <v>32281</v>
      </c>
      <c r="O122" s="35">
        <v>15827</v>
      </c>
      <c r="P122" s="35">
        <v>16454</v>
      </c>
    </row>
    <row r="123" spans="1:16" x14ac:dyDescent="0.15">
      <c r="A123" s="258" t="s">
        <v>1031</v>
      </c>
      <c r="B123" s="264">
        <f t="shared" si="65"/>
        <v>0</v>
      </c>
      <c r="C123" s="264">
        <v>0</v>
      </c>
      <c r="D123" s="264">
        <v>0</v>
      </c>
      <c r="E123" s="264">
        <f t="shared" si="66"/>
        <v>0</v>
      </c>
      <c r="F123" s="337">
        <v>0</v>
      </c>
      <c r="G123" s="337">
        <v>0</v>
      </c>
      <c r="H123" s="337">
        <f t="shared" si="86"/>
        <v>0</v>
      </c>
      <c r="I123" s="337">
        <v>0</v>
      </c>
      <c r="J123" s="337">
        <v>0</v>
      </c>
      <c r="K123" s="337">
        <f t="shared" ref="K123" si="89">SUM(L123:M123)</f>
        <v>0</v>
      </c>
      <c r="L123" s="337">
        <v>0</v>
      </c>
      <c r="M123" s="337">
        <v>0</v>
      </c>
      <c r="N123" s="35">
        <f t="shared" si="88"/>
        <v>0</v>
      </c>
      <c r="O123" s="35">
        <v>0</v>
      </c>
      <c r="P123" s="35">
        <v>0</v>
      </c>
    </row>
    <row r="124" spans="1:16" x14ac:dyDescent="0.15">
      <c r="A124" s="258" t="s">
        <v>1007</v>
      </c>
      <c r="B124" s="264">
        <f t="shared" si="65"/>
        <v>84881</v>
      </c>
      <c r="C124" s="264">
        <v>40146</v>
      </c>
      <c r="D124" s="264">
        <v>44735</v>
      </c>
      <c r="E124" s="264">
        <f t="shared" si="66"/>
        <v>90075</v>
      </c>
      <c r="F124" s="337">
        <v>43647</v>
      </c>
      <c r="G124" s="337">
        <v>46428</v>
      </c>
      <c r="H124" s="337">
        <f t="shared" si="86"/>
        <v>101817</v>
      </c>
      <c r="I124" s="337">
        <v>49105</v>
      </c>
      <c r="J124" s="337">
        <v>52712</v>
      </c>
      <c r="K124" s="107">
        <v>110833</v>
      </c>
      <c r="L124" s="107">
        <v>53782</v>
      </c>
      <c r="M124" s="107">
        <v>57051</v>
      </c>
      <c r="N124" s="35">
        <f t="shared" si="88"/>
        <v>139658</v>
      </c>
      <c r="O124" s="35">
        <v>68174</v>
      </c>
      <c r="P124" s="35">
        <v>71484</v>
      </c>
    </row>
    <row r="125" spans="1:16" x14ac:dyDescent="0.15">
      <c r="A125" s="257"/>
      <c r="B125" s="257"/>
      <c r="C125" s="257"/>
      <c r="D125" s="257"/>
      <c r="E125" s="257"/>
      <c r="F125" s="257"/>
      <c r="G125" s="257"/>
      <c r="H125" s="257"/>
      <c r="I125" s="294"/>
      <c r="J125" s="294"/>
      <c r="K125" s="294"/>
      <c r="L125" s="294"/>
      <c r="M125" s="294"/>
      <c r="N125" s="257"/>
      <c r="O125" s="257"/>
      <c r="P125" s="257"/>
    </row>
    <row r="126" spans="1:16" x14ac:dyDescent="0.15">
      <c r="A126" s="2567" t="s">
        <v>1032</v>
      </c>
      <c r="B126" s="2567"/>
      <c r="C126" s="2567"/>
      <c r="D126" s="2567"/>
      <c r="E126" s="2567"/>
      <c r="F126" s="2567"/>
      <c r="G126" s="2567"/>
      <c r="H126" s="2567"/>
      <c r="I126" s="2567"/>
      <c r="J126" s="2567"/>
      <c r="K126" s="2567"/>
      <c r="L126" s="294"/>
      <c r="M126" s="294"/>
      <c r="N126" s="257"/>
      <c r="O126" s="257"/>
      <c r="P126" s="257"/>
    </row>
    <row r="127" spans="1:16" x14ac:dyDescent="0.15">
      <c r="A127" s="2573" t="s">
        <v>1025</v>
      </c>
      <c r="B127" s="2573"/>
      <c r="C127" s="2573"/>
      <c r="D127" s="2573"/>
      <c r="E127" s="2573"/>
      <c r="F127" s="2573"/>
      <c r="G127" s="2573"/>
      <c r="H127" s="2573"/>
      <c r="I127" s="2573"/>
      <c r="J127" s="2573"/>
      <c r="K127" s="2573"/>
      <c r="L127" s="294"/>
      <c r="M127" s="294"/>
      <c r="N127" s="257"/>
      <c r="O127" s="257"/>
      <c r="P127" s="257"/>
    </row>
    <row r="128" spans="1:16" ht="22.5" customHeight="1" x14ac:dyDescent="0.15">
      <c r="A128" s="2573" t="s">
        <v>1026</v>
      </c>
      <c r="B128" s="2573"/>
      <c r="C128" s="2573"/>
      <c r="D128" s="2573"/>
      <c r="E128" s="2573"/>
      <c r="F128" s="2573"/>
      <c r="G128" s="2573"/>
      <c r="H128" s="2573"/>
      <c r="I128" s="2573"/>
      <c r="J128" s="2573"/>
      <c r="K128" s="2573"/>
      <c r="L128" s="2573"/>
      <c r="M128" s="2573"/>
      <c r="N128" s="2573"/>
      <c r="O128" s="2573"/>
      <c r="P128" s="2573"/>
    </row>
    <row r="129" spans="1:16" x14ac:dyDescent="0.15">
      <c r="A129" s="2573" t="s">
        <v>510</v>
      </c>
      <c r="B129" s="2573"/>
      <c r="C129" s="2573"/>
      <c r="D129" s="2573"/>
      <c r="E129" s="2573"/>
      <c r="F129" s="2573"/>
      <c r="G129" s="2573"/>
      <c r="H129" s="2573"/>
      <c r="I129" s="2573"/>
      <c r="J129" s="2573"/>
      <c r="K129" s="2573"/>
      <c r="L129" s="257"/>
      <c r="M129" s="257"/>
      <c r="N129" s="257"/>
      <c r="O129" s="257"/>
      <c r="P129" s="257"/>
    </row>
    <row r="130" spans="1:16" x14ac:dyDescent="0.15">
      <c r="A130" s="2573" t="s">
        <v>506</v>
      </c>
      <c r="B130" s="2573"/>
      <c r="C130" s="2573"/>
      <c r="D130" s="2573"/>
      <c r="E130" s="2573"/>
      <c r="F130" s="2573"/>
      <c r="G130" s="2573"/>
      <c r="H130" s="2573"/>
      <c r="I130" s="2573"/>
      <c r="J130" s="2573"/>
      <c r="K130" s="2573"/>
      <c r="L130" s="257"/>
      <c r="M130" s="257"/>
      <c r="N130" s="257"/>
      <c r="O130" s="257"/>
      <c r="P130" s="257"/>
    </row>
    <row r="131" spans="1:16" x14ac:dyDescent="0.15">
      <c r="A131" s="257"/>
      <c r="B131" s="257"/>
      <c r="C131" s="257"/>
      <c r="D131" s="257"/>
      <c r="E131" s="257"/>
      <c r="F131" s="257"/>
      <c r="G131" s="257"/>
      <c r="H131" s="257"/>
      <c r="I131" s="257"/>
      <c r="J131" s="257"/>
      <c r="K131" s="257"/>
      <c r="L131" s="257"/>
      <c r="M131" s="257"/>
      <c r="N131" s="257"/>
      <c r="O131" s="257"/>
      <c r="P131" s="257"/>
    </row>
    <row r="132" spans="1:16" x14ac:dyDescent="0.15">
      <c r="A132" s="257"/>
      <c r="B132" s="257"/>
      <c r="C132" s="257"/>
      <c r="D132" s="257"/>
      <c r="E132" s="257"/>
      <c r="F132" s="257"/>
      <c r="G132" s="257"/>
      <c r="H132" s="257"/>
      <c r="I132" s="257"/>
      <c r="J132" s="257"/>
      <c r="K132" s="257"/>
      <c r="L132" s="257"/>
      <c r="M132" s="257"/>
      <c r="N132" s="257"/>
      <c r="O132" s="257"/>
      <c r="P132" s="257"/>
    </row>
    <row r="133" spans="1:16" x14ac:dyDescent="0.15">
      <c r="A133" s="257"/>
      <c r="B133" s="257"/>
      <c r="C133" s="257"/>
      <c r="D133" s="257"/>
      <c r="E133" s="257"/>
      <c r="F133" s="257"/>
      <c r="G133" s="257"/>
      <c r="H133" s="257"/>
      <c r="I133" s="257"/>
      <c r="J133" s="257"/>
      <c r="K133" s="257"/>
      <c r="L133" s="257"/>
      <c r="M133" s="257"/>
      <c r="N133" s="257"/>
      <c r="O133" s="257"/>
      <c r="P133" s="257"/>
    </row>
    <row r="134" spans="1:16" x14ac:dyDescent="0.15">
      <c r="A134" s="257"/>
      <c r="B134" s="257"/>
      <c r="C134" s="257"/>
      <c r="D134" s="257"/>
      <c r="E134" s="257"/>
      <c r="F134" s="257"/>
      <c r="G134" s="257"/>
      <c r="H134" s="257"/>
      <c r="I134" s="257"/>
      <c r="J134" s="257"/>
      <c r="K134" s="257"/>
      <c r="L134" s="257"/>
      <c r="M134" s="257"/>
      <c r="N134" s="257"/>
      <c r="O134" s="257"/>
      <c r="P134" s="257"/>
    </row>
    <row r="135" spans="1:16" x14ac:dyDescent="0.15">
      <c r="A135" s="257"/>
      <c r="B135" s="257"/>
      <c r="C135" s="257"/>
      <c r="D135" s="257"/>
      <c r="E135" s="257"/>
      <c r="F135" s="257"/>
      <c r="G135" s="257"/>
      <c r="H135" s="257"/>
      <c r="I135" s="257"/>
      <c r="J135" s="257"/>
      <c r="K135" s="257"/>
      <c r="L135" s="257"/>
      <c r="M135" s="257"/>
      <c r="N135" s="257"/>
      <c r="O135" s="257"/>
      <c r="P135" s="257"/>
    </row>
    <row r="136" spans="1:16" x14ac:dyDescent="0.15">
      <c r="A136" s="257"/>
      <c r="B136" s="257"/>
      <c r="C136" s="257"/>
      <c r="D136" s="257"/>
      <c r="E136" s="257"/>
      <c r="F136" s="257"/>
      <c r="G136" s="257"/>
      <c r="H136" s="257"/>
      <c r="I136" s="257"/>
      <c r="J136" s="257"/>
      <c r="K136" s="257"/>
      <c r="L136" s="257"/>
      <c r="M136" s="257"/>
      <c r="N136" s="257"/>
      <c r="O136" s="257"/>
      <c r="P136" s="257"/>
    </row>
    <row r="137" spans="1:16" x14ac:dyDescent="0.15">
      <c r="A137" s="257"/>
      <c r="B137" s="257"/>
      <c r="C137" s="257"/>
      <c r="D137" s="257"/>
      <c r="E137" s="257"/>
      <c r="F137" s="257"/>
      <c r="G137" s="257"/>
      <c r="H137" s="257"/>
      <c r="I137" s="257"/>
      <c r="J137" s="257"/>
      <c r="K137" s="257"/>
      <c r="L137" s="257"/>
      <c r="M137" s="257"/>
      <c r="N137" s="257"/>
      <c r="O137" s="257"/>
      <c r="P137" s="257"/>
    </row>
    <row r="138" spans="1:16" x14ac:dyDescent="0.15">
      <c r="A138" s="257"/>
      <c r="B138" s="257"/>
      <c r="C138" s="257"/>
      <c r="D138" s="257"/>
      <c r="E138" s="257"/>
      <c r="F138" s="257"/>
      <c r="G138" s="257"/>
      <c r="H138" s="257"/>
      <c r="I138" s="257"/>
      <c r="J138" s="257"/>
      <c r="K138" s="257"/>
      <c r="L138" s="257"/>
      <c r="M138" s="257"/>
      <c r="N138" s="257"/>
      <c r="O138" s="257"/>
      <c r="P138" s="257"/>
    </row>
    <row r="139" spans="1:16" x14ac:dyDescent="0.15">
      <c r="A139" s="257"/>
      <c r="B139" s="257"/>
      <c r="C139" s="257"/>
      <c r="D139" s="257"/>
      <c r="E139" s="257"/>
      <c r="F139" s="257"/>
      <c r="G139" s="257"/>
      <c r="H139" s="257"/>
      <c r="I139" s="257"/>
      <c r="J139" s="257"/>
      <c r="K139" s="257"/>
      <c r="L139" s="257"/>
      <c r="M139" s="257"/>
      <c r="N139" s="257"/>
      <c r="O139" s="257"/>
      <c r="P139" s="257"/>
    </row>
    <row r="140" spans="1:16" x14ac:dyDescent="0.15">
      <c r="A140" s="257"/>
      <c r="B140" s="257"/>
      <c r="C140" s="257"/>
      <c r="D140" s="257"/>
      <c r="E140" s="257"/>
      <c r="F140" s="257"/>
      <c r="G140" s="257"/>
      <c r="H140" s="257"/>
      <c r="I140" s="257"/>
      <c r="J140" s="257"/>
      <c r="K140" s="257"/>
      <c r="L140" s="257"/>
      <c r="M140" s="257"/>
      <c r="N140" s="257"/>
      <c r="O140" s="257"/>
      <c r="P140" s="257"/>
    </row>
  </sheetData>
  <mergeCells count="12">
    <mergeCell ref="A2:P2"/>
    <mergeCell ref="A4:A5"/>
    <mergeCell ref="B4:D4"/>
    <mergeCell ref="E4:G4"/>
    <mergeCell ref="H4:J4"/>
    <mergeCell ref="K4:M4"/>
    <mergeCell ref="N4:P4"/>
    <mergeCell ref="A126:K126"/>
    <mergeCell ref="A127:K127"/>
    <mergeCell ref="A128:P128"/>
    <mergeCell ref="A129:K129"/>
    <mergeCell ref="A130:K130"/>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dimension ref="A1:U134"/>
  <sheetViews>
    <sheetView zoomScaleNormal="100" workbookViewId="0"/>
  </sheetViews>
  <sheetFormatPr baseColWidth="10" defaultRowHeight="15" x14ac:dyDescent="0.25"/>
  <cols>
    <col min="1" max="1" width="32.5703125" style="258" customWidth="1"/>
    <col min="2" max="2" width="12" style="258" bestFit="1" customWidth="1"/>
    <col min="3" max="3" width="10.28515625" style="258" bestFit="1" customWidth="1"/>
    <col min="4" max="4" width="12" style="258" bestFit="1" customWidth="1"/>
    <col min="5" max="5" width="11.85546875" style="258" bestFit="1" customWidth="1"/>
    <col min="6" max="6" width="12" style="258" bestFit="1" customWidth="1"/>
    <col min="7" max="7" width="10.28515625" style="258" bestFit="1" customWidth="1"/>
    <col min="8" max="10" width="12" style="258" bestFit="1" customWidth="1"/>
    <col min="11" max="11" width="10.28515625" style="258" bestFit="1" customWidth="1"/>
    <col min="12" max="13" width="12" style="258" bestFit="1" customWidth="1"/>
    <col min="14" max="14" width="11.85546875" style="258" bestFit="1" customWidth="1"/>
    <col min="15" max="15" width="11.5703125" style="258" bestFit="1" customWidth="1"/>
    <col min="16" max="16" width="11.85546875" style="258" bestFit="1" customWidth="1"/>
    <col min="17" max="17" width="11.5703125" style="258" bestFit="1" customWidth="1"/>
    <col min="18" max="21" width="12.7109375" customWidth="1"/>
    <col min="22" max="16384" width="11.42578125" style="258"/>
  </cols>
  <sheetData>
    <row r="1" spans="1:21" ht="10.5" x14ac:dyDescent="0.15">
      <c r="R1" s="261"/>
      <c r="S1" s="262"/>
      <c r="T1" s="261"/>
      <c r="U1" s="261"/>
    </row>
    <row r="2" spans="1:21" s="345" customFormat="1" ht="15" customHeight="1" x14ac:dyDescent="0.25">
      <c r="A2" s="2565" t="s">
        <v>1033</v>
      </c>
      <c r="B2" s="2565"/>
      <c r="C2" s="2565"/>
      <c r="D2" s="2565"/>
      <c r="E2" s="2565"/>
      <c r="F2" s="2565"/>
      <c r="G2" s="2565"/>
      <c r="H2" s="2565"/>
      <c r="I2" s="2565"/>
      <c r="J2" s="2565"/>
      <c r="K2" s="2565"/>
      <c r="L2" s="2565"/>
      <c r="M2" s="2565"/>
      <c r="N2" s="2565"/>
      <c r="O2" s="2565"/>
      <c r="P2" s="2565"/>
      <c r="Q2" s="2565"/>
      <c r="R2" s="2565"/>
      <c r="S2" s="2565"/>
      <c r="T2" s="2565"/>
      <c r="U2" s="2565"/>
    </row>
    <row r="3" spans="1:21" ht="11.25" customHeight="1" x14ac:dyDescent="0.15">
      <c r="A3" s="2583"/>
      <c r="B3" s="2583"/>
      <c r="C3" s="2583"/>
      <c r="D3" s="2583"/>
      <c r="E3" s="2583"/>
      <c r="F3" s="2583"/>
      <c r="G3" s="2583"/>
      <c r="H3" s="2583"/>
      <c r="I3" s="2583"/>
      <c r="J3" s="2583"/>
      <c r="K3" s="2583"/>
      <c r="L3" s="2583"/>
      <c r="R3" s="340"/>
      <c r="S3" s="340"/>
      <c r="T3" s="340"/>
      <c r="U3" s="340"/>
    </row>
    <row r="4" spans="1:21" ht="15" customHeight="1" x14ac:dyDescent="0.15">
      <c r="A4" s="2558" t="s">
        <v>1034</v>
      </c>
      <c r="B4" s="2558">
        <v>2012</v>
      </c>
      <c r="C4" s="2558"/>
      <c r="D4" s="2558"/>
      <c r="E4" s="2558"/>
      <c r="F4" s="2558">
        <v>2013</v>
      </c>
      <c r="G4" s="2558"/>
      <c r="H4" s="2558"/>
      <c r="I4" s="2558"/>
      <c r="J4" s="2558">
        <v>2014</v>
      </c>
      <c r="K4" s="2558"/>
      <c r="L4" s="2558"/>
      <c r="M4" s="2558"/>
      <c r="N4" s="2552">
        <v>2015</v>
      </c>
      <c r="O4" s="2593"/>
      <c r="P4" s="2593"/>
      <c r="Q4" s="2593"/>
      <c r="R4" s="2596">
        <v>2016</v>
      </c>
      <c r="S4" s="2597"/>
      <c r="T4" s="2597"/>
      <c r="U4" s="2597"/>
    </row>
    <row r="5" spans="1:21" ht="21" x14ac:dyDescent="0.15">
      <c r="A5" s="2558"/>
      <c r="B5" s="259" t="s">
        <v>89</v>
      </c>
      <c r="C5" s="259" t="s">
        <v>1035</v>
      </c>
      <c r="D5" s="259" t="s">
        <v>1036</v>
      </c>
      <c r="E5" s="259" t="s">
        <v>1037</v>
      </c>
      <c r="F5" s="259" t="s">
        <v>89</v>
      </c>
      <c r="G5" s="259" t="s">
        <v>1035</v>
      </c>
      <c r="H5" s="259" t="s">
        <v>1036</v>
      </c>
      <c r="I5" s="259" t="s">
        <v>1037</v>
      </c>
      <c r="J5" s="259" t="s">
        <v>89</v>
      </c>
      <c r="K5" s="259" t="s">
        <v>1035</v>
      </c>
      <c r="L5" s="259" t="s">
        <v>1036</v>
      </c>
      <c r="M5" s="259" t="s">
        <v>1037</v>
      </c>
      <c r="N5" s="260" t="s">
        <v>89</v>
      </c>
      <c r="O5" s="259" t="s">
        <v>1035</v>
      </c>
      <c r="P5" s="259" t="s">
        <v>1036</v>
      </c>
      <c r="Q5" s="346" t="s">
        <v>1037</v>
      </c>
      <c r="R5" s="347" t="s">
        <v>89</v>
      </c>
      <c r="S5" s="347" t="s">
        <v>1035</v>
      </c>
      <c r="T5" s="347" t="s">
        <v>1036</v>
      </c>
      <c r="U5" s="347" t="s">
        <v>1037</v>
      </c>
    </row>
    <row r="6" spans="1:21" s="261" customFormat="1" ht="10.5" x14ac:dyDescent="0.15">
      <c r="A6" s="261" t="s">
        <v>904</v>
      </c>
      <c r="B6" s="262">
        <f>SUM(C6:E6)</f>
        <v>2224817</v>
      </c>
      <c r="C6" s="262">
        <f>SUM(C7+C12+C16+C22+C26+C31+C40+C43+C47+C56+C64+C78+C81+C93+C113)</f>
        <v>163147</v>
      </c>
      <c r="D6" s="262">
        <f>SUM(D7+D12+D16+D22+D26+D31+D40+D43+D47+D56+D64+D78+D81+D93+D113)</f>
        <v>1053291</v>
      </c>
      <c r="E6" s="262">
        <f>SUM(E7+E12+E16+E22+E26+E31+E40+E43+E47+E56+E64+E78+E81+E93+E113)</f>
        <v>1008379</v>
      </c>
      <c r="F6" s="262">
        <f>SUM(G6:I6)</f>
        <v>2609814</v>
      </c>
      <c r="G6" s="262">
        <f>SUM(G7+G12+G16+G22+G26+G31+G40+G43+G47+G56+G64+G78+G81+G93+G113)</f>
        <v>201545</v>
      </c>
      <c r="H6" s="262">
        <f>SUM(H7+H12+H16+H22+H26+H31+H40+H43+H47+H56+H64+H78+H81+H93+H113)</f>
        <v>1227212</v>
      </c>
      <c r="I6" s="262">
        <f>SUM(I7+I12+I16+I22+I26+I31+I40+I43+I47+I56+I64+I78+I81+I93+I113)</f>
        <v>1181057</v>
      </c>
      <c r="J6" s="336">
        <f>SUM(K6:M6)</f>
        <v>2510648</v>
      </c>
      <c r="K6" s="336">
        <f t="shared" ref="K6:U6" si="0">SUM(K7+K12+K16+K22+K26+K31+K40+K43+K47+K56+K64+K78+K81+K93+K113)</f>
        <v>396344</v>
      </c>
      <c r="L6" s="336">
        <f t="shared" si="0"/>
        <v>1883324</v>
      </c>
      <c r="M6" s="336">
        <f t="shared" si="0"/>
        <v>230980</v>
      </c>
      <c r="N6" s="336">
        <f t="shared" si="0"/>
        <v>2689190</v>
      </c>
      <c r="O6" s="336">
        <f t="shared" si="0"/>
        <v>432322</v>
      </c>
      <c r="P6" s="336">
        <f t="shared" si="0"/>
        <v>2028591</v>
      </c>
      <c r="Q6" s="336">
        <f t="shared" si="0"/>
        <v>228277</v>
      </c>
      <c r="R6" s="336">
        <f>SUM(R7+R12+R16+R22+R26+R31+R40+R43+R47+R56+R64+R78+R81+R93+R113)</f>
        <v>3068184</v>
      </c>
      <c r="S6" s="336">
        <f t="shared" si="0"/>
        <v>498619</v>
      </c>
      <c r="T6" s="336">
        <f t="shared" si="0"/>
        <v>2272580</v>
      </c>
      <c r="U6" s="336">
        <f t="shared" si="0"/>
        <v>296985</v>
      </c>
    </row>
    <row r="7" spans="1:21" s="261" customFormat="1" ht="10.5" x14ac:dyDescent="0.15">
      <c r="A7" s="261" t="s">
        <v>5</v>
      </c>
      <c r="B7" s="262">
        <f>SUM(C7:E7)</f>
        <v>15364</v>
      </c>
      <c r="C7" s="262">
        <f>SUM(C8:C11)</f>
        <v>2362</v>
      </c>
      <c r="D7" s="262">
        <f>SUM(D8:D11)</f>
        <v>6683</v>
      </c>
      <c r="E7" s="262">
        <f>SUM(E8:E11)</f>
        <v>6319</v>
      </c>
      <c r="F7" s="262">
        <f>SUM(G7:I7)</f>
        <v>19609</v>
      </c>
      <c r="G7" s="262">
        <f>SUM(G8:G11)</f>
        <v>1184</v>
      </c>
      <c r="H7" s="262">
        <f>SUM(H8:H11)</f>
        <v>9046</v>
      </c>
      <c r="I7" s="262">
        <f>SUM(I8:I11)</f>
        <v>9379</v>
      </c>
      <c r="J7" s="336">
        <f>SUM(K7:M7)</f>
        <v>18207</v>
      </c>
      <c r="K7" s="336">
        <f>SUM(K8:K11)</f>
        <v>924</v>
      </c>
      <c r="L7" s="336">
        <f>SUM(L8:L11)</f>
        <v>15426</v>
      </c>
      <c r="M7" s="336">
        <f>SUM(M8:M11)</f>
        <v>1857</v>
      </c>
      <c r="N7" s="336">
        <f t="shared" ref="N7:U7" si="1">SUM(N8:N11)</f>
        <v>15734</v>
      </c>
      <c r="O7" s="336">
        <f t="shared" si="1"/>
        <v>861</v>
      </c>
      <c r="P7" s="336">
        <f t="shared" si="1"/>
        <v>13303</v>
      </c>
      <c r="Q7" s="336">
        <f t="shared" si="1"/>
        <v>1570</v>
      </c>
      <c r="R7" s="336">
        <f t="shared" si="1"/>
        <v>15239</v>
      </c>
      <c r="S7" s="336">
        <f t="shared" si="1"/>
        <v>832</v>
      </c>
      <c r="T7" s="336">
        <f t="shared" si="1"/>
        <v>12202</v>
      </c>
      <c r="U7" s="336">
        <f t="shared" si="1"/>
        <v>2205</v>
      </c>
    </row>
    <row r="8" spans="1:21" ht="10.5" x14ac:dyDescent="0.15">
      <c r="A8" s="258" t="s">
        <v>905</v>
      </c>
      <c r="B8" s="264">
        <f>SUM(C8:E8)</f>
        <v>14443</v>
      </c>
      <c r="C8" s="264">
        <v>2356</v>
      </c>
      <c r="D8" s="264">
        <v>6178</v>
      </c>
      <c r="E8" s="264">
        <v>5909</v>
      </c>
      <c r="F8" s="264">
        <f>SUM(G8:I8)</f>
        <v>18384</v>
      </c>
      <c r="G8" s="264">
        <v>1173</v>
      </c>
      <c r="H8" s="264">
        <v>8396</v>
      </c>
      <c r="I8" s="264">
        <v>8815</v>
      </c>
      <c r="J8" s="337">
        <f>SUM(K8:M8)</f>
        <v>16829</v>
      </c>
      <c r="K8" s="337">
        <v>922</v>
      </c>
      <c r="L8" s="337">
        <v>14155</v>
      </c>
      <c r="M8" s="337">
        <v>1752</v>
      </c>
      <c r="N8" s="304">
        <f>SUM(O8:Q8)</f>
        <v>14016</v>
      </c>
      <c r="O8" s="304">
        <v>836</v>
      </c>
      <c r="P8" s="304">
        <v>11913</v>
      </c>
      <c r="Q8" s="304">
        <v>1267</v>
      </c>
      <c r="R8" s="304">
        <v>13882</v>
      </c>
      <c r="S8" s="304">
        <v>822</v>
      </c>
      <c r="T8" s="304">
        <v>10996</v>
      </c>
      <c r="U8" s="304">
        <v>2064</v>
      </c>
    </row>
    <row r="9" spans="1:21" ht="10.5" x14ac:dyDescent="0.15">
      <c r="A9" s="258" t="s">
        <v>906</v>
      </c>
      <c r="B9" s="264">
        <f t="shared" ref="B9:B75" si="2">SUM(C9:E9)</f>
        <v>210</v>
      </c>
      <c r="C9" s="264">
        <v>2</v>
      </c>
      <c r="D9" s="264">
        <v>111</v>
      </c>
      <c r="E9" s="264">
        <v>97</v>
      </c>
      <c r="F9" s="264">
        <f t="shared" ref="F9:F75" si="3">SUM(G9:I9)</f>
        <v>459</v>
      </c>
      <c r="G9" s="264">
        <v>9</v>
      </c>
      <c r="H9" s="264">
        <v>245</v>
      </c>
      <c r="I9" s="264">
        <v>205</v>
      </c>
      <c r="J9" s="337">
        <f>SUM(K9:M9)</f>
        <v>520</v>
      </c>
      <c r="K9" s="337">
        <v>2</v>
      </c>
      <c r="L9" s="337">
        <v>507</v>
      </c>
      <c r="M9" s="337">
        <v>11</v>
      </c>
      <c r="N9" s="304">
        <f t="shared" ref="N9:N11" si="4">SUM(O9:Q9)</f>
        <v>516</v>
      </c>
      <c r="O9" s="304">
        <v>12</v>
      </c>
      <c r="P9" s="304">
        <v>423</v>
      </c>
      <c r="Q9" s="304">
        <v>81</v>
      </c>
      <c r="R9" s="304">
        <v>481</v>
      </c>
      <c r="S9" s="304">
        <v>1</v>
      </c>
      <c r="T9" s="304">
        <v>456</v>
      </c>
      <c r="U9" s="304">
        <v>24</v>
      </c>
    </row>
    <row r="10" spans="1:21" ht="10.5" x14ac:dyDescent="0.15">
      <c r="A10" s="258" t="s">
        <v>907</v>
      </c>
      <c r="B10" s="264">
        <f t="shared" si="2"/>
        <v>0</v>
      </c>
      <c r="C10" s="264">
        <v>0</v>
      </c>
      <c r="D10" s="264">
        <v>0</v>
      </c>
      <c r="E10" s="264">
        <v>0</v>
      </c>
      <c r="F10" s="264">
        <f t="shared" si="3"/>
        <v>0</v>
      </c>
      <c r="G10" s="264">
        <v>0</v>
      </c>
      <c r="H10" s="264">
        <v>0</v>
      </c>
      <c r="I10" s="264">
        <v>0</v>
      </c>
      <c r="J10" s="337">
        <f>SUM(K10:M10)</f>
        <v>0</v>
      </c>
      <c r="K10" s="337">
        <v>0</v>
      </c>
      <c r="L10" s="337">
        <v>0</v>
      </c>
      <c r="M10" s="337">
        <v>0</v>
      </c>
      <c r="N10" s="304">
        <f t="shared" si="4"/>
        <v>0</v>
      </c>
      <c r="O10" s="304">
        <v>0</v>
      </c>
      <c r="P10" s="304">
        <v>0</v>
      </c>
      <c r="Q10" s="304">
        <v>0</v>
      </c>
      <c r="R10" s="304">
        <v>0</v>
      </c>
      <c r="S10" s="304">
        <v>0</v>
      </c>
      <c r="T10" s="304">
        <v>0</v>
      </c>
      <c r="U10" s="304">
        <v>0</v>
      </c>
    </row>
    <row r="11" spans="1:21" ht="10.5" x14ac:dyDescent="0.15">
      <c r="A11" s="258" t="s">
        <v>908</v>
      </c>
      <c r="B11" s="264">
        <f t="shared" si="2"/>
        <v>711</v>
      </c>
      <c r="C11" s="264">
        <v>4</v>
      </c>
      <c r="D11" s="264">
        <v>394</v>
      </c>
      <c r="E11" s="264">
        <v>313</v>
      </c>
      <c r="F11" s="264">
        <f t="shared" si="3"/>
        <v>766</v>
      </c>
      <c r="G11" s="264">
        <v>2</v>
      </c>
      <c r="H11" s="264">
        <v>405</v>
      </c>
      <c r="I11" s="264">
        <v>359</v>
      </c>
      <c r="J11" s="337">
        <f t="shared" ref="J11" si="5">SUM(K11:M11)</f>
        <v>858</v>
      </c>
      <c r="K11" s="337">
        <v>0</v>
      </c>
      <c r="L11" s="337">
        <v>764</v>
      </c>
      <c r="M11" s="337">
        <v>94</v>
      </c>
      <c r="N11" s="304">
        <f t="shared" si="4"/>
        <v>1202</v>
      </c>
      <c r="O11" s="304">
        <v>13</v>
      </c>
      <c r="P11" s="304">
        <v>967</v>
      </c>
      <c r="Q11" s="304">
        <v>222</v>
      </c>
      <c r="R11" s="304">
        <v>876</v>
      </c>
      <c r="S11" s="304">
        <v>9</v>
      </c>
      <c r="T11" s="304">
        <v>750</v>
      </c>
      <c r="U11" s="304">
        <v>117</v>
      </c>
    </row>
    <row r="12" spans="1:21" s="261" customFormat="1" ht="10.5" x14ac:dyDescent="0.15">
      <c r="A12" s="261" t="s">
        <v>7</v>
      </c>
      <c r="B12" s="262">
        <f>SUM(C12:E12)</f>
        <v>2297</v>
      </c>
      <c r="C12" s="262">
        <f>SUM(C13:C15)</f>
        <v>26</v>
      </c>
      <c r="D12" s="262">
        <f>SUM(D13:D15)</f>
        <v>1171</v>
      </c>
      <c r="E12" s="262">
        <f>SUM(E13:E15)</f>
        <v>1100</v>
      </c>
      <c r="F12" s="262">
        <f>SUM(G12:I12)</f>
        <v>3404</v>
      </c>
      <c r="G12" s="262">
        <f>SUM(G13:G15)</f>
        <v>176</v>
      </c>
      <c r="H12" s="262">
        <f>SUM(H13:H15)</f>
        <v>1616</v>
      </c>
      <c r="I12" s="262">
        <f>SUM(I13:I15)</f>
        <v>1612</v>
      </c>
      <c r="J12" s="336">
        <f>SUM(K12:M12)</f>
        <v>4783</v>
      </c>
      <c r="K12" s="336">
        <f>SUM(K13:K15)</f>
        <v>1114</v>
      </c>
      <c r="L12" s="336">
        <f>SUM(L13:L15)</f>
        <v>3430</v>
      </c>
      <c r="M12" s="336">
        <f>SUM(M13:M15)</f>
        <v>239</v>
      </c>
      <c r="N12" s="303">
        <f t="shared" ref="N12:T12" si="6">SUM(N13:N15)</f>
        <v>10638</v>
      </c>
      <c r="O12" s="303">
        <f t="shared" si="6"/>
        <v>2591</v>
      </c>
      <c r="P12" s="303">
        <f t="shared" si="6"/>
        <v>7714</v>
      </c>
      <c r="Q12" s="303">
        <f t="shared" si="6"/>
        <v>333</v>
      </c>
      <c r="R12" s="303">
        <f t="shared" si="6"/>
        <v>10861</v>
      </c>
      <c r="S12" s="303">
        <f t="shared" si="6"/>
        <v>3308</v>
      </c>
      <c r="T12" s="303">
        <f t="shared" si="6"/>
        <v>5840</v>
      </c>
      <c r="U12" s="303">
        <f>SUM(U13:U15)</f>
        <v>1713</v>
      </c>
    </row>
    <row r="13" spans="1:21" ht="10.5" x14ac:dyDescent="0.15">
      <c r="A13" s="258" t="s">
        <v>909</v>
      </c>
      <c r="B13" s="264">
        <f t="shared" si="2"/>
        <v>192</v>
      </c>
      <c r="C13" s="264">
        <v>5</v>
      </c>
      <c r="D13" s="264">
        <v>122</v>
      </c>
      <c r="E13" s="264">
        <v>65</v>
      </c>
      <c r="F13" s="264">
        <f t="shared" si="3"/>
        <v>266</v>
      </c>
      <c r="G13" s="264">
        <v>8</v>
      </c>
      <c r="H13" s="264">
        <v>169</v>
      </c>
      <c r="I13" s="264">
        <v>89</v>
      </c>
      <c r="J13" s="337">
        <f t="shared" ref="J13:J25" si="7">SUM(K13:M13)</f>
        <v>224</v>
      </c>
      <c r="K13" s="337">
        <v>0</v>
      </c>
      <c r="L13" s="337">
        <v>224</v>
      </c>
      <c r="M13" s="337">
        <v>0</v>
      </c>
      <c r="N13" s="304">
        <f>SUM(O13:Q13)</f>
        <v>430</v>
      </c>
      <c r="O13" s="304">
        <v>14</v>
      </c>
      <c r="P13" s="304">
        <v>416</v>
      </c>
      <c r="Q13" s="304" t="s">
        <v>6</v>
      </c>
      <c r="R13" s="304">
        <v>179</v>
      </c>
      <c r="S13" s="304">
        <v>10</v>
      </c>
      <c r="T13" s="304">
        <v>167</v>
      </c>
      <c r="U13" s="304">
        <v>2</v>
      </c>
    </row>
    <row r="14" spans="1:21" ht="10.5" x14ac:dyDescent="0.15">
      <c r="A14" s="258" t="s">
        <v>910</v>
      </c>
      <c r="B14" s="264">
        <f t="shared" si="2"/>
        <v>0</v>
      </c>
      <c r="C14" s="264">
        <v>0</v>
      </c>
      <c r="D14" s="264">
        <v>0</v>
      </c>
      <c r="E14" s="264">
        <v>0</v>
      </c>
      <c r="F14" s="264">
        <f t="shared" si="3"/>
        <v>0</v>
      </c>
      <c r="G14" s="264">
        <v>0</v>
      </c>
      <c r="H14" s="264">
        <v>0</v>
      </c>
      <c r="I14" s="264">
        <v>0</v>
      </c>
      <c r="J14" s="337">
        <f t="shared" si="7"/>
        <v>0</v>
      </c>
      <c r="K14" s="337">
        <v>0</v>
      </c>
      <c r="L14" s="337">
        <v>0</v>
      </c>
      <c r="M14" s="337">
        <v>0</v>
      </c>
      <c r="N14" s="304">
        <f>SUM(O14:Q14)</f>
        <v>0</v>
      </c>
      <c r="O14" s="304">
        <v>0</v>
      </c>
      <c r="P14" s="304">
        <v>0</v>
      </c>
      <c r="Q14" s="304">
        <v>0</v>
      </c>
      <c r="R14" s="304">
        <v>0</v>
      </c>
      <c r="S14" s="304">
        <v>0</v>
      </c>
      <c r="T14" s="304">
        <v>0</v>
      </c>
      <c r="U14" s="304">
        <v>0</v>
      </c>
    </row>
    <row r="15" spans="1:21" ht="10.5" x14ac:dyDescent="0.15">
      <c r="A15" s="258" t="s">
        <v>911</v>
      </c>
      <c r="B15" s="264">
        <f t="shared" si="2"/>
        <v>2105</v>
      </c>
      <c r="C15" s="264">
        <v>21</v>
      </c>
      <c r="D15" s="264">
        <v>1049</v>
      </c>
      <c r="E15" s="264">
        <v>1035</v>
      </c>
      <c r="F15" s="264">
        <f t="shared" si="3"/>
        <v>3138</v>
      </c>
      <c r="G15" s="264">
        <v>168</v>
      </c>
      <c r="H15" s="264">
        <v>1447</v>
      </c>
      <c r="I15" s="264">
        <v>1523</v>
      </c>
      <c r="J15" s="337">
        <f t="shared" si="7"/>
        <v>4559</v>
      </c>
      <c r="K15" s="337">
        <v>1114</v>
      </c>
      <c r="L15" s="337">
        <v>3206</v>
      </c>
      <c r="M15" s="337">
        <v>239</v>
      </c>
      <c r="N15" s="304">
        <v>10208</v>
      </c>
      <c r="O15" s="304">
        <v>2577</v>
      </c>
      <c r="P15" s="304">
        <v>7298</v>
      </c>
      <c r="Q15" s="304">
        <v>333</v>
      </c>
      <c r="R15" s="304">
        <v>10682</v>
      </c>
      <c r="S15" s="304">
        <v>3298</v>
      </c>
      <c r="T15" s="304">
        <v>5673</v>
      </c>
      <c r="U15" s="304">
        <v>1711</v>
      </c>
    </row>
    <row r="16" spans="1:21" s="261" customFormat="1" ht="10.5" x14ac:dyDescent="0.15">
      <c r="A16" s="261" t="s">
        <v>8</v>
      </c>
      <c r="B16" s="262">
        <f>SUM(C16:E16)</f>
        <v>365538</v>
      </c>
      <c r="C16" s="262">
        <f>SUM(C17:C21)</f>
        <v>27212</v>
      </c>
      <c r="D16" s="262">
        <f t="shared" ref="D16:E16" si="8">SUM(D17:D21)</f>
        <v>172213</v>
      </c>
      <c r="E16" s="262">
        <f t="shared" si="8"/>
        <v>166113</v>
      </c>
      <c r="F16" s="262">
        <f>SUM(G16:I16)</f>
        <v>429839</v>
      </c>
      <c r="G16" s="262">
        <f>SUM(G17:G21)</f>
        <v>29336</v>
      </c>
      <c r="H16" s="262">
        <f t="shared" ref="H16:I16" si="9">SUM(H17:H21)</f>
        <v>202336</v>
      </c>
      <c r="I16" s="262">
        <f t="shared" si="9"/>
        <v>198167</v>
      </c>
      <c r="J16" s="336">
        <f t="shared" si="7"/>
        <v>391325</v>
      </c>
      <c r="K16" s="336">
        <f>SUM(K17:K21)</f>
        <v>51666</v>
      </c>
      <c r="L16" s="336">
        <f t="shared" ref="L16:U16" si="10">SUM(L17:L21)</f>
        <v>313319</v>
      </c>
      <c r="M16" s="336">
        <f t="shared" si="10"/>
        <v>26340</v>
      </c>
      <c r="N16" s="303">
        <f t="shared" si="10"/>
        <v>465052</v>
      </c>
      <c r="O16" s="303">
        <f t="shared" si="10"/>
        <v>67526</v>
      </c>
      <c r="P16" s="303">
        <f t="shared" si="10"/>
        <v>368588</v>
      </c>
      <c r="Q16" s="303">
        <f t="shared" si="10"/>
        <v>28938</v>
      </c>
      <c r="R16" s="303">
        <f t="shared" si="10"/>
        <v>543988</v>
      </c>
      <c r="S16" s="303">
        <f t="shared" si="10"/>
        <v>67089</v>
      </c>
      <c r="T16" s="303">
        <f t="shared" si="10"/>
        <v>443332</v>
      </c>
      <c r="U16" s="303">
        <f t="shared" si="10"/>
        <v>33567</v>
      </c>
    </row>
    <row r="17" spans="1:21" ht="10.5" x14ac:dyDescent="0.15">
      <c r="A17" s="258" t="s">
        <v>912</v>
      </c>
      <c r="B17" s="264">
        <f t="shared" si="2"/>
        <v>0</v>
      </c>
      <c r="C17" s="264">
        <v>0</v>
      </c>
      <c r="D17" s="264">
        <v>0</v>
      </c>
      <c r="E17" s="264">
        <v>0</v>
      </c>
      <c r="F17" s="264">
        <f t="shared" si="3"/>
        <v>0</v>
      </c>
      <c r="G17" s="264">
        <v>0</v>
      </c>
      <c r="H17" s="264">
        <v>0</v>
      </c>
      <c r="I17" s="264">
        <v>0</v>
      </c>
      <c r="J17" s="337">
        <f t="shared" si="7"/>
        <v>0</v>
      </c>
      <c r="K17" s="337">
        <v>0</v>
      </c>
      <c r="L17" s="337">
        <v>0</v>
      </c>
      <c r="M17" s="337">
        <v>0</v>
      </c>
      <c r="N17" s="304">
        <f>SUM(O17:Q17)</f>
        <v>0</v>
      </c>
      <c r="O17" s="304">
        <v>0</v>
      </c>
      <c r="P17" s="304">
        <v>0</v>
      </c>
      <c r="Q17" s="304">
        <v>0</v>
      </c>
      <c r="R17" s="304">
        <v>0</v>
      </c>
      <c r="S17" s="304">
        <v>0</v>
      </c>
      <c r="T17" s="304">
        <v>0</v>
      </c>
      <c r="U17" s="304">
        <v>0</v>
      </c>
    </row>
    <row r="18" spans="1:21" ht="10.5" x14ac:dyDescent="0.15">
      <c r="A18" s="258" t="s">
        <v>913</v>
      </c>
      <c r="B18" s="264">
        <f t="shared" si="2"/>
        <v>0</v>
      </c>
      <c r="C18" s="264">
        <v>0</v>
      </c>
      <c r="D18" s="264">
        <v>0</v>
      </c>
      <c r="E18" s="264">
        <v>0</v>
      </c>
      <c r="F18" s="264">
        <f t="shared" si="3"/>
        <v>0</v>
      </c>
      <c r="G18" s="264">
        <v>0</v>
      </c>
      <c r="H18" s="264">
        <v>0</v>
      </c>
      <c r="I18" s="264">
        <v>0</v>
      </c>
      <c r="J18" s="337">
        <f t="shared" si="7"/>
        <v>0</v>
      </c>
      <c r="K18" s="337">
        <v>0</v>
      </c>
      <c r="L18" s="337">
        <v>0</v>
      </c>
      <c r="M18" s="337">
        <v>0</v>
      </c>
      <c r="N18" s="304">
        <f>SUM(O18:Q18)</f>
        <v>0</v>
      </c>
      <c r="O18" s="304">
        <v>0</v>
      </c>
      <c r="P18" s="304">
        <v>0</v>
      </c>
      <c r="Q18" s="304">
        <v>0</v>
      </c>
      <c r="R18" s="304">
        <v>0</v>
      </c>
      <c r="S18" s="304">
        <v>0</v>
      </c>
      <c r="T18" s="304">
        <v>0</v>
      </c>
      <c r="U18" s="304">
        <v>0</v>
      </c>
    </row>
    <row r="19" spans="1:21" ht="10.5" x14ac:dyDescent="0.15">
      <c r="A19" s="258" t="s">
        <v>914</v>
      </c>
      <c r="B19" s="264">
        <f t="shared" si="2"/>
        <v>238737</v>
      </c>
      <c r="C19" s="264">
        <v>19996</v>
      </c>
      <c r="D19" s="264">
        <v>108109</v>
      </c>
      <c r="E19" s="264">
        <v>110632</v>
      </c>
      <c r="F19" s="264">
        <f t="shared" si="3"/>
        <v>261414</v>
      </c>
      <c r="G19" s="264">
        <v>21296</v>
      </c>
      <c r="H19" s="264">
        <v>118479</v>
      </c>
      <c r="I19" s="264">
        <v>121639</v>
      </c>
      <c r="J19" s="337">
        <f t="shared" si="7"/>
        <v>263142</v>
      </c>
      <c r="K19" s="337">
        <v>34180</v>
      </c>
      <c r="L19" s="337">
        <v>209153</v>
      </c>
      <c r="M19" s="337">
        <v>19809</v>
      </c>
      <c r="N19" s="304">
        <v>310698</v>
      </c>
      <c r="O19" s="304">
        <v>43876</v>
      </c>
      <c r="P19" s="304">
        <v>246494</v>
      </c>
      <c r="Q19" s="304">
        <v>20328</v>
      </c>
      <c r="R19" s="304">
        <v>418684</v>
      </c>
      <c r="S19" s="304">
        <v>46062</v>
      </c>
      <c r="T19" s="304">
        <v>347108</v>
      </c>
      <c r="U19" s="304">
        <v>25514</v>
      </c>
    </row>
    <row r="20" spans="1:21" ht="10.5" x14ac:dyDescent="0.15">
      <c r="A20" s="258" t="s">
        <v>1014</v>
      </c>
      <c r="B20" s="264">
        <f t="shared" si="2"/>
        <v>0</v>
      </c>
      <c r="C20" s="264">
        <v>0</v>
      </c>
      <c r="D20" s="264">
        <v>0</v>
      </c>
      <c r="E20" s="264">
        <v>0</v>
      </c>
      <c r="F20" s="264">
        <f t="shared" si="3"/>
        <v>0</v>
      </c>
      <c r="G20" s="264">
        <v>0</v>
      </c>
      <c r="H20" s="264">
        <v>0</v>
      </c>
      <c r="I20" s="264">
        <v>0</v>
      </c>
      <c r="J20" s="337">
        <f t="shared" si="7"/>
        <v>0</v>
      </c>
      <c r="K20" s="337">
        <v>0</v>
      </c>
      <c r="L20" s="337">
        <v>0</v>
      </c>
      <c r="M20" s="337">
        <v>0</v>
      </c>
      <c r="N20" s="304" t="s">
        <v>6</v>
      </c>
      <c r="O20" s="304">
        <v>0</v>
      </c>
      <c r="P20" s="304">
        <v>0</v>
      </c>
      <c r="Q20" s="304">
        <v>0</v>
      </c>
      <c r="R20" s="304">
        <v>0</v>
      </c>
      <c r="S20" s="304">
        <v>0</v>
      </c>
      <c r="T20" s="304">
        <v>0</v>
      </c>
      <c r="U20" s="304">
        <v>0</v>
      </c>
    </row>
    <row r="21" spans="1:21" ht="10.5" x14ac:dyDescent="0.15">
      <c r="A21" s="258" t="s">
        <v>916</v>
      </c>
      <c r="B21" s="264">
        <f t="shared" si="2"/>
        <v>126801</v>
      </c>
      <c r="C21" s="264">
        <v>7216</v>
      </c>
      <c r="D21" s="264">
        <v>64104</v>
      </c>
      <c r="E21" s="264">
        <v>55481</v>
      </c>
      <c r="F21" s="264">
        <f t="shared" si="3"/>
        <v>168425</v>
      </c>
      <c r="G21" s="264">
        <v>8040</v>
      </c>
      <c r="H21" s="264">
        <v>83857</v>
      </c>
      <c r="I21" s="264">
        <v>76528</v>
      </c>
      <c r="J21" s="337">
        <f t="shared" si="7"/>
        <v>128183</v>
      </c>
      <c r="K21" s="337">
        <v>17486</v>
      </c>
      <c r="L21" s="337">
        <v>104166</v>
      </c>
      <c r="M21" s="337">
        <v>6531</v>
      </c>
      <c r="N21" s="304">
        <v>154354</v>
      </c>
      <c r="O21" s="304">
        <v>23650</v>
      </c>
      <c r="P21" s="304">
        <v>122094</v>
      </c>
      <c r="Q21" s="304">
        <v>8610</v>
      </c>
      <c r="R21" s="304">
        <v>125304</v>
      </c>
      <c r="S21" s="304">
        <v>21027</v>
      </c>
      <c r="T21" s="304">
        <v>96224</v>
      </c>
      <c r="U21" s="304">
        <v>8053</v>
      </c>
    </row>
    <row r="22" spans="1:21" s="261" customFormat="1" ht="10.5" x14ac:dyDescent="0.15">
      <c r="A22" s="261" t="s">
        <v>9</v>
      </c>
      <c r="B22" s="262">
        <f>SUM(C22:E22)</f>
        <v>19493</v>
      </c>
      <c r="C22" s="262">
        <f>SUM(C23:C25)</f>
        <v>1768</v>
      </c>
      <c r="D22" s="262">
        <f t="shared" ref="D22:E22" si="11">SUM(D23:D25)</f>
        <v>8917</v>
      </c>
      <c r="E22" s="262">
        <f t="shared" si="11"/>
        <v>8808</v>
      </c>
      <c r="F22" s="262">
        <f>SUM(G22:I22)</f>
        <v>19562</v>
      </c>
      <c r="G22" s="262">
        <f>SUM(G23:G25)</f>
        <v>517</v>
      </c>
      <c r="H22" s="262">
        <f t="shared" ref="H22:I22" si="12">SUM(H23:H25)</f>
        <v>9838</v>
      </c>
      <c r="I22" s="262">
        <f t="shared" si="12"/>
        <v>9207</v>
      </c>
      <c r="J22" s="336">
        <f t="shared" si="7"/>
        <v>22181</v>
      </c>
      <c r="K22" s="336">
        <f>SUM(K23:K25)</f>
        <v>9232</v>
      </c>
      <c r="L22" s="336">
        <f t="shared" ref="L22:U22" si="13">SUM(L23:L25)</f>
        <v>11655</v>
      </c>
      <c r="M22" s="336">
        <f t="shared" si="13"/>
        <v>1294</v>
      </c>
      <c r="N22" s="303">
        <f t="shared" si="13"/>
        <v>21349</v>
      </c>
      <c r="O22" s="303">
        <f t="shared" si="13"/>
        <v>4225</v>
      </c>
      <c r="P22" s="303">
        <f t="shared" si="13"/>
        <v>16138</v>
      </c>
      <c r="Q22" s="303">
        <f t="shared" si="13"/>
        <v>986</v>
      </c>
      <c r="R22" s="303">
        <f t="shared" si="13"/>
        <v>14429</v>
      </c>
      <c r="S22" s="303">
        <f t="shared" si="13"/>
        <v>3158</v>
      </c>
      <c r="T22" s="303">
        <f t="shared" si="13"/>
        <v>10902</v>
      </c>
      <c r="U22" s="303">
        <f t="shared" si="13"/>
        <v>369</v>
      </c>
    </row>
    <row r="23" spans="1:21" ht="10.5" x14ac:dyDescent="0.15">
      <c r="A23" s="258" t="s">
        <v>917</v>
      </c>
      <c r="B23" s="264">
        <f t="shared" si="2"/>
        <v>15206</v>
      </c>
      <c r="C23" s="264">
        <v>1748</v>
      </c>
      <c r="D23" s="264">
        <v>6678</v>
      </c>
      <c r="E23" s="264">
        <v>6780</v>
      </c>
      <c r="F23" s="264">
        <f t="shared" si="3"/>
        <v>14503</v>
      </c>
      <c r="G23" s="264">
        <v>516</v>
      </c>
      <c r="H23" s="264">
        <v>7258</v>
      </c>
      <c r="I23" s="264">
        <v>6729</v>
      </c>
      <c r="J23" s="337">
        <f t="shared" si="7"/>
        <v>17631</v>
      </c>
      <c r="K23" s="337">
        <v>8201</v>
      </c>
      <c r="L23" s="337">
        <v>8158</v>
      </c>
      <c r="M23" s="337">
        <v>1272</v>
      </c>
      <c r="N23" s="304">
        <f>SUM(O23:Q23)</f>
        <v>16041</v>
      </c>
      <c r="O23" s="304">
        <v>2891</v>
      </c>
      <c r="P23" s="304">
        <v>12196</v>
      </c>
      <c r="Q23" s="304">
        <v>954</v>
      </c>
      <c r="R23" s="304">
        <v>8786</v>
      </c>
      <c r="S23" s="304">
        <v>1871</v>
      </c>
      <c r="T23" s="304">
        <v>6553</v>
      </c>
      <c r="U23" s="304">
        <v>362</v>
      </c>
    </row>
    <row r="24" spans="1:21" ht="10.5" x14ac:dyDescent="0.15">
      <c r="A24" s="258" t="s">
        <v>918</v>
      </c>
      <c r="B24" s="264">
        <f t="shared" si="2"/>
        <v>3781</v>
      </c>
      <c r="C24" s="264">
        <v>20</v>
      </c>
      <c r="D24" s="264">
        <v>1930</v>
      </c>
      <c r="E24" s="264">
        <v>1831</v>
      </c>
      <c r="F24" s="264">
        <f t="shared" si="3"/>
        <v>4472</v>
      </c>
      <c r="G24" s="264">
        <v>1</v>
      </c>
      <c r="H24" s="264">
        <v>2223</v>
      </c>
      <c r="I24" s="264">
        <v>2248</v>
      </c>
      <c r="J24" s="337">
        <f t="shared" si="7"/>
        <v>3864</v>
      </c>
      <c r="K24" s="337">
        <v>1025</v>
      </c>
      <c r="L24" s="337">
        <v>2825</v>
      </c>
      <c r="M24" s="337">
        <v>14</v>
      </c>
      <c r="N24" s="304">
        <f t="shared" ref="N24:N25" si="14">SUM(O24:Q24)</f>
        <v>4792</v>
      </c>
      <c r="O24" s="304">
        <v>1329</v>
      </c>
      <c r="P24" s="304">
        <v>3433</v>
      </c>
      <c r="Q24" s="304">
        <v>30</v>
      </c>
      <c r="R24" s="304">
        <v>4702</v>
      </c>
      <c r="S24" s="304">
        <v>1265</v>
      </c>
      <c r="T24" s="304">
        <v>3433</v>
      </c>
      <c r="U24" s="304">
        <v>4</v>
      </c>
    </row>
    <row r="25" spans="1:21" ht="10.5" x14ac:dyDescent="0.15">
      <c r="A25" s="258" t="s">
        <v>1038</v>
      </c>
      <c r="B25" s="264">
        <f t="shared" si="2"/>
        <v>506</v>
      </c>
      <c r="C25" s="264">
        <v>0</v>
      </c>
      <c r="D25" s="264">
        <v>309</v>
      </c>
      <c r="E25" s="264">
        <v>197</v>
      </c>
      <c r="F25" s="264">
        <f t="shared" si="3"/>
        <v>587</v>
      </c>
      <c r="G25" s="264">
        <v>0</v>
      </c>
      <c r="H25" s="264">
        <v>357</v>
      </c>
      <c r="I25" s="264">
        <v>230</v>
      </c>
      <c r="J25" s="337">
        <f t="shared" si="7"/>
        <v>686</v>
      </c>
      <c r="K25" s="337">
        <v>6</v>
      </c>
      <c r="L25" s="337">
        <v>672</v>
      </c>
      <c r="M25" s="337">
        <v>8</v>
      </c>
      <c r="N25" s="304">
        <f t="shared" si="14"/>
        <v>516</v>
      </c>
      <c r="O25" s="304">
        <v>5</v>
      </c>
      <c r="P25" s="304">
        <v>509</v>
      </c>
      <c r="Q25" s="304">
        <v>2</v>
      </c>
      <c r="R25" s="304">
        <v>941</v>
      </c>
      <c r="S25" s="304">
        <v>22</v>
      </c>
      <c r="T25" s="304">
        <v>916</v>
      </c>
      <c r="U25" s="304">
        <v>3</v>
      </c>
    </row>
    <row r="26" spans="1:21" s="261" customFormat="1" ht="10.5" x14ac:dyDescent="0.15">
      <c r="A26" s="261" t="s">
        <v>10</v>
      </c>
      <c r="B26" s="262">
        <f>SUM(C26:E26)</f>
        <v>71344</v>
      </c>
      <c r="C26" s="262">
        <f>SUM(C27:C30)</f>
        <v>851</v>
      </c>
      <c r="D26" s="262">
        <f t="shared" ref="D26:E26" si="15">SUM(D27:D30)</f>
        <v>32274</v>
      </c>
      <c r="E26" s="262">
        <f t="shared" si="15"/>
        <v>38219</v>
      </c>
      <c r="F26" s="262">
        <f>SUM(G26:I26)</f>
        <v>70191</v>
      </c>
      <c r="G26" s="262">
        <f>SUM(G27:G30)</f>
        <v>1704</v>
      </c>
      <c r="H26" s="262">
        <f t="shared" ref="H26:I26" si="16">SUM(H27:H30)</f>
        <v>31472</v>
      </c>
      <c r="I26" s="262">
        <f t="shared" si="16"/>
        <v>37015</v>
      </c>
      <c r="J26" s="336">
        <f>+J27+J28+J29+J30</f>
        <v>79303</v>
      </c>
      <c r="K26" s="336">
        <f t="shared" ref="K26:O26" si="17">+K27+K28+K29+K30</f>
        <v>17033</v>
      </c>
      <c r="L26" s="336">
        <f t="shared" si="17"/>
        <v>60637</v>
      </c>
      <c r="M26" s="336">
        <f t="shared" si="17"/>
        <v>1633</v>
      </c>
      <c r="N26" s="303">
        <f t="shared" si="17"/>
        <v>79179</v>
      </c>
      <c r="O26" s="303">
        <f t="shared" si="17"/>
        <v>17229</v>
      </c>
      <c r="P26" s="303">
        <f>+P27+P28+P29+P30</f>
        <v>59833</v>
      </c>
      <c r="Q26" s="303">
        <f>SUM(Q27:Q30)</f>
        <v>2117</v>
      </c>
      <c r="R26" s="303">
        <f t="shared" ref="R26:U26" si="18">SUM(R27:R30)</f>
        <v>87529</v>
      </c>
      <c r="S26" s="303">
        <f t="shared" si="18"/>
        <v>21130</v>
      </c>
      <c r="T26" s="303">
        <f t="shared" si="18"/>
        <v>63315</v>
      </c>
      <c r="U26" s="303">
        <f t="shared" si="18"/>
        <v>3084</v>
      </c>
    </row>
    <row r="27" spans="1:21" ht="10.5" x14ac:dyDescent="0.15">
      <c r="A27" s="258" t="s">
        <v>920</v>
      </c>
      <c r="B27" s="264">
        <f t="shared" si="2"/>
        <v>17662</v>
      </c>
      <c r="C27" s="264">
        <v>290</v>
      </c>
      <c r="D27" s="264">
        <v>8416</v>
      </c>
      <c r="E27" s="264">
        <v>8956</v>
      </c>
      <c r="F27" s="264">
        <f t="shared" si="3"/>
        <v>16203</v>
      </c>
      <c r="G27" s="264">
        <v>527</v>
      </c>
      <c r="H27" s="264">
        <v>7844</v>
      </c>
      <c r="I27" s="264">
        <v>7832</v>
      </c>
      <c r="J27" s="337">
        <f t="shared" ref="J27:J77" si="19">SUM(K27:M27)</f>
        <v>20312</v>
      </c>
      <c r="K27" s="337">
        <v>5885</v>
      </c>
      <c r="L27" s="337">
        <v>13574</v>
      </c>
      <c r="M27" s="337">
        <v>853</v>
      </c>
      <c r="N27" s="304">
        <f>SUM(O27:Q27)</f>
        <v>18138</v>
      </c>
      <c r="O27" s="304">
        <v>5326</v>
      </c>
      <c r="P27" s="304">
        <v>12118</v>
      </c>
      <c r="Q27" s="304">
        <v>694</v>
      </c>
      <c r="R27" s="304">
        <v>23312</v>
      </c>
      <c r="S27" s="304">
        <v>7328</v>
      </c>
      <c r="T27" s="304">
        <v>14865</v>
      </c>
      <c r="U27" s="304">
        <v>1119</v>
      </c>
    </row>
    <row r="28" spans="1:21" ht="10.5" x14ac:dyDescent="0.15">
      <c r="A28" s="258" t="s">
        <v>921</v>
      </c>
      <c r="B28" s="264">
        <f t="shared" si="2"/>
        <v>44880</v>
      </c>
      <c r="C28" s="264">
        <v>323</v>
      </c>
      <c r="D28" s="264">
        <v>19667</v>
      </c>
      <c r="E28" s="264">
        <v>24890</v>
      </c>
      <c r="F28" s="264">
        <f t="shared" si="3"/>
        <v>46050</v>
      </c>
      <c r="G28" s="264">
        <v>926</v>
      </c>
      <c r="H28" s="264">
        <v>19695</v>
      </c>
      <c r="I28" s="264">
        <v>25429</v>
      </c>
      <c r="J28" s="337">
        <f t="shared" si="19"/>
        <v>51050</v>
      </c>
      <c r="K28" s="337">
        <v>8718</v>
      </c>
      <c r="L28" s="337">
        <v>41892</v>
      </c>
      <c r="M28" s="337">
        <v>440</v>
      </c>
      <c r="N28" s="304">
        <f t="shared" ref="N28:N30" si="20">SUM(O28:Q28)</f>
        <v>53294</v>
      </c>
      <c r="O28" s="304">
        <v>9319</v>
      </c>
      <c r="P28" s="304">
        <v>42774</v>
      </c>
      <c r="Q28" s="304">
        <v>1201</v>
      </c>
      <c r="R28" s="304">
        <v>54636</v>
      </c>
      <c r="S28" s="304">
        <v>10635</v>
      </c>
      <c r="T28" s="304">
        <v>42374</v>
      </c>
      <c r="U28" s="304">
        <v>1627</v>
      </c>
    </row>
    <row r="29" spans="1:21" ht="10.5" x14ac:dyDescent="0.15">
      <c r="A29" s="258" t="s">
        <v>1039</v>
      </c>
      <c r="B29" s="264">
        <f t="shared" si="2"/>
        <v>3621</v>
      </c>
      <c r="C29" s="264">
        <v>0</v>
      </c>
      <c r="D29" s="264">
        <v>1828</v>
      </c>
      <c r="E29" s="264">
        <v>1793</v>
      </c>
      <c r="F29" s="264">
        <f t="shared" si="3"/>
        <v>2850</v>
      </c>
      <c r="G29" s="264">
        <v>0</v>
      </c>
      <c r="H29" s="264">
        <v>1458</v>
      </c>
      <c r="I29" s="264">
        <v>1392</v>
      </c>
      <c r="J29" s="337">
        <f t="shared" si="19"/>
        <v>2888</v>
      </c>
      <c r="K29" s="337">
        <v>892</v>
      </c>
      <c r="L29" s="337">
        <v>1996</v>
      </c>
      <c r="M29" s="337">
        <v>0</v>
      </c>
      <c r="N29" s="304">
        <f t="shared" si="20"/>
        <v>2544</v>
      </c>
      <c r="O29" s="304">
        <v>891</v>
      </c>
      <c r="P29" s="304">
        <v>1653</v>
      </c>
      <c r="Q29" s="348" t="s">
        <v>6</v>
      </c>
      <c r="R29" s="304">
        <v>3590</v>
      </c>
      <c r="S29" s="304">
        <v>1586</v>
      </c>
      <c r="T29" s="304">
        <v>2004</v>
      </c>
      <c r="U29" s="304">
        <v>0</v>
      </c>
    </row>
    <row r="30" spans="1:21" ht="10.5" x14ac:dyDescent="0.15">
      <c r="A30" s="258" t="s">
        <v>923</v>
      </c>
      <c r="B30" s="264">
        <f t="shared" si="2"/>
        <v>5181</v>
      </c>
      <c r="C30" s="264">
        <v>238</v>
      </c>
      <c r="D30" s="264">
        <v>2363</v>
      </c>
      <c r="E30" s="264">
        <v>2580</v>
      </c>
      <c r="F30" s="264">
        <f t="shared" si="3"/>
        <v>5088</v>
      </c>
      <c r="G30" s="264">
        <v>251</v>
      </c>
      <c r="H30" s="264">
        <v>2475</v>
      </c>
      <c r="I30" s="264">
        <v>2362</v>
      </c>
      <c r="J30" s="337">
        <f t="shared" si="19"/>
        <v>5053</v>
      </c>
      <c r="K30" s="337">
        <v>1538</v>
      </c>
      <c r="L30" s="337">
        <v>3175</v>
      </c>
      <c r="M30" s="337">
        <v>340</v>
      </c>
      <c r="N30" s="304">
        <f t="shared" si="20"/>
        <v>5203</v>
      </c>
      <c r="O30" s="304">
        <v>1693</v>
      </c>
      <c r="P30" s="304">
        <v>3288</v>
      </c>
      <c r="Q30" s="304">
        <v>222</v>
      </c>
      <c r="R30" s="304">
        <v>5991</v>
      </c>
      <c r="S30" s="304">
        <v>1581</v>
      </c>
      <c r="T30" s="304">
        <v>4072</v>
      </c>
      <c r="U30" s="304">
        <v>338</v>
      </c>
    </row>
    <row r="31" spans="1:21" s="261" customFormat="1" ht="10.5" x14ac:dyDescent="0.15">
      <c r="A31" s="261" t="s">
        <v>11</v>
      </c>
      <c r="B31" s="262">
        <f>SUM(C31:E31)</f>
        <v>170766</v>
      </c>
      <c r="C31" s="262">
        <f>SUM(C32:C39)</f>
        <v>12161</v>
      </c>
      <c r="D31" s="262">
        <f t="shared" ref="D31:E31" si="21">SUM(D32:D39)</f>
        <v>87356</v>
      </c>
      <c r="E31" s="262">
        <f t="shared" si="21"/>
        <v>71249</v>
      </c>
      <c r="F31" s="262">
        <f>SUM(G31:I31)</f>
        <v>207433</v>
      </c>
      <c r="G31" s="262">
        <f>SUM(G32:G39)</f>
        <v>14315</v>
      </c>
      <c r="H31" s="262">
        <f t="shared" ref="H31:I31" si="22">SUM(H32:H39)</f>
        <v>105691</v>
      </c>
      <c r="I31" s="262">
        <f t="shared" si="22"/>
        <v>87427</v>
      </c>
      <c r="J31" s="336">
        <f t="shared" si="19"/>
        <v>188405</v>
      </c>
      <c r="K31" s="336">
        <f>SUM(K32:K39)</f>
        <v>31107</v>
      </c>
      <c r="L31" s="336">
        <f t="shared" ref="L31:U31" si="23">SUM(L32:L39)</f>
        <v>146668</v>
      </c>
      <c r="M31" s="336">
        <f t="shared" si="23"/>
        <v>10630</v>
      </c>
      <c r="N31" s="303">
        <f t="shared" si="23"/>
        <v>139646</v>
      </c>
      <c r="O31" s="303">
        <f t="shared" si="23"/>
        <v>31066</v>
      </c>
      <c r="P31" s="303">
        <f t="shared" si="23"/>
        <v>98212</v>
      </c>
      <c r="Q31" s="303">
        <f t="shared" si="23"/>
        <v>10368</v>
      </c>
      <c r="R31" s="303">
        <f t="shared" si="23"/>
        <v>197276</v>
      </c>
      <c r="S31" s="303">
        <f t="shared" si="23"/>
        <v>32365</v>
      </c>
      <c r="T31" s="303">
        <f t="shared" si="23"/>
        <v>151318</v>
      </c>
      <c r="U31" s="303">
        <f t="shared" si="23"/>
        <v>13593</v>
      </c>
    </row>
    <row r="32" spans="1:21" ht="10.5" x14ac:dyDescent="0.15">
      <c r="A32" s="258" t="s">
        <v>924</v>
      </c>
      <c r="B32" s="264">
        <f t="shared" si="2"/>
        <v>54326</v>
      </c>
      <c r="C32" s="264">
        <v>1937</v>
      </c>
      <c r="D32" s="264">
        <v>29104</v>
      </c>
      <c r="E32" s="264">
        <v>23285</v>
      </c>
      <c r="F32" s="264">
        <f t="shared" si="3"/>
        <v>60430</v>
      </c>
      <c r="G32" s="264">
        <v>2318</v>
      </c>
      <c r="H32" s="264">
        <v>32108</v>
      </c>
      <c r="I32" s="264">
        <v>26004</v>
      </c>
      <c r="J32" s="337">
        <f t="shared" si="19"/>
        <v>54487</v>
      </c>
      <c r="K32" s="337">
        <v>13301</v>
      </c>
      <c r="L32" s="337">
        <v>39375</v>
      </c>
      <c r="M32" s="337">
        <v>1811</v>
      </c>
      <c r="N32" s="304">
        <f>SUM(O32:Q32)</f>
        <v>59041</v>
      </c>
      <c r="O32" s="304">
        <v>14221</v>
      </c>
      <c r="P32" s="304">
        <v>43076</v>
      </c>
      <c r="Q32" s="304">
        <v>1744</v>
      </c>
      <c r="R32" s="304">
        <v>60320</v>
      </c>
      <c r="S32" s="304">
        <v>14669</v>
      </c>
      <c r="T32" s="304">
        <v>43976</v>
      </c>
      <c r="U32" s="304">
        <v>1675</v>
      </c>
    </row>
    <row r="33" spans="1:21" ht="10.5" x14ac:dyDescent="0.15">
      <c r="A33" s="257" t="s">
        <v>925</v>
      </c>
      <c r="B33" s="264">
        <f t="shared" si="2"/>
        <v>1525</v>
      </c>
      <c r="C33" s="264">
        <v>109</v>
      </c>
      <c r="D33" s="264">
        <v>865</v>
      </c>
      <c r="E33" s="264">
        <v>551</v>
      </c>
      <c r="F33" s="264">
        <f t="shared" si="3"/>
        <v>1219</v>
      </c>
      <c r="G33" s="264">
        <v>77</v>
      </c>
      <c r="H33" s="264">
        <v>691</v>
      </c>
      <c r="I33" s="264">
        <v>451</v>
      </c>
      <c r="J33" s="337">
        <f t="shared" si="19"/>
        <v>2759</v>
      </c>
      <c r="K33" s="337">
        <v>408</v>
      </c>
      <c r="L33" s="337">
        <v>2275</v>
      </c>
      <c r="M33" s="337">
        <v>76</v>
      </c>
      <c r="N33" s="304">
        <f t="shared" ref="N33:N39" si="24">SUM(O33:Q33)</f>
        <v>2300</v>
      </c>
      <c r="O33" s="304">
        <v>349</v>
      </c>
      <c r="P33" s="304">
        <v>1887</v>
      </c>
      <c r="Q33" s="304">
        <v>64</v>
      </c>
      <c r="R33" s="304">
        <v>3086</v>
      </c>
      <c r="S33" s="304">
        <v>308</v>
      </c>
      <c r="T33" s="304">
        <v>2590</v>
      </c>
      <c r="U33" s="304">
        <v>188</v>
      </c>
    </row>
    <row r="34" spans="1:21" ht="10.5" x14ac:dyDescent="0.15">
      <c r="A34" s="258" t="s">
        <v>926</v>
      </c>
      <c r="B34" s="264">
        <f t="shared" si="2"/>
        <v>0</v>
      </c>
      <c r="C34" s="264">
        <v>0</v>
      </c>
      <c r="D34" s="264">
        <v>0</v>
      </c>
      <c r="E34" s="264">
        <v>0</v>
      </c>
      <c r="F34" s="264">
        <f t="shared" si="3"/>
        <v>0</v>
      </c>
      <c r="G34" s="264">
        <v>0</v>
      </c>
      <c r="H34" s="264">
        <v>0</v>
      </c>
      <c r="I34" s="264">
        <v>0</v>
      </c>
      <c r="J34" s="337">
        <f t="shared" si="19"/>
        <v>0</v>
      </c>
      <c r="K34" s="337">
        <v>0</v>
      </c>
      <c r="L34" s="337">
        <v>0</v>
      </c>
      <c r="M34" s="337">
        <v>0</v>
      </c>
      <c r="N34" s="304">
        <f t="shared" si="24"/>
        <v>0</v>
      </c>
      <c r="O34" s="304"/>
      <c r="P34" s="304"/>
      <c r="Q34" s="304"/>
      <c r="R34" s="304">
        <v>0</v>
      </c>
      <c r="S34" s="304">
        <v>0</v>
      </c>
      <c r="T34" s="304">
        <v>0</v>
      </c>
      <c r="U34" s="304">
        <v>0</v>
      </c>
    </row>
    <row r="35" spans="1:21" ht="10.5" x14ac:dyDescent="0.15">
      <c r="A35" s="258" t="s">
        <v>927</v>
      </c>
      <c r="B35" s="264">
        <f t="shared" si="2"/>
        <v>37852</v>
      </c>
      <c r="C35" s="264">
        <v>4640</v>
      </c>
      <c r="D35" s="264">
        <v>22940</v>
      </c>
      <c r="E35" s="264">
        <v>10272</v>
      </c>
      <c r="F35" s="264">
        <f t="shared" si="3"/>
        <v>58133</v>
      </c>
      <c r="G35" s="264">
        <v>6925</v>
      </c>
      <c r="H35" s="264">
        <v>34561</v>
      </c>
      <c r="I35" s="264">
        <v>16647</v>
      </c>
      <c r="J35" s="337">
        <f t="shared" si="19"/>
        <v>37021</v>
      </c>
      <c r="K35" s="337">
        <v>6548</v>
      </c>
      <c r="L35" s="337">
        <v>26542</v>
      </c>
      <c r="M35" s="337">
        <v>3931</v>
      </c>
      <c r="N35" s="304">
        <f t="shared" si="24"/>
        <v>42298</v>
      </c>
      <c r="O35" s="304">
        <v>9042</v>
      </c>
      <c r="P35" s="304">
        <v>26560</v>
      </c>
      <c r="Q35" s="304">
        <v>6696</v>
      </c>
      <c r="R35" s="304">
        <v>41972</v>
      </c>
      <c r="S35" s="304">
        <v>8351</v>
      </c>
      <c r="T35" s="304">
        <v>26647</v>
      </c>
      <c r="U35" s="304">
        <v>6974</v>
      </c>
    </row>
    <row r="36" spans="1:21" ht="10.5" x14ac:dyDescent="0.15">
      <c r="A36" s="258" t="s">
        <v>928</v>
      </c>
      <c r="B36" s="264">
        <f t="shared" si="2"/>
        <v>1930</v>
      </c>
      <c r="C36" s="264">
        <v>85</v>
      </c>
      <c r="D36" s="264">
        <v>872</v>
      </c>
      <c r="E36" s="264">
        <v>973</v>
      </c>
      <c r="F36" s="264">
        <f t="shared" si="3"/>
        <v>2079</v>
      </c>
      <c r="G36" s="264">
        <v>115</v>
      </c>
      <c r="H36" s="264">
        <v>1053</v>
      </c>
      <c r="I36" s="264">
        <v>911</v>
      </c>
      <c r="J36" s="337">
        <f t="shared" si="19"/>
        <v>1534</v>
      </c>
      <c r="K36" s="337">
        <v>259</v>
      </c>
      <c r="L36" s="337">
        <v>1189</v>
      </c>
      <c r="M36" s="337">
        <v>86</v>
      </c>
      <c r="N36" s="304">
        <f t="shared" si="24"/>
        <v>2415</v>
      </c>
      <c r="O36" s="304">
        <v>621</v>
      </c>
      <c r="P36" s="304">
        <v>1678</v>
      </c>
      <c r="Q36" s="304">
        <v>116</v>
      </c>
      <c r="R36" s="304">
        <v>1915</v>
      </c>
      <c r="S36" s="304">
        <v>544</v>
      </c>
      <c r="T36" s="304">
        <v>1292</v>
      </c>
      <c r="U36" s="304">
        <v>79</v>
      </c>
    </row>
    <row r="37" spans="1:21" ht="10.5" x14ac:dyDescent="0.15">
      <c r="A37" s="258" t="s">
        <v>929</v>
      </c>
      <c r="B37" s="264">
        <f t="shared" si="2"/>
        <v>0</v>
      </c>
      <c r="C37" s="264">
        <v>0</v>
      </c>
      <c r="D37" s="264">
        <v>0</v>
      </c>
      <c r="E37" s="264">
        <v>0</v>
      </c>
      <c r="F37" s="264">
        <f t="shared" si="3"/>
        <v>0</v>
      </c>
      <c r="G37" s="264">
        <v>0</v>
      </c>
      <c r="H37" s="264">
        <v>0</v>
      </c>
      <c r="I37" s="264">
        <v>0</v>
      </c>
      <c r="J37" s="337">
        <f t="shared" si="19"/>
        <v>0</v>
      </c>
      <c r="K37" s="337">
        <v>0</v>
      </c>
      <c r="L37" s="337">
        <v>0</v>
      </c>
      <c r="M37" s="337">
        <v>0</v>
      </c>
      <c r="N37" s="304">
        <f t="shared" si="24"/>
        <v>0</v>
      </c>
      <c r="O37" s="304">
        <v>0</v>
      </c>
      <c r="P37" s="304">
        <v>0</v>
      </c>
      <c r="Q37" s="304">
        <v>0</v>
      </c>
      <c r="R37" s="304">
        <v>0</v>
      </c>
      <c r="S37" s="304">
        <v>0</v>
      </c>
      <c r="T37" s="304">
        <v>0</v>
      </c>
      <c r="U37" s="304">
        <v>0</v>
      </c>
    </row>
    <row r="38" spans="1:21" ht="11.25" x14ac:dyDescent="0.15">
      <c r="A38" s="258" t="s">
        <v>1040</v>
      </c>
      <c r="B38" s="264">
        <f t="shared" si="2"/>
        <v>19228</v>
      </c>
      <c r="C38" s="264">
        <v>1687</v>
      </c>
      <c r="D38" s="264">
        <v>8329</v>
      </c>
      <c r="E38" s="264">
        <v>9212</v>
      </c>
      <c r="F38" s="264">
        <f t="shared" si="3"/>
        <v>23617</v>
      </c>
      <c r="G38" s="264">
        <v>1384</v>
      </c>
      <c r="H38" s="264">
        <v>10452</v>
      </c>
      <c r="I38" s="264">
        <v>11781</v>
      </c>
      <c r="J38" s="337">
        <f t="shared" si="19"/>
        <v>27540</v>
      </c>
      <c r="K38" s="337">
        <v>8995</v>
      </c>
      <c r="L38" s="337">
        <v>16589</v>
      </c>
      <c r="M38" s="337">
        <v>1956</v>
      </c>
      <c r="N38" s="304">
        <f t="shared" si="24"/>
        <v>22554</v>
      </c>
      <c r="O38" s="304">
        <v>6557</v>
      </c>
      <c r="P38" s="304">
        <v>14777</v>
      </c>
      <c r="Q38" s="304">
        <v>1220</v>
      </c>
      <c r="R38" s="304">
        <v>21080</v>
      </c>
      <c r="S38" s="304">
        <v>6311</v>
      </c>
      <c r="T38" s="304">
        <v>13541</v>
      </c>
      <c r="U38" s="304">
        <v>1228</v>
      </c>
    </row>
    <row r="39" spans="1:21" ht="10.5" x14ac:dyDescent="0.15">
      <c r="A39" s="258" t="s">
        <v>931</v>
      </c>
      <c r="B39" s="264">
        <f t="shared" si="2"/>
        <v>55905</v>
      </c>
      <c r="C39" s="264">
        <v>3703</v>
      </c>
      <c r="D39" s="264">
        <v>25246</v>
      </c>
      <c r="E39" s="264">
        <v>26956</v>
      </c>
      <c r="F39" s="264">
        <f t="shared" si="3"/>
        <v>61955</v>
      </c>
      <c r="G39" s="264">
        <v>3496</v>
      </c>
      <c r="H39" s="264">
        <v>26826</v>
      </c>
      <c r="I39" s="264">
        <v>31633</v>
      </c>
      <c r="J39" s="337">
        <f t="shared" si="19"/>
        <v>65064</v>
      </c>
      <c r="K39" s="337">
        <v>1596</v>
      </c>
      <c r="L39" s="337">
        <v>60698</v>
      </c>
      <c r="M39" s="337">
        <v>2770</v>
      </c>
      <c r="N39" s="304">
        <f t="shared" si="24"/>
        <v>11038</v>
      </c>
      <c r="O39" s="304">
        <v>276</v>
      </c>
      <c r="P39" s="304">
        <v>10234</v>
      </c>
      <c r="Q39" s="304">
        <v>528</v>
      </c>
      <c r="R39" s="304">
        <v>68903</v>
      </c>
      <c r="S39" s="304">
        <v>2182</v>
      </c>
      <c r="T39" s="304">
        <v>63272</v>
      </c>
      <c r="U39" s="304">
        <v>3449</v>
      </c>
    </row>
    <row r="40" spans="1:21" s="261" customFormat="1" ht="10.5" x14ac:dyDescent="0.15">
      <c r="A40" s="261" t="s">
        <v>12</v>
      </c>
      <c r="B40" s="262">
        <f>SUM(C40:E40)</f>
        <v>103182</v>
      </c>
      <c r="C40" s="262">
        <f>SUM(C41:C42)</f>
        <v>6697</v>
      </c>
      <c r="D40" s="262">
        <f t="shared" ref="D40:E40" si="25">SUM(D41:D42)</f>
        <v>43910</v>
      </c>
      <c r="E40" s="262">
        <f t="shared" si="25"/>
        <v>52575</v>
      </c>
      <c r="F40" s="262">
        <f>SUM(G40:I40)</f>
        <v>105331</v>
      </c>
      <c r="G40" s="262">
        <f>SUM(G41:G42)</f>
        <v>6802</v>
      </c>
      <c r="H40" s="262">
        <f t="shared" ref="H40:I40" si="26">SUM(H41:H42)</f>
        <v>42413</v>
      </c>
      <c r="I40" s="262">
        <f t="shared" si="26"/>
        <v>56116</v>
      </c>
      <c r="J40" s="336">
        <f t="shared" si="19"/>
        <v>103770</v>
      </c>
      <c r="K40" s="336">
        <f>SUM(K41:K42)</f>
        <v>32192</v>
      </c>
      <c r="L40" s="336">
        <f t="shared" ref="L40:U40" si="27">SUM(L41:L42)</f>
        <v>61769</v>
      </c>
      <c r="M40" s="336">
        <f t="shared" si="27"/>
        <v>9809</v>
      </c>
      <c r="N40" s="303">
        <f t="shared" si="27"/>
        <v>114969</v>
      </c>
      <c r="O40" s="303">
        <f t="shared" si="27"/>
        <v>35444</v>
      </c>
      <c r="P40" s="303">
        <f t="shared" si="27"/>
        <v>71553</v>
      </c>
      <c r="Q40" s="303">
        <f t="shared" si="27"/>
        <v>7972</v>
      </c>
      <c r="R40" s="303">
        <f t="shared" si="27"/>
        <v>105463</v>
      </c>
      <c r="S40" s="303">
        <f t="shared" si="27"/>
        <v>31025</v>
      </c>
      <c r="T40" s="303">
        <f t="shared" si="27"/>
        <v>67148</v>
      </c>
      <c r="U40" s="303">
        <f t="shared" si="27"/>
        <v>7290</v>
      </c>
    </row>
    <row r="41" spans="1:21" ht="10.5" x14ac:dyDescent="0.15">
      <c r="A41" s="258" t="s">
        <v>932</v>
      </c>
      <c r="B41" s="264">
        <f>SUM(C41:E41)</f>
        <v>91130</v>
      </c>
      <c r="C41" s="264">
        <v>6670</v>
      </c>
      <c r="D41" s="264">
        <v>37009</v>
      </c>
      <c r="E41" s="264">
        <v>47451</v>
      </c>
      <c r="F41" s="264">
        <f>SUM(G41:I41)</f>
        <v>91895</v>
      </c>
      <c r="G41" s="264">
        <v>6726</v>
      </c>
      <c r="H41" s="264">
        <v>34693</v>
      </c>
      <c r="I41" s="264">
        <v>50476</v>
      </c>
      <c r="J41" s="337">
        <f t="shared" si="19"/>
        <v>89693</v>
      </c>
      <c r="K41" s="337">
        <v>30245</v>
      </c>
      <c r="L41" s="337">
        <v>52326</v>
      </c>
      <c r="M41" s="337">
        <v>7122</v>
      </c>
      <c r="N41" s="304">
        <f>SUM(O41:Q41)</f>
        <v>94754</v>
      </c>
      <c r="O41" s="304">
        <v>31817</v>
      </c>
      <c r="P41" s="304">
        <v>55102</v>
      </c>
      <c r="Q41" s="304">
        <v>7835</v>
      </c>
      <c r="R41" s="304">
        <v>88432</v>
      </c>
      <c r="S41" s="304">
        <v>28918</v>
      </c>
      <c r="T41" s="304">
        <v>52395</v>
      </c>
      <c r="U41" s="304">
        <v>7119</v>
      </c>
    </row>
    <row r="42" spans="1:21" ht="10.5" x14ac:dyDescent="0.15">
      <c r="A42" s="258" t="s">
        <v>933</v>
      </c>
      <c r="B42" s="264">
        <f>SUM(C42:E42)</f>
        <v>12052</v>
      </c>
      <c r="C42" s="264">
        <v>27</v>
      </c>
      <c r="D42" s="264">
        <v>6901</v>
      </c>
      <c r="E42" s="264">
        <v>5124</v>
      </c>
      <c r="F42" s="264">
        <f>SUM(G42:I42)</f>
        <v>13436</v>
      </c>
      <c r="G42" s="264">
        <v>76</v>
      </c>
      <c r="H42" s="264">
        <v>7720</v>
      </c>
      <c r="I42" s="264">
        <v>5640</v>
      </c>
      <c r="J42" s="337">
        <f t="shared" si="19"/>
        <v>14077</v>
      </c>
      <c r="K42" s="337">
        <v>1947</v>
      </c>
      <c r="L42" s="337">
        <v>9443</v>
      </c>
      <c r="M42" s="337">
        <v>2687</v>
      </c>
      <c r="N42" s="304">
        <f>SUM(O42:Q42)</f>
        <v>20215</v>
      </c>
      <c r="O42" s="304">
        <v>3627</v>
      </c>
      <c r="P42" s="304">
        <v>16451</v>
      </c>
      <c r="Q42" s="304">
        <v>137</v>
      </c>
      <c r="R42" s="304">
        <v>17031</v>
      </c>
      <c r="S42" s="304">
        <v>2107</v>
      </c>
      <c r="T42" s="304">
        <v>14753</v>
      </c>
      <c r="U42" s="304">
        <v>171</v>
      </c>
    </row>
    <row r="43" spans="1:21" s="261" customFormat="1" ht="10.5" x14ac:dyDescent="0.15">
      <c r="A43" s="261" t="s">
        <v>13</v>
      </c>
      <c r="B43" s="262">
        <f>SUM(C43:E43)</f>
        <v>13835</v>
      </c>
      <c r="C43" s="262">
        <f>SUM(C44:C46)</f>
        <v>432</v>
      </c>
      <c r="D43" s="262">
        <f t="shared" ref="D43:E43" si="28">SUM(D44:D46)</f>
        <v>7337</v>
      </c>
      <c r="E43" s="262">
        <f t="shared" si="28"/>
        <v>6066</v>
      </c>
      <c r="F43" s="262">
        <f>SUM(G43:I43)</f>
        <v>21497</v>
      </c>
      <c r="G43" s="262">
        <f>SUM(G44:G46)</f>
        <v>841</v>
      </c>
      <c r="H43" s="262">
        <f t="shared" ref="H43:I43" si="29">SUM(H44:H46)</f>
        <v>10994</v>
      </c>
      <c r="I43" s="262">
        <f t="shared" si="29"/>
        <v>9662</v>
      </c>
      <c r="J43" s="336">
        <f t="shared" si="19"/>
        <v>23187</v>
      </c>
      <c r="K43" s="336">
        <f>SUM(K44:K46)</f>
        <v>5522</v>
      </c>
      <c r="L43" s="336">
        <f t="shared" ref="L43:U43" si="30">SUM(L44:L46)</f>
        <v>16555</v>
      </c>
      <c r="M43" s="336">
        <f t="shared" si="30"/>
        <v>1110</v>
      </c>
      <c r="N43" s="303">
        <f t="shared" si="30"/>
        <v>27946</v>
      </c>
      <c r="O43" s="303">
        <f t="shared" si="30"/>
        <v>7534</v>
      </c>
      <c r="P43" s="303">
        <f t="shared" si="30"/>
        <v>19259</v>
      </c>
      <c r="Q43" s="303">
        <f t="shared" si="30"/>
        <v>1153</v>
      </c>
      <c r="R43" s="303">
        <f t="shared" si="30"/>
        <v>32229</v>
      </c>
      <c r="S43" s="303">
        <f t="shared" si="30"/>
        <v>9944</v>
      </c>
      <c r="T43" s="303">
        <f t="shared" si="30"/>
        <v>21071</v>
      </c>
      <c r="U43" s="303">
        <f t="shared" si="30"/>
        <v>1214</v>
      </c>
    </row>
    <row r="44" spans="1:21" ht="10.5" x14ac:dyDescent="0.15">
      <c r="A44" s="258" t="s">
        <v>934</v>
      </c>
      <c r="B44" s="264">
        <f t="shared" si="2"/>
        <v>0</v>
      </c>
      <c r="C44" s="264">
        <v>0</v>
      </c>
      <c r="D44" s="264">
        <v>0</v>
      </c>
      <c r="E44" s="264">
        <v>0</v>
      </c>
      <c r="F44" s="264">
        <f t="shared" si="3"/>
        <v>0</v>
      </c>
      <c r="G44" s="264">
        <v>0</v>
      </c>
      <c r="H44" s="264">
        <v>0</v>
      </c>
      <c r="I44" s="264">
        <v>0</v>
      </c>
      <c r="J44" s="337">
        <f t="shared" si="19"/>
        <v>0</v>
      </c>
      <c r="K44" s="337">
        <v>0</v>
      </c>
      <c r="L44" s="337">
        <v>0</v>
      </c>
      <c r="M44" s="337">
        <v>0</v>
      </c>
      <c r="N44" s="304">
        <f>SUM(O44:Q44)</f>
        <v>0</v>
      </c>
      <c r="O44" s="304">
        <v>0</v>
      </c>
      <c r="P44" s="304">
        <v>0</v>
      </c>
      <c r="Q44" s="304">
        <v>0</v>
      </c>
      <c r="R44" s="304">
        <v>0</v>
      </c>
      <c r="S44" s="304">
        <v>0</v>
      </c>
      <c r="T44" s="304">
        <v>0</v>
      </c>
      <c r="U44" s="304">
        <v>0</v>
      </c>
    </row>
    <row r="45" spans="1:21" ht="10.5" x14ac:dyDescent="0.15">
      <c r="A45" s="258" t="s">
        <v>935</v>
      </c>
      <c r="B45" s="264">
        <f t="shared" si="2"/>
        <v>13321</v>
      </c>
      <c r="C45" s="264">
        <v>432</v>
      </c>
      <c r="D45" s="264">
        <v>6934</v>
      </c>
      <c r="E45" s="264">
        <v>5955</v>
      </c>
      <c r="F45" s="264">
        <f t="shared" si="3"/>
        <v>20929</v>
      </c>
      <c r="G45" s="264">
        <v>841</v>
      </c>
      <c r="H45" s="264">
        <v>10532</v>
      </c>
      <c r="I45" s="264">
        <v>9556</v>
      </c>
      <c r="J45" s="337">
        <f t="shared" si="19"/>
        <v>22557</v>
      </c>
      <c r="K45" s="337">
        <v>5474</v>
      </c>
      <c r="L45" s="337">
        <v>15973</v>
      </c>
      <c r="M45" s="337">
        <v>1110</v>
      </c>
      <c r="N45" s="304">
        <f t="shared" ref="N45:N46" si="31">SUM(O45:Q45)</f>
        <v>27633</v>
      </c>
      <c r="O45" s="304">
        <v>7518</v>
      </c>
      <c r="P45" s="304">
        <v>18962</v>
      </c>
      <c r="Q45" s="304">
        <v>1153</v>
      </c>
      <c r="R45" s="304">
        <v>31973</v>
      </c>
      <c r="S45" s="304">
        <v>9917</v>
      </c>
      <c r="T45" s="304">
        <v>20842</v>
      </c>
      <c r="U45" s="304">
        <v>1214</v>
      </c>
    </row>
    <row r="46" spans="1:21" ht="10.5" x14ac:dyDescent="0.15">
      <c r="A46" s="258" t="s">
        <v>936</v>
      </c>
      <c r="B46" s="264">
        <f t="shared" si="2"/>
        <v>514</v>
      </c>
      <c r="C46" s="264">
        <v>0</v>
      </c>
      <c r="D46" s="264">
        <v>403</v>
      </c>
      <c r="E46" s="264">
        <v>111</v>
      </c>
      <c r="F46" s="264">
        <f t="shared" si="3"/>
        <v>568</v>
      </c>
      <c r="G46" s="264">
        <v>0</v>
      </c>
      <c r="H46" s="264">
        <v>462</v>
      </c>
      <c r="I46" s="264">
        <v>106</v>
      </c>
      <c r="J46" s="337">
        <f t="shared" si="19"/>
        <v>630</v>
      </c>
      <c r="K46" s="337">
        <v>48</v>
      </c>
      <c r="L46" s="337">
        <v>582</v>
      </c>
      <c r="M46" s="337">
        <v>0</v>
      </c>
      <c r="N46" s="304">
        <f t="shared" si="31"/>
        <v>313</v>
      </c>
      <c r="O46" s="304">
        <v>16</v>
      </c>
      <c r="P46" s="304">
        <v>297</v>
      </c>
      <c r="Q46" s="304" t="s">
        <v>6</v>
      </c>
      <c r="R46" s="304">
        <v>256</v>
      </c>
      <c r="S46" s="304">
        <v>27</v>
      </c>
      <c r="T46" s="304">
        <v>229</v>
      </c>
      <c r="U46" s="304">
        <v>0</v>
      </c>
    </row>
    <row r="47" spans="1:21" s="261" customFormat="1" ht="10.5" x14ac:dyDescent="0.15">
      <c r="A47" s="261" t="s">
        <v>14</v>
      </c>
      <c r="B47" s="262">
        <f>SUM(C47:E47)</f>
        <v>69916</v>
      </c>
      <c r="C47" s="262">
        <f>SUM(C48:C55)</f>
        <v>2591</v>
      </c>
      <c r="D47" s="262">
        <f t="shared" ref="D47:E47" si="32">SUM(D48:D55)</f>
        <v>34046</v>
      </c>
      <c r="E47" s="262">
        <f t="shared" si="32"/>
        <v>33279</v>
      </c>
      <c r="F47" s="262">
        <f>SUM(G47:I47)</f>
        <v>81981</v>
      </c>
      <c r="G47" s="262">
        <f>SUM(G48:G55)</f>
        <v>3605</v>
      </c>
      <c r="H47" s="262">
        <f t="shared" ref="H47:I47" si="33">SUM(H48:H55)</f>
        <v>41263</v>
      </c>
      <c r="I47" s="262">
        <f t="shared" si="33"/>
        <v>37113</v>
      </c>
      <c r="J47" s="336">
        <f t="shared" si="19"/>
        <v>81006</v>
      </c>
      <c r="K47" s="336">
        <f>SUM(K48:K55)</f>
        <v>14522</v>
      </c>
      <c r="L47" s="336">
        <f t="shared" ref="L47:U47" si="34">SUM(L48:L55)</f>
        <v>62659</v>
      </c>
      <c r="M47" s="336">
        <f t="shared" si="34"/>
        <v>3825</v>
      </c>
      <c r="N47" s="303">
        <f t="shared" si="34"/>
        <v>97042</v>
      </c>
      <c r="O47" s="303">
        <f t="shared" si="34"/>
        <v>19681</v>
      </c>
      <c r="P47" s="303">
        <f t="shared" si="34"/>
        <v>70066</v>
      </c>
      <c r="Q47" s="303">
        <f t="shared" si="34"/>
        <v>7295</v>
      </c>
      <c r="R47" s="303">
        <f t="shared" si="34"/>
        <v>113006</v>
      </c>
      <c r="S47" s="303">
        <f t="shared" si="34"/>
        <v>23204</v>
      </c>
      <c r="T47" s="303">
        <f t="shared" si="34"/>
        <v>86364</v>
      </c>
      <c r="U47" s="303">
        <f t="shared" si="34"/>
        <v>3438</v>
      </c>
    </row>
    <row r="48" spans="1:21" ht="10.5" x14ac:dyDescent="0.15">
      <c r="A48" s="258" t="s">
        <v>937</v>
      </c>
      <c r="B48" s="264">
        <f t="shared" si="2"/>
        <v>6503</v>
      </c>
      <c r="C48" s="264">
        <v>724</v>
      </c>
      <c r="D48" s="264">
        <v>2903</v>
      </c>
      <c r="E48" s="264">
        <v>2876</v>
      </c>
      <c r="F48" s="264">
        <f t="shared" si="3"/>
        <v>7977</v>
      </c>
      <c r="G48" s="264">
        <v>623</v>
      </c>
      <c r="H48" s="264">
        <v>3668</v>
      </c>
      <c r="I48" s="264">
        <v>3686</v>
      </c>
      <c r="J48" s="337">
        <f t="shared" si="19"/>
        <v>8572</v>
      </c>
      <c r="K48" s="337">
        <v>2837</v>
      </c>
      <c r="L48" s="337">
        <v>5085</v>
      </c>
      <c r="M48" s="337">
        <v>650</v>
      </c>
      <c r="N48" s="304">
        <f>SUM(O48:Q48)</f>
        <v>9333</v>
      </c>
      <c r="O48" s="304">
        <v>4598</v>
      </c>
      <c r="P48" s="304">
        <v>4020</v>
      </c>
      <c r="Q48" s="304">
        <v>715</v>
      </c>
      <c r="R48" s="304">
        <v>10456</v>
      </c>
      <c r="S48" s="304">
        <v>5816</v>
      </c>
      <c r="T48" s="304">
        <v>4058</v>
      </c>
      <c r="U48" s="304">
        <v>582</v>
      </c>
    </row>
    <row r="49" spans="1:21" ht="10.5" x14ac:dyDescent="0.15">
      <c r="A49" s="258" t="s">
        <v>938</v>
      </c>
      <c r="B49" s="264">
        <f t="shared" si="2"/>
        <v>11957</v>
      </c>
      <c r="C49" s="264">
        <v>1010</v>
      </c>
      <c r="D49" s="264">
        <v>5454</v>
      </c>
      <c r="E49" s="264">
        <v>5493</v>
      </c>
      <c r="F49" s="264">
        <f t="shared" si="3"/>
        <v>14887</v>
      </c>
      <c r="G49" s="264">
        <v>1596</v>
      </c>
      <c r="H49" s="264">
        <v>7004</v>
      </c>
      <c r="I49" s="264">
        <v>6287</v>
      </c>
      <c r="J49" s="337">
        <f t="shared" si="19"/>
        <v>11604</v>
      </c>
      <c r="K49" s="337">
        <v>2471</v>
      </c>
      <c r="L49" s="337">
        <v>8836</v>
      </c>
      <c r="M49" s="337">
        <v>297</v>
      </c>
      <c r="N49" s="304">
        <f t="shared" ref="N49:N55" si="35">SUM(O49:Q49)</f>
        <v>10497</v>
      </c>
      <c r="O49" s="304">
        <v>2160</v>
      </c>
      <c r="P49" s="304">
        <v>7917</v>
      </c>
      <c r="Q49" s="304">
        <v>420</v>
      </c>
      <c r="R49" s="304">
        <v>13235</v>
      </c>
      <c r="S49" s="304">
        <v>2072</v>
      </c>
      <c r="T49" s="304">
        <v>10812</v>
      </c>
      <c r="U49" s="304">
        <v>351</v>
      </c>
    </row>
    <row r="50" spans="1:21" ht="10.5" x14ac:dyDescent="0.15">
      <c r="A50" s="258" t="s">
        <v>939</v>
      </c>
      <c r="B50" s="264">
        <f t="shared" si="2"/>
        <v>2986</v>
      </c>
      <c r="C50" s="264">
        <v>41</v>
      </c>
      <c r="D50" s="264">
        <v>1474</v>
      </c>
      <c r="E50" s="264">
        <v>1471</v>
      </c>
      <c r="F50" s="264">
        <f t="shared" si="3"/>
        <v>3427</v>
      </c>
      <c r="G50" s="264">
        <v>14</v>
      </c>
      <c r="H50" s="264">
        <v>1716</v>
      </c>
      <c r="I50" s="264">
        <v>1697</v>
      </c>
      <c r="J50" s="337">
        <f t="shared" si="19"/>
        <v>3866</v>
      </c>
      <c r="K50" s="337">
        <v>1085</v>
      </c>
      <c r="L50" s="337">
        <v>2781</v>
      </c>
      <c r="M50" s="337">
        <v>0</v>
      </c>
      <c r="N50" s="304">
        <f t="shared" si="35"/>
        <v>5116</v>
      </c>
      <c r="O50" s="304">
        <v>1340</v>
      </c>
      <c r="P50" s="304">
        <v>3659</v>
      </c>
      <c r="Q50" s="304">
        <v>117</v>
      </c>
      <c r="R50" s="304">
        <v>5527</v>
      </c>
      <c r="S50" s="304">
        <v>1549</v>
      </c>
      <c r="T50" s="304">
        <v>3594</v>
      </c>
      <c r="U50" s="304">
        <v>384</v>
      </c>
    </row>
    <row r="51" spans="1:21" ht="10.5" x14ac:dyDescent="0.15">
      <c r="A51" s="258" t="s">
        <v>940</v>
      </c>
      <c r="B51" s="264">
        <f t="shared" si="2"/>
        <v>339</v>
      </c>
      <c r="C51" s="264">
        <v>3</v>
      </c>
      <c r="D51" s="264">
        <v>318</v>
      </c>
      <c r="E51" s="264">
        <v>18</v>
      </c>
      <c r="F51" s="264">
        <f t="shared" si="3"/>
        <v>360</v>
      </c>
      <c r="G51" s="264">
        <v>0</v>
      </c>
      <c r="H51" s="264">
        <v>310</v>
      </c>
      <c r="I51" s="264">
        <v>50</v>
      </c>
      <c r="J51" s="337">
        <f t="shared" si="19"/>
        <v>1061</v>
      </c>
      <c r="K51" s="337">
        <v>207</v>
      </c>
      <c r="L51" s="337">
        <v>833</v>
      </c>
      <c r="M51" s="337">
        <v>21</v>
      </c>
      <c r="N51" s="304">
        <f t="shared" si="35"/>
        <v>1148</v>
      </c>
      <c r="O51" s="304">
        <v>268</v>
      </c>
      <c r="P51" s="304">
        <v>832</v>
      </c>
      <c r="Q51" s="304">
        <v>48</v>
      </c>
      <c r="R51" s="304">
        <v>816</v>
      </c>
      <c r="S51" s="304">
        <v>219</v>
      </c>
      <c r="T51" s="304">
        <v>575</v>
      </c>
      <c r="U51" s="304">
        <v>22</v>
      </c>
    </row>
    <row r="52" spans="1:21" ht="10.5" x14ac:dyDescent="0.15">
      <c r="A52" s="258" t="s">
        <v>941</v>
      </c>
      <c r="B52" s="264">
        <f t="shared" si="2"/>
        <v>313</v>
      </c>
      <c r="C52" s="264">
        <v>3</v>
      </c>
      <c r="D52" s="264">
        <v>170</v>
      </c>
      <c r="E52" s="264">
        <v>140</v>
      </c>
      <c r="F52" s="264">
        <f t="shared" si="3"/>
        <v>232</v>
      </c>
      <c r="G52" s="264">
        <v>4</v>
      </c>
      <c r="H52" s="264">
        <v>140</v>
      </c>
      <c r="I52" s="264">
        <v>88</v>
      </c>
      <c r="J52" s="337">
        <f t="shared" si="19"/>
        <v>241</v>
      </c>
      <c r="K52" s="337">
        <v>91</v>
      </c>
      <c r="L52" s="337">
        <v>147</v>
      </c>
      <c r="M52" s="337">
        <v>3</v>
      </c>
      <c r="N52" s="304">
        <f t="shared" si="35"/>
        <v>182</v>
      </c>
      <c r="O52" s="304">
        <v>62</v>
      </c>
      <c r="P52" s="304">
        <v>120</v>
      </c>
      <c r="Q52" s="304" t="s">
        <v>6</v>
      </c>
      <c r="R52" s="304">
        <v>242</v>
      </c>
      <c r="S52" s="304">
        <v>41</v>
      </c>
      <c r="T52" s="304">
        <v>191</v>
      </c>
      <c r="U52" s="304">
        <v>10</v>
      </c>
    </row>
    <row r="53" spans="1:21" ht="10.5" x14ac:dyDescent="0.15">
      <c r="A53" s="258" t="s">
        <v>942</v>
      </c>
      <c r="B53" s="264">
        <f t="shared" si="2"/>
        <v>10412</v>
      </c>
      <c r="C53" s="264">
        <v>58</v>
      </c>
      <c r="D53" s="264">
        <v>6512</v>
      </c>
      <c r="E53" s="264">
        <v>3842</v>
      </c>
      <c r="F53" s="264">
        <f t="shared" si="3"/>
        <v>11032</v>
      </c>
      <c r="G53" s="264">
        <v>78</v>
      </c>
      <c r="H53" s="264">
        <v>6567</v>
      </c>
      <c r="I53" s="264">
        <v>4387</v>
      </c>
      <c r="J53" s="337">
        <f t="shared" si="19"/>
        <v>10558</v>
      </c>
      <c r="K53" s="337">
        <v>947</v>
      </c>
      <c r="L53" s="337">
        <v>9559</v>
      </c>
      <c r="M53" s="337">
        <v>52</v>
      </c>
      <c r="N53" s="304">
        <f t="shared" si="35"/>
        <v>16727</v>
      </c>
      <c r="O53" s="304">
        <v>1683</v>
      </c>
      <c r="P53" s="304">
        <v>14842</v>
      </c>
      <c r="Q53" s="304">
        <v>202</v>
      </c>
      <c r="R53" s="304">
        <v>19278</v>
      </c>
      <c r="S53" s="304">
        <v>1749</v>
      </c>
      <c r="T53" s="304">
        <v>17188</v>
      </c>
      <c r="U53" s="304">
        <v>341</v>
      </c>
    </row>
    <row r="54" spans="1:21" ht="10.5" x14ac:dyDescent="0.15">
      <c r="A54" s="258" t="s">
        <v>943</v>
      </c>
      <c r="B54" s="264">
        <f t="shared" si="2"/>
        <v>0</v>
      </c>
      <c r="C54" s="264">
        <v>0</v>
      </c>
      <c r="D54" s="264">
        <v>0</v>
      </c>
      <c r="E54" s="264">
        <v>0</v>
      </c>
      <c r="F54" s="264">
        <f t="shared" si="3"/>
        <v>0</v>
      </c>
      <c r="G54" s="264">
        <v>0</v>
      </c>
      <c r="H54" s="264">
        <v>0</v>
      </c>
      <c r="I54" s="264">
        <v>0</v>
      </c>
      <c r="J54" s="337">
        <f t="shared" si="19"/>
        <v>0</v>
      </c>
      <c r="K54" s="337">
        <v>0</v>
      </c>
      <c r="L54" s="337">
        <v>0</v>
      </c>
      <c r="M54" s="337">
        <v>0</v>
      </c>
      <c r="N54" s="304">
        <f t="shared" si="35"/>
        <v>0</v>
      </c>
      <c r="O54" s="304">
        <v>0</v>
      </c>
      <c r="P54" s="304">
        <v>0</v>
      </c>
      <c r="Q54" s="304">
        <v>0</v>
      </c>
      <c r="R54" s="304">
        <v>63452</v>
      </c>
      <c r="S54" s="304">
        <v>11758</v>
      </c>
      <c r="T54" s="304">
        <v>49946</v>
      </c>
      <c r="U54" s="304">
        <v>1748</v>
      </c>
    </row>
    <row r="55" spans="1:21" ht="10.5" x14ac:dyDescent="0.15">
      <c r="A55" s="258" t="s">
        <v>1017</v>
      </c>
      <c r="B55" s="264">
        <f t="shared" si="2"/>
        <v>37406</v>
      </c>
      <c r="C55" s="264">
        <v>752</v>
      </c>
      <c r="D55" s="264">
        <v>17215</v>
      </c>
      <c r="E55" s="264">
        <v>19439</v>
      </c>
      <c r="F55" s="264">
        <f t="shared" si="3"/>
        <v>44066</v>
      </c>
      <c r="G55" s="264">
        <v>1290</v>
      </c>
      <c r="H55" s="264">
        <v>21858</v>
      </c>
      <c r="I55" s="264">
        <v>20918</v>
      </c>
      <c r="J55" s="337">
        <f t="shared" si="19"/>
        <v>45104</v>
      </c>
      <c r="K55" s="337">
        <v>6884</v>
      </c>
      <c r="L55" s="337">
        <v>35418</v>
      </c>
      <c r="M55" s="337">
        <v>2802</v>
      </c>
      <c r="N55" s="304">
        <f t="shared" si="35"/>
        <v>54039</v>
      </c>
      <c r="O55" s="304">
        <v>9570</v>
      </c>
      <c r="P55" s="304">
        <v>38676</v>
      </c>
      <c r="Q55" s="304">
        <v>5793</v>
      </c>
      <c r="R55" s="304">
        <v>0</v>
      </c>
      <c r="S55" s="304">
        <v>0</v>
      </c>
      <c r="T55" s="304">
        <v>0</v>
      </c>
      <c r="U55" s="304">
        <v>0</v>
      </c>
    </row>
    <row r="56" spans="1:21" s="261" customFormat="1" ht="10.5" x14ac:dyDescent="0.15">
      <c r="A56" s="261" t="s">
        <v>15</v>
      </c>
      <c r="B56" s="262">
        <f>SUM(C56:E56)</f>
        <v>62104</v>
      </c>
      <c r="C56" s="262">
        <f>SUM(C57:C63)</f>
        <v>240</v>
      </c>
      <c r="D56" s="262">
        <f>SUM(D57:D63)</f>
        <v>33118</v>
      </c>
      <c r="E56" s="262">
        <f>SUM(E57:E63)</f>
        <v>28746</v>
      </c>
      <c r="F56" s="262">
        <f>SUM(G56:I56)</f>
        <v>86418</v>
      </c>
      <c r="G56" s="262">
        <f>SUM(G57:G63)</f>
        <v>144</v>
      </c>
      <c r="H56" s="262">
        <f>SUM(H57:H63)</f>
        <v>45716</v>
      </c>
      <c r="I56" s="262">
        <f>SUM(I57:I63)</f>
        <v>40558</v>
      </c>
      <c r="J56" s="336">
        <f t="shared" si="19"/>
        <v>89078</v>
      </c>
      <c r="K56" s="336">
        <f t="shared" ref="K56:U56" si="36">SUM(K57:K63)</f>
        <v>27746</v>
      </c>
      <c r="L56" s="336">
        <f t="shared" si="36"/>
        <v>61026</v>
      </c>
      <c r="M56" s="336">
        <f t="shared" si="36"/>
        <v>306</v>
      </c>
      <c r="N56" s="303">
        <f t="shared" si="36"/>
        <v>99713</v>
      </c>
      <c r="O56" s="303">
        <f t="shared" si="36"/>
        <v>28043</v>
      </c>
      <c r="P56" s="303">
        <f t="shared" si="36"/>
        <v>70997</v>
      </c>
      <c r="Q56" s="303">
        <f t="shared" si="36"/>
        <v>673</v>
      </c>
      <c r="R56" s="303">
        <f t="shared" si="36"/>
        <v>105175</v>
      </c>
      <c r="S56" s="303">
        <f t="shared" si="36"/>
        <v>26246</v>
      </c>
      <c r="T56" s="303">
        <f t="shared" si="36"/>
        <v>77392</v>
      </c>
      <c r="U56" s="303">
        <f t="shared" si="36"/>
        <v>1537</v>
      </c>
    </row>
    <row r="57" spans="1:21" ht="10.5" x14ac:dyDescent="0.15">
      <c r="A57" s="258" t="s">
        <v>945</v>
      </c>
      <c r="B57" s="264">
        <f t="shared" si="2"/>
        <v>48837</v>
      </c>
      <c r="C57" s="264">
        <v>0</v>
      </c>
      <c r="D57" s="264">
        <v>26180</v>
      </c>
      <c r="E57" s="264">
        <v>22657</v>
      </c>
      <c r="F57" s="264">
        <f t="shared" si="3"/>
        <v>68492</v>
      </c>
      <c r="G57" s="264">
        <v>12</v>
      </c>
      <c r="H57" s="264">
        <v>36335</v>
      </c>
      <c r="I57" s="264">
        <v>32145</v>
      </c>
      <c r="J57" s="337">
        <f t="shared" si="19"/>
        <v>70887</v>
      </c>
      <c r="K57" s="337">
        <v>23034</v>
      </c>
      <c r="L57" s="337">
        <v>47853</v>
      </c>
      <c r="M57" s="337">
        <v>0</v>
      </c>
      <c r="N57" s="304">
        <v>75465</v>
      </c>
      <c r="O57" s="349">
        <v>22331</v>
      </c>
      <c r="P57" s="304">
        <v>52892</v>
      </c>
      <c r="Q57" s="304">
        <v>242</v>
      </c>
      <c r="R57" s="304">
        <v>76470</v>
      </c>
      <c r="S57" s="304">
        <v>19506</v>
      </c>
      <c r="T57" s="304">
        <v>55760</v>
      </c>
      <c r="U57" s="304">
        <v>1204</v>
      </c>
    </row>
    <row r="58" spans="1:21" ht="10.5" x14ac:dyDescent="0.15">
      <c r="A58" s="258" t="s">
        <v>946</v>
      </c>
      <c r="B58" s="264">
        <f t="shared" si="2"/>
        <v>1722</v>
      </c>
      <c r="C58" s="264">
        <v>0</v>
      </c>
      <c r="D58" s="264">
        <v>1153</v>
      </c>
      <c r="E58" s="264">
        <v>569</v>
      </c>
      <c r="F58" s="264">
        <f t="shared" si="3"/>
        <v>2074</v>
      </c>
      <c r="G58" s="264">
        <v>0</v>
      </c>
      <c r="H58" s="264">
        <v>1391</v>
      </c>
      <c r="I58" s="264">
        <v>683</v>
      </c>
      <c r="J58" s="337">
        <f t="shared" si="19"/>
        <v>3415</v>
      </c>
      <c r="K58" s="337">
        <v>547</v>
      </c>
      <c r="L58" s="337">
        <v>2788</v>
      </c>
      <c r="M58" s="337">
        <v>80</v>
      </c>
      <c r="N58" s="304">
        <v>3671</v>
      </c>
      <c r="O58" s="349">
        <v>559</v>
      </c>
      <c r="P58" s="304">
        <v>3069</v>
      </c>
      <c r="Q58" s="304">
        <v>43</v>
      </c>
      <c r="R58" s="304">
        <v>4896</v>
      </c>
      <c r="S58" s="304">
        <v>686</v>
      </c>
      <c r="T58" s="304">
        <v>4169</v>
      </c>
      <c r="U58" s="304">
        <v>41</v>
      </c>
    </row>
    <row r="59" spans="1:21" ht="10.5" x14ac:dyDescent="0.15">
      <c r="A59" s="258" t="s">
        <v>1018</v>
      </c>
      <c r="B59" s="264">
        <f t="shared" si="2"/>
        <v>716</v>
      </c>
      <c r="C59" s="264">
        <v>0</v>
      </c>
      <c r="D59" s="264">
        <v>363</v>
      </c>
      <c r="E59" s="264">
        <v>353</v>
      </c>
      <c r="F59" s="264">
        <f t="shared" si="3"/>
        <v>1364</v>
      </c>
      <c r="G59" s="264">
        <v>0</v>
      </c>
      <c r="H59" s="264">
        <v>701</v>
      </c>
      <c r="I59" s="264">
        <v>663</v>
      </c>
      <c r="J59" s="337">
        <f t="shared" si="19"/>
        <v>1083</v>
      </c>
      <c r="K59" s="337">
        <v>155</v>
      </c>
      <c r="L59" s="337">
        <v>928</v>
      </c>
      <c r="M59" s="337">
        <v>0</v>
      </c>
      <c r="N59" s="304">
        <v>1630</v>
      </c>
      <c r="O59" s="349">
        <v>340</v>
      </c>
      <c r="P59" s="304">
        <v>1290</v>
      </c>
      <c r="Q59" s="304" t="s">
        <v>6</v>
      </c>
      <c r="R59" s="304">
        <v>2145</v>
      </c>
      <c r="S59" s="304">
        <v>312</v>
      </c>
      <c r="T59" s="304">
        <v>1833</v>
      </c>
      <c r="U59" s="304">
        <v>0</v>
      </c>
    </row>
    <row r="60" spans="1:21" ht="10.5" x14ac:dyDescent="0.15">
      <c r="A60" s="258" t="s">
        <v>948</v>
      </c>
      <c r="B60" s="264">
        <f t="shared" si="2"/>
        <v>427</v>
      </c>
      <c r="C60" s="264">
        <v>0</v>
      </c>
      <c r="D60" s="264">
        <v>314</v>
      </c>
      <c r="E60" s="264">
        <v>113</v>
      </c>
      <c r="F60" s="264">
        <f t="shared" si="3"/>
        <v>486</v>
      </c>
      <c r="G60" s="264">
        <v>14</v>
      </c>
      <c r="H60" s="264">
        <v>334</v>
      </c>
      <c r="I60" s="264">
        <v>138</v>
      </c>
      <c r="J60" s="337">
        <f t="shared" si="19"/>
        <v>656</v>
      </c>
      <c r="K60" s="337">
        <v>91</v>
      </c>
      <c r="L60" s="337">
        <v>548</v>
      </c>
      <c r="M60" s="337">
        <v>17</v>
      </c>
      <c r="N60" s="304">
        <v>938</v>
      </c>
      <c r="O60" s="349">
        <v>98</v>
      </c>
      <c r="P60" s="304">
        <v>820</v>
      </c>
      <c r="Q60" s="304">
        <v>20</v>
      </c>
      <c r="R60" s="304">
        <v>828</v>
      </c>
      <c r="S60" s="304">
        <v>138</v>
      </c>
      <c r="T60" s="304">
        <v>662</v>
      </c>
      <c r="U60" s="304">
        <v>28</v>
      </c>
    </row>
    <row r="61" spans="1:21" ht="10.5" x14ac:dyDescent="0.15">
      <c r="A61" s="258" t="s">
        <v>949</v>
      </c>
      <c r="B61" s="264">
        <f t="shared" si="2"/>
        <v>676</v>
      </c>
      <c r="C61" s="264">
        <v>4</v>
      </c>
      <c r="D61" s="264">
        <v>417</v>
      </c>
      <c r="E61" s="264">
        <v>255</v>
      </c>
      <c r="F61" s="264">
        <f t="shared" si="3"/>
        <v>872</v>
      </c>
      <c r="G61" s="264">
        <v>1</v>
      </c>
      <c r="H61" s="264">
        <v>503</v>
      </c>
      <c r="I61" s="264">
        <v>368</v>
      </c>
      <c r="J61" s="337">
        <f t="shared" si="19"/>
        <v>827</v>
      </c>
      <c r="K61" s="337">
        <v>85</v>
      </c>
      <c r="L61" s="337">
        <v>742</v>
      </c>
      <c r="M61" s="337">
        <v>0</v>
      </c>
      <c r="N61" s="304">
        <v>1264</v>
      </c>
      <c r="O61" s="349">
        <v>164</v>
      </c>
      <c r="P61" s="304">
        <v>1100</v>
      </c>
      <c r="Q61" s="304" t="s">
        <v>6</v>
      </c>
      <c r="R61" s="304">
        <v>1496</v>
      </c>
      <c r="S61" s="304">
        <v>197</v>
      </c>
      <c r="T61" s="304">
        <v>1299</v>
      </c>
      <c r="U61" s="304">
        <v>0</v>
      </c>
    </row>
    <row r="62" spans="1:21" ht="10.5" x14ac:dyDescent="0.15">
      <c r="A62" s="258" t="s">
        <v>950</v>
      </c>
      <c r="B62" s="264">
        <f t="shared" si="2"/>
        <v>9726</v>
      </c>
      <c r="C62" s="264">
        <v>236</v>
      </c>
      <c r="D62" s="264">
        <v>4691</v>
      </c>
      <c r="E62" s="264">
        <v>4799</v>
      </c>
      <c r="F62" s="264">
        <f t="shared" si="3"/>
        <v>12956</v>
      </c>
      <c r="G62" s="264">
        <v>117</v>
      </c>
      <c r="H62" s="264">
        <v>6308</v>
      </c>
      <c r="I62" s="264">
        <v>6531</v>
      </c>
      <c r="J62" s="337">
        <f t="shared" si="19"/>
        <v>11864</v>
      </c>
      <c r="K62" s="337">
        <v>3815</v>
      </c>
      <c r="L62" s="337">
        <v>7840</v>
      </c>
      <c r="M62" s="337">
        <v>209</v>
      </c>
      <c r="N62" s="304">
        <v>16334</v>
      </c>
      <c r="O62" s="304">
        <v>4526</v>
      </c>
      <c r="P62" s="304">
        <v>11440</v>
      </c>
      <c r="Q62" s="304">
        <v>368</v>
      </c>
      <c r="R62" s="304">
        <v>18661</v>
      </c>
      <c r="S62" s="304">
        <v>5306</v>
      </c>
      <c r="T62" s="304">
        <v>13091</v>
      </c>
      <c r="U62" s="304">
        <v>264</v>
      </c>
    </row>
    <row r="63" spans="1:21" ht="10.5" x14ac:dyDescent="0.15">
      <c r="A63" s="258" t="s">
        <v>951</v>
      </c>
      <c r="B63" s="264">
        <f t="shared" si="2"/>
        <v>0</v>
      </c>
      <c r="C63" s="264">
        <v>0</v>
      </c>
      <c r="D63" s="264">
        <v>0</v>
      </c>
      <c r="E63" s="264">
        <v>0</v>
      </c>
      <c r="F63" s="264">
        <f t="shared" si="3"/>
        <v>174</v>
      </c>
      <c r="G63" s="264">
        <v>0</v>
      </c>
      <c r="H63" s="264">
        <v>144</v>
      </c>
      <c r="I63" s="264">
        <v>30</v>
      </c>
      <c r="J63" s="337">
        <f t="shared" si="19"/>
        <v>346</v>
      </c>
      <c r="K63" s="337">
        <v>19</v>
      </c>
      <c r="L63" s="337">
        <v>327</v>
      </c>
      <c r="M63" s="337">
        <v>0</v>
      </c>
      <c r="N63" s="304">
        <v>411</v>
      </c>
      <c r="O63" s="304">
        <v>25</v>
      </c>
      <c r="P63" s="304">
        <v>386</v>
      </c>
      <c r="Q63" s="304" t="s">
        <v>6</v>
      </c>
      <c r="R63" s="304">
        <v>679</v>
      </c>
      <c r="S63" s="304">
        <v>101</v>
      </c>
      <c r="T63" s="304">
        <v>578</v>
      </c>
      <c r="U63" s="304">
        <v>0</v>
      </c>
    </row>
    <row r="64" spans="1:21" s="261" customFormat="1" ht="10.5" x14ac:dyDescent="0.15">
      <c r="A64" s="261" t="s">
        <v>16</v>
      </c>
      <c r="B64" s="262">
        <f>SUM(C64:E64)</f>
        <v>394130</v>
      </c>
      <c r="C64" s="262">
        <f>SUM(C65:C77)</f>
        <v>22247</v>
      </c>
      <c r="D64" s="262">
        <f t="shared" ref="D64:E64" si="37">SUM(D65:D77)</f>
        <v>200400</v>
      </c>
      <c r="E64" s="262">
        <f t="shared" si="37"/>
        <v>171483</v>
      </c>
      <c r="F64" s="262">
        <f>SUM(G64:I64)</f>
        <v>483745</v>
      </c>
      <c r="G64" s="262">
        <f>SUM(G65:G77)</f>
        <v>21396</v>
      </c>
      <c r="H64" s="262">
        <f t="shared" ref="H64:I64" si="38">SUM(H65:H77)</f>
        <v>253199</v>
      </c>
      <c r="I64" s="262">
        <f t="shared" si="38"/>
        <v>209150</v>
      </c>
      <c r="J64" s="336">
        <f t="shared" si="19"/>
        <v>437857</v>
      </c>
      <c r="K64" s="336">
        <f>SUM(K65:K77)</f>
        <v>92032</v>
      </c>
      <c r="L64" s="336">
        <f t="shared" ref="L64:U64" si="39">SUM(L65:L77)</f>
        <v>323412</v>
      </c>
      <c r="M64" s="336">
        <f t="shared" si="39"/>
        <v>22413</v>
      </c>
      <c r="N64" s="303">
        <f t="shared" si="39"/>
        <v>450797</v>
      </c>
      <c r="O64" s="303">
        <f t="shared" si="39"/>
        <v>94108</v>
      </c>
      <c r="P64" s="303">
        <f t="shared" si="39"/>
        <v>336899</v>
      </c>
      <c r="Q64" s="303">
        <f t="shared" si="39"/>
        <v>19790</v>
      </c>
      <c r="R64" s="303">
        <f t="shared" si="39"/>
        <v>460553</v>
      </c>
      <c r="S64" s="303">
        <f t="shared" si="39"/>
        <v>103408</v>
      </c>
      <c r="T64" s="303">
        <f t="shared" si="39"/>
        <v>344899</v>
      </c>
      <c r="U64" s="303">
        <f t="shared" si="39"/>
        <v>12246</v>
      </c>
    </row>
    <row r="65" spans="1:21" ht="10.5" x14ac:dyDescent="0.15">
      <c r="A65" s="258" t="s">
        <v>952</v>
      </c>
      <c r="B65" s="264">
        <f t="shared" si="2"/>
        <v>66311</v>
      </c>
      <c r="C65" s="264">
        <v>6488</v>
      </c>
      <c r="D65" s="264">
        <v>31423</v>
      </c>
      <c r="E65" s="264">
        <v>28400</v>
      </c>
      <c r="F65" s="264">
        <f t="shared" si="3"/>
        <v>86177</v>
      </c>
      <c r="G65" s="264">
        <v>4438</v>
      </c>
      <c r="H65" s="264">
        <v>42408</v>
      </c>
      <c r="I65" s="264">
        <v>39331</v>
      </c>
      <c r="J65" s="337">
        <f t="shared" si="19"/>
        <v>71010</v>
      </c>
      <c r="K65" s="337">
        <v>16691</v>
      </c>
      <c r="L65" s="337">
        <v>48440</v>
      </c>
      <c r="M65" s="337">
        <v>5879</v>
      </c>
      <c r="N65" s="304">
        <f>SUM(O65:Q65)</f>
        <v>89621</v>
      </c>
      <c r="O65" s="304">
        <v>24014</v>
      </c>
      <c r="P65" s="304">
        <v>60052</v>
      </c>
      <c r="Q65" s="304">
        <v>5555</v>
      </c>
      <c r="R65" s="304">
        <v>111709</v>
      </c>
      <c r="S65" s="304">
        <v>30107</v>
      </c>
      <c r="T65" s="304">
        <v>75857</v>
      </c>
      <c r="U65" s="304">
        <v>5745</v>
      </c>
    </row>
    <row r="66" spans="1:21" ht="10.5" x14ac:dyDescent="0.15">
      <c r="A66" s="258" t="s">
        <v>953</v>
      </c>
      <c r="B66" s="264">
        <f t="shared" si="2"/>
        <v>34104</v>
      </c>
      <c r="C66" s="264">
        <v>2001</v>
      </c>
      <c r="D66" s="264">
        <v>16159</v>
      </c>
      <c r="E66" s="264">
        <v>15944</v>
      </c>
      <c r="F66" s="264">
        <f t="shared" si="3"/>
        <v>37376</v>
      </c>
      <c r="G66" s="264">
        <v>2350</v>
      </c>
      <c r="H66" s="264">
        <v>17773</v>
      </c>
      <c r="I66" s="264">
        <v>17253</v>
      </c>
      <c r="J66" s="337">
        <f t="shared" si="19"/>
        <v>40829</v>
      </c>
      <c r="K66" s="337">
        <v>5955</v>
      </c>
      <c r="L66" s="337">
        <v>32472</v>
      </c>
      <c r="M66" s="337">
        <v>2402</v>
      </c>
      <c r="N66" s="304">
        <f t="shared" ref="N66:N80" si="40">SUM(O66:Q66)</f>
        <v>48476</v>
      </c>
      <c r="O66" s="304">
        <v>6863</v>
      </c>
      <c r="P66" s="304">
        <v>39871</v>
      </c>
      <c r="Q66" s="304">
        <v>1742</v>
      </c>
      <c r="R66" s="304">
        <v>56465</v>
      </c>
      <c r="S66" s="304">
        <v>8264</v>
      </c>
      <c r="T66" s="304">
        <v>47080</v>
      </c>
      <c r="U66" s="304">
        <v>1121</v>
      </c>
    </row>
    <row r="67" spans="1:21" ht="10.5" x14ac:dyDescent="0.15">
      <c r="A67" s="258" t="s">
        <v>954</v>
      </c>
      <c r="B67" s="264">
        <f t="shared" si="2"/>
        <v>12992</v>
      </c>
      <c r="C67" s="264">
        <v>1160</v>
      </c>
      <c r="D67" s="264">
        <v>6383</v>
      </c>
      <c r="E67" s="264">
        <v>5449</v>
      </c>
      <c r="F67" s="264">
        <f t="shared" si="3"/>
        <v>15545</v>
      </c>
      <c r="G67" s="264">
        <v>876</v>
      </c>
      <c r="H67" s="264">
        <v>7751</v>
      </c>
      <c r="I67" s="264">
        <v>6918</v>
      </c>
      <c r="J67" s="337">
        <f t="shared" si="19"/>
        <v>13645</v>
      </c>
      <c r="K67" s="337">
        <v>2606</v>
      </c>
      <c r="L67" s="337">
        <v>10419</v>
      </c>
      <c r="M67" s="337">
        <v>620</v>
      </c>
      <c r="N67" s="304">
        <f t="shared" si="40"/>
        <v>19895</v>
      </c>
      <c r="O67" s="304">
        <v>3731</v>
      </c>
      <c r="P67" s="304">
        <v>14911</v>
      </c>
      <c r="Q67" s="304">
        <v>1253</v>
      </c>
      <c r="R67" s="304">
        <v>24643</v>
      </c>
      <c r="S67" s="304">
        <v>5101</v>
      </c>
      <c r="T67" s="304">
        <v>18934</v>
      </c>
      <c r="U67" s="304">
        <v>608</v>
      </c>
    </row>
    <row r="68" spans="1:21" ht="10.5" x14ac:dyDescent="0.15">
      <c r="A68" s="258" t="s">
        <v>955</v>
      </c>
      <c r="B68" s="264">
        <f t="shared" si="2"/>
        <v>4664</v>
      </c>
      <c r="C68" s="264">
        <v>70</v>
      </c>
      <c r="D68" s="264">
        <v>2575</v>
      </c>
      <c r="E68" s="264">
        <v>2019</v>
      </c>
      <c r="F68" s="264">
        <f t="shared" si="3"/>
        <v>7305</v>
      </c>
      <c r="G68" s="264">
        <v>349</v>
      </c>
      <c r="H68" s="264">
        <v>3709</v>
      </c>
      <c r="I68" s="264">
        <v>3247</v>
      </c>
      <c r="J68" s="337">
        <f t="shared" si="19"/>
        <v>8687</v>
      </c>
      <c r="K68" s="337">
        <v>2498</v>
      </c>
      <c r="L68" s="337">
        <v>5772</v>
      </c>
      <c r="M68" s="337">
        <v>417</v>
      </c>
      <c r="N68" s="304">
        <f t="shared" si="40"/>
        <v>8136</v>
      </c>
      <c r="O68" s="304">
        <v>1916</v>
      </c>
      <c r="P68" s="304">
        <v>5719</v>
      </c>
      <c r="Q68" s="304">
        <v>501</v>
      </c>
      <c r="R68" s="304">
        <v>11270</v>
      </c>
      <c r="S68" s="304">
        <v>2005</v>
      </c>
      <c r="T68" s="304">
        <v>8547</v>
      </c>
      <c r="U68" s="304">
        <v>718</v>
      </c>
    </row>
    <row r="69" spans="1:21" ht="10.5" x14ac:dyDescent="0.15">
      <c r="A69" s="258" t="s">
        <v>956</v>
      </c>
      <c r="B69" s="264">
        <f t="shared" si="2"/>
        <v>121609</v>
      </c>
      <c r="C69" s="264">
        <v>5848</v>
      </c>
      <c r="D69" s="264">
        <v>61661</v>
      </c>
      <c r="E69" s="264">
        <v>54100</v>
      </c>
      <c r="F69" s="264">
        <f t="shared" si="3"/>
        <v>141781</v>
      </c>
      <c r="G69" s="264">
        <v>5767</v>
      </c>
      <c r="H69" s="264">
        <v>74705</v>
      </c>
      <c r="I69" s="264">
        <v>61309</v>
      </c>
      <c r="J69" s="337">
        <f t="shared" si="19"/>
        <v>129373</v>
      </c>
      <c r="K69" s="337">
        <v>23782</v>
      </c>
      <c r="L69" s="337">
        <v>100083</v>
      </c>
      <c r="M69" s="337">
        <v>5508</v>
      </c>
      <c r="N69" s="304">
        <f t="shared" si="40"/>
        <v>92631</v>
      </c>
      <c r="O69" s="304">
        <v>16399</v>
      </c>
      <c r="P69" s="304">
        <v>72249</v>
      </c>
      <c r="Q69" s="304">
        <v>3983</v>
      </c>
      <c r="R69" s="304">
        <v>70832</v>
      </c>
      <c r="S69" s="304">
        <v>19616</v>
      </c>
      <c r="T69" s="304">
        <v>48691</v>
      </c>
      <c r="U69" s="304">
        <v>2525</v>
      </c>
    </row>
    <row r="70" spans="1:21" ht="10.5" x14ac:dyDescent="0.15">
      <c r="A70" s="258" t="s">
        <v>1019</v>
      </c>
      <c r="B70" s="264">
        <f t="shared" si="2"/>
        <v>50</v>
      </c>
      <c r="C70" s="264">
        <v>0</v>
      </c>
      <c r="D70" s="264">
        <v>26</v>
      </c>
      <c r="E70" s="264">
        <v>24</v>
      </c>
      <c r="F70" s="264">
        <f t="shared" si="3"/>
        <v>64</v>
      </c>
      <c r="G70" s="264">
        <v>0</v>
      </c>
      <c r="H70" s="264">
        <v>35</v>
      </c>
      <c r="I70" s="264">
        <v>29</v>
      </c>
      <c r="J70" s="337">
        <f t="shared" si="19"/>
        <v>102</v>
      </c>
      <c r="K70" s="337">
        <v>6</v>
      </c>
      <c r="L70" s="337">
        <v>96</v>
      </c>
      <c r="M70" s="337">
        <v>0</v>
      </c>
      <c r="N70" s="304">
        <f t="shared" si="40"/>
        <v>146</v>
      </c>
      <c r="O70" s="304">
        <v>9</v>
      </c>
      <c r="P70" s="304">
        <v>137</v>
      </c>
      <c r="Q70" s="304" t="s">
        <v>6</v>
      </c>
      <c r="R70" s="304">
        <v>69</v>
      </c>
      <c r="S70" s="304">
        <v>11</v>
      </c>
      <c r="T70" s="304">
        <v>58</v>
      </c>
      <c r="U70" s="304">
        <v>0</v>
      </c>
    </row>
    <row r="71" spans="1:21" ht="10.5" x14ac:dyDescent="0.15">
      <c r="A71" s="258" t="s">
        <v>958</v>
      </c>
      <c r="B71" s="264">
        <f t="shared" si="2"/>
        <v>0</v>
      </c>
      <c r="C71" s="264">
        <v>0</v>
      </c>
      <c r="D71" s="264">
        <v>0</v>
      </c>
      <c r="E71" s="264">
        <v>0</v>
      </c>
      <c r="F71" s="264">
        <f t="shared" si="3"/>
        <v>0</v>
      </c>
      <c r="G71" s="264">
        <v>0</v>
      </c>
      <c r="H71" s="264">
        <v>0</v>
      </c>
      <c r="I71" s="264">
        <v>0</v>
      </c>
      <c r="J71" s="337">
        <f t="shared" si="19"/>
        <v>0</v>
      </c>
      <c r="K71" s="337">
        <v>0</v>
      </c>
      <c r="L71" s="337">
        <v>0</v>
      </c>
      <c r="M71" s="337">
        <v>0</v>
      </c>
      <c r="N71" s="304">
        <f t="shared" si="40"/>
        <v>0</v>
      </c>
      <c r="O71" s="304">
        <v>0</v>
      </c>
      <c r="P71" s="304">
        <v>0</v>
      </c>
      <c r="Q71" s="304">
        <v>0</v>
      </c>
      <c r="R71" s="304">
        <v>493</v>
      </c>
      <c r="S71" s="304">
        <v>83</v>
      </c>
      <c r="T71" s="304">
        <v>390</v>
      </c>
      <c r="U71" s="304">
        <v>20</v>
      </c>
    </row>
    <row r="72" spans="1:21" ht="10.5" x14ac:dyDescent="0.15">
      <c r="A72" s="258" t="s">
        <v>959</v>
      </c>
      <c r="B72" s="264">
        <f t="shared" si="2"/>
        <v>55649</v>
      </c>
      <c r="C72" s="264">
        <v>8</v>
      </c>
      <c r="D72" s="264">
        <v>31854</v>
      </c>
      <c r="E72" s="264">
        <v>23787</v>
      </c>
      <c r="F72" s="264">
        <f t="shared" si="3"/>
        <v>84569</v>
      </c>
      <c r="G72" s="264">
        <v>30</v>
      </c>
      <c r="H72" s="264">
        <v>48309</v>
      </c>
      <c r="I72" s="264">
        <v>36230</v>
      </c>
      <c r="J72" s="337">
        <f t="shared" si="19"/>
        <v>84924</v>
      </c>
      <c r="K72" s="337">
        <v>23021</v>
      </c>
      <c r="L72" s="337">
        <v>61897</v>
      </c>
      <c r="M72" s="337">
        <v>6</v>
      </c>
      <c r="N72" s="304">
        <f t="shared" si="40"/>
        <v>103425</v>
      </c>
      <c r="O72" s="304">
        <v>25431</v>
      </c>
      <c r="P72" s="304">
        <v>77989</v>
      </c>
      <c r="Q72" s="304">
        <v>5</v>
      </c>
      <c r="R72" s="304">
        <v>108618</v>
      </c>
      <c r="S72" s="304">
        <v>28334</v>
      </c>
      <c r="T72" s="304">
        <v>80259</v>
      </c>
      <c r="U72" s="304">
        <v>25</v>
      </c>
    </row>
    <row r="73" spans="1:21" ht="10.5" x14ac:dyDescent="0.15">
      <c r="A73" s="258" t="s">
        <v>960</v>
      </c>
      <c r="B73" s="264">
        <f t="shared" si="2"/>
        <v>350</v>
      </c>
      <c r="C73" s="264">
        <v>9</v>
      </c>
      <c r="D73" s="264">
        <v>180</v>
      </c>
      <c r="E73" s="264">
        <v>161</v>
      </c>
      <c r="F73" s="264">
        <f t="shared" si="3"/>
        <v>637</v>
      </c>
      <c r="G73" s="264">
        <v>13</v>
      </c>
      <c r="H73" s="264">
        <v>302</v>
      </c>
      <c r="I73" s="264">
        <v>322</v>
      </c>
      <c r="J73" s="337">
        <f t="shared" si="19"/>
        <v>820</v>
      </c>
      <c r="K73" s="337">
        <v>179</v>
      </c>
      <c r="L73" s="337">
        <v>641</v>
      </c>
      <c r="M73" s="337">
        <v>0</v>
      </c>
      <c r="N73" s="304">
        <f t="shared" si="40"/>
        <v>603</v>
      </c>
      <c r="O73" s="304">
        <v>122</v>
      </c>
      <c r="P73" s="304">
        <v>464</v>
      </c>
      <c r="Q73" s="304">
        <v>17</v>
      </c>
      <c r="R73" s="304">
        <v>0</v>
      </c>
      <c r="S73" s="304">
        <v>0</v>
      </c>
      <c r="T73" s="304">
        <v>0</v>
      </c>
      <c r="U73" s="304">
        <v>0</v>
      </c>
    </row>
    <row r="74" spans="1:21" ht="10.5" x14ac:dyDescent="0.15">
      <c r="A74" s="258" t="s">
        <v>961</v>
      </c>
      <c r="B74" s="264">
        <f t="shared" si="2"/>
        <v>0</v>
      </c>
      <c r="C74" s="264">
        <v>0</v>
      </c>
      <c r="D74" s="264">
        <v>0</v>
      </c>
      <c r="E74" s="264">
        <v>0</v>
      </c>
      <c r="F74" s="264">
        <f t="shared" si="3"/>
        <v>0</v>
      </c>
      <c r="G74" s="264">
        <v>0</v>
      </c>
      <c r="H74" s="264">
        <v>0</v>
      </c>
      <c r="I74" s="264">
        <v>0</v>
      </c>
      <c r="J74" s="337">
        <f t="shared" si="19"/>
        <v>0</v>
      </c>
      <c r="K74" s="337">
        <v>0</v>
      </c>
      <c r="L74" s="337">
        <v>0</v>
      </c>
      <c r="M74" s="337">
        <v>0</v>
      </c>
      <c r="N74" s="304">
        <f t="shared" si="40"/>
        <v>0</v>
      </c>
      <c r="O74" s="304">
        <v>0</v>
      </c>
      <c r="P74" s="304">
        <v>0</v>
      </c>
      <c r="Q74" s="304">
        <v>0</v>
      </c>
      <c r="R74" s="304">
        <v>0</v>
      </c>
      <c r="S74" s="304">
        <v>0</v>
      </c>
      <c r="T74" s="304">
        <v>0</v>
      </c>
      <c r="U74" s="304">
        <v>0</v>
      </c>
    </row>
    <row r="75" spans="1:21" ht="10.5" x14ac:dyDescent="0.15">
      <c r="A75" s="258" t="s">
        <v>962</v>
      </c>
      <c r="B75" s="264">
        <f t="shared" si="2"/>
        <v>4084</v>
      </c>
      <c r="C75" s="264">
        <v>130</v>
      </c>
      <c r="D75" s="264">
        <v>2802</v>
      </c>
      <c r="E75" s="264">
        <v>1152</v>
      </c>
      <c r="F75" s="264">
        <f t="shared" si="3"/>
        <v>11400</v>
      </c>
      <c r="G75" s="264">
        <v>193</v>
      </c>
      <c r="H75" s="264">
        <v>8358</v>
      </c>
      <c r="I75" s="264">
        <v>2849</v>
      </c>
      <c r="J75" s="337">
        <f t="shared" si="19"/>
        <v>8751</v>
      </c>
      <c r="K75" s="337">
        <v>519</v>
      </c>
      <c r="L75" s="337">
        <v>8044</v>
      </c>
      <c r="M75" s="337">
        <v>188</v>
      </c>
      <c r="N75" s="304">
        <f t="shared" si="40"/>
        <v>6233</v>
      </c>
      <c r="O75" s="304">
        <v>758</v>
      </c>
      <c r="P75" s="304">
        <v>5387</v>
      </c>
      <c r="Q75" s="304">
        <v>88</v>
      </c>
      <c r="R75" s="304">
        <v>3070</v>
      </c>
      <c r="S75" s="304">
        <v>357</v>
      </c>
      <c r="T75" s="304">
        <v>2614</v>
      </c>
      <c r="U75" s="304">
        <v>99</v>
      </c>
    </row>
    <row r="76" spans="1:21" ht="10.5" x14ac:dyDescent="0.15">
      <c r="A76" s="258" t="s">
        <v>963</v>
      </c>
      <c r="B76" s="264">
        <f t="shared" ref="B76:B124" si="41">SUM(C76:E76)</f>
        <v>3185</v>
      </c>
      <c r="C76" s="264">
        <v>454</v>
      </c>
      <c r="D76" s="264">
        <v>1257</v>
      </c>
      <c r="E76" s="264">
        <v>1474</v>
      </c>
      <c r="F76" s="264">
        <f t="shared" ref="F76:F124" si="42">SUM(G76:I76)</f>
        <v>6125</v>
      </c>
      <c r="G76" s="264">
        <v>469</v>
      </c>
      <c r="H76" s="264">
        <v>2836</v>
      </c>
      <c r="I76" s="264">
        <v>2820</v>
      </c>
      <c r="J76" s="337">
        <f t="shared" si="19"/>
        <v>6244</v>
      </c>
      <c r="K76" s="337">
        <v>1571</v>
      </c>
      <c r="L76" s="337">
        <v>4294</v>
      </c>
      <c r="M76" s="337">
        <v>379</v>
      </c>
      <c r="N76" s="304">
        <f t="shared" si="40"/>
        <v>6680</v>
      </c>
      <c r="O76" s="304">
        <v>1731</v>
      </c>
      <c r="P76" s="304">
        <v>4444</v>
      </c>
      <c r="Q76" s="304">
        <v>505</v>
      </c>
      <c r="R76" s="304">
        <v>5586</v>
      </c>
      <c r="S76" s="304">
        <v>1531</v>
      </c>
      <c r="T76" s="304">
        <v>3671</v>
      </c>
      <c r="U76" s="304">
        <v>384</v>
      </c>
    </row>
    <row r="77" spans="1:21" ht="10.5" x14ac:dyDescent="0.15">
      <c r="A77" s="258" t="s">
        <v>964</v>
      </c>
      <c r="B77" s="264">
        <f t="shared" si="41"/>
        <v>91132</v>
      </c>
      <c r="C77" s="264">
        <v>6079</v>
      </c>
      <c r="D77" s="264">
        <v>46080</v>
      </c>
      <c r="E77" s="264">
        <v>38973</v>
      </c>
      <c r="F77" s="264">
        <f t="shared" si="42"/>
        <v>92766</v>
      </c>
      <c r="G77" s="264">
        <v>6911</v>
      </c>
      <c r="H77" s="264">
        <v>47013</v>
      </c>
      <c r="I77" s="264">
        <v>38842</v>
      </c>
      <c r="J77" s="337">
        <f t="shared" si="19"/>
        <v>73472</v>
      </c>
      <c r="K77" s="337">
        <v>15204</v>
      </c>
      <c r="L77" s="337">
        <v>51254</v>
      </c>
      <c r="M77" s="337">
        <v>7014</v>
      </c>
      <c r="N77" s="304">
        <f t="shared" si="40"/>
        <v>74951</v>
      </c>
      <c r="O77" s="304">
        <v>13134</v>
      </c>
      <c r="P77" s="304">
        <v>55676</v>
      </c>
      <c r="Q77" s="304">
        <v>6141</v>
      </c>
      <c r="R77" s="304">
        <v>67798</v>
      </c>
      <c r="S77" s="304">
        <v>7999</v>
      </c>
      <c r="T77" s="304">
        <v>58798</v>
      </c>
      <c r="U77" s="304">
        <v>1001</v>
      </c>
    </row>
    <row r="78" spans="1:21" s="261" customFormat="1" ht="10.5" x14ac:dyDescent="0.15">
      <c r="A78" s="261" t="s">
        <v>17</v>
      </c>
      <c r="B78" s="262">
        <f>SUM(C78:E78)</f>
        <v>1243</v>
      </c>
      <c r="C78" s="262">
        <f>SUM(C79:C80)</f>
        <v>22</v>
      </c>
      <c r="D78" s="262">
        <f t="shared" ref="D78:E78" si="43">SUM(D79:D80)</f>
        <v>687</v>
      </c>
      <c r="E78" s="262">
        <f t="shared" si="43"/>
        <v>534</v>
      </c>
      <c r="F78" s="262">
        <f>SUM(G78:I78)</f>
        <v>2401</v>
      </c>
      <c r="G78" s="262">
        <f>SUM(G79:G80)</f>
        <v>79</v>
      </c>
      <c r="H78" s="262">
        <f t="shared" ref="H78:I78" si="44">SUM(H79:H80)</f>
        <v>1344</v>
      </c>
      <c r="I78" s="262">
        <f t="shared" si="44"/>
        <v>978</v>
      </c>
      <c r="J78" s="336">
        <f>+K78+L78+M78</f>
        <v>4521</v>
      </c>
      <c r="K78" s="336">
        <f>+K79+K80</f>
        <v>789</v>
      </c>
      <c r="L78" s="336">
        <f>+L79+L80</f>
        <v>3412</v>
      </c>
      <c r="M78" s="336">
        <f>+M79+M80</f>
        <v>320</v>
      </c>
      <c r="N78" s="303">
        <f t="shared" ref="N78:U78" si="45">+N79+N80</f>
        <v>7122</v>
      </c>
      <c r="O78" s="303">
        <f t="shared" si="45"/>
        <v>1159</v>
      </c>
      <c r="P78" s="303">
        <f t="shared" si="45"/>
        <v>5825</v>
      </c>
      <c r="Q78" s="303">
        <f t="shared" si="45"/>
        <v>138</v>
      </c>
      <c r="R78" s="303">
        <f t="shared" si="45"/>
        <v>7385</v>
      </c>
      <c r="S78" s="303">
        <f t="shared" si="45"/>
        <v>1618</v>
      </c>
      <c r="T78" s="303">
        <f t="shared" si="45"/>
        <v>5345</v>
      </c>
      <c r="U78" s="303">
        <f t="shared" si="45"/>
        <v>422</v>
      </c>
    </row>
    <row r="79" spans="1:21" ht="10.5" x14ac:dyDescent="0.15">
      <c r="A79" s="258" t="s">
        <v>965</v>
      </c>
      <c r="B79" s="264">
        <f t="shared" si="41"/>
        <v>538</v>
      </c>
      <c r="C79" s="264">
        <v>10</v>
      </c>
      <c r="D79" s="264">
        <v>268</v>
      </c>
      <c r="E79" s="264">
        <v>260</v>
      </c>
      <c r="F79" s="264">
        <f t="shared" si="42"/>
        <v>1217</v>
      </c>
      <c r="G79" s="264">
        <v>19</v>
      </c>
      <c r="H79" s="264">
        <v>733</v>
      </c>
      <c r="I79" s="264">
        <v>465</v>
      </c>
      <c r="J79" s="337">
        <f t="shared" ref="J79:J119" si="46">SUM(K79:M79)</f>
        <v>1125</v>
      </c>
      <c r="K79" s="337">
        <v>187</v>
      </c>
      <c r="L79" s="337">
        <v>882</v>
      </c>
      <c r="M79" s="337">
        <v>56</v>
      </c>
      <c r="N79" s="304">
        <f t="shared" si="40"/>
        <v>2230</v>
      </c>
      <c r="O79" s="304">
        <v>294</v>
      </c>
      <c r="P79" s="304">
        <v>1833</v>
      </c>
      <c r="Q79" s="304">
        <v>103</v>
      </c>
      <c r="R79" s="304">
        <v>3579</v>
      </c>
      <c r="S79" s="304">
        <v>685</v>
      </c>
      <c r="T79" s="304">
        <v>2769</v>
      </c>
      <c r="U79" s="304">
        <v>125</v>
      </c>
    </row>
    <row r="80" spans="1:21" ht="10.5" x14ac:dyDescent="0.15">
      <c r="A80" s="258" t="s">
        <v>966</v>
      </c>
      <c r="B80" s="264">
        <f t="shared" si="41"/>
        <v>705</v>
      </c>
      <c r="C80" s="264">
        <v>12</v>
      </c>
      <c r="D80" s="264">
        <v>419</v>
      </c>
      <c r="E80" s="264">
        <v>274</v>
      </c>
      <c r="F80" s="264">
        <f t="shared" si="42"/>
        <v>1184</v>
      </c>
      <c r="G80" s="264">
        <v>60</v>
      </c>
      <c r="H80" s="264">
        <v>611</v>
      </c>
      <c r="I80" s="264">
        <v>513</v>
      </c>
      <c r="J80" s="337">
        <f t="shared" si="46"/>
        <v>3396</v>
      </c>
      <c r="K80" s="337">
        <v>602</v>
      </c>
      <c r="L80" s="337">
        <v>2530</v>
      </c>
      <c r="M80" s="337">
        <v>264</v>
      </c>
      <c r="N80" s="304">
        <f t="shared" si="40"/>
        <v>4892</v>
      </c>
      <c r="O80" s="304">
        <v>865</v>
      </c>
      <c r="P80" s="304">
        <v>3992</v>
      </c>
      <c r="Q80" s="304">
        <v>35</v>
      </c>
      <c r="R80" s="304">
        <v>3806</v>
      </c>
      <c r="S80" s="304">
        <v>933</v>
      </c>
      <c r="T80" s="304">
        <v>2576</v>
      </c>
      <c r="U80" s="304">
        <v>297</v>
      </c>
    </row>
    <row r="81" spans="1:21" s="261" customFormat="1" ht="10.5" x14ac:dyDescent="0.15">
      <c r="A81" s="261" t="s">
        <v>18</v>
      </c>
      <c r="B81" s="262">
        <f>SUM(C81:E81)</f>
        <v>561638</v>
      </c>
      <c r="C81" s="262">
        <f>SUM(C82:C92)</f>
        <v>47390</v>
      </c>
      <c r="D81" s="262">
        <f t="shared" ref="D81:E81" si="47">SUM(D82:D92)</f>
        <v>253561</v>
      </c>
      <c r="E81" s="262">
        <f t="shared" si="47"/>
        <v>260687</v>
      </c>
      <c r="F81" s="262">
        <f>SUM(G81:I81)</f>
        <v>639760</v>
      </c>
      <c r="G81" s="262">
        <f>SUM(G82:G92)</f>
        <v>71369</v>
      </c>
      <c r="H81" s="262">
        <f t="shared" ref="H81:I81" si="48">SUM(H82:H92)</f>
        <v>275349</v>
      </c>
      <c r="I81" s="262">
        <f t="shared" si="48"/>
        <v>293042</v>
      </c>
      <c r="J81" s="336">
        <f t="shared" si="46"/>
        <v>631151</v>
      </c>
      <c r="K81" s="336">
        <f>SUM(K82:K92)</f>
        <v>77657</v>
      </c>
      <c r="L81" s="336">
        <f t="shared" ref="L81:U81" si="49">SUM(L82:L92)</f>
        <v>463789</v>
      </c>
      <c r="M81" s="336">
        <f t="shared" si="49"/>
        <v>89705</v>
      </c>
      <c r="N81" s="303">
        <f t="shared" si="49"/>
        <v>677011</v>
      </c>
      <c r="O81" s="303">
        <f t="shared" si="49"/>
        <v>83154</v>
      </c>
      <c r="P81" s="303">
        <f t="shared" si="49"/>
        <v>510108</v>
      </c>
      <c r="Q81" s="303">
        <f t="shared" si="49"/>
        <v>83749</v>
      </c>
      <c r="R81" s="303">
        <f t="shared" si="49"/>
        <v>787564</v>
      </c>
      <c r="S81" s="303">
        <f t="shared" si="49"/>
        <v>126226</v>
      </c>
      <c r="T81" s="303">
        <f t="shared" si="49"/>
        <v>522757</v>
      </c>
      <c r="U81" s="303">
        <f t="shared" si="49"/>
        <v>138581</v>
      </c>
    </row>
    <row r="82" spans="1:21" ht="10.5" x14ac:dyDescent="0.15">
      <c r="A82" s="258" t="s">
        <v>1020</v>
      </c>
      <c r="B82" s="264">
        <f t="shared" si="41"/>
        <v>27976</v>
      </c>
      <c r="C82" s="264">
        <v>927</v>
      </c>
      <c r="D82" s="264">
        <v>12548</v>
      </c>
      <c r="E82" s="264">
        <v>14501</v>
      </c>
      <c r="F82" s="264">
        <f t="shared" si="42"/>
        <v>33849</v>
      </c>
      <c r="G82" s="264">
        <v>2707</v>
      </c>
      <c r="H82" s="264">
        <v>14110</v>
      </c>
      <c r="I82" s="264">
        <v>17032</v>
      </c>
      <c r="J82" s="337">
        <f t="shared" si="46"/>
        <v>39666</v>
      </c>
      <c r="K82" s="337">
        <v>4244</v>
      </c>
      <c r="L82" s="337">
        <v>30154</v>
      </c>
      <c r="M82" s="337">
        <v>5268</v>
      </c>
      <c r="N82" s="304">
        <f>SUM(O82:Q82)</f>
        <v>48624</v>
      </c>
      <c r="O82" s="304">
        <v>5931</v>
      </c>
      <c r="P82" s="304">
        <v>37644</v>
      </c>
      <c r="Q82" s="304">
        <v>5049</v>
      </c>
      <c r="R82" s="304">
        <v>53552</v>
      </c>
      <c r="S82" s="304">
        <v>6098</v>
      </c>
      <c r="T82" s="304">
        <v>42682</v>
      </c>
      <c r="U82" s="304">
        <v>4772</v>
      </c>
    </row>
    <row r="83" spans="1:21" ht="10.5" x14ac:dyDescent="0.15">
      <c r="A83" s="258" t="s">
        <v>968</v>
      </c>
      <c r="B83" s="264">
        <f t="shared" si="41"/>
        <v>149877</v>
      </c>
      <c r="C83" s="264">
        <v>16840</v>
      </c>
      <c r="D83" s="264">
        <v>64681</v>
      </c>
      <c r="E83" s="264">
        <v>68356</v>
      </c>
      <c r="F83" s="264">
        <f t="shared" si="42"/>
        <v>148061</v>
      </c>
      <c r="G83" s="264">
        <v>23789</v>
      </c>
      <c r="H83" s="264">
        <v>60506</v>
      </c>
      <c r="I83" s="264">
        <v>63766</v>
      </c>
      <c r="J83" s="337">
        <f t="shared" si="46"/>
        <v>137778</v>
      </c>
      <c r="K83" s="337">
        <v>31624</v>
      </c>
      <c r="L83" s="337">
        <v>82294</v>
      </c>
      <c r="M83" s="337">
        <v>23860</v>
      </c>
      <c r="N83" s="304">
        <f t="shared" ref="N83:N92" si="50">SUM(O83:Q83)</f>
        <v>126613</v>
      </c>
      <c r="O83" s="304">
        <v>24993</v>
      </c>
      <c r="P83" s="304">
        <v>90109</v>
      </c>
      <c r="Q83" s="304">
        <v>11511</v>
      </c>
      <c r="R83" s="304">
        <v>153020</v>
      </c>
      <c r="S83" s="304">
        <v>29628</v>
      </c>
      <c r="T83" s="304">
        <v>98277</v>
      </c>
      <c r="U83" s="304">
        <v>25115</v>
      </c>
    </row>
    <row r="84" spans="1:21" ht="10.5" x14ac:dyDescent="0.15">
      <c r="A84" s="258" t="s">
        <v>969</v>
      </c>
      <c r="B84" s="264">
        <f t="shared" si="41"/>
        <v>361769</v>
      </c>
      <c r="C84" s="264">
        <v>29435</v>
      </c>
      <c r="D84" s="264">
        <v>164755</v>
      </c>
      <c r="E84" s="264">
        <v>167579</v>
      </c>
      <c r="F84" s="264">
        <f t="shared" si="42"/>
        <v>430080</v>
      </c>
      <c r="G84" s="264">
        <v>43793</v>
      </c>
      <c r="H84" s="264">
        <v>187131</v>
      </c>
      <c r="I84" s="264">
        <v>199156</v>
      </c>
      <c r="J84" s="337">
        <f t="shared" si="46"/>
        <v>415625</v>
      </c>
      <c r="K84" s="337">
        <v>34737</v>
      </c>
      <c r="L84" s="337">
        <v>322876</v>
      </c>
      <c r="M84" s="337">
        <v>58012</v>
      </c>
      <c r="N84" s="304">
        <f t="shared" si="50"/>
        <v>468523</v>
      </c>
      <c r="O84" s="304">
        <v>46245</v>
      </c>
      <c r="P84" s="304">
        <v>355949</v>
      </c>
      <c r="Q84" s="304">
        <v>66329</v>
      </c>
      <c r="R84" s="304">
        <v>546411</v>
      </c>
      <c r="S84" s="304">
        <v>83374</v>
      </c>
      <c r="T84" s="304">
        <v>354909</v>
      </c>
      <c r="U84" s="304">
        <v>108128</v>
      </c>
    </row>
    <row r="85" spans="1:21" ht="10.5" x14ac:dyDescent="0.15">
      <c r="A85" s="258" t="s">
        <v>970</v>
      </c>
      <c r="B85" s="264">
        <f t="shared" si="41"/>
        <v>12191</v>
      </c>
      <c r="C85" s="264">
        <v>2</v>
      </c>
      <c r="D85" s="264">
        <v>6506</v>
      </c>
      <c r="E85" s="264">
        <v>5683</v>
      </c>
      <c r="F85" s="264">
        <f t="shared" si="42"/>
        <v>15772</v>
      </c>
      <c r="G85" s="264">
        <v>44</v>
      </c>
      <c r="H85" s="264">
        <v>8105</v>
      </c>
      <c r="I85" s="264">
        <v>7623</v>
      </c>
      <c r="J85" s="337">
        <f t="shared" si="46"/>
        <v>16583</v>
      </c>
      <c r="K85" s="337">
        <v>3371</v>
      </c>
      <c r="L85" s="337">
        <v>13103</v>
      </c>
      <c r="M85" s="337">
        <v>109</v>
      </c>
      <c r="N85" s="304">
        <f t="shared" si="50"/>
        <v>20265</v>
      </c>
      <c r="O85" s="304">
        <v>3631</v>
      </c>
      <c r="P85" s="304">
        <v>16550</v>
      </c>
      <c r="Q85" s="304">
        <v>84</v>
      </c>
      <c r="R85" s="304">
        <v>26632</v>
      </c>
      <c r="S85" s="304">
        <v>5561</v>
      </c>
      <c r="T85" s="304">
        <v>20774</v>
      </c>
      <c r="U85" s="304">
        <v>297</v>
      </c>
    </row>
    <row r="86" spans="1:21" ht="10.5" x14ac:dyDescent="0.15">
      <c r="A86" s="258" t="s">
        <v>971</v>
      </c>
      <c r="B86" s="264">
        <f t="shared" si="41"/>
        <v>0</v>
      </c>
      <c r="C86" s="264">
        <v>0</v>
      </c>
      <c r="D86" s="264">
        <v>0</v>
      </c>
      <c r="E86" s="264">
        <v>0</v>
      </c>
      <c r="F86" s="264">
        <f t="shared" si="42"/>
        <v>621</v>
      </c>
      <c r="G86" s="264">
        <v>0</v>
      </c>
      <c r="H86" s="264">
        <v>415</v>
      </c>
      <c r="I86" s="264">
        <v>206</v>
      </c>
      <c r="J86" s="337">
        <f t="shared" si="46"/>
        <v>1928</v>
      </c>
      <c r="K86" s="337">
        <v>132</v>
      </c>
      <c r="L86" s="337">
        <v>1796</v>
      </c>
      <c r="M86" s="337">
        <v>0</v>
      </c>
      <c r="N86" s="304">
        <f t="shared" si="50"/>
        <v>1916</v>
      </c>
      <c r="O86" s="304">
        <v>7</v>
      </c>
      <c r="P86" s="304">
        <v>1906</v>
      </c>
      <c r="Q86" s="304">
        <v>3</v>
      </c>
      <c r="R86" s="304">
        <v>1072</v>
      </c>
      <c r="S86" s="304">
        <v>0</v>
      </c>
      <c r="T86" s="304">
        <v>1072</v>
      </c>
      <c r="U86" s="304">
        <v>0</v>
      </c>
    </row>
    <row r="87" spans="1:21" ht="10.5" x14ac:dyDescent="0.15">
      <c r="A87" s="258" t="s">
        <v>972</v>
      </c>
      <c r="B87" s="264">
        <f t="shared" si="41"/>
        <v>0</v>
      </c>
      <c r="C87" s="264">
        <v>0</v>
      </c>
      <c r="D87" s="264">
        <v>0</v>
      </c>
      <c r="E87" s="264">
        <v>0</v>
      </c>
      <c r="F87" s="264">
        <f t="shared" si="42"/>
        <v>0</v>
      </c>
      <c r="G87" s="264">
        <v>0</v>
      </c>
      <c r="H87" s="264">
        <v>0</v>
      </c>
      <c r="I87" s="264">
        <v>0</v>
      </c>
      <c r="J87" s="337">
        <f t="shared" si="46"/>
        <v>0</v>
      </c>
      <c r="K87" s="337">
        <v>0</v>
      </c>
      <c r="L87" s="337">
        <v>0</v>
      </c>
      <c r="M87" s="337">
        <v>0</v>
      </c>
      <c r="N87" s="304">
        <f t="shared" si="50"/>
        <v>0</v>
      </c>
      <c r="O87" s="304">
        <v>0</v>
      </c>
      <c r="P87" s="304">
        <v>0</v>
      </c>
      <c r="Q87" s="304">
        <v>0</v>
      </c>
      <c r="R87" s="304">
        <v>0</v>
      </c>
      <c r="S87" s="304">
        <v>0</v>
      </c>
      <c r="T87" s="304">
        <v>0</v>
      </c>
      <c r="U87" s="304">
        <v>0</v>
      </c>
    </row>
    <row r="88" spans="1:21" ht="10.5" x14ac:dyDescent="0.15">
      <c r="A88" s="258" t="s">
        <v>973</v>
      </c>
      <c r="B88" s="264">
        <f t="shared" si="41"/>
        <v>0</v>
      </c>
      <c r="C88" s="264">
        <v>0</v>
      </c>
      <c r="D88" s="264">
        <v>0</v>
      </c>
      <c r="E88" s="264">
        <v>0</v>
      </c>
      <c r="F88" s="264">
        <f t="shared" si="42"/>
        <v>0</v>
      </c>
      <c r="G88" s="264">
        <v>0</v>
      </c>
      <c r="H88" s="264">
        <v>0</v>
      </c>
      <c r="I88" s="264">
        <v>0</v>
      </c>
      <c r="J88" s="337">
        <f t="shared" si="46"/>
        <v>0</v>
      </c>
      <c r="K88" s="337">
        <v>0</v>
      </c>
      <c r="L88" s="337">
        <v>0</v>
      </c>
      <c r="M88" s="337">
        <v>0</v>
      </c>
      <c r="N88" s="304">
        <f t="shared" si="50"/>
        <v>0</v>
      </c>
      <c r="O88" s="304">
        <v>0</v>
      </c>
      <c r="P88" s="304">
        <v>0</v>
      </c>
      <c r="Q88" s="304">
        <v>0</v>
      </c>
      <c r="R88" s="304">
        <v>0</v>
      </c>
      <c r="S88" s="304">
        <v>0</v>
      </c>
      <c r="T88" s="304">
        <v>0</v>
      </c>
      <c r="U88" s="304">
        <v>0</v>
      </c>
    </row>
    <row r="89" spans="1:21" ht="10.5" x14ac:dyDescent="0.15">
      <c r="A89" s="258" t="s">
        <v>974</v>
      </c>
      <c r="B89" s="264">
        <f t="shared" si="41"/>
        <v>2988</v>
      </c>
      <c r="C89" s="264">
        <v>0</v>
      </c>
      <c r="D89" s="264">
        <v>1766</v>
      </c>
      <c r="E89" s="264">
        <v>1222</v>
      </c>
      <c r="F89" s="264">
        <f t="shared" si="42"/>
        <v>3241</v>
      </c>
      <c r="G89" s="264">
        <v>0</v>
      </c>
      <c r="H89" s="264">
        <v>1881</v>
      </c>
      <c r="I89" s="264">
        <v>1360</v>
      </c>
      <c r="J89" s="337">
        <f t="shared" si="46"/>
        <v>4245</v>
      </c>
      <c r="K89" s="337">
        <v>408</v>
      </c>
      <c r="L89" s="337">
        <v>3837</v>
      </c>
      <c r="M89" s="337">
        <v>0</v>
      </c>
      <c r="N89" s="304">
        <f t="shared" si="50"/>
        <v>3401</v>
      </c>
      <c r="O89" s="304">
        <v>284</v>
      </c>
      <c r="P89" s="304">
        <v>3117</v>
      </c>
      <c r="Q89" s="304">
        <v>0</v>
      </c>
      <c r="R89" s="304">
        <v>0</v>
      </c>
      <c r="S89" s="304">
        <v>0</v>
      </c>
      <c r="T89" s="304">
        <v>0</v>
      </c>
      <c r="U89" s="304">
        <v>0</v>
      </c>
    </row>
    <row r="90" spans="1:21" ht="10.5" x14ac:dyDescent="0.15">
      <c r="A90" s="258" t="s">
        <v>975</v>
      </c>
      <c r="B90" s="264">
        <f t="shared" si="41"/>
        <v>477</v>
      </c>
      <c r="C90" s="264">
        <v>6</v>
      </c>
      <c r="D90" s="264">
        <v>281</v>
      </c>
      <c r="E90" s="264">
        <v>190</v>
      </c>
      <c r="F90" s="264">
        <f t="shared" si="42"/>
        <v>567</v>
      </c>
      <c r="G90" s="264">
        <v>7</v>
      </c>
      <c r="H90" s="264">
        <v>310</v>
      </c>
      <c r="I90" s="264">
        <v>250</v>
      </c>
      <c r="J90" s="337">
        <f t="shared" si="46"/>
        <v>769</v>
      </c>
      <c r="K90" s="337">
        <v>163</v>
      </c>
      <c r="L90" s="337">
        <v>590</v>
      </c>
      <c r="M90" s="337">
        <v>16</v>
      </c>
      <c r="N90" s="304">
        <f t="shared" si="50"/>
        <v>1246</v>
      </c>
      <c r="O90" s="304">
        <v>157</v>
      </c>
      <c r="P90" s="304">
        <v>1070</v>
      </c>
      <c r="Q90" s="304">
        <v>19</v>
      </c>
      <c r="R90" s="304">
        <v>2423</v>
      </c>
      <c r="S90" s="304">
        <v>353</v>
      </c>
      <c r="T90" s="304">
        <v>2007</v>
      </c>
      <c r="U90" s="304">
        <v>63</v>
      </c>
    </row>
    <row r="91" spans="1:21" ht="10.5" x14ac:dyDescent="0.15">
      <c r="A91" s="258" t="s">
        <v>976</v>
      </c>
      <c r="B91" s="264">
        <f t="shared" si="41"/>
        <v>2016</v>
      </c>
      <c r="C91" s="264">
        <v>109</v>
      </c>
      <c r="D91" s="264">
        <v>851</v>
      </c>
      <c r="E91" s="264">
        <v>1056</v>
      </c>
      <c r="F91" s="264">
        <f t="shared" si="42"/>
        <v>1989</v>
      </c>
      <c r="G91" s="264">
        <v>134</v>
      </c>
      <c r="H91" s="264">
        <v>793</v>
      </c>
      <c r="I91" s="264">
        <v>1062</v>
      </c>
      <c r="J91" s="337">
        <f t="shared" si="46"/>
        <v>7928</v>
      </c>
      <c r="K91" s="337">
        <v>994</v>
      </c>
      <c r="L91" s="337">
        <v>6174</v>
      </c>
      <c r="M91" s="337">
        <v>760</v>
      </c>
      <c r="N91" s="304">
        <f t="shared" si="50"/>
        <v>1316</v>
      </c>
      <c r="O91" s="304">
        <v>75</v>
      </c>
      <c r="P91" s="304">
        <v>1180</v>
      </c>
      <c r="Q91" s="304">
        <v>61</v>
      </c>
      <c r="R91" s="304">
        <v>1055</v>
      </c>
      <c r="S91" s="304">
        <v>67</v>
      </c>
      <c r="T91" s="304">
        <v>871</v>
      </c>
      <c r="U91" s="304">
        <v>117</v>
      </c>
    </row>
    <row r="92" spans="1:21" ht="10.5" x14ac:dyDescent="0.15">
      <c r="A92" s="258" t="s">
        <v>977</v>
      </c>
      <c r="B92" s="264">
        <f t="shared" si="41"/>
        <v>4344</v>
      </c>
      <c r="C92" s="264">
        <v>71</v>
      </c>
      <c r="D92" s="264">
        <v>2173</v>
      </c>
      <c r="E92" s="264">
        <v>2100</v>
      </c>
      <c r="F92" s="264">
        <f t="shared" si="42"/>
        <v>5580</v>
      </c>
      <c r="G92" s="264">
        <v>895</v>
      </c>
      <c r="H92" s="264">
        <v>2098</v>
      </c>
      <c r="I92" s="264">
        <v>2587</v>
      </c>
      <c r="J92" s="337">
        <f t="shared" si="46"/>
        <v>6629</v>
      </c>
      <c r="K92" s="337">
        <v>1984</v>
      </c>
      <c r="L92" s="337">
        <v>2965</v>
      </c>
      <c r="M92" s="337">
        <v>1680</v>
      </c>
      <c r="N92" s="304">
        <f t="shared" si="50"/>
        <v>5107</v>
      </c>
      <c r="O92" s="304">
        <v>1831</v>
      </c>
      <c r="P92" s="304">
        <v>2583</v>
      </c>
      <c r="Q92" s="304">
        <v>693</v>
      </c>
      <c r="R92" s="304">
        <v>3399</v>
      </c>
      <c r="S92" s="304">
        <v>1145</v>
      </c>
      <c r="T92" s="304">
        <v>2165</v>
      </c>
      <c r="U92" s="304">
        <v>89</v>
      </c>
    </row>
    <row r="93" spans="1:21" s="261" customFormat="1" ht="10.5" x14ac:dyDescent="0.15">
      <c r="A93" s="261" t="s">
        <v>19</v>
      </c>
      <c r="B93" s="262">
        <f>SUM(C93:E93)</f>
        <v>35994</v>
      </c>
      <c r="C93" s="262">
        <f>SUM(C94:C112)</f>
        <v>3450</v>
      </c>
      <c r="D93" s="262">
        <f t="shared" ref="D93:E93" si="51">SUM(D94:D112)</f>
        <v>18632</v>
      </c>
      <c r="E93" s="262">
        <f t="shared" si="51"/>
        <v>13912</v>
      </c>
      <c r="F93" s="262">
        <f>SUM(G93:I93)</f>
        <v>56620</v>
      </c>
      <c r="G93" s="262">
        <f>SUM(G94:G112)</f>
        <v>6612</v>
      </c>
      <c r="H93" s="262">
        <f t="shared" ref="H93:I93" si="52">SUM(H94:H112)</f>
        <v>26568</v>
      </c>
      <c r="I93" s="262">
        <f t="shared" si="52"/>
        <v>23440</v>
      </c>
      <c r="J93" s="336">
        <f>SUM(K93:M93)</f>
        <v>52931</v>
      </c>
      <c r="K93" s="336">
        <f>SUM(K94:K112)</f>
        <v>7392</v>
      </c>
      <c r="L93" s="336">
        <f t="shared" ref="L93" si="53">SUM(L94:L112)</f>
        <v>40188</v>
      </c>
      <c r="M93" s="336">
        <f>SUM(M94:M112)</f>
        <v>5351</v>
      </c>
      <c r="N93" s="303">
        <f t="shared" ref="N93:U93" si="54">SUM(N94:N112)</f>
        <v>73451</v>
      </c>
      <c r="O93" s="303">
        <f t="shared" si="54"/>
        <v>10718</v>
      </c>
      <c r="P93" s="303">
        <f t="shared" si="54"/>
        <v>55714</v>
      </c>
      <c r="Q93" s="303">
        <f t="shared" si="54"/>
        <v>7019</v>
      </c>
      <c r="R93" s="303">
        <f t="shared" si="54"/>
        <v>92457</v>
      </c>
      <c r="S93" s="303">
        <f t="shared" si="54"/>
        <v>9276</v>
      </c>
      <c r="T93" s="303">
        <f t="shared" si="54"/>
        <v>70990</v>
      </c>
      <c r="U93" s="303">
        <f t="shared" si="54"/>
        <v>12191</v>
      </c>
    </row>
    <row r="94" spans="1:21" ht="10.5" x14ac:dyDescent="0.15">
      <c r="A94" s="258" t="s">
        <v>1021</v>
      </c>
      <c r="B94" s="264">
        <f t="shared" si="41"/>
        <v>0</v>
      </c>
      <c r="C94" s="264">
        <v>0</v>
      </c>
      <c r="D94" s="264">
        <v>0</v>
      </c>
      <c r="E94" s="264">
        <v>0</v>
      </c>
      <c r="F94" s="264">
        <f t="shared" si="42"/>
        <v>0</v>
      </c>
      <c r="G94" s="264">
        <v>0</v>
      </c>
      <c r="H94" s="264">
        <v>0</v>
      </c>
      <c r="I94" s="264">
        <v>0</v>
      </c>
      <c r="J94" s="337">
        <f>SUM(K94:M94)</f>
        <v>0</v>
      </c>
      <c r="K94" s="337">
        <v>0</v>
      </c>
      <c r="L94" s="337">
        <v>0</v>
      </c>
      <c r="M94" s="337">
        <v>0</v>
      </c>
      <c r="N94" s="304">
        <f>SUM(O94:Q94)</f>
        <v>0</v>
      </c>
      <c r="O94" s="304">
        <v>0</v>
      </c>
      <c r="P94" s="304">
        <v>0</v>
      </c>
      <c r="Q94" s="304">
        <v>0</v>
      </c>
      <c r="R94" s="304">
        <v>0</v>
      </c>
      <c r="S94" s="304">
        <v>0</v>
      </c>
      <c r="T94" s="304">
        <v>0</v>
      </c>
      <c r="U94" s="304">
        <v>0</v>
      </c>
    </row>
    <row r="95" spans="1:21" ht="10.5" x14ac:dyDescent="0.15">
      <c r="A95" s="258" t="s">
        <v>1022</v>
      </c>
      <c r="B95" s="264">
        <f t="shared" si="41"/>
        <v>0</v>
      </c>
      <c r="C95" s="264">
        <v>0</v>
      </c>
      <c r="D95" s="264">
        <v>0</v>
      </c>
      <c r="E95" s="264">
        <v>0</v>
      </c>
      <c r="F95" s="264">
        <f t="shared" si="42"/>
        <v>0</v>
      </c>
      <c r="G95" s="264">
        <v>0</v>
      </c>
      <c r="H95" s="264">
        <v>0</v>
      </c>
      <c r="I95" s="264">
        <v>0</v>
      </c>
      <c r="J95" s="337">
        <f>SUM(K95:M95)</f>
        <v>0</v>
      </c>
      <c r="K95" s="337">
        <v>0</v>
      </c>
      <c r="L95" s="337">
        <v>0</v>
      </c>
      <c r="M95" s="337">
        <v>0</v>
      </c>
      <c r="N95" s="304">
        <f t="shared" ref="N95:N112" si="55">SUM(O95:Q95)</f>
        <v>0</v>
      </c>
      <c r="O95" s="304">
        <v>0</v>
      </c>
      <c r="P95" s="304">
        <v>0</v>
      </c>
      <c r="Q95" s="304">
        <v>0</v>
      </c>
      <c r="R95" s="304">
        <v>0</v>
      </c>
      <c r="S95" s="304">
        <v>0</v>
      </c>
      <c r="T95" s="304">
        <v>0</v>
      </c>
      <c r="U95" s="304">
        <v>0</v>
      </c>
    </row>
    <row r="96" spans="1:21" ht="10.5" x14ac:dyDescent="0.15">
      <c r="A96" s="258" t="s">
        <v>980</v>
      </c>
      <c r="B96" s="264">
        <f t="shared" si="41"/>
        <v>402</v>
      </c>
      <c r="C96" s="264">
        <v>16</v>
      </c>
      <c r="D96" s="264">
        <v>238</v>
      </c>
      <c r="E96" s="264">
        <v>148</v>
      </c>
      <c r="F96" s="264">
        <f t="shared" si="42"/>
        <v>1029</v>
      </c>
      <c r="G96" s="264">
        <v>7</v>
      </c>
      <c r="H96" s="264">
        <v>531</v>
      </c>
      <c r="I96" s="264">
        <v>491</v>
      </c>
      <c r="J96" s="337">
        <f>SUM(K96:M96)</f>
        <v>1944</v>
      </c>
      <c r="K96" s="337">
        <v>148</v>
      </c>
      <c r="L96" s="337">
        <v>1784</v>
      </c>
      <c r="M96" s="337">
        <v>12</v>
      </c>
      <c r="N96" s="304">
        <f t="shared" si="55"/>
        <v>4728</v>
      </c>
      <c r="O96" s="304">
        <v>183</v>
      </c>
      <c r="P96" s="304">
        <v>4545</v>
      </c>
      <c r="Q96" s="304" t="s">
        <v>6</v>
      </c>
      <c r="R96" s="304">
        <v>7725</v>
      </c>
      <c r="S96" s="304">
        <v>223</v>
      </c>
      <c r="T96" s="304">
        <v>7502</v>
      </c>
      <c r="U96" s="304">
        <v>0</v>
      </c>
    </row>
    <row r="97" spans="1:21" ht="10.5" x14ac:dyDescent="0.15">
      <c r="A97" s="258" t="s">
        <v>981</v>
      </c>
      <c r="B97" s="264">
        <f t="shared" si="41"/>
        <v>11717</v>
      </c>
      <c r="C97" s="264">
        <v>312</v>
      </c>
      <c r="D97" s="264">
        <v>6621</v>
      </c>
      <c r="E97" s="264">
        <v>4784</v>
      </c>
      <c r="F97" s="264">
        <f t="shared" si="42"/>
        <v>16510</v>
      </c>
      <c r="G97" s="264">
        <v>279</v>
      </c>
      <c r="H97" s="264">
        <v>8143</v>
      </c>
      <c r="I97" s="264">
        <v>8088</v>
      </c>
      <c r="J97" s="337">
        <f t="shared" si="46"/>
        <v>18012</v>
      </c>
      <c r="K97" s="337">
        <v>1638</v>
      </c>
      <c r="L97" s="337">
        <v>15704</v>
      </c>
      <c r="M97" s="337">
        <v>670</v>
      </c>
      <c r="N97" s="304">
        <f t="shared" si="55"/>
        <v>23999</v>
      </c>
      <c r="O97" s="304">
        <v>2966</v>
      </c>
      <c r="P97" s="304">
        <v>19319</v>
      </c>
      <c r="Q97" s="304">
        <v>1714</v>
      </c>
      <c r="R97" s="304">
        <v>37357</v>
      </c>
      <c r="S97" s="304">
        <v>1649</v>
      </c>
      <c r="T97" s="304">
        <v>30820</v>
      </c>
      <c r="U97" s="304">
        <v>4888</v>
      </c>
    </row>
    <row r="98" spans="1:21" ht="10.5" x14ac:dyDescent="0.15">
      <c r="A98" s="258" t="s">
        <v>982</v>
      </c>
      <c r="B98" s="264">
        <f t="shared" si="41"/>
        <v>1633</v>
      </c>
      <c r="C98" s="264">
        <v>58</v>
      </c>
      <c r="D98" s="264">
        <v>949</v>
      </c>
      <c r="E98" s="264">
        <v>626</v>
      </c>
      <c r="F98" s="264">
        <f t="shared" si="42"/>
        <v>2986</v>
      </c>
      <c r="G98" s="264">
        <v>93</v>
      </c>
      <c r="H98" s="264">
        <v>1604</v>
      </c>
      <c r="I98" s="264">
        <v>1289</v>
      </c>
      <c r="J98" s="337">
        <f t="shared" si="46"/>
        <v>2123</v>
      </c>
      <c r="K98" s="337">
        <v>396</v>
      </c>
      <c r="L98" s="337">
        <v>1710</v>
      </c>
      <c r="M98" s="337">
        <v>17</v>
      </c>
      <c r="N98" s="304">
        <f t="shared" si="55"/>
        <v>2737</v>
      </c>
      <c r="O98" s="304">
        <v>324</v>
      </c>
      <c r="P98" s="304">
        <v>2257</v>
      </c>
      <c r="Q98" s="304">
        <v>156</v>
      </c>
      <c r="R98" s="304">
        <v>5149</v>
      </c>
      <c r="S98" s="304">
        <v>410</v>
      </c>
      <c r="T98" s="304">
        <v>4686</v>
      </c>
      <c r="U98" s="304">
        <v>53</v>
      </c>
    </row>
    <row r="99" spans="1:21" ht="10.5" x14ac:dyDescent="0.15">
      <c r="A99" s="258" t="s">
        <v>983</v>
      </c>
      <c r="B99" s="264">
        <f t="shared" si="41"/>
        <v>8071</v>
      </c>
      <c r="C99" s="264">
        <v>0</v>
      </c>
      <c r="D99" s="264">
        <v>4845</v>
      </c>
      <c r="E99" s="264">
        <v>3226</v>
      </c>
      <c r="F99" s="264">
        <f t="shared" si="42"/>
        <v>13967</v>
      </c>
      <c r="G99" s="264">
        <v>1</v>
      </c>
      <c r="H99" s="264">
        <v>8009</v>
      </c>
      <c r="I99" s="264">
        <v>5957</v>
      </c>
      <c r="J99" s="337">
        <f t="shared" si="46"/>
        <v>16230</v>
      </c>
      <c r="K99" s="337">
        <v>3504</v>
      </c>
      <c r="L99" s="337">
        <v>12547</v>
      </c>
      <c r="M99" s="337">
        <v>179</v>
      </c>
      <c r="N99" s="304">
        <f t="shared" si="55"/>
        <v>26227</v>
      </c>
      <c r="O99" s="304">
        <v>5307</v>
      </c>
      <c r="P99" s="304">
        <v>19901</v>
      </c>
      <c r="Q99" s="304">
        <v>1019</v>
      </c>
      <c r="R99" s="304">
        <v>21670</v>
      </c>
      <c r="S99" s="304">
        <v>4491</v>
      </c>
      <c r="T99" s="304">
        <v>16232</v>
      </c>
      <c r="U99" s="304">
        <v>947</v>
      </c>
    </row>
    <row r="100" spans="1:21" ht="10.5" x14ac:dyDescent="0.15">
      <c r="A100" s="258" t="s">
        <v>984</v>
      </c>
      <c r="B100" s="264">
        <f t="shared" si="41"/>
        <v>0</v>
      </c>
      <c r="C100" s="264">
        <v>0</v>
      </c>
      <c r="D100" s="264">
        <v>0</v>
      </c>
      <c r="E100" s="264">
        <v>0</v>
      </c>
      <c r="F100" s="264">
        <f t="shared" si="42"/>
        <v>0</v>
      </c>
      <c r="G100" s="264">
        <v>0</v>
      </c>
      <c r="H100" s="264">
        <v>0</v>
      </c>
      <c r="I100" s="264">
        <v>0</v>
      </c>
      <c r="J100" s="337">
        <f t="shared" si="46"/>
        <v>0</v>
      </c>
      <c r="K100" s="337">
        <v>0</v>
      </c>
      <c r="L100" s="337">
        <v>0</v>
      </c>
      <c r="M100" s="337">
        <v>0</v>
      </c>
      <c r="N100" s="304">
        <f t="shared" si="55"/>
        <v>0</v>
      </c>
      <c r="O100" s="304">
        <v>0</v>
      </c>
      <c r="P100" s="304">
        <v>0</v>
      </c>
      <c r="Q100" s="304">
        <v>0</v>
      </c>
      <c r="R100" s="304">
        <v>0</v>
      </c>
      <c r="S100" s="304">
        <v>0</v>
      </c>
      <c r="T100" s="304">
        <v>0</v>
      </c>
      <c r="U100" s="304">
        <v>0</v>
      </c>
    </row>
    <row r="101" spans="1:21" ht="10.5" x14ac:dyDescent="0.15">
      <c r="A101" s="258" t="s">
        <v>985</v>
      </c>
      <c r="B101" s="264">
        <f t="shared" si="41"/>
        <v>0</v>
      </c>
      <c r="C101" s="264">
        <v>0</v>
      </c>
      <c r="D101" s="264">
        <v>0</v>
      </c>
      <c r="E101" s="264">
        <v>0</v>
      </c>
      <c r="F101" s="264">
        <f t="shared" si="42"/>
        <v>0</v>
      </c>
      <c r="G101" s="264">
        <v>0</v>
      </c>
      <c r="H101" s="264">
        <v>0</v>
      </c>
      <c r="I101" s="264">
        <v>0</v>
      </c>
      <c r="J101" s="337">
        <f t="shared" si="46"/>
        <v>0</v>
      </c>
      <c r="K101" s="337">
        <v>0</v>
      </c>
      <c r="L101" s="337">
        <v>0</v>
      </c>
      <c r="M101" s="337">
        <v>0</v>
      </c>
      <c r="N101" s="304">
        <f t="shared" si="55"/>
        <v>0</v>
      </c>
      <c r="O101" s="304">
        <v>0</v>
      </c>
      <c r="P101" s="304">
        <v>0</v>
      </c>
      <c r="Q101" s="304">
        <v>0</v>
      </c>
      <c r="R101" s="304">
        <v>0</v>
      </c>
      <c r="S101" s="304">
        <v>0</v>
      </c>
      <c r="T101" s="304">
        <v>0</v>
      </c>
      <c r="U101" s="304">
        <v>0</v>
      </c>
    </row>
    <row r="102" spans="1:21" ht="10.5" x14ac:dyDescent="0.15">
      <c r="A102" s="258" t="s">
        <v>986</v>
      </c>
      <c r="B102" s="264">
        <f t="shared" si="41"/>
        <v>1979</v>
      </c>
      <c r="C102" s="264">
        <v>191</v>
      </c>
      <c r="D102" s="264">
        <v>1000</v>
      </c>
      <c r="E102" s="264">
        <v>788</v>
      </c>
      <c r="F102" s="264">
        <f t="shared" si="42"/>
        <v>1345</v>
      </c>
      <c r="G102" s="264">
        <v>94</v>
      </c>
      <c r="H102" s="264">
        <v>688</v>
      </c>
      <c r="I102" s="264">
        <v>563</v>
      </c>
      <c r="J102" s="337">
        <f t="shared" si="46"/>
        <v>2314</v>
      </c>
      <c r="K102" s="337">
        <v>361</v>
      </c>
      <c r="L102" s="337">
        <v>1629</v>
      </c>
      <c r="M102" s="337">
        <v>324</v>
      </c>
      <c r="N102" s="304">
        <f t="shared" si="55"/>
        <v>3053</v>
      </c>
      <c r="O102" s="304">
        <v>330</v>
      </c>
      <c r="P102" s="304">
        <v>2466</v>
      </c>
      <c r="Q102" s="304">
        <v>257</v>
      </c>
      <c r="R102" s="304">
        <v>3615</v>
      </c>
      <c r="S102" s="304">
        <v>374</v>
      </c>
      <c r="T102" s="304">
        <v>2957</v>
      </c>
      <c r="U102" s="304">
        <v>284</v>
      </c>
    </row>
    <row r="103" spans="1:21" ht="10.5" x14ac:dyDescent="0.15">
      <c r="A103" s="258" t="s">
        <v>987</v>
      </c>
      <c r="B103" s="264">
        <f t="shared" si="41"/>
        <v>691</v>
      </c>
      <c r="C103" s="264">
        <v>11</v>
      </c>
      <c r="D103" s="264">
        <v>394</v>
      </c>
      <c r="E103" s="264">
        <v>286</v>
      </c>
      <c r="F103" s="264">
        <f t="shared" si="42"/>
        <v>1578</v>
      </c>
      <c r="G103" s="264">
        <v>78</v>
      </c>
      <c r="H103" s="264">
        <v>799</v>
      </c>
      <c r="I103" s="264">
        <v>701</v>
      </c>
      <c r="J103" s="337">
        <f t="shared" si="46"/>
        <v>2430</v>
      </c>
      <c r="K103" s="337">
        <v>420</v>
      </c>
      <c r="L103" s="337">
        <v>1935</v>
      </c>
      <c r="M103" s="337">
        <v>75</v>
      </c>
      <c r="N103" s="304">
        <f t="shared" si="55"/>
        <v>2098</v>
      </c>
      <c r="O103" s="304">
        <v>292</v>
      </c>
      <c r="P103" s="304">
        <v>1580</v>
      </c>
      <c r="Q103" s="304">
        <v>226</v>
      </c>
      <c r="R103" s="304">
        <v>2560</v>
      </c>
      <c r="S103" s="304">
        <v>409</v>
      </c>
      <c r="T103" s="304">
        <v>1942</v>
      </c>
      <c r="U103" s="304">
        <v>209</v>
      </c>
    </row>
    <row r="104" spans="1:21" ht="10.5" x14ac:dyDescent="0.15">
      <c r="A104" s="258" t="s">
        <v>1041</v>
      </c>
      <c r="B104" s="264">
        <f t="shared" si="41"/>
        <v>0</v>
      </c>
      <c r="C104" s="264">
        <v>0</v>
      </c>
      <c r="D104" s="264">
        <v>0</v>
      </c>
      <c r="E104" s="264">
        <v>0</v>
      </c>
      <c r="F104" s="264">
        <f t="shared" si="42"/>
        <v>0</v>
      </c>
      <c r="G104" s="264">
        <v>0</v>
      </c>
      <c r="H104" s="264">
        <v>0</v>
      </c>
      <c r="I104" s="264">
        <v>0</v>
      </c>
      <c r="J104" s="337">
        <f t="shared" si="46"/>
        <v>0</v>
      </c>
      <c r="K104" s="337">
        <v>0</v>
      </c>
      <c r="L104" s="337">
        <v>0</v>
      </c>
      <c r="M104" s="337">
        <v>0</v>
      </c>
      <c r="N104" s="304">
        <f t="shared" si="55"/>
        <v>0</v>
      </c>
      <c r="O104" s="304">
        <v>0</v>
      </c>
      <c r="P104" s="304">
        <v>0</v>
      </c>
      <c r="Q104" s="304">
        <v>0</v>
      </c>
      <c r="R104" s="304">
        <v>0</v>
      </c>
      <c r="S104" s="304">
        <v>0</v>
      </c>
      <c r="T104" s="304">
        <v>0</v>
      </c>
      <c r="U104" s="304">
        <v>0</v>
      </c>
    </row>
    <row r="105" spans="1:21" ht="10.5" x14ac:dyDescent="0.15">
      <c r="A105" s="258" t="s">
        <v>989</v>
      </c>
      <c r="B105" s="264">
        <f t="shared" si="41"/>
        <v>0</v>
      </c>
      <c r="C105" s="264">
        <v>0</v>
      </c>
      <c r="D105" s="264">
        <v>0</v>
      </c>
      <c r="E105" s="264">
        <v>0</v>
      </c>
      <c r="F105" s="264">
        <f t="shared" si="42"/>
        <v>0</v>
      </c>
      <c r="G105" s="264">
        <v>0</v>
      </c>
      <c r="H105" s="264">
        <v>0</v>
      </c>
      <c r="I105" s="264">
        <v>0</v>
      </c>
      <c r="J105" s="337">
        <f t="shared" si="46"/>
        <v>0</v>
      </c>
      <c r="K105" s="337">
        <v>0</v>
      </c>
      <c r="L105" s="337">
        <v>0</v>
      </c>
      <c r="M105" s="337">
        <v>0</v>
      </c>
      <c r="N105" s="304">
        <f t="shared" si="55"/>
        <v>0</v>
      </c>
      <c r="O105" s="304">
        <v>0</v>
      </c>
      <c r="P105" s="304">
        <v>0</v>
      </c>
      <c r="Q105" s="304">
        <v>0</v>
      </c>
      <c r="R105" s="304">
        <v>71</v>
      </c>
      <c r="S105" s="304">
        <v>36</v>
      </c>
      <c r="T105" s="304">
        <v>35</v>
      </c>
      <c r="U105" s="304">
        <v>0</v>
      </c>
    </row>
    <row r="106" spans="1:21" ht="10.5" x14ac:dyDescent="0.15">
      <c r="A106" s="258" t="s">
        <v>990</v>
      </c>
      <c r="B106" s="264">
        <f t="shared" si="41"/>
        <v>0</v>
      </c>
      <c r="C106" s="264">
        <v>0</v>
      </c>
      <c r="D106" s="264">
        <v>0</v>
      </c>
      <c r="E106" s="264">
        <v>0</v>
      </c>
      <c r="F106" s="264">
        <f t="shared" si="42"/>
        <v>0</v>
      </c>
      <c r="G106" s="264">
        <v>0</v>
      </c>
      <c r="H106" s="264">
        <v>0</v>
      </c>
      <c r="I106" s="264">
        <v>0</v>
      </c>
      <c r="J106" s="337">
        <f t="shared" si="46"/>
        <v>0</v>
      </c>
      <c r="K106" s="337">
        <v>0</v>
      </c>
      <c r="L106" s="337">
        <v>0</v>
      </c>
      <c r="M106" s="337">
        <v>0</v>
      </c>
      <c r="N106" s="304">
        <f t="shared" si="55"/>
        <v>0</v>
      </c>
      <c r="O106" s="304">
        <v>0</v>
      </c>
      <c r="P106" s="304">
        <v>0</v>
      </c>
      <c r="Q106" s="304">
        <v>0</v>
      </c>
      <c r="R106" s="304">
        <v>0</v>
      </c>
      <c r="S106" s="304">
        <v>0</v>
      </c>
      <c r="T106" s="304">
        <v>0</v>
      </c>
      <c r="U106" s="304">
        <v>0</v>
      </c>
    </row>
    <row r="107" spans="1:21" ht="10.5" x14ac:dyDescent="0.15">
      <c r="A107" s="258" t="s">
        <v>991</v>
      </c>
      <c r="B107" s="264">
        <f t="shared" si="41"/>
        <v>0</v>
      </c>
      <c r="C107" s="264">
        <v>0</v>
      </c>
      <c r="D107" s="264">
        <v>0</v>
      </c>
      <c r="E107" s="264">
        <v>0</v>
      </c>
      <c r="F107" s="264">
        <f t="shared" si="42"/>
        <v>0</v>
      </c>
      <c r="G107" s="264">
        <v>0</v>
      </c>
      <c r="H107" s="264">
        <v>0</v>
      </c>
      <c r="I107" s="264">
        <v>0</v>
      </c>
      <c r="J107" s="337">
        <f t="shared" si="46"/>
        <v>0</v>
      </c>
      <c r="K107" s="337">
        <v>0</v>
      </c>
      <c r="L107" s="337">
        <v>0</v>
      </c>
      <c r="M107" s="337">
        <v>0</v>
      </c>
      <c r="N107" s="304">
        <f t="shared" si="55"/>
        <v>0</v>
      </c>
      <c r="O107" s="304">
        <v>0</v>
      </c>
      <c r="P107" s="304">
        <v>0</v>
      </c>
      <c r="Q107" s="304">
        <v>0</v>
      </c>
      <c r="R107" s="304">
        <v>0</v>
      </c>
      <c r="S107" s="304">
        <v>0</v>
      </c>
      <c r="T107" s="304">
        <v>0</v>
      </c>
      <c r="U107" s="304">
        <v>0</v>
      </c>
    </row>
    <row r="108" spans="1:21" ht="10.5" x14ac:dyDescent="0.15">
      <c r="A108" s="258" t="s">
        <v>992</v>
      </c>
      <c r="B108" s="264">
        <f t="shared" si="41"/>
        <v>9536</v>
      </c>
      <c r="C108" s="264">
        <v>2830</v>
      </c>
      <c r="D108" s="264">
        <v>3487</v>
      </c>
      <c r="E108" s="264">
        <v>3219</v>
      </c>
      <c r="F108" s="264">
        <f t="shared" si="42"/>
        <v>17440</v>
      </c>
      <c r="G108" s="264">
        <v>5977</v>
      </c>
      <c r="H108" s="264">
        <v>5901</v>
      </c>
      <c r="I108" s="264">
        <v>5562</v>
      </c>
      <c r="J108" s="337">
        <f t="shared" si="46"/>
        <v>8213</v>
      </c>
      <c r="K108" s="337">
        <v>621</v>
      </c>
      <c r="L108" s="337">
        <v>3688</v>
      </c>
      <c r="M108" s="337">
        <v>3904</v>
      </c>
      <c r="N108" s="304">
        <f t="shared" si="55"/>
        <v>7716</v>
      </c>
      <c r="O108" s="304">
        <v>804</v>
      </c>
      <c r="P108" s="304">
        <v>3335</v>
      </c>
      <c r="Q108" s="304">
        <v>3577</v>
      </c>
      <c r="R108" s="304">
        <v>11686</v>
      </c>
      <c r="S108" s="304">
        <v>969</v>
      </c>
      <c r="T108" s="304">
        <v>4982</v>
      </c>
      <c r="U108" s="304">
        <v>5735</v>
      </c>
    </row>
    <row r="109" spans="1:21" ht="11.25" x14ac:dyDescent="0.15">
      <c r="A109" s="258" t="s">
        <v>1042</v>
      </c>
      <c r="B109" s="264">
        <f t="shared" si="41"/>
        <v>726</v>
      </c>
      <c r="C109" s="264">
        <v>15</v>
      </c>
      <c r="D109" s="264">
        <v>415</v>
      </c>
      <c r="E109" s="264">
        <v>296</v>
      </c>
      <c r="F109" s="264">
        <f t="shared" si="42"/>
        <v>0</v>
      </c>
      <c r="G109" s="264">
        <v>0</v>
      </c>
      <c r="H109" s="264">
        <v>0</v>
      </c>
      <c r="I109" s="264">
        <v>0</v>
      </c>
      <c r="J109" s="337">
        <f t="shared" si="46"/>
        <v>0</v>
      </c>
      <c r="K109" s="337">
        <v>0</v>
      </c>
      <c r="L109" s="337">
        <v>0</v>
      </c>
      <c r="M109" s="337">
        <v>0</v>
      </c>
      <c r="N109" s="304">
        <f t="shared" si="55"/>
        <v>0</v>
      </c>
      <c r="O109" s="304">
        <v>0</v>
      </c>
      <c r="P109" s="304">
        <v>0</v>
      </c>
      <c r="Q109" s="304">
        <v>0</v>
      </c>
      <c r="R109" s="304">
        <v>0</v>
      </c>
      <c r="S109" s="304">
        <v>0</v>
      </c>
      <c r="T109" s="304">
        <v>0</v>
      </c>
      <c r="U109" s="304">
        <v>0</v>
      </c>
    </row>
    <row r="110" spans="1:21" ht="10.5" x14ac:dyDescent="0.15">
      <c r="A110" s="258" t="s">
        <v>994</v>
      </c>
      <c r="B110" s="264">
        <f t="shared" si="41"/>
        <v>1096</v>
      </c>
      <c r="C110" s="264">
        <v>17</v>
      </c>
      <c r="D110" s="264">
        <v>597</v>
      </c>
      <c r="E110" s="264">
        <v>482</v>
      </c>
      <c r="F110" s="264">
        <f t="shared" si="42"/>
        <v>1470</v>
      </c>
      <c r="G110" s="264">
        <v>67</v>
      </c>
      <c r="H110" s="264">
        <v>705</v>
      </c>
      <c r="I110" s="264">
        <v>698</v>
      </c>
      <c r="J110" s="337">
        <f t="shared" si="46"/>
        <v>1552</v>
      </c>
      <c r="K110" s="337">
        <v>304</v>
      </c>
      <c r="L110" s="337">
        <v>1079</v>
      </c>
      <c r="M110" s="337">
        <v>169</v>
      </c>
      <c r="N110" s="304">
        <f t="shared" si="55"/>
        <v>2519</v>
      </c>
      <c r="O110" s="304">
        <v>470</v>
      </c>
      <c r="P110" s="304">
        <v>1979</v>
      </c>
      <c r="Q110" s="304">
        <v>70</v>
      </c>
      <c r="R110" s="304">
        <v>2178</v>
      </c>
      <c r="S110" s="304">
        <v>684</v>
      </c>
      <c r="T110" s="304">
        <v>1419</v>
      </c>
      <c r="U110" s="304">
        <v>75</v>
      </c>
    </row>
    <row r="111" spans="1:21" ht="10.5" x14ac:dyDescent="0.15">
      <c r="A111" s="258" t="s">
        <v>995</v>
      </c>
      <c r="B111" s="264">
        <f t="shared" si="41"/>
        <v>0</v>
      </c>
      <c r="C111" s="264">
        <v>0</v>
      </c>
      <c r="D111" s="264">
        <v>0</v>
      </c>
      <c r="E111" s="264">
        <v>0</v>
      </c>
      <c r="F111" s="264">
        <f t="shared" si="42"/>
        <v>0</v>
      </c>
      <c r="G111" s="264">
        <v>0</v>
      </c>
      <c r="H111" s="264">
        <v>0</v>
      </c>
      <c r="I111" s="264">
        <v>0</v>
      </c>
      <c r="J111" s="337">
        <f t="shared" si="46"/>
        <v>0</v>
      </c>
      <c r="K111" s="337">
        <v>0</v>
      </c>
      <c r="L111" s="337">
        <v>0</v>
      </c>
      <c r="M111" s="337">
        <v>0</v>
      </c>
      <c r="N111" s="304">
        <f t="shared" si="55"/>
        <v>0</v>
      </c>
      <c r="O111" s="304">
        <v>0</v>
      </c>
      <c r="P111" s="304">
        <v>0</v>
      </c>
      <c r="Q111" s="304">
        <v>0</v>
      </c>
      <c r="R111" s="304">
        <v>0</v>
      </c>
      <c r="S111" s="304">
        <v>0</v>
      </c>
      <c r="T111" s="304">
        <v>0</v>
      </c>
      <c r="U111" s="304">
        <v>0</v>
      </c>
    </row>
    <row r="112" spans="1:21" ht="11.25" x14ac:dyDescent="0.15">
      <c r="A112" s="258" t="s">
        <v>1043</v>
      </c>
      <c r="B112" s="264">
        <f t="shared" si="41"/>
        <v>143</v>
      </c>
      <c r="C112" s="264">
        <v>0</v>
      </c>
      <c r="D112" s="264">
        <v>86</v>
      </c>
      <c r="E112" s="264">
        <v>57</v>
      </c>
      <c r="F112" s="264">
        <f t="shared" si="42"/>
        <v>295</v>
      </c>
      <c r="G112" s="264">
        <v>16</v>
      </c>
      <c r="H112" s="264">
        <v>188</v>
      </c>
      <c r="I112" s="264">
        <v>91</v>
      </c>
      <c r="J112" s="337">
        <f t="shared" si="46"/>
        <v>113</v>
      </c>
      <c r="K112" s="337">
        <v>0</v>
      </c>
      <c r="L112" s="337">
        <v>112</v>
      </c>
      <c r="M112" s="337">
        <v>1</v>
      </c>
      <c r="N112" s="304">
        <f t="shared" si="55"/>
        <v>374</v>
      </c>
      <c r="O112" s="304">
        <v>42</v>
      </c>
      <c r="P112" s="304">
        <v>332</v>
      </c>
      <c r="Q112" s="304" t="s">
        <v>6</v>
      </c>
      <c r="R112" s="304">
        <v>446</v>
      </c>
      <c r="S112" s="304">
        <v>31</v>
      </c>
      <c r="T112" s="304">
        <v>415</v>
      </c>
      <c r="U112" s="304">
        <v>0</v>
      </c>
    </row>
    <row r="113" spans="1:21" s="261" customFormat="1" ht="10.5" x14ac:dyDescent="0.15">
      <c r="A113" s="261" t="s">
        <v>20</v>
      </c>
      <c r="B113" s="262">
        <f>SUM(C113:E113)</f>
        <v>337973</v>
      </c>
      <c r="C113" s="262">
        <f>SUM(C114:C124)</f>
        <v>35698</v>
      </c>
      <c r="D113" s="262">
        <f t="shared" ref="D113:E113" si="56">SUM(D114:D124)</f>
        <v>152986</v>
      </c>
      <c r="E113" s="262">
        <f t="shared" si="56"/>
        <v>149289</v>
      </c>
      <c r="F113" s="262">
        <f>SUM(G113:I113)</f>
        <v>382023</v>
      </c>
      <c r="G113" s="262">
        <f>SUM(G114:G124)</f>
        <v>43465</v>
      </c>
      <c r="H113" s="262">
        <f t="shared" ref="H113:I113" si="57">SUM(H114:H124)</f>
        <v>170367</v>
      </c>
      <c r="I113" s="262">
        <f t="shared" si="57"/>
        <v>168191</v>
      </c>
      <c r="J113" s="336">
        <f>SUM(K113:M113)</f>
        <v>382943</v>
      </c>
      <c r="K113" s="336">
        <f>SUM(K114:K124)</f>
        <v>27416</v>
      </c>
      <c r="L113" s="336">
        <f>SUM(L114:L124)</f>
        <v>299379</v>
      </c>
      <c r="M113" s="336">
        <f>SUM(M114:M124)</f>
        <v>56148</v>
      </c>
      <c r="N113" s="303">
        <f t="shared" ref="N113:U113" si="58">SUM(N114:N124)</f>
        <v>409541</v>
      </c>
      <c r="O113" s="303">
        <f t="shared" si="58"/>
        <v>28983</v>
      </c>
      <c r="P113" s="303">
        <f t="shared" si="58"/>
        <v>324382</v>
      </c>
      <c r="Q113" s="303">
        <f t="shared" si="58"/>
        <v>56176</v>
      </c>
      <c r="R113" s="303">
        <f t="shared" si="58"/>
        <v>495030</v>
      </c>
      <c r="S113" s="303">
        <f t="shared" si="58"/>
        <v>39790</v>
      </c>
      <c r="T113" s="303">
        <f t="shared" si="58"/>
        <v>389705</v>
      </c>
      <c r="U113" s="303">
        <f t="shared" si="58"/>
        <v>65535</v>
      </c>
    </row>
    <row r="114" spans="1:21" ht="11.25" x14ac:dyDescent="0.15">
      <c r="A114" s="258" t="s">
        <v>1044</v>
      </c>
      <c r="B114" s="264">
        <f t="shared" si="41"/>
        <v>28715</v>
      </c>
      <c r="C114" s="264">
        <v>6451</v>
      </c>
      <c r="D114" s="264">
        <v>11560</v>
      </c>
      <c r="E114" s="264">
        <v>10704</v>
      </c>
      <c r="F114" s="264">
        <f t="shared" si="42"/>
        <v>29510</v>
      </c>
      <c r="G114" s="264">
        <v>6778</v>
      </c>
      <c r="H114" s="264">
        <v>11948</v>
      </c>
      <c r="I114" s="264">
        <v>10784</v>
      </c>
      <c r="J114" s="337">
        <f t="shared" si="46"/>
        <v>28316</v>
      </c>
      <c r="K114" s="337">
        <v>533</v>
      </c>
      <c r="L114" s="337">
        <v>18756</v>
      </c>
      <c r="M114" s="337">
        <v>9027</v>
      </c>
      <c r="N114" s="304">
        <f>SUM(O114:Q114)</f>
        <v>29577</v>
      </c>
      <c r="O114" s="304">
        <v>546</v>
      </c>
      <c r="P114" s="304">
        <v>20805</v>
      </c>
      <c r="Q114" s="304">
        <v>8226</v>
      </c>
      <c r="R114" s="304">
        <v>36003</v>
      </c>
      <c r="S114" s="304">
        <v>806</v>
      </c>
      <c r="T114" s="304">
        <v>24125</v>
      </c>
      <c r="U114" s="304">
        <v>11072</v>
      </c>
    </row>
    <row r="115" spans="1:21" ht="10.5" x14ac:dyDescent="0.15">
      <c r="A115" s="258" t="s">
        <v>998</v>
      </c>
      <c r="B115" s="264">
        <f t="shared" si="41"/>
        <v>0</v>
      </c>
      <c r="C115" s="264">
        <v>0</v>
      </c>
      <c r="D115" s="264">
        <v>0</v>
      </c>
      <c r="E115" s="264">
        <v>0</v>
      </c>
      <c r="F115" s="264">
        <f t="shared" si="42"/>
        <v>0</v>
      </c>
      <c r="G115" s="264">
        <v>0</v>
      </c>
      <c r="H115" s="264">
        <v>0</v>
      </c>
      <c r="I115" s="264">
        <v>0</v>
      </c>
      <c r="J115" s="337">
        <f>SUM(K115:M115)</f>
        <v>0</v>
      </c>
      <c r="K115" s="337">
        <v>0</v>
      </c>
      <c r="L115" s="337">
        <v>0</v>
      </c>
      <c r="M115" s="337">
        <v>0</v>
      </c>
      <c r="N115" s="304">
        <f t="shared" ref="N115:N124" si="59">SUM(O115:Q115)</f>
        <v>0</v>
      </c>
      <c r="O115" s="304">
        <v>0</v>
      </c>
      <c r="P115" s="304">
        <v>0</v>
      </c>
      <c r="Q115" s="304">
        <v>0</v>
      </c>
      <c r="R115" s="304">
        <v>0</v>
      </c>
      <c r="S115" s="304">
        <v>0</v>
      </c>
      <c r="T115" s="304">
        <v>0</v>
      </c>
      <c r="U115" s="304">
        <v>0</v>
      </c>
    </row>
    <row r="116" spans="1:21" ht="10.5" x14ac:dyDescent="0.15">
      <c r="A116" s="258" t="s">
        <v>999</v>
      </c>
      <c r="B116" s="264">
        <f t="shared" si="41"/>
        <v>9344</v>
      </c>
      <c r="C116" s="264">
        <v>2739</v>
      </c>
      <c r="D116" s="264">
        <v>3365</v>
      </c>
      <c r="E116" s="264">
        <v>3240</v>
      </c>
      <c r="F116" s="264">
        <f t="shared" si="42"/>
        <v>14102</v>
      </c>
      <c r="G116" s="264">
        <v>3943</v>
      </c>
      <c r="H116" s="264">
        <v>5121</v>
      </c>
      <c r="I116" s="264">
        <v>5038</v>
      </c>
      <c r="J116" s="337">
        <f>SUM(K116:M116)</f>
        <v>7543</v>
      </c>
      <c r="K116" s="337">
        <v>313</v>
      </c>
      <c r="L116" s="337">
        <v>4505</v>
      </c>
      <c r="M116" s="337">
        <v>2725</v>
      </c>
      <c r="N116" s="304">
        <f t="shared" si="59"/>
        <v>8333</v>
      </c>
      <c r="O116" s="304">
        <v>593</v>
      </c>
      <c r="P116" s="304">
        <v>5102</v>
      </c>
      <c r="Q116" s="304">
        <v>2638</v>
      </c>
      <c r="R116" s="304">
        <v>10407</v>
      </c>
      <c r="S116" s="304">
        <v>842</v>
      </c>
      <c r="T116" s="304">
        <v>7013</v>
      </c>
      <c r="U116" s="304">
        <v>2552</v>
      </c>
    </row>
    <row r="117" spans="1:21" ht="10.5" x14ac:dyDescent="0.15">
      <c r="A117" s="258" t="s">
        <v>1000</v>
      </c>
      <c r="B117" s="264">
        <f t="shared" si="41"/>
        <v>1534</v>
      </c>
      <c r="C117" s="264">
        <v>39</v>
      </c>
      <c r="D117" s="264">
        <v>795</v>
      </c>
      <c r="E117" s="264">
        <v>700</v>
      </c>
      <c r="F117" s="264">
        <f t="shared" si="42"/>
        <v>1861</v>
      </c>
      <c r="G117" s="264">
        <v>34</v>
      </c>
      <c r="H117" s="264">
        <v>957</v>
      </c>
      <c r="I117" s="264">
        <v>870</v>
      </c>
      <c r="J117" s="337">
        <f>SUM(K117:M117)</f>
        <v>1936</v>
      </c>
      <c r="K117" s="337">
        <v>240</v>
      </c>
      <c r="L117" s="337">
        <v>1650</v>
      </c>
      <c r="M117" s="337">
        <v>46</v>
      </c>
      <c r="N117" s="304">
        <f t="shared" si="59"/>
        <v>2269</v>
      </c>
      <c r="O117" s="304">
        <v>305</v>
      </c>
      <c r="P117" s="304">
        <v>1845</v>
      </c>
      <c r="Q117" s="304">
        <v>119</v>
      </c>
      <c r="R117" s="304">
        <v>2537</v>
      </c>
      <c r="S117" s="304">
        <v>294</v>
      </c>
      <c r="T117" s="304">
        <v>1878</v>
      </c>
      <c r="U117" s="304">
        <v>365</v>
      </c>
    </row>
    <row r="118" spans="1:21" ht="10.5" x14ac:dyDescent="0.15">
      <c r="A118" s="258" t="s">
        <v>1001</v>
      </c>
      <c r="B118" s="264">
        <f t="shared" si="41"/>
        <v>148410</v>
      </c>
      <c r="C118" s="264">
        <v>5157</v>
      </c>
      <c r="D118" s="264">
        <v>74150</v>
      </c>
      <c r="E118" s="264">
        <v>69103</v>
      </c>
      <c r="F118" s="264">
        <f t="shared" si="42"/>
        <v>178920</v>
      </c>
      <c r="G118" s="264">
        <v>8888</v>
      </c>
      <c r="H118" s="264">
        <v>86285</v>
      </c>
      <c r="I118" s="264">
        <v>83747</v>
      </c>
      <c r="J118" s="337">
        <f>SUM(K118:M118)</f>
        <v>197503</v>
      </c>
      <c r="K118" s="337">
        <v>10100</v>
      </c>
      <c r="L118" s="337">
        <v>166583</v>
      </c>
      <c r="M118" s="337">
        <v>20820</v>
      </c>
      <c r="N118" s="304">
        <f t="shared" si="59"/>
        <v>211886</v>
      </c>
      <c r="O118" s="304">
        <v>10090</v>
      </c>
      <c r="P118" s="304">
        <v>181141</v>
      </c>
      <c r="Q118" s="304">
        <v>20655</v>
      </c>
      <c r="R118" s="304">
        <v>252447</v>
      </c>
      <c r="S118" s="304">
        <v>14603</v>
      </c>
      <c r="T118" s="304">
        <v>214564</v>
      </c>
      <c r="U118" s="304">
        <v>23280</v>
      </c>
    </row>
    <row r="119" spans="1:21" ht="10.5" x14ac:dyDescent="0.15">
      <c r="A119" s="258" t="s">
        <v>1002</v>
      </c>
      <c r="B119" s="264">
        <f t="shared" si="41"/>
        <v>931</v>
      </c>
      <c r="C119" s="264">
        <v>151</v>
      </c>
      <c r="D119" s="264">
        <v>370</v>
      </c>
      <c r="E119" s="264">
        <v>410</v>
      </c>
      <c r="F119" s="264">
        <f t="shared" si="42"/>
        <v>1268</v>
      </c>
      <c r="G119" s="264">
        <v>309</v>
      </c>
      <c r="H119" s="264">
        <v>440</v>
      </c>
      <c r="I119" s="264">
        <v>519</v>
      </c>
      <c r="J119" s="337">
        <f t="shared" si="46"/>
        <v>1013</v>
      </c>
      <c r="K119" s="337">
        <v>36</v>
      </c>
      <c r="L119" s="337">
        <v>576</v>
      </c>
      <c r="M119" s="337">
        <v>401</v>
      </c>
      <c r="N119" s="304">
        <f t="shared" si="59"/>
        <v>1270</v>
      </c>
      <c r="O119" s="304">
        <v>49</v>
      </c>
      <c r="P119" s="304">
        <v>890</v>
      </c>
      <c r="Q119" s="304">
        <v>331</v>
      </c>
      <c r="R119" s="304">
        <v>1742</v>
      </c>
      <c r="S119" s="304">
        <v>77</v>
      </c>
      <c r="T119" s="304">
        <v>1105</v>
      </c>
      <c r="U119" s="304">
        <v>560</v>
      </c>
    </row>
    <row r="120" spans="1:21" ht="10.5" x14ac:dyDescent="0.15">
      <c r="A120" s="258" t="s">
        <v>1003</v>
      </c>
      <c r="B120" s="264">
        <f t="shared" si="41"/>
        <v>7686</v>
      </c>
      <c r="C120" s="264">
        <v>177</v>
      </c>
      <c r="D120" s="264">
        <v>4488</v>
      </c>
      <c r="E120" s="264">
        <v>3021</v>
      </c>
      <c r="F120" s="264">
        <f t="shared" si="42"/>
        <v>9149</v>
      </c>
      <c r="G120" s="264">
        <v>1665</v>
      </c>
      <c r="H120" s="264">
        <v>4363</v>
      </c>
      <c r="I120" s="264">
        <v>3121</v>
      </c>
      <c r="J120" s="337">
        <f>SUM(K120:M120)</f>
        <v>7540</v>
      </c>
      <c r="K120" s="337">
        <v>1855</v>
      </c>
      <c r="L120" s="337">
        <v>5429</v>
      </c>
      <c r="M120" s="337">
        <v>256</v>
      </c>
      <c r="N120" s="304">
        <f t="shared" si="59"/>
        <v>3481</v>
      </c>
      <c r="O120" s="304">
        <v>754</v>
      </c>
      <c r="P120" s="304">
        <v>2520</v>
      </c>
      <c r="Q120" s="304">
        <v>207</v>
      </c>
      <c r="R120" s="304">
        <v>3517</v>
      </c>
      <c r="S120" s="304">
        <v>915</v>
      </c>
      <c r="T120" s="304">
        <v>2465</v>
      </c>
      <c r="U120" s="304">
        <v>137</v>
      </c>
    </row>
    <row r="121" spans="1:21" ht="10.5" x14ac:dyDescent="0.15">
      <c r="A121" s="258" t="s">
        <v>1004</v>
      </c>
      <c r="B121" s="264">
        <f t="shared" si="41"/>
        <v>13462</v>
      </c>
      <c r="C121" s="264">
        <v>177</v>
      </c>
      <c r="D121" s="264">
        <v>7107</v>
      </c>
      <c r="E121" s="264">
        <v>6178</v>
      </c>
      <c r="F121" s="264">
        <f t="shared" si="42"/>
        <v>11225</v>
      </c>
      <c r="G121" s="264">
        <v>160</v>
      </c>
      <c r="H121" s="264">
        <v>5935</v>
      </c>
      <c r="I121" s="264">
        <v>5130</v>
      </c>
      <c r="J121" s="337">
        <f>SUM(K121:M121)</f>
        <v>8358</v>
      </c>
      <c r="K121" s="337">
        <v>2101</v>
      </c>
      <c r="L121" s="337">
        <v>5408</v>
      </c>
      <c r="M121" s="337">
        <v>849</v>
      </c>
      <c r="N121" s="304">
        <f t="shared" si="59"/>
        <v>10601</v>
      </c>
      <c r="O121" s="304">
        <v>3041</v>
      </c>
      <c r="P121" s="304">
        <v>7350</v>
      </c>
      <c r="Q121" s="304">
        <v>210</v>
      </c>
      <c r="R121" s="304">
        <v>16438</v>
      </c>
      <c r="S121" s="304">
        <v>4113</v>
      </c>
      <c r="T121" s="304">
        <v>11936</v>
      </c>
      <c r="U121" s="304">
        <v>389</v>
      </c>
    </row>
    <row r="122" spans="1:21" ht="10.5" x14ac:dyDescent="0.15">
      <c r="A122" s="258" t="s">
        <v>1005</v>
      </c>
      <c r="B122" s="264">
        <f t="shared" si="41"/>
        <v>29728</v>
      </c>
      <c r="C122" s="264">
        <v>7525</v>
      </c>
      <c r="D122" s="264">
        <v>11005</v>
      </c>
      <c r="E122" s="264">
        <v>11198</v>
      </c>
      <c r="F122" s="264">
        <f t="shared" si="42"/>
        <v>31779</v>
      </c>
      <c r="G122" s="264">
        <v>7554</v>
      </c>
      <c r="H122" s="264">
        <v>11671</v>
      </c>
      <c r="I122" s="264">
        <v>12554</v>
      </c>
      <c r="J122" s="337">
        <f>SUM(K122:M122)</f>
        <v>28917</v>
      </c>
      <c r="K122" s="337">
        <v>1331</v>
      </c>
      <c r="L122" s="337">
        <v>19751</v>
      </c>
      <c r="M122" s="337">
        <v>7835</v>
      </c>
      <c r="N122" s="304">
        <f t="shared" si="59"/>
        <v>31291</v>
      </c>
      <c r="O122" s="304">
        <v>1539</v>
      </c>
      <c r="P122" s="304">
        <v>21879</v>
      </c>
      <c r="Q122" s="304">
        <v>7873</v>
      </c>
      <c r="R122" s="304">
        <v>32281</v>
      </c>
      <c r="S122" s="304">
        <v>1691</v>
      </c>
      <c r="T122" s="304">
        <v>21089</v>
      </c>
      <c r="U122" s="304">
        <v>9501</v>
      </c>
    </row>
    <row r="123" spans="1:21" ht="10.5" x14ac:dyDescent="0.15">
      <c r="A123" s="258" t="s">
        <v>1006</v>
      </c>
      <c r="B123" s="264">
        <f t="shared" si="41"/>
        <v>0</v>
      </c>
      <c r="C123" s="264">
        <v>0</v>
      </c>
      <c r="D123" s="264">
        <v>0</v>
      </c>
      <c r="E123" s="264">
        <v>0</v>
      </c>
      <c r="F123" s="264">
        <f t="shared" si="42"/>
        <v>0</v>
      </c>
      <c r="G123" s="264">
        <v>0</v>
      </c>
      <c r="H123" s="264">
        <v>0</v>
      </c>
      <c r="I123" s="264">
        <v>0</v>
      </c>
      <c r="J123" s="337">
        <f>SUM(K123:M123)</f>
        <v>0</v>
      </c>
      <c r="K123" s="337">
        <v>0</v>
      </c>
      <c r="L123" s="337">
        <v>0</v>
      </c>
      <c r="M123" s="337">
        <v>0</v>
      </c>
      <c r="N123" s="304">
        <f t="shared" si="59"/>
        <v>0</v>
      </c>
      <c r="O123" s="304">
        <v>0</v>
      </c>
      <c r="P123" s="304">
        <v>0</v>
      </c>
      <c r="Q123" s="304">
        <v>0</v>
      </c>
      <c r="R123" s="304">
        <v>0</v>
      </c>
      <c r="S123" s="304">
        <v>0</v>
      </c>
      <c r="T123" s="304">
        <v>0</v>
      </c>
      <c r="U123" s="304">
        <v>0</v>
      </c>
    </row>
    <row r="124" spans="1:21" ht="10.5" x14ac:dyDescent="0.15">
      <c r="A124" s="257" t="s">
        <v>1007</v>
      </c>
      <c r="B124" s="350">
        <f t="shared" si="41"/>
        <v>98163</v>
      </c>
      <c r="C124" s="350">
        <v>13282</v>
      </c>
      <c r="D124" s="350">
        <v>40146</v>
      </c>
      <c r="E124" s="350">
        <v>44735</v>
      </c>
      <c r="F124" s="350">
        <f t="shared" si="42"/>
        <v>104209</v>
      </c>
      <c r="G124" s="350">
        <v>14134</v>
      </c>
      <c r="H124" s="350">
        <v>43647</v>
      </c>
      <c r="I124" s="350">
        <v>46428</v>
      </c>
      <c r="J124" s="304">
        <f>SUM(K124:M124)</f>
        <v>101817</v>
      </c>
      <c r="K124" s="304">
        <v>10907</v>
      </c>
      <c r="L124" s="304">
        <v>76721</v>
      </c>
      <c r="M124" s="304">
        <v>14189</v>
      </c>
      <c r="N124" s="304">
        <f t="shared" si="59"/>
        <v>110833</v>
      </c>
      <c r="O124" s="304">
        <v>12066</v>
      </c>
      <c r="P124" s="304">
        <v>82850</v>
      </c>
      <c r="Q124" s="304">
        <v>15917</v>
      </c>
      <c r="R124" s="304">
        <v>139658</v>
      </c>
      <c r="S124" s="304">
        <v>16449</v>
      </c>
      <c r="T124" s="304">
        <v>105530</v>
      </c>
      <c r="U124" s="304">
        <v>17679</v>
      </c>
    </row>
    <row r="125" spans="1:21" ht="9.75" customHeight="1" x14ac:dyDescent="0.25">
      <c r="A125" s="257"/>
      <c r="B125" s="257"/>
      <c r="C125" s="257"/>
      <c r="D125" s="257"/>
      <c r="E125" s="257"/>
      <c r="F125" s="257"/>
      <c r="G125" s="257"/>
      <c r="H125" s="257"/>
      <c r="I125" s="257"/>
      <c r="J125" s="257"/>
      <c r="K125" s="257"/>
      <c r="L125" s="257"/>
      <c r="M125" s="257"/>
      <c r="N125" s="257"/>
      <c r="O125" s="257"/>
      <c r="P125" s="257"/>
      <c r="Q125" s="257"/>
      <c r="R125" s="351"/>
      <c r="S125" s="351"/>
      <c r="T125" s="351"/>
      <c r="U125" s="351"/>
    </row>
    <row r="126" spans="1:21" ht="10.5" x14ac:dyDescent="0.15">
      <c r="A126" s="2567" t="s">
        <v>1045</v>
      </c>
      <c r="B126" s="2567"/>
      <c r="C126" s="2567"/>
      <c r="D126" s="2567"/>
      <c r="E126" s="2567"/>
      <c r="F126" s="2567"/>
      <c r="G126" s="2567"/>
      <c r="H126" s="2567"/>
      <c r="I126" s="2567"/>
      <c r="J126" s="2567"/>
      <c r="K126" s="2567"/>
      <c r="L126" s="2567"/>
      <c r="M126" s="2567"/>
      <c r="N126" s="2567"/>
      <c r="O126" s="2567"/>
      <c r="P126" s="2567"/>
      <c r="Q126" s="2567"/>
      <c r="R126" s="2567"/>
      <c r="S126" s="2567"/>
      <c r="T126" s="2567"/>
      <c r="U126" s="2567"/>
    </row>
    <row r="127" spans="1:21" ht="10.5" x14ac:dyDescent="0.15">
      <c r="A127" s="2595" t="s">
        <v>1046</v>
      </c>
      <c r="B127" s="2595"/>
      <c r="C127" s="2595"/>
      <c r="D127" s="2595"/>
      <c r="E127" s="2595"/>
      <c r="F127" s="2595"/>
      <c r="G127" s="2595"/>
      <c r="H127" s="2595"/>
      <c r="I127" s="2595"/>
      <c r="J127" s="2595"/>
      <c r="K127" s="2595"/>
      <c r="L127" s="2595"/>
      <c r="M127" s="2595"/>
      <c r="N127" s="2595"/>
      <c r="O127" s="2595"/>
      <c r="P127" s="2595"/>
      <c r="Q127" s="2595"/>
      <c r="R127" s="2595"/>
      <c r="S127" s="2595"/>
      <c r="T127" s="2595"/>
      <c r="U127" s="2595"/>
    </row>
    <row r="128" spans="1:21" ht="10.5" x14ac:dyDescent="0.15">
      <c r="A128" s="2595" t="s">
        <v>1047</v>
      </c>
      <c r="B128" s="2595"/>
      <c r="C128" s="2595"/>
      <c r="D128" s="2595"/>
      <c r="E128" s="2595"/>
      <c r="F128" s="2595"/>
      <c r="G128" s="2595"/>
      <c r="H128" s="2595"/>
      <c r="I128" s="2595"/>
      <c r="J128" s="2595"/>
      <c r="K128" s="2595"/>
      <c r="L128" s="2595"/>
      <c r="M128" s="2595"/>
      <c r="N128" s="2595"/>
      <c r="O128" s="2595"/>
      <c r="P128" s="2595"/>
      <c r="Q128" s="2595"/>
      <c r="R128" s="2595"/>
      <c r="S128" s="2595"/>
      <c r="T128" s="2595"/>
      <c r="U128" s="2595"/>
    </row>
    <row r="129" spans="1:21" ht="10.5" x14ac:dyDescent="0.15">
      <c r="A129" s="2573" t="s">
        <v>1048</v>
      </c>
      <c r="B129" s="2573"/>
      <c r="C129" s="2573"/>
      <c r="D129" s="2573"/>
      <c r="E129" s="2573"/>
      <c r="F129" s="2573"/>
      <c r="G129" s="2573"/>
      <c r="H129" s="2573"/>
      <c r="I129" s="2573"/>
      <c r="J129" s="2573"/>
      <c r="K129" s="2573"/>
      <c r="L129" s="2573"/>
      <c r="M129" s="2573"/>
      <c r="N129" s="2573"/>
      <c r="O129" s="2573"/>
      <c r="P129" s="2573"/>
      <c r="Q129" s="2573"/>
      <c r="R129" s="2573"/>
      <c r="S129" s="2573"/>
      <c r="T129" s="2573"/>
      <c r="U129" s="2573"/>
    </row>
    <row r="130" spans="1:21" ht="10.5" x14ac:dyDescent="0.15">
      <c r="A130" s="2595" t="s">
        <v>510</v>
      </c>
      <c r="B130" s="2595"/>
      <c r="C130" s="2595"/>
      <c r="D130" s="2595"/>
      <c r="E130" s="2595"/>
      <c r="F130" s="2595"/>
      <c r="G130" s="2595"/>
      <c r="H130" s="2595"/>
      <c r="I130" s="2595"/>
      <c r="J130" s="2595"/>
      <c r="K130" s="2595"/>
      <c r="L130" s="2595"/>
      <c r="M130" s="2595"/>
      <c r="N130" s="2595"/>
      <c r="O130" s="2595"/>
      <c r="P130" s="2595"/>
      <c r="Q130" s="2595"/>
      <c r="R130" s="2595"/>
      <c r="S130" s="2595"/>
      <c r="T130" s="2595"/>
      <c r="U130" s="2595"/>
    </row>
    <row r="131" spans="1:21" ht="10.5" x14ac:dyDescent="0.15">
      <c r="A131" s="2595" t="s">
        <v>506</v>
      </c>
      <c r="B131" s="2595"/>
      <c r="C131" s="2595"/>
      <c r="D131" s="2595"/>
      <c r="E131" s="2595"/>
      <c r="F131" s="2595"/>
      <c r="G131" s="2595"/>
      <c r="H131" s="2595"/>
      <c r="I131" s="2595"/>
      <c r="J131" s="2595"/>
      <c r="K131" s="2595"/>
      <c r="L131" s="2595"/>
      <c r="M131" s="2595"/>
      <c r="N131" s="2595"/>
      <c r="O131" s="2595"/>
      <c r="P131" s="2595"/>
      <c r="Q131" s="2595"/>
      <c r="R131" s="2595"/>
      <c r="S131" s="2595"/>
      <c r="T131" s="2595"/>
      <c r="U131" s="2595"/>
    </row>
    <row r="132" spans="1:21" x14ac:dyDescent="0.25">
      <c r="A132" s="257"/>
      <c r="B132" s="257"/>
      <c r="C132" s="257"/>
      <c r="D132" s="257"/>
      <c r="E132" s="257"/>
      <c r="F132" s="257"/>
      <c r="G132" s="257"/>
      <c r="H132" s="257"/>
      <c r="I132" s="257"/>
      <c r="J132" s="257"/>
      <c r="K132" s="257"/>
      <c r="L132" s="257"/>
      <c r="M132" s="257"/>
      <c r="N132" s="257"/>
      <c r="O132" s="257"/>
      <c r="P132" s="257"/>
      <c r="Q132" s="257"/>
      <c r="R132" s="351"/>
      <c r="S132" s="351"/>
      <c r="T132" s="351"/>
      <c r="U132" s="351"/>
    </row>
    <row r="133" spans="1:21" x14ac:dyDescent="0.25">
      <c r="A133" s="257"/>
      <c r="B133" s="257"/>
      <c r="C133" s="257"/>
      <c r="D133" s="257"/>
      <c r="E133" s="257"/>
      <c r="F133" s="257"/>
      <c r="G133" s="257"/>
      <c r="H133" s="257"/>
      <c r="I133" s="257"/>
      <c r="J133" s="257"/>
      <c r="K133" s="257"/>
      <c r="L133" s="257"/>
      <c r="M133" s="257"/>
      <c r="N133" s="257"/>
      <c r="O133" s="257"/>
      <c r="P133" s="257"/>
      <c r="Q133" s="257"/>
      <c r="R133" s="351"/>
      <c r="S133" s="351"/>
      <c r="T133" s="351"/>
      <c r="U133" s="351"/>
    </row>
    <row r="134" spans="1:21" x14ac:dyDescent="0.25">
      <c r="A134" s="257"/>
      <c r="B134" s="257"/>
      <c r="C134" s="257"/>
      <c r="D134" s="257"/>
      <c r="E134" s="257"/>
      <c r="F134" s="257"/>
      <c r="G134" s="257"/>
      <c r="H134" s="257"/>
      <c r="I134" s="257"/>
      <c r="J134" s="257"/>
      <c r="K134" s="257"/>
      <c r="L134" s="257"/>
      <c r="M134" s="257"/>
      <c r="N134" s="257"/>
      <c r="O134" s="257"/>
      <c r="P134" s="257"/>
      <c r="Q134" s="257"/>
      <c r="R134" s="351"/>
      <c r="S134" s="351"/>
      <c r="T134" s="351"/>
      <c r="U134" s="351"/>
    </row>
  </sheetData>
  <mergeCells count="14">
    <mergeCell ref="A131:U131"/>
    <mergeCell ref="A2:U2"/>
    <mergeCell ref="A3:L3"/>
    <mergeCell ref="A4:A5"/>
    <mergeCell ref="B4:E4"/>
    <mergeCell ref="F4:I4"/>
    <mergeCell ref="J4:M4"/>
    <mergeCell ref="N4:Q4"/>
    <mergeCell ref="R4:U4"/>
    <mergeCell ref="A126:U126"/>
    <mergeCell ref="A127:U127"/>
    <mergeCell ref="A128:U128"/>
    <mergeCell ref="A129:U129"/>
    <mergeCell ref="A130:U130"/>
  </mergeCells>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dimension ref="A2:G135"/>
  <sheetViews>
    <sheetView zoomScaleNormal="100" workbookViewId="0"/>
  </sheetViews>
  <sheetFormatPr baseColWidth="10" defaultRowHeight="10.5" x14ac:dyDescent="0.15"/>
  <cols>
    <col min="1" max="1" width="42.85546875" style="257" customWidth="1"/>
    <col min="2" max="5" width="13.5703125" style="258" customWidth="1"/>
    <col min="6" max="6" width="13.5703125" style="38" customWidth="1"/>
    <col min="7" max="7" width="13.5703125" style="258" customWidth="1"/>
    <col min="8" max="16384" width="11.42578125" style="258"/>
  </cols>
  <sheetData>
    <row r="2" spans="1:7" s="261" customFormat="1" ht="22.5" customHeight="1" x14ac:dyDescent="0.15">
      <c r="A2" s="2571" t="s">
        <v>1049</v>
      </c>
      <c r="B2" s="2571"/>
      <c r="C2" s="2571"/>
      <c r="D2" s="2571"/>
      <c r="E2" s="2571"/>
      <c r="F2" s="2571"/>
      <c r="G2" s="352"/>
    </row>
    <row r="3" spans="1:7" x14ac:dyDescent="0.15">
      <c r="F3" s="353"/>
      <c r="G3" s="353"/>
    </row>
    <row r="4" spans="1:7" x14ac:dyDescent="0.15">
      <c r="A4" s="2598" t="s">
        <v>903</v>
      </c>
      <c r="B4" s="2558" t="s">
        <v>2</v>
      </c>
      <c r="C4" s="2558"/>
      <c r="D4" s="2558"/>
      <c r="E4" s="2558"/>
      <c r="F4" s="2558"/>
    </row>
    <row r="5" spans="1:7" ht="11.25" x14ac:dyDescent="0.15">
      <c r="A5" s="2598"/>
      <c r="B5" s="354">
        <v>2012</v>
      </c>
      <c r="C5" s="354">
        <v>2013</v>
      </c>
      <c r="D5" s="354">
        <v>2014</v>
      </c>
      <c r="E5" s="354" t="s">
        <v>1050</v>
      </c>
      <c r="F5" s="355">
        <v>2016</v>
      </c>
    </row>
    <row r="6" spans="1:7" s="261" customFormat="1" x14ac:dyDescent="0.15">
      <c r="A6" s="274" t="s">
        <v>904</v>
      </c>
      <c r="B6" s="262">
        <f t="shared" ref="B6:E6" si="0">SUM(B7+B12+B16+B22+B26+B31+B40+B43+B47+B56+B64+B78+B81+B93+B113)</f>
        <v>1676</v>
      </c>
      <c r="C6" s="262">
        <f t="shared" si="0"/>
        <v>2256</v>
      </c>
      <c r="D6" s="262">
        <f t="shared" si="0"/>
        <v>1741</v>
      </c>
      <c r="E6" s="63">
        <f t="shared" si="0"/>
        <v>8426</v>
      </c>
      <c r="F6" s="63">
        <f>SUM(F7+F12+F16+F22+F26+F31+F40+F43+F47+F56+F64+F78+F81+F93+F113)</f>
        <v>8490</v>
      </c>
    </row>
    <row r="7" spans="1:7" s="261" customFormat="1" x14ac:dyDescent="0.15">
      <c r="A7" s="274" t="s">
        <v>5</v>
      </c>
      <c r="B7" s="262">
        <f t="shared" ref="B7:F7" si="1">SUM(B8:B11)</f>
        <v>0</v>
      </c>
      <c r="C7" s="262">
        <f t="shared" si="1"/>
        <v>0</v>
      </c>
      <c r="D7" s="262">
        <f t="shared" si="1"/>
        <v>0</v>
      </c>
      <c r="E7" s="20">
        <f t="shared" si="1"/>
        <v>1147</v>
      </c>
      <c r="F7" s="63">
        <f t="shared" si="1"/>
        <v>0</v>
      </c>
    </row>
    <row r="8" spans="1:7" x14ac:dyDescent="0.15">
      <c r="A8" s="257" t="s">
        <v>905</v>
      </c>
      <c r="B8" s="264">
        <v>0</v>
      </c>
      <c r="C8" s="264">
        <v>0</v>
      </c>
      <c r="D8" s="264">
        <v>0</v>
      </c>
      <c r="E8" s="35">
        <v>1147</v>
      </c>
      <c r="F8" s="35">
        <v>0</v>
      </c>
    </row>
    <row r="9" spans="1:7" x14ac:dyDescent="0.15">
      <c r="A9" s="257" t="s">
        <v>906</v>
      </c>
      <c r="B9" s="264">
        <v>0</v>
      </c>
      <c r="C9" s="264">
        <v>0</v>
      </c>
      <c r="D9" s="264">
        <v>0</v>
      </c>
      <c r="E9" s="35">
        <v>0</v>
      </c>
      <c r="F9" s="35">
        <v>0</v>
      </c>
    </row>
    <row r="10" spans="1:7" x14ac:dyDescent="0.15">
      <c r="A10" s="257" t="s">
        <v>907</v>
      </c>
      <c r="B10" s="264">
        <v>0</v>
      </c>
      <c r="C10" s="264">
        <v>0</v>
      </c>
      <c r="D10" s="264">
        <v>0</v>
      </c>
      <c r="E10" s="35">
        <v>0</v>
      </c>
      <c r="F10" s="35">
        <v>0</v>
      </c>
    </row>
    <row r="11" spans="1:7" x14ac:dyDescent="0.15">
      <c r="A11" s="257" t="s">
        <v>908</v>
      </c>
      <c r="B11" s="264">
        <v>0</v>
      </c>
      <c r="C11" s="264">
        <v>0</v>
      </c>
      <c r="D11" s="264">
        <v>0</v>
      </c>
      <c r="E11" s="35">
        <v>0</v>
      </c>
      <c r="F11" s="35">
        <v>0</v>
      </c>
    </row>
    <row r="12" spans="1:7" s="261" customFormat="1" x14ac:dyDescent="0.15">
      <c r="A12" s="274" t="s">
        <v>7</v>
      </c>
      <c r="B12" s="262">
        <f t="shared" ref="B12:F12" si="2">SUM(B13:B15)</f>
        <v>0</v>
      </c>
      <c r="C12" s="262">
        <f t="shared" si="2"/>
        <v>2</v>
      </c>
      <c r="D12" s="262">
        <f t="shared" si="2"/>
        <v>0</v>
      </c>
      <c r="E12" s="20">
        <f t="shared" si="2"/>
        <v>34</v>
      </c>
      <c r="F12" s="63">
        <f t="shared" si="2"/>
        <v>18</v>
      </c>
    </row>
    <row r="13" spans="1:7" x14ac:dyDescent="0.15">
      <c r="A13" s="257" t="s">
        <v>909</v>
      </c>
      <c r="B13" s="264">
        <v>0</v>
      </c>
      <c r="C13" s="264">
        <v>0</v>
      </c>
      <c r="D13" s="264">
        <v>0</v>
      </c>
      <c r="E13" s="35">
        <v>0</v>
      </c>
      <c r="F13" s="35">
        <v>0</v>
      </c>
    </row>
    <row r="14" spans="1:7" ht="11.25" x14ac:dyDescent="0.15">
      <c r="A14" s="257" t="s">
        <v>1051</v>
      </c>
      <c r="B14" s="264">
        <v>0</v>
      </c>
      <c r="C14" s="264">
        <v>0</v>
      </c>
      <c r="D14" s="264">
        <v>0</v>
      </c>
      <c r="E14" s="35">
        <v>0</v>
      </c>
      <c r="F14" s="35">
        <v>0</v>
      </c>
    </row>
    <row r="15" spans="1:7" x14ac:dyDescent="0.15">
      <c r="A15" s="257" t="s">
        <v>911</v>
      </c>
      <c r="B15" s="264">
        <v>0</v>
      </c>
      <c r="C15" s="264">
        <v>2</v>
      </c>
      <c r="D15" s="264">
        <v>0</v>
      </c>
      <c r="E15" s="26">
        <v>34</v>
      </c>
      <c r="F15" s="35">
        <v>18</v>
      </c>
    </row>
    <row r="16" spans="1:7" s="261" customFormat="1" x14ac:dyDescent="0.15">
      <c r="A16" s="274" t="s">
        <v>8</v>
      </c>
      <c r="B16" s="262">
        <f t="shared" ref="B16:F16" si="3">SUM(B17:B21)</f>
        <v>135</v>
      </c>
      <c r="C16" s="262">
        <f t="shared" si="3"/>
        <v>277</v>
      </c>
      <c r="D16" s="262">
        <f t="shared" si="3"/>
        <v>216</v>
      </c>
      <c r="E16" s="20">
        <f t="shared" si="3"/>
        <v>295</v>
      </c>
      <c r="F16" s="63">
        <f t="shared" si="3"/>
        <v>223</v>
      </c>
    </row>
    <row r="17" spans="1:6" x14ac:dyDescent="0.15">
      <c r="A17" s="257" t="s">
        <v>912</v>
      </c>
      <c r="B17" s="264">
        <v>0</v>
      </c>
      <c r="C17" s="264">
        <v>0</v>
      </c>
      <c r="D17" s="264">
        <v>0</v>
      </c>
      <c r="E17" s="35">
        <v>0</v>
      </c>
      <c r="F17" s="35">
        <v>0</v>
      </c>
    </row>
    <row r="18" spans="1:6" x14ac:dyDescent="0.15">
      <c r="A18" s="257" t="s">
        <v>913</v>
      </c>
      <c r="B18" s="264">
        <v>0</v>
      </c>
      <c r="C18" s="264">
        <v>0</v>
      </c>
      <c r="D18" s="264">
        <v>0</v>
      </c>
      <c r="E18" s="35">
        <v>0</v>
      </c>
      <c r="F18" s="35">
        <v>0</v>
      </c>
    </row>
    <row r="19" spans="1:6" x14ac:dyDescent="0.15">
      <c r="A19" s="257" t="s">
        <v>914</v>
      </c>
      <c r="B19" s="264">
        <v>0</v>
      </c>
      <c r="C19" s="264">
        <v>0</v>
      </c>
      <c r="D19" s="279">
        <v>2</v>
      </c>
      <c r="E19" s="35">
        <v>18</v>
      </c>
      <c r="F19" s="35">
        <v>5</v>
      </c>
    </row>
    <row r="20" spans="1:6" x14ac:dyDescent="0.15">
      <c r="A20" s="257" t="s">
        <v>1014</v>
      </c>
      <c r="B20" s="264">
        <v>0</v>
      </c>
      <c r="C20" s="264">
        <v>0</v>
      </c>
      <c r="D20" s="264">
        <v>0</v>
      </c>
      <c r="E20" s="35">
        <v>0</v>
      </c>
      <c r="F20" s="35">
        <v>0</v>
      </c>
    </row>
    <row r="21" spans="1:6" x14ac:dyDescent="0.15">
      <c r="A21" s="257" t="s">
        <v>916</v>
      </c>
      <c r="B21" s="264">
        <v>135</v>
      </c>
      <c r="C21" s="264">
        <v>277</v>
      </c>
      <c r="D21" s="279">
        <v>214</v>
      </c>
      <c r="E21" s="35">
        <v>277</v>
      </c>
      <c r="F21" s="35">
        <v>218</v>
      </c>
    </row>
    <row r="22" spans="1:6" s="261" customFormat="1" x14ac:dyDescent="0.15">
      <c r="A22" s="274" t="s">
        <v>9</v>
      </c>
      <c r="B22" s="262">
        <f t="shared" ref="B22:F22" si="4">SUM(B23:B25)</f>
        <v>0</v>
      </c>
      <c r="C22" s="262">
        <f t="shared" si="4"/>
        <v>0</v>
      </c>
      <c r="D22" s="262">
        <f t="shared" si="4"/>
        <v>38</v>
      </c>
      <c r="E22" s="20">
        <f t="shared" si="4"/>
        <v>2</v>
      </c>
      <c r="F22" s="63">
        <f t="shared" si="4"/>
        <v>2</v>
      </c>
    </row>
    <row r="23" spans="1:6" x14ac:dyDescent="0.15">
      <c r="A23" s="257" t="s">
        <v>917</v>
      </c>
      <c r="B23" s="264">
        <v>0</v>
      </c>
      <c r="C23" s="264">
        <v>0</v>
      </c>
      <c r="D23" s="264">
        <v>0</v>
      </c>
      <c r="E23" s="35">
        <v>0</v>
      </c>
      <c r="F23" s="35">
        <v>0</v>
      </c>
    </row>
    <row r="24" spans="1:6" x14ac:dyDescent="0.15">
      <c r="A24" s="257" t="s">
        <v>918</v>
      </c>
      <c r="B24" s="264">
        <v>0</v>
      </c>
      <c r="C24" s="264">
        <v>0</v>
      </c>
      <c r="D24" s="258">
        <v>36</v>
      </c>
      <c r="E24" s="35">
        <v>2</v>
      </c>
      <c r="F24" s="35">
        <v>2</v>
      </c>
    </row>
    <row r="25" spans="1:6" x14ac:dyDescent="0.15">
      <c r="A25" s="257" t="s">
        <v>919</v>
      </c>
      <c r="B25" s="264">
        <v>0</v>
      </c>
      <c r="C25" s="264">
        <v>0</v>
      </c>
      <c r="D25" s="258">
        <v>2</v>
      </c>
      <c r="E25" s="35">
        <v>0</v>
      </c>
      <c r="F25" s="35">
        <v>0</v>
      </c>
    </row>
    <row r="26" spans="1:6" s="261" customFormat="1" x14ac:dyDescent="0.15">
      <c r="A26" s="274" t="s">
        <v>10</v>
      </c>
      <c r="B26" s="262">
        <f t="shared" ref="B26:F26" si="5">SUM(B27:B30)</f>
        <v>0</v>
      </c>
      <c r="C26" s="262">
        <f t="shared" si="5"/>
        <v>52</v>
      </c>
      <c r="D26" s="262">
        <f t="shared" si="5"/>
        <v>13</v>
      </c>
      <c r="E26" s="20">
        <f t="shared" si="5"/>
        <v>97</v>
      </c>
      <c r="F26" s="63">
        <f t="shared" si="5"/>
        <v>34</v>
      </c>
    </row>
    <row r="27" spans="1:6" x14ac:dyDescent="0.15">
      <c r="A27" s="257" t="s">
        <v>920</v>
      </c>
      <c r="B27" s="264">
        <v>0</v>
      </c>
      <c r="C27" s="264">
        <v>0</v>
      </c>
      <c r="D27" s="258">
        <v>10</v>
      </c>
      <c r="E27" s="35">
        <v>10</v>
      </c>
      <c r="F27" s="35">
        <v>11</v>
      </c>
    </row>
    <row r="28" spans="1:6" x14ac:dyDescent="0.15">
      <c r="A28" s="257" t="s">
        <v>921</v>
      </c>
      <c r="B28" s="264">
        <v>0</v>
      </c>
      <c r="C28" s="264">
        <v>52</v>
      </c>
      <c r="D28" s="258">
        <v>3</v>
      </c>
      <c r="E28" s="35">
        <v>86</v>
      </c>
      <c r="F28" s="35">
        <v>23</v>
      </c>
    </row>
    <row r="29" spans="1:6" x14ac:dyDescent="0.15">
      <c r="A29" s="257" t="s">
        <v>922</v>
      </c>
      <c r="B29" s="264">
        <v>0</v>
      </c>
      <c r="C29" s="264">
        <v>0</v>
      </c>
      <c r="D29" s="264">
        <v>0</v>
      </c>
      <c r="E29" s="35">
        <v>0</v>
      </c>
      <c r="F29" s="35">
        <v>0</v>
      </c>
    </row>
    <row r="30" spans="1:6" x14ac:dyDescent="0.15">
      <c r="A30" s="257" t="s">
        <v>923</v>
      </c>
      <c r="B30" s="264">
        <v>0</v>
      </c>
      <c r="C30" s="264">
        <v>0</v>
      </c>
      <c r="D30" s="264">
        <v>0</v>
      </c>
      <c r="E30" s="35">
        <v>1</v>
      </c>
      <c r="F30" s="35">
        <v>0</v>
      </c>
    </row>
    <row r="31" spans="1:6" s="261" customFormat="1" x14ac:dyDescent="0.15">
      <c r="A31" s="274" t="s">
        <v>11</v>
      </c>
      <c r="B31" s="262">
        <f t="shared" ref="B31:F31" si="6">SUM(B32:B39)</f>
        <v>188</v>
      </c>
      <c r="C31" s="262">
        <f t="shared" si="6"/>
        <v>223</v>
      </c>
      <c r="D31" s="262">
        <f t="shared" si="6"/>
        <v>257</v>
      </c>
      <c r="E31" s="20">
        <f t="shared" si="6"/>
        <v>285</v>
      </c>
      <c r="F31" s="63">
        <f t="shared" si="6"/>
        <v>244</v>
      </c>
    </row>
    <row r="32" spans="1:6" x14ac:dyDescent="0.15">
      <c r="A32" s="257" t="s">
        <v>924</v>
      </c>
      <c r="B32" s="264">
        <v>2</v>
      </c>
      <c r="C32" s="264">
        <v>3</v>
      </c>
      <c r="D32" s="264">
        <v>0</v>
      </c>
      <c r="E32" s="26">
        <v>2</v>
      </c>
      <c r="F32" s="35">
        <v>23</v>
      </c>
    </row>
    <row r="33" spans="1:6" x14ac:dyDescent="0.15">
      <c r="A33" s="257" t="s">
        <v>925</v>
      </c>
      <c r="B33" s="264">
        <v>0</v>
      </c>
      <c r="C33" s="264">
        <v>0</v>
      </c>
      <c r="D33" s="264">
        <v>0</v>
      </c>
      <c r="E33" s="35">
        <v>0</v>
      </c>
      <c r="F33" s="35">
        <v>0</v>
      </c>
    </row>
    <row r="34" spans="1:6" x14ac:dyDescent="0.15">
      <c r="A34" s="257" t="s">
        <v>926</v>
      </c>
      <c r="B34" s="264">
        <v>0</v>
      </c>
      <c r="C34" s="264">
        <v>0</v>
      </c>
      <c r="D34" s="264">
        <v>0</v>
      </c>
      <c r="E34" s="35">
        <v>0</v>
      </c>
      <c r="F34" s="35">
        <v>0</v>
      </c>
    </row>
    <row r="35" spans="1:6" x14ac:dyDescent="0.15">
      <c r="A35" s="257" t="s">
        <v>927</v>
      </c>
      <c r="B35" s="264">
        <v>42</v>
      </c>
      <c r="C35" s="264">
        <v>48</v>
      </c>
      <c r="D35" s="258">
        <v>57</v>
      </c>
      <c r="E35" s="35">
        <v>98</v>
      </c>
      <c r="F35" s="35">
        <v>84</v>
      </c>
    </row>
    <row r="36" spans="1:6" x14ac:dyDescent="0.15">
      <c r="A36" s="257" t="s">
        <v>928</v>
      </c>
      <c r="B36" s="264">
        <v>18</v>
      </c>
      <c r="C36" s="264">
        <v>0</v>
      </c>
      <c r="D36" s="264">
        <v>0</v>
      </c>
      <c r="E36" s="35">
        <v>0</v>
      </c>
      <c r="F36" s="35">
        <v>2</v>
      </c>
    </row>
    <row r="37" spans="1:6" x14ac:dyDescent="0.15">
      <c r="A37" s="257" t="s">
        <v>929</v>
      </c>
      <c r="B37" s="264">
        <v>0</v>
      </c>
      <c r="C37" s="264">
        <v>0</v>
      </c>
      <c r="D37" s="264">
        <v>0</v>
      </c>
      <c r="E37" s="35">
        <v>0</v>
      </c>
      <c r="F37" s="35">
        <v>0</v>
      </c>
    </row>
    <row r="38" spans="1:6" ht="11.25" x14ac:dyDescent="0.15">
      <c r="A38" s="257" t="s">
        <v>1052</v>
      </c>
      <c r="B38" s="264">
        <v>125</v>
      </c>
      <c r="C38" s="264">
        <v>172</v>
      </c>
      <c r="D38" s="258">
        <v>199</v>
      </c>
      <c r="E38" s="35">
        <v>185</v>
      </c>
      <c r="F38" s="35">
        <v>126</v>
      </c>
    </row>
    <row r="39" spans="1:6" x14ac:dyDescent="0.15">
      <c r="A39" s="257" t="s">
        <v>931</v>
      </c>
      <c r="B39" s="264">
        <v>1</v>
      </c>
      <c r="C39" s="264">
        <v>0</v>
      </c>
      <c r="D39" s="258">
        <v>1</v>
      </c>
      <c r="E39" s="35">
        <v>0</v>
      </c>
      <c r="F39" s="35">
        <v>9</v>
      </c>
    </row>
    <row r="40" spans="1:6" s="261" customFormat="1" x14ac:dyDescent="0.15">
      <c r="A40" s="274" t="s">
        <v>12</v>
      </c>
      <c r="B40" s="262">
        <f t="shared" ref="B40:F40" si="7">SUM(B41:B42)</f>
        <v>98</v>
      </c>
      <c r="C40" s="262">
        <f t="shared" si="7"/>
        <v>86</v>
      </c>
      <c r="D40" s="262">
        <f t="shared" si="7"/>
        <v>8</v>
      </c>
      <c r="E40" s="20">
        <f t="shared" si="7"/>
        <v>135</v>
      </c>
      <c r="F40" s="63">
        <f t="shared" si="7"/>
        <v>172</v>
      </c>
    </row>
    <row r="41" spans="1:6" x14ac:dyDescent="0.15">
      <c r="A41" s="257" t="s">
        <v>932</v>
      </c>
      <c r="B41" s="264">
        <v>90</v>
      </c>
      <c r="C41" s="264">
        <v>86</v>
      </c>
      <c r="D41" s="258">
        <v>2</v>
      </c>
      <c r="E41" s="26">
        <v>131</v>
      </c>
      <c r="F41" s="35">
        <v>153</v>
      </c>
    </row>
    <row r="42" spans="1:6" x14ac:dyDescent="0.15">
      <c r="A42" s="257" t="s">
        <v>933</v>
      </c>
      <c r="B42" s="264">
        <v>8</v>
      </c>
      <c r="C42" s="264">
        <v>0</v>
      </c>
      <c r="D42" s="258">
        <v>6</v>
      </c>
      <c r="E42" s="26">
        <v>4</v>
      </c>
      <c r="F42" s="35">
        <v>19</v>
      </c>
    </row>
    <row r="43" spans="1:6" s="261" customFormat="1" x14ac:dyDescent="0.15">
      <c r="A43" s="274" t="s">
        <v>13</v>
      </c>
      <c r="B43" s="262">
        <f t="shared" ref="B43:F43" si="8">SUM(B44:B46)</f>
        <v>21</v>
      </c>
      <c r="C43" s="262">
        <f t="shared" si="8"/>
        <v>78</v>
      </c>
      <c r="D43" s="262">
        <f t="shared" si="8"/>
        <v>115</v>
      </c>
      <c r="E43" s="20">
        <f t="shared" si="8"/>
        <v>113</v>
      </c>
      <c r="F43" s="63">
        <f t="shared" si="8"/>
        <v>95</v>
      </c>
    </row>
    <row r="44" spans="1:6" x14ac:dyDescent="0.15">
      <c r="A44" s="257" t="s">
        <v>934</v>
      </c>
      <c r="B44" s="264">
        <v>0</v>
      </c>
      <c r="C44" s="264">
        <v>0</v>
      </c>
      <c r="D44" s="264">
        <v>0</v>
      </c>
      <c r="E44" s="35">
        <v>0</v>
      </c>
      <c r="F44" s="35">
        <v>0</v>
      </c>
    </row>
    <row r="45" spans="1:6" x14ac:dyDescent="0.15">
      <c r="A45" s="257" t="s">
        <v>935</v>
      </c>
      <c r="B45" s="264">
        <v>21</v>
      </c>
      <c r="C45" s="264">
        <v>78</v>
      </c>
      <c r="D45" s="258">
        <v>115</v>
      </c>
      <c r="E45" s="26">
        <v>113</v>
      </c>
      <c r="F45" s="35">
        <v>95</v>
      </c>
    </row>
    <row r="46" spans="1:6" x14ac:dyDescent="0.15">
      <c r="A46" s="257" t="s">
        <v>936</v>
      </c>
      <c r="B46" s="264">
        <v>0</v>
      </c>
      <c r="C46" s="264">
        <v>0</v>
      </c>
      <c r="D46" s="264">
        <v>0</v>
      </c>
      <c r="E46" s="35">
        <v>0</v>
      </c>
      <c r="F46" s="35">
        <v>0</v>
      </c>
    </row>
    <row r="47" spans="1:6" s="261" customFormat="1" x14ac:dyDescent="0.15">
      <c r="A47" s="274" t="s">
        <v>14</v>
      </c>
      <c r="B47" s="262">
        <f t="shared" ref="B47:F47" si="9">SUM(B48:B55)</f>
        <v>111</v>
      </c>
      <c r="C47" s="262">
        <f t="shared" si="9"/>
        <v>50</v>
      </c>
      <c r="D47" s="262">
        <f t="shared" si="9"/>
        <v>31</v>
      </c>
      <c r="E47" s="20">
        <f t="shared" si="9"/>
        <v>39</v>
      </c>
      <c r="F47" s="63">
        <f t="shared" si="9"/>
        <v>33</v>
      </c>
    </row>
    <row r="48" spans="1:6" x14ac:dyDescent="0.15">
      <c r="A48" s="257" t="s">
        <v>937</v>
      </c>
      <c r="B48" s="264">
        <v>25</v>
      </c>
      <c r="C48" s="264">
        <v>2</v>
      </c>
      <c r="D48" s="258">
        <v>1</v>
      </c>
      <c r="E48" s="26">
        <v>13</v>
      </c>
      <c r="F48" s="35">
        <v>0</v>
      </c>
    </row>
    <row r="49" spans="1:6" x14ac:dyDescent="0.15">
      <c r="A49" s="257" t="s">
        <v>938</v>
      </c>
      <c r="B49" s="264">
        <v>13</v>
      </c>
      <c r="C49" s="264">
        <v>8</v>
      </c>
      <c r="D49" s="264">
        <v>0</v>
      </c>
      <c r="E49" s="26">
        <v>1</v>
      </c>
      <c r="F49" s="35">
        <v>2</v>
      </c>
    </row>
    <row r="50" spans="1:6" x14ac:dyDescent="0.15">
      <c r="A50" s="257" t="s">
        <v>939</v>
      </c>
      <c r="B50" s="264">
        <v>0</v>
      </c>
      <c r="C50" s="264">
        <v>4</v>
      </c>
      <c r="D50" s="264">
        <v>0</v>
      </c>
      <c r="E50" s="35">
        <v>0</v>
      </c>
      <c r="F50" s="35">
        <v>0</v>
      </c>
    </row>
    <row r="51" spans="1:6" x14ac:dyDescent="0.15">
      <c r="A51" s="257" t="s">
        <v>940</v>
      </c>
      <c r="B51" s="264">
        <v>0</v>
      </c>
      <c r="C51" s="264">
        <v>0</v>
      </c>
      <c r="D51" s="264">
        <v>0</v>
      </c>
      <c r="E51" s="26">
        <v>2</v>
      </c>
      <c r="F51" s="35">
        <v>0</v>
      </c>
    </row>
    <row r="52" spans="1:6" x14ac:dyDescent="0.15">
      <c r="A52" s="257" t="s">
        <v>941</v>
      </c>
      <c r="B52" s="264">
        <v>0</v>
      </c>
      <c r="C52" s="264">
        <v>2</v>
      </c>
      <c r="D52" s="264">
        <v>0</v>
      </c>
      <c r="E52" s="35">
        <v>0</v>
      </c>
      <c r="F52" s="35">
        <v>0</v>
      </c>
    </row>
    <row r="53" spans="1:6" x14ac:dyDescent="0.15">
      <c r="A53" s="257" t="s">
        <v>942</v>
      </c>
      <c r="B53" s="264">
        <v>1</v>
      </c>
      <c r="C53" s="264">
        <v>2</v>
      </c>
      <c r="D53" s="264">
        <v>0</v>
      </c>
      <c r="E53" s="35">
        <v>0</v>
      </c>
      <c r="F53" s="35">
        <v>5</v>
      </c>
    </row>
    <row r="54" spans="1:6" x14ac:dyDescent="0.15">
      <c r="A54" s="257" t="s">
        <v>943</v>
      </c>
      <c r="B54" s="264">
        <v>0</v>
      </c>
      <c r="C54" s="264">
        <v>0</v>
      </c>
      <c r="D54" s="264">
        <v>0</v>
      </c>
      <c r="E54" s="35">
        <v>0</v>
      </c>
      <c r="F54" s="35">
        <v>26</v>
      </c>
    </row>
    <row r="55" spans="1:6" x14ac:dyDescent="0.15">
      <c r="A55" s="257" t="s">
        <v>1017</v>
      </c>
      <c r="B55" s="264">
        <v>72</v>
      </c>
      <c r="C55" s="264">
        <v>32</v>
      </c>
      <c r="D55" s="258">
        <v>30</v>
      </c>
      <c r="E55" s="35">
        <v>23</v>
      </c>
      <c r="F55" s="35">
        <v>0</v>
      </c>
    </row>
    <row r="56" spans="1:6" s="261" customFormat="1" x14ac:dyDescent="0.15">
      <c r="A56" s="274" t="s">
        <v>15</v>
      </c>
      <c r="B56" s="262">
        <f t="shared" ref="B56:F56" si="10">SUM(B57:B63)</f>
        <v>1</v>
      </c>
      <c r="C56" s="262">
        <f t="shared" si="10"/>
        <v>71</v>
      </c>
      <c r="D56" s="262">
        <f t="shared" si="10"/>
        <v>36</v>
      </c>
      <c r="E56" s="20">
        <f t="shared" si="10"/>
        <v>11</v>
      </c>
      <c r="F56" s="64">
        <f t="shared" si="10"/>
        <v>18</v>
      </c>
    </row>
    <row r="57" spans="1:6" x14ac:dyDescent="0.15">
      <c r="A57" s="257" t="s">
        <v>945</v>
      </c>
      <c r="B57" s="264">
        <v>0</v>
      </c>
      <c r="C57" s="264">
        <v>1</v>
      </c>
      <c r="D57" s="264">
        <v>0</v>
      </c>
      <c r="E57" s="35">
        <v>1</v>
      </c>
      <c r="F57" s="35">
        <v>10</v>
      </c>
    </row>
    <row r="58" spans="1:6" x14ac:dyDescent="0.15">
      <c r="A58" s="257" t="s">
        <v>946</v>
      </c>
      <c r="B58" s="350">
        <v>0</v>
      </c>
      <c r="C58" s="350">
        <v>0</v>
      </c>
      <c r="D58" s="350">
        <v>0</v>
      </c>
      <c r="E58" s="24">
        <v>0</v>
      </c>
      <c r="F58" s="24">
        <v>0</v>
      </c>
    </row>
    <row r="59" spans="1:6" x14ac:dyDescent="0.15">
      <c r="A59" s="257" t="s">
        <v>1018</v>
      </c>
      <c r="B59" s="350">
        <v>0</v>
      </c>
      <c r="C59" s="350">
        <v>0</v>
      </c>
      <c r="D59" s="350">
        <v>0</v>
      </c>
      <c r="E59" s="24">
        <v>0</v>
      </c>
      <c r="F59" s="24">
        <v>0</v>
      </c>
    </row>
    <row r="60" spans="1:6" x14ac:dyDescent="0.15">
      <c r="A60" s="257" t="s">
        <v>948</v>
      </c>
      <c r="B60" s="264">
        <v>0</v>
      </c>
      <c r="C60" s="264">
        <v>0</v>
      </c>
      <c r="D60" s="264">
        <v>0</v>
      </c>
      <c r="E60" s="35">
        <v>0</v>
      </c>
      <c r="F60" s="35">
        <v>0</v>
      </c>
    </row>
    <row r="61" spans="1:6" x14ac:dyDescent="0.15">
      <c r="A61" s="257" t="s">
        <v>949</v>
      </c>
      <c r="B61" s="264">
        <v>0</v>
      </c>
      <c r="C61" s="264">
        <v>0</v>
      </c>
      <c r="D61" s="264">
        <v>0</v>
      </c>
      <c r="E61" s="35">
        <v>0</v>
      </c>
      <c r="F61" s="35">
        <v>0</v>
      </c>
    </row>
    <row r="62" spans="1:6" x14ac:dyDescent="0.15">
      <c r="A62" s="257" t="s">
        <v>950</v>
      </c>
      <c r="B62" s="264">
        <v>1</v>
      </c>
      <c r="C62" s="264">
        <v>70</v>
      </c>
      <c r="D62" s="258">
        <v>36</v>
      </c>
      <c r="E62" s="35">
        <v>10</v>
      </c>
      <c r="F62" s="35">
        <v>8</v>
      </c>
    </row>
    <row r="63" spans="1:6" x14ac:dyDescent="0.15">
      <c r="A63" s="257" t="s">
        <v>951</v>
      </c>
      <c r="B63" s="264">
        <v>0</v>
      </c>
      <c r="C63" s="264">
        <v>0</v>
      </c>
      <c r="D63" s="264">
        <v>0</v>
      </c>
      <c r="E63" s="35">
        <v>0</v>
      </c>
      <c r="F63" s="35">
        <v>0</v>
      </c>
    </row>
    <row r="64" spans="1:6" s="261" customFormat="1" x14ac:dyDescent="0.15">
      <c r="A64" s="274" t="s">
        <v>16</v>
      </c>
      <c r="B64" s="262">
        <f t="shared" ref="B64:F64" si="11">SUM(B65:B77)</f>
        <v>187</v>
      </c>
      <c r="C64" s="262">
        <f t="shared" si="11"/>
        <v>542</v>
      </c>
      <c r="D64" s="262">
        <f t="shared" si="11"/>
        <v>168</v>
      </c>
      <c r="E64" s="20">
        <f t="shared" si="11"/>
        <v>5341</v>
      </c>
      <c r="F64" s="63">
        <f t="shared" si="11"/>
        <v>6346</v>
      </c>
    </row>
    <row r="65" spans="1:6" x14ac:dyDescent="0.15">
      <c r="A65" s="257" t="s">
        <v>952</v>
      </c>
      <c r="B65" s="350">
        <v>9</v>
      </c>
      <c r="C65" s="350">
        <v>0</v>
      </c>
      <c r="D65" s="257">
        <v>18</v>
      </c>
      <c r="E65" s="24">
        <v>1226</v>
      </c>
      <c r="F65" s="24">
        <v>2273</v>
      </c>
    </row>
    <row r="66" spans="1:6" x14ac:dyDescent="0.15">
      <c r="A66" s="257" t="s">
        <v>953</v>
      </c>
      <c r="B66" s="264">
        <v>6</v>
      </c>
      <c r="C66" s="264">
        <v>23</v>
      </c>
      <c r="D66" s="258">
        <v>5</v>
      </c>
      <c r="E66" s="35">
        <v>220</v>
      </c>
      <c r="F66" s="35">
        <v>466</v>
      </c>
    </row>
    <row r="67" spans="1:6" x14ac:dyDescent="0.15">
      <c r="A67" s="257" t="s">
        <v>954</v>
      </c>
      <c r="B67" s="264">
        <v>0</v>
      </c>
      <c r="C67" s="264">
        <v>2</v>
      </c>
      <c r="D67" s="258">
        <v>35</v>
      </c>
      <c r="E67" s="35">
        <v>121</v>
      </c>
      <c r="F67" s="35">
        <v>417</v>
      </c>
    </row>
    <row r="68" spans="1:6" x14ac:dyDescent="0.15">
      <c r="A68" s="257" t="s">
        <v>955</v>
      </c>
      <c r="B68" s="264">
        <v>0</v>
      </c>
      <c r="C68" s="264">
        <v>22</v>
      </c>
      <c r="D68" s="258">
        <v>22</v>
      </c>
      <c r="E68" s="35">
        <v>64</v>
      </c>
      <c r="F68" s="35">
        <v>403</v>
      </c>
    </row>
    <row r="69" spans="1:6" x14ac:dyDescent="0.15">
      <c r="A69" s="257" t="s">
        <v>956</v>
      </c>
      <c r="B69" s="264">
        <v>0</v>
      </c>
      <c r="C69" s="264">
        <v>0</v>
      </c>
      <c r="D69" s="264">
        <v>0</v>
      </c>
      <c r="E69" s="35">
        <v>1354</v>
      </c>
      <c r="F69" s="35">
        <v>1724</v>
      </c>
    </row>
    <row r="70" spans="1:6" x14ac:dyDescent="0.15">
      <c r="A70" s="257" t="s">
        <v>1019</v>
      </c>
      <c r="B70" s="264">
        <v>0</v>
      </c>
      <c r="C70" s="264">
        <v>0</v>
      </c>
      <c r="D70" s="264">
        <v>0</v>
      </c>
      <c r="E70" s="35">
        <v>0</v>
      </c>
      <c r="F70" s="35">
        <v>0</v>
      </c>
    </row>
    <row r="71" spans="1:6" x14ac:dyDescent="0.15">
      <c r="A71" s="257" t="s">
        <v>958</v>
      </c>
      <c r="B71" s="264">
        <v>0</v>
      </c>
      <c r="C71" s="264">
        <v>0</v>
      </c>
      <c r="D71" s="264">
        <v>0</v>
      </c>
      <c r="E71" s="35">
        <v>0</v>
      </c>
      <c r="F71" s="35">
        <v>20</v>
      </c>
    </row>
    <row r="72" spans="1:6" x14ac:dyDescent="0.15">
      <c r="A72" s="257" t="s">
        <v>959</v>
      </c>
      <c r="B72" s="264">
        <v>0</v>
      </c>
      <c r="C72" s="264">
        <v>0</v>
      </c>
      <c r="D72" s="264">
        <v>0</v>
      </c>
      <c r="E72" s="35">
        <v>0</v>
      </c>
      <c r="F72" s="35">
        <v>25</v>
      </c>
    </row>
    <row r="73" spans="1:6" x14ac:dyDescent="0.15">
      <c r="A73" s="257" t="s">
        <v>960</v>
      </c>
      <c r="B73" s="264">
        <v>0</v>
      </c>
      <c r="C73" s="264">
        <v>0</v>
      </c>
      <c r="D73" s="264">
        <v>0</v>
      </c>
      <c r="E73" s="35">
        <v>17</v>
      </c>
      <c r="F73" s="35">
        <v>0</v>
      </c>
    </row>
    <row r="74" spans="1:6" x14ac:dyDescent="0.15">
      <c r="A74" s="257" t="s">
        <v>961</v>
      </c>
      <c r="B74" s="264">
        <v>0</v>
      </c>
      <c r="C74" s="264">
        <v>0</v>
      </c>
      <c r="D74" s="264">
        <v>0</v>
      </c>
      <c r="E74" s="35">
        <v>0</v>
      </c>
      <c r="F74" s="35">
        <v>0</v>
      </c>
    </row>
    <row r="75" spans="1:6" x14ac:dyDescent="0.15">
      <c r="A75" s="257" t="s">
        <v>962</v>
      </c>
      <c r="B75" s="264">
        <v>0</v>
      </c>
      <c r="C75" s="264">
        <v>1</v>
      </c>
      <c r="D75" s="264">
        <v>0</v>
      </c>
      <c r="E75" s="35">
        <v>56</v>
      </c>
      <c r="F75" s="35">
        <v>99</v>
      </c>
    </row>
    <row r="76" spans="1:6" x14ac:dyDescent="0.15">
      <c r="A76" s="257" t="s">
        <v>963</v>
      </c>
      <c r="B76" s="264">
        <v>7</v>
      </c>
      <c r="C76" s="264">
        <v>13</v>
      </c>
      <c r="D76" s="258">
        <v>10</v>
      </c>
      <c r="E76" s="35">
        <v>252</v>
      </c>
      <c r="F76" s="35">
        <v>165</v>
      </c>
    </row>
    <row r="77" spans="1:6" x14ac:dyDescent="0.15">
      <c r="A77" s="257" t="s">
        <v>964</v>
      </c>
      <c r="B77" s="350">
        <v>165</v>
      </c>
      <c r="C77" s="350">
        <v>481</v>
      </c>
      <c r="D77" s="257">
        <v>78</v>
      </c>
      <c r="E77" s="24">
        <v>2031</v>
      </c>
      <c r="F77" s="24">
        <v>754</v>
      </c>
    </row>
    <row r="78" spans="1:6" s="261" customFormat="1" x14ac:dyDescent="0.15">
      <c r="A78" s="274" t="s">
        <v>17</v>
      </c>
      <c r="B78" s="262">
        <f t="shared" ref="B78:F78" si="12">SUM(B79:B80)</f>
        <v>0</v>
      </c>
      <c r="C78" s="262">
        <f t="shared" si="12"/>
        <v>1</v>
      </c>
      <c r="D78" s="262">
        <f t="shared" si="12"/>
        <v>0</v>
      </c>
      <c r="E78" s="20">
        <f t="shared" si="12"/>
        <v>15</v>
      </c>
      <c r="F78" s="63">
        <f t="shared" si="12"/>
        <v>5</v>
      </c>
    </row>
    <row r="79" spans="1:6" x14ac:dyDescent="0.15">
      <c r="A79" s="257" t="s">
        <v>965</v>
      </c>
      <c r="B79" s="264">
        <v>0</v>
      </c>
      <c r="C79" s="264">
        <v>0</v>
      </c>
      <c r="D79" s="264">
        <v>0</v>
      </c>
      <c r="E79" s="26">
        <v>1</v>
      </c>
      <c r="F79" s="35">
        <v>5</v>
      </c>
    </row>
    <row r="80" spans="1:6" x14ac:dyDescent="0.15">
      <c r="A80" s="257" t="s">
        <v>966</v>
      </c>
      <c r="B80" s="264">
        <v>0</v>
      </c>
      <c r="C80" s="264">
        <v>1</v>
      </c>
      <c r="D80" s="264">
        <v>0</v>
      </c>
      <c r="E80" s="26">
        <v>14</v>
      </c>
      <c r="F80" s="35">
        <v>0</v>
      </c>
    </row>
    <row r="81" spans="1:6" s="261" customFormat="1" x14ac:dyDescent="0.15">
      <c r="A81" s="274" t="s">
        <v>18</v>
      </c>
      <c r="B81" s="262">
        <f t="shared" ref="B81:F81" si="13">SUM(B82:B92)</f>
        <v>439</v>
      </c>
      <c r="C81" s="262">
        <f t="shared" si="13"/>
        <v>193</v>
      </c>
      <c r="D81" s="262">
        <f t="shared" si="13"/>
        <v>89</v>
      </c>
      <c r="E81" s="20">
        <f t="shared" si="13"/>
        <v>107</v>
      </c>
      <c r="F81" s="63">
        <f t="shared" si="13"/>
        <v>271</v>
      </c>
    </row>
    <row r="82" spans="1:6" x14ac:dyDescent="0.15">
      <c r="A82" s="257" t="s">
        <v>1020</v>
      </c>
      <c r="B82" s="264">
        <v>53</v>
      </c>
      <c r="C82" s="264">
        <v>8</v>
      </c>
      <c r="D82" s="258">
        <v>29</v>
      </c>
      <c r="E82" s="35">
        <v>47</v>
      </c>
      <c r="F82" s="35">
        <v>107</v>
      </c>
    </row>
    <row r="83" spans="1:6" x14ac:dyDescent="0.15">
      <c r="A83" s="257" t="s">
        <v>968</v>
      </c>
      <c r="B83" s="264">
        <v>18</v>
      </c>
      <c r="C83" s="264">
        <v>1</v>
      </c>
      <c r="D83" s="258">
        <v>17</v>
      </c>
      <c r="E83" s="35">
        <v>16</v>
      </c>
      <c r="F83" s="35">
        <v>15</v>
      </c>
    </row>
    <row r="84" spans="1:6" x14ac:dyDescent="0.15">
      <c r="A84" s="257" t="s">
        <v>969</v>
      </c>
      <c r="B84" s="264">
        <v>367</v>
      </c>
      <c r="C84" s="264">
        <v>184</v>
      </c>
      <c r="D84" s="258">
        <v>41</v>
      </c>
      <c r="E84" s="35">
        <v>40</v>
      </c>
      <c r="F84" s="35">
        <v>96</v>
      </c>
    </row>
    <row r="85" spans="1:6" x14ac:dyDescent="0.15">
      <c r="A85" s="257" t="s">
        <v>970</v>
      </c>
      <c r="B85" s="264">
        <v>0</v>
      </c>
      <c r="C85" s="264">
        <v>0</v>
      </c>
      <c r="D85" s="264">
        <v>0</v>
      </c>
      <c r="E85" s="35">
        <v>0</v>
      </c>
      <c r="F85" s="35">
        <v>0</v>
      </c>
    </row>
    <row r="86" spans="1:6" x14ac:dyDescent="0.15">
      <c r="A86" s="257" t="s">
        <v>971</v>
      </c>
      <c r="B86" s="264">
        <v>0</v>
      </c>
      <c r="C86" s="264">
        <v>0</v>
      </c>
      <c r="D86" s="264">
        <v>0</v>
      </c>
      <c r="E86" s="35">
        <v>0</v>
      </c>
      <c r="F86" s="35">
        <v>0</v>
      </c>
    </row>
    <row r="87" spans="1:6" x14ac:dyDescent="0.15">
      <c r="A87" s="257" t="s">
        <v>972</v>
      </c>
      <c r="B87" s="264">
        <v>0</v>
      </c>
      <c r="C87" s="264">
        <v>0</v>
      </c>
      <c r="D87" s="264">
        <v>0</v>
      </c>
      <c r="E87" s="35">
        <v>0</v>
      </c>
      <c r="F87" s="35">
        <v>0</v>
      </c>
    </row>
    <row r="88" spans="1:6" x14ac:dyDescent="0.15">
      <c r="A88" s="257" t="s">
        <v>973</v>
      </c>
      <c r="B88" s="264">
        <v>0</v>
      </c>
      <c r="C88" s="264">
        <v>0</v>
      </c>
      <c r="D88" s="264">
        <v>0</v>
      </c>
      <c r="E88" s="35">
        <v>0</v>
      </c>
      <c r="F88" s="35">
        <v>0</v>
      </c>
    </row>
    <row r="89" spans="1:6" x14ac:dyDescent="0.15">
      <c r="A89" s="257" t="s">
        <v>974</v>
      </c>
      <c r="B89" s="264">
        <v>0</v>
      </c>
      <c r="C89" s="264">
        <v>0</v>
      </c>
      <c r="D89" s="264">
        <v>0</v>
      </c>
      <c r="E89" s="35">
        <v>0</v>
      </c>
      <c r="F89" s="35">
        <v>0</v>
      </c>
    </row>
    <row r="90" spans="1:6" x14ac:dyDescent="0.15">
      <c r="A90" s="257" t="s">
        <v>975</v>
      </c>
      <c r="B90" s="264">
        <v>1</v>
      </c>
      <c r="C90" s="264">
        <v>0</v>
      </c>
      <c r="D90" s="258">
        <v>2</v>
      </c>
      <c r="E90" s="35">
        <v>4</v>
      </c>
      <c r="F90" s="35">
        <v>9</v>
      </c>
    </row>
    <row r="91" spans="1:6" x14ac:dyDescent="0.15">
      <c r="A91" s="257" t="s">
        <v>976</v>
      </c>
      <c r="B91" s="264">
        <v>0</v>
      </c>
      <c r="C91" s="264">
        <v>0</v>
      </c>
      <c r="D91" s="264">
        <v>0</v>
      </c>
      <c r="E91" s="35">
        <v>0</v>
      </c>
      <c r="F91" s="35">
        <v>0</v>
      </c>
    </row>
    <row r="92" spans="1:6" x14ac:dyDescent="0.15">
      <c r="A92" s="257" t="s">
        <v>977</v>
      </c>
      <c r="B92" s="264">
        <v>0</v>
      </c>
      <c r="C92" s="264">
        <v>0</v>
      </c>
      <c r="D92" s="264">
        <v>0</v>
      </c>
      <c r="E92" s="35">
        <v>0</v>
      </c>
      <c r="F92" s="35">
        <v>44</v>
      </c>
    </row>
    <row r="93" spans="1:6" s="261" customFormat="1" x14ac:dyDescent="0.15">
      <c r="A93" s="274" t="s">
        <v>19</v>
      </c>
      <c r="B93" s="301">
        <f t="shared" ref="B93:F93" si="14">SUM(B94:B112)</f>
        <v>10</v>
      </c>
      <c r="C93" s="301">
        <f t="shared" si="14"/>
        <v>84</v>
      </c>
      <c r="D93" s="301">
        <f t="shared" si="14"/>
        <v>99</v>
      </c>
      <c r="E93" s="126">
        <f t="shared" si="14"/>
        <v>70</v>
      </c>
      <c r="F93" s="64">
        <f t="shared" si="14"/>
        <v>241</v>
      </c>
    </row>
    <row r="94" spans="1:6" x14ac:dyDescent="0.15">
      <c r="A94" s="257" t="s">
        <v>1021</v>
      </c>
      <c r="B94" s="350">
        <v>0</v>
      </c>
      <c r="C94" s="350">
        <v>0</v>
      </c>
      <c r="D94" s="350">
        <v>0</v>
      </c>
      <c r="E94" s="24">
        <v>0</v>
      </c>
      <c r="F94" s="24">
        <v>0</v>
      </c>
    </row>
    <row r="95" spans="1:6" x14ac:dyDescent="0.15">
      <c r="A95" s="257" t="s">
        <v>1022</v>
      </c>
      <c r="B95" s="350">
        <v>0</v>
      </c>
      <c r="C95" s="350">
        <v>0</v>
      </c>
      <c r="D95" s="350">
        <v>0</v>
      </c>
      <c r="E95" s="24">
        <v>0</v>
      </c>
      <c r="F95" s="24">
        <v>0</v>
      </c>
    </row>
    <row r="96" spans="1:6" x14ac:dyDescent="0.15">
      <c r="A96" s="257" t="s">
        <v>980</v>
      </c>
      <c r="B96" s="350">
        <v>0</v>
      </c>
      <c r="C96" s="350">
        <v>0</v>
      </c>
      <c r="D96" s="350">
        <v>0</v>
      </c>
      <c r="E96" s="24">
        <v>0</v>
      </c>
      <c r="F96" s="24">
        <v>0</v>
      </c>
    </row>
    <row r="97" spans="1:6" x14ac:dyDescent="0.15">
      <c r="A97" s="257" t="s">
        <v>981</v>
      </c>
      <c r="B97" s="350">
        <v>0</v>
      </c>
      <c r="C97" s="350">
        <v>2</v>
      </c>
      <c r="D97" s="257">
        <v>8</v>
      </c>
      <c r="E97" s="24">
        <v>26</v>
      </c>
      <c r="F97" s="24">
        <v>76</v>
      </c>
    </row>
    <row r="98" spans="1:6" x14ac:dyDescent="0.15">
      <c r="A98" s="257" t="s">
        <v>982</v>
      </c>
      <c r="B98" s="350">
        <v>0</v>
      </c>
      <c r="C98" s="350">
        <v>0</v>
      </c>
      <c r="D98" s="257">
        <v>1</v>
      </c>
      <c r="E98" s="24">
        <v>0</v>
      </c>
      <c r="F98" s="24">
        <v>0</v>
      </c>
    </row>
    <row r="99" spans="1:6" x14ac:dyDescent="0.15">
      <c r="A99" s="257" t="s">
        <v>983</v>
      </c>
      <c r="B99" s="350">
        <v>10</v>
      </c>
      <c r="C99" s="350">
        <v>13</v>
      </c>
      <c r="D99" s="257">
        <v>58</v>
      </c>
      <c r="E99" s="24">
        <v>23</v>
      </c>
      <c r="F99" s="24">
        <v>99</v>
      </c>
    </row>
    <row r="100" spans="1:6" x14ac:dyDescent="0.15">
      <c r="A100" s="257" t="s">
        <v>984</v>
      </c>
      <c r="B100" s="350">
        <v>0</v>
      </c>
      <c r="C100" s="350">
        <v>0</v>
      </c>
      <c r="D100" s="350">
        <v>0</v>
      </c>
      <c r="E100" s="24">
        <v>0</v>
      </c>
      <c r="F100" s="24">
        <v>0</v>
      </c>
    </row>
    <row r="101" spans="1:6" x14ac:dyDescent="0.15">
      <c r="A101" s="257" t="s">
        <v>985</v>
      </c>
      <c r="B101" s="350">
        <v>0</v>
      </c>
      <c r="C101" s="350">
        <v>0</v>
      </c>
      <c r="D101" s="350">
        <v>0</v>
      </c>
      <c r="E101" s="24">
        <v>0</v>
      </c>
      <c r="F101" s="24">
        <v>0</v>
      </c>
    </row>
    <row r="102" spans="1:6" x14ac:dyDescent="0.15">
      <c r="A102" s="257" t="s">
        <v>986</v>
      </c>
      <c r="B102" s="350">
        <v>0</v>
      </c>
      <c r="C102" s="350">
        <v>0</v>
      </c>
      <c r="D102" s="350">
        <v>0</v>
      </c>
      <c r="E102" s="24">
        <v>0</v>
      </c>
      <c r="F102" s="24">
        <v>2</v>
      </c>
    </row>
    <row r="103" spans="1:6" x14ac:dyDescent="0.15">
      <c r="A103" s="257" t="s">
        <v>987</v>
      </c>
      <c r="B103" s="350">
        <v>0</v>
      </c>
      <c r="C103" s="350">
        <v>0</v>
      </c>
      <c r="D103" s="257">
        <v>1</v>
      </c>
      <c r="E103" s="24">
        <v>0</v>
      </c>
      <c r="F103" s="24">
        <v>8</v>
      </c>
    </row>
    <row r="104" spans="1:6" x14ac:dyDescent="0.15">
      <c r="A104" s="257" t="s">
        <v>988</v>
      </c>
      <c r="B104" s="350">
        <v>0</v>
      </c>
      <c r="C104" s="350">
        <v>0</v>
      </c>
      <c r="D104" s="350">
        <v>0</v>
      </c>
      <c r="E104" s="24">
        <v>0</v>
      </c>
      <c r="F104" s="24">
        <v>0</v>
      </c>
    </row>
    <row r="105" spans="1:6" x14ac:dyDescent="0.15">
      <c r="A105" s="257" t="s">
        <v>989</v>
      </c>
      <c r="B105" s="350">
        <v>0</v>
      </c>
      <c r="C105" s="350">
        <v>0</v>
      </c>
      <c r="D105" s="350">
        <v>0</v>
      </c>
      <c r="E105" s="24">
        <v>0</v>
      </c>
      <c r="F105" s="24">
        <v>0</v>
      </c>
    </row>
    <row r="106" spans="1:6" x14ac:dyDescent="0.15">
      <c r="A106" s="257" t="s">
        <v>990</v>
      </c>
      <c r="B106" s="350">
        <v>0</v>
      </c>
      <c r="C106" s="350">
        <v>0</v>
      </c>
      <c r="D106" s="350">
        <v>0</v>
      </c>
      <c r="E106" s="24">
        <v>0</v>
      </c>
      <c r="F106" s="24">
        <v>0</v>
      </c>
    </row>
    <row r="107" spans="1:6" x14ac:dyDescent="0.15">
      <c r="A107" s="257" t="s">
        <v>991</v>
      </c>
      <c r="B107" s="350">
        <v>0</v>
      </c>
      <c r="C107" s="350">
        <v>0</v>
      </c>
      <c r="D107" s="350">
        <v>0</v>
      </c>
      <c r="E107" s="24">
        <v>0</v>
      </c>
      <c r="F107" s="24">
        <v>0</v>
      </c>
    </row>
    <row r="108" spans="1:6" x14ac:dyDescent="0.15">
      <c r="A108" s="257" t="s">
        <v>992</v>
      </c>
      <c r="B108" s="350">
        <v>0</v>
      </c>
      <c r="C108" s="350">
        <v>69</v>
      </c>
      <c r="D108" s="257">
        <v>31</v>
      </c>
      <c r="E108" s="24">
        <v>21</v>
      </c>
      <c r="F108" s="24">
        <v>56</v>
      </c>
    </row>
    <row r="109" spans="1:6" ht="11.25" x14ac:dyDescent="0.15">
      <c r="A109" s="257" t="s">
        <v>1042</v>
      </c>
      <c r="B109" s="350">
        <v>0</v>
      </c>
      <c r="C109" s="350">
        <v>0</v>
      </c>
      <c r="D109" s="350">
        <v>0</v>
      </c>
      <c r="E109" s="24">
        <v>0</v>
      </c>
      <c r="F109" s="24">
        <v>0</v>
      </c>
    </row>
    <row r="110" spans="1:6" x14ac:dyDescent="0.15">
      <c r="A110" s="257" t="s">
        <v>994</v>
      </c>
      <c r="B110" s="350">
        <v>0</v>
      </c>
      <c r="C110" s="350">
        <v>0</v>
      </c>
      <c r="D110" s="350">
        <v>0</v>
      </c>
      <c r="E110" s="24">
        <v>0</v>
      </c>
      <c r="F110" s="24">
        <v>0</v>
      </c>
    </row>
    <row r="111" spans="1:6" x14ac:dyDescent="0.15">
      <c r="A111" s="257" t="s">
        <v>995</v>
      </c>
      <c r="B111" s="350">
        <v>0</v>
      </c>
      <c r="C111" s="350">
        <v>0</v>
      </c>
      <c r="D111" s="350">
        <v>0</v>
      </c>
      <c r="E111" s="24">
        <v>0</v>
      </c>
      <c r="F111" s="24">
        <v>0</v>
      </c>
    </row>
    <row r="112" spans="1:6" ht="11.25" x14ac:dyDescent="0.15">
      <c r="A112" s="257" t="s">
        <v>1043</v>
      </c>
      <c r="B112" s="350">
        <v>0</v>
      </c>
      <c r="C112" s="350">
        <v>0</v>
      </c>
      <c r="D112" s="350">
        <v>0</v>
      </c>
      <c r="E112" s="24">
        <v>0</v>
      </c>
      <c r="F112" s="24">
        <v>0</v>
      </c>
    </row>
    <row r="113" spans="1:7" s="261" customFormat="1" x14ac:dyDescent="0.15">
      <c r="A113" s="274" t="s">
        <v>20</v>
      </c>
      <c r="B113" s="301">
        <f t="shared" ref="B113:F113" si="15">SUM(B114:B124)</f>
        <v>486</v>
      </c>
      <c r="C113" s="301">
        <f t="shared" si="15"/>
        <v>597</v>
      </c>
      <c r="D113" s="301">
        <f t="shared" si="15"/>
        <v>671</v>
      </c>
      <c r="E113" s="126">
        <f t="shared" si="15"/>
        <v>735</v>
      </c>
      <c r="F113" s="64">
        <f t="shared" si="15"/>
        <v>788</v>
      </c>
    </row>
    <row r="114" spans="1:7" x14ac:dyDescent="0.15">
      <c r="A114" s="257" t="s">
        <v>1053</v>
      </c>
      <c r="B114" s="350">
        <v>23</v>
      </c>
      <c r="C114" s="350">
        <v>23</v>
      </c>
      <c r="D114" s="257">
        <v>30</v>
      </c>
      <c r="E114" s="24">
        <v>37</v>
      </c>
      <c r="F114" s="24">
        <v>17</v>
      </c>
    </row>
    <row r="115" spans="1:7" x14ac:dyDescent="0.15">
      <c r="A115" s="257" t="s">
        <v>998</v>
      </c>
      <c r="B115" s="264">
        <v>0</v>
      </c>
      <c r="C115" s="264">
        <v>0</v>
      </c>
      <c r="D115" s="264">
        <v>0</v>
      </c>
      <c r="E115" s="35">
        <v>0</v>
      </c>
      <c r="F115" s="35">
        <v>0</v>
      </c>
    </row>
    <row r="116" spans="1:7" x14ac:dyDescent="0.15">
      <c r="A116" s="257" t="s">
        <v>999</v>
      </c>
      <c r="B116" s="264">
        <v>0</v>
      </c>
      <c r="C116" s="264">
        <v>0</v>
      </c>
      <c r="D116" s="264">
        <v>0</v>
      </c>
      <c r="E116" s="35">
        <v>0</v>
      </c>
      <c r="F116" s="35">
        <v>0</v>
      </c>
    </row>
    <row r="117" spans="1:7" x14ac:dyDescent="0.15">
      <c r="A117" s="257" t="s">
        <v>1000</v>
      </c>
      <c r="B117" s="264">
        <v>1</v>
      </c>
      <c r="C117" s="264">
        <v>0</v>
      </c>
      <c r="D117" s="264">
        <v>0</v>
      </c>
      <c r="E117" s="35">
        <v>0</v>
      </c>
      <c r="F117" s="35">
        <v>1</v>
      </c>
    </row>
    <row r="118" spans="1:7" x14ac:dyDescent="0.15">
      <c r="A118" s="257" t="s">
        <v>1001</v>
      </c>
      <c r="B118" s="264">
        <v>31</v>
      </c>
      <c r="C118" s="264">
        <v>18</v>
      </c>
      <c r="D118" s="258">
        <v>48</v>
      </c>
      <c r="E118" s="35">
        <v>41</v>
      </c>
      <c r="F118" s="35">
        <v>51</v>
      </c>
    </row>
    <row r="119" spans="1:7" x14ac:dyDescent="0.15">
      <c r="A119" s="257" t="s">
        <v>1002</v>
      </c>
      <c r="B119" s="264">
        <v>0</v>
      </c>
      <c r="C119" s="264">
        <v>0</v>
      </c>
      <c r="D119" s="264">
        <v>0</v>
      </c>
      <c r="E119" s="35">
        <v>0</v>
      </c>
      <c r="F119" s="35">
        <v>0</v>
      </c>
    </row>
    <row r="120" spans="1:7" x14ac:dyDescent="0.15">
      <c r="A120" s="257" t="s">
        <v>1003</v>
      </c>
      <c r="B120" s="264">
        <v>1</v>
      </c>
      <c r="C120" s="264">
        <v>0</v>
      </c>
      <c r="D120" s="258">
        <v>5</v>
      </c>
      <c r="E120" s="35">
        <v>0</v>
      </c>
      <c r="F120" s="35">
        <v>3</v>
      </c>
    </row>
    <row r="121" spans="1:7" x14ac:dyDescent="0.15">
      <c r="A121" s="257" t="s">
        <v>1004</v>
      </c>
      <c r="B121" s="264">
        <v>4</v>
      </c>
      <c r="C121" s="264">
        <v>0</v>
      </c>
      <c r="D121" s="258">
        <v>1</v>
      </c>
      <c r="E121" s="35">
        <v>0</v>
      </c>
      <c r="F121" s="35">
        <v>12</v>
      </c>
    </row>
    <row r="122" spans="1:7" x14ac:dyDescent="0.15">
      <c r="A122" s="257" t="s">
        <v>1005</v>
      </c>
      <c r="B122" s="264">
        <v>60</v>
      </c>
      <c r="C122" s="264">
        <v>137</v>
      </c>
      <c r="D122" s="258">
        <v>44</v>
      </c>
      <c r="E122" s="35">
        <v>5</v>
      </c>
      <c r="F122" s="35">
        <v>56</v>
      </c>
    </row>
    <row r="123" spans="1:7" x14ac:dyDescent="0.15">
      <c r="A123" s="257" t="s">
        <v>1006</v>
      </c>
      <c r="B123" s="264">
        <v>0</v>
      </c>
      <c r="C123" s="264">
        <v>0</v>
      </c>
      <c r="D123" s="264">
        <v>0</v>
      </c>
      <c r="E123" s="35">
        <v>0</v>
      </c>
      <c r="F123" s="35">
        <v>0</v>
      </c>
    </row>
    <row r="124" spans="1:7" x14ac:dyDescent="0.15">
      <c r="A124" s="257" t="s">
        <v>1007</v>
      </c>
      <c r="B124" s="264">
        <v>366</v>
      </c>
      <c r="C124" s="264">
        <v>419</v>
      </c>
      <c r="D124" s="258">
        <v>543</v>
      </c>
      <c r="E124" s="35">
        <v>652</v>
      </c>
      <c r="F124" s="35">
        <v>648</v>
      </c>
    </row>
    <row r="125" spans="1:7" x14ac:dyDescent="0.15">
      <c r="F125" s="258"/>
    </row>
    <row r="126" spans="1:7" x14ac:dyDescent="0.15">
      <c r="A126" s="2572" t="s">
        <v>1054</v>
      </c>
      <c r="B126" s="2572"/>
      <c r="C126" s="2572"/>
      <c r="D126" s="2572"/>
      <c r="E126" s="2572"/>
      <c r="F126" s="2572"/>
    </row>
    <row r="127" spans="1:7" ht="11.25" customHeight="1" x14ac:dyDescent="0.15">
      <c r="A127" s="2572" t="s">
        <v>1024</v>
      </c>
      <c r="B127" s="2572"/>
      <c r="C127" s="2572"/>
      <c r="D127" s="2572"/>
      <c r="E127" s="2572"/>
      <c r="F127" s="2572"/>
      <c r="G127" s="356"/>
    </row>
    <row r="128" spans="1:7" s="266" customFormat="1" ht="33.75" customHeight="1" x14ac:dyDescent="0.25">
      <c r="A128" s="2572" t="s">
        <v>1055</v>
      </c>
      <c r="B128" s="2572"/>
      <c r="C128" s="2572"/>
      <c r="D128" s="2572"/>
      <c r="E128" s="2572"/>
      <c r="F128" s="2572"/>
      <c r="G128" s="357"/>
    </row>
    <row r="129" spans="1:7" ht="11.25" customHeight="1" x14ac:dyDescent="0.15">
      <c r="A129" s="2573" t="s">
        <v>1047</v>
      </c>
      <c r="B129" s="2573"/>
      <c r="C129" s="2573"/>
      <c r="D129" s="2573"/>
      <c r="E129" s="2573"/>
      <c r="F129" s="2573"/>
      <c r="G129" s="356"/>
    </row>
    <row r="130" spans="1:7" ht="11.25" customHeight="1" x14ac:dyDescent="0.15">
      <c r="A130" s="2573" t="s">
        <v>506</v>
      </c>
      <c r="B130" s="2573"/>
      <c r="C130" s="2573"/>
      <c r="D130" s="2573"/>
      <c r="E130" s="2573"/>
      <c r="F130" s="2573"/>
    </row>
    <row r="131" spans="1:7" x14ac:dyDescent="0.15">
      <c r="B131" s="257"/>
      <c r="C131" s="257"/>
      <c r="D131" s="257"/>
      <c r="E131" s="257"/>
      <c r="F131" s="78"/>
    </row>
    <row r="132" spans="1:7" x14ac:dyDescent="0.15">
      <c r="B132" s="257"/>
      <c r="C132" s="257"/>
      <c r="D132" s="257"/>
      <c r="E132" s="257"/>
      <c r="F132" s="78"/>
    </row>
    <row r="133" spans="1:7" x14ac:dyDescent="0.15">
      <c r="B133" s="257"/>
      <c r="C133" s="257"/>
      <c r="D133" s="257"/>
      <c r="E133" s="257"/>
      <c r="F133" s="78"/>
    </row>
    <row r="134" spans="1:7" x14ac:dyDescent="0.15">
      <c r="B134" s="257"/>
      <c r="C134" s="257"/>
      <c r="D134" s="257"/>
      <c r="E134" s="257"/>
      <c r="F134" s="78"/>
    </row>
    <row r="135" spans="1:7" x14ac:dyDescent="0.15">
      <c r="B135" s="257"/>
      <c r="C135" s="257"/>
      <c r="D135" s="257"/>
      <c r="E135" s="257"/>
      <c r="F135" s="78"/>
    </row>
  </sheetData>
  <mergeCells count="8">
    <mergeCell ref="A129:F129"/>
    <mergeCell ref="A130:F130"/>
    <mergeCell ref="A2:F2"/>
    <mergeCell ref="A4:A5"/>
    <mergeCell ref="B4:F4"/>
    <mergeCell ref="A126:F126"/>
    <mergeCell ref="A127:F127"/>
    <mergeCell ref="A128:F128"/>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dimension ref="A1:O30"/>
  <sheetViews>
    <sheetView zoomScaleNormal="100" workbookViewId="0"/>
  </sheetViews>
  <sheetFormatPr baseColWidth="10" defaultRowHeight="10.5" x14ac:dyDescent="0.15"/>
  <cols>
    <col min="1" max="1" width="23.28515625" style="359" customWidth="1"/>
    <col min="2" max="2" width="11.42578125" style="359"/>
    <col min="3" max="5" width="14.28515625" style="359" customWidth="1"/>
    <col min="6" max="16384" width="11.42578125" style="359"/>
  </cols>
  <sheetData>
    <row r="1" spans="1:15" ht="11.25" customHeight="1" x14ac:dyDescent="0.15">
      <c r="A1" s="358"/>
    </row>
    <row r="2" spans="1:15" ht="41.25" customHeight="1" x14ac:dyDescent="0.15">
      <c r="A2" s="2601" t="s">
        <v>1056</v>
      </c>
      <c r="B2" s="2601"/>
      <c r="C2" s="2601"/>
      <c r="D2" s="2601"/>
      <c r="E2" s="2601"/>
      <c r="H2" s="358"/>
      <c r="I2" s="360"/>
      <c r="J2" s="2601"/>
      <c r="K2" s="2601"/>
      <c r="L2" s="2601"/>
      <c r="M2" s="2601"/>
      <c r="N2" s="2601"/>
      <c r="O2" s="358"/>
    </row>
    <row r="3" spans="1:15" ht="11.25" customHeight="1" x14ac:dyDescent="0.15">
      <c r="A3" s="2602"/>
      <c r="B3" s="2602"/>
      <c r="C3" s="2602"/>
      <c r="D3" s="2602"/>
      <c r="E3" s="2602"/>
    </row>
    <row r="4" spans="1:15" ht="15" customHeight="1" x14ac:dyDescent="0.15">
      <c r="A4" s="2603" t="s">
        <v>1057</v>
      </c>
      <c r="B4" s="2604" t="s">
        <v>89</v>
      </c>
      <c r="C4" s="2605" t="s">
        <v>1058</v>
      </c>
      <c r="D4" s="2605"/>
      <c r="E4" s="2604" t="s">
        <v>1059</v>
      </c>
    </row>
    <row r="5" spans="1:15" ht="25.5" customHeight="1" x14ac:dyDescent="0.15">
      <c r="A5" s="2603"/>
      <c r="B5" s="2604"/>
      <c r="C5" s="361" t="s">
        <v>1060</v>
      </c>
      <c r="D5" s="361" t="s">
        <v>1061</v>
      </c>
      <c r="E5" s="2604"/>
      <c r="G5" s="362"/>
      <c r="H5" s="362"/>
    </row>
    <row r="6" spans="1:15" ht="12.75" customHeight="1" x14ac:dyDescent="0.15">
      <c r="A6" s="363" t="s">
        <v>71</v>
      </c>
      <c r="B6" s="364">
        <f>SUM(C6:D6)</f>
        <v>13</v>
      </c>
      <c r="C6" s="364">
        <f>SUM(C7:C21)</f>
        <v>9</v>
      </c>
      <c r="D6" s="364">
        <f>SUM(D7:D21)</f>
        <v>4</v>
      </c>
      <c r="E6" s="364">
        <f>SUM(E7:E21)</f>
        <v>5</v>
      </c>
      <c r="G6" s="362"/>
      <c r="H6" s="362"/>
    </row>
    <row r="7" spans="1:15" ht="12.75" customHeight="1" x14ac:dyDescent="0.15">
      <c r="A7" s="359" t="s">
        <v>5</v>
      </c>
      <c r="B7" s="364">
        <f t="shared" ref="B7:B21" si="0">SUM(C7:D7)</f>
        <v>0</v>
      </c>
      <c r="C7" s="365">
        <v>0</v>
      </c>
      <c r="D7" s="365">
        <v>0</v>
      </c>
      <c r="E7" s="365">
        <v>0</v>
      </c>
    </row>
    <row r="8" spans="1:15" ht="12.75" customHeight="1" x14ac:dyDescent="0.15">
      <c r="A8" s="359" t="s">
        <v>7</v>
      </c>
      <c r="B8" s="364">
        <f t="shared" si="0"/>
        <v>1</v>
      </c>
      <c r="C8" s="365">
        <v>1</v>
      </c>
      <c r="D8" s="365">
        <v>0</v>
      </c>
      <c r="E8" s="365">
        <v>0</v>
      </c>
    </row>
    <row r="9" spans="1:15" ht="12.75" customHeight="1" x14ac:dyDescent="0.15">
      <c r="A9" s="359" t="s">
        <v>8</v>
      </c>
      <c r="B9" s="364">
        <f t="shared" si="0"/>
        <v>0</v>
      </c>
      <c r="C9" s="365">
        <v>0</v>
      </c>
      <c r="D9" s="365">
        <v>0</v>
      </c>
      <c r="E9" s="365">
        <v>0</v>
      </c>
    </row>
    <row r="10" spans="1:15" ht="12.75" customHeight="1" x14ac:dyDescent="0.15">
      <c r="A10" s="359" t="s">
        <v>9</v>
      </c>
      <c r="B10" s="364">
        <f t="shared" si="0"/>
        <v>2</v>
      </c>
      <c r="C10" s="365">
        <v>1</v>
      </c>
      <c r="D10" s="365">
        <v>1</v>
      </c>
      <c r="E10" s="365">
        <v>1</v>
      </c>
    </row>
    <row r="11" spans="1:15" ht="12.75" customHeight="1" x14ac:dyDescent="0.15">
      <c r="A11" s="359" t="s">
        <v>10</v>
      </c>
      <c r="B11" s="364">
        <f t="shared" si="0"/>
        <v>1</v>
      </c>
      <c r="C11" s="365">
        <v>1</v>
      </c>
      <c r="D11" s="365">
        <v>0</v>
      </c>
      <c r="E11" s="365">
        <v>0</v>
      </c>
    </row>
    <row r="12" spans="1:15" ht="12.75" customHeight="1" x14ac:dyDescent="0.15">
      <c r="A12" s="359" t="s">
        <v>11</v>
      </c>
      <c r="B12" s="364">
        <f t="shared" si="0"/>
        <v>1</v>
      </c>
      <c r="C12" s="365">
        <v>0</v>
      </c>
      <c r="D12" s="365">
        <v>1</v>
      </c>
      <c r="E12" s="365">
        <v>2</v>
      </c>
    </row>
    <row r="13" spans="1:15" ht="12.75" customHeight="1" x14ac:dyDescent="0.15">
      <c r="A13" s="359" t="s">
        <v>12</v>
      </c>
      <c r="B13" s="364">
        <f t="shared" si="0"/>
        <v>1</v>
      </c>
      <c r="C13" s="365">
        <v>1</v>
      </c>
      <c r="D13" s="365">
        <v>0</v>
      </c>
      <c r="E13" s="365">
        <v>0</v>
      </c>
    </row>
    <row r="14" spans="1:15" ht="12.75" customHeight="1" x14ac:dyDescent="0.15">
      <c r="A14" s="359" t="s">
        <v>13</v>
      </c>
      <c r="B14" s="364">
        <f t="shared" si="0"/>
        <v>0</v>
      </c>
      <c r="C14" s="365">
        <v>0</v>
      </c>
      <c r="D14" s="365">
        <v>0</v>
      </c>
      <c r="E14" s="365">
        <v>0</v>
      </c>
    </row>
    <row r="15" spans="1:15" ht="12.75" customHeight="1" x14ac:dyDescent="0.15">
      <c r="A15" s="359" t="s">
        <v>14</v>
      </c>
      <c r="B15" s="364">
        <f t="shared" si="0"/>
        <v>0</v>
      </c>
      <c r="C15" s="365">
        <v>0</v>
      </c>
      <c r="D15" s="365">
        <v>0</v>
      </c>
      <c r="E15" s="365">
        <v>0</v>
      </c>
    </row>
    <row r="16" spans="1:15" ht="12.75" customHeight="1" x14ac:dyDescent="0.15">
      <c r="A16" s="359" t="s">
        <v>15</v>
      </c>
      <c r="B16" s="364">
        <f t="shared" si="0"/>
        <v>1</v>
      </c>
      <c r="C16" s="365">
        <v>1</v>
      </c>
      <c r="D16" s="365">
        <v>0</v>
      </c>
      <c r="E16" s="365">
        <v>0</v>
      </c>
    </row>
    <row r="17" spans="1:7" ht="12.75" customHeight="1" x14ac:dyDescent="0.15">
      <c r="A17" s="359" t="s">
        <v>16</v>
      </c>
      <c r="B17" s="364">
        <f t="shared" si="0"/>
        <v>3</v>
      </c>
      <c r="C17" s="365">
        <v>3</v>
      </c>
      <c r="D17" s="365">
        <v>0</v>
      </c>
      <c r="E17" s="365">
        <v>0</v>
      </c>
    </row>
    <row r="18" spans="1:7" ht="12.75" customHeight="1" x14ac:dyDescent="0.15">
      <c r="A18" s="359" t="s">
        <v>17</v>
      </c>
      <c r="B18" s="364">
        <f t="shared" si="0"/>
        <v>3</v>
      </c>
      <c r="C18" s="365">
        <v>1</v>
      </c>
      <c r="D18" s="365">
        <v>2</v>
      </c>
      <c r="E18" s="365">
        <v>2</v>
      </c>
    </row>
    <row r="19" spans="1:7" ht="12.75" customHeight="1" x14ac:dyDescent="0.15">
      <c r="A19" s="359" t="s">
        <v>18</v>
      </c>
      <c r="B19" s="364">
        <f t="shared" si="0"/>
        <v>0</v>
      </c>
      <c r="C19" s="365">
        <v>0</v>
      </c>
      <c r="D19" s="365">
        <v>0</v>
      </c>
      <c r="E19" s="365">
        <v>0</v>
      </c>
    </row>
    <row r="20" spans="1:7" ht="12.75" customHeight="1" x14ac:dyDescent="0.15">
      <c r="A20" s="359" t="s">
        <v>19</v>
      </c>
      <c r="B20" s="364">
        <f t="shared" si="0"/>
        <v>0</v>
      </c>
      <c r="C20" s="365">
        <v>0</v>
      </c>
      <c r="D20" s="365">
        <v>0</v>
      </c>
      <c r="E20" s="365">
        <v>0</v>
      </c>
    </row>
    <row r="21" spans="1:7" ht="12.75" customHeight="1" x14ac:dyDescent="0.15">
      <c r="A21" s="359" t="s">
        <v>20</v>
      </c>
      <c r="B21" s="364">
        <f t="shared" si="0"/>
        <v>0</v>
      </c>
      <c r="C21" s="365">
        <v>0</v>
      </c>
      <c r="D21" s="365">
        <v>0</v>
      </c>
      <c r="E21" s="365">
        <v>0</v>
      </c>
    </row>
    <row r="22" spans="1:7" ht="12.75" customHeight="1" x14ac:dyDescent="0.15"/>
    <row r="23" spans="1:7" ht="53.25" customHeight="1" x14ac:dyDescent="0.15">
      <c r="A23" s="2599" t="s">
        <v>1062</v>
      </c>
      <c r="B23" s="2599"/>
      <c r="C23" s="2599"/>
      <c r="D23" s="2599"/>
      <c r="E23" s="2599"/>
    </row>
    <row r="24" spans="1:7" ht="22.5" customHeight="1" x14ac:dyDescent="0.15">
      <c r="A24" s="2599" t="s">
        <v>1063</v>
      </c>
      <c r="B24" s="2599"/>
      <c r="C24" s="2599"/>
      <c r="D24" s="2599"/>
      <c r="E24" s="2599"/>
    </row>
    <row r="25" spans="1:7" ht="12.75" customHeight="1" x14ac:dyDescent="0.15">
      <c r="A25" s="2600" t="s">
        <v>21</v>
      </c>
      <c r="B25" s="2600"/>
      <c r="C25" s="2600"/>
      <c r="D25" s="2600"/>
      <c r="E25" s="2600"/>
    </row>
    <row r="26" spans="1:7" ht="12.75" customHeight="1" x14ac:dyDescent="0.15">
      <c r="A26" s="366" t="s">
        <v>1064</v>
      </c>
      <c r="B26" s="366"/>
      <c r="C26" s="366"/>
      <c r="D26" s="366"/>
      <c r="E26" s="366"/>
      <c r="F26" s="366"/>
      <c r="G26" s="366"/>
    </row>
    <row r="27" spans="1:7" ht="15" customHeight="1" x14ac:dyDescent="0.15">
      <c r="A27" s="366"/>
      <c r="B27" s="366"/>
      <c r="C27" s="366"/>
      <c r="D27" s="366"/>
      <c r="E27" s="366"/>
      <c r="F27" s="366"/>
      <c r="G27" s="366"/>
    </row>
    <row r="30" spans="1:7" x14ac:dyDescent="0.15">
      <c r="A30" s="367"/>
    </row>
  </sheetData>
  <mergeCells count="10">
    <mergeCell ref="A23:E23"/>
    <mergeCell ref="A24:E24"/>
    <mergeCell ref="A25:E25"/>
    <mergeCell ref="A2:E2"/>
    <mergeCell ref="J2:N2"/>
    <mergeCell ref="A3:E3"/>
    <mergeCell ref="A4:A5"/>
    <mergeCell ref="B4:B5"/>
    <mergeCell ref="C4:D4"/>
    <mergeCell ref="E4:E5"/>
  </mergeCells>
  <pageMargins left="0.7" right="0.7" top="0.75" bottom="0.75" header="0.3" footer="0.3"/>
  <pageSetup paperSize="9"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dimension ref="A1:W35"/>
  <sheetViews>
    <sheetView zoomScaleNormal="100" workbookViewId="0"/>
  </sheetViews>
  <sheetFormatPr baseColWidth="10" defaultRowHeight="10.5" x14ac:dyDescent="0.15"/>
  <cols>
    <col min="1" max="1" width="22.7109375" style="13" customWidth="1"/>
    <col min="2" max="2" width="13.85546875" style="13" customWidth="1"/>
    <col min="3" max="3" width="14.42578125" style="13" bestFit="1" customWidth="1"/>
    <col min="4" max="4" width="12" style="13" customWidth="1"/>
    <col min="5" max="5" width="10.7109375" style="13" customWidth="1"/>
    <col min="6" max="6" width="10" style="13" bestFit="1" customWidth="1"/>
    <col min="7" max="7" width="14" style="13" bestFit="1" customWidth="1"/>
    <col min="8" max="8" width="11.42578125" style="13" customWidth="1"/>
    <col min="9" max="9" width="10.5703125" style="13" customWidth="1"/>
    <col min="10" max="10" width="10" style="13" bestFit="1" customWidth="1"/>
    <col min="11" max="16384" width="11.42578125" style="13"/>
  </cols>
  <sheetData>
    <row r="1" spans="1:23" ht="15" customHeight="1" x14ac:dyDescent="0.15">
      <c r="A1" s="368"/>
    </row>
    <row r="2" spans="1:23" ht="24.75" customHeight="1" x14ac:dyDescent="0.15">
      <c r="A2" s="2610" t="s">
        <v>1065</v>
      </c>
      <c r="B2" s="2610"/>
      <c r="C2" s="2610"/>
      <c r="D2" s="2610"/>
      <c r="E2" s="2610"/>
      <c r="F2" s="2610"/>
      <c r="G2" s="2610"/>
      <c r="H2" s="2610"/>
      <c r="I2" s="2610"/>
      <c r="J2" s="2610"/>
      <c r="M2" s="359"/>
      <c r="N2" s="359"/>
      <c r="O2" s="359"/>
      <c r="P2" s="359"/>
      <c r="R2" s="369"/>
      <c r="S2" s="369"/>
      <c r="T2" s="369"/>
      <c r="U2" s="369"/>
      <c r="V2" s="369"/>
      <c r="W2" s="369"/>
    </row>
    <row r="3" spans="1:23" ht="7.5" customHeight="1" x14ac:dyDescent="0.15">
      <c r="A3" s="2602"/>
      <c r="B3" s="2602"/>
      <c r="C3" s="2602"/>
      <c r="D3" s="2602"/>
      <c r="E3" s="2602"/>
      <c r="F3" s="2602"/>
      <c r="G3" s="2602"/>
      <c r="H3" s="2602"/>
      <c r="I3" s="2602"/>
      <c r="J3" s="2602"/>
      <c r="M3" s="359"/>
      <c r="N3" s="359"/>
      <c r="O3" s="359"/>
      <c r="P3" s="359"/>
    </row>
    <row r="4" spans="1:23" ht="15" customHeight="1" x14ac:dyDescent="0.15">
      <c r="A4" s="2603" t="s">
        <v>1</v>
      </c>
      <c r="B4" s="2603" t="s">
        <v>1066</v>
      </c>
      <c r="C4" s="2603" t="s">
        <v>1067</v>
      </c>
      <c r="D4" s="2603"/>
      <c r="E4" s="2603"/>
      <c r="F4" s="2603"/>
      <c r="G4" s="2603"/>
      <c r="H4" s="2603"/>
      <c r="I4" s="2603"/>
      <c r="J4" s="2603"/>
      <c r="M4" s="359"/>
      <c r="N4" s="359"/>
      <c r="O4" s="359"/>
      <c r="P4" s="359"/>
    </row>
    <row r="5" spans="1:23" ht="15" customHeight="1" x14ac:dyDescent="0.15">
      <c r="A5" s="2603"/>
      <c r="B5" s="2603"/>
      <c r="C5" s="2603" t="s">
        <v>1068</v>
      </c>
      <c r="D5" s="2603" t="s">
        <v>1028</v>
      </c>
      <c r="E5" s="2603"/>
      <c r="F5" s="2603"/>
      <c r="G5" s="2603" t="s">
        <v>1069</v>
      </c>
      <c r="H5" s="2603" t="s">
        <v>1029</v>
      </c>
      <c r="I5" s="2603"/>
      <c r="J5" s="2603"/>
      <c r="M5" s="2606"/>
      <c r="N5" s="2606"/>
      <c r="O5" s="2607"/>
      <c r="P5" s="359"/>
    </row>
    <row r="6" spans="1:23" ht="30" customHeight="1" x14ac:dyDescent="0.15">
      <c r="A6" s="2603"/>
      <c r="B6" s="2603"/>
      <c r="C6" s="2603"/>
      <c r="D6" s="370" t="s">
        <v>1070</v>
      </c>
      <c r="E6" s="370" t="s">
        <v>1071</v>
      </c>
      <c r="F6" s="370" t="s">
        <v>1072</v>
      </c>
      <c r="G6" s="2603"/>
      <c r="H6" s="370" t="s">
        <v>1070</v>
      </c>
      <c r="I6" s="370" t="s">
        <v>1071</v>
      </c>
      <c r="J6" s="370" t="s">
        <v>1072</v>
      </c>
      <c r="M6" s="371"/>
      <c r="N6" s="371"/>
      <c r="O6" s="2607"/>
      <c r="P6" s="359"/>
    </row>
    <row r="7" spans="1:23" s="372" customFormat="1" ht="12.75" customHeight="1" x14ac:dyDescent="0.15">
      <c r="A7" s="372" t="s">
        <v>71</v>
      </c>
      <c r="B7" s="373">
        <f t="shared" ref="B7:G7" si="0">SUM(B8:B22)</f>
        <v>5</v>
      </c>
      <c r="C7" s="373">
        <f t="shared" si="0"/>
        <v>2</v>
      </c>
      <c r="D7" s="373">
        <f>SUM(D8:D22)</f>
        <v>0</v>
      </c>
      <c r="E7" s="373">
        <f>SUM(E8:E22)</f>
        <v>0</v>
      </c>
      <c r="F7" s="373">
        <f>SUM(F8:F22)</f>
        <v>2</v>
      </c>
      <c r="G7" s="373">
        <f t="shared" si="0"/>
        <v>3</v>
      </c>
      <c r="H7" s="373">
        <f>SUM(H8:H22)</f>
        <v>1</v>
      </c>
      <c r="I7" s="373">
        <f>SUM(I8:I22)</f>
        <v>1</v>
      </c>
      <c r="J7" s="373">
        <f>SUM(J8:J22)</f>
        <v>1</v>
      </c>
      <c r="M7" s="367"/>
      <c r="N7" s="367"/>
      <c r="O7" s="367"/>
      <c r="P7" s="367"/>
    </row>
    <row r="8" spans="1:23" ht="12.75" customHeight="1" x14ac:dyDescent="0.15">
      <c r="A8" s="13" t="s">
        <v>5</v>
      </c>
      <c r="B8" s="374">
        <f>+C8+G8</f>
        <v>0</v>
      </c>
      <c r="C8" s="374">
        <v>0</v>
      </c>
      <c r="D8" s="365">
        <v>0</v>
      </c>
      <c r="E8" s="365">
        <v>0</v>
      </c>
      <c r="F8" s="365">
        <v>0</v>
      </c>
      <c r="G8" s="374">
        <v>0</v>
      </c>
      <c r="H8" s="365">
        <v>0</v>
      </c>
      <c r="I8" s="365">
        <v>0</v>
      </c>
      <c r="J8" s="365">
        <v>0</v>
      </c>
      <c r="M8" s="359"/>
      <c r="N8" s="359"/>
      <c r="O8" s="359"/>
      <c r="P8" s="359"/>
    </row>
    <row r="9" spans="1:23" ht="12.75" customHeight="1" x14ac:dyDescent="0.15">
      <c r="A9" s="13" t="s">
        <v>7</v>
      </c>
      <c r="B9" s="374">
        <f t="shared" ref="B9:B22" si="1">+C9+G9</f>
        <v>0</v>
      </c>
      <c r="C9" s="374">
        <v>0</v>
      </c>
      <c r="D9" s="365">
        <v>0</v>
      </c>
      <c r="E9" s="365">
        <v>0</v>
      </c>
      <c r="F9" s="365">
        <v>0</v>
      </c>
      <c r="G9" s="374">
        <v>0</v>
      </c>
      <c r="H9" s="365">
        <v>0</v>
      </c>
      <c r="I9" s="365">
        <v>0</v>
      </c>
      <c r="J9" s="365">
        <v>0</v>
      </c>
      <c r="M9" s="359"/>
      <c r="N9" s="359"/>
      <c r="O9" s="359"/>
      <c r="P9" s="359"/>
    </row>
    <row r="10" spans="1:23" ht="12.75" customHeight="1" x14ac:dyDescent="0.15">
      <c r="A10" s="13" t="s">
        <v>8</v>
      </c>
      <c r="B10" s="374">
        <f t="shared" si="1"/>
        <v>0</v>
      </c>
      <c r="C10" s="374">
        <v>0</v>
      </c>
      <c r="D10" s="365">
        <v>0</v>
      </c>
      <c r="E10" s="365">
        <v>0</v>
      </c>
      <c r="F10" s="365">
        <v>0</v>
      </c>
      <c r="G10" s="374">
        <v>0</v>
      </c>
      <c r="H10" s="365">
        <v>0</v>
      </c>
      <c r="I10" s="365">
        <v>0</v>
      </c>
      <c r="J10" s="365">
        <v>0</v>
      </c>
    </row>
    <row r="11" spans="1:23" ht="12.75" customHeight="1" x14ac:dyDescent="0.15">
      <c r="A11" s="13" t="s">
        <v>9</v>
      </c>
      <c r="B11" s="373">
        <f t="shared" si="1"/>
        <v>1</v>
      </c>
      <c r="C11" s="374">
        <v>0</v>
      </c>
      <c r="D11" s="365">
        <v>0</v>
      </c>
      <c r="E11" s="365">
        <v>0</v>
      </c>
      <c r="F11" s="365">
        <v>0</v>
      </c>
      <c r="G11" s="373">
        <v>1</v>
      </c>
      <c r="H11" s="365">
        <v>0</v>
      </c>
      <c r="I11" s="365">
        <v>0</v>
      </c>
      <c r="J11" s="365">
        <v>1</v>
      </c>
    </row>
    <row r="12" spans="1:23" ht="12.75" customHeight="1" x14ac:dyDescent="0.15">
      <c r="A12" s="13" t="s">
        <v>10</v>
      </c>
      <c r="B12" s="374">
        <f t="shared" si="1"/>
        <v>0</v>
      </c>
      <c r="C12" s="374">
        <v>0</v>
      </c>
      <c r="D12" s="365">
        <v>0</v>
      </c>
      <c r="E12" s="365">
        <v>0</v>
      </c>
      <c r="F12" s="365">
        <v>0</v>
      </c>
      <c r="G12" s="374">
        <v>0</v>
      </c>
      <c r="H12" s="365">
        <v>0</v>
      </c>
      <c r="I12" s="365">
        <v>0</v>
      </c>
      <c r="J12" s="365">
        <v>0</v>
      </c>
    </row>
    <row r="13" spans="1:23" ht="12.75" customHeight="1" x14ac:dyDescent="0.15">
      <c r="A13" s="13" t="s">
        <v>11</v>
      </c>
      <c r="B13" s="373">
        <f t="shared" si="1"/>
        <v>2</v>
      </c>
      <c r="C13" s="373">
        <v>2</v>
      </c>
      <c r="D13" s="365">
        <v>0</v>
      </c>
      <c r="E13" s="365">
        <v>0</v>
      </c>
      <c r="F13" s="365">
        <v>2</v>
      </c>
      <c r="G13" s="374">
        <v>0</v>
      </c>
      <c r="H13" s="365">
        <v>0</v>
      </c>
      <c r="I13" s="365">
        <v>0</v>
      </c>
      <c r="J13" s="365">
        <v>0</v>
      </c>
    </row>
    <row r="14" spans="1:23" ht="12.75" customHeight="1" x14ac:dyDescent="0.15">
      <c r="A14" s="13" t="s">
        <v>12</v>
      </c>
      <c r="B14" s="374">
        <f t="shared" si="1"/>
        <v>0</v>
      </c>
      <c r="C14" s="374">
        <v>0</v>
      </c>
      <c r="D14" s="365">
        <v>0</v>
      </c>
      <c r="E14" s="365">
        <v>0</v>
      </c>
      <c r="F14" s="365">
        <v>0</v>
      </c>
      <c r="G14" s="374">
        <v>0</v>
      </c>
      <c r="H14" s="365">
        <v>0</v>
      </c>
      <c r="I14" s="365">
        <v>0</v>
      </c>
      <c r="J14" s="365">
        <v>0</v>
      </c>
    </row>
    <row r="15" spans="1:23" ht="12.75" customHeight="1" x14ac:dyDescent="0.15">
      <c r="A15" s="13" t="s">
        <v>13</v>
      </c>
      <c r="B15" s="374">
        <f t="shared" si="1"/>
        <v>0</v>
      </c>
      <c r="C15" s="374">
        <v>0</v>
      </c>
      <c r="D15" s="365">
        <v>0</v>
      </c>
      <c r="E15" s="365">
        <v>0</v>
      </c>
      <c r="F15" s="365">
        <v>0</v>
      </c>
      <c r="G15" s="374">
        <v>0</v>
      </c>
      <c r="H15" s="365">
        <v>0</v>
      </c>
      <c r="I15" s="365">
        <v>0</v>
      </c>
      <c r="J15" s="365">
        <v>0</v>
      </c>
    </row>
    <row r="16" spans="1:23" ht="12.75" customHeight="1" x14ac:dyDescent="0.15">
      <c r="A16" s="13" t="s">
        <v>14</v>
      </c>
      <c r="B16" s="374">
        <f t="shared" si="1"/>
        <v>0</v>
      </c>
      <c r="C16" s="374">
        <v>0</v>
      </c>
      <c r="D16" s="365">
        <v>0</v>
      </c>
      <c r="E16" s="365">
        <v>0</v>
      </c>
      <c r="F16" s="365">
        <v>0</v>
      </c>
      <c r="G16" s="374">
        <v>0</v>
      </c>
      <c r="H16" s="365">
        <v>0</v>
      </c>
      <c r="I16" s="365">
        <v>0</v>
      </c>
      <c r="J16" s="365">
        <v>0</v>
      </c>
    </row>
    <row r="17" spans="1:10" ht="12.75" customHeight="1" x14ac:dyDescent="0.15">
      <c r="A17" s="13" t="s">
        <v>15</v>
      </c>
      <c r="B17" s="374">
        <f t="shared" si="1"/>
        <v>0</v>
      </c>
      <c r="C17" s="374">
        <v>0</v>
      </c>
      <c r="D17" s="365">
        <v>0</v>
      </c>
      <c r="E17" s="365">
        <v>0</v>
      </c>
      <c r="F17" s="365">
        <v>0</v>
      </c>
      <c r="G17" s="374">
        <v>0</v>
      </c>
      <c r="H17" s="365">
        <v>0</v>
      </c>
      <c r="I17" s="365">
        <v>0</v>
      </c>
      <c r="J17" s="365">
        <v>0</v>
      </c>
    </row>
    <row r="18" spans="1:10" ht="12.75" customHeight="1" x14ac:dyDescent="0.15">
      <c r="A18" s="13" t="s">
        <v>16</v>
      </c>
      <c r="B18" s="374">
        <f t="shared" si="1"/>
        <v>0</v>
      </c>
      <c r="C18" s="374">
        <v>0</v>
      </c>
      <c r="D18" s="365">
        <v>0</v>
      </c>
      <c r="E18" s="365">
        <v>0</v>
      </c>
      <c r="F18" s="365">
        <v>0</v>
      </c>
      <c r="G18" s="374">
        <v>0</v>
      </c>
      <c r="H18" s="365">
        <v>0</v>
      </c>
      <c r="I18" s="365">
        <v>0</v>
      </c>
      <c r="J18" s="365">
        <v>0</v>
      </c>
    </row>
    <row r="19" spans="1:10" ht="12.75" customHeight="1" x14ac:dyDescent="0.15">
      <c r="A19" s="13" t="s">
        <v>17</v>
      </c>
      <c r="B19" s="373">
        <f t="shared" si="1"/>
        <v>2</v>
      </c>
      <c r="C19" s="374">
        <v>0</v>
      </c>
      <c r="D19" s="365">
        <v>0</v>
      </c>
      <c r="E19" s="365">
        <v>0</v>
      </c>
      <c r="F19" s="365">
        <v>0</v>
      </c>
      <c r="G19" s="373">
        <v>2</v>
      </c>
      <c r="H19" s="365">
        <v>1</v>
      </c>
      <c r="I19" s="365">
        <v>1</v>
      </c>
      <c r="J19" s="365">
        <v>0</v>
      </c>
    </row>
    <row r="20" spans="1:10" ht="12.75" customHeight="1" x14ac:dyDescent="0.15">
      <c r="A20" s="13" t="s">
        <v>18</v>
      </c>
      <c r="B20" s="374">
        <f t="shared" si="1"/>
        <v>0</v>
      </c>
      <c r="C20" s="374">
        <v>0</v>
      </c>
      <c r="D20" s="365">
        <v>0</v>
      </c>
      <c r="E20" s="365">
        <v>0</v>
      </c>
      <c r="F20" s="365">
        <v>0</v>
      </c>
      <c r="G20" s="374">
        <v>0</v>
      </c>
      <c r="H20" s="365">
        <v>0</v>
      </c>
      <c r="I20" s="365">
        <v>0</v>
      </c>
      <c r="J20" s="365">
        <v>0</v>
      </c>
    </row>
    <row r="21" spans="1:10" ht="12.75" customHeight="1" x14ac:dyDescent="0.15">
      <c r="A21" s="13" t="s">
        <v>19</v>
      </c>
      <c r="B21" s="374">
        <f t="shared" si="1"/>
        <v>0</v>
      </c>
      <c r="C21" s="374">
        <v>0</v>
      </c>
      <c r="D21" s="365">
        <v>0</v>
      </c>
      <c r="E21" s="365">
        <v>0</v>
      </c>
      <c r="F21" s="365">
        <v>0</v>
      </c>
      <c r="G21" s="374">
        <v>0</v>
      </c>
      <c r="H21" s="365">
        <v>0</v>
      </c>
      <c r="I21" s="365">
        <v>0</v>
      </c>
      <c r="J21" s="365">
        <v>0</v>
      </c>
    </row>
    <row r="22" spans="1:10" ht="12.75" customHeight="1" x14ac:dyDescent="0.15">
      <c r="A22" s="13" t="s">
        <v>20</v>
      </c>
      <c r="B22" s="374">
        <f t="shared" si="1"/>
        <v>0</v>
      </c>
      <c r="C22" s="374">
        <v>0</v>
      </c>
      <c r="D22" s="365">
        <v>0</v>
      </c>
      <c r="E22" s="365">
        <v>0</v>
      </c>
      <c r="F22" s="365">
        <v>0</v>
      </c>
      <c r="G22" s="374">
        <v>0</v>
      </c>
      <c r="H22" s="365">
        <v>0</v>
      </c>
      <c r="I22" s="365">
        <v>0</v>
      </c>
      <c r="J22" s="365">
        <v>0</v>
      </c>
    </row>
    <row r="23" spans="1:10" ht="12.75" customHeight="1" x14ac:dyDescent="0.15">
      <c r="B23" s="374"/>
      <c r="C23" s="374"/>
      <c r="D23" s="365"/>
      <c r="E23" s="365"/>
      <c r="F23" s="365"/>
      <c r="G23" s="374"/>
      <c r="H23" s="365"/>
      <c r="I23" s="365"/>
      <c r="J23" s="365"/>
    </row>
    <row r="24" spans="1:10" ht="21.75" customHeight="1" x14ac:dyDescent="0.15">
      <c r="A24" s="2599" t="s">
        <v>1073</v>
      </c>
      <c r="B24" s="2599"/>
      <c r="C24" s="2599"/>
      <c r="D24" s="2599"/>
      <c r="E24" s="2599"/>
      <c r="F24" s="2599"/>
      <c r="G24" s="2599"/>
      <c r="H24" s="2599"/>
      <c r="I24" s="2599"/>
      <c r="J24" s="2599"/>
    </row>
    <row r="25" spans="1:10" ht="12.75" customHeight="1" x14ac:dyDescent="0.15">
      <c r="A25" s="2608" t="s">
        <v>21</v>
      </c>
      <c r="B25" s="2608"/>
      <c r="C25" s="2608"/>
      <c r="D25" s="2608"/>
      <c r="E25" s="2608"/>
      <c r="F25" s="2608"/>
      <c r="G25" s="2608"/>
      <c r="H25" s="2608"/>
      <c r="I25" s="2608"/>
      <c r="J25" s="2608"/>
    </row>
    <row r="26" spans="1:10" ht="12.75" customHeight="1" x14ac:dyDescent="0.15">
      <c r="A26" s="2609" t="s">
        <v>1064</v>
      </c>
      <c r="B26" s="2609"/>
      <c r="C26" s="2609"/>
      <c r="D26" s="2609"/>
      <c r="E26" s="2609"/>
      <c r="F26" s="2609"/>
      <c r="G26" s="2609"/>
      <c r="H26" s="2609"/>
      <c r="I26" s="2609"/>
      <c r="J26" s="2609"/>
    </row>
    <row r="27" spans="1:10" ht="10.5" customHeight="1" x14ac:dyDescent="0.15"/>
    <row r="28" spans="1:10" ht="10.5" customHeight="1" x14ac:dyDescent="0.15">
      <c r="B28" s="374"/>
      <c r="C28" s="374"/>
      <c r="D28" s="365"/>
      <c r="E28" s="365"/>
      <c r="F28" s="365"/>
      <c r="G28" s="374"/>
      <c r="H28" s="365"/>
      <c r="I28" s="365"/>
      <c r="J28" s="365"/>
    </row>
    <row r="29" spans="1:10" x14ac:dyDescent="0.15">
      <c r="B29" s="374"/>
      <c r="C29" s="374"/>
      <c r="D29" s="365"/>
      <c r="E29" s="365"/>
      <c r="F29" s="365"/>
      <c r="G29" s="374"/>
      <c r="H29" s="365"/>
      <c r="I29" s="365"/>
      <c r="J29" s="365"/>
    </row>
    <row r="30" spans="1:10" x14ac:dyDescent="0.15">
      <c r="B30" s="374"/>
      <c r="C30" s="374"/>
      <c r="D30" s="365"/>
      <c r="E30" s="365"/>
      <c r="F30" s="365"/>
      <c r="G30" s="374"/>
      <c r="H30" s="365"/>
      <c r="I30" s="365"/>
      <c r="J30" s="365"/>
    </row>
    <row r="31" spans="1:10" x14ac:dyDescent="0.15">
      <c r="B31" s="374"/>
      <c r="C31" s="374"/>
      <c r="D31" s="365"/>
      <c r="E31" s="365"/>
      <c r="F31" s="365"/>
      <c r="G31" s="374"/>
      <c r="H31" s="365"/>
      <c r="I31" s="365"/>
      <c r="J31" s="365"/>
    </row>
    <row r="32" spans="1:10" x14ac:dyDescent="0.15">
      <c r="A32" s="2599"/>
      <c r="B32" s="2599"/>
      <c r="C32" s="2599"/>
      <c r="D32" s="2599"/>
      <c r="E32" s="2599"/>
      <c r="F32" s="2599"/>
      <c r="G32" s="2599"/>
      <c r="H32" s="2599"/>
      <c r="I32" s="2599"/>
      <c r="J32" s="2599"/>
    </row>
    <row r="33" spans="2:10" x14ac:dyDescent="0.15">
      <c r="B33" s="374"/>
      <c r="C33" s="374"/>
      <c r="D33" s="365"/>
      <c r="E33" s="365"/>
      <c r="F33" s="365"/>
      <c r="G33" s="374"/>
      <c r="H33" s="365"/>
      <c r="I33" s="365"/>
      <c r="J33" s="365"/>
    </row>
    <row r="34" spans="2:10" x14ac:dyDescent="0.15">
      <c r="B34" s="374"/>
      <c r="C34" s="374"/>
      <c r="D34" s="365"/>
      <c r="E34" s="365"/>
      <c r="F34" s="365"/>
      <c r="G34" s="374"/>
      <c r="H34" s="365"/>
      <c r="I34" s="365"/>
      <c r="J34" s="365"/>
    </row>
    <row r="35" spans="2:10" x14ac:dyDescent="0.15">
      <c r="B35" s="374"/>
      <c r="C35" s="374"/>
      <c r="D35" s="365"/>
      <c r="E35" s="365"/>
      <c r="F35" s="365"/>
      <c r="G35" s="374"/>
      <c r="H35" s="365"/>
      <c r="I35" s="365"/>
      <c r="J35" s="365"/>
    </row>
  </sheetData>
  <mergeCells count="15">
    <mergeCell ref="A32:J32"/>
    <mergeCell ref="A2:J2"/>
    <mergeCell ref="A3:J3"/>
    <mergeCell ref="A4:A6"/>
    <mergeCell ref="B4:B6"/>
    <mergeCell ref="C4:J4"/>
    <mergeCell ref="C5:C6"/>
    <mergeCell ref="D5:F5"/>
    <mergeCell ref="G5:G6"/>
    <mergeCell ref="H5:J5"/>
    <mergeCell ref="M5:N5"/>
    <mergeCell ref="O5:O6"/>
    <mergeCell ref="A24:J24"/>
    <mergeCell ref="A25:J25"/>
    <mergeCell ref="A26:J26"/>
  </mergeCells>
  <pageMargins left="0.7" right="0.7" top="0.75" bottom="0.75" header="0.3" footer="0.3"/>
  <pageSetup paperSize="9"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dimension ref="A2:F94"/>
  <sheetViews>
    <sheetView workbookViewId="0"/>
  </sheetViews>
  <sheetFormatPr baseColWidth="10" defaultRowHeight="10.5" x14ac:dyDescent="0.15"/>
  <cols>
    <col min="1" max="1" width="23.140625" style="279" customWidth="1"/>
    <col min="2" max="2" width="20" style="279" bestFit="1" customWidth="1"/>
    <col min="3" max="4" width="17.85546875" style="279" customWidth="1"/>
    <col min="5" max="6" width="21.42578125" style="279" customWidth="1"/>
    <col min="7" max="16384" width="11.42578125" style="279"/>
  </cols>
  <sheetData>
    <row r="2" spans="1:6" ht="22.5" customHeight="1" x14ac:dyDescent="0.15">
      <c r="A2" s="2613" t="s">
        <v>1074</v>
      </c>
      <c r="B2" s="2613"/>
      <c r="C2" s="2613"/>
      <c r="D2" s="2613"/>
      <c r="E2" s="2613"/>
      <c r="F2" s="375"/>
    </row>
    <row r="3" spans="1:6" ht="11.25" customHeight="1" x14ac:dyDescent="0.15">
      <c r="A3" s="376"/>
      <c r="B3" s="376"/>
      <c r="C3" s="376"/>
      <c r="D3" s="376"/>
      <c r="E3" s="376"/>
      <c r="F3" s="375"/>
    </row>
    <row r="4" spans="1:6" ht="22.5" customHeight="1" x14ac:dyDescent="0.15">
      <c r="A4" s="2486" t="s">
        <v>1</v>
      </c>
      <c r="B4" s="2614" t="s">
        <v>1075</v>
      </c>
      <c r="C4" s="2486" t="s">
        <v>1076</v>
      </c>
      <c r="D4" s="2486" t="s">
        <v>1077</v>
      </c>
      <c r="E4" s="2616"/>
    </row>
    <row r="5" spans="1:6" ht="21" x14ac:dyDescent="0.15">
      <c r="A5" s="2486"/>
      <c r="B5" s="2615"/>
      <c r="C5" s="2486"/>
      <c r="D5" s="377" t="s">
        <v>1078</v>
      </c>
      <c r="E5" s="377" t="s">
        <v>1079</v>
      </c>
    </row>
    <row r="6" spans="1:6" x14ac:dyDescent="0.15">
      <c r="A6" s="378" t="s">
        <v>71</v>
      </c>
      <c r="B6" s="142">
        <f>SUM(B7:B21)</f>
        <v>77</v>
      </c>
      <c r="C6" s="142">
        <f>SUM(C7:C21)</f>
        <v>14</v>
      </c>
      <c r="D6" s="142">
        <f>SUM(D7:D21)</f>
        <v>9</v>
      </c>
      <c r="E6" s="142">
        <f>SUM(E7:E21)</f>
        <v>152</v>
      </c>
    </row>
    <row r="7" spans="1:6" x14ac:dyDescent="0.15">
      <c r="A7" s="379" t="s">
        <v>5</v>
      </c>
      <c r="B7" s="144">
        <v>11</v>
      </c>
      <c r="C7" s="144">
        <v>6</v>
      </c>
      <c r="D7" s="144">
        <v>3</v>
      </c>
      <c r="E7" s="380">
        <v>20</v>
      </c>
    </row>
    <row r="8" spans="1:6" x14ac:dyDescent="0.15">
      <c r="A8" s="379" t="s">
        <v>7</v>
      </c>
      <c r="B8" s="144">
        <v>8</v>
      </c>
      <c r="C8" s="144">
        <v>1</v>
      </c>
      <c r="D8" s="144" t="s">
        <v>6</v>
      </c>
      <c r="E8" s="380" t="s">
        <v>6</v>
      </c>
    </row>
    <row r="9" spans="1:6" x14ac:dyDescent="0.15">
      <c r="A9" s="379" t="s">
        <v>8</v>
      </c>
      <c r="B9" s="144">
        <v>1</v>
      </c>
      <c r="C9" s="144" t="s">
        <v>6</v>
      </c>
      <c r="D9" s="144" t="s">
        <v>6</v>
      </c>
      <c r="E9" s="380" t="s">
        <v>6</v>
      </c>
    </row>
    <row r="10" spans="1:6" x14ac:dyDescent="0.15">
      <c r="A10" s="379" t="s">
        <v>9</v>
      </c>
      <c r="B10" s="144">
        <v>5</v>
      </c>
      <c r="C10" s="144">
        <v>2</v>
      </c>
      <c r="D10" s="144">
        <v>1</v>
      </c>
      <c r="E10" s="381">
        <v>12</v>
      </c>
    </row>
    <row r="11" spans="1:6" x14ac:dyDescent="0.15">
      <c r="A11" s="379" t="s">
        <v>10</v>
      </c>
      <c r="B11" s="144">
        <v>2</v>
      </c>
      <c r="C11" s="144" t="s">
        <v>6</v>
      </c>
      <c r="D11" s="144" t="s">
        <v>6</v>
      </c>
      <c r="E11" s="380" t="s">
        <v>6</v>
      </c>
    </row>
    <row r="12" spans="1:6" x14ac:dyDescent="0.15">
      <c r="A12" s="379" t="s">
        <v>11</v>
      </c>
      <c r="B12" s="144">
        <v>4</v>
      </c>
      <c r="C12" s="144" t="s">
        <v>6</v>
      </c>
      <c r="D12" s="144" t="s">
        <v>6</v>
      </c>
      <c r="E12" s="380" t="s">
        <v>6</v>
      </c>
    </row>
    <row r="13" spans="1:6" x14ac:dyDescent="0.15">
      <c r="A13" s="379" t="s">
        <v>12</v>
      </c>
      <c r="B13" s="144">
        <v>17</v>
      </c>
      <c r="C13" s="144">
        <v>1</v>
      </c>
      <c r="D13" s="144" t="s">
        <v>6</v>
      </c>
      <c r="E13" s="380" t="s">
        <v>6</v>
      </c>
    </row>
    <row r="14" spans="1:6" x14ac:dyDescent="0.15">
      <c r="A14" s="379" t="s">
        <v>13</v>
      </c>
      <c r="B14" s="144">
        <v>1</v>
      </c>
      <c r="C14" s="144" t="s">
        <v>6</v>
      </c>
      <c r="D14" s="144" t="s">
        <v>6</v>
      </c>
      <c r="E14" s="380" t="s">
        <v>6</v>
      </c>
    </row>
    <row r="15" spans="1:6" x14ac:dyDescent="0.15">
      <c r="A15" s="379" t="s">
        <v>14</v>
      </c>
      <c r="B15" s="144">
        <v>3</v>
      </c>
      <c r="C15" s="144" t="s">
        <v>6</v>
      </c>
      <c r="D15" s="144" t="s">
        <v>6</v>
      </c>
      <c r="E15" s="380" t="s">
        <v>6</v>
      </c>
    </row>
    <row r="16" spans="1:6" x14ac:dyDescent="0.15">
      <c r="A16" s="379" t="s">
        <v>15</v>
      </c>
      <c r="B16" s="144">
        <v>2</v>
      </c>
      <c r="C16" s="144" t="s">
        <v>6</v>
      </c>
      <c r="D16" s="144" t="s">
        <v>6</v>
      </c>
      <c r="E16" s="380" t="s">
        <v>6</v>
      </c>
    </row>
    <row r="17" spans="1:6" x14ac:dyDescent="0.15">
      <c r="A17" s="379" t="s">
        <v>16</v>
      </c>
      <c r="B17" s="144">
        <v>3</v>
      </c>
      <c r="C17" s="144" t="s">
        <v>6</v>
      </c>
      <c r="D17" s="144" t="s">
        <v>6</v>
      </c>
      <c r="E17" s="380" t="s">
        <v>6</v>
      </c>
    </row>
    <row r="18" spans="1:6" x14ac:dyDescent="0.15">
      <c r="A18" s="379" t="s">
        <v>17</v>
      </c>
      <c r="B18" s="144">
        <v>6</v>
      </c>
      <c r="C18" s="144">
        <v>1</v>
      </c>
      <c r="D18" s="144">
        <v>2</v>
      </c>
      <c r="E18" s="380">
        <v>65</v>
      </c>
    </row>
    <row r="19" spans="1:6" x14ac:dyDescent="0.15">
      <c r="A19" s="379" t="s">
        <v>18</v>
      </c>
      <c r="B19" s="144">
        <v>3</v>
      </c>
      <c r="C19" s="144">
        <v>1</v>
      </c>
      <c r="D19" s="144" t="s">
        <v>6</v>
      </c>
      <c r="E19" s="380" t="s">
        <v>6</v>
      </c>
    </row>
    <row r="20" spans="1:6" x14ac:dyDescent="0.15">
      <c r="A20" s="379" t="s">
        <v>19</v>
      </c>
      <c r="B20" s="144">
        <v>9</v>
      </c>
      <c r="C20" s="144">
        <v>2</v>
      </c>
      <c r="D20" s="144">
        <v>3</v>
      </c>
      <c r="E20" s="380">
        <v>55</v>
      </c>
    </row>
    <row r="21" spans="1:6" ht="11.25" customHeight="1" x14ac:dyDescent="0.15">
      <c r="A21" s="379" t="s">
        <v>20</v>
      </c>
      <c r="B21" s="144">
        <v>2</v>
      </c>
      <c r="C21" s="144" t="s">
        <v>6</v>
      </c>
      <c r="D21" s="144" t="s">
        <v>6</v>
      </c>
      <c r="E21" s="380" t="s">
        <v>6</v>
      </c>
    </row>
    <row r="22" spans="1:6" ht="11.25" customHeight="1" x14ac:dyDescent="0.15">
      <c r="A22" s="2612"/>
      <c r="B22" s="2612"/>
      <c r="C22" s="2612"/>
      <c r="D22" s="2612"/>
      <c r="E22" s="2612"/>
      <c r="F22" s="382"/>
    </row>
    <row r="23" spans="1:6" ht="10.5" customHeight="1" x14ac:dyDescent="0.15">
      <c r="A23" s="2611" t="s">
        <v>21</v>
      </c>
      <c r="B23" s="2611"/>
      <c r="C23" s="2611"/>
      <c r="D23" s="2611"/>
      <c r="E23" s="2611"/>
      <c r="F23" s="383"/>
    </row>
    <row r="24" spans="1:6" ht="10.5" customHeight="1" x14ac:dyDescent="0.15">
      <c r="A24" s="2612" t="s">
        <v>1080</v>
      </c>
      <c r="B24" s="2612"/>
      <c r="C24" s="2612"/>
      <c r="D24" s="2612"/>
      <c r="E24" s="2612"/>
      <c r="F24" s="384"/>
    </row>
    <row r="92" ht="10.5" customHeight="1" x14ac:dyDescent="0.15"/>
    <row r="94" ht="10.5" customHeight="1" x14ac:dyDescent="0.15"/>
  </sheetData>
  <mergeCells count="8">
    <mergeCell ref="A23:E23"/>
    <mergeCell ref="A24:E24"/>
    <mergeCell ref="A2:E2"/>
    <mergeCell ref="A4:A5"/>
    <mergeCell ref="B4:B5"/>
    <mergeCell ref="C4:C5"/>
    <mergeCell ref="D4:E4"/>
    <mergeCell ref="A22:E2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M161"/>
  <sheetViews>
    <sheetView workbookViewId="0"/>
  </sheetViews>
  <sheetFormatPr baseColWidth="10" defaultRowHeight="10.5" x14ac:dyDescent="0.15"/>
  <cols>
    <col min="1" max="1" width="28.7109375" style="294" customWidth="1"/>
    <col min="2" max="2" width="13.42578125" style="294" customWidth="1"/>
    <col min="3" max="4" width="21.7109375" style="279" customWidth="1"/>
    <col min="5" max="5" width="11.42578125" style="279"/>
    <col min="6" max="6" width="16" style="279" customWidth="1"/>
    <col min="7" max="16384" width="11.42578125" style="279"/>
  </cols>
  <sheetData>
    <row r="2" spans="1:13" ht="35.25" customHeight="1" x14ac:dyDescent="0.15">
      <c r="A2" s="2619" t="s">
        <v>1081</v>
      </c>
      <c r="B2" s="2619"/>
      <c r="C2" s="2619"/>
      <c r="D2" s="2619"/>
    </row>
    <row r="3" spans="1:13" ht="14.25" customHeight="1" x14ac:dyDescent="0.15">
      <c r="A3" s="2620"/>
      <c r="B3" s="2620"/>
      <c r="C3" s="2620"/>
      <c r="D3" s="2620"/>
    </row>
    <row r="4" spans="1:13" ht="11.25" customHeight="1" x14ac:dyDescent="0.15">
      <c r="A4" s="2621" t="s">
        <v>1082</v>
      </c>
      <c r="B4" s="2622" t="s">
        <v>1083</v>
      </c>
      <c r="C4" s="2622"/>
      <c r="D4" s="2622"/>
    </row>
    <row r="5" spans="1:13" ht="11.25" customHeight="1" x14ac:dyDescent="0.15">
      <c r="A5" s="2621"/>
      <c r="B5" s="2623" t="s">
        <v>71</v>
      </c>
      <c r="C5" s="2622" t="s">
        <v>1084</v>
      </c>
      <c r="D5" s="2622"/>
    </row>
    <row r="6" spans="1:13" ht="42.75" customHeight="1" x14ac:dyDescent="0.15">
      <c r="A6" s="2621"/>
      <c r="B6" s="2623"/>
      <c r="C6" s="385" t="s">
        <v>1085</v>
      </c>
      <c r="D6" s="386" t="s">
        <v>1086</v>
      </c>
      <c r="G6" s="378"/>
      <c r="H6" s="378"/>
      <c r="I6" s="378"/>
      <c r="J6" s="378"/>
      <c r="K6" s="378"/>
      <c r="L6" s="378"/>
      <c r="M6" s="378"/>
    </row>
    <row r="7" spans="1:13" ht="15" customHeight="1" x14ac:dyDescent="0.15">
      <c r="A7" s="387" t="s">
        <v>71</v>
      </c>
      <c r="B7" s="388">
        <f>SUM(C7:D7)</f>
        <v>19</v>
      </c>
      <c r="C7" s="389">
        <f>SUM(C8:C12)</f>
        <v>11</v>
      </c>
      <c r="D7" s="389">
        <f>SUM(D8:D12)</f>
        <v>8</v>
      </c>
      <c r="G7" s="378"/>
      <c r="H7" s="378"/>
      <c r="I7" s="378"/>
      <c r="J7" s="378"/>
      <c r="K7" s="378"/>
      <c r="L7" s="378"/>
      <c r="M7" s="378"/>
    </row>
    <row r="8" spans="1:13" x14ac:dyDescent="0.15">
      <c r="A8" s="390" t="s">
        <v>1087</v>
      </c>
      <c r="B8" s="388">
        <f t="shared" ref="B8:B12" si="0">SUM(C8:D8)</f>
        <v>1</v>
      </c>
      <c r="C8" s="391">
        <v>1</v>
      </c>
      <c r="D8" s="391">
        <v>0</v>
      </c>
      <c r="G8" s="378"/>
      <c r="H8" s="378"/>
      <c r="I8" s="378"/>
      <c r="J8" s="378"/>
      <c r="K8" s="378"/>
      <c r="L8" s="378"/>
      <c r="M8" s="378"/>
    </row>
    <row r="9" spans="1:13" ht="12.75" customHeight="1" x14ac:dyDescent="0.15">
      <c r="A9" s="390" t="s">
        <v>1088</v>
      </c>
      <c r="B9" s="388">
        <f t="shared" si="0"/>
        <v>2</v>
      </c>
      <c r="C9" s="391">
        <v>2</v>
      </c>
      <c r="D9" s="391">
        <v>0</v>
      </c>
      <c r="G9" s="378"/>
      <c r="H9" s="378"/>
      <c r="I9" s="378"/>
      <c r="J9" s="378"/>
      <c r="K9" s="378"/>
      <c r="L9" s="378"/>
      <c r="M9" s="378"/>
    </row>
    <row r="10" spans="1:13" ht="12.75" customHeight="1" x14ac:dyDescent="0.15">
      <c r="A10" s="390" t="s">
        <v>1089</v>
      </c>
      <c r="B10" s="388">
        <f t="shared" si="0"/>
        <v>1</v>
      </c>
      <c r="C10" s="391">
        <v>0</v>
      </c>
      <c r="D10" s="391">
        <v>1</v>
      </c>
      <c r="G10" s="378"/>
      <c r="H10" s="378"/>
      <c r="I10" s="378"/>
      <c r="J10" s="378"/>
      <c r="K10" s="378"/>
      <c r="L10" s="378"/>
      <c r="M10" s="378"/>
    </row>
    <row r="11" spans="1:13" ht="12.75" customHeight="1" x14ac:dyDescent="0.15">
      <c r="A11" s="390" t="s">
        <v>1090</v>
      </c>
      <c r="B11" s="388">
        <f t="shared" si="0"/>
        <v>2</v>
      </c>
      <c r="C11" s="391">
        <v>2</v>
      </c>
      <c r="D11" s="391">
        <v>0</v>
      </c>
      <c r="G11" s="378"/>
      <c r="H11" s="378"/>
      <c r="I11" s="378"/>
      <c r="J11" s="378"/>
      <c r="K11" s="378"/>
      <c r="L11" s="378"/>
      <c r="M11" s="378"/>
    </row>
    <row r="12" spans="1:13" ht="12.75" customHeight="1" x14ac:dyDescent="0.15">
      <c r="A12" s="390" t="s">
        <v>1091</v>
      </c>
      <c r="B12" s="388">
        <f t="shared" si="0"/>
        <v>13</v>
      </c>
      <c r="C12" s="391">
        <v>6</v>
      </c>
      <c r="D12" s="391">
        <v>7</v>
      </c>
      <c r="G12" s="378"/>
      <c r="H12" s="378"/>
      <c r="I12" s="378"/>
      <c r="J12" s="378"/>
      <c r="K12" s="378"/>
      <c r="L12" s="378"/>
      <c r="M12" s="378"/>
    </row>
    <row r="13" spans="1:13" ht="12.75" customHeight="1" x14ac:dyDescent="0.15">
      <c r="A13" s="390"/>
      <c r="B13" s="392"/>
      <c r="F13" s="378"/>
      <c r="G13" s="378"/>
      <c r="H13" s="378"/>
      <c r="I13" s="378"/>
      <c r="J13" s="378"/>
      <c r="K13" s="378"/>
      <c r="L13" s="378"/>
    </row>
    <row r="14" spans="1:13" ht="12.75" customHeight="1" x14ac:dyDescent="0.15">
      <c r="A14" s="2617" t="s">
        <v>1092</v>
      </c>
      <c r="B14" s="2617"/>
      <c r="C14" s="2617"/>
      <c r="D14" s="2617"/>
      <c r="F14" s="378"/>
      <c r="G14" s="378"/>
      <c r="H14" s="378"/>
      <c r="I14" s="378"/>
      <c r="J14" s="378"/>
      <c r="K14" s="378"/>
      <c r="L14" s="378"/>
    </row>
    <row r="15" spans="1:13" ht="23.25" customHeight="1" x14ac:dyDescent="0.15">
      <c r="A15" s="2617" t="s">
        <v>1093</v>
      </c>
      <c r="B15" s="2617"/>
      <c r="C15" s="2617"/>
      <c r="D15" s="2617"/>
    </row>
    <row r="16" spans="1:13" ht="10.5" customHeight="1" x14ac:dyDescent="0.15">
      <c r="A16" s="2618" t="s">
        <v>1094</v>
      </c>
      <c r="B16" s="2618"/>
      <c r="C16" s="2618"/>
      <c r="D16" s="2618"/>
    </row>
    <row r="17" spans="1:4" ht="10.5" customHeight="1" x14ac:dyDescent="0.15">
      <c r="A17" s="2618" t="s">
        <v>21</v>
      </c>
      <c r="B17" s="2618"/>
      <c r="C17" s="2618"/>
      <c r="D17" s="2618"/>
    </row>
    <row r="18" spans="1:4" ht="10.5" customHeight="1" x14ac:dyDescent="0.15">
      <c r="A18" s="2618" t="s">
        <v>1095</v>
      </c>
      <c r="B18" s="2618"/>
      <c r="C18" s="2618"/>
      <c r="D18" s="2618"/>
    </row>
    <row r="19" spans="1:4" ht="10.5" customHeight="1" x14ac:dyDescent="0.15">
      <c r="C19" s="393"/>
    </row>
    <row r="22" spans="1:4" x14ac:dyDescent="0.15">
      <c r="A22" s="279"/>
      <c r="B22" s="279"/>
    </row>
    <row r="23" spans="1:4" x14ac:dyDescent="0.15">
      <c r="A23" s="279"/>
      <c r="B23" s="279"/>
    </row>
    <row r="24" spans="1:4" x14ac:dyDescent="0.15">
      <c r="A24" s="279"/>
      <c r="B24" s="279"/>
    </row>
    <row r="25" spans="1:4" x14ac:dyDescent="0.15">
      <c r="A25" s="279"/>
      <c r="B25" s="279"/>
    </row>
    <row r="26" spans="1:4" x14ac:dyDescent="0.15">
      <c r="A26" s="279"/>
      <c r="B26" s="279"/>
    </row>
    <row r="27" spans="1:4" x14ac:dyDescent="0.15">
      <c r="A27" s="279"/>
      <c r="B27" s="279"/>
    </row>
    <row r="28" spans="1:4" x14ac:dyDescent="0.15">
      <c r="A28" s="279"/>
      <c r="B28" s="279"/>
    </row>
    <row r="29" spans="1:4" x14ac:dyDescent="0.15">
      <c r="A29" s="279"/>
      <c r="B29" s="279"/>
    </row>
    <row r="30" spans="1:4" x14ac:dyDescent="0.15">
      <c r="A30" s="279"/>
      <c r="B30" s="279"/>
    </row>
    <row r="31" spans="1:4" x14ac:dyDescent="0.15">
      <c r="A31" s="279"/>
      <c r="B31" s="279"/>
    </row>
    <row r="32" spans="1:4" x14ac:dyDescent="0.15">
      <c r="A32" s="279"/>
      <c r="B32" s="279"/>
    </row>
    <row r="33" spans="1:2" x14ac:dyDescent="0.15">
      <c r="A33" s="279"/>
      <c r="B33" s="279"/>
    </row>
    <row r="34" spans="1:2" x14ac:dyDescent="0.15">
      <c r="A34" s="279"/>
      <c r="B34" s="279"/>
    </row>
    <row r="35" spans="1:2" x14ac:dyDescent="0.15">
      <c r="A35" s="279"/>
      <c r="B35" s="279"/>
    </row>
    <row r="36" spans="1:2" x14ac:dyDescent="0.15">
      <c r="A36" s="279"/>
      <c r="B36" s="279"/>
    </row>
    <row r="37" spans="1:2" x14ac:dyDescent="0.15">
      <c r="A37" s="279"/>
      <c r="B37" s="279"/>
    </row>
    <row r="38" spans="1:2" x14ac:dyDescent="0.15">
      <c r="A38" s="279"/>
      <c r="B38" s="279"/>
    </row>
    <row r="39" spans="1:2" x14ac:dyDescent="0.15">
      <c r="A39" s="279"/>
      <c r="B39" s="279"/>
    </row>
    <row r="40" spans="1:2" x14ac:dyDescent="0.15">
      <c r="A40" s="279"/>
      <c r="B40" s="279"/>
    </row>
    <row r="41" spans="1:2" x14ac:dyDescent="0.15">
      <c r="A41" s="279"/>
      <c r="B41" s="279"/>
    </row>
    <row r="42" spans="1:2" x14ac:dyDescent="0.15">
      <c r="A42" s="279"/>
      <c r="B42" s="279"/>
    </row>
    <row r="43" spans="1:2" x14ac:dyDescent="0.15">
      <c r="A43" s="279"/>
      <c r="B43" s="279"/>
    </row>
    <row r="44" spans="1:2" x14ac:dyDescent="0.15">
      <c r="A44" s="279"/>
      <c r="B44" s="279"/>
    </row>
    <row r="45" spans="1:2" x14ac:dyDescent="0.15">
      <c r="A45" s="279"/>
      <c r="B45" s="279"/>
    </row>
    <row r="46" spans="1:2" x14ac:dyDescent="0.15">
      <c r="A46" s="279"/>
      <c r="B46" s="279"/>
    </row>
    <row r="47" spans="1:2" x14ac:dyDescent="0.15">
      <c r="A47" s="279"/>
      <c r="B47" s="279"/>
    </row>
    <row r="48" spans="1:2" x14ac:dyDescent="0.15">
      <c r="A48" s="279"/>
      <c r="B48" s="279"/>
    </row>
    <row r="49" spans="1:2" x14ac:dyDescent="0.15">
      <c r="A49" s="279"/>
      <c r="B49" s="279"/>
    </row>
    <row r="50" spans="1:2" x14ac:dyDescent="0.15">
      <c r="A50" s="279"/>
      <c r="B50" s="279"/>
    </row>
    <row r="51" spans="1:2" x14ac:dyDescent="0.15">
      <c r="A51" s="279"/>
      <c r="B51" s="279"/>
    </row>
    <row r="52" spans="1:2" x14ac:dyDescent="0.15">
      <c r="A52" s="279"/>
      <c r="B52" s="279"/>
    </row>
    <row r="53" spans="1:2" x14ac:dyDescent="0.15">
      <c r="A53" s="279"/>
      <c r="B53" s="279"/>
    </row>
    <row r="54" spans="1:2" x14ac:dyDescent="0.15">
      <c r="A54" s="279"/>
      <c r="B54" s="279"/>
    </row>
    <row r="55" spans="1:2" x14ac:dyDescent="0.15">
      <c r="A55" s="279"/>
      <c r="B55" s="279"/>
    </row>
    <row r="56" spans="1:2" x14ac:dyDescent="0.15">
      <c r="A56" s="279"/>
      <c r="B56" s="279"/>
    </row>
    <row r="57" spans="1:2" x14ac:dyDescent="0.15">
      <c r="A57" s="279"/>
      <c r="B57" s="279"/>
    </row>
    <row r="58" spans="1:2" x14ac:dyDescent="0.15">
      <c r="A58" s="279"/>
      <c r="B58" s="279"/>
    </row>
    <row r="59" spans="1:2" x14ac:dyDescent="0.15">
      <c r="A59" s="279"/>
      <c r="B59" s="279"/>
    </row>
    <row r="60" spans="1:2" x14ac:dyDescent="0.15">
      <c r="A60" s="279"/>
      <c r="B60" s="279"/>
    </row>
    <row r="61" spans="1:2" ht="10.5" customHeight="1" x14ac:dyDescent="0.15">
      <c r="A61" s="279"/>
      <c r="B61" s="279"/>
    </row>
    <row r="62" spans="1:2" ht="10.5" customHeight="1" x14ac:dyDescent="0.15">
      <c r="A62" s="279"/>
      <c r="B62" s="279"/>
    </row>
    <row r="63" spans="1:2" x14ac:dyDescent="0.15">
      <c r="A63" s="279"/>
      <c r="B63" s="279"/>
    </row>
    <row r="64" spans="1:2" ht="10.5" customHeight="1" x14ac:dyDescent="0.15">
      <c r="A64" s="279"/>
      <c r="B64" s="279"/>
    </row>
    <row r="65" spans="1:2" x14ac:dyDescent="0.15">
      <c r="A65" s="279"/>
      <c r="B65" s="279"/>
    </row>
    <row r="66" spans="1:2" x14ac:dyDescent="0.15">
      <c r="A66" s="279"/>
      <c r="B66" s="279"/>
    </row>
    <row r="67" spans="1:2" x14ac:dyDescent="0.15">
      <c r="A67" s="279"/>
      <c r="B67" s="279"/>
    </row>
    <row r="68" spans="1:2" x14ac:dyDescent="0.15">
      <c r="A68" s="279"/>
      <c r="B68" s="279"/>
    </row>
    <row r="69" spans="1:2" x14ac:dyDescent="0.15">
      <c r="A69" s="279"/>
      <c r="B69" s="279"/>
    </row>
    <row r="70" spans="1:2" x14ac:dyDescent="0.15">
      <c r="A70" s="279"/>
      <c r="B70" s="279"/>
    </row>
    <row r="71" spans="1:2" x14ac:dyDescent="0.15">
      <c r="A71" s="279"/>
      <c r="B71" s="279"/>
    </row>
    <row r="72" spans="1:2" x14ac:dyDescent="0.15">
      <c r="A72" s="279"/>
      <c r="B72" s="279"/>
    </row>
    <row r="73" spans="1:2" ht="10.5" customHeight="1" x14ac:dyDescent="0.15">
      <c r="A73" s="279"/>
      <c r="B73" s="279"/>
    </row>
    <row r="74" spans="1:2" x14ac:dyDescent="0.15">
      <c r="A74" s="279"/>
      <c r="B74" s="279"/>
    </row>
    <row r="75" spans="1:2" x14ac:dyDescent="0.15">
      <c r="A75" s="279"/>
      <c r="B75" s="279"/>
    </row>
    <row r="76" spans="1:2" ht="10.5" customHeight="1" x14ac:dyDescent="0.15">
      <c r="A76" s="279"/>
      <c r="B76" s="279"/>
    </row>
    <row r="77" spans="1:2" x14ac:dyDescent="0.15">
      <c r="A77" s="279"/>
      <c r="B77" s="279"/>
    </row>
    <row r="78" spans="1:2" x14ac:dyDescent="0.15">
      <c r="A78" s="279"/>
      <c r="B78" s="279"/>
    </row>
    <row r="79" spans="1:2" x14ac:dyDescent="0.15">
      <c r="A79" s="279"/>
      <c r="B79" s="279"/>
    </row>
    <row r="80" spans="1:2" x14ac:dyDescent="0.15">
      <c r="A80" s="279"/>
      <c r="B80" s="279"/>
    </row>
    <row r="81" spans="1:2" x14ac:dyDescent="0.15">
      <c r="A81" s="279"/>
      <c r="B81" s="279"/>
    </row>
    <row r="82" spans="1:2" x14ac:dyDescent="0.15">
      <c r="A82" s="279"/>
      <c r="B82" s="279"/>
    </row>
    <row r="83" spans="1:2" x14ac:dyDescent="0.15">
      <c r="A83" s="279"/>
      <c r="B83" s="279"/>
    </row>
    <row r="84" spans="1:2" x14ac:dyDescent="0.15">
      <c r="A84" s="279"/>
      <c r="B84" s="279"/>
    </row>
    <row r="85" spans="1:2" x14ac:dyDescent="0.15">
      <c r="A85" s="279"/>
      <c r="B85" s="279"/>
    </row>
    <row r="86" spans="1:2" x14ac:dyDescent="0.15">
      <c r="A86" s="279"/>
      <c r="B86" s="279"/>
    </row>
    <row r="87" spans="1:2" x14ac:dyDescent="0.15">
      <c r="A87" s="279"/>
      <c r="B87" s="279"/>
    </row>
    <row r="88" spans="1:2" x14ac:dyDescent="0.15">
      <c r="A88" s="279"/>
      <c r="B88" s="279"/>
    </row>
    <row r="89" spans="1:2" x14ac:dyDescent="0.15">
      <c r="A89" s="279"/>
      <c r="B89" s="279"/>
    </row>
    <row r="90" spans="1:2" x14ac:dyDescent="0.15">
      <c r="A90" s="279"/>
      <c r="B90" s="279"/>
    </row>
    <row r="91" spans="1:2" x14ac:dyDescent="0.15">
      <c r="A91" s="279"/>
      <c r="B91" s="279"/>
    </row>
    <row r="92" spans="1:2" x14ac:dyDescent="0.15">
      <c r="A92" s="279"/>
      <c r="B92" s="279"/>
    </row>
    <row r="93" spans="1:2" x14ac:dyDescent="0.15">
      <c r="A93" s="279"/>
      <c r="B93" s="279"/>
    </row>
    <row r="94" spans="1:2" x14ac:dyDescent="0.15">
      <c r="A94" s="279"/>
      <c r="B94" s="279"/>
    </row>
    <row r="95" spans="1:2" x14ac:dyDescent="0.15">
      <c r="A95" s="279"/>
      <c r="B95" s="279"/>
    </row>
    <row r="96" spans="1:2" x14ac:dyDescent="0.15">
      <c r="A96" s="279"/>
      <c r="B96" s="279"/>
    </row>
    <row r="97" spans="1:2" x14ac:dyDescent="0.15">
      <c r="A97" s="279"/>
      <c r="B97" s="279"/>
    </row>
    <row r="98" spans="1:2" x14ac:dyDescent="0.15">
      <c r="A98" s="279"/>
      <c r="B98" s="279"/>
    </row>
    <row r="99" spans="1:2" x14ac:dyDescent="0.15">
      <c r="A99" s="279"/>
      <c r="B99" s="279"/>
    </row>
    <row r="100" spans="1:2" x14ac:dyDescent="0.15">
      <c r="A100" s="279"/>
      <c r="B100" s="279"/>
    </row>
    <row r="101" spans="1:2" x14ac:dyDescent="0.15">
      <c r="A101" s="279"/>
      <c r="B101" s="279"/>
    </row>
    <row r="102" spans="1:2" x14ac:dyDescent="0.15">
      <c r="A102" s="279"/>
      <c r="B102" s="279"/>
    </row>
    <row r="103" spans="1:2" x14ac:dyDescent="0.15">
      <c r="A103" s="279"/>
      <c r="B103" s="279"/>
    </row>
    <row r="104" spans="1:2" x14ac:dyDescent="0.15">
      <c r="A104" s="279"/>
      <c r="B104" s="279"/>
    </row>
    <row r="105" spans="1:2" x14ac:dyDescent="0.15">
      <c r="A105" s="279"/>
      <c r="B105" s="279"/>
    </row>
    <row r="106" spans="1:2" x14ac:dyDescent="0.15">
      <c r="A106" s="279"/>
      <c r="B106" s="279"/>
    </row>
    <row r="107" spans="1:2" x14ac:dyDescent="0.15">
      <c r="A107" s="279"/>
      <c r="B107" s="279"/>
    </row>
    <row r="108" spans="1:2" x14ac:dyDescent="0.15">
      <c r="A108" s="279"/>
      <c r="B108" s="279"/>
    </row>
    <row r="109" spans="1:2" x14ac:dyDescent="0.15">
      <c r="A109" s="279"/>
      <c r="B109" s="279"/>
    </row>
    <row r="110" spans="1:2" x14ac:dyDescent="0.15">
      <c r="A110" s="279"/>
      <c r="B110" s="279"/>
    </row>
    <row r="111" spans="1:2" x14ac:dyDescent="0.15">
      <c r="A111" s="279"/>
      <c r="B111" s="279"/>
    </row>
    <row r="112" spans="1:2" x14ac:dyDescent="0.15">
      <c r="A112" s="279"/>
      <c r="B112" s="279"/>
    </row>
    <row r="113" spans="1:2" x14ac:dyDescent="0.15">
      <c r="A113" s="279"/>
      <c r="B113" s="279"/>
    </row>
    <row r="114" spans="1:2" x14ac:dyDescent="0.15">
      <c r="A114" s="279"/>
      <c r="B114" s="279"/>
    </row>
    <row r="115" spans="1:2" x14ac:dyDescent="0.15">
      <c r="A115" s="279"/>
      <c r="B115" s="279"/>
    </row>
    <row r="116" spans="1:2" x14ac:dyDescent="0.15">
      <c r="A116" s="279"/>
      <c r="B116" s="279"/>
    </row>
    <row r="117" spans="1:2" x14ac:dyDescent="0.15">
      <c r="A117" s="279"/>
      <c r="B117" s="279"/>
    </row>
    <row r="118" spans="1:2" x14ac:dyDescent="0.15">
      <c r="A118" s="279"/>
      <c r="B118" s="279"/>
    </row>
    <row r="119" spans="1:2" x14ac:dyDescent="0.15">
      <c r="A119" s="279"/>
      <c r="B119" s="279"/>
    </row>
    <row r="120" spans="1:2" x14ac:dyDescent="0.15">
      <c r="A120" s="279"/>
      <c r="B120" s="279"/>
    </row>
    <row r="121" spans="1:2" x14ac:dyDescent="0.15">
      <c r="A121" s="279"/>
      <c r="B121" s="279"/>
    </row>
    <row r="122" spans="1:2" x14ac:dyDescent="0.15">
      <c r="A122" s="279"/>
      <c r="B122" s="279"/>
    </row>
    <row r="123" spans="1:2" x14ac:dyDescent="0.15">
      <c r="A123" s="279"/>
      <c r="B123" s="279"/>
    </row>
    <row r="124" spans="1:2" x14ac:dyDescent="0.15">
      <c r="A124" s="279"/>
      <c r="B124" s="279"/>
    </row>
    <row r="125" spans="1:2" x14ac:dyDescent="0.15">
      <c r="A125" s="279"/>
      <c r="B125" s="279"/>
    </row>
    <row r="126" spans="1:2" x14ac:dyDescent="0.15">
      <c r="A126" s="279"/>
      <c r="B126" s="279"/>
    </row>
    <row r="127" spans="1:2" x14ac:dyDescent="0.15">
      <c r="A127" s="279"/>
      <c r="B127" s="279"/>
    </row>
    <row r="128" spans="1:2" x14ac:dyDescent="0.15">
      <c r="A128" s="279"/>
      <c r="B128" s="279"/>
    </row>
    <row r="129" spans="1:2" x14ac:dyDescent="0.15">
      <c r="A129" s="279"/>
      <c r="B129" s="279"/>
    </row>
    <row r="130" spans="1:2" x14ac:dyDescent="0.15">
      <c r="A130" s="279"/>
      <c r="B130" s="279"/>
    </row>
    <row r="131" spans="1:2" x14ac:dyDescent="0.15">
      <c r="A131" s="279"/>
      <c r="B131" s="279"/>
    </row>
    <row r="132" spans="1:2" x14ac:dyDescent="0.15">
      <c r="A132" s="279"/>
      <c r="B132" s="279"/>
    </row>
    <row r="133" spans="1:2" x14ac:dyDescent="0.15">
      <c r="A133" s="279"/>
      <c r="B133" s="279"/>
    </row>
    <row r="134" spans="1:2" x14ac:dyDescent="0.15">
      <c r="A134" s="279"/>
      <c r="B134" s="279"/>
    </row>
    <row r="135" spans="1:2" x14ac:dyDescent="0.15">
      <c r="A135" s="279"/>
      <c r="B135" s="279"/>
    </row>
    <row r="136" spans="1:2" x14ac:dyDescent="0.15">
      <c r="A136" s="279"/>
      <c r="B136" s="279"/>
    </row>
    <row r="137" spans="1:2" x14ac:dyDescent="0.15">
      <c r="A137" s="279"/>
      <c r="B137" s="279"/>
    </row>
    <row r="138" spans="1:2" x14ac:dyDescent="0.15">
      <c r="A138" s="279"/>
      <c r="B138" s="279"/>
    </row>
    <row r="139" spans="1:2" x14ac:dyDescent="0.15">
      <c r="A139" s="279"/>
      <c r="B139" s="279"/>
    </row>
    <row r="140" spans="1:2" x14ac:dyDescent="0.15">
      <c r="A140" s="279"/>
      <c r="B140" s="279"/>
    </row>
    <row r="141" spans="1:2" x14ac:dyDescent="0.15">
      <c r="A141" s="279"/>
      <c r="B141" s="279"/>
    </row>
    <row r="142" spans="1:2" x14ac:dyDescent="0.15">
      <c r="A142" s="279"/>
      <c r="B142" s="279"/>
    </row>
    <row r="143" spans="1:2" x14ac:dyDescent="0.15">
      <c r="A143" s="279"/>
      <c r="B143" s="279"/>
    </row>
    <row r="144" spans="1:2" x14ac:dyDescent="0.15">
      <c r="A144" s="279"/>
      <c r="B144" s="279"/>
    </row>
    <row r="145" spans="1:2" x14ac:dyDescent="0.15">
      <c r="A145" s="279"/>
      <c r="B145" s="279"/>
    </row>
    <row r="146" spans="1:2" x14ac:dyDescent="0.15">
      <c r="A146" s="279"/>
      <c r="B146" s="279"/>
    </row>
    <row r="147" spans="1:2" x14ac:dyDescent="0.15">
      <c r="A147" s="279"/>
      <c r="B147" s="279"/>
    </row>
    <row r="148" spans="1:2" x14ac:dyDescent="0.15">
      <c r="A148" s="279"/>
      <c r="B148" s="279"/>
    </row>
    <row r="149" spans="1:2" x14ac:dyDescent="0.15">
      <c r="A149" s="279"/>
      <c r="B149" s="279"/>
    </row>
    <row r="150" spans="1:2" x14ac:dyDescent="0.15">
      <c r="A150" s="279"/>
      <c r="B150" s="279"/>
    </row>
    <row r="151" spans="1:2" x14ac:dyDescent="0.15">
      <c r="A151" s="279"/>
      <c r="B151" s="279"/>
    </row>
    <row r="152" spans="1:2" x14ac:dyDescent="0.15">
      <c r="A152" s="279"/>
      <c r="B152" s="279"/>
    </row>
    <row r="153" spans="1:2" x14ac:dyDescent="0.15">
      <c r="A153" s="279"/>
      <c r="B153" s="279"/>
    </row>
    <row r="154" spans="1:2" x14ac:dyDescent="0.15">
      <c r="A154" s="279"/>
      <c r="B154" s="279"/>
    </row>
    <row r="155" spans="1:2" x14ac:dyDescent="0.15">
      <c r="A155" s="279"/>
      <c r="B155" s="279"/>
    </row>
    <row r="156" spans="1:2" x14ac:dyDescent="0.15">
      <c r="A156" s="279"/>
      <c r="B156" s="279"/>
    </row>
    <row r="157" spans="1:2" x14ac:dyDescent="0.15">
      <c r="A157" s="279"/>
      <c r="B157" s="279"/>
    </row>
    <row r="158" spans="1:2" x14ac:dyDescent="0.15">
      <c r="A158" s="279"/>
      <c r="B158" s="279"/>
    </row>
    <row r="159" spans="1:2" ht="10.5" customHeight="1" x14ac:dyDescent="0.15">
      <c r="A159" s="279"/>
      <c r="B159" s="279"/>
    </row>
    <row r="160" spans="1:2" x14ac:dyDescent="0.15">
      <c r="A160" s="279"/>
      <c r="B160" s="279"/>
    </row>
    <row r="161" spans="1:2" ht="10.5" customHeight="1" x14ac:dyDescent="0.15">
      <c r="A161" s="279"/>
      <c r="B161" s="279"/>
    </row>
  </sheetData>
  <mergeCells count="11">
    <mergeCell ref="A2:D2"/>
    <mergeCell ref="A3:D3"/>
    <mergeCell ref="A4:A6"/>
    <mergeCell ref="B4:D4"/>
    <mergeCell ref="B5:B6"/>
    <mergeCell ref="C5:D5"/>
    <mergeCell ref="A14:D14"/>
    <mergeCell ref="A15:D15"/>
    <mergeCell ref="A16:D16"/>
    <mergeCell ref="A17:D17"/>
    <mergeCell ref="A18:D18"/>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dimension ref="A1:E176"/>
  <sheetViews>
    <sheetView workbookViewId="0"/>
  </sheetViews>
  <sheetFormatPr baseColWidth="10" defaultRowHeight="10.5" x14ac:dyDescent="0.15"/>
  <cols>
    <col min="1" max="1" width="32.140625" style="294" customWidth="1"/>
    <col min="2" max="2" width="13.42578125" style="294" customWidth="1"/>
    <col min="3" max="4" width="21.7109375" style="294" customWidth="1"/>
    <col min="5" max="16384" width="11.42578125" style="279"/>
  </cols>
  <sheetData>
    <row r="1" spans="1:5" ht="15" customHeight="1" x14ac:dyDescent="0.15"/>
    <row r="2" spans="1:5" ht="33.75" customHeight="1" x14ac:dyDescent="0.15">
      <c r="A2" s="2624" t="s">
        <v>1096</v>
      </c>
      <c r="B2" s="2624"/>
      <c r="C2" s="2624"/>
      <c r="D2" s="2624"/>
    </row>
    <row r="3" spans="1:5" x14ac:dyDescent="0.15">
      <c r="A3" s="394"/>
      <c r="B3" s="394"/>
      <c r="C3" s="394"/>
      <c r="D3" s="394"/>
      <c r="E3" s="294"/>
    </row>
    <row r="4" spans="1:5" ht="11.25" customHeight="1" x14ac:dyDescent="0.15">
      <c r="A4" s="2623" t="s">
        <v>1097</v>
      </c>
      <c r="B4" s="2623" t="s">
        <v>1083</v>
      </c>
      <c r="C4" s="2623"/>
      <c r="D4" s="2623"/>
    </row>
    <row r="5" spans="1:5" ht="11.25" customHeight="1" x14ac:dyDescent="0.15">
      <c r="A5" s="2623"/>
      <c r="B5" s="2623" t="s">
        <v>71</v>
      </c>
      <c r="C5" s="2623" t="s">
        <v>1084</v>
      </c>
      <c r="D5" s="2623"/>
    </row>
    <row r="6" spans="1:5" ht="42.75" customHeight="1" x14ac:dyDescent="0.15">
      <c r="A6" s="2623"/>
      <c r="B6" s="2623"/>
      <c r="C6" s="385" t="s">
        <v>1085</v>
      </c>
      <c r="D6" s="386" t="s">
        <v>1098</v>
      </c>
    </row>
    <row r="7" spans="1:5" x14ac:dyDescent="0.15">
      <c r="A7" s="387" t="s">
        <v>71</v>
      </c>
      <c r="B7" s="388">
        <f>SUM(C7:D7)</f>
        <v>19</v>
      </c>
      <c r="C7" s="387">
        <f>SUM(C8,C12,C15,C19,C27,C29,C31)</f>
        <v>11</v>
      </c>
      <c r="D7" s="387">
        <f>SUM(D8,D12,D15,D19,D27,D29,D31)</f>
        <v>8</v>
      </c>
    </row>
    <row r="8" spans="1:5" x14ac:dyDescent="0.15">
      <c r="A8" s="395" t="s">
        <v>5</v>
      </c>
      <c r="B8" s="388">
        <f t="shared" ref="B8:B32" si="0">SUM(C8:D8)</f>
        <v>6</v>
      </c>
      <c r="C8" s="395">
        <v>5</v>
      </c>
      <c r="D8" s="389">
        <v>1</v>
      </c>
    </row>
    <row r="9" spans="1:5" x14ac:dyDescent="0.15">
      <c r="A9" s="396" t="s">
        <v>1099</v>
      </c>
      <c r="B9" s="397">
        <f t="shared" si="0"/>
        <v>1</v>
      </c>
      <c r="C9" s="396">
        <v>1</v>
      </c>
      <c r="D9" s="391">
        <v>0</v>
      </c>
    </row>
    <row r="10" spans="1:5" x14ac:dyDescent="0.15">
      <c r="A10" s="396" t="s">
        <v>750</v>
      </c>
      <c r="B10" s="397">
        <f t="shared" si="0"/>
        <v>4</v>
      </c>
      <c r="C10" s="396">
        <v>4</v>
      </c>
      <c r="D10" s="391">
        <v>0</v>
      </c>
    </row>
    <row r="11" spans="1:5" x14ac:dyDescent="0.15">
      <c r="A11" s="396" t="s">
        <v>536</v>
      </c>
      <c r="B11" s="397">
        <f t="shared" si="0"/>
        <v>1</v>
      </c>
      <c r="C11" s="396">
        <v>0</v>
      </c>
      <c r="D11" s="391">
        <v>1</v>
      </c>
    </row>
    <row r="12" spans="1:5" x14ac:dyDescent="0.15">
      <c r="A12" s="395" t="s">
        <v>7</v>
      </c>
      <c r="B12" s="388">
        <f t="shared" si="0"/>
        <v>1</v>
      </c>
      <c r="C12" s="395">
        <v>1</v>
      </c>
      <c r="D12" s="391">
        <v>0</v>
      </c>
    </row>
    <row r="13" spans="1:5" x14ac:dyDescent="0.15">
      <c r="A13" s="396" t="s">
        <v>1100</v>
      </c>
      <c r="B13" s="391">
        <v>0</v>
      </c>
      <c r="C13" s="396">
        <v>0</v>
      </c>
      <c r="D13" s="391">
        <v>0</v>
      </c>
    </row>
    <row r="14" spans="1:5" x14ac:dyDescent="0.15">
      <c r="A14" s="396" t="s">
        <v>1101</v>
      </c>
      <c r="B14" s="397">
        <f t="shared" si="0"/>
        <v>1</v>
      </c>
      <c r="C14" s="396">
        <v>1</v>
      </c>
      <c r="D14" s="391">
        <v>0</v>
      </c>
    </row>
    <row r="15" spans="1:5" x14ac:dyDescent="0.15">
      <c r="A15" s="395" t="s">
        <v>11</v>
      </c>
      <c r="B15" s="388">
        <f t="shared" si="0"/>
        <v>4</v>
      </c>
      <c r="C15" s="395">
        <v>4</v>
      </c>
      <c r="D15" s="391">
        <v>0</v>
      </c>
    </row>
    <row r="16" spans="1:5" x14ac:dyDescent="0.15">
      <c r="A16" s="396" t="s">
        <v>1102</v>
      </c>
      <c r="B16" s="391">
        <v>0</v>
      </c>
      <c r="C16" s="396">
        <v>0</v>
      </c>
      <c r="D16" s="391">
        <v>0</v>
      </c>
    </row>
    <row r="17" spans="1:4" x14ac:dyDescent="0.15">
      <c r="A17" s="396" t="s">
        <v>1103</v>
      </c>
      <c r="B17" s="391">
        <v>0</v>
      </c>
      <c r="C17" s="396">
        <v>0</v>
      </c>
      <c r="D17" s="391">
        <v>0</v>
      </c>
    </row>
    <row r="18" spans="1:4" x14ac:dyDescent="0.15">
      <c r="A18" s="396" t="s">
        <v>560</v>
      </c>
      <c r="B18" s="397">
        <f t="shared" si="0"/>
        <v>4</v>
      </c>
      <c r="C18" s="396">
        <v>4</v>
      </c>
      <c r="D18" s="391">
        <v>0</v>
      </c>
    </row>
    <row r="19" spans="1:4" x14ac:dyDescent="0.15">
      <c r="A19" s="395" t="s">
        <v>12</v>
      </c>
      <c r="B19" s="388">
        <f t="shared" si="0"/>
        <v>2</v>
      </c>
      <c r="C19" s="391">
        <v>0</v>
      </c>
      <c r="D19" s="389">
        <v>2</v>
      </c>
    </row>
    <row r="20" spans="1:4" x14ac:dyDescent="0.15">
      <c r="A20" s="396" t="s">
        <v>1104</v>
      </c>
      <c r="B20" s="397">
        <f t="shared" si="0"/>
        <v>1</v>
      </c>
      <c r="C20" s="391">
        <v>0</v>
      </c>
      <c r="D20" s="391">
        <v>1</v>
      </c>
    </row>
    <row r="21" spans="1:4" ht="11.25" customHeight="1" x14ac:dyDescent="0.15">
      <c r="A21" s="396" t="s">
        <v>1105</v>
      </c>
      <c r="B21" s="391">
        <v>0</v>
      </c>
      <c r="C21" s="391">
        <v>0</v>
      </c>
      <c r="D21" s="389">
        <v>0</v>
      </c>
    </row>
    <row r="22" spans="1:4" ht="11.25" customHeight="1" x14ac:dyDescent="0.15">
      <c r="A22" s="396" t="s">
        <v>1106</v>
      </c>
      <c r="B22" s="391">
        <v>0</v>
      </c>
      <c r="C22" s="391">
        <v>0</v>
      </c>
      <c r="D22" s="391">
        <v>0</v>
      </c>
    </row>
    <row r="23" spans="1:4" ht="10.5" customHeight="1" x14ac:dyDescent="0.15">
      <c r="A23" s="396" t="s">
        <v>1107</v>
      </c>
      <c r="B23" s="391">
        <v>0</v>
      </c>
      <c r="C23" s="391">
        <v>0</v>
      </c>
      <c r="D23" s="391">
        <v>0</v>
      </c>
    </row>
    <row r="24" spans="1:4" ht="10.5" customHeight="1" x14ac:dyDescent="0.15">
      <c r="A24" s="396" t="s">
        <v>1108</v>
      </c>
      <c r="B24" s="391">
        <v>0</v>
      </c>
      <c r="C24" s="391">
        <v>0</v>
      </c>
      <c r="D24" s="391">
        <v>0</v>
      </c>
    </row>
    <row r="25" spans="1:4" ht="10.5" customHeight="1" x14ac:dyDescent="0.15">
      <c r="A25" s="396" t="s">
        <v>1109</v>
      </c>
      <c r="B25" s="397">
        <f t="shared" si="0"/>
        <v>1</v>
      </c>
      <c r="C25" s="391">
        <v>0</v>
      </c>
      <c r="D25" s="391">
        <v>1</v>
      </c>
    </row>
    <row r="26" spans="1:4" x14ac:dyDescent="0.15">
      <c r="A26" s="396" t="s">
        <v>1110</v>
      </c>
      <c r="B26" s="391">
        <v>0</v>
      </c>
      <c r="C26" s="391">
        <v>0</v>
      </c>
      <c r="D26" s="391">
        <v>0</v>
      </c>
    </row>
    <row r="27" spans="1:4" x14ac:dyDescent="0.15">
      <c r="A27" s="395" t="s">
        <v>16</v>
      </c>
      <c r="B27" s="388">
        <f t="shared" si="0"/>
        <v>1</v>
      </c>
      <c r="C27" s="391">
        <v>0</v>
      </c>
      <c r="D27" s="389">
        <v>1</v>
      </c>
    </row>
    <row r="28" spans="1:4" x14ac:dyDescent="0.15">
      <c r="A28" s="379" t="s">
        <v>763</v>
      </c>
      <c r="B28" s="397">
        <f t="shared" si="0"/>
        <v>1</v>
      </c>
      <c r="C28" s="391">
        <v>0</v>
      </c>
      <c r="D28" s="391">
        <v>1</v>
      </c>
    </row>
    <row r="29" spans="1:4" x14ac:dyDescent="0.15">
      <c r="A29" s="395" t="s">
        <v>17</v>
      </c>
      <c r="B29" s="388">
        <f t="shared" si="0"/>
        <v>1</v>
      </c>
      <c r="C29" s="395">
        <v>1</v>
      </c>
      <c r="D29" s="391">
        <v>0</v>
      </c>
    </row>
    <row r="30" spans="1:4" x14ac:dyDescent="0.15">
      <c r="A30" s="379" t="s">
        <v>708</v>
      </c>
      <c r="B30" s="397">
        <f t="shared" si="0"/>
        <v>1</v>
      </c>
      <c r="C30" s="379">
        <v>1</v>
      </c>
      <c r="D30" s="391">
        <v>0</v>
      </c>
    </row>
    <row r="31" spans="1:4" x14ac:dyDescent="0.15">
      <c r="A31" s="395" t="s">
        <v>19</v>
      </c>
      <c r="B31" s="388">
        <f t="shared" si="0"/>
        <v>4</v>
      </c>
      <c r="C31" s="391">
        <v>0</v>
      </c>
      <c r="D31" s="389">
        <v>4</v>
      </c>
    </row>
    <row r="32" spans="1:4" x14ac:dyDescent="0.15">
      <c r="A32" s="396" t="s">
        <v>718</v>
      </c>
      <c r="B32" s="397">
        <f t="shared" si="0"/>
        <v>4</v>
      </c>
      <c r="C32" s="391">
        <v>0</v>
      </c>
      <c r="D32" s="391">
        <v>4</v>
      </c>
    </row>
    <row r="34" spans="1:4" ht="33.75" customHeight="1" x14ac:dyDescent="0.15">
      <c r="A34" s="2572" t="s">
        <v>1111</v>
      </c>
      <c r="B34" s="2572"/>
      <c r="C34" s="2572"/>
      <c r="D34" s="2572"/>
    </row>
    <row r="35" spans="1:4" ht="15" customHeight="1" x14ac:dyDescent="0.15">
      <c r="A35" s="2573" t="s">
        <v>21</v>
      </c>
      <c r="B35" s="2573"/>
      <c r="C35" s="2573"/>
      <c r="D35" s="2573"/>
    </row>
    <row r="36" spans="1:4" ht="15" customHeight="1" x14ac:dyDescent="0.15">
      <c r="A36" s="2572" t="s">
        <v>1112</v>
      </c>
      <c r="B36" s="2572"/>
      <c r="C36" s="2572"/>
      <c r="D36" s="2572"/>
    </row>
    <row r="37" spans="1:4" x14ac:dyDescent="0.15">
      <c r="A37" s="279"/>
      <c r="B37" s="279"/>
      <c r="C37" s="279"/>
      <c r="D37" s="279"/>
    </row>
    <row r="38" spans="1:4" x14ac:dyDescent="0.15">
      <c r="A38" s="279"/>
      <c r="B38" s="279"/>
      <c r="C38" s="279"/>
      <c r="D38" s="279"/>
    </row>
    <row r="39" spans="1:4" x14ac:dyDescent="0.15">
      <c r="A39" s="279"/>
      <c r="B39" s="279"/>
      <c r="C39" s="279"/>
      <c r="D39" s="279"/>
    </row>
    <row r="40" spans="1:4" x14ac:dyDescent="0.15">
      <c r="A40" s="279"/>
      <c r="B40" s="279"/>
      <c r="C40" s="279"/>
      <c r="D40" s="279"/>
    </row>
    <row r="41" spans="1:4" x14ac:dyDescent="0.15">
      <c r="A41" s="279"/>
      <c r="B41" s="279"/>
      <c r="C41" s="279"/>
      <c r="D41" s="279"/>
    </row>
    <row r="42" spans="1:4" x14ac:dyDescent="0.15">
      <c r="A42" s="279"/>
      <c r="B42" s="279"/>
      <c r="C42" s="279"/>
      <c r="D42" s="279"/>
    </row>
    <row r="43" spans="1:4" x14ac:dyDescent="0.15">
      <c r="A43" s="279"/>
      <c r="B43" s="279"/>
      <c r="C43" s="279"/>
      <c r="D43" s="279"/>
    </row>
    <row r="44" spans="1:4" x14ac:dyDescent="0.15">
      <c r="A44" s="279"/>
      <c r="B44" s="279"/>
      <c r="C44" s="279"/>
      <c r="D44" s="279"/>
    </row>
    <row r="45" spans="1:4" x14ac:dyDescent="0.15">
      <c r="A45" s="279"/>
      <c r="B45" s="279"/>
      <c r="C45" s="279"/>
      <c r="D45" s="279"/>
    </row>
    <row r="46" spans="1:4" x14ac:dyDescent="0.15">
      <c r="A46" s="279"/>
      <c r="B46" s="279"/>
      <c r="C46" s="279"/>
      <c r="D46" s="279"/>
    </row>
    <row r="47" spans="1:4" x14ac:dyDescent="0.15">
      <c r="A47" s="279"/>
      <c r="B47" s="279"/>
      <c r="C47" s="279"/>
      <c r="D47" s="279"/>
    </row>
    <row r="48" spans="1:4" x14ac:dyDescent="0.15">
      <c r="A48" s="279"/>
      <c r="B48" s="279"/>
      <c r="C48" s="279"/>
      <c r="D48" s="279"/>
    </row>
    <row r="49" spans="1:4" x14ac:dyDescent="0.15">
      <c r="A49" s="279"/>
      <c r="B49" s="279"/>
      <c r="C49" s="279"/>
      <c r="D49" s="279"/>
    </row>
    <row r="50" spans="1:4" x14ac:dyDescent="0.15">
      <c r="A50" s="279"/>
      <c r="B50" s="279"/>
      <c r="C50" s="279"/>
      <c r="D50" s="279"/>
    </row>
    <row r="51" spans="1:4" x14ac:dyDescent="0.15">
      <c r="A51" s="279"/>
      <c r="B51" s="279"/>
      <c r="C51" s="279"/>
      <c r="D51" s="279"/>
    </row>
    <row r="52" spans="1:4" x14ac:dyDescent="0.15">
      <c r="A52" s="279"/>
      <c r="B52" s="279"/>
      <c r="C52" s="279"/>
      <c r="D52" s="279"/>
    </row>
    <row r="53" spans="1:4" x14ac:dyDescent="0.15">
      <c r="A53" s="279"/>
      <c r="B53" s="279"/>
      <c r="C53" s="279"/>
      <c r="D53" s="279"/>
    </row>
    <row r="54" spans="1:4" x14ac:dyDescent="0.15">
      <c r="A54" s="279"/>
      <c r="B54" s="279"/>
      <c r="C54" s="279"/>
      <c r="D54" s="279"/>
    </row>
    <row r="55" spans="1:4" x14ac:dyDescent="0.15">
      <c r="A55" s="279"/>
      <c r="B55" s="279"/>
      <c r="C55" s="279"/>
      <c r="D55" s="279"/>
    </row>
    <row r="56" spans="1:4" x14ac:dyDescent="0.15">
      <c r="A56" s="279"/>
      <c r="B56" s="279"/>
      <c r="C56" s="279"/>
      <c r="D56" s="279"/>
    </row>
    <row r="57" spans="1:4" x14ac:dyDescent="0.15">
      <c r="A57" s="279"/>
      <c r="B57" s="279"/>
      <c r="C57" s="279"/>
      <c r="D57" s="279"/>
    </row>
    <row r="58" spans="1:4" x14ac:dyDescent="0.15">
      <c r="A58" s="279"/>
      <c r="B58" s="279"/>
      <c r="C58" s="279"/>
      <c r="D58" s="279"/>
    </row>
    <row r="59" spans="1:4" x14ac:dyDescent="0.15">
      <c r="A59" s="279"/>
      <c r="B59" s="279"/>
      <c r="C59" s="279"/>
      <c r="D59" s="279"/>
    </row>
    <row r="60" spans="1:4" x14ac:dyDescent="0.15">
      <c r="A60" s="279"/>
      <c r="B60" s="279"/>
      <c r="C60" s="279"/>
      <c r="D60" s="279"/>
    </row>
    <row r="61" spans="1:4" x14ac:dyDescent="0.15">
      <c r="A61" s="279"/>
      <c r="B61" s="279"/>
      <c r="C61" s="279"/>
      <c r="D61" s="279"/>
    </row>
    <row r="62" spans="1:4" x14ac:dyDescent="0.15">
      <c r="A62" s="279"/>
      <c r="B62" s="279"/>
      <c r="C62" s="279"/>
      <c r="D62" s="279"/>
    </row>
    <row r="63" spans="1:4" x14ac:dyDescent="0.15">
      <c r="A63" s="279"/>
      <c r="B63" s="279"/>
      <c r="C63" s="279"/>
      <c r="D63" s="279"/>
    </row>
    <row r="64" spans="1:4" x14ac:dyDescent="0.15">
      <c r="A64" s="279"/>
      <c r="B64" s="279"/>
      <c r="C64" s="279"/>
      <c r="D64" s="279"/>
    </row>
    <row r="65" spans="1:4" x14ac:dyDescent="0.15">
      <c r="A65" s="279"/>
      <c r="B65" s="279"/>
      <c r="C65" s="279"/>
      <c r="D65" s="279"/>
    </row>
    <row r="66" spans="1:4" x14ac:dyDescent="0.15">
      <c r="A66" s="279"/>
      <c r="B66" s="279"/>
      <c r="C66" s="279"/>
      <c r="D66" s="279"/>
    </row>
    <row r="67" spans="1:4" x14ac:dyDescent="0.15">
      <c r="A67" s="279"/>
      <c r="B67" s="279"/>
      <c r="C67" s="279"/>
      <c r="D67" s="279"/>
    </row>
    <row r="68" spans="1:4" x14ac:dyDescent="0.15">
      <c r="A68" s="279"/>
      <c r="B68" s="279"/>
      <c r="C68" s="279"/>
      <c r="D68" s="279"/>
    </row>
    <row r="69" spans="1:4" x14ac:dyDescent="0.15">
      <c r="A69" s="279"/>
      <c r="B69" s="279"/>
      <c r="C69" s="279"/>
      <c r="D69" s="279"/>
    </row>
    <row r="70" spans="1:4" x14ac:dyDescent="0.15">
      <c r="A70" s="279"/>
      <c r="B70" s="279"/>
      <c r="C70" s="279"/>
      <c r="D70" s="279"/>
    </row>
    <row r="71" spans="1:4" x14ac:dyDescent="0.15">
      <c r="A71" s="279"/>
      <c r="B71" s="279"/>
      <c r="C71" s="279"/>
      <c r="D71" s="279"/>
    </row>
    <row r="72" spans="1:4" x14ac:dyDescent="0.15">
      <c r="A72" s="279"/>
      <c r="B72" s="279"/>
      <c r="C72" s="279"/>
      <c r="D72" s="279"/>
    </row>
    <row r="73" spans="1:4" x14ac:dyDescent="0.15">
      <c r="A73" s="279"/>
      <c r="B73" s="279"/>
      <c r="C73" s="279"/>
      <c r="D73" s="279"/>
    </row>
    <row r="74" spans="1:4" x14ac:dyDescent="0.15">
      <c r="A74" s="279"/>
      <c r="B74" s="279"/>
      <c r="C74" s="279"/>
      <c r="D74" s="279"/>
    </row>
    <row r="75" spans="1:4" x14ac:dyDescent="0.15">
      <c r="A75" s="279"/>
      <c r="B75" s="279"/>
      <c r="C75" s="279"/>
      <c r="D75" s="279"/>
    </row>
    <row r="76" spans="1:4" ht="10.5" customHeight="1" x14ac:dyDescent="0.15">
      <c r="A76" s="279"/>
      <c r="B76" s="279"/>
      <c r="C76" s="279"/>
      <c r="D76" s="279"/>
    </row>
    <row r="77" spans="1:4" ht="10.5" customHeight="1" x14ac:dyDescent="0.15">
      <c r="A77" s="279"/>
      <c r="B77" s="279"/>
      <c r="C77" s="279"/>
      <c r="D77" s="279"/>
    </row>
    <row r="78" spans="1:4" x14ac:dyDescent="0.15">
      <c r="A78" s="279"/>
      <c r="B78" s="279"/>
      <c r="C78" s="279"/>
      <c r="D78" s="279"/>
    </row>
    <row r="79" spans="1:4" ht="10.5" customHeight="1" x14ac:dyDescent="0.15">
      <c r="A79" s="279"/>
      <c r="B79" s="279"/>
      <c r="C79" s="279"/>
      <c r="D79" s="279"/>
    </row>
    <row r="80" spans="1:4" x14ac:dyDescent="0.15">
      <c r="A80" s="279"/>
      <c r="B80" s="279"/>
      <c r="C80" s="279"/>
      <c r="D80" s="279"/>
    </row>
    <row r="81" spans="1:4" x14ac:dyDescent="0.15">
      <c r="A81" s="279"/>
      <c r="B81" s="279"/>
      <c r="C81" s="279"/>
      <c r="D81" s="279"/>
    </row>
    <row r="82" spans="1:4" x14ac:dyDescent="0.15">
      <c r="A82" s="279"/>
      <c r="B82" s="279"/>
      <c r="C82" s="279"/>
      <c r="D82" s="279"/>
    </row>
    <row r="83" spans="1:4" x14ac:dyDescent="0.15">
      <c r="A83" s="279"/>
      <c r="B83" s="279"/>
      <c r="C83" s="279"/>
      <c r="D83" s="279"/>
    </row>
    <row r="84" spans="1:4" x14ac:dyDescent="0.15">
      <c r="A84" s="279"/>
      <c r="B84" s="279"/>
      <c r="C84" s="279"/>
      <c r="D84" s="279"/>
    </row>
    <row r="85" spans="1:4" x14ac:dyDescent="0.15">
      <c r="A85" s="279"/>
      <c r="B85" s="279"/>
      <c r="C85" s="279"/>
      <c r="D85" s="279"/>
    </row>
    <row r="86" spans="1:4" x14ac:dyDescent="0.15">
      <c r="A86" s="279"/>
      <c r="B86" s="279"/>
      <c r="C86" s="279"/>
      <c r="D86" s="279"/>
    </row>
    <row r="87" spans="1:4" x14ac:dyDescent="0.15">
      <c r="A87" s="279"/>
      <c r="B87" s="279"/>
      <c r="C87" s="279"/>
      <c r="D87" s="279"/>
    </row>
    <row r="88" spans="1:4" ht="10.5" customHeight="1" x14ac:dyDescent="0.15">
      <c r="A88" s="279"/>
      <c r="B88" s="279"/>
      <c r="C88" s="279"/>
      <c r="D88" s="279"/>
    </row>
    <row r="89" spans="1:4" x14ac:dyDescent="0.15">
      <c r="A89" s="279"/>
      <c r="B89" s="279"/>
      <c r="C89" s="279"/>
      <c r="D89" s="279"/>
    </row>
    <row r="90" spans="1:4" x14ac:dyDescent="0.15">
      <c r="A90" s="279"/>
      <c r="B90" s="279"/>
      <c r="C90" s="279"/>
      <c r="D90" s="279"/>
    </row>
    <row r="91" spans="1:4" ht="10.5" customHeight="1" x14ac:dyDescent="0.15">
      <c r="A91" s="279"/>
      <c r="B91" s="279"/>
      <c r="C91" s="279"/>
      <c r="D91" s="279"/>
    </row>
    <row r="92" spans="1:4" x14ac:dyDescent="0.15">
      <c r="A92" s="279"/>
      <c r="B92" s="279"/>
      <c r="C92" s="279"/>
      <c r="D92" s="279"/>
    </row>
    <row r="93" spans="1:4" x14ac:dyDescent="0.15">
      <c r="A93" s="279"/>
      <c r="B93" s="279"/>
      <c r="C93" s="279"/>
      <c r="D93" s="279"/>
    </row>
    <row r="94" spans="1:4" x14ac:dyDescent="0.15">
      <c r="A94" s="279"/>
      <c r="B94" s="279"/>
      <c r="C94" s="279"/>
      <c r="D94" s="279"/>
    </row>
    <row r="95" spans="1:4" x14ac:dyDescent="0.15">
      <c r="A95" s="279"/>
      <c r="B95" s="279"/>
      <c r="C95" s="279"/>
      <c r="D95" s="279"/>
    </row>
    <row r="96" spans="1:4" x14ac:dyDescent="0.15">
      <c r="A96" s="279"/>
      <c r="B96" s="279"/>
      <c r="C96" s="279"/>
      <c r="D96" s="279"/>
    </row>
    <row r="97" spans="1:4" x14ac:dyDescent="0.15">
      <c r="A97" s="279"/>
      <c r="B97" s="279"/>
      <c r="C97" s="279"/>
      <c r="D97" s="279"/>
    </row>
    <row r="98" spans="1:4" x14ac:dyDescent="0.15">
      <c r="A98" s="279"/>
      <c r="B98" s="279"/>
      <c r="C98" s="279"/>
      <c r="D98" s="279"/>
    </row>
    <row r="99" spans="1:4" x14ac:dyDescent="0.15">
      <c r="A99" s="279"/>
      <c r="B99" s="279"/>
      <c r="C99" s="279"/>
      <c r="D99" s="279"/>
    </row>
    <row r="100" spans="1:4" x14ac:dyDescent="0.15">
      <c r="A100" s="279"/>
      <c r="B100" s="279"/>
      <c r="C100" s="279"/>
      <c r="D100" s="279"/>
    </row>
    <row r="101" spans="1:4" x14ac:dyDescent="0.15">
      <c r="A101" s="279"/>
      <c r="B101" s="279"/>
      <c r="C101" s="279"/>
      <c r="D101" s="279"/>
    </row>
    <row r="102" spans="1:4" x14ac:dyDescent="0.15">
      <c r="A102" s="279"/>
      <c r="B102" s="279"/>
      <c r="C102" s="279"/>
      <c r="D102" s="279"/>
    </row>
    <row r="103" spans="1:4" x14ac:dyDescent="0.15">
      <c r="A103" s="279"/>
      <c r="B103" s="279"/>
      <c r="C103" s="279"/>
      <c r="D103" s="279"/>
    </row>
    <row r="104" spans="1:4" x14ac:dyDescent="0.15">
      <c r="A104" s="279"/>
      <c r="B104" s="279"/>
      <c r="C104" s="279"/>
      <c r="D104" s="279"/>
    </row>
    <row r="105" spans="1:4" x14ac:dyDescent="0.15">
      <c r="A105" s="279"/>
      <c r="B105" s="279"/>
      <c r="C105" s="279"/>
      <c r="D105" s="279"/>
    </row>
    <row r="106" spans="1:4" x14ac:dyDescent="0.15">
      <c r="A106" s="279"/>
      <c r="B106" s="279"/>
      <c r="C106" s="279"/>
      <c r="D106" s="279"/>
    </row>
    <row r="107" spans="1:4" x14ac:dyDescent="0.15">
      <c r="A107" s="279"/>
      <c r="B107" s="279"/>
      <c r="C107" s="279"/>
      <c r="D107" s="279"/>
    </row>
    <row r="108" spans="1:4" x14ac:dyDescent="0.15">
      <c r="A108" s="279"/>
      <c r="B108" s="279"/>
      <c r="C108" s="279"/>
      <c r="D108" s="279"/>
    </row>
    <row r="109" spans="1:4" x14ac:dyDescent="0.15">
      <c r="A109" s="279"/>
      <c r="B109" s="279"/>
      <c r="C109" s="279"/>
      <c r="D109" s="279"/>
    </row>
    <row r="110" spans="1:4" x14ac:dyDescent="0.15">
      <c r="A110" s="279"/>
      <c r="B110" s="279"/>
      <c r="C110" s="279"/>
      <c r="D110" s="279"/>
    </row>
    <row r="111" spans="1:4" x14ac:dyDescent="0.15">
      <c r="A111" s="279"/>
      <c r="B111" s="279"/>
      <c r="C111" s="279"/>
      <c r="D111" s="279"/>
    </row>
    <row r="112" spans="1:4" x14ac:dyDescent="0.15">
      <c r="A112" s="279"/>
      <c r="B112" s="279"/>
      <c r="C112" s="279"/>
      <c r="D112" s="279"/>
    </row>
    <row r="113" spans="1:4" x14ac:dyDescent="0.15">
      <c r="A113" s="279"/>
      <c r="B113" s="279"/>
      <c r="C113" s="279"/>
      <c r="D113" s="279"/>
    </row>
    <row r="114" spans="1:4" x14ac:dyDescent="0.15">
      <c r="A114" s="279"/>
      <c r="B114" s="279"/>
      <c r="C114" s="279"/>
      <c r="D114" s="279"/>
    </row>
    <row r="115" spans="1:4" x14ac:dyDescent="0.15">
      <c r="A115" s="279"/>
      <c r="B115" s="279"/>
      <c r="C115" s="279"/>
      <c r="D115" s="279"/>
    </row>
    <row r="116" spans="1:4" x14ac:dyDescent="0.15">
      <c r="A116" s="279"/>
      <c r="B116" s="279"/>
      <c r="C116" s="279"/>
      <c r="D116" s="279"/>
    </row>
    <row r="117" spans="1:4" x14ac:dyDescent="0.15">
      <c r="A117" s="279"/>
      <c r="B117" s="279"/>
      <c r="C117" s="279"/>
      <c r="D117" s="279"/>
    </row>
    <row r="118" spans="1:4" x14ac:dyDescent="0.15">
      <c r="A118" s="279"/>
      <c r="B118" s="279"/>
      <c r="C118" s="279"/>
      <c r="D118" s="279"/>
    </row>
    <row r="119" spans="1:4" x14ac:dyDescent="0.15">
      <c r="A119" s="279"/>
      <c r="B119" s="279"/>
      <c r="C119" s="279"/>
      <c r="D119" s="279"/>
    </row>
    <row r="120" spans="1:4" x14ac:dyDescent="0.15">
      <c r="A120" s="279"/>
      <c r="B120" s="279"/>
      <c r="C120" s="279"/>
      <c r="D120" s="279"/>
    </row>
    <row r="121" spans="1:4" x14ac:dyDescent="0.15">
      <c r="A121" s="279"/>
      <c r="B121" s="279"/>
      <c r="C121" s="279"/>
      <c r="D121" s="279"/>
    </row>
    <row r="122" spans="1:4" x14ac:dyDescent="0.15">
      <c r="A122" s="279"/>
      <c r="B122" s="279"/>
      <c r="C122" s="279"/>
      <c r="D122" s="279"/>
    </row>
    <row r="123" spans="1:4" x14ac:dyDescent="0.15">
      <c r="A123" s="279"/>
      <c r="B123" s="279"/>
      <c r="C123" s="279"/>
      <c r="D123" s="279"/>
    </row>
    <row r="124" spans="1:4" x14ac:dyDescent="0.15">
      <c r="A124" s="279"/>
      <c r="B124" s="279"/>
      <c r="C124" s="279"/>
      <c r="D124" s="279"/>
    </row>
    <row r="125" spans="1:4" x14ac:dyDescent="0.15">
      <c r="A125" s="279"/>
      <c r="B125" s="279"/>
      <c r="C125" s="279"/>
      <c r="D125" s="279"/>
    </row>
    <row r="126" spans="1:4" x14ac:dyDescent="0.15">
      <c r="A126" s="279"/>
      <c r="B126" s="279"/>
      <c r="C126" s="279"/>
      <c r="D126" s="279"/>
    </row>
    <row r="127" spans="1:4" x14ac:dyDescent="0.15">
      <c r="A127" s="279"/>
      <c r="B127" s="279"/>
      <c r="C127" s="279"/>
      <c r="D127" s="279"/>
    </row>
    <row r="128" spans="1:4" x14ac:dyDescent="0.15">
      <c r="A128" s="279"/>
      <c r="B128" s="279"/>
      <c r="C128" s="279"/>
      <c r="D128" s="279"/>
    </row>
    <row r="129" spans="1:4" x14ac:dyDescent="0.15">
      <c r="A129" s="279"/>
      <c r="B129" s="279"/>
      <c r="C129" s="279"/>
      <c r="D129" s="279"/>
    </row>
    <row r="130" spans="1:4" x14ac:dyDescent="0.15">
      <c r="A130" s="279"/>
      <c r="B130" s="279"/>
      <c r="C130" s="279"/>
      <c r="D130" s="279"/>
    </row>
    <row r="131" spans="1:4" x14ac:dyDescent="0.15">
      <c r="A131" s="279"/>
      <c r="B131" s="279"/>
      <c r="C131" s="279"/>
      <c r="D131" s="279"/>
    </row>
    <row r="132" spans="1:4" x14ac:dyDescent="0.15">
      <c r="A132" s="279"/>
      <c r="B132" s="279"/>
      <c r="C132" s="279"/>
      <c r="D132" s="279"/>
    </row>
    <row r="133" spans="1:4" x14ac:dyDescent="0.15">
      <c r="A133" s="279"/>
      <c r="B133" s="279"/>
      <c r="C133" s="279"/>
      <c r="D133" s="279"/>
    </row>
    <row r="134" spans="1:4" x14ac:dyDescent="0.15">
      <c r="A134" s="279"/>
      <c r="B134" s="279"/>
      <c r="C134" s="279"/>
      <c r="D134" s="279"/>
    </row>
    <row r="135" spans="1:4" x14ac:dyDescent="0.15">
      <c r="A135" s="279"/>
      <c r="B135" s="279"/>
      <c r="C135" s="279"/>
      <c r="D135" s="279"/>
    </row>
    <row r="136" spans="1:4" x14ac:dyDescent="0.15">
      <c r="A136" s="279"/>
      <c r="B136" s="279"/>
      <c r="C136" s="279"/>
      <c r="D136" s="279"/>
    </row>
    <row r="137" spans="1:4" x14ac:dyDescent="0.15">
      <c r="A137" s="279"/>
      <c r="B137" s="279"/>
      <c r="C137" s="279"/>
      <c r="D137" s="279"/>
    </row>
    <row r="138" spans="1:4" x14ac:dyDescent="0.15">
      <c r="A138" s="279"/>
      <c r="B138" s="279"/>
      <c r="C138" s="279"/>
      <c r="D138" s="279"/>
    </row>
    <row r="139" spans="1:4" x14ac:dyDescent="0.15">
      <c r="A139" s="279"/>
      <c r="B139" s="279"/>
      <c r="C139" s="279"/>
      <c r="D139" s="279"/>
    </row>
    <row r="140" spans="1:4" x14ac:dyDescent="0.15">
      <c r="A140" s="279"/>
      <c r="B140" s="279"/>
      <c r="C140" s="279"/>
      <c r="D140" s="279"/>
    </row>
    <row r="141" spans="1:4" x14ac:dyDescent="0.15">
      <c r="A141" s="279"/>
      <c r="B141" s="279"/>
      <c r="C141" s="279"/>
      <c r="D141" s="279"/>
    </row>
    <row r="142" spans="1:4" x14ac:dyDescent="0.15">
      <c r="A142" s="279"/>
      <c r="B142" s="279"/>
      <c r="C142" s="279"/>
      <c r="D142" s="279"/>
    </row>
    <row r="143" spans="1:4" x14ac:dyDescent="0.15">
      <c r="A143" s="279"/>
      <c r="B143" s="279"/>
      <c r="C143" s="279"/>
      <c r="D143" s="279"/>
    </row>
    <row r="144" spans="1:4" x14ac:dyDescent="0.15">
      <c r="A144" s="279"/>
      <c r="B144" s="279"/>
      <c r="C144" s="279"/>
      <c r="D144" s="279"/>
    </row>
    <row r="145" spans="1:4" x14ac:dyDescent="0.15">
      <c r="A145" s="279"/>
      <c r="B145" s="279"/>
      <c r="C145" s="279"/>
      <c r="D145" s="279"/>
    </row>
    <row r="146" spans="1:4" x14ac:dyDescent="0.15">
      <c r="A146" s="279"/>
      <c r="B146" s="279"/>
      <c r="C146" s="279"/>
      <c r="D146" s="279"/>
    </row>
    <row r="147" spans="1:4" x14ac:dyDescent="0.15">
      <c r="A147" s="279"/>
      <c r="B147" s="279"/>
      <c r="C147" s="279"/>
      <c r="D147" s="279"/>
    </row>
    <row r="148" spans="1:4" x14ac:dyDescent="0.15">
      <c r="A148" s="279"/>
      <c r="B148" s="279"/>
      <c r="C148" s="279"/>
      <c r="D148" s="279"/>
    </row>
    <row r="149" spans="1:4" x14ac:dyDescent="0.15">
      <c r="A149" s="279"/>
      <c r="B149" s="279"/>
      <c r="C149" s="279"/>
      <c r="D149" s="279"/>
    </row>
    <row r="150" spans="1:4" x14ac:dyDescent="0.15">
      <c r="A150" s="279"/>
      <c r="B150" s="279"/>
      <c r="C150" s="279"/>
      <c r="D150" s="279"/>
    </row>
    <row r="151" spans="1:4" x14ac:dyDescent="0.15">
      <c r="A151" s="279"/>
      <c r="B151" s="279"/>
      <c r="C151" s="279"/>
      <c r="D151" s="279"/>
    </row>
    <row r="152" spans="1:4" x14ac:dyDescent="0.15">
      <c r="A152" s="279"/>
      <c r="B152" s="279"/>
      <c r="C152" s="279"/>
      <c r="D152" s="279"/>
    </row>
    <row r="153" spans="1:4" x14ac:dyDescent="0.15">
      <c r="A153" s="279"/>
      <c r="B153" s="279"/>
      <c r="C153" s="279"/>
      <c r="D153" s="279"/>
    </row>
    <row r="154" spans="1:4" x14ac:dyDescent="0.15">
      <c r="A154" s="279"/>
      <c r="B154" s="279"/>
      <c r="C154" s="279"/>
      <c r="D154" s="279"/>
    </row>
    <row r="155" spans="1:4" x14ac:dyDescent="0.15">
      <c r="A155" s="279"/>
      <c r="B155" s="279"/>
      <c r="C155" s="279"/>
      <c r="D155" s="279"/>
    </row>
    <row r="156" spans="1:4" x14ac:dyDescent="0.15">
      <c r="A156" s="279"/>
      <c r="B156" s="279"/>
      <c r="C156" s="279"/>
      <c r="D156" s="279"/>
    </row>
    <row r="157" spans="1:4" x14ac:dyDescent="0.15">
      <c r="A157" s="279"/>
      <c r="B157" s="279"/>
      <c r="C157" s="279"/>
      <c r="D157" s="279"/>
    </row>
    <row r="158" spans="1:4" x14ac:dyDescent="0.15">
      <c r="A158" s="279"/>
      <c r="B158" s="279"/>
      <c r="C158" s="279"/>
      <c r="D158" s="279"/>
    </row>
    <row r="159" spans="1:4" x14ac:dyDescent="0.15">
      <c r="A159" s="279"/>
      <c r="B159" s="279"/>
      <c r="C159" s="279"/>
      <c r="D159" s="279"/>
    </row>
    <row r="160" spans="1:4" x14ac:dyDescent="0.15">
      <c r="A160" s="279"/>
      <c r="B160" s="279"/>
      <c r="C160" s="279"/>
      <c r="D160" s="279"/>
    </row>
    <row r="161" spans="1:4" x14ac:dyDescent="0.15">
      <c r="A161" s="279"/>
      <c r="B161" s="279"/>
      <c r="C161" s="279"/>
      <c r="D161" s="279"/>
    </row>
    <row r="162" spans="1:4" x14ac:dyDescent="0.15">
      <c r="A162" s="279"/>
      <c r="B162" s="279"/>
      <c r="C162" s="279"/>
      <c r="D162" s="279"/>
    </row>
    <row r="163" spans="1:4" x14ac:dyDescent="0.15">
      <c r="A163" s="279"/>
      <c r="B163" s="279"/>
      <c r="C163" s="279"/>
      <c r="D163" s="279"/>
    </row>
    <row r="164" spans="1:4" x14ac:dyDescent="0.15">
      <c r="A164" s="279"/>
      <c r="B164" s="279"/>
      <c r="C164" s="279"/>
      <c r="D164" s="279"/>
    </row>
    <row r="165" spans="1:4" x14ac:dyDescent="0.15">
      <c r="A165" s="279"/>
      <c r="B165" s="279"/>
      <c r="C165" s="279"/>
      <c r="D165" s="279"/>
    </row>
    <row r="166" spans="1:4" x14ac:dyDescent="0.15">
      <c r="A166" s="279"/>
      <c r="B166" s="279"/>
      <c r="C166" s="279"/>
      <c r="D166" s="279"/>
    </row>
    <row r="167" spans="1:4" x14ac:dyDescent="0.15">
      <c r="A167" s="279"/>
      <c r="B167" s="279"/>
      <c r="C167" s="279"/>
      <c r="D167" s="279"/>
    </row>
    <row r="168" spans="1:4" x14ac:dyDescent="0.15">
      <c r="A168" s="279"/>
      <c r="B168" s="279"/>
      <c r="C168" s="279"/>
      <c r="D168" s="279"/>
    </row>
    <row r="169" spans="1:4" x14ac:dyDescent="0.15">
      <c r="A169" s="279"/>
      <c r="B169" s="279"/>
      <c r="C169" s="279"/>
      <c r="D169" s="279"/>
    </row>
    <row r="170" spans="1:4" x14ac:dyDescent="0.15">
      <c r="A170" s="279"/>
      <c r="B170" s="279"/>
      <c r="C170" s="279"/>
      <c r="D170" s="279"/>
    </row>
    <row r="171" spans="1:4" x14ac:dyDescent="0.15">
      <c r="A171" s="279"/>
      <c r="B171" s="279"/>
      <c r="C171" s="279"/>
      <c r="D171" s="279"/>
    </row>
    <row r="172" spans="1:4" x14ac:dyDescent="0.15">
      <c r="A172" s="279"/>
      <c r="B172" s="279"/>
      <c r="C172" s="279"/>
      <c r="D172" s="279"/>
    </row>
    <row r="173" spans="1:4" x14ac:dyDescent="0.15">
      <c r="A173" s="279"/>
      <c r="B173" s="279"/>
      <c r="C173" s="279"/>
      <c r="D173" s="279"/>
    </row>
    <row r="174" spans="1:4" ht="10.5" customHeight="1" x14ac:dyDescent="0.15">
      <c r="A174" s="279"/>
      <c r="B174" s="279"/>
      <c r="C174" s="279"/>
      <c r="D174" s="279"/>
    </row>
    <row r="175" spans="1:4" x14ac:dyDescent="0.15">
      <c r="A175" s="279"/>
      <c r="B175" s="279"/>
      <c r="C175" s="279"/>
      <c r="D175" s="279"/>
    </row>
    <row r="176" spans="1:4" ht="10.5" customHeight="1" x14ac:dyDescent="0.15">
      <c r="A176" s="279"/>
      <c r="B176" s="279"/>
      <c r="C176" s="279"/>
      <c r="D176" s="279"/>
    </row>
  </sheetData>
  <mergeCells count="8">
    <mergeCell ref="A35:D35"/>
    <mergeCell ref="A36:D36"/>
    <mergeCell ref="A2:D2"/>
    <mergeCell ref="A4:A6"/>
    <mergeCell ref="B4:D4"/>
    <mergeCell ref="B5:B6"/>
    <mergeCell ref="C5:D5"/>
    <mergeCell ref="A34:D34"/>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dimension ref="A2:E131"/>
  <sheetViews>
    <sheetView workbookViewId="0"/>
  </sheetViews>
  <sheetFormatPr baseColWidth="10" defaultRowHeight="10.5" x14ac:dyDescent="0.15"/>
  <cols>
    <col min="1" max="1" width="32.140625" style="279" customWidth="1"/>
    <col min="2" max="2" width="13.42578125" style="279" customWidth="1"/>
    <col min="3" max="3" width="21.7109375" style="279" customWidth="1"/>
    <col min="4" max="4" width="24.5703125" style="279" customWidth="1"/>
    <col min="5" max="16384" width="11.42578125" style="279"/>
  </cols>
  <sheetData>
    <row r="2" spans="1:5" ht="43.5" customHeight="1" x14ac:dyDescent="0.15">
      <c r="A2" s="2619" t="s">
        <v>1113</v>
      </c>
      <c r="B2" s="2619"/>
      <c r="C2" s="2619"/>
      <c r="D2" s="2619"/>
    </row>
    <row r="3" spans="1:5" x14ac:dyDescent="0.15">
      <c r="A3" s="398"/>
      <c r="B3" s="398"/>
      <c r="C3" s="394"/>
      <c r="D3" s="394"/>
    </row>
    <row r="4" spans="1:5" x14ac:dyDescent="0.15">
      <c r="A4" s="2626" t="s">
        <v>1114</v>
      </c>
      <c r="B4" s="2478" t="s">
        <v>89</v>
      </c>
      <c r="C4" s="2627" t="s">
        <v>1115</v>
      </c>
      <c r="D4" s="2628"/>
      <c r="E4" s="399"/>
    </row>
    <row r="5" spans="1:5" ht="33.75" customHeight="1" x14ac:dyDescent="0.15">
      <c r="A5" s="2626"/>
      <c r="B5" s="2478"/>
      <c r="C5" s="400" t="s">
        <v>1085</v>
      </c>
      <c r="D5" s="400" t="s">
        <v>1098</v>
      </c>
      <c r="E5" s="401"/>
    </row>
    <row r="6" spans="1:5" x14ac:dyDescent="0.15">
      <c r="A6" s="154" t="s">
        <v>71</v>
      </c>
      <c r="B6" s="402">
        <f>SUM(B7,B11,B13,B15,B17,B25,B27,B29,B36,B39)</f>
        <v>43</v>
      </c>
      <c r="C6" s="402">
        <f t="shared" ref="C6:D6" si="0">SUM(C7,C11,C13,C15,C17,C25,C27,C29,C36,C39)</f>
        <v>21</v>
      </c>
      <c r="D6" s="402">
        <f t="shared" si="0"/>
        <v>22</v>
      </c>
    </row>
    <row r="7" spans="1:5" x14ac:dyDescent="0.15">
      <c r="A7" s="395" t="s">
        <v>5</v>
      </c>
      <c r="B7" s="403">
        <f>SUM(B8:B10)</f>
        <v>8</v>
      </c>
      <c r="C7" s="403">
        <f>SUM(C8:C10)</f>
        <v>4</v>
      </c>
      <c r="D7" s="403">
        <f>SUM(D8:D10)</f>
        <v>4</v>
      </c>
    </row>
    <row r="8" spans="1:5" x14ac:dyDescent="0.15">
      <c r="A8" s="396" t="s">
        <v>1116</v>
      </c>
      <c r="B8" s="404">
        <f>SUM(C8:D8)</f>
        <v>1</v>
      </c>
      <c r="C8" s="404">
        <v>0</v>
      </c>
      <c r="D8" s="404">
        <v>1</v>
      </c>
    </row>
    <row r="9" spans="1:5" x14ac:dyDescent="0.15">
      <c r="A9" s="396" t="s">
        <v>1099</v>
      </c>
      <c r="B9" s="404">
        <f>SUM(C9:D9)</f>
        <v>4</v>
      </c>
      <c r="C9" s="404">
        <v>1</v>
      </c>
      <c r="D9" s="404">
        <v>3</v>
      </c>
    </row>
    <row r="10" spans="1:5" x14ac:dyDescent="0.15">
      <c r="A10" s="396" t="s">
        <v>1117</v>
      </c>
      <c r="B10" s="404">
        <f>SUM(C10:D10)</f>
        <v>3</v>
      </c>
      <c r="C10" s="404">
        <v>3</v>
      </c>
      <c r="D10" s="404">
        <v>0</v>
      </c>
    </row>
    <row r="11" spans="1:5" x14ac:dyDescent="0.15">
      <c r="A11" s="395" t="s">
        <v>8</v>
      </c>
      <c r="B11" s="402">
        <f>SUM(B12:B12)</f>
        <v>1</v>
      </c>
      <c r="C11" s="402">
        <f>SUM(C12:C12)</f>
        <v>0</v>
      </c>
      <c r="D11" s="402">
        <f>SUM(D12:D12)</f>
        <v>1</v>
      </c>
    </row>
    <row r="12" spans="1:5" x14ac:dyDescent="0.15">
      <c r="A12" s="396" t="s">
        <v>1118</v>
      </c>
      <c r="B12" s="404">
        <f>SUM(C12:D12)</f>
        <v>1</v>
      </c>
      <c r="C12" s="404">
        <v>0</v>
      </c>
      <c r="D12" s="404">
        <v>1</v>
      </c>
    </row>
    <row r="13" spans="1:5" x14ac:dyDescent="0.15">
      <c r="A13" s="395" t="s">
        <v>9</v>
      </c>
      <c r="B13" s="402">
        <f>SUM(B14:B14)</f>
        <v>1</v>
      </c>
      <c r="C13" s="402">
        <f>SUM(C14:C14)</f>
        <v>0</v>
      </c>
      <c r="D13" s="402">
        <f>SUM(D14:D14)</f>
        <v>1</v>
      </c>
    </row>
    <row r="14" spans="1:5" ht="11.25" customHeight="1" x14ac:dyDescent="0.15">
      <c r="A14" s="396" t="s">
        <v>1119</v>
      </c>
      <c r="B14" s="404">
        <f>SUM(C14:D14)</f>
        <v>1</v>
      </c>
      <c r="C14" s="404">
        <v>0</v>
      </c>
      <c r="D14" s="404">
        <v>1</v>
      </c>
    </row>
    <row r="15" spans="1:5" ht="10.5" customHeight="1" x14ac:dyDescent="0.15">
      <c r="A15" s="395" t="s">
        <v>11</v>
      </c>
      <c r="B15" s="402">
        <f>SUM(B16:B16)</f>
        <v>1</v>
      </c>
      <c r="C15" s="402">
        <f>SUM(C16:C16)</f>
        <v>0</v>
      </c>
      <c r="D15" s="402">
        <f>SUM(D16:D16)</f>
        <v>1</v>
      </c>
    </row>
    <row r="16" spans="1:5" x14ac:dyDescent="0.15">
      <c r="A16" s="396" t="s">
        <v>560</v>
      </c>
      <c r="B16" s="404">
        <f>SUM(C16:D16)</f>
        <v>1</v>
      </c>
      <c r="C16" s="404">
        <v>0</v>
      </c>
      <c r="D16" s="404">
        <v>1</v>
      </c>
    </row>
    <row r="17" spans="1:4" x14ac:dyDescent="0.15">
      <c r="A17" s="395" t="s">
        <v>12</v>
      </c>
      <c r="B17" s="402">
        <f>SUM(B18:B24)</f>
        <v>17</v>
      </c>
      <c r="C17" s="402">
        <f>SUM(C18:C24)</f>
        <v>8</v>
      </c>
      <c r="D17" s="402">
        <f>SUM(D18:D24)</f>
        <v>9</v>
      </c>
    </row>
    <row r="18" spans="1:4" x14ac:dyDescent="0.15">
      <c r="A18" s="396" t="s">
        <v>1120</v>
      </c>
      <c r="B18" s="404">
        <f t="shared" ref="B18:B24" si="1">SUM(C18:D18)</f>
        <v>1</v>
      </c>
      <c r="C18" s="404">
        <v>1</v>
      </c>
      <c r="D18" s="404">
        <v>0</v>
      </c>
    </row>
    <row r="19" spans="1:4" x14ac:dyDescent="0.15">
      <c r="A19" s="396" t="s">
        <v>667</v>
      </c>
      <c r="B19" s="404">
        <f t="shared" si="1"/>
        <v>2</v>
      </c>
      <c r="C19" s="404">
        <v>2</v>
      </c>
      <c r="D19" s="404">
        <v>0</v>
      </c>
    </row>
    <row r="20" spans="1:4" x14ac:dyDescent="0.15">
      <c r="A20" s="396" t="s">
        <v>1105</v>
      </c>
      <c r="B20" s="404">
        <f t="shared" si="1"/>
        <v>6</v>
      </c>
      <c r="C20" s="404">
        <v>3</v>
      </c>
      <c r="D20" s="404">
        <v>3</v>
      </c>
    </row>
    <row r="21" spans="1:4" x14ac:dyDescent="0.15">
      <c r="A21" s="396" t="s">
        <v>1107</v>
      </c>
      <c r="B21" s="404">
        <f t="shared" si="1"/>
        <v>1</v>
      </c>
      <c r="C21" s="404">
        <v>1</v>
      </c>
      <c r="D21" s="404">
        <v>0</v>
      </c>
    </row>
    <row r="22" spans="1:4" x14ac:dyDescent="0.15">
      <c r="A22" s="396" t="s">
        <v>1121</v>
      </c>
      <c r="B22" s="404">
        <f t="shared" si="1"/>
        <v>1</v>
      </c>
      <c r="C22" s="404">
        <v>1</v>
      </c>
      <c r="D22" s="404">
        <v>0</v>
      </c>
    </row>
    <row r="23" spans="1:4" x14ac:dyDescent="0.15">
      <c r="A23" s="396" t="s">
        <v>1109</v>
      </c>
      <c r="B23" s="404">
        <f t="shared" si="1"/>
        <v>1</v>
      </c>
      <c r="C23" s="404">
        <v>0</v>
      </c>
      <c r="D23" s="404">
        <v>1</v>
      </c>
    </row>
    <row r="24" spans="1:4" x14ac:dyDescent="0.15">
      <c r="A24" s="396" t="s">
        <v>1122</v>
      </c>
      <c r="B24" s="404">
        <f t="shared" si="1"/>
        <v>5</v>
      </c>
      <c r="C24" s="404">
        <v>0</v>
      </c>
      <c r="D24" s="404">
        <v>5</v>
      </c>
    </row>
    <row r="25" spans="1:4" x14ac:dyDescent="0.15">
      <c r="A25" s="395" t="s">
        <v>14</v>
      </c>
      <c r="B25" s="402">
        <f>SUM(B26:B26)</f>
        <v>1</v>
      </c>
      <c r="C25" s="402">
        <f>SUM(C26:C26)</f>
        <v>1</v>
      </c>
      <c r="D25" s="402">
        <f>SUM(D26:D26)</f>
        <v>0</v>
      </c>
    </row>
    <row r="26" spans="1:4" x14ac:dyDescent="0.15">
      <c r="A26" s="396" t="s">
        <v>1123</v>
      </c>
      <c r="B26" s="404">
        <f>SUM(C26:D26)</f>
        <v>1</v>
      </c>
      <c r="C26" s="404">
        <v>1</v>
      </c>
      <c r="D26" s="404">
        <v>0</v>
      </c>
    </row>
    <row r="27" spans="1:4" x14ac:dyDescent="0.15">
      <c r="A27" s="395" t="s">
        <v>15</v>
      </c>
      <c r="B27" s="402">
        <f>SUM(B28:B28)</f>
        <v>1</v>
      </c>
      <c r="C27" s="402">
        <f>SUM(C28:C28)</f>
        <v>1</v>
      </c>
      <c r="D27" s="402">
        <f>SUM(D28:D28)</f>
        <v>0</v>
      </c>
    </row>
    <row r="28" spans="1:4" x14ac:dyDescent="0.15">
      <c r="A28" s="396" t="s">
        <v>1124</v>
      </c>
      <c r="B28" s="404">
        <f>SUM(C28:D28)</f>
        <v>1</v>
      </c>
      <c r="C28" s="404">
        <v>1</v>
      </c>
      <c r="D28" s="404">
        <v>0</v>
      </c>
    </row>
    <row r="29" spans="1:4" x14ac:dyDescent="0.15">
      <c r="A29" s="395" t="s">
        <v>418</v>
      </c>
      <c r="B29" s="402">
        <f>SUM(B30:B35)</f>
        <v>9</v>
      </c>
      <c r="C29" s="402">
        <f>SUM(C30:C35)</f>
        <v>5</v>
      </c>
      <c r="D29" s="402">
        <f>SUM(D30:D35)</f>
        <v>4</v>
      </c>
    </row>
    <row r="30" spans="1:4" ht="10.5" customHeight="1" x14ac:dyDescent="0.15">
      <c r="A30" s="396" t="s">
        <v>763</v>
      </c>
      <c r="B30" s="404">
        <f t="shared" ref="B30:B35" si="2">SUM(C30:D30)</f>
        <v>1</v>
      </c>
      <c r="C30" s="404">
        <v>0</v>
      </c>
      <c r="D30" s="404">
        <v>1</v>
      </c>
    </row>
    <row r="31" spans="1:4" ht="10.5" customHeight="1" x14ac:dyDescent="0.15">
      <c r="A31" s="396" t="s">
        <v>765</v>
      </c>
      <c r="B31" s="404">
        <f t="shared" si="2"/>
        <v>2</v>
      </c>
      <c r="C31" s="404">
        <v>1</v>
      </c>
      <c r="D31" s="404">
        <v>1</v>
      </c>
    </row>
    <row r="32" spans="1:4" x14ac:dyDescent="0.15">
      <c r="A32" s="396" t="s">
        <v>708</v>
      </c>
      <c r="B32" s="404">
        <f t="shared" si="2"/>
        <v>2</v>
      </c>
      <c r="C32" s="404">
        <v>2</v>
      </c>
      <c r="D32" s="404">
        <v>0</v>
      </c>
    </row>
    <row r="33" spans="1:4" ht="10.5" customHeight="1" x14ac:dyDescent="0.15">
      <c r="A33" s="396" t="s">
        <v>1125</v>
      </c>
      <c r="B33" s="404">
        <f t="shared" si="2"/>
        <v>1</v>
      </c>
      <c r="C33" s="404">
        <v>0</v>
      </c>
      <c r="D33" s="404">
        <v>1</v>
      </c>
    </row>
    <row r="34" spans="1:4" x14ac:dyDescent="0.15">
      <c r="A34" s="396" t="s">
        <v>1126</v>
      </c>
      <c r="B34" s="404">
        <f t="shared" si="2"/>
        <v>1</v>
      </c>
      <c r="C34" s="404">
        <v>0</v>
      </c>
      <c r="D34" s="404">
        <v>1</v>
      </c>
    </row>
    <row r="35" spans="1:4" x14ac:dyDescent="0.15">
      <c r="A35" s="396" t="s">
        <v>1127</v>
      </c>
      <c r="B35" s="404">
        <f t="shared" si="2"/>
        <v>2</v>
      </c>
      <c r="C35" s="404">
        <v>2</v>
      </c>
      <c r="D35" s="404">
        <v>0</v>
      </c>
    </row>
    <row r="36" spans="1:4" x14ac:dyDescent="0.15">
      <c r="A36" s="395" t="s">
        <v>1128</v>
      </c>
      <c r="B36" s="402">
        <f>SUM(B37:B38)</f>
        <v>2</v>
      </c>
      <c r="C36" s="402">
        <f t="shared" ref="C36:D36" si="3">SUM(C37:C38)</f>
        <v>0</v>
      </c>
      <c r="D36" s="402">
        <f t="shared" si="3"/>
        <v>2</v>
      </c>
    </row>
    <row r="37" spans="1:4" x14ac:dyDescent="0.15">
      <c r="A37" s="291" t="s">
        <v>1128</v>
      </c>
      <c r="B37" s="404">
        <f>SUM(C37:D37)</f>
        <v>1</v>
      </c>
      <c r="C37" s="404">
        <v>0</v>
      </c>
      <c r="D37" s="404">
        <v>1</v>
      </c>
    </row>
    <row r="38" spans="1:4" x14ac:dyDescent="0.15">
      <c r="A38" s="396" t="s">
        <v>1129</v>
      </c>
      <c r="B38" s="404">
        <f>SUM(C38:D38)</f>
        <v>1</v>
      </c>
      <c r="C38" s="404">
        <v>0</v>
      </c>
      <c r="D38" s="404">
        <v>1</v>
      </c>
    </row>
    <row r="39" spans="1:4" x14ac:dyDescent="0.15">
      <c r="A39" s="395" t="s">
        <v>20</v>
      </c>
      <c r="B39" s="402">
        <f>SUM(B40:B41)</f>
        <v>2</v>
      </c>
      <c r="C39" s="402">
        <f t="shared" ref="C39:D39" si="4">SUM(C40:C41)</f>
        <v>2</v>
      </c>
      <c r="D39" s="402">
        <f t="shared" si="4"/>
        <v>0</v>
      </c>
    </row>
    <row r="40" spans="1:4" x14ac:dyDescent="0.15">
      <c r="A40" s="396" t="s">
        <v>744</v>
      </c>
      <c r="B40" s="404">
        <f>SUM(C40:D40)</f>
        <v>1</v>
      </c>
      <c r="C40" s="404">
        <v>1</v>
      </c>
      <c r="D40" s="404">
        <v>0</v>
      </c>
    </row>
    <row r="41" spans="1:4" x14ac:dyDescent="0.15">
      <c r="A41" s="396" t="s">
        <v>1130</v>
      </c>
      <c r="B41" s="404">
        <f>SUM(C41:D41)</f>
        <v>1</v>
      </c>
      <c r="C41" s="404">
        <v>1</v>
      </c>
      <c r="D41" s="404">
        <v>0</v>
      </c>
    </row>
    <row r="42" spans="1:4" x14ac:dyDescent="0.15">
      <c r="A42" s="390"/>
      <c r="B42" s="294"/>
    </row>
    <row r="43" spans="1:4" ht="22.5" customHeight="1" x14ac:dyDescent="0.15">
      <c r="A43" s="2619" t="s">
        <v>1131</v>
      </c>
      <c r="B43" s="2619"/>
      <c r="C43" s="2619"/>
      <c r="D43" s="2619"/>
    </row>
    <row r="44" spans="1:4" ht="10.5" customHeight="1" x14ac:dyDescent="0.15">
      <c r="A44" s="2619" t="s">
        <v>1132</v>
      </c>
      <c r="B44" s="2619"/>
      <c r="C44" s="2619"/>
      <c r="D44" s="2619"/>
    </row>
    <row r="45" spans="1:4" x14ac:dyDescent="0.15">
      <c r="A45" s="2625" t="s">
        <v>21</v>
      </c>
      <c r="B45" s="2625"/>
      <c r="C45" s="2625"/>
      <c r="D45" s="2625"/>
    </row>
    <row r="46" spans="1:4" ht="10.5" customHeight="1" x14ac:dyDescent="0.15">
      <c r="A46" s="2618" t="s">
        <v>1112</v>
      </c>
      <c r="B46" s="2618"/>
      <c r="C46" s="2618"/>
      <c r="D46" s="2618"/>
    </row>
    <row r="47" spans="1:4" x14ac:dyDescent="0.15">
      <c r="A47" s="405"/>
    </row>
    <row r="129" ht="10.5" customHeight="1" x14ac:dyDescent="0.15"/>
    <row r="131" ht="10.5" customHeight="1" x14ac:dyDescent="0.15"/>
  </sheetData>
  <mergeCells count="8">
    <mergeCell ref="A45:D45"/>
    <mergeCell ref="A46:D46"/>
    <mergeCell ref="A2:D2"/>
    <mergeCell ref="A4:A5"/>
    <mergeCell ref="B4:B5"/>
    <mergeCell ref="C4:D4"/>
    <mergeCell ref="A43:D43"/>
    <mergeCell ref="A44:D4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29"/>
  <sheetViews>
    <sheetView workbookViewId="0"/>
  </sheetViews>
  <sheetFormatPr baseColWidth="10" defaultColWidth="11.42578125" defaultRowHeight="10.5" x14ac:dyDescent="0.15"/>
  <cols>
    <col min="1" max="1" width="25.7109375" style="38" customWidth="1"/>
    <col min="2" max="4" width="11.42578125" style="38"/>
    <col min="5" max="5" width="11.42578125" style="38" customWidth="1"/>
    <col min="6" max="16384" width="11.42578125" style="38"/>
  </cols>
  <sheetData>
    <row r="1" spans="1:6" ht="11.25" customHeight="1" x14ac:dyDescent="0.15">
      <c r="A1" s="42"/>
      <c r="B1" s="42"/>
      <c r="C1" s="42"/>
      <c r="D1" s="42"/>
    </row>
    <row r="2" spans="1:6" ht="22.5" customHeight="1" x14ac:dyDescent="0.15">
      <c r="A2" s="2339" t="s">
        <v>52</v>
      </c>
      <c r="B2" s="2339"/>
      <c r="C2" s="2339"/>
      <c r="D2" s="2339"/>
      <c r="E2" s="2339"/>
      <c r="F2" s="2339"/>
    </row>
    <row r="3" spans="1:6" ht="10.5" customHeight="1" x14ac:dyDescent="0.15">
      <c r="A3" s="2"/>
      <c r="B3" s="43"/>
      <c r="C3" s="43"/>
      <c r="D3" s="43"/>
      <c r="E3" s="43"/>
    </row>
    <row r="4" spans="1:6" ht="12.75" customHeight="1" x14ac:dyDescent="0.15">
      <c r="A4" s="2340" t="s">
        <v>1</v>
      </c>
      <c r="B4" s="2340" t="s">
        <v>2</v>
      </c>
      <c r="C4" s="2340"/>
      <c r="D4" s="2340"/>
      <c r="E4" s="2340"/>
      <c r="F4" s="2340"/>
    </row>
    <row r="5" spans="1:6" ht="13.5" customHeight="1" x14ac:dyDescent="0.15">
      <c r="A5" s="2340"/>
      <c r="B5" s="3">
        <v>2012</v>
      </c>
      <c r="C5" s="3">
        <v>2013</v>
      </c>
      <c r="D5" s="3" t="s">
        <v>53</v>
      </c>
      <c r="E5" s="61" t="s">
        <v>54</v>
      </c>
      <c r="F5" s="62" t="s">
        <v>55</v>
      </c>
    </row>
    <row r="6" spans="1:6" x14ac:dyDescent="0.15">
      <c r="A6" s="45" t="s">
        <v>4</v>
      </c>
      <c r="B6" s="63">
        <f t="shared" ref="B6:D6" si="0">SUM(B7:B22)</f>
        <v>65329</v>
      </c>
      <c r="C6" s="64">
        <f t="shared" si="0"/>
        <v>79989</v>
      </c>
      <c r="D6" s="64">
        <f t="shared" si="0"/>
        <v>37674</v>
      </c>
      <c r="E6" s="65">
        <f>SUM(E7:E22)</f>
        <v>38343</v>
      </c>
      <c r="F6" s="65">
        <f>SUM(F7:F22)</f>
        <v>40194</v>
      </c>
    </row>
    <row r="7" spans="1:6" x14ac:dyDescent="0.15">
      <c r="A7" s="1" t="s">
        <v>5</v>
      </c>
      <c r="B7" s="35">
        <v>0</v>
      </c>
      <c r="C7" s="24">
        <v>0</v>
      </c>
      <c r="D7" s="24">
        <v>0</v>
      </c>
      <c r="E7" s="66">
        <v>0</v>
      </c>
      <c r="F7" s="67">
        <v>0</v>
      </c>
    </row>
    <row r="8" spans="1:6" x14ac:dyDescent="0.15">
      <c r="A8" s="1" t="s">
        <v>7</v>
      </c>
      <c r="B8" s="35">
        <v>1635</v>
      </c>
      <c r="C8" s="24">
        <v>2307</v>
      </c>
      <c r="D8" s="24">
        <v>2819</v>
      </c>
      <c r="E8" s="66">
        <v>2640</v>
      </c>
      <c r="F8" s="67">
        <v>3921</v>
      </c>
    </row>
    <row r="9" spans="1:6" x14ac:dyDescent="0.15">
      <c r="A9" s="1" t="s">
        <v>8</v>
      </c>
      <c r="B9" s="35">
        <v>0</v>
      </c>
      <c r="C9" s="24">
        <v>0</v>
      </c>
      <c r="D9" s="24">
        <v>0</v>
      </c>
      <c r="E9" s="66">
        <v>0</v>
      </c>
      <c r="F9" s="67">
        <v>0</v>
      </c>
    </row>
    <row r="10" spans="1:6" x14ac:dyDescent="0.15">
      <c r="A10" s="1" t="s">
        <v>9</v>
      </c>
      <c r="B10" s="35">
        <v>0</v>
      </c>
      <c r="C10" s="24">
        <v>0</v>
      </c>
      <c r="D10" s="24">
        <v>0</v>
      </c>
      <c r="E10" s="66">
        <v>0</v>
      </c>
      <c r="F10" s="67">
        <v>0</v>
      </c>
    </row>
    <row r="11" spans="1:6" x14ac:dyDescent="0.15">
      <c r="A11" s="1" t="s">
        <v>10</v>
      </c>
      <c r="B11" s="35">
        <v>0</v>
      </c>
      <c r="C11" s="24">
        <v>0</v>
      </c>
      <c r="D11" s="24">
        <v>0</v>
      </c>
      <c r="E11" s="66">
        <v>0</v>
      </c>
      <c r="F11" s="67">
        <v>0</v>
      </c>
    </row>
    <row r="12" spans="1:6" x14ac:dyDescent="0.15">
      <c r="A12" s="1" t="s">
        <v>11</v>
      </c>
      <c r="B12" s="35">
        <v>0</v>
      </c>
      <c r="C12" s="24">
        <v>0</v>
      </c>
      <c r="D12" s="24">
        <v>0</v>
      </c>
      <c r="E12" s="66">
        <v>0</v>
      </c>
      <c r="F12" s="67"/>
    </row>
    <row r="13" spans="1:6" ht="11.25" x14ac:dyDescent="0.15">
      <c r="A13" s="1" t="s">
        <v>56</v>
      </c>
      <c r="B13" s="35">
        <v>47145</v>
      </c>
      <c r="C13" s="24">
        <v>60749</v>
      </c>
      <c r="D13" s="24">
        <v>22880</v>
      </c>
      <c r="E13" s="66">
        <v>24301</v>
      </c>
      <c r="F13" s="67">
        <v>25706</v>
      </c>
    </row>
    <row r="14" spans="1:6" ht="11.25" x14ac:dyDescent="0.15">
      <c r="A14" s="1" t="s">
        <v>57</v>
      </c>
      <c r="B14" s="35">
        <v>14527</v>
      </c>
      <c r="C14" s="24">
        <v>15628</v>
      </c>
      <c r="D14" s="24">
        <v>10640</v>
      </c>
      <c r="E14" s="66">
        <v>9565</v>
      </c>
      <c r="F14" s="67">
        <v>9035</v>
      </c>
    </row>
    <row r="15" spans="1:6" x14ac:dyDescent="0.15">
      <c r="A15" s="1" t="s">
        <v>13</v>
      </c>
      <c r="B15" s="35">
        <v>0</v>
      </c>
      <c r="C15" s="35">
        <v>0</v>
      </c>
      <c r="D15" s="35">
        <v>0</v>
      </c>
      <c r="E15" s="66">
        <v>0</v>
      </c>
      <c r="F15" s="67">
        <v>0</v>
      </c>
    </row>
    <row r="16" spans="1:6" x14ac:dyDescent="0.15">
      <c r="A16" s="1" t="s">
        <v>14</v>
      </c>
      <c r="B16" s="35">
        <v>0</v>
      </c>
      <c r="C16" s="35">
        <v>0</v>
      </c>
      <c r="D16" s="35">
        <v>0</v>
      </c>
      <c r="E16" s="66">
        <v>0</v>
      </c>
      <c r="F16" s="67">
        <v>0</v>
      </c>
    </row>
    <row r="17" spans="1:7" x14ac:dyDescent="0.15">
      <c r="A17" s="1" t="s">
        <v>15</v>
      </c>
      <c r="B17" s="35">
        <v>0</v>
      </c>
      <c r="C17" s="35">
        <v>0</v>
      </c>
      <c r="D17" s="35">
        <v>0</v>
      </c>
      <c r="E17" s="66">
        <v>0</v>
      </c>
      <c r="F17" s="67"/>
    </row>
    <row r="18" spans="1:7" x14ac:dyDescent="0.15">
      <c r="A18" s="1" t="s">
        <v>16</v>
      </c>
      <c r="B18" s="35">
        <v>2022</v>
      </c>
      <c r="C18" s="35">
        <v>1305</v>
      </c>
      <c r="D18" s="35">
        <v>1335</v>
      </c>
      <c r="E18" s="68">
        <v>1837</v>
      </c>
      <c r="F18" s="67">
        <v>1532</v>
      </c>
      <c r="G18" s="69"/>
    </row>
    <row r="19" spans="1:7" x14ac:dyDescent="0.15">
      <c r="A19" s="1" t="s">
        <v>17</v>
      </c>
      <c r="B19" s="35">
        <v>0</v>
      </c>
      <c r="C19" s="35">
        <v>0</v>
      </c>
      <c r="D19" s="35">
        <v>0</v>
      </c>
      <c r="E19" s="66">
        <v>0</v>
      </c>
      <c r="F19" s="67">
        <v>0</v>
      </c>
    </row>
    <row r="20" spans="1:7" x14ac:dyDescent="0.15">
      <c r="A20" s="1" t="s">
        <v>18</v>
      </c>
      <c r="B20" s="35">
        <v>0</v>
      </c>
      <c r="C20" s="35">
        <v>0</v>
      </c>
      <c r="D20" s="35">
        <v>0</v>
      </c>
      <c r="E20" s="66">
        <v>0</v>
      </c>
      <c r="F20" s="67">
        <v>0</v>
      </c>
    </row>
    <row r="21" spans="1:7" x14ac:dyDescent="0.15">
      <c r="A21" s="1" t="s">
        <v>19</v>
      </c>
      <c r="B21" s="35">
        <v>0</v>
      </c>
      <c r="C21" s="35">
        <v>0</v>
      </c>
      <c r="D21" s="35">
        <v>0</v>
      </c>
      <c r="E21" s="66">
        <v>0</v>
      </c>
      <c r="F21" s="67">
        <v>0</v>
      </c>
    </row>
    <row r="22" spans="1:7" x14ac:dyDescent="0.15">
      <c r="A22" s="1" t="s">
        <v>20</v>
      </c>
      <c r="B22" s="35">
        <v>0</v>
      </c>
      <c r="C22" s="35">
        <v>0</v>
      </c>
      <c r="D22" s="35">
        <v>0</v>
      </c>
      <c r="E22" s="66">
        <v>0</v>
      </c>
      <c r="F22" s="66">
        <v>0</v>
      </c>
    </row>
    <row r="23" spans="1:7" ht="11.25" customHeight="1" x14ac:dyDescent="0.15">
      <c r="A23" s="15"/>
      <c r="B23" s="15"/>
      <c r="C23" s="15"/>
      <c r="D23" s="15"/>
      <c r="E23" s="15"/>
      <c r="F23" s="70"/>
    </row>
    <row r="24" spans="1:7" ht="22.5" customHeight="1" x14ac:dyDescent="0.15">
      <c r="A24" s="2341" t="s">
        <v>58</v>
      </c>
      <c r="B24" s="2341"/>
      <c r="C24" s="2341"/>
      <c r="D24" s="2341"/>
      <c r="E24" s="2341"/>
      <c r="F24" s="2341"/>
    </row>
    <row r="25" spans="1:7" ht="33.75" customHeight="1" x14ac:dyDescent="0.15">
      <c r="A25" s="2351" t="s">
        <v>59</v>
      </c>
      <c r="B25" s="2351"/>
      <c r="C25" s="2351"/>
      <c r="D25" s="2351"/>
      <c r="E25" s="2351"/>
      <c r="F25" s="2351"/>
    </row>
    <row r="26" spans="1:7" ht="15" customHeight="1" x14ac:dyDescent="0.15">
      <c r="A26" s="2341" t="s">
        <v>60</v>
      </c>
      <c r="B26" s="2341"/>
      <c r="C26" s="2341"/>
      <c r="D26" s="2341"/>
      <c r="E26" s="2341"/>
      <c r="F26" s="2341"/>
    </row>
    <row r="27" spans="1:7" ht="34.5" customHeight="1" x14ac:dyDescent="0.15">
      <c r="A27" s="2341" t="s">
        <v>61</v>
      </c>
      <c r="B27" s="2341"/>
      <c r="C27" s="2341"/>
      <c r="D27" s="2341"/>
      <c r="E27" s="2341"/>
      <c r="F27" s="2341"/>
    </row>
    <row r="28" spans="1:7" ht="11.25" customHeight="1" x14ac:dyDescent="0.15">
      <c r="A28" s="2341" t="s">
        <v>62</v>
      </c>
      <c r="B28" s="2341"/>
      <c r="C28" s="2341"/>
      <c r="D28" s="2341"/>
      <c r="E28" s="2341"/>
      <c r="F28" s="2341"/>
    </row>
    <row r="29" spans="1:7" ht="11.25" customHeight="1" x14ac:dyDescent="0.15">
      <c r="A29" s="2341" t="s">
        <v>22</v>
      </c>
      <c r="B29" s="2341"/>
      <c r="C29" s="2341"/>
      <c r="D29" s="2341"/>
      <c r="E29" s="2341"/>
      <c r="F29" s="2341"/>
    </row>
  </sheetData>
  <mergeCells count="9">
    <mergeCell ref="A27:F27"/>
    <mergeCell ref="A28:F28"/>
    <mergeCell ref="A29:F29"/>
    <mergeCell ref="A2:F2"/>
    <mergeCell ref="A4:A5"/>
    <mergeCell ref="B4:F4"/>
    <mergeCell ref="A24:F24"/>
    <mergeCell ref="A25:F25"/>
    <mergeCell ref="A26:F26"/>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A2:D129"/>
  <sheetViews>
    <sheetView workbookViewId="0"/>
  </sheetViews>
  <sheetFormatPr baseColWidth="10" defaultRowHeight="10.5" x14ac:dyDescent="0.15"/>
  <cols>
    <col min="1" max="1" width="26.5703125" style="279" customWidth="1"/>
    <col min="2" max="2" width="13.42578125" style="279" customWidth="1"/>
    <col min="3" max="4" width="21.7109375" style="279" customWidth="1"/>
    <col min="5" max="16384" width="11.42578125" style="279"/>
  </cols>
  <sheetData>
    <row r="2" spans="1:4" ht="33.75" customHeight="1" x14ac:dyDescent="0.15">
      <c r="A2" s="2631" t="s">
        <v>1133</v>
      </c>
      <c r="B2" s="2631"/>
      <c r="C2" s="2631"/>
      <c r="D2" s="2631"/>
    </row>
    <row r="3" spans="1:4" s="294" customFormat="1" x14ac:dyDescent="0.15">
      <c r="A3" s="406"/>
      <c r="B3" s="406"/>
      <c r="C3" s="406"/>
      <c r="D3" s="406"/>
    </row>
    <row r="4" spans="1:4" ht="11.25" customHeight="1" x14ac:dyDescent="0.15">
      <c r="A4" s="2626" t="s">
        <v>1134</v>
      </c>
      <c r="B4" s="2478" t="s">
        <v>89</v>
      </c>
      <c r="C4" s="2627" t="s">
        <v>1115</v>
      </c>
      <c r="D4" s="2628"/>
    </row>
    <row r="5" spans="1:4" ht="44.25" customHeight="1" x14ac:dyDescent="0.15">
      <c r="A5" s="2626"/>
      <c r="B5" s="2478"/>
      <c r="C5" s="400" t="s">
        <v>1085</v>
      </c>
      <c r="D5" s="400" t="s">
        <v>1098</v>
      </c>
    </row>
    <row r="6" spans="1:4" x14ac:dyDescent="0.15">
      <c r="A6" s="154" t="s">
        <v>71</v>
      </c>
      <c r="B6" s="407">
        <f>SUM(B7,B10,B12,B14,B16,B21,B23,B25,B29,B32)</f>
        <v>43</v>
      </c>
      <c r="C6" s="407">
        <f t="shared" ref="C6:D6" si="0">SUM(C7,C10,C12,C14,C16,C21,C23,C25,C29,C32)</f>
        <v>21</v>
      </c>
      <c r="D6" s="407">
        <f t="shared" si="0"/>
        <v>22</v>
      </c>
    </row>
    <row r="7" spans="1:4" x14ac:dyDescent="0.15">
      <c r="A7" s="395" t="s">
        <v>5</v>
      </c>
      <c r="B7" s="407">
        <f>SUM(B8:B9)</f>
        <v>8</v>
      </c>
      <c r="C7" s="407">
        <v>4</v>
      </c>
      <c r="D7" s="407">
        <v>4</v>
      </c>
    </row>
    <row r="8" spans="1:4" x14ac:dyDescent="0.15">
      <c r="A8" s="396" t="s">
        <v>1088</v>
      </c>
      <c r="B8" s="408">
        <f t="shared" ref="B8:B20" si="1">SUM(C8:G8)</f>
        <v>1</v>
      </c>
      <c r="C8" s="408">
        <v>0</v>
      </c>
      <c r="D8" s="408">
        <v>1</v>
      </c>
    </row>
    <row r="9" spans="1:4" x14ac:dyDescent="0.15">
      <c r="A9" s="396" t="s">
        <v>1135</v>
      </c>
      <c r="B9" s="408">
        <f t="shared" si="1"/>
        <v>7</v>
      </c>
      <c r="C9" s="408">
        <v>4</v>
      </c>
      <c r="D9" s="408">
        <v>3</v>
      </c>
    </row>
    <row r="10" spans="1:4" x14ac:dyDescent="0.15">
      <c r="A10" s="395" t="s">
        <v>8</v>
      </c>
      <c r="B10" s="407">
        <f>SUM(B11:B11)</f>
        <v>1</v>
      </c>
      <c r="C10" s="408">
        <v>0</v>
      </c>
      <c r="D10" s="407">
        <v>1</v>
      </c>
    </row>
    <row r="11" spans="1:4" ht="10.5" customHeight="1" x14ac:dyDescent="0.15">
      <c r="A11" s="396" t="s">
        <v>1135</v>
      </c>
      <c r="B11" s="408">
        <f t="shared" si="1"/>
        <v>1</v>
      </c>
      <c r="C11" s="408">
        <v>0</v>
      </c>
      <c r="D11" s="408">
        <v>1</v>
      </c>
    </row>
    <row r="12" spans="1:4" ht="10.5" customHeight="1" x14ac:dyDescent="0.15">
      <c r="A12" s="395" t="s">
        <v>9</v>
      </c>
      <c r="B12" s="407">
        <f>SUM(B13:B13)</f>
        <v>1</v>
      </c>
      <c r="C12" s="408">
        <v>0</v>
      </c>
      <c r="D12" s="408">
        <v>1</v>
      </c>
    </row>
    <row r="13" spans="1:4" ht="10.5" customHeight="1" x14ac:dyDescent="0.15">
      <c r="A13" s="396" t="s">
        <v>1136</v>
      </c>
      <c r="B13" s="408">
        <f t="shared" si="1"/>
        <v>1</v>
      </c>
      <c r="C13" s="408">
        <v>0</v>
      </c>
      <c r="D13" s="408">
        <v>1</v>
      </c>
    </row>
    <row r="14" spans="1:4" x14ac:dyDescent="0.15">
      <c r="A14" s="395" t="s">
        <v>11</v>
      </c>
      <c r="B14" s="407">
        <f>SUM(B15:B15)</f>
        <v>1</v>
      </c>
      <c r="C14" s="408">
        <v>0</v>
      </c>
      <c r="D14" s="407">
        <v>1</v>
      </c>
    </row>
    <row r="15" spans="1:4" ht="11.25" x14ac:dyDescent="0.15">
      <c r="A15" s="156" t="s">
        <v>1137</v>
      </c>
      <c r="B15" s="408">
        <f t="shared" si="1"/>
        <v>1</v>
      </c>
      <c r="C15" s="408">
        <v>0</v>
      </c>
      <c r="D15" s="409">
        <v>1</v>
      </c>
    </row>
    <row r="16" spans="1:4" x14ac:dyDescent="0.15">
      <c r="A16" s="395" t="s">
        <v>12</v>
      </c>
      <c r="B16" s="407">
        <f>SUM(B17:B20)</f>
        <v>17</v>
      </c>
      <c r="C16" s="407">
        <v>8</v>
      </c>
      <c r="D16" s="407">
        <v>9</v>
      </c>
    </row>
    <row r="17" spans="1:4" x14ac:dyDescent="0.15">
      <c r="A17" s="396" t="s">
        <v>1138</v>
      </c>
      <c r="B17" s="408">
        <f t="shared" si="1"/>
        <v>1</v>
      </c>
      <c r="C17" s="408">
        <v>0</v>
      </c>
      <c r="D17" s="408">
        <v>1</v>
      </c>
    </row>
    <row r="18" spans="1:4" ht="11.25" x14ac:dyDescent="0.15">
      <c r="A18" s="156" t="s">
        <v>1139</v>
      </c>
      <c r="B18" s="408">
        <f t="shared" si="1"/>
        <v>13</v>
      </c>
      <c r="C18" s="408">
        <v>6</v>
      </c>
      <c r="D18" s="408">
        <v>7</v>
      </c>
    </row>
    <row r="19" spans="1:4" x14ac:dyDescent="0.15">
      <c r="A19" s="396" t="s">
        <v>1140</v>
      </c>
      <c r="B19" s="408">
        <f t="shared" si="1"/>
        <v>1</v>
      </c>
      <c r="C19" s="408">
        <v>0</v>
      </c>
      <c r="D19" s="408">
        <v>1</v>
      </c>
    </row>
    <row r="20" spans="1:4" x14ac:dyDescent="0.15">
      <c r="A20" s="396" t="s">
        <v>1135</v>
      </c>
      <c r="B20" s="408">
        <f t="shared" si="1"/>
        <v>2</v>
      </c>
      <c r="C20" s="408">
        <v>2</v>
      </c>
      <c r="D20" s="408">
        <v>0</v>
      </c>
    </row>
    <row r="21" spans="1:4" x14ac:dyDescent="0.15">
      <c r="A21" s="395" t="s">
        <v>14</v>
      </c>
      <c r="B21" s="407">
        <f>SUM(B22:B22)</f>
        <v>1</v>
      </c>
      <c r="C21" s="407">
        <v>1</v>
      </c>
      <c r="D21" s="408">
        <v>0</v>
      </c>
    </row>
    <row r="22" spans="1:4" x14ac:dyDescent="0.15">
      <c r="A22" s="396" t="s">
        <v>1135</v>
      </c>
      <c r="B22" s="408">
        <f t="shared" ref="B22:B34" si="2">SUM(C22:G22)</f>
        <v>1</v>
      </c>
      <c r="C22" s="408">
        <v>1</v>
      </c>
      <c r="D22" s="408">
        <v>0</v>
      </c>
    </row>
    <row r="23" spans="1:4" x14ac:dyDescent="0.15">
      <c r="A23" s="395" t="s">
        <v>15</v>
      </c>
      <c r="B23" s="407">
        <f>SUM(B24:B24)</f>
        <v>1</v>
      </c>
      <c r="C23" s="407">
        <v>1</v>
      </c>
      <c r="D23" s="408">
        <v>0</v>
      </c>
    </row>
    <row r="24" spans="1:4" x14ac:dyDescent="0.15">
      <c r="A24" s="396" t="s">
        <v>1089</v>
      </c>
      <c r="B24" s="408">
        <f t="shared" si="2"/>
        <v>1</v>
      </c>
      <c r="C24" s="408">
        <v>1</v>
      </c>
      <c r="D24" s="408">
        <v>0</v>
      </c>
    </row>
    <row r="25" spans="1:4" x14ac:dyDescent="0.15">
      <c r="A25" s="395" t="s">
        <v>17</v>
      </c>
      <c r="B25" s="407">
        <f>SUM(B26:B28)</f>
        <v>9</v>
      </c>
      <c r="C25" s="407">
        <v>5</v>
      </c>
      <c r="D25" s="407">
        <v>4</v>
      </c>
    </row>
    <row r="26" spans="1:4" x14ac:dyDescent="0.15">
      <c r="A26" s="396" t="s">
        <v>1088</v>
      </c>
      <c r="B26" s="408">
        <f t="shared" si="2"/>
        <v>1</v>
      </c>
      <c r="C26" s="408">
        <v>0</v>
      </c>
      <c r="D26" s="408">
        <v>1</v>
      </c>
    </row>
    <row r="27" spans="1:4" ht="11.25" x14ac:dyDescent="0.15">
      <c r="A27" s="156" t="s">
        <v>1139</v>
      </c>
      <c r="B27" s="408">
        <f t="shared" si="2"/>
        <v>4</v>
      </c>
      <c r="C27" s="410">
        <v>2</v>
      </c>
      <c r="D27" s="410">
        <v>2</v>
      </c>
    </row>
    <row r="28" spans="1:4" x14ac:dyDescent="0.15">
      <c r="A28" s="396" t="s">
        <v>1135</v>
      </c>
      <c r="B28" s="408">
        <f t="shared" si="2"/>
        <v>4</v>
      </c>
      <c r="C28" s="408">
        <v>3</v>
      </c>
      <c r="D28" s="408">
        <v>1</v>
      </c>
    </row>
    <row r="29" spans="1:4" x14ac:dyDescent="0.15">
      <c r="A29" s="395" t="s">
        <v>19</v>
      </c>
      <c r="B29" s="407">
        <f>SUM(B30:B31)</f>
        <v>2</v>
      </c>
      <c r="C29" s="408">
        <v>0</v>
      </c>
      <c r="D29" s="407">
        <v>2</v>
      </c>
    </row>
    <row r="30" spans="1:4" x14ac:dyDescent="0.15">
      <c r="A30" s="396" t="s">
        <v>1138</v>
      </c>
      <c r="B30" s="408">
        <f t="shared" si="2"/>
        <v>1</v>
      </c>
      <c r="C30" s="408">
        <v>0</v>
      </c>
      <c r="D30" s="408">
        <v>1</v>
      </c>
    </row>
    <row r="31" spans="1:4" ht="11.25" x14ac:dyDescent="0.15">
      <c r="A31" s="156" t="s">
        <v>1139</v>
      </c>
      <c r="B31" s="408">
        <f t="shared" si="2"/>
        <v>1</v>
      </c>
      <c r="C31" s="408">
        <v>0</v>
      </c>
      <c r="D31" s="408">
        <v>1</v>
      </c>
    </row>
    <row r="32" spans="1:4" x14ac:dyDescent="0.15">
      <c r="A32" s="395" t="s">
        <v>20</v>
      </c>
      <c r="B32" s="407">
        <f>SUM(B33:B34)</f>
        <v>2</v>
      </c>
      <c r="C32" s="407">
        <v>2</v>
      </c>
      <c r="D32" s="408">
        <v>0</v>
      </c>
    </row>
    <row r="33" spans="1:4" x14ac:dyDescent="0.15">
      <c r="A33" s="396" t="s">
        <v>1138</v>
      </c>
      <c r="B33" s="408">
        <f>SUM(C33:G33)</f>
        <v>1</v>
      </c>
      <c r="C33" s="408">
        <v>1</v>
      </c>
      <c r="D33" s="408">
        <v>0</v>
      </c>
    </row>
    <row r="34" spans="1:4" x14ac:dyDescent="0.15">
      <c r="A34" s="396" t="s">
        <v>1135</v>
      </c>
      <c r="B34" s="408">
        <f t="shared" si="2"/>
        <v>1</v>
      </c>
      <c r="C34" s="408">
        <v>1</v>
      </c>
      <c r="D34" s="408">
        <v>0</v>
      </c>
    </row>
    <row r="35" spans="1:4" x14ac:dyDescent="0.15">
      <c r="A35" s="396"/>
      <c r="B35" s="404"/>
      <c r="C35" s="411"/>
      <c r="D35" s="411"/>
    </row>
    <row r="36" spans="1:4" ht="22.5" customHeight="1" x14ac:dyDescent="0.15">
      <c r="A36" s="2630" t="s">
        <v>1141</v>
      </c>
      <c r="B36" s="2630"/>
      <c r="C36" s="2630"/>
      <c r="D36" s="2630"/>
    </row>
    <row r="37" spans="1:4" ht="10.5" customHeight="1" x14ac:dyDescent="0.15">
      <c r="A37" s="2630" t="s">
        <v>1142</v>
      </c>
      <c r="B37" s="2630"/>
      <c r="C37" s="2630"/>
      <c r="D37" s="2630"/>
    </row>
    <row r="38" spans="1:4" x14ac:dyDescent="0.15">
      <c r="A38" s="2629" t="s">
        <v>21</v>
      </c>
      <c r="B38" s="2629"/>
      <c r="C38" s="2629"/>
      <c r="D38" s="2629"/>
    </row>
    <row r="39" spans="1:4" ht="10.5" customHeight="1" x14ac:dyDescent="0.15">
      <c r="A39" s="2630" t="s">
        <v>1112</v>
      </c>
      <c r="B39" s="2630"/>
      <c r="C39" s="2630"/>
      <c r="D39" s="2630"/>
    </row>
    <row r="41" spans="1:4" ht="10.5" customHeight="1" x14ac:dyDescent="0.15"/>
    <row r="44" spans="1:4" ht="10.5" customHeight="1" x14ac:dyDescent="0.15"/>
    <row r="127" ht="10.5" customHeight="1" x14ac:dyDescent="0.15"/>
    <row r="129" ht="10.5" customHeight="1" x14ac:dyDescent="0.15"/>
  </sheetData>
  <mergeCells count="8">
    <mergeCell ref="A38:D38"/>
    <mergeCell ref="A39:D39"/>
    <mergeCell ref="A2:D2"/>
    <mergeCell ref="A4:A5"/>
    <mergeCell ref="B4:B5"/>
    <mergeCell ref="C4:D4"/>
    <mergeCell ref="A36:D36"/>
    <mergeCell ref="A37:D37"/>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2"/>
  <dimension ref="A1:D31"/>
  <sheetViews>
    <sheetView workbookViewId="0"/>
  </sheetViews>
  <sheetFormatPr baseColWidth="10" defaultRowHeight="10.5" x14ac:dyDescent="0.15"/>
  <cols>
    <col min="1" max="1" width="25.140625" style="279" customWidth="1"/>
    <col min="2" max="4" width="18.5703125" style="279" customWidth="1"/>
    <col min="5" max="16384" width="11.42578125" style="279"/>
  </cols>
  <sheetData>
    <row r="1" spans="1:4" ht="15" customHeight="1" x14ac:dyDescent="0.15"/>
    <row r="2" spans="1:4" ht="34.5" customHeight="1" x14ac:dyDescent="0.15">
      <c r="A2" s="2619" t="s">
        <v>1143</v>
      </c>
      <c r="B2" s="2619"/>
      <c r="C2" s="2619"/>
      <c r="D2" s="2619"/>
    </row>
    <row r="3" spans="1:4" x14ac:dyDescent="0.15">
      <c r="A3" s="394"/>
      <c r="B3" s="394"/>
      <c r="C3" s="394"/>
      <c r="D3" s="394"/>
    </row>
    <row r="4" spans="1:4" ht="25.5" customHeight="1" x14ac:dyDescent="0.15">
      <c r="A4" s="2558" t="s">
        <v>1144</v>
      </c>
      <c r="B4" s="2558" t="s">
        <v>1145</v>
      </c>
      <c r="C4" s="2558"/>
      <c r="D4" s="2558"/>
    </row>
    <row r="5" spans="1:4" x14ac:dyDescent="0.15">
      <c r="A5" s="2558"/>
      <c r="B5" s="288" t="s">
        <v>71</v>
      </c>
      <c r="C5" s="288" t="s">
        <v>1028</v>
      </c>
      <c r="D5" s="288" t="s">
        <v>1029</v>
      </c>
    </row>
    <row r="6" spans="1:4" x14ac:dyDescent="0.15">
      <c r="A6" s="412" t="s">
        <v>71</v>
      </c>
      <c r="B6" s="413">
        <f>SUM(C6:D6)</f>
        <v>20</v>
      </c>
      <c r="C6" s="413">
        <f>SUM(C7:C21)</f>
        <v>18</v>
      </c>
      <c r="D6" s="413">
        <f>SUM(D7:D21)</f>
        <v>2</v>
      </c>
    </row>
    <row r="7" spans="1:4" x14ac:dyDescent="0.15">
      <c r="A7" s="279" t="s">
        <v>5</v>
      </c>
      <c r="B7" s="414">
        <f>SUM(C7:D7)</f>
        <v>9</v>
      </c>
      <c r="C7" s="414">
        <v>9</v>
      </c>
      <c r="D7" s="414">
        <v>0</v>
      </c>
    </row>
    <row r="8" spans="1:4" x14ac:dyDescent="0.15">
      <c r="A8" s="279" t="s">
        <v>7</v>
      </c>
      <c r="B8" s="414">
        <f t="shared" ref="B8:B21" si="0">SUM(C8:D8)</f>
        <v>1</v>
      </c>
      <c r="C8" s="414">
        <v>0</v>
      </c>
      <c r="D8" s="414">
        <v>1</v>
      </c>
    </row>
    <row r="9" spans="1:4" x14ac:dyDescent="0.15">
      <c r="A9" s="279" t="s">
        <v>8</v>
      </c>
      <c r="B9" s="414">
        <f t="shared" si="0"/>
        <v>0</v>
      </c>
      <c r="C9" s="414">
        <v>0</v>
      </c>
      <c r="D9" s="414">
        <v>0</v>
      </c>
    </row>
    <row r="10" spans="1:4" x14ac:dyDescent="0.15">
      <c r="A10" s="279" t="s">
        <v>9</v>
      </c>
      <c r="B10" s="414">
        <f t="shared" si="0"/>
        <v>2</v>
      </c>
      <c r="C10" s="414">
        <v>1</v>
      </c>
      <c r="D10" s="414">
        <v>1</v>
      </c>
    </row>
    <row r="11" spans="1:4" x14ac:dyDescent="0.15">
      <c r="A11" s="279" t="s">
        <v>10</v>
      </c>
      <c r="B11" s="414">
        <f t="shared" si="0"/>
        <v>0</v>
      </c>
      <c r="C11" s="414">
        <v>0</v>
      </c>
      <c r="D11" s="414">
        <v>0</v>
      </c>
    </row>
    <row r="12" spans="1:4" x14ac:dyDescent="0.15">
      <c r="A12" s="279" t="s">
        <v>11</v>
      </c>
      <c r="B12" s="414">
        <f t="shared" si="0"/>
        <v>1</v>
      </c>
      <c r="C12" s="414">
        <v>1</v>
      </c>
      <c r="D12" s="414">
        <v>0</v>
      </c>
    </row>
    <row r="13" spans="1:4" x14ac:dyDescent="0.15">
      <c r="A13" s="279" t="s">
        <v>12</v>
      </c>
      <c r="B13" s="414">
        <f t="shared" si="0"/>
        <v>1</v>
      </c>
      <c r="C13" s="414">
        <v>1</v>
      </c>
      <c r="D13" s="414">
        <v>0</v>
      </c>
    </row>
    <row r="14" spans="1:4" x14ac:dyDescent="0.15">
      <c r="A14" s="279" t="s">
        <v>13</v>
      </c>
      <c r="B14" s="414">
        <f t="shared" si="0"/>
        <v>0</v>
      </c>
      <c r="C14" s="414">
        <v>0</v>
      </c>
      <c r="D14" s="414">
        <v>0</v>
      </c>
    </row>
    <row r="15" spans="1:4" x14ac:dyDescent="0.15">
      <c r="A15" s="279" t="s">
        <v>14</v>
      </c>
      <c r="B15" s="414">
        <f t="shared" si="0"/>
        <v>0</v>
      </c>
      <c r="C15" s="414">
        <v>0</v>
      </c>
      <c r="D15" s="414">
        <v>0</v>
      </c>
    </row>
    <row r="16" spans="1:4" x14ac:dyDescent="0.15">
      <c r="A16" s="279" t="s">
        <v>15</v>
      </c>
      <c r="B16" s="414">
        <f t="shared" si="0"/>
        <v>0</v>
      </c>
      <c r="C16" s="414">
        <v>0</v>
      </c>
      <c r="D16" s="414">
        <v>0</v>
      </c>
    </row>
    <row r="17" spans="1:4" x14ac:dyDescent="0.15">
      <c r="A17" s="279" t="s">
        <v>16</v>
      </c>
      <c r="B17" s="414">
        <f t="shared" si="0"/>
        <v>0</v>
      </c>
      <c r="C17" s="414">
        <v>0</v>
      </c>
      <c r="D17" s="414">
        <v>0</v>
      </c>
    </row>
    <row r="18" spans="1:4" x14ac:dyDescent="0.15">
      <c r="A18" s="279" t="s">
        <v>17</v>
      </c>
      <c r="B18" s="414">
        <f t="shared" si="0"/>
        <v>2</v>
      </c>
      <c r="C18" s="414">
        <v>2</v>
      </c>
      <c r="D18" s="414">
        <v>0</v>
      </c>
    </row>
    <row r="19" spans="1:4" x14ac:dyDescent="0.15">
      <c r="A19" s="279" t="s">
        <v>18</v>
      </c>
      <c r="B19" s="414">
        <f t="shared" si="0"/>
        <v>0</v>
      </c>
      <c r="C19" s="414">
        <v>0</v>
      </c>
      <c r="D19" s="414">
        <v>0</v>
      </c>
    </row>
    <row r="20" spans="1:4" x14ac:dyDescent="0.15">
      <c r="A20" s="279" t="s">
        <v>19</v>
      </c>
      <c r="B20" s="414">
        <f t="shared" si="0"/>
        <v>4</v>
      </c>
      <c r="C20" s="414">
        <v>4</v>
      </c>
      <c r="D20" s="414">
        <v>0</v>
      </c>
    </row>
    <row r="21" spans="1:4" ht="11.25" customHeight="1" x14ac:dyDescent="0.15">
      <c r="A21" s="279" t="s">
        <v>20</v>
      </c>
      <c r="B21" s="414">
        <f t="shared" si="0"/>
        <v>0</v>
      </c>
      <c r="C21" s="414">
        <v>0</v>
      </c>
      <c r="D21" s="414">
        <v>0</v>
      </c>
    </row>
    <row r="22" spans="1:4" ht="11.25" customHeight="1" x14ac:dyDescent="0.15"/>
    <row r="23" spans="1:4" ht="10.5" customHeight="1" x14ac:dyDescent="0.15">
      <c r="A23" s="258" t="s">
        <v>1112</v>
      </c>
    </row>
    <row r="29" spans="1:4" ht="10.5" customHeight="1" x14ac:dyDescent="0.15"/>
    <row r="31" spans="1:4" ht="10.5" customHeight="1" x14ac:dyDescent="0.15"/>
  </sheetData>
  <mergeCells count="3">
    <mergeCell ref="A2:D2"/>
    <mergeCell ref="A4:A5"/>
    <mergeCell ref="B4:D4"/>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dimension ref="A2:I46"/>
  <sheetViews>
    <sheetView workbookViewId="0"/>
  </sheetViews>
  <sheetFormatPr baseColWidth="10" defaultRowHeight="10.5" x14ac:dyDescent="0.15"/>
  <cols>
    <col min="1" max="1" width="20" style="279" customWidth="1"/>
    <col min="2" max="16384" width="11.42578125" style="279"/>
  </cols>
  <sheetData>
    <row r="2" spans="1:9" ht="33" customHeight="1" x14ac:dyDescent="0.15">
      <c r="A2" s="2624" t="s">
        <v>1146</v>
      </c>
      <c r="B2" s="2624"/>
      <c r="C2" s="2624"/>
      <c r="D2" s="2624"/>
      <c r="E2" s="2624"/>
      <c r="F2" s="2624"/>
      <c r="G2" s="2624"/>
      <c r="H2" s="2624"/>
      <c r="I2" s="2624"/>
    </row>
    <row r="3" spans="1:9" ht="11.25" customHeight="1" x14ac:dyDescent="0.15">
      <c r="A3" s="394"/>
      <c r="B3" s="394"/>
      <c r="C3" s="394"/>
      <c r="D3" s="394"/>
      <c r="E3" s="394"/>
      <c r="F3" s="394"/>
      <c r="G3" s="394"/>
      <c r="H3" s="394"/>
      <c r="I3" s="394"/>
    </row>
    <row r="4" spans="1:9" ht="22.5" customHeight="1" x14ac:dyDescent="0.15">
      <c r="A4" s="2623" t="s">
        <v>1</v>
      </c>
      <c r="B4" s="2623" t="s">
        <v>1145</v>
      </c>
      <c r="C4" s="2623"/>
      <c r="D4" s="2623"/>
      <c r="E4" s="2623"/>
      <c r="F4" s="2623"/>
      <c r="G4" s="2623"/>
      <c r="H4" s="2623"/>
      <c r="I4" s="2623"/>
    </row>
    <row r="5" spans="1:9" ht="21" x14ac:dyDescent="0.15">
      <c r="A5" s="2623"/>
      <c r="B5" s="415" t="s">
        <v>71</v>
      </c>
      <c r="C5" s="416" t="s">
        <v>1147</v>
      </c>
      <c r="D5" s="416" t="s">
        <v>1148</v>
      </c>
      <c r="E5" s="416" t="s">
        <v>1149</v>
      </c>
      <c r="F5" s="416" t="s">
        <v>1150</v>
      </c>
      <c r="G5" s="416" t="s">
        <v>1151</v>
      </c>
      <c r="H5" s="416" t="s">
        <v>1152</v>
      </c>
      <c r="I5" s="416" t="s">
        <v>1153</v>
      </c>
    </row>
    <row r="6" spans="1:9" x14ac:dyDescent="0.15">
      <c r="A6" s="387" t="s">
        <v>71</v>
      </c>
      <c r="B6" s="389">
        <f t="shared" ref="B6:B21" si="0">SUM(C6:I6)</f>
        <v>20</v>
      </c>
      <c r="C6" s="389">
        <f>SUM(C7:C21)</f>
        <v>0</v>
      </c>
      <c r="D6" s="389">
        <f t="shared" ref="D6:I6" si="1">SUM(D7:D21)</f>
        <v>0</v>
      </c>
      <c r="E6" s="389">
        <f t="shared" si="1"/>
        <v>0</v>
      </c>
      <c r="F6" s="389">
        <f t="shared" si="1"/>
        <v>7</v>
      </c>
      <c r="G6" s="389">
        <f t="shared" si="1"/>
        <v>1</v>
      </c>
      <c r="H6" s="389">
        <f t="shared" si="1"/>
        <v>3</v>
      </c>
      <c r="I6" s="389">
        <f t="shared" si="1"/>
        <v>9</v>
      </c>
    </row>
    <row r="7" spans="1:9" x14ac:dyDescent="0.15">
      <c r="A7" s="390" t="s">
        <v>5</v>
      </c>
      <c r="B7" s="389">
        <f t="shared" si="0"/>
        <v>9</v>
      </c>
      <c r="C7" s="391">
        <v>0</v>
      </c>
      <c r="D7" s="391">
        <v>0</v>
      </c>
      <c r="E7" s="391">
        <v>0</v>
      </c>
      <c r="F7" s="391">
        <v>3</v>
      </c>
      <c r="G7" s="391">
        <v>0</v>
      </c>
      <c r="H7" s="391">
        <v>2</v>
      </c>
      <c r="I7" s="391">
        <v>4</v>
      </c>
    </row>
    <row r="8" spans="1:9" x14ac:dyDescent="0.15">
      <c r="A8" s="390" t="s">
        <v>7</v>
      </c>
      <c r="B8" s="389">
        <f t="shared" si="0"/>
        <v>1</v>
      </c>
      <c r="C8" s="391">
        <v>0</v>
      </c>
      <c r="D8" s="391">
        <v>0</v>
      </c>
      <c r="E8" s="391">
        <v>0</v>
      </c>
      <c r="F8" s="391">
        <v>1</v>
      </c>
      <c r="G8" s="391">
        <v>0</v>
      </c>
      <c r="H8" s="391">
        <v>0</v>
      </c>
      <c r="I8" s="391">
        <v>0</v>
      </c>
    </row>
    <row r="9" spans="1:9" x14ac:dyDescent="0.15">
      <c r="A9" s="390" t="s">
        <v>8</v>
      </c>
      <c r="B9" s="389">
        <f t="shared" si="0"/>
        <v>0</v>
      </c>
      <c r="C9" s="391">
        <v>0</v>
      </c>
      <c r="D9" s="391">
        <v>0</v>
      </c>
      <c r="E9" s="391">
        <v>0</v>
      </c>
      <c r="F9" s="391">
        <v>0</v>
      </c>
      <c r="G9" s="391">
        <v>0</v>
      </c>
      <c r="H9" s="391">
        <v>0</v>
      </c>
      <c r="I9" s="391">
        <v>0</v>
      </c>
    </row>
    <row r="10" spans="1:9" x14ac:dyDescent="0.15">
      <c r="A10" s="390" t="s">
        <v>9</v>
      </c>
      <c r="B10" s="389">
        <f t="shared" si="0"/>
        <v>2</v>
      </c>
      <c r="C10" s="391">
        <v>0</v>
      </c>
      <c r="D10" s="391">
        <v>0</v>
      </c>
      <c r="E10" s="391">
        <v>0</v>
      </c>
      <c r="F10" s="391">
        <v>2</v>
      </c>
      <c r="G10" s="391">
        <v>0</v>
      </c>
      <c r="H10" s="391">
        <v>0</v>
      </c>
      <c r="I10" s="391">
        <v>0</v>
      </c>
    </row>
    <row r="11" spans="1:9" x14ac:dyDescent="0.15">
      <c r="A11" s="390" t="s">
        <v>10</v>
      </c>
      <c r="B11" s="389">
        <f t="shared" si="0"/>
        <v>0</v>
      </c>
      <c r="C11" s="391">
        <v>0</v>
      </c>
      <c r="D11" s="391">
        <v>0</v>
      </c>
      <c r="E11" s="391">
        <v>0</v>
      </c>
      <c r="F11" s="391">
        <v>0</v>
      </c>
      <c r="G11" s="391">
        <v>0</v>
      </c>
      <c r="H11" s="391">
        <v>0</v>
      </c>
      <c r="I11" s="391">
        <v>0</v>
      </c>
    </row>
    <row r="12" spans="1:9" x14ac:dyDescent="0.15">
      <c r="A12" s="390" t="s">
        <v>11</v>
      </c>
      <c r="B12" s="389">
        <f t="shared" si="0"/>
        <v>1</v>
      </c>
      <c r="C12" s="391">
        <v>0</v>
      </c>
      <c r="D12" s="391">
        <v>0</v>
      </c>
      <c r="E12" s="391">
        <v>0</v>
      </c>
      <c r="F12" s="391">
        <v>0</v>
      </c>
      <c r="G12" s="391">
        <v>0</v>
      </c>
      <c r="H12" s="391">
        <v>0</v>
      </c>
      <c r="I12" s="391">
        <v>1</v>
      </c>
    </row>
    <row r="13" spans="1:9" x14ac:dyDescent="0.15">
      <c r="A13" s="390" t="s">
        <v>12</v>
      </c>
      <c r="B13" s="389">
        <f t="shared" si="0"/>
        <v>1</v>
      </c>
      <c r="C13" s="391">
        <v>0</v>
      </c>
      <c r="D13" s="391">
        <v>0</v>
      </c>
      <c r="E13" s="391">
        <v>0</v>
      </c>
      <c r="F13" s="391">
        <v>0</v>
      </c>
      <c r="G13" s="391">
        <v>0</v>
      </c>
      <c r="H13" s="391">
        <v>0</v>
      </c>
      <c r="I13" s="391">
        <v>1</v>
      </c>
    </row>
    <row r="14" spans="1:9" x14ac:dyDescent="0.15">
      <c r="A14" s="390" t="s">
        <v>13</v>
      </c>
      <c r="B14" s="389">
        <f t="shared" si="0"/>
        <v>0</v>
      </c>
      <c r="C14" s="391">
        <v>0</v>
      </c>
      <c r="D14" s="391">
        <v>0</v>
      </c>
      <c r="E14" s="391">
        <v>0</v>
      </c>
      <c r="F14" s="391">
        <v>0</v>
      </c>
      <c r="G14" s="391">
        <v>0</v>
      </c>
      <c r="H14" s="391">
        <v>0</v>
      </c>
      <c r="I14" s="391">
        <v>0</v>
      </c>
    </row>
    <row r="15" spans="1:9" x14ac:dyDescent="0.15">
      <c r="A15" s="390" t="s">
        <v>14</v>
      </c>
      <c r="B15" s="389">
        <f t="shared" si="0"/>
        <v>0</v>
      </c>
      <c r="C15" s="391">
        <v>0</v>
      </c>
      <c r="D15" s="391">
        <v>0</v>
      </c>
      <c r="E15" s="391">
        <v>0</v>
      </c>
      <c r="F15" s="391">
        <v>0</v>
      </c>
      <c r="G15" s="391">
        <v>0</v>
      </c>
      <c r="H15" s="391">
        <v>0</v>
      </c>
      <c r="I15" s="391">
        <v>0</v>
      </c>
    </row>
    <row r="16" spans="1:9" x14ac:dyDescent="0.15">
      <c r="A16" s="390" t="s">
        <v>15</v>
      </c>
      <c r="B16" s="389">
        <f t="shared" si="0"/>
        <v>0</v>
      </c>
      <c r="C16" s="391">
        <v>0</v>
      </c>
      <c r="D16" s="391">
        <v>0</v>
      </c>
      <c r="E16" s="391">
        <v>0</v>
      </c>
      <c r="F16" s="391">
        <v>0</v>
      </c>
      <c r="G16" s="391">
        <v>0</v>
      </c>
      <c r="H16" s="391">
        <v>0</v>
      </c>
      <c r="I16" s="391">
        <v>0</v>
      </c>
    </row>
    <row r="17" spans="1:9" x14ac:dyDescent="0.15">
      <c r="A17" s="390" t="s">
        <v>16</v>
      </c>
      <c r="B17" s="389">
        <f t="shared" si="0"/>
        <v>0</v>
      </c>
      <c r="C17" s="391">
        <v>0</v>
      </c>
      <c r="D17" s="391">
        <v>0</v>
      </c>
      <c r="E17" s="391">
        <v>0</v>
      </c>
      <c r="F17" s="391">
        <v>0</v>
      </c>
      <c r="G17" s="391">
        <v>0</v>
      </c>
      <c r="H17" s="391">
        <v>0</v>
      </c>
      <c r="I17" s="391">
        <v>0</v>
      </c>
    </row>
    <row r="18" spans="1:9" x14ac:dyDescent="0.15">
      <c r="A18" s="390" t="s">
        <v>17</v>
      </c>
      <c r="B18" s="389">
        <f t="shared" si="0"/>
        <v>2</v>
      </c>
      <c r="C18" s="391">
        <v>0</v>
      </c>
      <c r="D18" s="391">
        <v>0</v>
      </c>
      <c r="E18" s="391">
        <v>0</v>
      </c>
      <c r="F18" s="391">
        <v>0</v>
      </c>
      <c r="G18" s="391">
        <v>0</v>
      </c>
      <c r="H18" s="391">
        <v>1</v>
      </c>
      <c r="I18" s="391">
        <v>1</v>
      </c>
    </row>
    <row r="19" spans="1:9" x14ac:dyDescent="0.15">
      <c r="A19" s="390" t="s">
        <v>18</v>
      </c>
      <c r="B19" s="389">
        <f t="shared" si="0"/>
        <v>0</v>
      </c>
      <c r="C19" s="391">
        <v>0</v>
      </c>
      <c r="D19" s="391">
        <v>0</v>
      </c>
      <c r="E19" s="391">
        <v>0</v>
      </c>
      <c r="F19" s="391">
        <v>0</v>
      </c>
      <c r="G19" s="391">
        <v>0</v>
      </c>
      <c r="H19" s="391">
        <v>0</v>
      </c>
      <c r="I19" s="391">
        <v>0</v>
      </c>
    </row>
    <row r="20" spans="1:9" x14ac:dyDescent="0.15">
      <c r="A20" s="390" t="s">
        <v>19</v>
      </c>
      <c r="B20" s="389">
        <f t="shared" si="0"/>
        <v>4</v>
      </c>
      <c r="C20" s="391">
        <v>0</v>
      </c>
      <c r="D20" s="391">
        <v>0</v>
      </c>
      <c r="E20" s="391">
        <v>0</v>
      </c>
      <c r="F20" s="391">
        <v>1</v>
      </c>
      <c r="G20" s="391">
        <v>1</v>
      </c>
      <c r="H20" s="391">
        <v>0</v>
      </c>
      <c r="I20" s="391">
        <v>2</v>
      </c>
    </row>
    <row r="21" spans="1:9" ht="11.25" customHeight="1" x14ac:dyDescent="0.15">
      <c r="A21" s="390" t="s">
        <v>20</v>
      </c>
      <c r="B21" s="389">
        <f t="shared" si="0"/>
        <v>0</v>
      </c>
      <c r="C21" s="391">
        <v>0</v>
      </c>
      <c r="D21" s="391">
        <v>0</v>
      </c>
      <c r="E21" s="391">
        <v>0</v>
      </c>
      <c r="F21" s="391">
        <v>0</v>
      </c>
      <c r="G21" s="391">
        <v>0</v>
      </c>
      <c r="H21" s="391">
        <v>0</v>
      </c>
      <c r="I21" s="391">
        <v>0</v>
      </c>
    </row>
    <row r="22" spans="1:9" ht="11.25" customHeight="1" x14ac:dyDescent="0.15"/>
    <row r="23" spans="1:9" ht="10.5" customHeight="1" x14ac:dyDescent="0.15">
      <c r="A23" s="2632" t="s">
        <v>21</v>
      </c>
      <c r="B23" s="2632"/>
      <c r="C23" s="2632"/>
      <c r="D23" s="2632"/>
      <c r="E23" s="2632"/>
      <c r="F23" s="2632"/>
      <c r="G23" s="2632"/>
      <c r="H23" s="2632"/>
      <c r="I23" s="2632"/>
    </row>
    <row r="24" spans="1:9" ht="10.5" customHeight="1" x14ac:dyDescent="0.15">
      <c r="A24" s="2633" t="s">
        <v>1112</v>
      </c>
      <c r="B24" s="2633"/>
      <c r="C24" s="2633"/>
      <c r="D24" s="2633"/>
      <c r="E24" s="2633"/>
      <c r="F24" s="2633"/>
      <c r="G24" s="2633"/>
      <c r="H24" s="2633"/>
      <c r="I24" s="2633"/>
    </row>
    <row r="44" ht="10.5" customHeight="1" x14ac:dyDescent="0.15"/>
    <row r="46" ht="10.5" customHeight="1" x14ac:dyDescent="0.15"/>
  </sheetData>
  <mergeCells count="5">
    <mergeCell ref="A2:I2"/>
    <mergeCell ref="A4:A5"/>
    <mergeCell ref="B4:I4"/>
    <mergeCell ref="A23:I23"/>
    <mergeCell ref="A24:I24"/>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dimension ref="A2:D32"/>
  <sheetViews>
    <sheetView workbookViewId="0"/>
  </sheetViews>
  <sheetFormatPr baseColWidth="10" defaultRowHeight="10.5" x14ac:dyDescent="0.15"/>
  <cols>
    <col min="1" max="1" width="25" style="279" customWidth="1"/>
    <col min="2" max="4" width="18.5703125" style="279" customWidth="1"/>
    <col min="5" max="16384" width="11.42578125" style="279"/>
  </cols>
  <sheetData>
    <row r="2" spans="1:4" ht="33" customHeight="1" x14ac:dyDescent="0.15">
      <c r="A2" s="2624" t="s">
        <v>1154</v>
      </c>
      <c r="B2" s="2624"/>
      <c r="C2" s="2624"/>
      <c r="D2" s="2624"/>
    </row>
    <row r="3" spans="1:4" ht="10.5" customHeight="1" x14ac:dyDescent="0.15">
      <c r="A3" s="394"/>
      <c r="B3" s="394"/>
      <c r="C3" s="394"/>
      <c r="D3" s="394"/>
    </row>
    <row r="4" spans="1:4" ht="34.5" customHeight="1" x14ac:dyDescent="0.15">
      <c r="A4" s="2621" t="s">
        <v>1155</v>
      </c>
      <c r="B4" s="2623" t="s">
        <v>1145</v>
      </c>
      <c r="C4" s="2623"/>
      <c r="D4" s="2623"/>
    </row>
    <row r="5" spans="1:4" ht="15.75" customHeight="1" x14ac:dyDescent="0.15">
      <c r="A5" s="2621"/>
      <c r="B5" s="416" t="s">
        <v>71</v>
      </c>
      <c r="C5" s="416" t="s">
        <v>1012</v>
      </c>
      <c r="D5" s="416" t="s">
        <v>1013</v>
      </c>
    </row>
    <row r="6" spans="1:4" x14ac:dyDescent="0.15">
      <c r="A6" s="417" t="s">
        <v>71</v>
      </c>
      <c r="B6" s="389">
        <f>SUM(B7:B21)</f>
        <v>20</v>
      </c>
      <c r="C6" s="389">
        <f>SUM(C7:C21)</f>
        <v>19</v>
      </c>
      <c r="D6" s="389">
        <f>SUM(D7:D21)</f>
        <v>1</v>
      </c>
    </row>
    <row r="7" spans="1:4" x14ac:dyDescent="0.15">
      <c r="A7" s="279" t="s">
        <v>5</v>
      </c>
      <c r="B7" s="391">
        <f t="shared" ref="B7:B21" si="0">SUM(C7:D7)</f>
        <v>9</v>
      </c>
      <c r="C7" s="391">
        <v>9</v>
      </c>
      <c r="D7" s="391">
        <v>0</v>
      </c>
    </row>
    <row r="8" spans="1:4" x14ac:dyDescent="0.15">
      <c r="A8" s="279" t="s">
        <v>7</v>
      </c>
      <c r="B8" s="391">
        <f t="shared" si="0"/>
        <v>1</v>
      </c>
      <c r="C8" s="391">
        <v>0</v>
      </c>
      <c r="D8" s="391">
        <v>1</v>
      </c>
    </row>
    <row r="9" spans="1:4" x14ac:dyDescent="0.15">
      <c r="A9" s="279" t="s">
        <v>8</v>
      </c>
      <c r="B9" s="391">
        <f t="shared" si="0"/>
        <v>0</v>
      </c>
      <c r="C9" s="391">
        <v>0</v>
      </c>
      <c r="D9" s="391">
        <v>0</v>
      </c>
    </row>
    <row r="10" spans="1:4" x14ac:dyDescent="0.15">
      <c r="A10" s="279" t="s">
        <v>9</v>
      </c>
      <c r="B10" s="391">
        <f t="shared" si="0"/>
        <v>2</v>
      </c>
      <c r="C10" s="391">
        <v>2</v>
      </c>
      <c r="D10" s="391">
        <v>0</v>
      </c>
    </row>
    <row r="11" spans="1:4" x14ac:dyDescent="0.15">
      <c r="A11" s="279" t="s">
        <v>10</v>
      </c>
      <c r="B11" s="391">
        <f t="shared" si="0"/>
        <v>0</v>
      </c>
      <c r="C11" s="391">
        <v>0</v>
      </c>
      <c r="D11" s="391">
        <v>0</v>
      </c>
    </row>
    <row r="12" spans="1:4" x14ac:dyDescent="0.15">
      <c r="A12" s="279" t="s">
        <v>11</v>
      </c>
      <c r="B12" s="391">
        <f t="shared" si="0"/>
        <v>1</v>
      </c>
      <c r="C12" s="391">
        <v>1</v>
      </c>
      <c r="D12" s="391">
        <v>0</v>
      </c>
    </row>
    <row r="13" spans="1:4" x14ac:dyDescent="0.15">
      <c r="A13" s="279" t="s">
        <v>12</v>
      </c>
      <c r="B13" s="391">
        <f t="shared" si="0"/>
        <v>1</v>
      </c>
      <c r="C13" s="391">
        <v>1</v>
      </c>
      <c r="D13" s="391">
        <v>0</v>
      </c>
    </row>
    <row r="14" spans="1:4" x14ac:dyDescent="0.15">
      <c r="A14" s="279" t="s">
        <v>13</v>
      </c>
      <c r="B14" s="391">
        <f t="shared" si="0"/>
        <v>0</v>
      </c>
      <c r="C14" s="391">
        <v>0</v>
      </c>
      <c r="D14" s="391">
        <v>0</v>
      </c>
    </row>
    <row r="15" spans="1:4" x14ac:dyDescent="0.15">
      <c r="A15" s="279" t="s">
        <v>14</v>
      </c>
      <c r="B15" s="391">
        <f t="shared" si="0"/>
        <v>0</v>
      </c>
      <c r="C15" s="391">
        <v>0</v>
      </c>
      <c r="D15" s="391">
        <v>0</v>
      </c>
    </row>
    <row r="16" spans="1:4" x14ac:dyDescent="0.15">
      <c r="A16" s="279" t="s">
        <v>15</v>
      </c>
      <c r="B16" s="391">
        <f t="shared" si="0"/>
        <v>0</v>
      </c>
      <c r="C16" s="391">
        <v>0</v>
      </c>
      <c r="D16" s="391">
        <v>0</v>
      </c>
    </row>
    <row r="17" spans="1:4" x14ac:dyDescent="0.15">
      <c r="A17" s="279" t="s">
        <v>16</v>
      </c>
      <c r="B17" s="391">
        <f t="shared" si="0"/>
        <v>0</v>
      </c>
      <c r="C17" s="391">
        <v>0</v>
      </c>
      <c r="D17" s="391">
        <v>0</v>
      </c>
    </row>
    <row r="18" spans="1:4" x14ac:dyDescent="0.15">
      <c r="A18" s="279" t="s">
        <v>17</v>
      </c>
      <c r="B18" s="391">
        <f t="shared" si="0"/>
        <v>2</v>
      </c>
      <c r="C18" s="391">
        <v>2</v>
      </c>
      <c r="D18" s="391">
        <v>0</v>
      </c>
    </row>
    <row r="19" spans="1:4" x14ac:dyDescent="0.15">
      <c r="A19" s="279" t="s">
        <v>18</v>
      </c>
      <c r="B19" s="391">
        <f t="shared" si="0"/>
        <v>0</v>
      </c>
      <c r="C19" s="391">
        <v>0</v>
      </c>
      <c r="D19" s="391">
        <v>0</v>
      </c>
    </row>
    <row r="20" spans="1:4" x14ac:dyDescent="0.15">
      <c r="A20" s="279" t="s">
        <v>19</v>
      </c>
      <c r="B20" s="391">
        <f t="shared" si="0"/>
        <v>4</v>
      </c>
      <c r="C20" s="391">
        <v>4</v>
      </c>
      <c r="D20" s="391">
        <v>0</v>
      </c>
    </row>
    <row r="21" spans="1:4" ht="11.25" customHeight="1" x14ac:dyDescent="0.15">
      <c r="A21" s="279" t="s">
        <v>20</v>
      </c>
      <c r="B21" s="391">
        <f t="shared" si="0"/>
        <v>0</v>
      </c>
      <c r="C21" s="391">
        <v>0</v>
      </c>
      <c r="D21" s="391">
        <v>0</v>
      </c>
    </row>
    <row r="22" spans="1:4" ht="11.25" customHeight="1" x14ac:dyDescent="0.15">
      <c r="B22" s="418"/>
    </row>
    <row r="23" spans="1:4" ht="10.5" customHeight="1" x14ac:dyDescent="0.15">
      <c r="A23" s="2634" t="s">
        <v>21</v>
      </c>
      <c r="B23" s="2634"/>
      <c r="C23" s="2634"/>
      <c r="D23" s="2634"/>
    </row>
    <row r="24" spans="1:4" ht="15.75" customHeight="1" x14ac:dyDescent="0.15">
      <c r="A24" s="2634" t="s">
        <v>1112</v>
      </c>
      <c r="B24" s="2634"/>
      <c r="C24" s="2634"/>
      <c r="D24" s="2634"/>
    </row>
    <row r="30" spans="1:4" ht="10.5" customHeight="1" x14ac:dyDescent="0.15"/>
    <row r="32" spans="1:4" ht="10.5" customHeight="1" x14ac:dyDescent="0.15"/>
  </sheetData>
  <mergeCells count="5">
    <mergeCell ref="A2:D2"/>
    <mergeCell ref="A4:A5"/>
    <mergeCell ref="B4:D4"/>
    <mergeCell ref="A23:D23"/>
    <mergeCell ref="A24:D24"/>
  </mergeCells>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dimension ref="A2:C33"/>
  <sheetViews>
    <sheetView workbookViewId="0"/>
  </sheetViews>
  <sheetFormatPr baseColWidth="10" defaultRowHeight="10.5" x14ac:dyDescent="0.15"/>
  <cols>
    <col min="1" max="1" width="33.85546875" style="294" customWidth="1"/>
    <col min="2" max="2" width="52.28515625" style="294" customWidth="1"/>
    <col min="3" max="3" width="20.5703125" style="279" customWidth="1"/>
    <col min="4" max="16384" width="11.42578125" style="279"/>
  </cols>
  <sheetData>
    <row r="2" spans="1:3" ht="36.75" customHeight="1" x14ac:dyDescent="0.15">
      <c r="A2" s="2624" t="s">
        <v>1156</v>
      </c>
      <c r="B2" s="2624"/>
    </row>
    <row r="3" spans="1:3" x14ac:dyDescent="0.15">
      <c r="A3" s="394"/>
      <c r="B3" s="394"/>
    </row>
    <row r="4" spans="1:3" ht="33.75" customHeight="1" x14ac:dyDescent="0.15">
      <c r="A4" s="415" t="s">
        <v>1157</v>
      </c>
      <c r="B4" s="416" t="s">
        <v>1145</v>
      </c>
    </row>
    <row r="5" spans="1:3" x14ac:dyDescent="0.15">
      <c r="A5" s="419" t="s">
        <v>71</v>
      </c>
      <c r="B5" s="420">
        <f>SUM(B6,B8,B10,B11,B13,B14,B16,B18,B19,B20,B21,B22,B25,B26,B30,)</f>
        <v>20</v>
      </c>
      <c r="C5" s="421"/>
    </row>
    <row r="6" spans="1:3" x14ac:dyDescent="0.15">
      <c r="A6" s="395" t="s">
        <v>1158</v>
      </c>
      <c r="B6" s="422">
        <f>SUM(B7:B7)</f>
        <v>9</v>
      </c>
      <c r="C6" s="422"/>
    </row>
    <row r="7" spans="1:3" x14ac:dyDescent="0.15">
      <c r="A7" s="396" t="s">
        <v>750</v>
      </c>
      <c r="B7" s="423">
        <v>9</v>
      </c>
      <c r="C7" s="423"/>
    </row>
    <row r="8" spans="1:3" x14ac:dyDescent="0.15">
      <c r="A8" s="395" t="s">
        <v>7</v>
      </c>
      <c r="B8" s="422">
        <f>SUM(B9:B9)</f>
        <v>1</v>
      </c>
      <c r="C8" s="422"/>
    </row>
    <row r="9" spans="1:3" x14ac:dyDescent="0.15">
      <c r="A9" s="396" t="s">
        <v>1159</v>
      </c>
      <c r="B9" s="423">
        <v>1</v>
      </c>
      <c r="C9" s="423"/>
    </row>
    <row r="10" spans="1:3" x14ac:dyDescent="0.15">
      <c r="A10" s="395" t="s">
        <v>8</v>
      </c>
      <c r="B10" s="423">
        <v>0</v>
      </c>
      <c r="C10" s="422"/>
    </row>
    <row r="11" spans="1:3" ht="10.5" customHeight="1" x14ac:dyDescent="0.15">
      <c r="A11" s="395" t="s">
        <v>9</v>
      </c>
      <c r="B11" s="422">
        <f>SUM(B12:B12)</f>
        <v>2</v>
      </c>
      <c r="C11" s="422"/>
    </row>
    <row r="12" spans="1:3" ht="10.5" customHeight="1" x14ac:dyDescent="0.15">
      <c r="A12" s="396" t="s">
        <v>547</v>
      </c>
      <c r="B12" s="423">
        <v>2</v>
      </c>
      <c r="C12" s="423"/>
    </row>
    <row r="13" spans="1:3" x14ac:dyDescent="0.15">
      <c r="A13" s="395" t="s">
        <v>10</v>
      </c>
      <c r="B13" s="423">
        <v>0</v>
      </c>
      <c r="C13" s="422"/>
    </row>
    <row r="14" spans="1:3" x14ac:dyDescent="0.15">
      <c r="A14" s="395" t="s">
        <v>11</v>
      </c>
      <c r="B14" s="422">
        <f>SUM(B15:B15)</f>
        <v>1</v>
      </c>
      <c r="C14" s="422"/>
    </row>
    <row r="15" spans="1:3" x14ac:dyDescent="0.15">
      <c r="A15" s="396" t="s">
        <v>560</v>
      </c>
      <c r="B15" s="423">
        <v>1</v>
      </c>
      <c r="C15" s="423"/>
    </row>
    <row r="16" spans="1:3" x14ac:dyDescent="0.15">
      <c r="A16" s="395" t="s">
        <v>12</v>
      </c>
      <c r="B16" s="422">
        <f>SUM(B17:B17)</f>
        <v>1</v>
      </c>
      <c r="C16" s="422"/>
    </row>
    <row r="17" spans="1:3" x14ac:dyDescent="0.15">
      <c r="A17" s="396" t="s">
        <v>1160</v>
      </c>
      <c r="B17" s="423">
        <v>1</v>
      </c>
      <c r="C17" s="423"/>
    </row>
    <row r="18" spans="1:3" x14ac:dyDescent="0.15">
      <c r="A18" s="395" t="s">
        <v>13</v>
      </c>
      <c r="B18" s="423">
        <v>0</v>
      </c>
      <c r="C18" s="422"/>
    </row>
    <row r="19" spans="1:3" x14ac:dyDescent="0.15">
      <c r="A19" s="395" t="s">
        <v>14</v>
      </c>
      <c r="B19" s="423">
        <v>0</v>
      </c>
      <c r="C19" s="422"/>
    </row>
    <row r="20" spans="1:3" x14ac:dyDescent="0.15">
      <c r="A20" s="395" t="s">
        <v>15</v>
      </c>
      <c r="B20" s="423">
        <v>0</v>
      </c>
      <c r="C20" s="422"/>
    </row>
    <row r="21" spans="1:3" x14ac:dyDescent="0.15">
      <c r="A21" s="395" t="s">
        <v>417</v>
      </c>
      <c r="B21" s="423">
        <v>0</v>
      </c>
      <c r="C21" s="422"/>
    </row>
    <row r="22" spans="1:3" x14ac:dyDescent="0.15">
      <c r="A22" s="395" t="s">
        <v>17</v>
      </c>
      <c r="B22" s="422">
        <f>SUM(B23:B24)</f>
        <v>2</v>
      </c>
      <c r="C22" s="422"/>
    </row>
    <row r="23" spans="1:3" x14ac:dyDescent="0.15">
      <c r="A23" s="396" t="s">
        <v>1161</v>
      </c>
      <c r="B23" s="423">
        <v>1</v>
      </c>
      <c r="C23" s="423"/>
    </row>
    <row r="24" spans="1:3" x14ac:dyDescent="0.15">
      <c r="A24" s="396" t="s">
        <v>767</v>
      </c>
      <c r="B24" s="423">
        <v>1</v>
      </c>
      <c r="C24" s="423"/>
    </row>
    <row r="25" spans="1:3" x14ac:dyDescent="0.15">
      <c r="A25" s="395" t="s">
        <v>18</v>
      </c>
      <c r="B25" s="423">
        <v>0</v>
      </c>
      <c r="C25" s="422"/>
    </row>
    <row r="26" spans="1:3" x14ac:dyDescent="0.15">
      <c r="A26" s="395" t="s">
        <v>19</v>
      </c>
      <c r="B26" s="422">
        <f>SUM(B27:B29)</f>
        <v>4</v>
      </c>
      <c r="C26" s="422"/>
    </row>
    <row r="27" spans="1:3" x14ac:dyDescent="0.15">
      <c r="A27" s="396" t="s">
        <v>1129</v>
      </c>
      <c r="B27" s="423">
        <v>2</v>
      </c>
      <c r="C27" s="423"/>
    </row>
    <row r="28" spans="1:3" x14ac:dyDescent="0.15">
      <c r="A28" s="396" t="s">
        <v>19</v>
      </c>
      <c r="B28" s="423">
        <v>1</v>
      </c>
      <c r="C28" s="423"/>
    </row>
    <row r="29" spans="1:3" x14ac:dyDescent="0.15">
      <c r="A29" s="396" t="s">
        <v>1162</v>
      </c>
      <c r="B29" s="423">
        <v>1</v>
      </c>
      <c r="C29" s="423"/>
    </row>
    <row r="30" spans="1:3" x14ac:dyDescent="0.15">
      <c r="A30" s="395" t="s">
        <v>20</v>
      </c>
      <c r="B30" s="423">
        <v>0</v>
      </c>
      <c r="C30" s="422"/>
    </row>
    <row r="31" spans="1:3" x14ac:dyDescent="0.15">
      <c r="A31" s="390"/>
      <c r="B31" s="391"/>
    </row>
    <row r="32" spans="1:3" x14ac:dyDescent="0.15">
      <c r="A32" s="2629" t="s">
        <v>21</v>
      </c>
      <c r="B32" s="2629"/>
    </row>
    <row r="33" spans="1:2" x14ac:dyDescent="0.15">
      <c r="A33" s="2630" t="s">
        <v>1112</v>
      </c>
      <c r="B33" s="2630"/>
    </row>
  </sheetData>
  <mergeCells count="3">
    <mergeCell ref="A2:B2"/>
    <mergeCell ref="A32:B32"/>
    <mergeCell ref="A33:B33"/>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dimension ref="A1:B24"/>
  <sheetViews>
    <sheetView workbookViewId="0"/>
  </sheetViews>
  <sheetFormatPr baseColWidth="10" defaultRowHeight="11.25" x14ac:dyDescent="0.2"/>
  <cols>
    <col min="1" max="2" width="42.7109375" style="426" customWidth="1"/>
    <col min="3" max="3" width="11.42578125" style="426"/>
    <col min="4" max="4" width="13.85546875" style="426" bestFit="1" customWidth="1"/>
    <col min="5" max="5" width="26" style="426" bestFit="1" customWidth="1"/>
    <col min="6" max="6" width="13.7109375" style="426" bestFit="1" customWidth="1"/>
    <col min="7" max="16384" width="11.42578125" style="426"/>
  </cols>
  <sheetData>
    <row r="1" spans="1:2" s="424" customFormat="1" x14ac:dyDescent="0.2"/>
    <row r="2" spans="1:2" s="424" customFormat="1" ht="27.75" customHeight="1" x14ac:dyDescent="0.2">
      <c r="A2" s="2562" t="s">
        <v>1163</v>
      </c>
      <c r="B2" s="2562"/>
    </row>
    <row r="3" spans="1:2" s="424" customFormat="1" ht="6" customHeight="1" x14ac:dyDescent="0.2">
      <c r="A3" s="257"/>
      <c r="B3" s="257"/>
    </row>
    <row r="4" spans="1:2" s="424" customFormat="1" x14ac:dyDescent="0.2">
      <c r="A4" s="281" t="s">
        <v>1164</v>
      </c>
      <c r="B4" s="281" t="s">
        <v>1165</v>
      </c>
    </row>
    <row r="5" spans="1:2" s="424" customFormat="1" x14ac:dyDescent="0.2">
      <c r="A5" s="274" t="s">
        <v>71</v>
      </c>
      <c r="B5" s="274">
        <f>SUM(B6,B9,B11,B14,B18,B16)</f>
        <v>180</v>
      </c>
    </row>
    <row r="6" spans="1:2" s="424" customFormat="1" x14ac:dyDescent="0.2">
      <c r="A6" s="274" t="s">
        <v>750</v>
      </c>
      <c r="B6" s="274">
        <f>SUM(B7:B8)</f>
        <v>26</v>
      </c>
    </row>
    <row r="7" spans="1:2" s="424" customFormat="1" x14ac:dyDescent="0.2">
      <c r="A7" s="425" t="s">
        <v>1166</v>
      </c>
      <c r="B7" s="257">
        <v>24</v>
      </c>
    </row>
    <row r="8" spans="1:2" s="424" customFormat="1" x14ac:dyDescent="0.2">
      <c r="A8" s="425" t="s">
        <v>1167</v>
      </c>
      <c r="B8" s="257">
        <v>2</v>
      </c>
    </row>
    <row r="9" spans="1:2" s="424" customFormat="1" x14ac:dyDescent="0.2">
      <c r="A9" s="274" t="s">
        <v>8</v>
      </c>
      <c r="B9" s="274">
        <f>SUM(B10:B10)</f>
        <v>6</v>
      </c>
    </row>
    <row r="10" spans="1:2" s="424" customFormat="1" x14ac:dyDescent="0.2">
      <c r="A10" s="425" t="s">
        <v>1168</v>
      </c>
      <c r="B10" s="257">
        <v>6</v>
      </c>
    </row>
    <row r="11" spans="1:2" s="424" customFormat="1" x14ac:dyDescent="0.2">
      <c r="A11" s="274" t="s">
        <v>651</v>
      </c>
      <c r="B11" s="274">
        <f>SUM(B12:B13)</f>
        <v>140</v>
      </c>
    </row>
    <row r="12" spans="1:2" s="424" customFormat="1" x14ac:dyDescent="0.2">
      <c r="A12" s="425" t="s">
        <v>1169</v>
      </c>
      <c r="B12" s="257">
        <v>130</v>
      </c>
    </row>
    <row r="13" spans="1:2" s="424" customFormat="1" ht="12" x14ac:dyDescent="0.2">
      <c r="A13" s="425" t="s">
        <v>1170</v>
      </c>
      <c r="B13" s="257">
        <v>10</v>
      </c>
    </row>
    <row r="14" spans="1:2" s="424" customFormat="1" x14ac:dyDescent="0.2">
      <c r="A14" s="274" t="s">
        <v>12</v>
      </c>
      <c r="B14" s="274">
        <f>SUM(B15)</f>
        <v>3</v>
      </c>
    </row>
    <row r="15" spans="1:2" s="424" customFormat="1" x14ac:dyDescent="0.2">
      <c r="A15" s="425" t="s">
        <v>1171</v>
      </c>
      <c r="B15" s="257">
        <v>3</v>
      </c>
    </row>
    <row r="16" spans="1:2" s="424" customFormat="1" x14ac:dyDescent="0.2">
      <c r="A16" s="274" t="s">
        <v>1172</v>
      </c>
      <c r="B16" s="274">
        <f>SUM(B17:B17)</f>
        <v>1</v>
      </c>
    </row>
    <row r="17" spans="1:2" s="424" customFormat="1" x14ac:dyDescent="0.2">
      <c r="A17" s="425" t="s">
        <v>1173</v>
      </c>
      <c r="B17" s="257">
        <v>1</v>
      </c>
    </row>
    <row r="18" spans="1:2" s="424" customFormat="1" x14ac:dyDescent="0.2">
      <c r="A18" s="274" t="s">
        <v>1174</v>
      </c>
      <c r="B18" s="274">
        <f>SUM(B19:B19)</f>
        <v>4</v>
      </c>
    </row>
    <row r="19" spans="1:2" s="424" customFormat="1" x14ac:dyDescent="0.2">
      <c r="A19" s="425" t="s">
        <v>1175</v>
      </c>
      <c r="B19" s="257">
        <v>4</v>
      </c>
    </row>
    <row r="20" spans="1:2" s="424" customFormat="1" x14ac:dyDescent="0.2">
      <c r="A20" s="425"/>
      <c r="B20" s="257"/>
    </row>
    <row r="21" spans="1:2" s="424" customFormat="1" x14ac:dyDescent="0.2">
      <c r="A21" s="2635" t="s">
        <v>1176</v>
      </c>
      <c r="B21" s="2635"/>
    </row>
    <row r="22" spans="1:2" s="424" customFormat="1" x14ac:dyDescent="0.2">
      <c r="A22" s="2635" t="s">
        <v>1177</v>
      </c>
      <c r="B22" s="2635"/>
    </row>
    <row r="23" spans="1:2" s="424" customFormat="1" x14ac:dyDescent="0.2">
      <c r="A23" s="2635" t="s">
        <v>1178</v>
      </c>
      <c r="B23" s="2635"/>
    </row>
    <row r="24" spans="1:2" s="424" customFormat="1" x14ac:dyDescent="0.2"/>
  </sheetData>
  <mergeCells count="4">
    <mergeCell ref="A2:B2"/>
    <mergeCell ref="A21:B21"/>
    <mergeCell ref="A22:B22"/>
    <mergeCell ref="A23:B23"/>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dimension ref="A1:E26"/>
  <sheetViews>
    <sheetView zoomScaleNormal="100" workbookViewId="0"/>
  </sheetViews>
  <sheetFormatPr baseColWidth="10" defaultRowHeight="11.25" x14ac:dyDescent="0.2"/>
  <cols>
    <col min="1" max="1" width="29.42578125" style="426" customWidth="1"/>
    <col min="2" max="2" width="44.28515625" style="426" customWidth="1"/>
    <col min="3" max="3" width="14.7109375" style="426" customWidth="1"/>
    <col min="4" max="4" width="15.140625" style="426" customWidth="1"/>
    <col min="5" max="5" width="11.85546875" style="426" customWidth="1"/>
    <col min="6" max="6" width="4.7109375" style="426" customWidth="1"/>
    <col min="7" max="16384" width="11.42578125" style="426"/>
  </cols>
  <sheetData>
    <row r="1" spans="1:5" s="424" customFormat="1" x14ac:dyDescent="0.2"/>
    <row r="2" spans="1:5" s="424" customFormat="1" ht="25.5" customHeight="1" x14ac:dyDescent="0.2">
      <c r="A2" s="2562" t="s">
        <v>1179</v>
      </c>
      <c r="B2" s="2562"/>
      <c r="C2" s="2562"/>
      <c r="D2" s="2562"/>
      <c r="E2" s="2562"/>
    </row>
    <row r="3" spans="1:5" s="424" customFormat="1" x14ac:dyDescent="0.2">
      <c r="A3" s="257"/>
      <c r="B3" s="257"/>
      <c r="C3" s="257"/>
      <c r="D3" s="326"/>
      <c r="E3" s="257"/>
    </row>
    <row r="4" spans="1:5" s="424" customFormat="1" x14ac:dyDescent="0.2">
      <c r="A4" s="280" t="s">
        <v>1164</v>
      </c>
      <c r="B4" s="280" t="s">
        <v>1180</v>
      </c>
      <c r="C4" s="280" t="s">
        <v>1181</v>
      </c>
      <c r="D4" s="280" t="s">
        <v>1182</v>
      </c>
      <c r="E4" s="280" t="s">
        <v>1183</v>
      </c>
    </row>
    <row r="5" spans="1:5" s="424" customFormat="1" x14ac:dyDescent="0.2">
      <c r="A5" s="427" t="s">
        <v>71</v>
      </c>
      <c r="B5" s="428"/>
      <c r="C5" s="428" t="s">
        <v>80</v>
      </c>
      <c r="D5" s="428" t="s">
        <v>80</v>
      </c>
      <c r="E5" s="429">
        <f>SUM(E6,E9,E11,E16,E18,E20)</f>
        <v>180</v>
      </c>
    </row>
    <row r="6" spans="1:5" s="424" customFormat="1" x14ac:dyDescent="0.2">
      <c r="A6" s="274" t="s">
        <v>750</v>
      </c>
      <c r="B6" s="274"/>
      <c r="C6" s="430" t="s">
        <v>80</v>
      </c>
      <c r="D6" s="430" t="s">
        <v>80</v>
      </c>
      <c r="E6" s="64">
        <f>SUM(E7:E8)</f>
        <v>26</v>
      </c>
    </row>
    <row r="7" spans="1:5" s="424" customFormat="1" x14ac:dyDescent="0.2">
      <c r="A7" s="425" t="s">
        <v>1166</v>
      </c>
      <c r="B7" s="431" t="s">
        <v>1184</v>
      </c>
      <c r="C7" s="326" t="s">
        <v>80</v>
      </c>
      <c r="D7" s="326" t="s">
        <v>80</v>
      </c>
      <c r="E7" s="24">
        <v>24</v>
      </c>
    </row>
    <row r="8" spans="1:5" s="424" customFormat="1" x14ac:dyDescent="0.2">
      <c r="A8" s="425" t="s">
        <v>1167</v>
      </c>
      <c r="B8" s="431" t="s">
        <v>1185</v>
      </c>
      <c r="C8" s="326" t="s">
        <v>80</v>
      </c>
      <c r="D8" s="326" t="s">
        <v>80</v>
      </c>
      <c r="E8" s="24">
        <v>2</v>
      </c>
    </row>
    <row r="9" spans="1:5" s="424" customFormat="1" x14ac:dyDescent="0.2">
      <c r="A9" s="274" t="s">
        <v>8</v>
      </c>
      <c r="B9" s="431"/>
      <c r="C9" s="430" t="s">
        <v>80</v>
      </c>
      <c r="D9" s="430" t="s">
        <v>80</v>
      </c>
      <c r="E9" s="64">
        <f>SUM(E10:E10)</f>
        <v>6</v>
      </c>
    </row>
    <row r="10" spans="1:5" s="424" customFormat="1" x14ac:dyDescent="0.2">
      <c r="A10" s="432" t="s">
        <v>1168</v>
      </c>
      <c r="B10" s="431" t="s">
        <v>1186</v>
      </c>
      <c r="C10" s="326" t="s">
        <v>80</v>
      </c>
      <c r="D10" s="326" t="s">
        <v>80</v>
      </c>
      <c r="E10" s="24">
        <v>6</v>
      </c>
    </row>
    <row r="11" spans="1:5" s="424" customFormat="1" x14ac:dyDescent="0.2">
      <c r="A11" s="274" t="s">
        <v>651</v>
      </c>
      <c r="B11" s="431"/>
      <c r="C11" s="430" t="s">
        <v>80</v>
      </c>
      <c r="D11" s="430" t="s">
        <v>80</v>
      </c>
      <c r="E11" s="64">
        <f>SUM(E12:E15)</f>
        <v>140</v>
      </c>
    </row>
    <row r="12" spans="1:5" s="424" customFormat="1" x14ac:dyDescent="0.2">
      <c r="A12" s="425" t="s">
        <v>1169</v>
      </c>
      <c r="B12" s="431" t="s">
        <v>1184</v>
      </c>
      <c r="C12" s="326" t="s">
        <v>80</v>
      </c>
      <c r="D12" s="326" t="s">
        <v>80</v>
      </c>
      <c r="E12" s="24">
        <v>79</v>
      </c>
    </row>
    <row r="13" spans="1:5" s="424" customFormat="1" x14ac:dyDescent="0.2">
      <c r="A13" s="425" t="s">
        <v>1169</v>
      </c>
      <c r="B13" s="431" t="s">
        <v>1187</v>
      </c>
      <c r="C13" s="326" t="s">
        <v>80</v>
      </c>
      <c r="D13" s="326" t="s">
        <v>80</v>
      </c>
      <c r="E13" s="24">
        <v>1</v>
      </c>
    </row>
    <row r="14" spans="1:5" s="424" customFormat="1" x14ac:dyDescent="0.2">
      <c r="A14" s="425" t="s">
        <v>1169</v>
      </c>
      <c r="B14" s="431" t="s">
        <v>1186</v>
      </c>
      <c r="C14" s="326" t="s">
        <v>80</v>
      </c>
      <c r="D14" s="326" t="s">
        <v>80</v>
      </c>
      <c r="E14" s="24">
        <v>50</v>
      </c>
    </row>
    <row r="15" spans="1:5" s="424" customFormat="1" ht="12" x14ac:dyDescent="0.2">
      <c r="A15" s="425" t="s">
        <v>1170</v>
      </c>
      <c r="B15" s="431" t="s">
        <v>1187</v>
      </c>
      <c r="C15" s="326" t="s">
        <v>80</v>
      </c>
      <c r="D15" s="326" t="s">
        <v>80</v>
      </c>
      <c r="E15" s="24">
        <v>10</v>
      </c>
    </row>
    <row r="16" spans="1:5" s="424" customFormat="1" x14ac:dyDescent="0.2">
      <c r="A16" s="274" t="s">
        <v>12</v>
      </c>
      <c r="B16" s="431"/>
      <c r="C16" s="430" t="s">
        <v>80</v>
      </c>
      <c r="D16" s="430" t="s">
        <v>80</v>
      </c>
      <c r="E16" s="64">
        <f>SUM(E17:E17)</f>
        <v>3</v>
      </c>
    </row>
    <row r="17" spans="1:5" s="424" customFormat="1" x14ac:dyDescent="0.2">
      <c r="A17" s="425" t="s">
        <v>1188</v>
      </c>
      <c r="B17" s="431" t="s">
        <v>1189</v>
      </c>
      <c r="C17" s="326" t="s">
        <v>80</v>
      </c>
      <c r="D17" s="326" t="s">
        <v>80</v>
      </c>
      <c r="E17" s="24">
        <v>3</v>
      </c>
    </row>
    <row r="18" spans="1:5" s="424" customFormat="1" x14ac:dyDescent="0.2">
      <c r="A18" s="274" t="s">
        <v>1172</v>
      </c>
      <c r="B18" s="431"/>
      <c r="C18" s="430" t="s">
        <v>80</v>
      </c>
      <c r="D18" s="430" t="s">
        <v>80</v>
      </c>
      <c r="E18" s="433">
        <f>SUM(E19:E19)</f>
        <v>1</v>
      </c>
    </row>
    <row r="19" spans="1:5" s="424" customFormat="1" x14ac:dyDescent="0.2">
      <c r="A19" s="425" t="s">
        <v>1173</v>
      </c>
      <c r="B19" s="431" t="s">
        <v>1190</v>
      </c>
      <c r="C19" s="326" t="s">
        <v>80</v>
      </c>
      <c r="D19" s="326" t="s">
        <v>80</v>
      </c>
      <c r="E19" s="24">
        <v>1</v>
      </c>
    </row>
    <row r="20" spans="1:5" s="424" customFormat="1" x14ac:dyDescent="0.2">
      <c r="A20" s="274" t="s">
        <v>1174</v>
      </c>
      <c r="B20" s="431"/>
      <c r="C20" s="430" t="s">
        <v>80</v>
      </c>
      <c r="D20" s="430" t="s">
        <v>80</v>
      </c>
      <c r="E20" s="433">
        <f>SUM(E21:E21)</f>
        <v>4</v>
      </c>
    </row>
    <row r="21" spans="1:5" s="424" customFormat="1" x14ac:dyDescent="0.2">
      <c r="A21" s="425" t="s">
        <v>1175</v>
      </c>
      <c r="B21" s="431" t="s">
        <v>1186</v>
      </c>
      <c r="C21" s="326" t="s">
        <v>80</v>
      </c>
      <c r="D21" s="326" t="s">
        <v>80</v>
      </c>
      <c r="E21" s="24">
        <v>4</v>
      </c>
    </row>
    <row r="22" spans="1:5" s="424" customFormat="1" x14ac:dyDescent="0.2">
      <c r="A22" s="434"/>
      <c r="B22" s="435"/>
      <c r="C22" s="78"/>
      <c r="D22" s="78"/>
      <c r="E22" s="78"/>
    </row>
    <row r="23" spans="1:5" s="424" customFormat="1" ht="23.25" customHeight="1" x14ac:dyDescent="0.2">
      <c r="A23" s="2635" t="s">
        <v>1191</v>
      </c>
      <c r="B23" s="2635"/>
      <c r="C23" s="2635"/>
      <c r="D23" s="2635"/>
      <c r="E23" s="2635"/>
    </row>
    <row r="24" spans="1:5" s="424" customFormat="1" x14ac:dyDescent="0.2">
      <c r="A24" s="2635" t="s">
        <v>1177</v>
      </c>
      <c r="B24" s="2635"/>
      <c r="C24" s="2635"/>
      <c r="D24" s="2635"/>
      <c r="E24" s="2635"/>
    </row>
    <row r="25" spans="1:5" s="424" customFormat="1" x14ac:dyDescent="0.2">
      <c r="A25" s="2636" t="s">
        <v>184</v>
      </c>
      <c r="B25" s="2636"/>
      <c r="C25" s="2636"/>
      <c r="D25" s="2636"/>
      <c r="E25" s="2636"/>
    </row>
    <row r="26" spans="1:5" s="424" customFormat="1" x14ac:dyDescent="0.2">
      <c r="A26" s="2635" t="s">
        <v>1178</v>
      </c>
      <c r="B26" s="2635"/>
      <c r="C26" s="2635"/>
      <c r="D26" s="2635"/>
      <c r="E26" s="2635"/>
    </row>
  </sheetData>
  <mergeCells count="5">
    <mergeCell ref="A2:E2"/>
    <mergeCell ref="A23:E23"/>
    <mergeCell ref="A24:E24"/>
    <mergeCell ref="A25:E25"/>
    <mergeCell ref="A26:E26"/>
  </mergeCells>
  <pageMargins left="0.7" right="0.7" top="0.75" bottom="0.75" header="0.3" footer="0.3"/>
  <pageSetup paperSize="9" orientation="portrait" verticalDpi="599"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dimension ref="A2:B31"/>
  <sheetViews>
    <sheetView workbookViewId="0"/>
  </sheetViews>
  <sheetFormatPr baseColWidth="10" defaultRowHeight="11.25" x14ac:dyDescent="0.2"/>
  <cols>
    <col min="1" max="1" width="37.85546875" style="424" customWidth="1"/>
    <col min="2" max="2" width="35.28515625" style="424" customWidth="1"/>
    <col min="3" max="3" width="4.5703125" style="424" customWidth="1"/>
    <col min="4" max="5" width="11.42578125" style="424"/>
    <col min="6" max="6" width="27.85546875" style="424" bestFit="1" customWidth="1"/>
    <col min="7" max="16384" width="11.42578125" style="424"/>
  </cols>
  <sheetData>
    <row r="2" spans="1:2" ht="33" customHeight="1" x14ac:dyDescent="0.2">
      <c r="A2" s="2562" t="s">
        <v>1192</v>
      </c>
      <c r="B2" s="2562"/>
    </row>
    <row r="3" spans="1:2" x14ac:dyDescent="0.2">
      <c r="A3" s="78"/>
      <c r="B3" s="78"/>
    </row>
    <row r="4" spans="1:2" x14ac:dyDescent="0.2">
      <c r="A4" s="281" t="s">
        <v>1164</v>
      </c>
      <c r="B4" s="281" t="s">
        <v>1165</v>
      </c>
    </row>
    <row r="5" spans="1:2" x14ac:dyDescent="0.2">
      <c r="A5" s="417" t="s">
        <v>71</v>
      </c>
      <c r="B5" s="436">
        <f>SUM(B6,B10,B8,B16,B18,B20,B23,B25,B27)</f>
        <v>394</v>
      </c>
    </row>
    <row r="6" spans="1:2" x14ac:dyDescent="0.2">
      <c r="A6" s="437" t="s">
        <v>750</v>
      </c>
      <c r="B6" s="436">
        <f>+B7</f>
        <v>2</v>
      </c>
    </row>
    <row r="7" spans="1:2" x14ac:dyDescent="0.2">
      <c r="A7" s="438" t="s">
        <v>1193</v>
      </c>
      <c r="B7" s="439">
        <v>2</v>
      </c>
    </row>
    <row r="8" spans="1:2" x14ac:dyDescent="0.2">
      <c r="A8" s="437" t="s">
        <v>1100</v>
      </c>
      <c r="B8" s="436">
        <f>SUM(B9)</f>
        <v>2</v>
      </c>
    </row>
    <row r="9" spans="1:2" x14ac:dyDescent="0.2">
      <c r="A9" s="438" t="s">
        <v>539</v>
      </c>
      <c r="B9" s="439">
        <v>2</v>
      </c>
    </row>
    <row r="10" spans="1:2" x14ac:dyDescent="0.2">
      <c r="A10" s="437" t="s">
        <v>8</v>
      </c>
      <c r="B10" s="436">
        <f>SUM(B11:B15)</f>
        <v>109</v>
      </c>
    </row>
    <row r="11" spans="1:2" x14ac:dyDescent="0.2">
      <c r="A11" s="438" t="s">
        <v>1194</v>
      </c>
      <c r="B11" s="439">
        <v>1</v>
      </c>
    </row>
    <row r="12" spans="1:2" x14ac:dyDescent="0.2">
      <c r="A12" s="438" t="s">
        <v>1195</v>
      </c>
      <c r="B12" s="439">
        <v>85</v>
      </c>
    </row>
    <row r="13" spans="1:2" x14ac:dyDescent="0.2">
      <c r="A13" s="438" t="s">
        <v>1168</v>
      </c>
      <c r="B13" s="439">
        <v>4</v>
      </c>
    </row>
    <row r="14" spans="1:2" x14ac:dyDescent="0.2">
      <c r="A14" s="438" t="s">
        <v>1196</v>
      </c>
      <c r="B14" s="439">
        <v>14</v>
      </c>
    </row>
    <row r="15" spans="1:2" x14ac:dyDescent="0.2">
      <c r="A15" s="438" t="s">
        <v>643</v>
      </c>
      <c r="B15" s="439">
        <v>5</v>
      </c>
    </row>
    <row r="16" spans="1:2" x14ac:dyDescent="0.2">
      <c r="A16" s="437" t="s">
        <v>651</v>
      </c>
      <c r="B16" s="436">
        <f>SUM(B17)</f>
        <v>40</v>
      </c>
    </row>
    <row r="17" spans="1:2" x14ac:dyDescent="0.2">
      <c r="A17" s="438" t="s">
        <v>1169</v>
      </c>
      <c r="B17" s="439">
        <v>40</v>
      </c>
    </row>
    <row r="18" spans="1:2" x14ac:dyDescent="0.2">
      <c r="A18" s="437" t="s">
        <v>654</v>
      </c>
      <c r="B18" s="436">
        <f>SUM(B19)</f>
        <v>5</v>
      </c>
    </row>
    <row r="19" spans="1:2" x14ac:dyDescent="0.2">
      <c r="A19" s="438" t="s">
        <v>1197</v>
      </c>
      <c r="B19" s="439">
        <v>5</v>
      </c>
    </row>
    <row r="20" spans="1:2" x14ac:dyDescent="0.2">
      <c r="A20" s="437" t="s">
        <v>11</v>
      </c>
      <c r="B20" s="436">
        <f>SUM(B21:B22)</f>
        <v>71</v>
      </c>
    </row>
    <row r="21" spans="1:2" x14ac:dyDescent="0.2">
      <c r="A21" s="438" t="s">
        <v>1198</v>
      </c>
      <c r="B21" s="439">
        <v>50</v>
      </c>
    </row>
    <row r="22" spans="1:2" x14ac:dyDescent="0.2">
      <c r="A22" s="438" t="s">
        <v>1199</v>
      </c>
      <c r="B22" s="439">
        <v>21</v>
      </c>
    </row>
    <row r="23" spans="1:2" x14ac:dyDescent="0.2">
      <c r="A23" s="437" t="s">
        <v>12</v>
      </c>
      <c r="B23" s="436">
        <f>SUM(B24)</f>
        <v>137</v>
      </c>
    </row>
    <row r="24" spans="1:2" x14ac:dyDescent="0.2">
      <c r="A24" s="438" t="s">
        <v>1200</v>
      </c>
      <c r="B24" s="439">
        <v>137</v>
      </c>
    </row>
    <row r="25" spans="1:2" x14ac:dyDescent="0.2">
      <c r="A25" s="437" t="s">
        <v>1174</v>
      </c>
      <c r="B25" s="436">
        <f>SUM(B26)</f>
        <v>7</v>
      </c>
    </row>
    <row r="26" spans="1:2" x14ac:dyDescent="0.2">
      <c r="A26" s="438" t="s">
        <v>1175</v>
      </c>
      <c r="B26" s="439">
        <v>7</v>
      </c>
    </row>
    <row r="27" spans="1:2" x14ac:dyDescent="0.2">
      <c r="A27" s="437" t="s">
        <v>1201</v>
      </c>
      <c r="B27" s="436">
        <f>SUM(B28)</f>
        <v>21</v>
      </c>
    </row>
    <row r="28" spans="1:2" x14ac:dyDescent="0.2">
      <c r="A28" s="438" t="s">
        <v>1202</v>
      </c>
      <c r="B28" s="439">
        <v>21</v>
      </c>
    </row>
    <row r="29" spans="1:2" x14ac:dyDescent="0.2">
      <c r="A29" s="78"/>
      <c r="B29" s="78"/>
    </row>
    <row r="30" spans="1:2" ht="25.5" customHeight="1" x14ac:dyDescent="0.2">
      <c r="A30" s="2635" t="s">
        <v>1176</v>
      </c>
      <c r="B30" s="2635"/>
    </row>
    <row r="31" spans="1:2" x14ac:dyDescent="0.2">
      <c r="A31" s="2635" t="s">
        <v>1178</v>
      </c>
      <c r="B31" s="2635"/>
    </row>
  </sheetData>
  <mergeCells count="3">
    <mergeCell ref="A2:B2"/>
    <mergeCell ref="A30:B30"/>
    <mergeCell ref="A31:B31"/>
  </mergeCell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dimension ref="A2:J71"/>
  <sheetViews>
    <sheetView zoomScale="90" zoomScaleNormal="90" workbookViewId="0"/>
  </sheetViews>
  <sheetFormatPr baseColWidth="10" defaultRowHeight="11.25" x14ac:dyDescent="0.2"/>
  <cols>
    <col min="1" max="1" width="55.140625" style="426" customWidth="1"/>
    <col min="2" max="2" width="11.42578125" style="426"/>
    <col min="3" max="3" width="15.5703125" style="426" customWidth="1"/>
    <col min="4" max="4" width="16.85546875" style="426" customWidth="1"/>
    <col min="5" max="5" width="11.42578125" style="426"/>
    <col min="6" max="6" width="18.7109375" style="426" customWidth="1"/>
    <col min="7" max="7" width="30.7109375" style="70" bestFit="1" customWidth="1"/>
    <col min="8" max="8" width="10.28515625" style="70" bestFit="1" customWidth="1"/>
    <col min="9" max="9" width="8.28515625" style="70" customWidth="1"/>
    <col min="10" max="10" width="7" style="70" bestFit="1" customWidth="1"/>
    <col min="11" max="12" width="18.7109375" style="426" customWidth="1"/>
    <col min="13" max="16384" width="11.42578125" style="426"/>
  </cols>
  <sheetData>
    <row r="2" spans="1:4" ht="36.75" customHeight="1" x14ac:dyDescent="0.2">
      <c r="A2" s="2637" t="s">
        <v>1203</v>
      </c>
      <c r="B2" s="2637"/>
      <c r="C2" s="2637"/>
      <c r="D2" s="2637"/>
    </row>
    <row r="3" spans="1:4" x14ac:dyDescent="0.2">
      <c r="A3" s="257"/>
      <c r="B3" s="257"/>
      <c r="C3" s="350"/>
      <c r="D3" s="257"/>
    </row>
    <row r="4" spans="1:4" x14ac:dyDescent="0.2">
      <c r="A4" s="280" t="s">
        <v>1204</v>
      </c>
      <c r="B4" s="280" t="s">
        <v>1205</v>
      </c>
      <c r="C4" s="280" t="s">
        <v>1206</v>
      </c>
      <c r="D4" s="280" t="s">
        <v>1207</v>
      </c>
    </row>
    <row r="5" spans="1:4" x14ac:dyDescent="0.2">
      <c r="A5" s="274" t="s">
        <v>71</v>
      </c>
      <c r="B5" s="440">
        <f>SUM(B6,B10,B14,B28,B33,B37,B42,B60,B66)</f>
        <v>394</v>
      </c>
      <c r="C5" s="440">
        <f t="shared" ref="C5:D5" si="0">SUM(C6,C10,C14,C28,C33,C37,C42,C60,C66)</f>
        <v>134</v>
      </c>
      <c r="D5" s="440">
        <f t="shared" si="0"/>
        <v>260</v>
      </c>
    </row>
    <row r="6" spans="1:4" x14ac:dyDescent="0.2">
      <c r="A6" s="437" t="s">
        <v>750</v>
      </c>
      <c r="B6" s="440">
        <f>SUM(B7)</f>
        <v>2</v>
      </c>
      <c r="C6" s="440">
        <f t="shared" ref="C6:D6" si="1">SUM(C7)</f>
        <v>0</v>
      </c>
      <c r="D6" s="440">
        <f t="shared" si="1"/>
        <v>2</v>
      </c>
    </row>
    <row r="7" spans="1:4" x14ac:dyDescent="0.2">
      <c r="A7" s="441" t="s">
        <v>1193</v>
      </c>
      <c r="B7" s="440">
        <f>SUM(B8:B9)</f>
        <v>2</v>
      </c>
      <c r="C7" s="440">
        <f t="shared" ref="C7:D7" si="2">SUM(C8:C9)</f>
        <v>0</v>
      </c>
      <c r="D7" s="440">
        <f t="shared" si="2"/>
        <v>2</v>
      </c>
    </row>
    <row r="8" spans="1:4" x14ac:dyDescent="0.2">
      <c r="A8" s="442" t="s">
        <v>1208</v>
      </c>
      <c r="B8" s="443">
        <f>SUM(C8:D8)</f>
        <v>1</v>
      </c>
      <c r="C8" s="443">
        <v>0</v>
      </c>
      <c r="D8" s="443">
        <v>1</v>
      </c>
    </row>
    <row r="9" spans="1:4" x14ac:dyDescent="0.2">
      <c r="A9" s="442" t="s">
        <v>1209</v>
      </c>
      <c r="B9" s="443">
        <f>SUM(C9:D9)</f>
        <v>1</v>
      </c>
      <c r="C9" s="443">
        <v>0</v>
      </c>
      <c r="D9" s="443">
        <v>1</v>
      </c>
    </row>
    <row r="10" spans="1:4" x14ac:dyDescent="0.2">
      <c r="A10" s="437" t="s">
        <v>1100</v>
      </c>
      <c r="B10" s="440">
        <f>SUM(B11)</f>
        <v>2</v>
      </c>
      <c r="C10" s="440">
        <f t="shared" ref="C10:D10" si="3">SUM(C11)</f>
        <v>0</v>
      </c>
      <c r="D10" s="440">
        <f t="shared" si="3"/>
        <v>2</v>
      </c>
    </row>
    <row r="11" spans="1:4" x14ac:dyDescent="0.2">
      <c r="A11" s="441" t="s">
        <v>539</v>
      </c>
      <c r="B11" s="440">
        <f>SUM(B12:B13)</f>
        <v>2</v>
      </c>
      <c r="C11" s="440">
        <f t="shared" ref="C11:D11" si="4">SUM(C12:C13)</f>
        <v>0</v>
      </c>
      <c r="D11" s="440">
        <f t="shared" si="4"/>
        <v>2</v>
      </c>
    </row>
    <row r="12" spans="1:4" x14ac:dyDescent="0.2">
      <c r="A12" s="442" t="s">
        <v>1208</v>
      </c>
      <c r="B12" s="443">
        <f>SUM(C12:D12)</f>
        <v>1</v>
      </c>
      <c r="C12" s="443">
        <v>0</v>
      </c>
      <c r="D12" s="443">
        <v>1</v>
      </c>
    </row>
    <row r="13" spans="1:4" x14ac:dyDescent="0.2">
      <c r="A13" s="442" t="s">
        <v>1210</v>
      </c>
      <c r="B13" s="443">
        <v>1</v>
      </c>
      <c r="C13" s="443">
        <v>0</v>
      </c>
      <c r="D13" s="443">
        <v>1</v>
      </c>
    </row>
    <row r="14" spans="1:4" x14ac:dyDescent="0.2">
      <c r="A14" s="437" t="s">
        <v>8</v>
      </c>
      <c r="B14" s="440">
        <f>SUM(B15,B17,B21,B24,B26)</f>
        <v>109</v>
      </c>
      <c r="C14" s="440">
        <f t="shared" ref="C14:D14" si="5">SUM(C15,C17,C21,C24,C26)</f>
        <v>87</v>
      </c>
      <c r="D14" s="440">
        <f t="shared" si="5"/>
        <v>22</v>
      </c>
    </row>
    <row r="15" spans="1:4" x14ac:dyDescent="0.2">
      <c r="A15" s="441" t="s">
        <v>1194</v>
      </c>
      <c r="B15" s="440">
        <f>SUM(B16)</f>
        <v>1</v>
      </c>
      <c r="C15" s="440">
        <f t="shared" ref="C15:D15" si="6">SUM(C16)</f>
        <v>0</v>
      </c>
      <c r="D15" s="440">
        <f t="shared" si="6"/>
        <v>1</v>
      </c>
    </row>
    <row r="16" spans="1:4" x14ac:dyDescent="0.2">
      <c r="A16" s="442" t="s">
        <v>1211</v>
      </c>
      <c r="B16" s="443">
        <f>SUM(C16:D16)</f>
        <v>1</v>
      </c>
      <c r="C16" s="443">
        <v>0</v>
      </c>
      <c r="D16" s="443">
        <v>1</v>
      </c>
    </row>
    <row r="17" spans="1:4" x14ac:dyDescent="0.2">
      <c r="A17" s="441" t="s">
        <v>1195</v>
      </c>
      <c r="B17" s="440">
        <f>SUM(B18:B20)</f>
        <v>85</v>
      </c>
      <c r="C17" s="440">
        <f t="shared" ref="C17:D17" si="7">SUM(C18:C20)</f>
        <v>84</v>
      </c>
      <c r="D17" s="440">
        <f t="shared" si="7"/>
        <v>1</v>
      </c>
    </row>
    <row r="18" spans="1:4" x14ac:dyDescent="0.2">
      <c r="A18" s="442" t="s">
        <v>1212</v>
      </c>
      <c r="B18" s="443">
        <f>SUM(C18:D18)</f>
        <v>81</v>
      </c>
      <c r="C18" s="443">
        <v>81</v>
      </c>
      <c r="D18" s="443">
        <v>0</v>
      </c>
    </row>
    <row r="19" spans="1:4" x14ac:dyDescent="0.2">
      <c r="A19" s="442" t="s">
        <v>1213</v>
      </c>
      <c r="B19" s="443">
        <f t="shared" ref="B19:B20" si="8">SUM(C19:D19)</f>
        <v>3</v>
      </c>
      <c r="C19" s="443">
        <v>3</v>
      </c>
      <c r="D19" s="443">
        <v>0</v>
      </c>
    </row>
    <row r="20" spans="1:4" x14ac:dyDescent="0.2">
      <c r="A20" s="442" t="s">
        <v>1214</v>
      </c>
      <c r="B20" s="443">
        <f t="shared" si="8"/>
        <v>1</v>
      </c>
      <c r="C20" s="443">
        <v>0</v>
      </c>
      <c r="D20" s="443">
        <v>1</v>
      </c>
    </row>
    <row r="21" spans="1:4" x14ac:dyDescent="0.2">
      <c r="A21" s="441" t="s">
        <v>1168</v>
      </c>
      <c r="B21" s="440">
        <f>SUM(B22:B23)</f>
        <v>4</v>
      </c>
      <c r="C21" s="440">
        <f t="shared" ref="C21:D21" si="9">SUM(C22:C23)</f>
        <v>3</v>
      </c>
      <c r="D21" s="440">
        <f t="shared" si="9"/>
        <v>1</v>
      </c>
    </row>
    <row r="22" spans="1:4" x14ac:dyDescent="0.2">
      <c r="A22" s="442" t="s">
        <v>1211</v>
      </c>
      <c r="B22" s="443">
        <f>SUM(C22:D22)</f>
        <v>1</v>
      </c>
      <c r="C22" s="443">
        <v>0</v>
      </c>
      <c r="D22" s="443">
        <v>1</v>
      </c>
    </row>
    <row r="23" spans="1:4" x14ac:dyDescent="0.2">
      <c r="A23" s="442" t="s">
        <v>1212</v>
      </c>
      <c r="B23" s="443">
        <f>SUM(C23:D23)</f>
        <v>3</v>
      </c>
      <c r="C23" s="443">
        <v>3</v>
      </c>
      <c r="D23" s="443">
        <v>0</v>
      </c>
    </row>
    <row r="24" spans="1:4" x14ac:dyDescent="0.2">
      <c r="A24" s="441" t="s">
        <v>1215</v>
      </c>
      <c r="B24" s="440">
        <f>SUM(B25)</f>
        <v>14</v>
      </c>
      <c r="C24" s="440">
        <f t="shared" ref="C24:D24" si="10">SUM(C25)</f>
        <v>0</v>
      </c>
      <c r="D24" s="440">
        <f t="shared" si="10"/>
        <v>14</v>
      </c>
    </row>
    <row r="25" spans="1:4" x14ac:dyDescent="0.2">
      <c r="A25" s="442" t="s">
        <v>1211</v>
      </c>
      <c r="B25" s="443">
        <f>SUM(C25:D25)</f>
        <v>14</v>
      </c>
      <c r="C25" s="443">
        <v>0</v>
      </c>
      <c r="D25" s="443">
        <v>14</v>
      </c>
    </row>
    <row r="26" spans="1:4" x14ac:dyDescent="0.2">
      <c r="A26" s="441" t="s">
        <v>643</v>
      </c>
      <c r="B26" s="440">
        <f>SUM(B27)</f>
        <v>5</v>
      </c>
      <c r="C26" s="440">
        <f t="shared" ref="C26:D26" si="11">SUM(C27)</f>
        <v>0</v>
      </c>
      <c r="D26" s="440">
        <f t="shared" si="11"/>
        <v>5</v>
      </c>
    </row>
    <row r="27" spans="1:4" x14ac:dyDescent="0.2">
      <c r="A27" s="442" t="s">
        <v>1216</v>
      </c>
      <c r="B27" s="443">
        <f>SUM(C27:D27)</f>
        <v>5</v>
      </c>
      <c r="C27" s="443">
        <v>0</v>
      </c>
      <c r="D27" s="443">
        <v>5</v>
      </c>
    </row>
    <row r="28" spans="1:4" x14ac:dyDescent="0.2">
      <c r="A28" s="437" t="s">
        <v>651</v>
      </c>
      <c r="B28" s="440">
        <f>SUM(B29)</f>
        <v>40</v>
      </c>
      <c r="C28" s="440">
        <f t="shared" ref="C28:D28" si="12">SUM(C29)</f>
        <v>38</v>
      </c>
      <c r="D28" s="440">
        <f t="shared" si="12"/>
        <v>2</v>
      </c>
    </row>
    <row r="29" spans="1:4" x14ac:dyDescent="0.2">
      <c r="A29" s="441" t="s">
        <v>1169</v>
      </c>
      <c r="B29" s="440">
        <f>SUM(B30:B32)</f>
        <v>40</v>
      </c>
      <c r="C29" s="440">
        <f t="shared" ref="C29:D29" si="13">SUM(C30:C32)</f>
        <v>38</v>
      </c>
      <c r="D29" s="440">
        <f t="shared" si="13"/>
        <v>2</v>
      </c>
    </row>
    <row r="30" spans="1:4" x14ac:dyDescent="0.2">
      <c r="A30" s="442" t="s">
        <v>1212</v>
      </c>
      <c r="B30" s="443">
        <f>SUM(C30:D30)</f>
        <v>38</v>
      </c>
      <c r="C30" s="443">
        <v>38</v>
      </c>
      <c r="D30" s="443">
        <v>0</v>
      </c>
    </row>
    <row r="31" spans="1:4" x14ac:dyDescent="0.2">
      <c r="A31" s="442" t="s">
        <v>1217</v>
      </c>
      <c r="B31" s="443">
        <f t="shared" ref="B31:B32" si="14">SUM(C31:D31)</f>
        <v>1</v>
      </c>
      <c r="C31" s="443">
        <v>0</v>
      </c>
      <c r="D31" s="443">
        <v>1</v>
      </c>
    </row>
    <row r="32" spans="1:4" x14ac:dyDescent="0.2">
      <c r="A32" s="442" t="s">
        <v>1208</v>
      </c>
      <c r="B32" s="443">
        <f t="shared" si="14"/>
        <v>1</v>
      </c>
      <c r="C32" s="443">
        <v>0</v>
      </c>
      <c r="D32" s="443">
        <v>1</v>
      </c>
    </row>
    <row r="33" spans="1:4" x14ac:dyDescent="0.2">
      <c r="A33" s="437" t="s">
        <v>654</v>
      </c>
      <c r="B33" s="440">
        <f>SUM(B34)</f>
        <v>5</v>
      </c>
      <c r="C33" s="440">
        <f t="shared" ref="C33:D33" si="15">SUM(C34)</f>
        <v>2</v>
      </c>
      <c r="D33" s="440">
        <f t="shared" si="15"/>
        <v>3</v>
      </c>
    </row>
    <row r="34" spans="1:4" x14ac:dyDescent="0.2">
      <c r="A34" s="441" t="s">
        <v>1197</v>
      </c>
      <c r="B34" s="440">
        <f>SUM(B35:B36)</f>
        <v>5</v>
      </c>
      <c r="C34" s="440">
        <f t="shared" ref="C34:D34" si="16">SUM(C35:C36)</f>
        <v>2</v>
      </c>
      <c r="D34" s="440">
        <f t="shared" si="16"/>
        <v>3</v>
      </c>
    </row>
    <row r="35" spans="1:4" x14ac:dyDescent="0.2">
      <c r="A35" s="442" t="s">
        <v>1218</v>
      </c>
      <c r="B35" s="443">
        <f>SUM(C35:D35)</f>
        <v>3</v>
      </c>
      <c r="C35" s="443">
        <v>0</v>
      </c>
      <c r="D35" s="443">
        <v>3</v>
      </c>
    </row>
    <row r="36" spans="1:4" x14ac:dyDescent="0.2">
      <c r="A36" s="442" t="s">
        <v>1219</v>
      </c>
      <c r="B36" s="443">
        <f>SUM(C36:D36)</f>
        <v>2</v>
      </c>
      <c r="C36" s="443">
        <v>2</v>
      </c>
      <c r="D36" s="443">
        <v>0</v>
      </c>
    </row>
    <row r="37" spans="1:4" x14ac:dyDescent="0.2">
      <c r="A37" s="437" t="s">
        <v>11</v>
      </c>
      <c r="B37" s="440">
        <f>SUM(B38,B40)</f>
        <v>71</v>
      </c>
      <c r="C37" s="440">
        <f t="shared" ref="C37:D37" si="17">SUM(C38,C40)</f>
        <v>0</v>
      </c>
      <c r="D37" s="440">
        <f t="shared" si="17"/>
        <v>71</v>
      </c>
    </row>
    <row r="38" spans="1:4" x14ac:dyDescent="0.2">
      <c r="A38" s="441" t="s">
        <v>1198</v>
      </c>
      <c r="B38" s="440">
        <f>SUM(B39)</f>
        <v>50</v>
      </c>
      <c r="C38" s="440">
        <f t="shared" ref="C38:D38" si="18">SUM(C39)</f>
        <v>0</v>
      </c>
      <c r="D38" s="440">
        <f t="shared" si="18"/>
        <v>50</v>
      </c>
    </row>
    <row r="39" spans="1:4" x14ac:dyDescent="0.2">
      <c r="A39" s="442" t="s">
        <v>1211</v>
      </c>
      <c r="B39" s="443">
        <v>50</v>
      </c>
      <c r="C39" s="443">
        <v>0</v>
      </c>
      <c r="D39" s="443">
        <v>50</v>
      </c>
    </row>
    <row r="40" spans="1:4" x14ac:dyDescent="0.2">
      <c r="A40" s="441" t="s">
        <v>1199</v>
      </c>
      <c r="B40" s="440">
        <f>SUM(B41)</f>
        <v>21</v>
      </c>
      <c r="C40" s="440">
        <f t="shared" ref="C40:D40" si="19">SUM(C41)</f>
        <v>0</v>
      </c>
      <c r="D40" s="440">
        <f t="shared" si="19"/>
        <v>21</v>
      </c>
    </row>
    <row r="41" spans="1:4" x14ac:dyDescent="0.2">
      <c r="A41" s="442" t="s">
        <v>1220</v>
      </c>
      <c r="B41" s="443">
        <v>21</v>
      </c>
      <c r="C41" s="443">
        <v>0</v>
      </c>
      <c r="D41" s="443">
        <v>21</v>
      </c>
    </row>
    <row r="42" spans="1:4" x14ac:dyDescent="0.2">
      <c r="A42" s="437" t="s">
        <v>12</v>
      </c>
      <c r="B42" s="440">
        <f>SUM(B43)</f>
        <v>137</v>
      </c>
      <c r="C42" s="440">
        <f t="shared" ref="C42:D42" si="20">SUM(C43)</f>
        <v>7</v>
      </c>
      <c r="D42" s="440">
        <f t="shared" si="20"/>
        <v>130</v>
      </c>
    </row>
    <row r="43" spans="1:4" x14ac:dyDescent="0.2">
      <c r="A43" s="441" t="s">
        <v>1221</v>
      </c>
      <c r="B43" s="440">
        <f>SUM(B44:B59)</f>
        <v>137</v>
      </c>
      <c r="C43" s="440">
        <f t="shared" ref="C43:D43" si="21">SUM(C44:C59)</f>
        <v>7</v>
      </c>
      <c r="D43" s="440">
        <f t="shared" si="21"/>
        <v>130</v>
      </c>
    </row>
    <row r="44" spans="1:4" x14ac:dyDescent="0.2">
      <c r="A44" s="442" t="s">
        <v>1212</v>
      </c>
      <c r="B44" s="443">
        <v>7</v>
      </c>
      <c r="C44" s="443">
        <v>7</v>
      </c>
      <c r="D44" s="443">
        <v>0</v>
      </c>
    </row>
    <row r="45" spans="1:4" x14ac:dyDescent="0.2">
      <c r="A45" s="442" t="s">
        <v>1222</v>
      </c>
      <c r="B45" s="443">
        <v>1</v>
      </c>
      <c r="C45" s="443">
        <v>0</v>
      </c>
      <c r="D45" s="443">
        <v>1</v>
      </c>
    </row>
    <row r="46" spans="1:4" x14ac:dyDescent="0.2">
      <c r="A46" s="442" t="s">
        <v>1223</v>
      </c>
      <c r="B46" s="443">
        <v>5</v>
      </c>
      <c r="C46" s="443">
        <v>0</v>
      </c>
      <c r="D46" s="443">
        <v>5</v>
      </c>
    </row>
    <row r="47" spans="1:4" x14ac:dyDescent="0.2">
      <c r="A47" s="442" t="s">
        <v>1224</v>
      </c>
      <c r="B47" s="443">
        <v>3</v>
      </c>
      <c r="C47" s="443">
        <v>0</v>
      </c>
      <c r="D47" s="443">
        <v>3</v>
      </c>
    </row>
    <row r="48" spans="1:4" x14ac:dyDescent="0.2">
      <c r="A48" s="442" t="s">
        <v>1225</v>
      </c>
      <c r="B48" s="443">
        <v>15</v>
      </c>
      <c r="C48" s="443">
        <v>0</v>
      </c>
      <c r="D48" s="443">
        <v>15</v>
      </c>
    </row>
    <row r="49" spans="1:4" x14ac:dyDescent="0.2">
      <c r="A49" s="442" t="s">
        <v>1226</v>
      </c>
      <c r="B49" s="443">
        <v>2</v>
      </c>
      <c r="C49" s="443">
        <v>0</v>
      </c>
      <c r="D49" s="443">
        <v>2</v>
      </c>
    </row>
    <row r="50" spans="1:4" x14ac:dyDescent="0.2">
      <c r="A50" s="442" t="s">
        <v>1227</v>
      </c>
      <c r="B50" s="443">
        <v>3</v>
      </c>
      <c r="C50" s="443">
        <v>0</v>
      </c>
      <c r="D50" s="443">
        <v>3</v>
      </c>
    </row>
    <row r="51" spans="1:4" x14ac:dyDescent="0.2">
      <c r="A51" s="442" t="s">
        <v>1228</v>
      </c>
      <c r="B51" s="443">
        <v>1</v>
      </c>
      <c r="C51" s="443">
        <v>0</v>
      </c>
      <c r="D51" s="443">
        <v>1</v>
      </c>
    </row>
    <row r="52" spans="1:4" x14ac:dyDescent="0.2">
      <c r="A52" s="442" t="s">
        <v>1229</v>
      </c>
      <c r="B52" s="443">
        <v>78</v>
      </c>
      <c r="C52" s="443">
        <v>0</v>
      </c>
      <c r="D52" s="443">
        <v>78</v>
      </c>
    </row>
    <row r="53" spans="1:4" x14ac:dyDescent="0.2">
      <c r="A53" s="442" t="s">
        <v>1230</v>
      </c>
      <c r="B53" s="443">
        <v>1</v>
      </c>
      <c r="C53" s="443">
        <v>0</v>
      </c>
      <c r="D53" s="443">
        <v>1</v>
      </c>
    </row>
    <row r="54" spans="1:4" x14ac:dyDescent="0.2">
      <c r="A54" s="442" t="s">
        <v>1217</v>
      </c>
      <c r="B54" s="443">
        <v>8</v>
      </c>
      <c r="C54" s="443">
        <v>0</v>
      </c>
      <c r="D54" s="443">
        <v>8</v>
      </c>
    </row>
    <row r="55" spans="1:4" x14ac:dyDescent="0.2">
      <c r="A55" s="442" t="s">
        <v>1208</v>
      </c>
      <c r="B55" s="443">
        <v>3</v>
      </c>
      <c r="C55" s="443">
        <v>0</v>
      </c>
      <c r="D55" s="443">
        <v>3</v>
      </c>
    </row>
    <row r="56" spans="1:4" x14ac:dyDescent="0.2">
      <c r="A56" s="442" t="s">
        <v>1231</v>
      </c>
      <c r="B56" s="443">
        <v>7</v>
      </c>
      <c r="C56" s="443">
        <v>0</v>
      </c>
      <c r="D56" s="443">
        <v>7</v>
      </c>
    </row>
    <row r="57" spans="1:4" x14ac:dyDescent="0.2">
      <c r="A57" s="442" t="s">
        <v>1232</v>
      </c>
      <c r="B57" s="443">
        <v>1</v>
      </c>
      <c r="C57" s="443">
        <v>0</v>
      </c>
      <c r="D57" s="443">
        <v>1</v>
      </c>
    </row>
    <row r="58" spans="1:4" x14ac:dyDescent="0.2">
      <c r="A58" s="442" t="s">
        <v>1233</v>
      </c>
      <c r="B58" s="443">
        <v>1</v>
      </c>
      <c r="C58" s="443">
        <v>0</v>
      </c>
      <c r="D58" s="443">
        <v>1</v>
      </c>
    </row>
    <row r="59" spans="1:4" x14ac:dyDescent="0.2">
      <c r="A59" s="442" t="s">
        <v>1234</v>
      </c>
      <c r="B59" s="443">
        <v>1</v>
      </c>
      <c r="C59" s="443">
        <v>0</v>
      </c>
      <c r="D59" s="443">
        <v>1</v>
      </c>
    </row>
    <row r="60" spans="1:4" x14ac:dyDescent="0.2">
      <c r="A60" s="437" t="s">
        <v>1174</v>
      </c>
      <c r="B60" s="440">
        <f>SUM(B61)</f>
        <v>7</v>
      </c>
      <c r="C60" s="440">
        <f t="shared" ref="C60:D60" si="22">SUM(C61)</f>
        <v>0</v>
      </c>
      <c r="D60" s="440">
        <f t="shared" si="22"/>
        <v>7</v>
      </c>
    </row>
    <row r="61" spans="1:4" x14ac:dyDescent="0.2">
      <c r="A61" s="441" t="s">
        <v>1175</v>
      </c>
      <c r="B61" s="440">
        <f>SUM(B62:B65)</f>
        <v>7</v>
      </c>
      <c r="C61" s="440">
        <f t="shared" ref="C61:D61" si="23">SUM(C62:C65)</f>
        <v>0</v>
      </c>
      <c r="D61" s="440">
        <f t="shared" si="23"/>
        <v>7</v>
      </c>
    </row>
    <row r="62" spans="1:4" x14ac:dyDescent="0.2">
      <c r="A62" s="442" t="s">
        <v>1214</v>
      </c>
      <c r="B62" s="443">
        <v>1</v>
      </c>
      <c r="C62" s="443">
        <v>0</v>
      </c>
      <c r="D62" s="443">
        <v>1</v>
      </c>
    </row>
    <row r="63" spans="1:4" x14ac:dyDescent="0.2">
      <c r="A63" s="442" t="s">
        <v>1235</v>
      </c>
      <c r="B63" s="443">
        <v>2</v>
      </c>
      <c r="C63" s="443">
        <v>0</v>
      </c>
      <c r="D63" s="443">
        <v>2</v>
      </c>
    </row>
    <row r="64" spans="1:4" x14ac:dyDescent="0.2">
      <c r="A64" s="442" t="s">
        <v>1208</v>
      </c>
      <c r="B64" s="443">
        <v>1</v>
      </c>
      <c r="C64" s="443">
        <v>0</v>
      </c>
      <c r="D64" s="443">
        <v>1</v>
      </c>
    </row>
    <row r="65" spans="1:4" x14ac:dyDescent="0.2">
      <c r="A65" s="442" t="s">
        <v>1232</v>
      </c>
      <c r="B65" s="443">
        <v>3</v>
      </c>
      <c r="C65" s="443">
        <v>0</v>
      </c>
      <c r="D65" s="443">
        <v>3</v>
      </c>
    </row>
    <row r="66" spans="1:4" x14ac:dyDescent="0.2">
      <c r="A66" s="437" t="s">
        <v>1201</v>
      </c>
      <c r="B66" s="440">
        <f>SUM(B67)</f>
        <v>21</v>
      </c>
      <c r="C66" s="440">
        <f t="shared" ref="C66:D67" si="24">SUM(C67)</f>
        <v>0</v>
      </c>
      <c r="D66" s="440">
        <f t="shared" si="24"/>
        <v>21</v>
      </c>
    </row>
    <row r="67" spans="1:4" x14ac:dyDescent="0.2">
      <c r="A67" s="441" t="s">
        <v>1202</v>
      </c>
      <c r="B67" s="440">
        <f>SUM(B68)</f>
        <v>21</v>
      </c>
      <c r="C67" s="440">
        <f t="shared" si="24"/>
        <v>0</v>
      </c>
      <c r="D67" s="440">
        <f t="shared" si="24"/>
        <v>21</v>
      </c>
    </row>
    <row r="68" spans="1:4" x14ac:dyDescent="0.2">
      <c r="A68" s="442" t="s">
        <v>1236</v>
      </c>
      <c r="B68" s="443">
        <v>21</v>
      </c>
      <c r="C68" s="443">
        <v>0</v>
      </c>
      <c r="D68" s="443">
        <v>21</v>
      </c>
    </row>
    <row r="69" spans="1:4" x14ac:dyDescent="0.2">
      <c r="A69" s="442"/>
      <c r="B69" s="443"/>
      <c r="C69" s="443"/>
      <c r="D69" s="443"/>
    </row>
    <row r="70" spans="1:4" x14ac:dyDescent="0.2">
      <c r="A70" s="444" t="s">
        <v>21</v>
      </c>
      <c r="B70" s="294"/>
      <c r="C70" s="294"/>
      <c r="D70" s="294"/>
    </row>
    <row r="71" spans="1:4" x14ac:dyDescent="0.2">
      <c r="A71" s="2638" t="s">
        <v>1178</v>
      </c>
      <c r="B71" s="2638"/>
      <c r="C71" s="2638"/>
      <c r="D71" s="2638"/>
    </row>
  </sheetData>
  <mergeCells count="2">
    <mergeCell ref="A2:D2"/>
    <mergeCell ref="A71:D71"/>
  </mergeCell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dimension ref="A1:C28"/>
  <sheetViews>
    <sheetView workbookViewId="0"/>
  </sheetViews>
  <sheetFormatPr baseColWidth="10" defaultRowHeight="10.5" x14ac:dyDescent="0.15"/>
  <cols>
    <col min="1" max="3" width="28.5703125" style="38" customWidth="1"/>
    <col min="4" max="16384" width="11.42578125" style="38"/>
  </cols>
  <sheetData>
    <row r="1" spans="1:3" x14ac:dyDescent="0.15">
      <c r="A1" s="78"/>
    </row>
    <row r="2" spans="1:3" s="257" customFormat="1" ht="33" customHeight="1" x14ac:dyDescent="0.15">
      <c r="A2" s="2640" t="s">
        <v>1237</v>
      </c>
      <c r="B2" s="2640"/>
      <c r="C2" s="2640"/>
    </row>
    <row r="3" spans="1:3" s="257" customFormat="1" x14ac:dyDescent="0.15">
      <c r="A3" s="2641"/>
      <c r="B3" s="2641"/>
      <c r="C3" s="2641"/>
    </row>
    <row r="4" spans="1:3" s="257" customFormat="1" ht="33.75" customHeight="1" x14ac:dyDescent="0.15">
      <c r="A4" s="2642" t="s">
        <v>1238</v>
      </c>
      <c r="B4" s="2598" t="s">
        <v>1239</v>
      </c>
      <c r="C4" s="2598"/>
    </row>
    <row r="5" spans="1:3" s="257" customFormat="1" x14ac:dyDescent="0.15">
      <c r="A5" s="2643"/>
      <c r="B5" s="280" t="s">
        <v>1240</v>
      </c>
      <c r="C5" s="280" t="s">
        <v>1241</v>
      </c>
    </row>
    <row r="6" spans="1:3" s="257" customFormat="1" x14ac:dyDescent="0.15">
      <c r="A6" s="445" t="s">
        <v>71</v>
      </c>
      <c r="B6" s="446">
        <f>SUM(B7:B23)</f>
        <v>36</v>
      </c>
      <c r="C6" s="446">
        <f>SUM(C7:C23)</f>
        <v>36</v>
      </c>
    </row>
    <row r="7" spans="1:3" s="257" customFormat="1" x14ac:dyDescent="0.15">
      <c r="A7" s="447" t="s">
        <v>750</v>
      </c>
      <c r="B7" s="448">
        <v>0</v>
      </c>
      <c r="C7" s="448">
        <v>3</v>
      </c>
    </row>
    <row r="8" spans="1:3" s="257" customFormat="1" x14ac:dyDescent="0.15">
      <c r="A8" s="447" t="s">
        <v>1100</v>
      </c>
      <c r="B8" s="448">
        <v>2</v>
      </c>
      <c r="C8" s="448">
        <v>2</v>
      </c>
    </row>
    <row r="9" spans="1:3" s="257" customFormat="1" x14ac:dyDescent="0.15">
      <c r="A9" s="447" t="s">
        <v>8</v>
      </c>
      <c r="B9" s="448">
        <v>1</v>
      </c>
      <c r="C9" s="448">
        <v>3</v>
      </c>
    </row>
    <row r="10" spans="1:3" s="257" customFormat="1" x14ac:dyDescent="0.15">
      <c r="A10" s="447" t="s">
        <v>547</v>
      </c>
      <c r="B10" s="448">
        <v>5</v>
      </c>
      <c r="C10" s="448">
        <v>5</v>
      </c>
    </row>
    <row r="11" spans="1:3" s="257" customFormat="1" x14ac:dyDescent="0.15">
      <c r="A11" s="447" t="s">
        <v>1242</v>
      </c>
      <c r="B11" s="448">
        <v>2</v>
      </c>
      <c r="C11" s="448">
        <v>3</v>
      </c>
    </row>
    <row r="12" spans="1:3" s="257" customFormat="1" x14ac:dyDescent="0.15">
      <c r="A12" s="447" t="s">
        <v>11</v>
      </c>
      <c r="B12" s="448">
        <v>1</v>
      </c>
      <c r="C12" s="448">
        <v>3</v>
      </c>
    </row>
    <row r="13" spans="1:3" s="257" customFormat="1" x14ac:dyDescent="0.15">
      <c r="A13" s="447" t="s">
        <v>1105</v>
      </c>
      <c r="B13" s="448">
        <v>5</v>
      </c>
      <c r="C13" s="448">
        <v>7</v>
      </c>
    </row>
    <row r="14" spans="1:3" s="257" customFormat="1" x14ac:dyDescent="0.15">
      <c r="A14" s="447" t="s">
        <v>1243</v>
      </c>
      <c r="B14" s="448">
        <v>3</v>
      </c>
      <c r="C14" s="448">
        <v>1</v>
      </c>
    </row>
    <row r="15" spans="1:3" s="257" customFormat="1" x14ac:dyDescent="0.15">
      <c r="A15" s="447" t="s">
        <v>1244</v>
      </c>
      <c r="B15" s="448">
        <v>1</v>
      </c>
      <c r="C15" s="448">
        <v>1</v>
      </c>
    </row>
    <row r="16" spans="1:3" s="257" customFormat="1" x14ac:dyDescent="0.15">
      <c r="A16" s="447" t="s">
        <v>667</v>
      </c>
      <c r="B16" s="448">
        <v>1</v>
      </c>
      <c r="C16" s="448">
        <v>0</v>
      </c>
    </row>
    <row r="17" spans="1:3" s="257" customFormat="1" x14ac:dyDescent="0.15">
      <c r="A17" s="447" t="s">
        <v>1245</v>
      </c>
      <c r="B17" s="448">
        <v>2</v>
      </c>
      <c r="C17" s="448">
        <v>1</v>
      </c>
    </row>
    <row r="18" spans="1:3" s="257" customFormat="1" x14ac:dyDescent="0.15">
      <c r="A18" s="447" t="s">
        <v>694</v>
      </c>
      <c r="B18" s="448">
        <v>2</v>
      </c>
      <c r="C18" s="448">
        <v>0</v>
      </c>
    </row>
    <row r="19" spans="1:3" s="257" customFormat="1" x14ac:dyDescent="0.15">
      <c r="A19" s="447" t="s">
        <v>763</v>
      </c>
      <c r="B19" s="448">
        <v>6</v>
      </c>
      <c r="C19" s="448">
        <v>4</v>
      </c>
    </row>
    <row r="20" spans="1:3" s="257" customFormat="1" x14ac:dyDescent="0.15">
      <c r="A20" s="447" t="s">
        <v>708</v>
      </c>
      <c r="B20" s="448">
        <v>1</v>
      </c>
      <c r="C20" s="448">
        <v>2</v>
      </c>
    </row>
    <row r="21" spans="1:3" s="257" customFormat="1" x14ac:dyDescent="0.15">
      <c r="A21" s="447" t="s">
        <v>765</v>
      </c>
      <c r="B21" s="448">
        <v>1</v>
      </c>
      <c r="C21" s="448">
        <v>1</v>
      </c>
    </row>
    <row r="22" spans="1:3" s="257" customFormat="1" x14ac:dyDescent="0.15">
      <c r="A22" s="447" t="s">
        <v>718</v>
      </c>
      <c r="B22" s="365">
        <v>2</v>
      </c>
      <c r="C22" s="365">
        <v>0</v>
      </c>
    </row>
    <row r="23" spans="1:3" s="257" customFormat="1" x14ac:dyDescent="0.15">
      <c r="A23" s="447" t="s">
        <v>744</v>
      </c>
      <c r="B23" s="365">
        <v>1</v>
      </c>
      <c r="C23" s="365">
        <v>0</v>
      </c>
    </row>
    <row r="24" spans="1:3" s="257" customFormat="1" ht="10.5" customHeight="1" x14ac:dyDescent="0.15">
      <c r="A24" s="2644"/>
      <c r="B24" s="2644"/>
      <c r="C24" s="2644"/>
    </row>
    <row r="25" spans="1:3" s="257" customFormat="1" ht="15" customHeight="1" x14ac:dyDescent="0.15">
      <c r="A25" s="2645" t="s">
        <v>1246</v>
      </c>
      <c r="B25" s="2646"/>
      <c r="C25" s="2646"/>
    </row>
    <row r="26" spans="1:3" s="257" customFormat="1" ht="15" customHeight="1" x14ac:dyDescent="0.15">
      <c r="A26" s="2639" t="s">
        <v>1247</v>
      </c>
      <c r="B26" s="2639"/>
      <c r="C26" s="2639"/>
    </row>
    <row r="27" spans="1:3" s="257" customFormat="1" ht="15" customHeight="1" x14ac:dyDescent="0.15">
      <c r="A27" s="449"/>
      <c r="B27" s="449"/>
      <c r="C27" s="449"/>
    </row>
    <row r="28" spans="1:3" s="257" customFormat="1" ht="15" customHeight="1" x14ac:dyDescent="0.15">
      <c r="A28" s="449"/>
      <c r="B28" s="449"/>
      <c r="C28" s="449"/>
    </row>
  </sheetData>
  <mergeCells count="7">
    <mergeCell ref="A26:C26"/>
    <mergeCell ref="A2:C2"/>
    <mergeCell ref="A3:C3"/>
    <mergeCell ref="A4:A5"/>
    <mergeCell ref="B4:C4"/>
    <mergeCell ref="A24:C24"/>
    <mergeCell ref="A25:C25"/>
  </mergeCells>
  <pageMargins left="0.7" right="0.7" top="0.75" bottom="0.75" header="0.3" footer="0.3"/>
  <pageSetup paperSize="9" orientation="portrait" verticalDpi="599"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F13"/>
  <sheetViews>
    <sheetView workbookViewId="0"/>
  </sheetViews>
  <sheetFormatPr baseColWidth="10" defaultColWidth="11.42578125" defaultRowHeight="10.5" x14ac:dyDescent="0.15"/>
  <cols>
    <col min="1" max="1" width="42.7109375" style="1" customWidth="1"/>
    <col min="2" max="16384" width="11.42578125" style="1"/>
  </cols>
  <sheetData>
    <row r="1" spans="1:6" x14ac:dyDescent="0.15">
      <c r="A1" s="71"/>
    </row>
    <row r="2" spans="1:6" s="42" customFormat="1" ht="22.5" customHeight="1" x14ac:dyDescent="0.15">
      <c r="A2" s="2352" t="s">
        <v>63</v>
      </c>
      <c r="B2" s="2352"/>
      <c r="C2" s="2352"/>
      <c r="D2" s="2352"/>
      <c r="E2" s="2352"/>
      <c r="F2" s="2352"/>
    </row>
    <row r="3" spans="1:6" ht="10.5" customHeight="1" x14ac:dyDescent="0.15">
      <c r="A3" s="2"/>
      <c r="B3" s="43"/>
      <c r="C3" s="43"/>
      <c r="D3" s="43"/>
      <c r="E3" s="43"/>
    </row>
    <row r="4" spans="1:6" x14ac:dyDescent="0.15">
      <c r="A4" s="2353" t="s">
        <v>64</v>
      </c>
      <c r="B4" s="2340" t="s">
        <v>2</v>
      </c>
      <c r="C4" s="2340"/>
      <c r="D4" s="2340"/>
      <c r="E4" s="2340"/>
      <c r="F4" s="2340"/>
    </row>
    <row r="5" spans="1:6" ht="15" customHeight="1" x14ac:dyDescent="0.15">
      <c r="A5" s="2354"/>
      <c r="B5" s="44">
        <v>2012</v>
      </c>
      <c r="C5" s="44">
        <v>2013</v>
      </c>
      <c r="D5" s="44">
        <v>2014</v>
      </c>
      <c r="E5" s="44">
        <v>2015</v>
      </c>
      <c r="F5" s="44">
        <v>2016</v>
      </c>
    </row>
    <row r="6" spans="1:6" ht="33.75" customHeight="1" x14ac:dyDescent="0.15">
      <c r="A6" s="72" t="s">
        <v>65</v>
      </c>
      <c r="B6" s="46">
        <v>36</v>
      </c>
      <c r="C6" s="46">
        <v>26</v>
      </c>
      <c r="D6" s="73">
        <v>41</v>
      </c>
      <c r="E6" s="73">
        <v>43</v>
      </c>
      <c r="F6" s="1">
        <v>37</v>
      </c>
    </row>
    <row r="7" spans="1:6" ht="15" customHeight="1" x14ac:dyDescent="0.15">
      <c r="A7" s="72" t="s">
        <v>66</v>
      </c>
      <c r="B7" s="46">
        <v>92</v>
      </c>
      <c r="C7" s="46">
        <v>88</v>
      </c>
      <c r="D7" s="73">
        <v>92</v>
      </c>
      <c r="E7" s="73">
        <v>92</v>
      </c>
      <c r="F7" s="1">
        <v>95</v>
      </c>
    </row>
    <row r="8" spans="1:6" ht="22.5" customHeight="1" x14ac:dyDescent="0.15">
      <c r="A8" s="72" t="s">
        <v>67</v>
      </c>
      <c r="B8" s="46">
        <v>66</v>
      </c>
      <c r="C8" s="46">
        <v>89</v>
      </c>
      <c r="D8" s="73">
        <v>95</v>
      </c>
      <c r="E8" s="73">
        <v>141</v>
      </c>
      <c r="F8" s="1">
        <v>135</v>
      </c>
    </row>
    <row r="9" spans="1:6" ht="15" customHeight="1" x14ac:dyDescent="0.15">
      <c r="A9" s="72" t="s">
        <v>68</v>
      </c>
      <c r="B9" s="46">
        <v>1576</v>
      </c>
      <c r="C9" s="46">
        <v>2698</v>
      </c>
      <c r="D9" s="73">
        <v>2528</v>
      </c>
      <c r="E9" s="73">
        <v>1731</v>
      </c>
      <c r="F9" s="55">
        <v>1959</v>
      </c>
    </row>
    <row r="11" spans="1:6" x14ac:dyDescent="0.15">
      <c r="A11" s="2342" t="s">
        <v>22</v>
      </c>
      <c r="B11" s="2342"/>
      <c r="C11" s="2342"/>
      <c r="D11" s="2342"/>
      <c r="E11" s="2342"/>
      <c r="F11" s="2342"/>
    </row>
    <row r="13" spans="1:6" x14ac:dyDescent="0.15">
      <c r="A13" s="23"/>
      <c r="B13" s="23"/>
      <c r="C13" s="23"/>
      <c r="D13" s="23"/>
    </row>
  </sheetData>
  <mergeCells count="4">
    <mergeCell ref="A2:F2"/>
    <mergeCell ref="A4:A5"/>
    <mergeCell ref="B4:F4"/>
    <mergeCell ref="A11:F11"/>
  </mergeCells>
  <pageMargins left="0.7" right="0.7" top="0.75" bottom="0.75" header="0.3" footer="0.3"/>
  <pageSetup paperSize="9" orientation="portrait" verticalDpi="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dimension ref="A1:D25"/>
  <sheetViews>
    <sheetView workbookViewId="0"/>
  </sheetViews>
  <sheetFormatPr baseColWidth="10" defaultRowHeight="10.5" x14ac:dyDescent="0.15"/>
  <cols>
    <col min="1" max="1" width="39.28515625" style="1" customWidth="1"/>
    <col min="2" max="2" width="32.140625" style="1" customWidth="1"/>
    <col min="3" max="3" width="23.7109375" style="1" customWidth="1"/>
    <col min="4" max="16384" width="11.42578125" style="1"/>
  </cols>
  <sheetData>
    <row r="1" spans="1:4" x14ac:dyDescent="0.15">
      <c r="A1" s="17"/>
    </row>
    <row r="2" spans="1:4" ht="31.5" customHeight="1" x14ac:dyDescent="0.15">
      <c r="A2" s="2375" t="s">
        <v>1248</v>
      </c>
      <c r="B2" s="2375"/>
    </row>
    <row r="3" spans="1:4" x14ac:dyDescent="0.15">
      <c r="A3" s="2647"/>
      <c r="B3" s="2647"/>
    </row>
    <row r="4" spans="1:4" ht="33.75" customHeight="1" x14ac:dyDescent="0.15">
      <c r="A4" s="50" t="s">
        <v>1238</v>
      </c>
      <c r="B4" s="50" t="s">
        <v>1249</v>
      </c>
      <c r="D4" s="450"/>
    </row>
    <row r="5" spans="1:4" s="45" customFormat="1" x14ac:dyDescent="0.15">
      <c r="A5" s="45" t="s">
        <v>71</v>
      </c>
      <c r="B5" s="451">
        <f>SUM(B6:B22)</f>
        <v>46</v>
      </c>
      <c r="D5" s="1"/>
    </row>
    <row r="6" spans="1:4" x14ac:dyDescent="0.15">
      <c r="A6" s="1" t="s">
        <v>750</v>
      </c>
      <c r="B6" s="365">
        <v>0</v>
      </c>
      <c r="D6" s="452"/>
    </row>
    <row r="7" spans="1:4" x14ac:dyDescent="0.15">
      <c r="A7" s="1" t="s">
        <v>1100</v>
      </c>
      <c r="B7" s="365">
        <v>4</v>
      </c>
      <c r="D7" s="102"/>
    </row>
    <row r="8" spans="1:4" x14ac:dyDescent="0.15">
      <c r="A8" s="1" t="s">
        <v>8</v>
      </c>
      <c r="B8" s="365">
        <v>1</v>
      </c>
      <c r="D8" s="374"/>
    </row>
    <row r="9" spans="1:4" x14ac:dyDescent="0.15">
      <c r="A9" s="1" t="s">
        <v>547</v>
      </c>
      <c r="B9" s="365">
        <v>5</v>
      </c>
      <c r="D9" s="374"/>
    </row>
    <row r="10" spans="1:4" x14ac:dyDescent="0.15">
      <c r="A10" s="1" t="s">
        <v>1242</v>
      </c>
      <c r="B10" s="365">
        <v>5</v>
      </c>
      <c r="D10" s="374"/>
    </row>
    <row r="11" spans="1:4" x14ac:dyDescent="0.15">
      <c r="A11" s="1" t="s">
        <v>11</v>
      </c>
      <c r="B11" s="365">
        <v>1</v>
      </c>
      <c r="D11" s="374"/>
    </row>
    <row r="12" spans="1:4" x14ac:dyDescent="0.15">
      <c r="A12" s="1" t="s">
        <v>1105</v>
      </c>
      <c r="B12" s="365">
        <v>8</v>
      </c>
      <c r="D12" s="374"/>
    </row>
    <row r="13" spans="1:4" x14ac:dyDescent="0.15">
      <c r="A13" s="1" t="s">
        <v>1243</v>
      </c>
      <c r="B13" s="365">
        <v>3</v>
      </c>
      <c r="D13" s="374"/>
    </row>
    <row r="14" spans="1:4" x14ac:dyDescent="0.15">
      <c r="A14" s="1" t="s">
        <v>1244</v>
      </c>
      <c r="B14" s="365">
        <v>0</v>
      </c>
      <c r="D14" s="374"/>
    </row>
    <row r="15" spans="1:4" x14ac:dyDescent="0.15">
      <c r="A15" s="1" t="s">
        <v>667</v>
      </c>
      <c r="B15" s="365">
        <v>2</v>
      </c>
      <c r="D15" s="374"/>
    </row>
    <row r="16" spans="1:4" x14ac:dyDescent="0.15">
      <c r="A16" s="1" t="s">
        <v>1245</v>
      </c>
      <c r="B16" s="365">
        <v>2</v>
      </c>
      <c r="D16" s="374"/>
    </row>
    <row r="17" spans="1:4" x14ac:dyDescent="0.15">
      <c r="A17" s="1" t="s">
        <v>694</v>
      </c>
      <c r="B17" s="365">
        <v>2</v>
      </c>
      <c r="D17" s="374"/>
    </row>
    <row r="18" spans="1:4" x14ac:dyDescent="0.15">
      <c r="A18" s="1" t="s">
        <v>763</v>
      </c>
      <c r="B18" s="365">
        <v>6</v>
      </c>
      <c r="D18" s="374"/>
    </row>
    <row r="19" spans="1:4" x14ac:dyDescent="0.15">
      <c r="A19" s="1" t="s">
        <v>708</v>
      </c>
      <c r="B19" s="365">
        <v>3</v>
      </c>
      <c r="D19" s="374"/>
    </row>
    <row r="20" spans="1:4" x14ac:dyDescent="0.15">
      <c r="A20" s="1" t="s">
        <v>765</v>
      </c>
      <c r="B20" s="365">
        <v>1</v>
      </c>
      <c r="D20" s="374"/>
    </row>
    <row r="21" spans="1:4" x14ac:dyDescent="0.15">
      <c r="A21" s="1" t="s">
        <v>718</v>
      </c>
      <c r="B21" s="365">
        <v>2</v>
      </c>
      <c r="D21" s="374"/>
    </row>
    <row r="22" spans="1:4" x14ac:dyDescent="0.15">
      <c r="A22" s="1" t="s">
        <v>744</v>
      </c>
      <c r="B22" s="365">
        <v>1</v>
      </c>
      <c r="D22" s="374"/>
    </row>
    <row r="23" spans="1:4" x14ac:dyDescent="0.15">
      <c r="A23" s="2357"/>
      <c r="B23" s="2357"/>
      <c r="D23" s="374"/>
    </row>
    <row r="24" spans="1:4" s="257" customFormat="1" ht="15" customHeight="1" x14ac:dyDescent="0.15">
      <c r="A24" s="453" t="s">
        <v>1246</v>
      </c>
      <c r="B24" s="454"/>
      <c r="C24" s="454"/>
    </row>
    <row r="25" spans="1:4" ht="15" customHeight="1" x14ac:dyDescent="0.15">
      <c r="A25" s="2612" t="s">
        <v>1247</v>
      </c>
      <c r="B25" s="2648"/>
      <c r="D25" s="374"/>
    </row>
  </sheetData>
  <mergeCells count="4">
    <mergeCell ref="A2:B2"/>
    <mergeCell ref="A3:B3"/>
    <mergeCell ref="A23:B23"/>
    <mergeCell ref="A25:B25"/>
  </mergeCells>
  <pageMargins left="0.7" right="0.7" top="0.75" bottom="0.75" header="0.3" footer="0.3"/>
  <pageSetup paperSize="9" orientation="portrait" verticalDpi="599"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dimension ref="A2:F49"/>
  <sheetViews>
    <sheetView zoomScaleNormal="100" workbookViewId="0"/>
  </sheetViews>
  <sheetFormatPr baseColWidth="10" defaultColWidth="11.42578125" defaultRowHeight="10.5" x14ac:dyDescent="0.15"/>
  <cols>
    <col min="1" max="1" width="27.42578125" style="1" customWidth="1"/>
    <col min="2" max="16384" width="11.42578125" style="1"/>
  </cols>
  <sheetData>
    <row r="2" spans="1:6" ht="34.5" customHeight="1" x14ac:dyDescent="0.15">
      <c r="A2" s="2649" t="s">
        <v>1250</v>
      </c>
      <c r="B2" s="2649"/>
      <c r="C2" s="2649"/>
      <c r="D2" s="2649"/>
      <c r="E2" s="2649"/>
      <c r="F2" s="2649"/>
    </row>
    <row r="3" spans="1:6" ht="10.5" customHeight="1" x14ac:dyDescent="0.15"/>
    <row r="4" spans="1:6" ht="25.5" customHeight="1" x14ac:dyDescent="0.15">
      <c r="A4" s="44" t="s">
        <v>1251</v>
      </c>
      <c r="B4" s="44">
        <v>2012</v>
      </c>
      <c r="C4" s="455">
        <v>2013</v>
      </c>
      <c r="D4" s="44">
        <v>2014</v>
      </c>
      <c r="E4" s="44">
        <v>2015</v>
      </c>
      <c r="F4" s="44">
        <v>2016</v>
      </c>
    </row>
    <row r="5" spans="1:6" s="45" customFormat="1" ht="10.5" customHeight="1" x14ac:dyDescent="0.15">
      <c r="A5" s="45" t="s">
        <v>71</v>
      </c>
      <c r="B5" s="103">
        <f>SUM(B6:B23)</f>
        <v>119</v>
      </c>
      <c r="C5" s="103">
        <f t="shared" ref="C5" si="0">SUM(C6:C23)</f>
        <v>129</v>
      </c>
      <c r="D5" s="103">
        <f>SUM(D6:D23)</f>
        <v>139</v>
      </c>
      <c r="E5" s="103">
        <f>SUM(E6:E23)</f>
        <v>92</v>
      </c>
      <c r="F5" s="103">
        <f>SUM(F6:F23)</f>
        <v>90</v>
      </c>
    </row>
    <row r="6" spans="1:6" ht="10.5" customHeight="1" x14ac:dyDescent="0.15">
      <c r="A6" s="1" t="s">
        <v>5</v>
      </c>
      <c r="B6" s="456">
        <v>11</v>
      </c>
      <c r="C6" s="456">
        <v>8</v>
      </c>
      <c r="D6" s="456">
        <v>7</v>
      </c>
      <c r="E6" s="1">
        <v>3</v>
      </c>
      <c r="F6" s="1">
        <v>8</v>
      </c>
    </row>
    <row r="7" spans="1:6" ht="10.5" customHeight="1" x14ac:dyDescent="0.15">
      <c r="A7" s="1" t="s">
        <v>7</v>
      </c>
      <c r="B7" s="456">
        <v>1</v>
      </c>
      <c r="C7" s="456">
        <v>3</v>
      </c>
      <c r="D7" s="456">
        <v>0</v>
      </c>
      <c r="E7" s="1">
        <v>7</v>
      </c>
      <c r="F7" s="1">
        <v>8</v>
      </c>
    </row>
    <row r="8" spans="1:6" ht="10.5" customHeight="1" x14ac:dyDescent="0.15">
      <c r="A8" s="1" t="s">
        <v>8</v>
      </c>
      <c r="B8" s="456">
        <v>3</v>
      </c>
      <c r="C8" s="456">
        <v>5</v>
      </c>
      <c r="D8" s="456">
        <v>4</v>
      </c>
      <c r="E8" s="1">
        <v>5</v>
      </c>
      <c r="F8" s="1">
        <v>6</v>
      </c>
    </row>
    <row r="9" spans="1:6" ht="10.5" customHeight="1" x14ac:dyDescent="0.15">
      <c r="A9" s="1" t="s">
        <v>9</v>
      </c>
      <c r="B9" s="456">
        <v>3</v>
      </c>
      <c r="C9" s="456">
        <v>9</v>
      </c>
      <c r="D9" s="456">
        <v>14</v>
      </c>
      <c r="E9" s="1">
        <v>4</v>
      </c>
      <c r="F9" s="1">
        <v>2</v>
      </c>
    </row>
    <row r="10" spans="1:6" ht="10.5" customHeight="1" x14ac:dyDescent="0.15">
      <c r="A10" s="1" t="s">
        <v>10</v>
      </c>
      <c r="B10" s="456">
        <v>11</v>
      </c>
      <c r="C10" s="456">
        <v>23</v>
      </c>
      <c r="D10" s="456">
        <v>9</v>
      </c>
      <c r="E10" s="1">
        <v>11</v>
      </c>
      <c r="F10" s="1">
        <v>5</v>
      </c>
    </row>
    <row r="11" spans="1:6" ht="10.5" customHeight="1" x14ac:dyDescent="0.15">
      <c r="A11" s="1" t="s">
        <v>11</v>
      </c>
      <c r="B11" s="456">
        <v>22</v>
      </c>
      <c r="C11" s="456">
        <v>19</v>
      </c>
      <c r="D11" s="456">
        <v>20</v>
      </c>
      <c r="E11" s="1">
        <v>14</v>
      </c>
      <c r="F11" s="1">
        <v>11</v>
      </c>
    </row>
    <row r="12" spans="1:6" ht="10.5" customHeight="1" x14ac:dyDescent="0.15">
      <c r="A12" s="1" t="s">
        <v>41</v>
      </c>
      <c r="B12" s="456">
        <v>10</v>
      </c>
      <c r="C12" s="456">
        <v>15</v>
      </c>
      <c r="D12" s="456">
        <v>40</v>
      </c>
      <c r="E12" s="1">
        <v>18</v>
      </c>
      <c r="F12" s="1">
        <v>14</v>
      </c>
    </row>
    <row r="13" spans="1:6" ht="10.5" customHeight="1" x14ac:dyDescent="0.15">
      <c r="A13" s="1" t="s">
        <v>42</v>
      </c>
      <c r="B13" s="456">
        <v>12</v>
      </c>
      <c r="C13" s="456">
        <v>8</v>
      </c>
      <c r="D13" s="456">
        <v>10</v>
      </c>
      <c r="E13" s="1">
        <v>5</v>
      </c>
      <c r="F13" s="1">
        <v>2</v>
      </c>
    </row>
    <row r="14" spans="1:6" ht="10.5" customHeight="1" x14ac:dyDescent="0.15">
      <c r="A14" s="1" t="s">
        <v>56</v>
      </c>
      <c r="B14" s="456">
        <v>7</v>
      </c>
      <c r="C14" s="456">
        <v>5</v>
      </c>
      <c r="D14" s="456">
        <v>2</v>
      </c>
      <c r="E14" s="1">
        <v>1</v>
      </c>
      <c r="F14" s="1">
        <v>1</v>
      </c>
    </row>
    <row r="15" spans="1:6" ht="10.5" customHeight="1" x14ac:dyDescent="0.15">
      <c r="A15" s="1" t="s">
        <v>57</v>
      </c>
      <c r="B15" s="456">
        <v>2</v>
      </c>
      <c r="C15" s="456">
        <v>4</v>
      </c>
      <c r="D15" s="456">
        <v>2</v>
      </c>
      <c r="E15" s="1">
        <v>6</v>
      </c>
      <c r="F15" s="1">
        <v>1</v>
      </c>
    </row>
    <row r="16" spans="1:6" ht="12" customHeight="1" x14ac:dyDescent="0.15">
      <c r="A16" s="1" t="s">
        <v>13</v>
      </c>
      <c r="B16" s="456">
        <v>5</v>
      </c>
      <c r="C16" s="456">
        <v>1</v>
      </c>
      <c r="D16" s="456">
        <v>2</v>
      </c>
      <c r="E16" s="1">
        <v>2</v>
      </c>
      <c r="F16" s="1">
        <v>4</v>
      </c>
    </row>
    <row r="17" spans="1:6" ht="10.5" customHeight="1" x14ac:dyDescent="0.15">
      <c r="A17" s="1" t="s">
        <v>14</v>
      </c>
      <c r="B17" s="456">
        <v>7</v>
      </c>
      <c r="C17" s="456">
        <v>11</v>
      </c>
      <c r="D17" s="456">
        <v>9</v>
      </c>
      <c r="E17" s="1">
        <v>7</v>
      </c>
      <c r="F17" s="1">
        <v>5</v>
      </c>
    </row>
    <row r="18" spans="1:6" ht="10.5" customHeight="1" x14ac:dyDescent="0.15">
      <c r="A18" s="1" t="s">
        <v>15</v>
      </c>
      <c r="B18" s="456">
        <v>6</v>
      </c>
      <c r="C18" s="456">
        <v>4</v>
      </c>
      <c r="D18" s="456">
        <v>9</v>
      </c>
      <c r="E18" s="1">
        <v>1</v>
      </c>
      <c r="F18" s="1">
        <v>6</v>
      </c>
    </row>
    <row r="19" spans="1:6" ht="10.5" customHeight="1" x14ac:dyDescent="0.15">
      <c r="A19" s="1" t="s">
        <v>417</v>
      </c>
      <c r="B19" s="456">
        <v>4</v>
      </c>
      <c r="C19" s="456">
        <v>3</v>
      </c>
      <c r="D19" s="456">
        <v>4</v>
      </c>
      <c r="E19" s="1">
        <v>3</v>
      </c>
      <c r="F19" s="1">
        <v>5</v>
      </c>
    </row>
    <row r="20" spans="1:6" ht="10.5" customHeight="1" x14ac:dyDescent="0.15">
      <c r="A20" s="1" t="s">
        <v>17</v>
      </c>
      <c r="B20" s="456">
        <v>6</v>
      </c>
      <c r="C20" s="456">
        <v>4</v>
      </c>
      <c r="D20" s="456">
        <v>2</v>
      </c>
      <c r="E20" s="1">
        <v>1</v>
      </c>
      <c r="F20" s="1">
        <v>4</v>
      </c>
    </row>
    <row r="21" spans="1:6" ht="10.5" customHeight="1" x14ac:dyDescent="0.15">
      <c r="A21" s="1" t="s">
        <v>18</v>
      </c>
      <c r="B21" s="456">
        <v>6</v>
      </c>
      <c r="C21" s="456">
        <v>1</v>
      </c>
      <c r="D21" s="456">
        <v>4</v>
      </c>
      <c r="E21" s="1">
        <v>2</v>
      </c>
      <c r="F21" s="1">
        <v>3</v>
      </c>
    </row>
    <row r="22" spans="1:6" ht="10.5" customHeight="1" x14ac:dyDescent="0.15">
      <c r="A22" s="1" t="s">
        <v>19</v>
      </c>
      <c r="B22" s="456">
        <v>0</v>
      </c>
      <c r="C22" s="456">
        <v>1</v>
      </c>
      <c r="D22" s="456">
        <v>1</v>
      </c>
      <c r="E22" s="1">
        <v>1</v>
      </c>
      <c r="F22" s="1">
        <v>2</v>
      </c>
    </row>
    <row r="23" spans="1:6" ht="10.5" customHeight="1" x14ac:dyDescent="0.15">
      <c r="A23" s="1" t="s">
        <v>20</v>
      </c>
      <c r="B23" s="456">
        <v>3</v>
      </c>
      <c r="C23" s="456">
        <v>5</v>
      </c>
      <c r="D23" s="456">
        <v>0</v>
      </c>
      <c r="E23" s="1">
        <v>1</v>
      </c>
      <c r="F23" s="1">
        <v>3</v>
      </c>
    </row>
    <row r="24" spans="1:6" ht="10.5" customHeight="1" x14ac:dyDescent="0.15"/>
    <row r="25" spans="1:6" x14ac:dyDescent="0.15">
      <c r="A25" s="1" t="s">
        <v>1252</v>
      </c>
    </row>
    <row r="26" spans="1:6" x14ac:dyDescent="0.15">
      <c r="A26" s="1" t="s">
        <v>1253</v>
      </c>
    </row>
    <row r="27" spans="1:6" x14ac:dyDescent="0.15">
      <c r="A27" s="1" t="s">
        <v>1254</v>
      </c>
    </row>
    <row r="28" spans="1:6" x14ac:dyDescent="0.15">
      <c r="A28" s="1" t="s">
        <v>1255</v>
      </c>
    </row>
    <row r="29" spans="1:6" x14ac:dyDescent="0.15">
      <c r="A29" s="15" t="s">
        <v>21</v>
      </c>
      <c r="B29" s="15"/>
      <c r="C29" s="15"/>
      <c r="D29" s="15"/>
    </row>
    <row r="30" spans="1:6" x14ac:dyDescent="0.15">
      <c r="A30" s="2357" t="s">
        <v>1256</v>
      </c>
      <c r="B30" s="2357"/>
      <c r="C30" s="2357"/>
      <c r="D30" s="2357"/>
      <c r="E30" s="2357"/>
      <c r="F30" s="2357"/>
    </row>
    <row r="31" spans="1:6" x14ac:dyDescent="0.15">
      <c r="B31" s="457"/>
      <c r="C31" s="457"/>
      <c r="D31" s="457"/>
      <c r="E31" s="457"/>
      <c r="F31" s="457"/>
    </row>
    <row r="32" spans="1:6" x14ac:dyDescent="0.15">
      <c r="B32" s="457"/>
      <c r="C32" s="457"/>
      <c r="D32" s="457"/>
      <c r="E32" s="457"/>
      <c r="F32" s="457"/>
    </row>
    <row r="33" spans="2:6" x14ac:dyDescent="0.15">
      <c r="B33" s="457"/>
      <c r="C33" s="457"/>
      <c r="D33" s="457"/>
      <c r="E33" s="457"/>
      <c r="F33" s="457"/>
    </row>
    <row r="34" spans="2:6" x14ac:dyDescent="0.15">
      <c r="B34" s="457"/>
      <c r="C34" s="457"/>
      <c r="D34" s="457"/>
      <c r="E34" s="457"/>
      <c r="F34" s="457"/>
    </row>
    <row r="35" spans="2:6" x14ac:dyDescent="0.15">
      <c r="B35" s="457"/>
      <c r="C35" s="457"/>
      <c r="D35" s="457"/>
      <c r="E35" s="457"/>
      <c r="F35" s="457"/>
    </row>
    <row r="36" spans="2:6" x14ac:dyDescent="0.15">
      <c r="B36" s="457"/>
      <c r="C36" s="457"/>
      <c r="D36" s="457"/>
      <c r="E36" s="457"/>
      <c r="F36" s="457"/>
    </row>
    <row r="37" spans="2:6" x14ac:dyDescent="0.15">
      <c r="B37" s="457"/>
      <c r="C37" s="457"/>
      <c r="D37" s="457"/>
      <c r="E37" s="457"/>
      <c r="F37" s="457"/>
    </row>
    <row r="38" spans="2:6" x14ac:dyDescent="0.15">
      <c r="B38" s="457"/>
      <c r="C38" s="457"/>
      <c r="D38" s="457"/>
      <c r="E38" s="457"/>
      <c r="F38" s="457"/>
    </row>
    <row r="39" spans="2:6" x14ac:dyDescent="0.15">
      <c r="B39" s="457"/>
      <c r="C39" s="457"/>
      <c r="D39" s="457"/>
      <c r="E39" s="457"/>
      <c r="F39" s="457"/>
    </row>
    <row r="40" spans="2:6" x14ac:dyDescent="0.15">
      <c r="B40" s="457"/>
      <c r="C40" s="457"/>
      <c r="D40" s="457"/>
      <c r="E40" s="457"/>
      <c r="F40" s="457"/>
    </row>
    <row r="41" spans="2:6" x14ac:dyDescent="0.15">
      <c r="B41" s="457"/>
      <c r="C41" s="457"/>
      <c r="D41" s="457"/>
      <c r="E41" s="457"/>
      <c r="F41" s="457"/>
    </row>
    <row r="42" spans="2:6" x14ac:dyDescent="0.15">
      <c r="B42" s="457"/>
      <c r="C42" s="457"/>
      <c r="D42" s="457"/>
      <c r="E42" s="457"/>
      <c r="F42" s="457"/>
    </row>
    <row r="43" spans="2:6" x14ac:dyDescent="0.15">
      <c r="B43" s="457"/>
      <c r="C43" s="457"/>
      <c r="D43" s="457"/>
      <c r="E43" s="457"/>
      <c r="F43" s="457"/>
    </row>
    <row r="44" spans="2:6" x14ac:dyDescent="0.15">
      <c r="B44" s="457"/>
      <c r="C44" s="457"/>
      <c r="D44" s="457"/>
      <c r="E44" s="457"/>
      <c r="F44" s="457"/>
    </row>
    <row r="45" spans="2:6" x14ac:dyDescent="0.15">
      <c r="B45" s="457"/>
      <c r="C45" s="457"/>
      <c r="D45" s="457"/>
      <c r="E45" s="457"/>
      <c r="F45" s="457"/>
    </row>
    <row r="46" spans="2:6" x14ac:dyDescent="0.15">
      <c r="B46" s="457"/>
      <c r="C46" s="457"/>
      <c r="D46" s="457"/>
      <c r="E46" s="457"/>
      <c r="F46" s="457"/>
    </row>
    <row r="47" spans="2:6" x14ac:dyDescent="0.15">
      <c r="B47" s="457"/>
      <c r="C47" s="457"/>
      <c r="D47" s="457"/>
      <c r="E47" s="457"/>
      <c r="F47" s="457"/>
    </row>
    <row r="48" spans="2:6" x14ac:dyDescent="0.15">
      <c r="B48" s="457"/>
      <c r="C48" s="457"/>
      <c r="D48" s="457"/>
      <c r="E48" s="457"/>
      <c r="F48" s="457"/>
    </row>
    <row r="49" spans="2:6" x14ac:dyDescent="0.15">
      <c r="B49" s="457"/>
      <c r="C49" s="457"/>
      <c r="D49" s="457"/>
      <c r="E49" s="457"/>
      <c r="F49" s="457"/>
    </row>
  </sheetData>
  <mergeCells count="2">
    <mergeCell ref="A2:F2"/>
    <mergeCell ref="A30:F30"/>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dimension ref="A2:M32"/>
  <sheetViews>
    <sheetView zoomScaleNormal="100" workbookViewId="0"/>
  </sheetViews>
  <sheetFormatPr baseColWidth="10" defaultColWidth="11.42578125" defaultRowHeight="10.5" x14ac:dyDescent="0.15"/>
  <cols>
    <col min="1" max="1" width="24.42578125" style="1" customWidth="1"/>
    <col min="2" max="16384" width="11.42578125" style="1"/>
  </cols>
  <sheetData>
    <row r="2" spans="1:13" ht="31.7" customHeight="1" x14ac:dyDescent="0.15">
      <c r="A2" s="2649" t="s">
        <v>1257</v>
      </c>
      <c r="B2" s="2649"/>
      <c r="C2" s="2649"/>
      <c r="D2" s="2649"/>
      <c r="E2" s="2649"/>
      <c r="F2" s="2649"/>
    </row>
    <row r="4" spans="1:13" ht="22.7" customHeight="1" x14ac:dyDescent="0.15">
      <c r="A4" s="50" t="s">
        <v>1251</v>
      </c>
      <c r="B4" s="50">
        <v>2012</v>
      </c>
      <c r="C4" s="370">
        <v>2013</v>
      </c>
      <c r="D4" s="50">
        <v>2014</v>
      </c>
      <c r="E4" s="50">
        <v>2015</v>
      </c>
      <c r="F4" s="50">
        <v>2016</v>
      </c>
    </row>
    <row r="5" spans="1:13" s="45" customFormat="1" ht="10.5" customHeight="1" x14ac:dyDescent="0.15">
      <c r="A5" s="45" t="s">
        <v>71</v>
      </c>
      <c r="B5" s="103">
        <f t="shared" ref="B5:F5" si="0">SUM(B6:B23)</f>
        <v>140</v>
      </c>
      <c r="C5" s="103">
        <f t="shared" si="0"/>
        <v>145</v>
      </c>
      <c r="D5" s="103">
        <f t="shared" si="0"/>
        <v>145</v>
      </c>
      <c r="E5" s="103">
        <f t="shared" si="0"/>
        <v>160</v>
      </c>
      <c r="F5" s="103">
        <f t="shared" si="0"/>
        <v>113</v>
      </c>
    </row>
    <row r="6" spans="1:13" x14ac:dyDescent="0.15">
      <c r="A6" s="1" t="s">
        <v>5</v>
      </c>
      <c r="B6" s="456">
        <v>10</v>
      </c>
      <c r="C6" s="456">
        <v>5</v>
      </c>
      <c r="D6" s="456">
        <v>3</v>
      </c>
      <c r="E6" s="1">
        <v>12</v>
      </c>
      <c r="F6" s="35">
        <v>9</v>
      </c>
    </row>
    <row r="7" spans="1:13" x14ac:dyDescent="0.15">
      <c r="A7" s="1" t="s">
        <v>7</v>
      </c>
      <c r="B7" s="456">
        <v>1</v>
      </c>
      <c r="C7" s="456">
        <v>3</v>
      </c>
      <c r="D7" s="456">
        <v>0</v>
      </c>
      <c r="E7" s="1">
        <v>1</v>
      </c>
      <c r="F7" s="35">
        <v>6</v>
      </c>
    </row>
    <row r="8" spans="1:13" x14ac:dyDescent="0.15">
      <c r="A8" s="1" t="s">
        <v>8</v>
      </c>
      <c r="B8" s="456">
        <v>4</v>
      </c>
      <c r="C8" s="456">
        <v>6</v>
      </c>
      <c r="D8" s="456">
        <v>6</v>
      </c>
      <c r="E8" s="1">
        <v>17</v>
      </c>
      <c r="F8" s="35">
        <v>6</v>
      </c>
    </row>
    <row r="9" spans="1:13" x14ac:dyDescent="0.15">
      <c r="A9" s="1" t="s">
        <v>9</v>
      </c>
      <c r="B9" s="456">
        <v>4</v>
      </c>
      <c r="C9" s="456">
        <v>7</v>
      </c>
      <c r="D9" s="456">
        <v>10</v>
      </c>
      <c r="E9" s="1">
        <v>9</v>
      </c>
      <c r="F9" s="35">
        <v>5</v>
      </c>
    </row>
    <row r="10" spans="1:13" x14ac:dyDescent="0.15">
      <c r="A10" s="1" t="s">
        <v>10</v>
      </c>
      <c r="B10" s="456">
        <v>11</v>
      </c>
      <c r="C10" s="456">
        <v>25</v>
      </c>
      <c r="D10" s="456">
        <v>11</v>
      </c>
      <c r="E10" s="1">
        <v>16</v>
      </c>
      <c r="F10" s="35">
        <v>15</v>
      </c>
    </row>
    <row r="11" spans="1:13" ht="11.25" customHeight="1" x14ac:dyDescent="0.15">
      <c r="A11" s="1" t="s">
        <v>11</v>
      </c>
      <c r="B11" s="456">
        <v>25</v>
      </c>
      <c r="C11" s="456">
        <v>21</v>
      </c>
      <c r="D11" s="456">
        <v>33</v>
      </c>
      <c r="E11" s="1">
        <v>19</v>
      </c>
      <c r="F11" s="35">
        <v>13</v>
      </c>
    </row>
    <row r="12" spans="1:13" ht="15" x14ac:dyDescent="0.2">
      <c r="A12" s="1" t="s">
        <v>41</v>
      </c>
      <c r="B12" s="456">
        <v>12</v>
      </c>
      <c r="C12" s="456">
        <v>18</v>
      </c>
      <c r="D12" s="456">
        <v>39</v>
      </c>
      <c r="E12" s="1">
        <v>50</v>
      </c>
      <c r="F12" s="35">
        <v>20</v>
      </c>
      <c r="M12" s="458"/>
    </row>
    <row r="13" spans="1:13" ht="10.5" customHeight="1" x14ac:dyDescent="0.15">
      <c r="A13" s="1" t="s">
        <v>42</v>
      </c>
      <c r="B13" s="456">
        <v>19</v>
      </c>
      <c r="C13" s="456">
        <v>8</v>
      </c>
      <c r="D13" s="456">
        <v>15</v>
      </c>
      <c r="E13" s="1">
        <v>6</v>
      </c>
      <c r="F13" s="35">
        <v>4</v>
      </c>
    </row>
    <row r="14" spans="1:13" ht="10.5" customHeight="1" x14ac:dyDescent="0.15">
      <c r="A14" s="1" t="s">
        <v>56</v>
      </c>
      <c r="B14" s="456">
        <v>9</v>
      </c>
      <c r="C14" s="456">
        <v>16</v>
      </c>
      <c r="D14" s="456">
        <v>2</v>
      </c>
      <c r="E14" s="1">
        <v>1</v>
      </c>
      <c r="F14" s="35">
        <v>2</v>
      </c>
    </row>
    <row r="15" spans="1:13" ht="10.5" customHeight="1" x14ac:dyDescent="0.15">
      <c r="A15" s="1" t="s">
        <v>57</v>
      </c>
      <c r="B15" s="456">
        <v>2</v>
      </c>
      <c r="C15" s="456">
        <v>5</v>
      </c>
      <c r="D15" s="456">
        <v>3</v>
      </c>
      <c r="E15" s="1">
        <v>4</v>
      </c>
      <c r="F15" s="35">
        <v>2</v>
      </c>
    </row>
    <row r="16" spans="1:13" x14ac:dyDescent="0.15">
      <c r="A16" s="1" t="s">
        <v>13</v>
      </c>
      <c r="B16" s="456">
        <v>7</v>
      </c>
      <c r="C16" s="456">
        <v>1</v>
      </c>
      <c r="D16" s="456">
        <v>1</v>
      </c>
      <c r="E16" s="1">
        <v>2</v>
      </c>
      <c r="F16" s="35">
        <v>4</v>
      </c>
    </row>
    <row r="17" spans="1:6" x14ac:dyDescent="0.15">
      <c r="A17" s="1" t="s">
        <v>14</v>
      </c>
      <c r="B17" s="456">
        <v>11</v>
      </c>
      <c r="C17" s="456">
        <v>11</v>
      </c>
      <c r="D17" s="456">
        <v>7</v>
      </c>
      <c r="E17" s="1">
        <v>7</v>
      </c>
      <c r="F17" s="35">
        <v>4</v>
      </c>
    </row>
    <row r="18" spans="1:6" x14ac:dyDescent="0.15">
      <c r="A18" s="1" t="s">
        <v>15</v>
      </c>
      <c r="B18" s="456">
        <v>6</v>
      </c>
      <c r="C18" s="456">
        <v>3</v>
      </c>
      <c r="D18" s="456">
        <v>7</v>
      </c>
      <c r="E18" s="1">
        <v>4</v>
      </c>
      <c r="F18" s="35">
        <v>5</v>
      </c>
    </row>
    <row r="19" spans="1:6" x14ac:dyDescent="0.15">
      <c r="A19" s="1" t="s">
        <v>417</v>
      </c>
      <c r="B19" s="456">
        <v>4</v>
      </c>
      <c r="C19" s="456">
        <v>5</v>
      </c>
      <c r="D19" s="456">
        <v>3</v>
      </c>
      <c r="E19" s="1">
        <v>5</v>
      </c>
      <c r="F19" s="35">
        <v>9</v>
      </c>
    </row>
    <row r="20" spans="1:6" x14ac:dyDescent="0.15">
      <c r="A20" s="1" t="s">
        <v>17</v>
      </c>
      <c r="B20" s="456">
        <v>6</v>
      </c>
      <c r="C20" s="456">
        <v>4</v>
      </c>
      <c r="D20" s="456">
        <v>0</v>
      </c>
      <c r="E20" s="1">
        <v>4</v>
      </c>
      <c r="F20" s="35">
        <v>3</v>
      </c>
    </row>
    <row r="21" spans="1:6" x14ac:dyDescent="0.15">
      <c r="A21" s="1" t="s">
        <v>18</v>
      </c>
      <c r="B21" s="456">
        <v>6</v>
      </c>
      <c r="C21" s="456">
        <v>1</v>
      </c>
      <c r="D21" s="456">
        <v>4</v>
      </c>
      <c r="E21" s="1">
        <v>1</v>
      </c>
      <c r="F21" s="35">
        <v>4</v>
      </c>
    </row>
    <row r="22" spans="1:6" ht="10.5" customHeight="1" x14ac:dyDescent="0.15">
      <c r="A22" s="1" t="s">
        <v>19</v>
      </c>
      <c r="B22" s="456">
        <v>0</v>
      </c>
      <c r="C22" s="456">
        <v>1</v>
      </c>
      <c r="D22" s="456">
        <v>1</v>
      </c>
      <c r="E22" s="1">
        <v>1</v>
      </c>
      <c r="F22" s="35">
        <v>0</v>
      </c>
    </row>
    <row r="23" spans="1:6" ht="10.5" customHeight="1" x14ac:dyDescent="0.15">
      <c r="A23" s="1" t="s">
        <v>20</v>
      </c>
      <c r="B23" s="456">
        <v>3</v>
      </c>
      <c r="C23" s="456">
        <v>5</v>
      </c>
      <c r="D23" s="456">
        <v>0</v>
      </c>
      <c r="E23" s="1">
        <v>1</v>
      </c>
      <c r="F23" s="35">
        <v>2</v>
      </c>
    </row>
    <row r="24" spans="1:6" ht="9.75" customHeight="1" x14ac:dyDescent="0.15"/>
    <row r="25" spans="1:6" x14ac:dyDescent="0.15">
      <c r="A25" s="1" t="s">
        <v>1252</v>
      </c>
    </row>
    <row r="26" spans="1:6" x14ac:dyDescent="0.15">
      <c r="A26" s="1" t="s">
        <v>1253</v>
      </c>
    </row>
    <row r="27" spans="1:6" x14ac:dyDescent="0.15">
      <c r="A27" s="1" t="s">
        <v>1254</v>
      </c>
    </row>
    <row r="28" spans="1:6" x14ac:dyDescent="0.15">
      <c r="A28" s="1" t="s">
        <v>1255</v>
      </c>
    </row>
    <row r="29" spans="1:6" x14ac:dyDescent="0.15">
      <c r="A29" s="15" t="s">
        <v>21</v>
      </c>
      <c r="B29" s="15"/>
      <c r="C29" s="15"/>
      <c r="D29" s="15"/>
    </row>
    <row r="30" spans="1:6" x14ac:dyDescent="0.15">
      <c r="A30" s="2362" t="s">
        <v>1256</v>
      </c>
      <c r="B30" s="2362"/>
      <c r="C30" s="2362"/>
      <c r="D30" s="2362"/>
      <c r="E30" s="2362"/>
      <c r="F30" s="2362"/>
    </row>
    <row r="31" spans="1:6" x14ac:dyDescent="0.15">
      <c r="A31" s="59"/>
      <c r="B31" s="59"/>
      <c r="C31" s="59"/>
      <c r="D31" s="59"/>
      <c r="E31" s="59"/>
      <c r="F31" s="59"/>
    </row>
    <row r="32" spans="1:6" x14ac:dyDescent="0.15">
      <c r="A32" s="59"/>
      <c r="B32" s="59"/>
      <c r="C32" s="59"/>
      <c r="D32" s="59"/>
      <c r="E32" s="59"/>
      <c r="F32" s="59"/>
    </row>
  </sheetData>
  <mergeCells count="2">
    <mergeCell ref="A2:F2"/>
    <mergeCell ref="A30:F30"/>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dimension ref="A2:H32"/>
  <sheetViews>
    <sheetView zoomScaleNormal="100" workbookViewId="0"/>
  </sheetViews>
  <sheetFormatPr baseColWidth="10" defaultColWidth="11.42578125" defaultRowHeight="10.5" x14ac:dyDescent="0.15"/>
  <cols>
    <col min="1" max="1" width="26.42578125" style="1" customWidth="1"/>
    <col min="2" max="16384" width="11.42578125" style="1"/>
  </cols>
  <sheetData>
    <row r="2" spans="1:8" ht="33.75" customHeight="1" x14ac:dyDescent="0.15">
      <c r="A2" s="2650" t="s">
        <v>1258</v>
      </c>
      <c r="B2" s="2650"/>
      <c r="C2" s="2650"/>
      <c r="D2" s="2650"/>
      <c r="E2" s="2650"/>
      <c r="F2" s="2650"/>
    </row>
    <row r="4" spans="1:8" ht="37.5" customHeight="1" x14ac:dyDescent="0.15">
      <c r="A4" s="2360" t="s">
        <v>1251</v>
      </c>
      <c r="B4" s="2651" t="s">
        <v>1259</v>
      </c>
      <c r="C4" s="2652"/>
      <c r="D4" s="2652"/>
      <c r="E4" s="2652"/>
      <c r="F4" s="2653"/>
      <c r="H4" s="459"/>
    </row>
    <row r="5" spans="1:8" x14ac:dyDescent="0.15">
      <c r="A5" s="2360"/>
      <c r="B5" s="50">
        <v>2012</v>
      </c>
      <c r="C5" s="50">
        <v>2013</v>
      </c>
      <c r="D5" s="50">
        <v>2014</v>
      </c>
      <c r="E5" s="50">
        <v>2015</v>
      </c>
      <c r="F5" s="50">
        <v>2016</v>
      </c>
    </row>
    <row r="6" spans="1:8" s="45" customFormat="1" ht="10.5" customHeight="1" x14ac:dyDescent="0.15">
      <c r="A6" s="45" t="s">
        <v>71</v>
      </c>
      <c r="B6" s="460">
        <f t="shared" ref="B6:F6" si="0">SUM(B7:B24)</f>
        <v>14</v>
      </c>
      <c r="C6" s="460">
        <f t="shared" si="0"/>
        <v>14</v>
      </c>
      <c r="D6" s="460">
        <f t="shared" si="0"/>
        <v>11</v>
      </c>
      <c r="E6" s="460">
        <f t="shared" si="0"/>
        <v>17</v>
      </c>
      <c r="F6" s="460">
        <f t="shared" si="0"/>
        <v>4</v>
      </c>
    </row>
    <row r="7" spans="1:8" x14ac:dyDescent="0.15">
      <c r="A7" s="1" t="s">
        <v>5</v>
      </c>
      <c r="B7" s="461">
        <v>2</v>
      </c>
      <c r="C7" s="461">
        <v>0</v>
      </c>
      <c r="D7" s="461">
        <v>0</v>
      </c>
      <c r="E7" s="461">
        <v>0</v>
      </c>
      <c r="F7" s="461">
        <v>0</v>
      </c>
    </row>
    <row r="8" spans="1:8" x14ac:dyDescent="0.15">
      <c r="A8" s="1" t="s">
        <v>7</v>
      </c>
      <c r="B8" s="461">
        <v>0</v>
      </c>
      <c r="C8" s="461">
        <v>0</v>
      </c>
      <c r="D8" s="461">
        <v>0</v>
      </c>
      <c r="E8" s="461">
        <v>0</v>
      </c>
      <c r="F8" s="461">
        <v>0</v>
      </c>
    </row>
    <row r="9" spans="1:8" x14ac:dyDescent="0.15">
      <c r="A9" s="1" t="s">
        <v>8</v>
      </c>
      <c r="B9" s="461">
        <v>0</v>
      </c>
      <c r="C9" s="461">
        <v>0</v>
      </c>
      <c r="D9" s="461">
        <v>0</v>
      </c>
      <c r="E9" s="461">
        <v>9</v>
      </c>
      <c r="F9" s="461">
        <v>1</v>
      </c>
    </row>
    <row r="10" spans="1:8" x14ac:dyDescent="0.15">
      <c r="A10" s="1" t="s">
        <v>9</v>
      </c>
      <c r="B10" s="461">
        <v>0</v>
      </c>
      <c r="C10" s="461">
        <v>0</v>
      </c>
      <c r="D10" s="461">
        <v>0</v>
      </c>
      <c r="E10" s="461">
        <v>0</v>
      </c>
      <c r="F10" s="461">
        <v>0</v>
      </c>
    </row>
    <row r="11" spans="1:8" x14ac:dyDescent="0.15">
      <c r="A11" s="1" t="s">
        <v>10</v>
      </c>
      <c r="B11" s="461">
        <v>3</v>
      </c>
      <c r="C11" s="461">
        <v>6</v>
      </c>
      <c r="D11" s="461">
        <v>0</v>
      </c>
      <c r="E11" s="461">
        <v>3</v>
      </c>
      <c r="F11" s="461">
        <v>2</v>
      </c>
    </row>
    <row r="12" spans="1:8" x14ac:dyDescent="0.15">
      <c r="A12" s="1" t="s">
        <v>11</v>
      </c>
      <c r="B12" s="461">
        <v>1</v>
      </c>
      <c r="C12" s="461">
        <v>0</v>
      </c>
      <c r="D12" s="461">
        <v>0</v>
      </c>
      <c r="E12" s="461">
        <v>0</v>
      </c>
      <c r="F12" s="461">
        <v>1</v>
      </c>
    </row>
    <row r="13" spans="1:8" ht="11.25" x14ac:dyDescent="0.15">
      <c r="A13" s="1" t="s">
        <v>41</v>
      </c>
      <c r="B13" s="461">
        <v>0</v>
      </c>
      <c r="C13" s="461">
        <v>0</v>
      </c>
      <c r="D13" s="461">
        <v>4</v>
      </c>
      <c r="E13" s="461">
        <v>1</v>
      </c>
      <c r="F13" s="461">
        <v>0</v>
      </c>
    </row>
    <row r="14" spans="1:8" ht="11.25" x14ac:dyDescent="0.15">
      <c r="A14" s="1" t="s">
        <v>42</v>
      </c>
      <c r="B14" s="461">
        <v>0</v>
      </c>
      <c r="C14" s="461">
        <v>1</v>
      </c>
      <c r="D14" s="461">
        <v>6</v>
      </c>
      <c r="E14" s="461">
        <v>2</v>
      </c>
      <c r="F14" s="461">
        <v>0</v>
      </c>
      <c r="G14" s="462"/>
    </row>
    <row r="15" spans="1:8" ht="11.25" x14ac:dyDescent="0.15">
      <c r="A15" s="1" t="s">
        <v>56</v>
      </c>
      <c r="B15" s="461">
        <v>0</v>
      </c>
      <c r="C15" s="461">
        <v>0</v>
      </c>
      <c r="D15" s="461">
        <v>0</v>
      </c>
      <c r="E15" s="461">
        <v>0</v>
      </c>
      <c r="F15" s="461">
        <v>0</v>
      </c>
    </row>
    <row r="16" spans="1:8" ht="11.25" x14ac:dyDescent="0.15">
      <c r="A16" s="1" t="s">
        <v>57</v>
      </c>
      <c r="B16" s="461">
        <v>0</v>
      </c>
      <c r="C16" s="461">
        <v>0</v>
      </c>
      <c r="D16" s="461">
        <v>0</v>
      </c>
      <c r="E16" s="461">
        <v>0</v>
      </c>
      <c r="F16" s="461">
        <v>0</v>
      </c>
    </row>
    <row r="17" spans="1:6" x14ac:dyDescent="0.15">
      <c r="A17" s="1" t="s">
        <v>13</v>
      </c>
      <c r="B17" s="461">
        <v>1</v>
      </c>
      <c r="C17" s="461">
        <v>0</v>
      </c>
      <c r="D17" s="461">
        <v>0</v>
      </c>
      <c r="E17" s="461">
        <v>1</v>
      </c>
      <c r="F17" s="461">
        <v>0</v>
      </c>
    </row>
    <row r="18" spans="1:6" x14ac:dyDescent="0.15">
      <c r="A18" s="1" t="s">
        <v>14</v>
      </c>
      <c r="B18" s="461">
        <v>6</v>
      </c>
      <c r="C18" s="461">
        <v>2</v>
      </c>
      <c r="D18" s="461">
        <v>1</v>
      </c>
      <c r="E18" s="461">
        <v>1</v>
      </c>
      <c r="F18" s="461">
        <v>0</v>
      </c>
    </row>
    <row r="19" spans="1:6" x14ac:dyDescent="0.15">
      <c r="A19" s="1" t="s">
        <v>15</v>
      </c>
      <c r="B19" s="461">
        <v>1</v>
      </c>
      <c r="C19" s="461">
        <v>0</v>
      </c>
      <c r="D19" s="461">
        <v>0</v>
      </c>
      <c r="E19" s="461">
        <v>0</v>
      </c>
      <c r="F19" s="461">
        <v>0</v>
      </c>
    </row>
    <row r="20" spans="1:6" x14ac:dyDescent="0.15">
      <c r="A20" s="1" t="s">
        <v>417</v>
      </c>
      <c r="B20" s="461">
        <v>0</v>
      </c>
      <c r="C20" s="461">
        <v>0</v>
      </c>
      <c r="D20" s="461">
        <v>0</v>
      </c>
      <c r="E20" s="461">
        <v>0</v>
      </c>
      <c r="F20" s="461">
        <v>0</v>
      </c>
    </row>
    <row r="21" spans="1:6" x14ac:dyDescent="0.15">
      <c r="A21" s="1" t="s">
        <v>17</v>
      </c>
      <c r="B21" s="461">
        <v>0</v>
      </c>
      <c r="C21" s="461">
        <v>1</v>
      </c>
      <c r="D21" s="461">
        <v>0</v>
      </c>
      <c r="E21" s="461">
        <v>0</v>
      </c>
      <c r="F21" s="461">
        <v>0</v>
      </c>
    </row>
    <row r="22" spans="1:6" x14ac:dyDescent="0.15">
      <c r="A22" s="1" t="s">
        <v>18</v>
      </c>
      <c r="B22" s="461">
        <v>0</v>
      </c>
      <c r="C22" s="461">
        <v>1</v>
      </c>
      <c r="D22" s="461">
        <v>0</v>
      </c>
      <c r="E22" s="461">
        <v>0</v>
      </c>
      <c r="F22" s="461">
        <v>0</v>
      </c>
    </row>
    <row r="23" spans="1:6" x14ac:dyDescent="0.15">
      <c r="A23" s="1" t="s">
        <v>19</v>
      </c>
      <c r="B23" s="461">
        <v>0</v>
      </c>
      <c r="C23" s="461">
        <v>0</v>
      </c>
      <c r="D23" s="461">
        <v>0</v>
      </c>
      <c r="E23" s="461">
        <v>0</v>
      </c>
      <c r="F23" s="461">
        <v>0</v>
      </c>
    </row>
    <row r="24" spans="1:6" x14ac:dyDescent="0.15">
      <c r="A24" s="1" t="s">
        <v>20</v>
      </c>
      <c r="B24" s="461">
        <v>0</v>
      </c>
      <c r="C24" s="461">
        <v>3</v>
      </c>
      <c r="D24" s="461">
        <v>0</v>
      </c>
      <c r="E24" s="461">
        <v>0</v>
      </c>
      <c r="F24" s="461">
        <v>0</v>
      </c>
    </row>
    <row r="25" spans="1:6" ht="10.5" customHeight="1" x14ac:dyDescent="0.15"/>
    <row r="26" spans="1:6" ht="11.25" customHeight="1" x14ac:dyDescent="0.15">
      <c r="A26" s="1" t="s">
        <v>1252</v>
      </c>
    </row>
    <row r="27" spans="1:6" ht="11.25" customHeight="1" x14ac:dyDescent="0.15">
      <c r="A27" s="1" t="s">
        <v>1253</v>
      </c>
    </row>
    <row r="28" spans="1:6" ht="11.25" customHeight="1" x14ac:dyDescent="0.15">
      <c r="A28" s="1" t="s">
        <v>1254</v>
      </c>
    </row>
    <row r="29" spans="1:6" ht="11.25" customHeight="1" x14ac:dyDescent="0.15">
      <c r="A29" s="1" t="s">
        <v>1255</v>
      </c>
    </row>
    <row r="30" spans="1:6" x14ac:dyDescent="0.15">
      <c r="A30" s="1" t="s">
        <v>21</v>
      </c>
    </row>
    <row r="31" spans="1:6" x14ac:dyDescent="0.15">
      <c r="A31" s="2362" t="s">
        <v>1256</v>
      </c>
      <c r="B31" s="2362"/>
      <c r="C31" s="2362"/>
      <c r="D31" s="2362"/>
      <c r="E31" s="2362"/>
      <c r="F31" s="2362"/>
    </row>
    <row r="32" spans="1:6" x14ac:dyDescent="0.15">
      <c r="A32" s="59"/>
      <c r="B32" s="59"/>
      <c r="C32" s="59"/>
      <c r="D32" s="59"/>
      <c r="E32" s="59"/>
      <c r="F32" s="59"/>
    </row>
  </sheetData>
  <mergeCells count="4">
    <mergeCell ref="A2:F2"/>
    <mergeCell ref="A4:A5"/>
    <mergeCell ref="B4:F4"/>
    <mergeCell ref="A31:F31"/>
  </mergeCells>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dimension ref="A2:L58"/>
  <sheetViews>
    <sheetView zoomScaleNormal="100" workbookViewId="0"/>
  </sheetViews>
  <sheetFormatPr baseColWidth="10" defaultRowHeight="10.5" x14ac:dyDescent="0.15"/>
  <cols>
    <col min="1" max="1" width="20.5703125" style="465" customWidth="1"/>
    <col min="2" max="2" width="17.85546875" style="465" customWidth="1"/>
    <col min="3" max="5" width="28.5703125" style="465" customWidth="1"/>
    <col min="6" max="7" width="11.42578125" style="465"/>
    <col min="8" max="8" width="13.7109375" style="465" bestFit="1" customWidth="1"/>
    <col min="9" max="16384" width="11.42578125" style="465"/>
  </cols>
  <sheetData>
    <row r="2" spans="1:10" s="463" customFormat="1" ht="15" customHeight="1" x14ac:dyDescent="0.15">
      <c r="A2" s="2659" t="s">
        <v>1260</v>
      </c>
      <c r="B2" s="2659"/>
      <c r="C2" s="2659"/>
      <c r="D2" s="2659"/>
      <c r="E2" s="2659"/>
    </row>
    <row r="3" spans="1:10" s="463" customFormat="1" ht="6" customHeight="1" x14ac:dyDescent="0.15">
      <c r="I3" s="464"/>
    </row>
    <row r="4" spans="1:10" ht="15" customHeight="1" x14ac:dyDescent="0.15">
      <c r="A4" s="2660" t="s">
        <v>1</v>
      </c>
      <c r="B4" s="2663" t="s">
        <v>379</v>
      </c>
      <c r="C4" s="2664"/>
      <c r="D4" s="2664"/>
      <c r="E4" s="2665"/>
    </row>
    <row r="5" spans="1:10" ht="9.75" customHeight="1" x14ac:dyDescent="0.15">
      <c r="A5" s="2661"/>
      <c r="B5" s="2660" t="s">
        <v>1261</v>
      </c>
      <c r="C5" s="2666" t="s">
        <v>1262</v>
      </c>
      <c r="D5" s="2666" t="s">
        <v>1263</v>
      </c>
      <c r="E5" s="2669" t="s">
        <v>1264</v>
      </c>
    </row>
    <row r="6" spans="1:10" ht="9.75" customHeight="1" x14ac:dyDescent="0.15">
      <c r="A6" s="2661"/>
      <c r="B6" s="2661"/>
      <c r="C6" s="2667"/>
      <c r="D6" s="2667"/>
      <c r="E6" s="2670"/>
    </row>
    <row r="7" spans="1:10" ht="9.75" customHeight="1" x14ac:dyDescent="0.15">
      <c r="A7" s="2662"/>
      <c r="B7" s="2662"/>
      <c r="C7" s="2668"/>
      <c r="D7" s="2668"/>
      <c r="E7" s="2671"/>
    </row>
    <row r="8" spans="1:10" x14ac:dyDescent="0.15">
      <c r="A8" s="466" t="s">
        <v>71</v>
      </c>
      <c r="B8" s="467">
        <f>SUM(B9:B23)</f>
        <v>7651</v>
      </c>
      <c r="C8" s="467">
        <f>SUM(C9:C23)</f>
        <v>1779</v>
      </c>
      <c r="D8" s="467">
        <f>SUM(D9:D23)</f>
        <v>1632</v>
      </c>
      <c r="E8" s="467">
        <f>SUM(E9:E23)</f>
        <v>4240</v>
      </c>
      <c r="G8" s="468"/>
      <c r="H8" s="468"/>
      <c r="I8" s="468"/>
      <c r="J8" s="468"/>
    </row>
    <row r="9" spans="1:10" x14ac:dyDescent="0.15">
      <c r="A9" s="463" t="s">
        <v>5</v>
      </c>
      <c r="B9" s="342">
        <f>SUM(C9:E9)</f>
        <v>181</v>
      </c>
      <c r="C9" s="314">
        <v>63</v>
      </c>
      <c r="D9" s="314">
        <v>89</v>
      </c>
      <c r="E9" s="322">
        <v>29</v>
      </c>
      <c r="G9" s="469"/>
      <c r="H9" s="469"/>
      <c r="I9" s="468"/>
      <c r="J9" s="469"/>
    </row>
    <row r="10" spans="1:10" x14ac:dyDescent="0.15">
      <c r="A10" s="463" t="s">
        <v>7</v>
      </c>
      <c r="B10" s="342">
        <f t="shared" ref="B10:B23" si="0">SUM(C10:E10)</f>
        <v>480</v>
      </c>
      <c r="C10" s="314">
        <v>142</v>
      </c>
      <c r="D10" s="314">
        <v>307</v>
      </c>
      <c r="E10" s="322">
        <v>31</v>
      </c>
      <c r="G10" s="469"/>
      <c r="H10" s="469"/>
      <c r="I10" s="468"/>
      <c r="J10" s="469"/>
    </row>
    <row r="11" spans="1:10" x14ac:dyDescent="0.15">
      <c r="A11" s="470" t="s">
        <v>8</v>
      </c>
      <c r="B11" s="342">
        <f t="shared" si="0"/>
        <v>130</v>
      </c>
      <c r="C11" s="314">
        <v>54</v>
      </c>
      <c r="D11" s="314">
        <v>55</v>
      </c>
      <c r="E11" s="322">
        <v>21</v>
      </c>
      <c r="G11" s="469"/>
      <c r="H11" s="469"/>
      <c r="I11" s="468"/>
      <c r="J11" s="469"/>
    </row>
    <row r="12" spans="1:10" x14ac:dyDescent="0.15">
      <c r="A12" s="470" t="s">
        <v>9</v>
      </c>
      <c r="B12" s="342">
        <f t="shared" si="0"/>
        <v>82</v>
      </c>
      <c r="C12" s="314">
        <v>59</v>
      </c>
      <c r="D12" s="314">
        <v>8</v>
      </c>
      <c r="E12" s="322">
        <v>15</v>
      </c>
      <c r="G12" s="469"/>
      <c r="H12" s="469"/>
      <c r="I12" s="468"/>
      <c r="J12" s="469"/>
    </row>
    <row r="13" spans="1:10" x14ac:dyDescent="0.15">
      <c r="A13" s="470" t="s">
        <v>10</v>
      </c>
      <c r="B13" s="342">
        <f t="shared" si="0"/>
        <v>162</v>
      </c>
      <c r="C13" s="314">
        <v>113</v>
      </c>
      <c r="D13" s="314">
        <v>33</v>
      </c>
      <c r="E13" s="322">
        <v>16</v>
      </c>
      <c r="G13" s="469"/>
      <c r="H13" s="469"/>
      <c r="I13" s="468"/>
      <c r="J13" s="469"/>
    </row>
    <row r="14" spans="1:10" x14ac:dyDescent="0.15">
      <c r="A14" s="470" t="s">
        <v>11</v>
      </c>
      <c r="B14" s="342">
        <f t="shared" si="0"/>
        <v>180</v>
      </c>
      <c r="C14" s="314">
        <v>130</v>
      </c>
      <c r="D14" s="314">
        <v>7</v>
      </c>
      <c r="E14" s="322">
        <v>43</v>
      </c>
      <c r="G14" s="469"/>
      <c r="H14" s="469"/>
      <c r="I14" s="468"/>
      <c r="J14" s="469"/>
    </row>
    <row r="15" spans="1:10" x14ac:dyDescent="0.15">
      <c r="A15" s="470" t="s">
        <v>12</v>
      </c>
      <c r="B15" s="342">
        <f t="shared" si="0"/>
        <v>407</v>
      </c>
      <c r="C15" s="314">
        <v>296</v>
      </c>
      <c r="D15" s="314">
        <v>91</v>
      </c>
      <c r="E15" s="322">
        <v>20</v>
      </c>
      <c r="G15" s="469"/>
      <c r="H15" s="469"/>
      <c r="I15" s="468"/>
      <c r="J15" s="469"/>
    </row>
    <row r="16" spans="1:10" x14ac:dyDescent="0.15">
      <c r="A16" s="470" t="s">
        <v>13</v>
      </c>
      <c r="B16" s="342">
        <f t="shared" si="0"/>
        <v>210</v>
      </c>
      <c r="C16" s="314">
        <v>99</v>
      </c>
      <c r="D16" s="314">
        <v>45</v>
      </c>
      <c r="E16" s="322">
        <v>66</v>
      </c>
      <c r="G16" s="469"/>
      <c r="H16" s="469"/>
      <c r="I16" s="468"/>
      <c r="J16" s="469"/>
    </row>
    <row r="17" spans="1:10" x14ac:dyDescent="0.15">
      <c r="A17" s="470" t="s">
        <v>14</v>
      </c>
      <c r="B17" s="342">
        <f t="shared" si="0"/>
        <v>886</v>
      </c>
      <c r="C17" s="314">
        <v>145</v>
      </c>
      <c r="D17" s="314">
        <v>104</v>
      </c>
      <c r="E17" s="322">
        <v>637</v>
      </c>
      <c r="G17" s="469"/>
      <c r="H17" s="469"/>
      <c r="I17" s="468"/>
      <c r="J17" s="469"/>
    </row>
    <row r="18" spans="1:10" x14ac:dyDescent="0.15">
      <c r="A18" s="470" t="s">
        <v>15</v>
      </c>
      <c r="B18" s="342">
        <f t="shared" si="0"/>
        <v>1116</v>
      </c>
      <c r="C18" s="314">
        <v>207</v>
      </c>
      <c r="D18" s="314">
        <v>276</v>
      </c>
      <c r="E18" s="322">
        <v>633</v>
      </c>
      <c r="G18" s="469"/>
      <c r="H18" s="469"/>
      <c r="I18" s="468"/>
      <c r="J18" s="469"/>
    </row>
    <row r="19" spans="1:10" x14ac:dyDescent="0.15">
      <c r="A19" s="470" t="s">
        <v>16</v>
      </c>
      <c r="B19" s="342">
        <f t="shared" si="0"/>
        <v>1643</v>
      </c>
      <c r="C19" s="314">
        <v>155</v>
      </c>
      <c r="D19" s="314">
        <v>240</v>
      </c>
      <c r="E19" s="322">
        <v>1248</v>
      </c>
      <c r="G19" s="469"/>
      <c r="H19" s="469"/>
      <c r="I19" s="468"/>
      <c r="J19" s="469"/>
    </row>
    <row r="20" spans="1:10" x14ac:dyDescent="0.15">
      <c r="A20" s="463" t="s">
        <v>17</v>
      </c>
      <c r="B20" s="342">
        <f t="shared" si="0"/>
        <v>677</v>
      </c>
      <c r="C20" s="314">
        <v>85</v>
      </c>
      <c r="D20" s="314">
        <v>126</v>
      </c>
      <c r="E20" s="322">
        <v>466</v>
      </c>
      <c r="G20" s="469"/>
      <c r="H20" s="469"/>
      <c r="I20" s="468"/>
      <c r="J20" s="469"/>
    </row>
    <row r="21" spans="1:10" x14ac:dyDescent="0.15">
      <c r="A21" s="463" t="s">
        <v>18</v>
      </c>
      <c r="B21" s="342">
        <f t="shared" si="0"/>
        <v>1335</v>
      </c>
      <c r="C21" s="314">
        <v>158</v>
      </c>
      <c r="D21" s="314">
        <v>231</v>
      </c>
      <c r="E21" s="322">
        <v>946</v>
      </c>
      <c r="G21" s="469"/>
      <c r="H21" s="469"/>
      <c r="I21" s="468"/>
      <c r="J21" s="469"/>
    </row>
    <row r="22" spans="1:10" x14ac:dyDescent="0.15">
      <c r="A22" s="463" t="s">
        <v>19</v>
      </c>
      <c r="B22" s="342">
        <f t="shared" si="0"/>
        <v>119</v>
      </c>
      <c r="C22" s="314">
        <v>46</v>
      </c>
      <c r="D22" s="314">
        <v>14</v>
      </c>
      <c r="E22" s="322">
        <v>59</v>
      </c>
      <c r="G22" s="469"/>
      <c r="H22" s="469"/>
      <c r="I22" s="468"/>
      <c r="J22" s="469"/>
    </row>
    <row r="23" spans="1:10" x14ac:dyDescent="0.15">
      <c r="A23" s="463" t="s">
        <v>20</v>
      </c>
      <c r="B23" s="342">
        <f t="shared" si="0"/>
        <v>43</v>
      </c>
      <c r="C23" s="314">
        <v>27</v>
      </c>
      <c r="D23" s="314">
        <v>6</v>
      </c>
      <c r="E23" s="322">
        <v>10</v>
      </c>
      <c r="G23" s="469"/>
      <c r="H23" s="469"/>
      <c r="I23" s="468"/>
      <c r="J23" s="469"/>
    </row>
    <row r="24" spans="1:10" x14ac:dyDescent="0.15">
      <c r="A24" s="463"/>
      <c r="B24" s="342"/>
      <c r="C24" s="314"/>
      <c r="D24" s="314"/>
      <c r="E24" s="322"/>
    </row>
    <row r="25" spans="1:10" ht="15" customHeight="1" x14ac:dyDescent="0.15">
      <c r="A25" s="2672" t="s">
        <v>1265</v>
      </c>
      <c r="B25" s="2672"/>
      <c r="C25" s="2672"/>
      <c r="D25" s="2672"/>
      <c r="E25" s="2672"/>
    </row>
    <row r="26" spans="1:10" ht="22.5" customHeight="1" x14ac:dyDescent="0.15">
      <c r="A26" s="2672" t="s">
        <v>1266</v>
      </c>
      <c r="B26" s="2672"/>
      <c r="C26" s="2672"/>
      <c r="D26" s="2672"/>
      <c r="E26" s="2672"/>
    </row>
    <row r="27" spans="1:10" ht="11.25" customHeight="1" x14ac:dyDescent="0.15">
      <c r="A27" s="2672" t="s">
        <v>1267</v>
      </c>
      <c r="B27" s="2672"/>
      <c r="C27" s="2672"/>
      <c r="D27" s="2672"/>
      <c r="E27" s="2672"/>
    </row>
    <row r="28" spans="1:10" ht="22.5" customHeight="1" x14ac:dyDescent="0.15">
      <c r="A28" s="2673" t="s">
        <v>1268</v>
      </c>
      <c r="B28" s="2673"/>
      <c r="C28" s="2673"/>
      <c r="D28" s="2673"/>
      <c r="E28" s="2673"/>
    </row>
    <row r="29" spans="1:10" ht="22.5" customHeight="1" x14ac:dyDescent="0.15">
      <c r="A29" s="2674" t="s">
        <v>1269</v>
      </c>
      <c r="B29" s="2674"/>
      <c r="C29" s="2674"/>
      <c r="D29" s="2674"/>
      <c r="E29" s="2674"/>
    </row>
    <row r="30" spans="1:10" ht="11.25" customHeight="1" x14ac:dyDescent="0.15">
      <c r="A30" s="2656" t="s">
        <v>1270</v>
      </c>
      <c r="B30" s="2656"/>
      <c r="C30" s="2656"/>
      <c r="D30" s="2656"/>
      <c r="E30" s="2656"/>
    </row>
    <row r="31" spans="1:10" ht="11.25" customHeight="1" x14ac:dyDescent="0.15">
      <c r="A31" s="2656" t="s">
        <v>1271</v>
      </c>
      <c r="B31" s="2656"/>
      <c r="C31" s="2656"/>
      <c r="D31" s="2656"/>
      <c r="E31" s="2656"/>
    </row>
    <row r="32" spans="1:10" ht="22.5" customHeight="1" x14ac:dyDescent="0.15">
      <c r="A32" s="2657" t="s">
        <v>1272</v>
      </c>
      <c r="B32" s="2657"/>
      <c r="C32" s="2657"/>
      <c r="D32" s="2657"/>
      <c r="E32" s="2657"/>
    </row>
    <row r="33" spans="1:12" ht="22.5" customHeight="1" x14ac:dyDescent="0.15">
      <c r="A33" s="2656" t="s">
        <v>1273</v>
      </c>
      <c r="B33" s="2656"/>
      <c r="C33" s="2656"/>
      <c r="D33" s="2656"/>
      <c r="E33" s="2656"/>
    </row>
    <row r="34" spans="1:12" ht="12" customHeight="1" x14ac:dyDescent="0.15">
      <c r="A34" s="2656" t="s">
        <v>1274</v>
      </c>
      <c r="B34" s="2656"/>
      <c r="C34" s="2656"/>
      <c r="D34" s="2656"/>
      <c r="E34" s="2656"/>
    </row>
    <row r="35" spans="1:12" ht="12" customHeight="1" x14ac:dyDescent="0.15">
      <c r="A35" s="2658" t="s">
        <v>1275</v>
      </c>
      <c r="B35" s="2658"/>
      <c r="C35" s="2658"/>
      <c r="D35" s="2658"/>
      <c r="E35" s="2658"/>
    </row>
    <row r="36" spans="1:12" ht="43.5" customHeight="1" x14ac:dyDescent="0.15">
      <c r="A36" s="2654" t="s">
        <v>1276</v>
      </c>
      <c r="B36" s="2654"/>
      <c r="C36" s="2654"/>
      <c r="D36" s="2654"/>
      <c r="E36" s="2654"/>
      <c r="H36" s="2654"/>
      <c r="I36" s="2654"/>
      <c r="J36" s="2654"/>
      <c r="K36" s="2654"/>
      <c r="L36" s="2654"/>
    </row>
    <row r="37" spans="1:12" ht="22.5" customHeight="1" x14ac:dyDescent="0.15">
      <c r="A37" s="2655" t="s">
        <v>1277</v>
      </c>
      <c r="B37" s="2655"/>
      <c r="C37" s="2655"/>
      <c r="D37" s="2655"/>
      <c r="E37" s="2655"/>
    </row>
    <row r="38" spans="1:12" x14ac:dyDescent="0.15">
      <c r="D38" s="471"/>
      <c r="E38" s="471"/>
    </row>
    <row r="39" spans="1:12" ht="10.5" customHeight="1" x14ac:dyDescent="0.15"/>
    <row r="40" spans="1:12" ht="10.5" customHeight="1" x14ac:dyDescent="0.15"/>
    <row r="41" spans="1:12" ht="10.5" customHeight="1" x14ac:dyDescent="0.15">
      <c r="B41" s="472"/>
      <c r="C41" s="472"/>
      <c r="D41" s="472"/>
      <c r="E41" s="472"/>
      <c r="F41" s="472"/>
      <c r="G41" s="473"/>
      <c r="H41" s="473"/>
    </row>
    <row r="42" spans="1:12" x14ac:dyDescent="0.15">
      <c r="B42" s="472"/>
      <c r="C42" s="472"/>
      <c r="D42" s="472"/>
      <c r="E42" s="472"/>
      <c r="F42" s="472"/>
      <c r="H42" s="473"/>
    </row>
    <row r="43" spans="1:12" x14ac:dyDescent="0.15">
      <c r="B43" s="474"/>
      <c r="C43" s="475"/>
      <c r="D43" s="475"/>
      <c r="E43" s="38"/>
      <c r="F43" s="38"/>
    </row>
    <row r="44" spans="1:12" x14ac:dyDescent="0.15">
      <c r="B44" s="474"/>
      <c r="C44" s="475"/>
      <c r="D44" s="475"/>
      <c r="E44" s="38"/>
      <c r="F44" s="38"/>
    </row>
    <row r="45" spans="1:12" x14ac:dyDescent="0.15">
      <c r="B45" s="474"/>
      <c r="C45" s="475"/>
      <c r="D45" s="475"/>
      <c r="E45" s="38"/>
      <c r="F45" s="38"/>
    </row>
    <row r="46" spans="1:12" x14ac:dyDescent="0.15">
      <c r="B46" s="474"/>
      <c r="C46" s="475"/>
      <c r="D46" s="475"/>
      <c r="E46" s="38"/>
      <c r="F46" s="38"/>
    </row>
    <row r="47" spans="1:12" x14ac:dyDescent="0.15">
      <c r="B47" s="474"/>
      <c r="C47" s="475"/>
      <c r="D47" s="475"/>
      <c r="E47" s="38"/>
      <c r="F47" s="38"/>
    </row>
    <row r="48" spans="1:12" x14ac:dyDescent="0.15">
      <c r="B48" s="474"/>
      <c r="C48" s="475"/>
      <c r="D48" s="475"/>
      <c r="E48" s="38"/>
      <c r="F48" s="38"/>
    </row>
    <row r="49" spans="1:6" x14ac:dyDescent="0.15">
      <c r="A49" s="475"/>
      <c r="B49" s="474"/>
      <c r="C49" s="475"/>
      <c r="D49" s="475"/>
      <c r="E49" s="38"/>
      <c r="F49" s="38"/>
    </row>
    <row r="50" spans="1:6" x14ac:dyDescent="0.15">
      <c r="A50" s="475"/>
      <c r="B50" s="474"/>
      <c r="C50" s="475"/>
      <c r="D50" s="475"/>
      <c r="E50" s="38"/>
      <c r="F50" s="38"/>
    </row>
    <row r="51" spans="1:6" x14ac:dyDescent="0.15">
      <c r="A51" s="38"/>
      <c r="B51" s="472"/>
      <c r="C51" s="38"/>
      <c r="D51" s="38"/>
      <c r="E51" s="38"/>
      <c r="F51" s="38"/>
    </row>
    <row r="52" spans="1:6" x14ac:dyDescent="0.15">
      <c r="A52" s="38"/>
      <c r="B52" s="472"/>
      <c r="C52" s="38"/>
      <c r="D52" s="38"/>
      <c r="E52" s="38"/>
      <c r="F52" s="38"/>
    </row>
    <row r="53" spans="1:6" x14ac:dyDescent="0.15">
      <c r="A53" s="38"/>
      <c r="B53" s="472"/>
      <c r="C53" s="38"/>
      <c r="D53" s="38"/>
      <c r="E53" s="38"/>
      <c r="F53" s="38"/>
    </row>
    <row r="54" spans="1:6" x14ac:dyDescent="0.15">
      <c r="A54" s="38"/>
      <c r="B54" s="472"/>
      <c r="C54" s="38"/>
      <c r="D54" s="38"/>
      <c r="E54" s="38"/>
      <c r="F54" s="38"/>
    </row>
    <row r="55" spans="1:6" x14ac:dyDescent="0.15">
      <c r="A55" s="38"/>
      <c r="B55" s="472"/>
      <c r="C55" s="38"/>
      <c r="D55" s="38"/>
      <c r="E55" s="38"/>
      <c r="F55" s="38"/>
    </row>
    <row r="56" spans="1:6" x14ac:dyDescent="0.15">
      <c r="A56" s="38"/>
      <c r="B56" s="472"/>
      <c r="C56" s="38"/>
      <c r="D56" s="38"/>
      <c r="E56" s="38"/>
      <c r="F56" s="38"/>
    </row>
    <row r="57" spans="1:6" x14ac:dyDescent="0.15">
      <c r="A57" s="38"/>
      <c r="B57" s="472"/>
      <c r="C57" s="38"/>
      <c r="D57" s="38"/>
      <c r="E57" s="38"/>
      <c r="F57" s="38"/>
    </row>
    <row r="58" spans="1:6" x14ac:dyDescent="0.15">
      <c r="A58" s="38"/>
      <c r="B58" s="472"/>
      <c r="C58" s="38"/>
      <c r="D58" s="38"/>
      <c r="E58" s="38"/>
      <c r="F58" s="38"/>
    </row>
  </sheetData>
  <mergeCells count="21">
    <mergeCell ref="A30:E30"/>
    <mergeCell ref="A2:E2"/>
    <mergeCell ref="A4:A7"/>
    <mergeCell ref="B4:E4"/>
    <mergeCell ref="B5:B7"/>
    <mergeCell ref="C5:C7"/>
    <mergeCell ref="D5:D7"/>
    <mergeCell ref="E5:E7"/>
    <mergeCell ref="A25:E25"/>
    <mergeCell ref="A26:E26"/>
    <mergeCell ref="A27:E27"/>
    <mergeCell ref="A28:E28"/>
    <mergeCell ref="A29:E29"/>
    <mergeCell ref="H36:L36"/>
    <mergeCell ref="A37:E37"/>
    <mergeCell ref="A31:E31"/>
    <mergeCell ref="A32:E32"/>
    <mergeCell ref="A33:E33"/>
    <mergeCell ref="A34:E34"/>
    <mergeCell ref="A35:E35"/>
    <mergeCell ref="A36:E36"/>
  </mergeCells>
  <pageMargins left="0.7" right="0.7" top="0.75" bottom="0.75" header="0.3" footer="0.3"/>
  <pageSetup paperSize="14" orientation="landscape"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dimension ref="A1:N27"/>
  <sheetViews>
    <sheetView zoomScaleNormal="100" workbookViewId="0"/>
  </sheetViews>
  <sheetFormatPr baseColWidth="10" defaultRowHeight="10.5" x14ac:dyDescent="0.15"/>
  <cols>
    <col min="1" max="1" width="19.85546875" style="465" customWidth="1"/>
    <col min="2" max="2" width="11.42578125" style="465"/>
    <col min="3" max="3" width="12.28515625" style="465" customWidth="1"/>
    <col min="4" max="11" width="11.42578125" style="465"/>
    <col min="12" max="12" width="17.85546875" style="465" customWidth="1"/>
    <col min="13" max="16384" width="11.42578125" style="465"/>
  </cols>
  <sheetData>
    <row r="1" spans="1:14" x14ac:dyDescent="0.15">
      <c r="A1" s="476"/>
      <c r="B1" s="477"/>
      <c r="C1" s="477"/>
      <c r="D1" s="477"/>
      <c r="E1" s="477"/>
      <c r="F1" s="477"/>
      <c r="G1" s="477"/>
      <c r="H1" s="477"/>
      <c r="I1" s="477"/>
      <c r="J1" s="477"/>
      <c r="K1" s="477"/>
      <c r="L1" s="477"/>
    </row>
    <row r="2" spans="1:14" ht="22.5" customHeight="1" x14ac:dyDescent="0.15">
      <c r="A2" s="2675" t="s">
        <v>1278</v>
      </c>
      <c r="B2" s="2675"/>
      <c r="C2" s="2675"/>
      <c r="D2" s="2675"/>
      <c r="E2" s="2675"/>
      <c r="F2" s="2675"/>
      <c r="G2" s="2675"/>
      <c r="H2" s="2675"/>
      <c r="I2" s="2675"/>
      <c r="J2" s="2675"/>
      <c r="K2" s="2675"/>
      <c r="L2" s="2675"/>
    </row>
    <row r="3" spans="1:14" ht="9" customHeight="1" x14ac:dyDescent="0.15">
      <c r="A3" s="477"/>
      <c r="B3" s="477"/>
      <c r="C3" s="477"/>
      <c r="D3" s="477"/>
      <c r="E3" s="477"/>
      <c r="F3" s="477"/>
      <c r="G3" s="477"/>
      <c r="H3" s="477"/>
      <c r="I3" s="477"/>
      <c r="J3" s="477"/>
      <c r="K3" s="477"/>
      <c r="L3" s="477"/>
    </row>
    <row r="4" spans="1:14" ht="15" customHeight="1" x14ac:dyDescent="0.15">
      <c r="A4" s="2676" t="s">
        <v>1</v>
      </c>
      <c r="B4" s="2669" t="s">
        <v>89</v>
      </c>
      <c r="C4" s="2677" t="s">
        <v>1279</v>
      </c>
      <c r="D4" s="2678"/>
      <c r="E4" s="2678"/>
      <c r="F4" s="2678"/>
      <c r="G4" s="2678"/>
      <c r="H4" s="2678"/>
      <c r="I4" s="2678"/>
      <c r="J4" s="2678"/>
      <c r="K4" s="2678"/>
      <c r="L4" s="478"/>
    </row>
    <row r="5" spans="1:14" ht="33.75" customHeight="1" x14ac:dyDescent="0.15">
      <c r="A5" s="2676"/>
      <c r="B5" s="2671"/>
      <c r="C5" s="479" t="s">
        <v>1280</v>
      </c>
      <c r="D5" s="479" t="s">
        <v>1281</v>
      </c>
      <c r="E5" s="479" t="s">
        <v>1282</v>
      </c>
      <c r="F5" s="479" t="s">
        <v>1283</v>
      </c>
      <c r="G5" s="479" t="s">
        <v>1284</v>
      </c>
      <c r="H5" s="479" t="s">
        <v>1285</v>
      </c>
      <c r="I5" s="479" t="s">
        <v>1286</v>
      </c>
      <c r="J5" s="479" t="s">
        <v>1287</v>
      </c>
      <c r="K5" s="479" t="s">
        <v>1288</v>
      </c>
      <c r="L5" s="479" t="s">
        <v>1289</v>
      </c>
    </row>
    <row r="6" spans="1:14" x14ac:dyDescent="0.15">
      <c r="A6" s="480" t="s">
        <v>71</v>
      </c>
      <c r="B6" s="481">
        <f>SUM(B7:B21)</f>
        <v>1775</v>
      </c>
      <c r="C6" s="481">
        <f t="shared" ref="C6:L6" si="0">SUM(C7:C21)</f>
        <v>36</v>
      </c>
      <c r="D6" s="481">
        <f t="shared" si="0"/>
        <v>172</v>
      </c>
      <c r="E6" s="481">
        <f t="shared" si="0"/>
        <v>12</v>
      </c>
      <c r="F6" s="481">
        <f t="shared" si="0"/>
        <v>32</v>
      </c>
      <c r="G6" s="481">
        <f t="shared" si="0"/>
        <v>8</v>
      </c>
      <c r="H6" s="481">
        <f t="shared" si="0"/>
        <v>281</v>
      </c>
      <c r="I6" s="481">
        <f t="shared" si="0"/>
        <v>5</v>
      </c>
      <c r="J6" s="481">
        <f t="shared" si="0"/>
        <v>13</v>
      </c>
      <c r="K6" s="481">
        <f>SUM(K7:K21)</f>
        <v>4</v>
      </c>
      <c r="L6" s="481">
        <f t="shared" si="0"/>
        <v>1212</v>
      </c>
      <c r="M6" s="482"/>
      <c r="N6" s="482"/>
    </row>
    <row r="7" spans="1:14" x14ac:dyDescent="0.15">
      <c r="A7" s="470" t="s">
        <v>5</v>
      </c>
      <c r="B7" s="481">
        <f>SUM(C7:L7)</f>
        <v>63</v>
      </c>
      <c r="C7" s="483">
        <v>0</v>
      </c>
      <c r="D7" s="483">
        <v>42</v>
      </c>
      <c r="E7" s="483">
        <v>0</v>
      </c>
      <c r="F7" s="483">
        <v>0</v>
      </c>
      <c r="G7" s="483">
        <v>0</v>
      </c>
      <c r="H7" s="483">
        <v>0</v>
      </c>
      <c r="I7" s="483">
        <v>0</v>
      </c>
      <c r="J7" s="483">
        <v>0</v>
      </c>
      <c r="K7" s="483">
        <v>0</v>
      </c>
      <c r="L7" s="483">
        <v>21</v>
      </c>
      <c r="M7" s="484"/>
      <c r="N7" s="484"/>
    </row>
    <row r="8" spans="1:14" x14ac:dyDescent="0.15">
      <c r="A8" s="470" t="s">
        <v>7</v>
      </c>
      <c r="B8" s="481">
        <f t="shared" ref="B8:B21" si="1">SUM(C8:L8)</f>
        <v>142</v>
      </c>
      <c r="C8" s="483">
        <v>0</v>
      </c>
      <c r="D8" s="483">
        <v>122</v>
      </c>
      <c r="E8" s="483">
        <v>0</v>
      </c>
      <c r="F8" s="483">
        <v>0</v>
      </c>
      <c r="G8" s="483">
        <v>0</v>
      </c>
      <c r="H8" s="483">
        <v>3</v>
      </c>
      <c r="I8" s="483">
        <v>1</v>
      </c>
      <c r="J8" s="483">
        <v>0</v>
      </c>
      <c r="K8" s="483">
        <v>0</v>
      </c>
      <c r="L8" s="483">
        <v>16</v>
      </c>
      <c r="M8" s="484"/>
      <c r="N8" s="484"/>
    </row>
    <row r="9" spans="1:14" x14ac:dyDescent="0.15">
      <c r="A9" s="470" t="s">
        <v>8</v>
      </c>
      <c r="B9" s="481">
        <f t="shared" si="1"/>
        <v>54</v>
      </c>
      <c r="C9" s="483">
        <v>23</v>
      </c>
      <c r="D9" s="483">
        <v>1</v>
      </c>
      <c r="E9" s="483">
        <v>1</v>
      </c>
      <c r="F9" s="483">
        <v>0</v>
      </c>
      <c r="G9" s="483">
        <v>0</v>
      </c>
      <c r="H9" s="483">
        <v>5</v>
      </c>
      <c r="I9" s="483">
        <v>1</v>
      </c>
      <c r="J9" s="483">
        <v>1</v>
      </c>
      <c r="K9" s="483">
        <v>0</v>
      </c>
      <c r="L9" s="483">
        <v>22</v>
      </c>
      <c r="M9" s="484"/>
      <c r="N9" s="484"/>
    </row>
    <row r="10" spans="1:14" x14ac:dyDescent="0.15">
      <c r="A10" s="470" t="s">
        <v>9</v>
      </c>
      <c r="B10" s="481">
        <f t="shared" si="1"/>
        <v>59</v>
      </c>
      <c r="C10" s="483">
        <v>1</v>
      </c>
      <c r="D10" s="483">
        <v>0</v>
      </c>
      <c r="E10" s="483">
        <v>10</v>
      </c>
      <c r="F10" s="483">
        <v>15</v>
      </c>
      <c r="G10" s="483">
        <v>0</v>
      </c>
      <c r="H10" s="483">
        <v>0</v>
      </c>
      <c r="I10" s="483">
        <v>0</v>
      </c>
      <c r="J10" s="483">
        <v>1</v>
      </c>
      <c r="K10" s="483">
        <v>0</v>
      </c>
      <c r="L10" s="483">
        <v>32</v>
      </c>
      <c r="M10" s="484"/>
      <c r="N10" s="484"/>
    </row>
    <row r="11" spans="1:14" x14ac:dyDescent="0.15">
      <c r="A11" s="470" t="s">
        <v>10</v>
      </c>
      <c r="B11" s="481">
        <f t="shared" si="1"/>
        <v>113</v>
      </c>
      <c r="C11" s="483">
        <v>3</v>
      </c>
      <c r="D11" s="483">
        <v>1</v>
      </c>
      <c r="E11" s="483">
        <v>0</v>
      </c>
      <c r="F11" s="483">
        <v>8</v>
      </c>
      <c r="G11" s="483">
        <v>0</v>
      </c>
      <c r="H11" s="483">
        <v>6</v>
      </c>
      <c r="I11" s="483">
        <v>0</v>
      </c>
      <c r="J11" s="483">
        <v>0</v>
      </c>
      <c r="K11" s="483">
        <v>0</v>
      </c>
      <c r="L11" s="483">
        <v>95</v>
      </c>
      <c r="M11" s="484"/>
      <c r="N11" s="484"/>
    </row>
    <row r="12" spans="1:14" x14ac:dyDescent="0.15">
      <c r="A12" s="470" t="s">
        <v>11</v>
      </c>
      <c r="B12" s="481">
        <f t="shared" si="1"/>
        <v>130</v>
      </c>
      <c r="C12" s="483">
        <v>4</v>
      </c>
      <c r="D12" s="483">
        <v>1</v>
      </c>
      <c r="E12" s="483">
        <v>0</v>
      </c>
      <c r="F12" s="483">
        <v>4</v>
      </c>
      <c r="G12" s="483">
        <v>0</v>
      </c>
      <c r="H12" s="483">
        <v>10</v>
      </c>
      <c r="I12" s="483">
        <v>1</v>
      </c>
      <c r="J12" s="483">
        <v>3</v>
      </c>
      <c r="K12" s="483">
        <v>0</v>
      </c>
      <c r="L12" s="483">
        <v>107</v>
      </c>
      <c r="M12" s="484"/>
      <c r="N12" s="484"/>
    </row>
    <row r="13" spans="1:14" x14ac:dyDescent="0.15">
      <c r="A13" s="470" t="s">
        <v>12</v>
      </c>
      <c r="B13" s="481">
        <f t="shared" si="1"/>
        <v>295</v>
      </c>
      <c r="C13" s="483">
        <v>2</v>
      </c>
      <c r="D13" s="483">
        <v>5</v>
      </c>
      <c r="E13" s="483">
        <v>0</v>
      </c>
      <c r="F13" s="483">
        <v>5</v>
      </c>
      <c r="G13" s="483">
        <v>4</v>
      </c>
      <c r="H13" s="483">
        <v>25</v>
      </c>
      <c r="I13" s="483">
        <v>1</v>
      </c>
      <c r="J13" s="483">
        <v>6</v>
      </c>
      <c r="K13" s="483">
        <v>1</v>
      </c>
      <c r="L13" s="483">
        <v>246</v>
      </c>
      <c r="M13" s="484"/>
      <c r="N13" s="484"/>
    </row>
    <row r="14" spans="1:14" x14ac:dyDescent="0.15">
      <c r="A14" s="470" t="s">
        <v>13</v>
      </c>
      <c r="B14" s="481">
        <f t="shared" si="1"/>
        <v>99</v>
      </c>
      <c r="C14" s="483">
        <v>0</v>
      </c>
      <c r="D14" s="483">
        <v>0</v>
      </c>
      <c r="E14" s="483">
        <v>0</v>
      </c>
      <c r="F14" s="483">
        <v>0</v>
      </c>
      <c r="G14" s="483">
        <v>0</v>
      </c>
      <c r="H14" s="483">
        <v>4</v>
      </c>
      <c r="I14" s="483">
        <v>0</v>
      </c>
      <c r="J14" s="483">
        <v>1</v>
      </c>
      <c r="K14" s="483">
        <v>0</v>
      </c>
      <c r="L14" s="483">
        <v>94</v>
      </c>
      <c r="M14" s="484"/>
      <c r="N14" s="484"/>
    </row>
    <row r="15" spans="1:14" x14ac:dyDescent="0.15">
      <c r="A15" s="470" t="s">
        <v>14</v>
      </c>
      <c r="B15" s="481">
        <f t="shared" si="1"/>
        <v>145</v>
      </c>
      <c r="C15" s="483">
        <v>1</v>
      </c>
      <c r="D15" s="483">
        <v>0</v>
      </c>
      <c r="E15" s="483">
        <v>0</v>
      </c>
      <c r="F15" s="483">
        <v>0</v>
      </c>
      <c r="G15" s="483">
        <v>0</v>
      </c>
      <c r="H15" s="483">
        <v>2</v>
      </c>
      <c r="I15" s="483">
        <v>0</v>
      </c>
      <c r="J15" s="483">
        <v>0</v>
      </c>
      <c r="K15" s="483">
        <v>0</v>
      </c>
      <c r="L15" s="483">
        <v>142</v>
      </c>
      <c r="M15" s="484"/>
      <c r="N15" s="484"/>
    </row>
    <row r="16" spans="1:14" x14ac:dyDescent="0.15">
      <c r="A16" s="470" t="s">
        <v>15</v>
      </c>
      <c r="B16" s="481">
        <f t="shared" si="1"/>
        <v>207</v>
      </c>
      <c r="C16" s="483">
        <v>0</v>
      </c>
      <c r="D16" s="483">
        <v>0</v>
      </c>
      <c r="E16" s="483">
        <v>1</v>
      </c>
      <c r="F16" s="483">
        <v>0</v>
      </c>
      <c r="G16" s="483">
        <v>0</v>
      </c>
      <c r="H16" s="483">
        <v>31</v>
      </c>
      <c r="I16" s="483">
        <v>0</v>
      </c>
      <c r="J16" s="483">
        <v>1</v>
      </c>
      <c r="K16" s="483">
        <v>0</v>
      </c>
      <c r="L16" s="483">
        <v>174</v>
      </c>
      <c r="M16" s="484"/>
      <c r="N16" s="484"/>
    </row>
    <row r="17" spans="1:14" x14ac:dyDescent="0.15">
      <c r="A17" s="470" t="s">
        <v>16</v>
      </c>
      <c r="B17" s="481">
        <f t="shared" si="1"/>
        <v>155</v>
      </c>
      <c r="C17" s="483">
        <v>1</v>
      </c>
      <c r="D17" s="483">
        <v>0</v>
      </c>
      <c r="E17" s="483">
        <v>0</v>
      </c>
      <c r="F17" s="483">
        <v>0</v>
      </c>
      <c r="G17" s="483">
        <v>2</v>
      </c>
      <c r="H17" s="483">
        <v>109</v>
      </c>
      <c r="I17" s="483">
        <v>0</v>
      </c>
      <c r="J17" s="483">
        <v>0</v>
      </c>
      <c r="K17" s="483">
        <v>0</v>
      </c>
      <c r="L17" s="483">
        <v>43</v>
      </c>
      <c r="M17" s="484"/>
      <c r="N17" s="484"/>
    </row>
    <row r="18" spans="1:14" x14ac:dyDescent="0.15">
      <c r="A18" s="470" t="s">
        <v>17</v>
      </c>
      <c r="B18" s="481">
        <f t="shared" si="1"/>
        <v>85</v>
      </c>
      <c r="C18" s="483">
        <v>0</v>
      </c>
      <c r="D18" s="483">
        <v>0</v>
      </c>
      <c r="E18" s="483">
        <v>0</v>
      </c>
      <c r="F18" s="483">
        <v>0</v>
      </c>
      <c r="G18" s="483">
        <v>0</v>
      </c>
      <c r="H18" s="483">
        <v>38</v>
      </c>
      <c r="I18" s="483">
        <v>0</v>
      </c>
      <c r="J18" s="483">
        <v>0</v>
      </c>
      <c r="K18" s="483">
        <v>0</v>
      </c>
      <c r="L18" s="483">
        <v>47</v>
      </c>
      <c r="M18" s="484"/>
      <c r="N18" s="484"/>
    </row>
    <row r="19" spans="1:14" x14ac:dyDescent="0.15">
      <c r="A19" s="470" t="s">
        <v>18</v>
      </c>
      <c r="B19" s="481">
        <f t="shared" si="1"/>
        <v>156</v>
      </c>
      <c r="C19" s="483">
        <v>1</v>
      </c>
      <c r="D19" s="483">
        <v>0</v>
      </c>
      <c r="E19" s="483">
        <v>0</v>
      </c>
      <c r="F19" s="483">
        <v>0</v>
      </c>
      <c r="G19" s="483">
        <v>0</v>
      </c>
      <c r="H19" s="483">
        <v>29</v>
      </c>
      <c r="I19" s="483">
        <v>1</v>
      </c>
      <c r="J19" s="483">
        <v>0</v>
      </c>
      <c r="K19" s="483">
        <v>0</v>
      </c>
      <c r="L19" s="483">
        <v>125</v>
      </c>
      <c r="M19" s="484"/>
      <c r="N19" s="484"/>
    </row>
    <row r="20" spans="1:14" x14ac:dyDescent="0.15">
      <c r="A20" s="470" t="s">
        <v>19</v>
      </c>
      <c r="B20" s="481">
        <f t="shared" si="1"/>
        <v>46</v>
      </c>
      <c r="C20" s="483">
        <v>0</v>
      </c>
      <c r="D20" s="483">
        <v>0</v>
      </c>
      <c r="E20" s="483">
        <v>0</v>
      </c>
      <c r="F20" s="483">
        <v>0</v>
      </c>
      <c r="G20" s="483">
        <v>0</v>
      </c>
      <c r="H20" s="483">
        <v>14</v>
      </c>
      <c r="I20" s="483">
        <v>0</v>
      </c>
      <c r="J20" s="483">
        <v>0</v>
      </c>
      <c r="K20" s="483">
        <v>0</v>
      </c>
      <c r="L20" s="483">
        <v>32</v>
      </c>
      <c r="M20" s="484"/>
      <c r="N20" s="484"/>
    </row>
    <row r="21" spans="1:14" x14ac:dyDescent="0.15">
      <c r="A21" s="470" t="s">
        <v>20</v>
      </c>
      <c r="B21" s="481">
        <f t="shared" si="1"/>
        <v>26</v>
      </c>
      <c r="C21" s="483">
        <v>0</v>
      </c>
      <c r="D21" s="483">
        <v>0</v>
      </c>
      <c r="E21" s="483">
        <v>0</v>
      </c>
      <c r="F21" s="483">
        <v>0</v>
      </c>
      <c r="G21" s="483">
        <v>2</v>
      </c>
      <c r="H21" s="483">
        <v>5</v>
      </c>
      <c r="I21" s="483">
        <v>0</v>
      </c>
      <c r="J21" s="483">
        <v>0</v>
      </c>
      <c r="K21" s="483">
        <v>3</v>
      </c>
      <c r="L21" s="483">
        <v>16</v>
      </c>
      <c r="M21" s="484"/>
      <c r="N21" s="484"/>
    </row>
    <row r="22" spans="1:14" x14ac:dyDescent="0.15">
      <c r="A22" s="470"/>
      <c r="B22" s="485"/>
      <c r="C22" s="485"/>
      <c r="D22" s="485"/>
      <c r="E22" s="485"/>
      <c r="F22" s="485"/>
      <c r="G22" s="485"/>
      <c r="H22" s="485"/>
      <c r="I22" s="485"/>
      <c r="J22" s="485"/>
      <c r="K22" s="485"/>
      <c r="L22" s="485"/>
    </row>
    <row r="23" spans="1:14" ht="10.5" customHeight="1" x14ac:dyDescent="0.15">
      <c r="A23" s="2672" t="s">
        <v>1290</v>
      </c>
      <c r="B23" s="2672"/>
      <c r="C23" s="2672"/>
      <c r="D23" s="2672"/>
      <c r="E23" s="2672"/>
      <c r="F23" s="2672"/>
      <c r="G23" s="2672"/>
      <c r="H23" s="2672"/>
      <c r="I23" s="2672"/>
      <c r="J23" s="2672"/>
      <c r="K23" s="2672"/>
      <c r="L23" s="485"/>
    </row>
    <row r="24" spans="1:14" x14ac:dyDescent="0.15">
      <c r="A24" s="1" t="s">
        <v>21</v>
      </c>
    </row>
    <row r="25" spans="1:14" ht="12.75" customHeight="1" x14ac:dyDescent="0.15">
      <c r="A25" s="2672" t="s">
        <v>3929</v>
      </c>
      <c r="B25" s="2672"/>
      <c r="C25" s="2672"/>
      <c r="D25" s="2672"/>
      <c r="E25" s="2672"/>
      <c r="F25" s="2672"/>
      <c r="G25" s="2672"/>
      <c r="H25" s="2672"/>
      <c r="I25" s="2672"/>
      <c r="J25" s="2672"/>
      <c r="K25" s="2672"/>
      <c r="L25" s="2127"/>
    </row>
    <row r="27" spans="1:14" x14ac:dyDescent="0.15">
      <c r="A27" s="2672"/>
      <c r="B27" s="2672"/>
      <c r="C27" s="2672"/>
      <c r="D27" s="2672"/>
      <c r="E27" s="2672"/>
      <c r="F27" s="2672"/>
      <c r="G27" s="2672"/>
      <c r="H27" s="2672"/>
      <c r="I27" s="2672"/>
      <c r="J27" s="2672"/>
      <c r="K27" s="2672"/>
    </row>
  </sheetData>
  <mergeCells count="7">
    <mergeCell ref="A27:K27"/>
    <mergeCell ref="A25:K25"/>
    <mergeCell ref="A2:L2"/>
    <mergeCell ref="A4:A5"/>
    <mergeCell ref="B4:B5"/>
    <mergeCell ref="C4:K4"/>
    <mergeCell ref="A23:K23"/>
  </mergeCells>
  <pageMargins left="0.7" right="0.7" top="0.75" bottom="0.75" header="0.3" footer="0.3"/>
  <pageSetup paperSize="14" scale="59"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7"/>
  <dimension ref="A2:P27"/>
  <sheetViews>
    <sheetView zoomScaleNormal="100" workbookViewId="0">
      <selection activeCell="R26" sqref="R26"/>
    </sheetView>
  </sheetViews>
  <sheetFormatPr baseColWidth="10" defaultRowHeight="10.5" x14ac:dyDescent="0.15"/>
  <cols>
    <col min="1" max="1" width="17.7109375" style="477" customWidth="1"/>
    <col min="2" max="2" width="10.42578125" style="477" customWidth="1"/>
    <col min="3" max="5" width="11.5703125" style="477" bestFit="1" customWidth="1"/>
    <col min="6" max="7" width="13.5703125" style="477" customWidth="1"/>
    <col min="8" max="8" width="14.28515625" style="477" customWidth="1"/>
    <col min="9" max="9" width="13" style="477" customWidth="1"/>
    <col min="10" max="10" width="11.5703125" style="477" bestFit="1" customWidth="1"/>
    <col min="11" max="14" width="10.7109375" style="477" customWidth="1"/>
    <col min="15" max="15" width="11.140625" style="477" customWidth="1"/>
    <col min="16" max="16384" width="11.42578125" style="477"/>
  </cols>
  <sheetData>
    <row r="2" spans="1:16" ht="18.75" customHeight="1" x14ac:dyDescent="0.15">
      <c r="A2" s="2675" t="s">
        <v>1291</v>
      </c>
      <c r="B2" s="2675"/>
      <c r="C2" s="2675"/>
      <c r="D2" s="2675"/>
      <c r="E2" s="2675"/>
      <c r="F2" s="2675"/>
      <c r="G2" s="2675"/>
      <c r="H2" s="2675"/>
      <c r="I2" s="2675"/>
      <c r="J2" s="2675"/>
      <c r="K2" s="2675"/>
      <c r="L2" s="2675"/>
      <c r="M2" s="2675"/>
      <c r="N2" s="2675"/>
      <c r="O2" s="2675"/>
      <c r="P2" s="486"/>
    </row>
    <row r="3" spans="1:16" x14ac:dyDescent="0.15">
      <c r="P3" s="470"/>
    </row>
    <row r="4" spans="1:16" ht="15" customHeight="1" x14ac:dyDescent="0.15">
      <c r="A4" s="2676" t="s">
        <v>1</v>
      </c>
      <c r="B4" s="2669" t="s">
        <v>89</v>
      </c>
      <c r="C4" s="2680" t="s">
        <v>1292</v>
      </c>
      <c r="D4" s="2680"/>
      <c r="E4" s="2680"/>
      <c r="F4" s="2680"/>
      <c r="G4" s="2680"/>
      <c r="H4" s="2680"/>
      <c r="I4" s="2680"/>
      <c r="J4" s="2680"/>
      <c r="K4" s="2680"/>
      <c r="L4" s="2680"/>
      <c r="M4" s="2680"/>
      <c r="N4" s="2680"/>
      <c r="O4" s="2680"/>
      <c r="P4" s="487"/>
    </row>
    <row r="5" spans="1:16" ht="44.25" customHeight="1" x14ac:dyDescent="0.15">
      <c r="A5" s="2676"/>
      <c r="B5" s="2671"/>
      <c r="C5" s="479" t="s">
        <v>1293</v>
      </c>
      <c r="D5" s="479" t="s">
        <v>1294</v>
      </c>
      <c r="E5" s="479" t="s">
        <v>1295</v>
      </c>
      <c r="F5" s="479" t="s">
        <v>1296</v>
      </c>
      <c r="G5" s="479" t="s">
        <v>1297</v>
      </c>
      <c r="H5" s="479" t="s">
        <v>1298</v>
      </c>
      <c r="I5" s="479" t="s">
        <v>1299</v>
      </c>
      <c r="J5" s="479" t="s">
        <v>1300</v>
      </c>
      <c r="K5" s="479" t="s">
        <v>1301</v>
      </c>
      <c r="L5" s="479" t="s">
        <v>1302</v>
      </c>
      <c r="M5" s="479" t="s">
        <v>1303</v>
      </c>
      <c r="N5" s="479" t="s">
        <v>1304</v>
      </c>
      <c r="O5" s="479" t="s">
        <v>1305</v>
      </c>
      <c r="P5" s="488"/>
    </row>
    <row r="6" spans="1:16" x14ac:dyDescent="0.15">
      <c r="A6" s="480" t="s">
        <v>71</v>
      </c>
      <c r="B6" s="489">
        <f>SUM(B7:B21)</f>
        <v>7651</v>
      </c>
      <c r="C6" s="489">
        <f t="shared" ref="C6:O6" si="0">SUM(C7:C21)</f>
        <v>399</v>
      </c>
      <c r="D6" s="489">
        <f t="shared" si="0"/>
        <v>51</v>
      </c>
      <c r="E6" s="489">
        <f t="shared" si="0"/>
        <v>751</v>
      </c>
      <c r="F6" s="489">
        <f t="shared" si="0"/>
        <v>13</v>
      </c>
      <c r="G6" s="489">
        <f t="shared" si="0"/>
        <v>155</v>
      </c>
      <c r="H6" s="489">
        <f t="shared" si="0"/>
        <v>20</v>
      </c>
      <c r="I6" s="489">
        <f t="shared" si="0"/>
        <v>649</v>
      </c>
      <c r="J6" s="489">
        <f t="shared" si="0"/>
        <v>437</v>
      </c>
      <c r="K6" s="489">
        <f t="shared" si="0"/>
        <v>6</v>
      </c>
      <c r="L6" s="489">
        <f t="shared" si="0"/>
        <v>4630</v>
      </c>
      <c r="M6" s="489">
        <f t="shared" si="0"/>
        <v>13</v>
      </c>
      <c r="N6" s="489">
        <f t="shared" si="0"/>
        <v>42</v>
      </c>
      <c r="O6" s="489">
        <f t="shared" si="0"/>
        <v>485</v>
      </c>
      <c r="P6" s="490"/>
    </row>
    <row r="7" spans="1:16" x14ac:dyDescent="0.15">
      <c r="A7" s="470" t="s">
        <v>5</v>
      </c>
      <c r="B7" s="489">
        <f>SUM(C7:O7)</f>
        <v>181</v>
      </c>
      <c r="C7" s="314">
        <v>8</v>
      </c>
      <c r="D7" s="314">
        <v>2</v>
      </c>
      <c r="E7" s="314">
        <v>2</v>
      </c>
      <c r="F7" s="314">
        <v>1</v>
      </c>
      <c r="G7" s="314">
        <v>1</v>
      </c>
      <c r="H7" s="491">
        <v>2</v>
      </c>
      <c r="I7" s="491">
        <v>0</v>
      </c>
      <c r="J7" s="491">
        <v>11</v>
      </c>
      <c r="K7" s="491">
        <v>2</v>
      </c>
      <c r="L7" s="491">
        <v>148</v>
      </c>
      <c r="M7" s="491">
        <v>0</v>
      </c>
      <c r="N7" s="491">
        <v>3</v>
      </c>
      <c r="O7" s="491">
        <v>1</v>
      </c>
      <c r="P7" s="492"/>
    </row>
    <row r="8" spans="1:16" x14ac:dyDescent="0.15">
      <c r="A8" s="470" t="s">
        <v>7</v>
      </c>
      <c r="B8" s="489">
        <f t="shared" ref="B8:B21" si="1">SUM(C8:O8)</f>
        <v>480</v>
      </c>
      <c r="C8" s="314">
        <v>2</v>
      </c>
      <c r="D8" s="314">
        <v>1</v>
      </c>
      <c r="E8" s="314">
        <v>2</v>
      </c>
      <c r="F8" s="314">
        <v>0</v>
      </c>
      <c r="G8" s="314">
        <v>1</v>
      </c>
      <c r="H8" s="491">
        <v>1</v>
      </c>
      <c r="I8" s="491">
        <v>6</v>
      </c>
      <c r="J8" s="491">
        <v>3</v>
      </c>
      <c r="K8" s="491">
        <v>0</v>
      </c>
      <c r="L8" s="491">
        <v>464</v>
      </c>
      <c r="M8" s="491">
        <v>0</v>
      </c>
      <c r="N8" s="491">
        <v>0</v>
      </c>
      <c r="O8" s="491">
        <v>0</v>
      </c>
      <c r="P8" s="492"/>
    </row>
    <row r="9" spans="1:16" x14ac:dyDescent="0.15">
      <c r="A9" s="470" t="s">
        <v>8</v>
      </c>
      <c r="B9" s="489">
        <f t="shared" si="1"/>
        <v>130</v>
      </c>
      <c r="C9" s="314">
        <v>8</v>
      </c>
      <c r="D9" s="314">
        <v>7</v>
      </c>
      <c r="E9" s="314">
        <v>5</v>
      </c>
      <c r="F9" s="314">
        <v>0</v>
      </c>
      <c r="G9" s="314">
        <v>1</v>
      </c>
      <c r="H9" s="491">
        <v>0</v>
      </c>
      <c r="I9" s="491">
        <v>11</v>
      </c>
      <c r="J9" s="491">
        <v>20</v>
      </c>
      <c r="K9" s="491">
        <v>0</v>
      </c>
      <c r="L9" s="491">
        <v>78</v>
      </c>
      <c r="M9" s="491">
        <v>0</v>
      </c>
      <c r="N9" s="491">
        <v>0</v>
      </c>
      <c r="O9" s="491">
        <v>0</v>
      </c>
      <c r="P9" s="492"/>
    </row>
    <row r="10" spans="1:16" x14ac:dyDescent="0.15">
      <c r="A10" s="470" t="s">
        <v>9</v>
      </c>
      <c r="B10" s="489">
        <f t="shared" si="1"/>
        <v>82</v>
      </c>
      <c r="C10" s="314">
        <v>13</v>
      </c>
      <c r="D10" s="314">
        <v>1</v>
      </c>
      <c r="E10" s="314">
        <v>10</v>
      </c>
      <c r="F10" s="314">
        <v>3</v>
      </c>
      <c r="G10" s="314">
        <v>6</v>
      </c>
      <c r="H10" s="491">
        <v>0</v>
      </c>
      <c r="I10" s="491">
        <v>2</v>
      </c>
      <c r="J10" s="491">
        <v>10</v>
      </c>
      <c r="K10" s="491">
        <v>1</v>
      </c>
      <c r="L10" s="491">
        <v>22</v>
      </c>
      <c r="M10" s="491">
        <v>0</v>
      </c>
      <c r="N10" s="491">
        <v>6</v>
      </c>
      <c r="O10" s="491">
        <v>8</v>
      </c>
      <c r="P10" s="492"/>
    </row>
    <row r="11" spans="1:16" x14ac:dyDescent="0.15">
      <c r="A11" s="470" t="s">
        <v>10</v>
      </c>
      <c r="B11" s="489">
        <f t="shared" si="1"/>
        <v>162</v>
      </c>
      <c r="C11" s="314">
        <v>17</v>
      </c>
      <c r="D11" s="314">
        <v>19</v>
      </c>
      <c r="E11" s="314">
        <v>10</v>
      </c>
      <c r="F11" s="314">
        <v>1</v>
      </c>
      <c r="G11" s="314">
        <v>7</v>
      </c>
      <c r="H11" s="491">
        <v>4</v>
      </c>
      <c r="I11" s="491">
        <v>6</v>
      </c>
      <c r="J11" s="491">
        <v>42</v>
      </c>
      <c r="K11" s="491">
        <v>0</v>
      </c>
      <c r="L11" s="491">
        <v>44</v>
      </c>
      <c r="M11" s="491">
        <v>0</v>
      </c>
      <c r="N11" s="491">
        <v>0</v>
      </c>
      <c r="O11" s="491">
        <v>12</v>
      </c>
      <c r="P11" s="492"/>
    </row>
    <row r="12" spans="1:16" x14ac:dyDescent="0.15">
      <c r="A12" s="470" t="s">
        <v>11</v>
      </c>
      <c r="B12" s="489">
        <f t="shared" si="1"/>
        <v>180</v>
      </c>
      <c r="C12" s="314">
        <v>17</v>
      </c>
      <c r="D12" s="314">
        <v>0</v>
      </c>
      <c r="E12" s="314">
        <v>3</v>
      </c>
      <c r="F12" s="314">
        <v>2</v>
      </c>
      <c r="G12" s="314">
        <v>14</v>
      </c>
      <c r="H12" s="491">
        <v>6</v>
      </c>
      <c r="I12" s="491">
        <v>23</v>
      </c>
      <c r="J12" s="491">
        <v>52</v>
      </c>
      <c r="K12" s="491">
        <v>1</v>
      </c>
      <c r="L12" s="491">
        <v>35</v>
      </c>
      <c r="M12" s="491">
        <v>4</v>
      </c>
      <c r="N12" s="491">
        <v>2</v>
      </c>
      <c r="O12" s="491">
        <v>21</v>
      </c>
      <c r="P12" s="492"/>
    </row>
    <row r="13" spans="1:16" x14ac:dyDescent="0.15">
      <c r="A13" s="470" t="s">
        <v>12</v>
      </c>
      <c r="B13" s="489">
        <f t="shared" si="1"/>
        <v>407</v>
      </c>
      <c r="C13" s="314">
        <v>65</v>
      </c>
      <c r="D13" s="314">
        <v>5</v>
      </c>
      <c r="E13" s="314">
        <v>48</v>
      </c>
      <c r="F13" s="314">
        <v>4</v>
      </c>
      <c r="G13" s="314">
        <v>19</v>
      </c>
      <c r="H13" s="491">
        <v>5</v>
      </c>
      <c r="I13" s="491">
        <v>44</v>
      </c>
      <c r="J13" s="491">
        <v>121</v>
      </c>
      <c r="K13" s="491">
        <v>2</v>
      </c>
      <c r="L13" s="491">
        <v>72</v>
      </c>
      <c r="M13" s="491">
        <v>4</v>
      </c>
      <c r="N13" s="491">
        <v>4</v>
      </c>
      <c r="O13" s="491">
        <v>14</v>
      </c>
      <c r="P13" s="492"/>
    </row>
    <row r="14" spans="1:16" x14ac:dyDescent="0.15">
      <c r="A14" s="470" t="s">
        <v>13</v>
      </c>
      <c r="B14" s="489">
        <f t="shared" si="1"/>
        <v>210</v>
      </c>
      <c r="C14" s="314">
        <v>30</v>
      </c>
      <c r="D14" s="314">
        <v>0</v>
      </c>
      <c r="E14" s="314">
        <v>50</v>
      </c>
      <c r="F14" s="314">
        <v>0</v>
      </c>
      <c r="G14" s="314">
        <v>5</v>
      </c>
      <c r="H14" s="491">
        <v>1</v>
      </c>
      <c r="I14" s="491">
        <v>8</v>
      </c>
      <c r="J14" s="491">
        <v>29</v>
      </c>
      <c r="K14" s="491">
        <v>0</v>
      </c>
      <c r="L14" s="491">
        <v>58</v>
      </c>
      <c r="M14" s="491">
        <v>0</v>
      </c>
      <c r="N14" s="491">
        <v>3</v>
      </c>
      <c r="O14" s="491">
        <v>26</v>
      </c>
      <c r="P14" s="492"/>
    </row>
    <row r="15" spans="1:16" x14ac:dyDescent="0.15">
      <c r="A15" s="470" t="s">
        <v>14</v>
      </c>
      <c r="B15" s="489">
        <f t="shared" si="1"/>
        <v>886</v>
      </c>
      <c r="C15" s="314">
        <v>52</v>
      </c>
      <c r="D15" s="314">
        <v>5</v>
      </c>
      <c r="E15" s="314">
        <v>125</v>
      </c>
      <c r="F15" s="314">
        <v>0</v>
      </c>
      <c r="G15" s="314">
        <v>15</v>
      </c>
      <c r="H15" s="491">
        <v>0</v>
      </c>
      <c r="I15" s="491">
        <v>37</v>
      </c>
      <c r="J15" s="491">
        <v>4</v>
      </c>
      <c r="K15" s="491">
        <v>0</v>
      </c>
      <c r="L15" s="491">
        <v>574</v>
      </c>
      <c r="M15" s="491">
        <v>0</v>
      </c>
      <c r="N15" s="491">
        <v>3</v>
      </c>
      <c r="O15" s="491">
        <v>71</v>
      </c>
      <c r="P15" s="492"/>
    </row>
    <row r="16" spans="1:16" x14ac:dyDescent="0.15">
      <c r="A16" s="470" t="s">
        <v>15</v>
      </c>
      <c r="B16" s="489">
        <f t="shared" si="1"/>
        <v>1116</v>
      </c>
      <c r="C16" s="314">
        <v>140</v>
      </c>
      <c r="D16" s="314">
        <v>1</v>
      </c>
      <c r="E16" s="314">
        <v>219</v>
      </c>
      <c r="F16" s="314">
        <v>0</v>
      </c>
      <c r="G16" s="314">
        <v>26</v>
      </c>
      <c r="H16" s="491">
        <v>0</v>
      </c>
      <c r="I16" s="491">
        <v>55</v>
      </c>
      <c r="J16" s="491">
        <v>48</v>
      </c>
      <c r="K16" s="491">
        <v>0</v>
      </c>
      <c r="L16" s="491">
        <v>560</v>
      </c>
      <c r="M16" s="491">
        <v>3</v>
      </c>
      <c r="N16" s="491">
        <v>15</v>
      </c>
      <c r="O16" s="491">
        <v>49</v>
      </c>
      <c r="P16" s="492"/>
    </row>
    <row r="17" spans="1:16" x14ac:dyDescent="0.15">
      <c r="A17" s="470" t="s">
        <v>16</v>
      </c>
      <c r="B17" s="489">
        <f t="shared" si="1"/>
        <v>1643</v>
      </c>
      <c r="C17" s="314">
        <v>20</v>
      </c>
      <c r="D17" s="314">
        <v>5</v>
      </c>
      <c r="E17" s="314">
        <v>57</v>
      </c>
      <c r="F17" s="314">
        <v>0</v>
      </c>
      <c r="G17" s="314">
        <v>29</v>
      </c>
      <c r="H17" s="491">
        <v>0</v>
      </c>
      <c r="I17" s="491">
        <v>197</v>
      </c>
      <c r="J17" s="491">
        <v>48</v>
      </c>
      <c r="K17" s="491">
        <v>0</v>
      </c>
      <c r="L17" s="491">
        <v>1236</v>
      </c>
      <c r="M17" s="491">
        <v>1</v>
      </c>
      <c r="N17" s="491">
        <v>1</v>
      </c>
      <c r="O17" s="491">
        <v>49</v>
      </c>
      <c r="P17" s="492"/>
    </row>
    <row r="18" spans="1:16" x14ac:dyDescent="0.15">
      <c r="A18" s="470" t="s">
        <v>17</v>
      </c>
      <c r="B18" s="489">
        <f t="shared" si="1"/>
        <v>677</v>
      </c>
      <c r="C18" s="314">
        <v>6</v>
      </c>
      <c r="D18" s="314">
        <v>4</v>
      </c>
      <c r="E18" s="314">
        <v>40</v>
      </c>
      <c r="F18" s="314">
        <v>1</v>
      </c>
      <c r="G18" s="314">
        <v>7</v>
      </c>
      <c r="H18" s="491">
        <v>1</v>
      </c>
      <c r="I18" s="491">
        <v>159</v>
      </c>
      <c r="J18" s="491">
        <v>25</v>
      </c>
      <c r="K18" s="491">
        <v>0</v>
      </c>
      <c r="L18" s="491">
        <v>398</v>
      </c>
      <c r="M18" s="491">
        <v>0</v>
      </c>
      <c r="N18" s="491">
        <v>1</v>
      </c>
      <c r="O18" s="491">
        <v>35</v>
      </c>
      <c r="P18" s="492"/>
    </row>
    <row r="19" spans="1:16" x14ac:dyDescent="0.15">
      <c r="A19" s="470" t="s">
        <v>18</v>
      </c>
      <c r="B19" s="489">
        <f t="shared" si="1"/>
        <v>1335</v>
      </c>
      <c r="C19" s="314">
        <v>1</v>
      </c>
      <c r="D19" s="314">
        <v>1</v>
      </c>
      <c r="E19" s="314">
        <v>168</v>
      </c>
      <c r="F19" s="314">
        <v>0</v>
      </c>
      <c r="G19" s="314">
        <v>12</v>
      </c>
      <c r="H19" s="491">
        <v>0</v>
      </c>
      <c r="I19" s="491">
        <v>75</v>
      </c>
      <c r="J19" s="491">
        <v>14</v>
      </c>
      <c r="K19" s="491">
        <v>0</v>
      </c>
      <c r="L19" s="491">
        <v>883</v>
      </c>
      <c r="M19" s="491">
        <v>1</v>
      </c>
      <c r="N19" s="491">
        <v>3</v>
      </c>
      <c r="O19" s="491">
        <v>177</v>
      </c>
      <c r="P19" s="492"/>
    </row>
    <row r="20" spans="1:16" x14ac:dyDescent="0.15">
      <c r="A20" s="470" t="s">
        <v>19</v>
      </c>
      <c r="B20" s="489">
        <f t="shared" si="1"/>
        <v>119</v>
      </c>
      <c r="C20" s="314">
        <v>18</v>
      </c>
      <c r="D20" s="314">
        <v>0</v>
      </c>
      <c r="E20" s="314">
        <v>3</v>
      </c>
      <c r="F20" s="314">
        <v>0</v>
      </c>
      <c r="G20" s="314">
        <v>8</v>
      </c>
      <c r="H20" s="491">
        <v>0</v>
      </c>
      <c r="I20" s="491">
        <v>17</v>
      </c>
      <c r="J20" s="491">
        <v>5</v>
      </c>
      <c r="K20" s="491">
        <v>0</v>
      </c>
      <c r="L20" s="491">
        <v>47</v>
      </c>
      <c r="M20" s="491">
        <v>0</v>
      </c>
      <c r="N20" s="491">
        <v>1</v>
      </c>
      <c r="O20" s="491">
        <v>20</v>
      </c>
      <c r="P20" s="492"/>
    </row>
    <row r="21" spans="1:16" x14ac:dyDescent="0.15">
      <c r="A21" s="470" t="s">
        <v>20</v>
      </c>
      <c r="B21" s="489">
        <f t="shared" si="1"/>
        <v>43</v>
      </c>
      <c r="C21" s="314">
        <v>2</v>
      </c>
      <c r="D21" s="314">
        <v>0</v>
      </c>
      <c r="E21" s="314">
        <v>9</v>
      </c>
      <c r="F21" s="314">
        <v>1</v>
      </c>
      <c r="G21" s="314">
        <v>4</v>
      </c>
      <c r="H21" s="491">
        <v>0</v>
      </c>
      <c r="I21" s="491">
        <v>9</v>
      </c>
      <c r="J21" s="491">
        <v>5</v>
      </c>
      <c r="K21" s="491">
        <v>0</v>
      </c>
      <c r="L21" s="491">
        <v>11</v>
      </c>
      <c r="M21" s="491">
        <v>0</v>
      </c>
      <c r="N21" s="491">
        <v>0</v>
      </c>
      <c r="O21" s="491">
        <v>2</v>
      </c>
      <c r="P21" s="492"/>
    </row>
    <row r="22" spans="1:16" x14ac:dyDescent="0.15">
      <c r="A22" s="470"/>
      <c r="B22" s="493"/>
      <c r="C22" s="494"/>
      <c r="D22" s="494"/>
      <c r="E22" s="494"/>
      <c r="F22" s="494"/>
      <c r="G22" s="494"/>
      <c r="H22" s="494"/>
      <c r="I22" s="494"/>
      <c r="J22" s="494"/>
      <c r="K22" s="494"/>
      <c r="L22" s="494"/>
      <c r="M22" s="494"/>
      <c r="N22" s="494"/>
      <c r="O22" s="494"/>
      <c r="P22" s="494"/>
    </row>
    <row r="23" spans="1:16" ht="10.5" customHeight="1" x14ac:dyDescent="0.15">
      <c r="A23" s="2681" t="s">
        <v>1306</v>
      </c>
      <c r="B23" s="2681"/>
      <c r="C23" s="2681"/>
      <c r="D23" s="2681"/>
      <c r="E23" s="2681"/>
      <c r="F23" s="2681"/>
      <c r="G23" s="2681"/>
      <c r="H23" s="2681"/>
      <c r="I23" s="2681"/>
      <c r="J23" s="2681"/>
      <c r="K23" s="2681"/>
      <c r="L23" s="2681"/>
      <c r="M23" s="2681"/>
      <c r="N23" s="2681"/>
      <c r="O23" s="2681"/>
      <c r="P23" s="494"/>
    </row>
    <row r="24" spans="1:16" x14ac:dyDescent="0.15">
      <c r="A24" s="2679" t="s">
        <v>1307</v>
      </c>
      <c r="B24" s="2679"/>
      <c r="C24" s="2679"/>
      <c r="D24" s="2679"/>
      <c r="E24" s="2679"/>
      <c r="F24" s="2679"/>
      <c r="G24" s="2679"/>
      <c r="H24" s="2679"/>
      <c r="I24" s="2679"/>
      <c r="J24" s="2679"/>
      <c r="K24" s="2679"/>
      <c r="L24" s="2679"/>
      <c r="M24" s="2679"/>
      <c r="N24" s="2679"/>
      <c r="O24" s="2679"/>
      <c r="P24" s="494"/>
    </row>
    <row r="25" spans="1:16" x14ac:dyDescent="0.15">
      <c r="A25" s="2679" t="s">
        <v>1308</v>
      </c>
      <c r="B25" s="2679"/>
      <c r="C25" s="2679"/>
      <c r="D25" s="2679"/>
      <c r="E25" s="2679"/>
      <c r="F25" s="2679"/>
      <c r="G25" s="2679"/>
      <c r="H25" s="2679"/>
      <c r="I25" s="2679"/>
      <c r="J25" s="2679"/>
      <c r="K25" s="2679"/>
      <c r="L25" s="2679"/>
      <c r="M25" s="2679"/>
      <c r="N25" s="2679"/>
      <c r="O25" s="2679"/>
      <c r="P25" s="494"/>
    </row>
    <row r="26" spans="1:16" s="465" customFormat="1" ht="10.5" customHeight="1" x14ac:dyDescent="0.15">
      <c r="A26" s="2341" t="s">
        <v>21</v>
      </c>
      <c r="B26" s="2341"/>
      <c r="C26" s="2341"/>
      <c r="D26" s="2341"/>
      <c r="E26" s="2341"/>
      <c r="F26" s="2341"/>
      <c r="G26" s="2341"/>
      <c r="H26" s="2341"/>
      <c r="I26" s="2341"/>
      <c r="J26" s="2341"/>
      <c r="K26" s="2341"/>
      <c r="L26" s="2341"/>
      <c r="M26" s="2341"/>
      <c r="N26" s="2341"/>
      <c r="O26" s="2341"/>
      <c r="P26" s="495"/>
    </row>
    <row r="27" spans="1:16" ht="22.5" customHeight="1" x14ac:dyDescent="0.15">
      <c r="A27" s="2655" t="s">
        <v>1277</v>
      </c>
      <c r="B27" s="2655"/>
      <c r="C27" s="2655"/>
      <c r="D27" s="2655"/>
      <c r="E27" s="2655"/>
      <c r="F27" s="2655"/>
      <c r="G27" s="2655"/>
      <c r="H27" s="2655"/>
      <c r="I27" s="2655"/>
      <c r="J27" s="2655"/>
      <c r="K27" s="2655"/>
      <c r="L27" s="2655"/>
      <c r="M27" s="2655"/>
      <c r="N27" s="2655"/>
      <c r="O27" s="2655"/>
      <c r="P27" s="496"/>
    </row>
  </sheetData>
  <mergeCells count="9">
    <mergeCell ref="A25:O25"/>
    <mergeCell ref="A26:O26"/>
    <mergeCell ref="A27:O27"/>
    <mergeCell ref="A2:O2"/>
    <mergeCell ref="A4:A5"/>
    <mergeCell ref="B4:B5"/>
    <mergeCell ref="C4:O4"/>
    <mergeCell ref="A23:O23"/>
    <mergeCell ref="A24:O24"/>
  </mergeCells>
  <pageMargins left="0.7" right="0.7" top="0.75" bottom="0.75" header="0.3" footer="0.3"/>
  <pageSetup paperSize="14" scale="91"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dimension ref="A1:XEX28"/>
  <sheetViews>
    <sheetView zoomScaleNormal="100" workbookViewId="0"/>
  </sheetViews>
  <sheetFormatPr baseColWidth="10" defaultRowHeight="10.5" x14ac:dyDescent="0.15"/>
  <cols>
    <col min="1" max="1" width="24.140625" style="477" customWidth="1"/>
    <col min="2" max="11" width="10.7109375" style="477" customWidth="1"/>
    <col min="12" max="16384" width="11.42578125" style="477"/>
  </cols>
  <sheetData>
    <row r="1" spans="1:16378" ht="12.75" customHeight="1" x14ac:dyDescent="0.15">
      <c r="A1" s="497"/>
      <c r="B1" s="497"/>
      <c r="C1" s="497"/>
      <c r="D1" s="497"/>
      <c r="E1" s="497"/>
      <c r="F1" s="497"/>
      <c r="G1" s="497"/>
      <c r="H1" s="497"/>
      <c r="I1" s="497"/>
      <c r="J1" s="498"/>
      <c r="K1" s="498"/>
      <c r="L1" s="498"/>
      <c r="M1" s="498"/>
      <c r="N1" s="498"/>
      <c r="O1" s="498"/>
      <c r="P1" s="498"/>
      <c r="Q1" s="498"/>
      <c r="R1" s="498"/>
      <c r="S1" s="498"/>
      <c r="T1" s="498"/>
      <c r="U1" s="498"/>
      <c r="V1" s="498"/>
      <c r="W1" s="498"/>
      <c r="X1" s="498"/>
      <c r="Y1" s="498"/>
      <c r="Z1" s="498"/>
      <c r="AA1" s="498"/>
      <c r="AB1" s="498"/>
      <c r="AC1" s="498"/>
      <c r="AD1" s="498"/>
      <c r="AE1" s="498"/>
      <c r="AF1" s="498"/>
      <c r="AG1" s="498"/>
      <c r="AH1" s="498"/>
      <c r="AI1" s="498"/>
      <c r="AJ1" s="498"/>
      <c r="AK1" s="498"/>
      <c r="AL1" s="498"/>
      <c r="AM1" s="498"/>
      <c r="AN1" s="498"/>
      <c r="AO1" s="498"/>
      <c r="AP1" s="498"/>
      <c r="AQ1" s="498"/>
      <c r="AR1" s="498"/>
      <c r="AS1" s="498"/>
      <c r="AT1" s="498"/>
      <c r="AU1" s="498"/>
      <c r="AV1" s="498"/>
      <c r="AW1" s="498"/>
      <c r="AX1" s="498"/>
      <c r="AY1" s="498"/>
      <c r="AZ1" s="498"/>
      <c r="BA1" s="498"/>
      <c r="BB1" s="498"/>
      <c r="BC1" s="498"/>
      <c r="BD1" s="498"/>
      <c r="BE1" s="498"/>
      <c r="BF1" s="498"/>
      <c r="BG1" s="498"/>
      <c r="BH1" s="498"/>
      <c r="BI1" s="498"/>
      <c r="BJ1" s="498"/>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498"/>
      <c r="CI1" s="498"/>
      <c r="CJ1" s="498"/>
      <c r="CK1" s="498"/>
      <c r="CL1" s="498"/>
      <c r="CM1" s="498"/>
      <c r="CN1" s="498"/>
      <c r="CO1" s="498"/>
      <c r="CP1" s="498"/>
      <c r="CQ1" s="498"/>
      <c r="CR1" s="498"/>
      <c r="CS1" s="498"/>
      <c r="CT1" s="498"/>
      <c r="CU1" s="498"/>
      <c r="CV1" s="498"/>
      <c r="CW1" s="498"/>
      <c r="CX1" s="498"/>
      <c r="CY1" s="498"/>
      <c r="CZ1" s="498"/>
      <c r="DA1" s="498"/>
      <c r="DB1" s="498"/>
      <c r="DC1" s="498"/>
      <c r="DD1" s="498"/>
      <c r="DE1" s="498"/>
      <c r="DF1" s="498"/>
      <c r="DG1" s="498"/>
      <c r="DH1" s="498"/>
      <c r="DI1" s="498"/>
      <c r="DJ1" s="498"/>
      <c r="DK1" s="498"/>
      <c r="DL1" s="498"/>
      <c r="DM1" s="498"/>
      <c r="DN1" s="498"/>
      <c r="DO1" s="498"/>
      <c r="DP1" s="498"/>
      <c r="DQ1" s="498"/>
      <c r="DR1" s="498"/>
      <c r="DS1" s="498"/>
      <c r="DT1" s="498"/>
      <c r="DU1" s="498"/>
      <c r="DV1" s="498"/>
      <c r="DW1" s="498"/>
      <c r="DX1" s="498"/>
      <c r="DY1" s="498"/>
      <c r="DZ1" s="498"/>
      <c r="EA1" s="498"/>
      <c r="EB1" s="498"/>
      <c r="EC1" s="498"/>
      <c r="ED1" s="498"/>
      <c r="EE1" s="498"/>
      <c r="EF1" s="498"/>
      <c r="EG1" s="498"/>
      <c r="EH1" s="498"/>
      <c r="EI1" s="498"/>
      <c r="EJ1" s="498"/>
      <c r="EK1" s="498"/>
      <c r="EL1" s="498"/>
      <c r="EM1" s="498"/>
      <c r="EN1" s="498"/>
      <c r="EO1" s="498"/>
      <c r="EP1" s="498"/>
      <c r="EQ1" s="498"/>
      <c r="ER1" s="498"/>
      <c r="ES1" s="498"/>
      <c r="ET1" s="498"/>
      <c r="EU1" s="498"/>
      <c r="EV1" s="498"/>
      <c r="EW1" s="498"/>
      <c r="EX1" s="498"/>
      <c r="EY1" s="498"/>
      <c r="EZ1" s="498"/>
      <c r="FA1" s="498"/>
      <c r="FB1" s="498"/>
      <c r="FC1" s="498"/>
      <c r="FD1" s="498"/>
      <c r="FE1" s="498"/>
      <c r="FF1" s="498"/>
      <c r="FG1" s="498"/>
      <c r="FH1" s="498"/>
      <c r="FI1" s="498"/>
      <c r="FJ1" s="498"/>
      <c r="FK1" s="498"/>
      <c r="FL1" s="498"/>
      <c r="FM1" s="498"/>
      <c r="FN1" s="498"/>
      <c r="FO1" s="498"/>
      <c r="FP1" s="498"/>
      <c r="FQ1" s="498"/>
      <c r="FR1" s="498"/>
      <c r="FS1" s="498"/>
      <c r="FT1" s="498"/>
      <c r="FU1" s="498"/>
      <c r="FV1" s="498"/>
      <c r="FW1" s="498"/>
      <c r="FX1" s="498"/>
      <c r="FY1" s="498"/>
      <c r="FZ1" s="498"/>
      <c r="GA1" s="498"/>
      <c r="GB1" s="498"/>
      <c r="GC1" s="498"/>
      <c r="GD1" s="498"/>
      <c r="GE1" s="498"/>
      <c r="GF1" s="498"/>
      <c r="GG1" s="498"/>
      <c r="GH1" s="498"/>
      <c r="GI1" s="498"/>
      <c r="GJ1" s="498"/>
      <c r="GK1" s="498"/>
      <c r="GL1" s="498"/>
      <c r="GM1" s="498"/>
      <c r="GN1" s="498"/>
      <c r="GO1" s="498"/>
      <c r="GP1" s="498"/>
      <c r="GQ1" s="498"/>
      <c r="GR1" s="498"/>
      <c r="GS1" s="498"/>
      <c r="GT1" s="498"/>
      <c r="GU1" s="498"/>
      <c r="GV1" s="498"/>
      <c r="GW1" s="498"/>
      <c r="GX1" s="498"/>
      <c r="GY1" s="498"/>
      <c r="GZ1" s="498"/>
      <c r="HA1" s="498"/>
      <c r="HB1" s="498"/>
      <c r="HC1" s="498"/>
      <c r="HD1" s="498"/>
      <c r="HE1" s="498"/>
      <c r="HF1" s="498"/>
      <c r="HG1" s="498"/>
      <c r="HH1" s="498"/>
      <c r="HI1" s="498"/>
      <c r="HJ1" s="498"/>
      <c r="HK1" s="498"/>
      <c r="HL1" s="498"/>
      <c r="HM1" s="498"/>
      <c r="HN1" s="498"/>
      <c r="HO1" s="498"/>
      <c r="HP1" s="498"/>
      <c r="HQ1" s="498"/>
      <c r="HR1" s="498"/>
      <c r="HS1" s="498"/>
      <c r="HT1" s="498"/>
      <c r="HU1" s="498"/>
      <c r="HV1" s="498"/>
      <c r="HW1" s="498"/>
      <c r="HX1" s="498"/>
      <c r="HY1" s="498"/>
      <c r="HZ1" s="498"/>
      <c r="IA1" s="498"/>
      <c r="IB1" s="498"/>
      <c r="IC1" s="498"/>
      <c r="ID1" s="498"/>
      <c r="IE1" s="498"/>
      <c r="IF1" s="498"/>
      <c r="IG1" s="498"/>
      <c r="IH1" s="498"/>
      <c r="II1" s="498"/>
      <c r="IJ1" s="498"/>
      <c r="IK1" s="498"/>
      <c r="IL1" s="498"/>
      <c r="IM1" s="498"/>
      <c r="IN1" s="498"/>
      <c r="IO1" s="498"/>
      <c r="IP1" s="498"/>
      <c r="IQ1" s="498"/>
      <c r="IR1" s="498"/>
      <c r="IS1" s="498"/>
      <c r="IT1" s="498"/>
      <c r="IU1" s="498"/>
      <c r="IV1" s="498"/>
      <c r="IW1" s="498"/>
      <c r="IX1" s="498"/>
      <c r="IY1" s="498"/>
      <c r="IZ1" s="498"/>
      <c r="JA1" s="498"/>
      <c r="JB1" s="498"/>
      <c r="JC1" s="498"/>
      <c r="JD1" s="498"/>
      <c r="JE1" s="498"/>
      <c r="JF1" s="498"/>
      <c r="JG1" s="498"/>
      <c r="JH1" s="498"/>
      <c r="JI1" s="498"/>
      <c r="JJ1" s="498"/>
      <c r="JK1" s="498"/>
      <c r="JL1" s="498"/>
      <c r="JM1" s="498"/>
      <c r="JN1" s="498"/>
      <c r="JO1" s="498"/>
      <c r="JP1" s="498"/>
      <c r="JQ1" s="498"/>
      <c r="JR1" s="498"/>
      <c r="JS1" s="498"/>
      <c r="JT1" s="498"/>
      <c r="JU1" s="498"/>
      <c r="JV1" s="498"/>
      <c r="JW1" s="498"/>
      <c r="JX1" s="498"/>
      <c r="JY1" s="498"/>
      <c r="JZ1" s="498"/>
      <c r="KA1" s="498"/>
      <c r="KB1" s="498"/>
      <c r="KC1" s="498"/>
      <c r="KD1" s="498"/>
      <c r="KE1" s="498"/>
      <c r="KF1" s="498"/>
      <c r="KG1" s="498"/>
      <c r="KH1" s="498"/>
      <c r="KI1" s="498"/>
      <c r="KJ1" s="498"/>
      <c r="KK1" s="498"/>
      <c r="KL1" s="498"/>
      <c r="KM1" s="498"/>
      <c r="KN1" s="498"/>
      <c r="KO1" s="498"/>
      <c r="KP1" s="498"/>
      <c r="KQ1" s="498"/>
      <c r="KR1" s="498"/>
      <c r="KS1" s="498"/>
      <c r="KT1" s="498"/>
      <c r="KU1" s="498"/>
      <c r="KV1" s="498"/>
      <c r="KW1" s="498"/>
      <c r="KX1" s="498"/>
      <c r="KY1" s="498"/>
      <c r="KZ1" s="498"/>
      <c r="LA1" s="498"/>
      <c r="LB1" s="498"/>
      <c r="LC1" s="498"/>
      <c r="LD1" s="498"/>
      <c r="LE1" s="498"/>
      <c r="LF1" s="498"/>
      <c r="LG1" s="498"/>
      <c r="LH1" s="498"/>
      <c r="LI1" s="498"/>
      <c r="LJ1" s="498"/>
      <c r="LK1" s="498"/>
      <c r="LL1" s="498"/>
      <c r="LM1" s="498"/>
      <c r="LN1" s="498"/>
      <c r="LO1" s="498"/>
      <c r="LP1" s="498"/>
      <c r="LQ1" s="498"/>
      <c r="LR1" s="498"/>
      <c r="LS1" s="498"/>
      <c r="LT1" s="498"/>
      <c r="LU1" s="498"/>
      <c r="LV1" s="498"/>
      <c r="LW1" s="498"/>
      <c r="LX1" s="498"/>
      <c r="LY1" s="498"/>
      <c r="LZ1" s="498"/>
      <c r="MA1" s="498"/>
      <c r="MB1" s="498"/>
      <c r="MC1" s="498"/>
      <c r="MD1" s="498"/>
      <c r="ME1" s="498"/>
      <c r="MF1" s="498"/>
      <c r="MG1" s="498"/>
      <c r="MH1" s="498"/>
      <c r="MI1" s="498"/>
      <c r="MJ1" s="498"/>
      <c r="MK1" s="498"/>
      <c r="ML1" s="498"/>
      <c r="MM1" s="498"/>
      <c r="MN1" s="498"/>
      <c r="MO1" s="498"/>
      <c r="MP1" s="498"/>
      <c r="MQ1" s="498"/>
      <c r="MR1" s="498"/>
      <c r="MS1" s="498"/>
      <c r="MT1" s="498"/>
      <c r="MU1" s="498"/>
      <c r="MV1" s="498"/>
      <c r="MW1" s="498"/>
      <c r="MX1" s="498"/>
      <c r="MY1" s="498"/>
      <c r="MZ1" s="498"/>
      <c r="NA1" s="498"/>
      <c r="NB1" s="498"/>
      <c r="NC1" s="498"/>
      <c r="ND1" s="498"/>
      <c r="NE1" s="498"/>
      <c r="NF1" s="498"/>
      <c r="NG1" s="498"/>
      <c r="NH1" s="498"/>
      <c r="NI1" s="498"/>
      <c r="NJ1" s="498"/>
      <c r="NK1" s="498"/>
      <c r="NL1" s="498"/>
      <c r="NM1" s="498"/>
      <c r="NN1" s="498"/>
      <c r="NO1" s="498"/>
      <c r="NP1" s="498"/>
      <c r="NQ1" s="498"/>
      <c r="NR1" s="498"/>
      <c r="NS1" s="498"/>
      <c r="NT1" s="498"/>
      <c r="NU1" s="498"/>
      <c r="NV1" s="498"/>
      <c r="NW1" s="498"/>
      <c r="NX1" s="498"/>
      <c r="NY1" s="498"/>
      <c r="NZ1" s="498"/>
      <c r="OA1" s="498"/>
      <c r="OB1" s="498"/>
      <c r="OC1" s="498"/>
      <c r="OD1" s="498"/>
      <c r="OE1" s="498"/>
      <c r="OF1" s="498"/>
      <c r="OG1" s="498"/>
      <c r="OH1" s="498"/>
      <c r="OI1" s="498"/>
      <c r="OJ1" s="498"/>
      <c r="OK1" s="498"/>
      <c r="OL1" s="498"/>
      <c r="OM1" s="498"/>
      <c r="ON1" s="498"/>
      <c r="OO1" s="498"/>
      <c r="OP1" s="498"/>
      <c r="OQ1" s="498"/>
      <c r="OR1" s="498"/>
      <c r="OS1" s="498"/>
      <c r="OT1" s="498"/>
      <c r="OU1" s="498"/>
      <c r="OV1" s="498"/>
      <c r="OW1" s="498"/>
      <c r="OX1" s="498"/>
      <c r="OY1" s="498"/>
      <c r="OZ1" s="498"/>
      <c r="PA1" s="498"/>
      <c r="PB1" s="498"/>
      <c r="PC1" s="498"/>
      <c r="PD1" s="498"/>
      <c r="PE1" s="498"/>
      <c r="PF1" s="498"/>
      <c r="PG1" s="498"/>
      <c r="PH1" s="498"/>
      <c r="PI1" s="498"/>
      <c r="PJ1" s="498"/>
      <c r="PK1" s="498"/>
      <c r="PL1" s="498"/>
      <c r="PM1" s="498"/>
      <c r="PN1" s="498"/>
      <c r="PO1" s="498"/>
      <c r="PP1" s="498"/>
      <c r="PQ1" s="498"/>
      <c r="PR1" s="498"/>
      <c r="PS1" s="498"/>
      <c r="PT1" s="498"/>
      <c r="PU1" s="498"/>
      <c r="PV1" s="498"/>
      <c r="PW1" s="498"/>
      <c r="PX1" s="498"/>
      <c r="PY1" s="498"/>
      <c r="PZ1" s="498"/>
      <c r="QA1" s="498"/>
      <c r="QB1" s="498"/>
      <c r="QC1" s="498"/>
      <c r="QD1" s="498"/>
      <c r="QE1" s="498"/>
      <c r="QF1" s="498"/>
      <c r="QG1" s="498"/>
      <c r="QH1" s="498"/>
      <c r="QI1" s="498"/>
      <c r="QJ1" s="498"/>
      <c r="QK1" s="498"/>
      <c r="QL1" s="498"/>
      <c r="QM1" s="498"/>
      <c r="QN1" s="498"/>
      <c r="QO1" s="498"/>
      <c r="QP1" s="498"/>
      <c r="QQ1" s="498"/>
      <c r="QR1" s="498"/>
      <c r="QS1" s="498"/>
      <c r="QT1" s="498"/>
      <c r="QU1" s="498"/>
      <c r="QV1" s="498"/>
      <c r="QW1" s="498"/>
      <c r="QX1" s="498"/>
      <c r="QY1" s="498"/>
      <c r="QZ1" s="498"/>
      <c r="RA1" s="498"/>
      <c r="RB1" s="498"/>
      <c r="RC1" s="498"/>
      <c r="RD1" s="498"/>
      <c r="RE1" s="498"/>
      <c r="RF1" s="498"/>
      <c r="RG1" s="498"/>
      <c r="RH1" s="498"/>
      <c r="RI1" s="498"/>
      <c r="RJ1" s="498"/>
      <c r="RK1" s="498"/>
      <c r="RL1" s="498"/>
      <c r="RM1" s="498"/>
      <c r="RN1" s="498"/>
      <c r="RO1" s="498"/>
      <c r="RP1" s="498"/>
      <c r="RQ1" s="498"/>
      <c r="RR1" s="498"/>
      <c r="RS1" s="498"/>
      <c r="RT1" s="498"/>
      <c r="RU1" s="498"/>
      <c r="RV1" s="498"/>
      <c r="RW1" s="498"/>
      <c r="RX1" s="498"/>
      <c r="RY1" s="498"/>
      <c r="RZ1" s="498"/>
      <c r="SA1" s="498"/>
      <c r="SB1" s="498"/>
      <c r="SC1" s="498"/>
      <c r="SD1" s="498"/>
      <c r="SE1" s="498"/>
      <c r="SF1" s="498"/>
      <c r="SG1" s="498"/>
      <c r="SH1" s="498"/>
      <c r="SI1" s="498"/>
      <c r="SJ1" s="498"/>
      <c r="SK1" s="498"/>
      <c r="SL1" s="498"/>
      <c r="SM1" s="498"/>
      <c r="SN1" s="498"/>
      <c r="SO1" s="498"/>
      <c r="SP1" s="498"/>
      <c r="SQ1" s="498"/>
      <c r="SR1" s="498"/>
      <c r="SS1" s="498"/>
      <c r="ST1" s="498"/>
      <c r="SU1" s="498"/>
      <c r="SV1" s="498"/>
      <c r="SW1" s="498"/>
      <c r="SX1" s="498"/>
      <c r="SY1" s="498"/>
      <c r="SZ1" s="498"/>
      <c r="TA1" s="498"/>
      <c r="TB1" s="498"/>
      <c r="TC1" s="498"/>
      <c r="TD1" s="498"/>
      <c r="TE1" s="498"/>
      <c r="TF1" s="498"/>
      <c r="TG1" s="498"/>
      <c r="TH1" s="498"/>
      <c r="TI1" s="498"/>
      <c r="TJ1" s="498"/>
      <c r="TK1" s="498"/>
      <c r="TL1" s="498"/>
      <c r="TM1" s="498"/>
      <c r="TN1" s="498"/>
      <c r="TO1" s="498"/>
      <c r="TP1" s="498"/>
      <c r="TQ1" s="498"/>
      <c r="TR1" s="498"/>
      <c r="TS1" s="498"/>
      <c r="TT1" s="498"/>
      <c r="TU1" s="498"/>
      <c r="TV1" s="498"/>
      <c r="TW1" s="498"/>
      <c r="TX1" s="498"/>
      <c r="TY1" s="498"/>
      <c r="TZ1" s="498"/>
      <c r="UA1" s="498"/>
      <c r="UB1" s="498"/>
      <c r="UC1" s="498"/>
      <c r="UD1" s="498"/>
      <c r="UE1" s="498"/>
      <c r="UF1" s="498"/>
      <c r="UG1" s="498"/>
      <c r="UH1" s="498"/>
      <c r="UI1" s="498"/>
      <c r="UJ1" s="498"/>
      <c r="UK1" s="498"/>
      <c r="UL1" s="498"/>
      <c r="UM1" s="498"/>
      <c r="UN1" s="498"/>
      <c r="UO1" s="498"/>
      <c r="UP1" s="498"/>
      <c r="UQ1" s="498"/>
      <c r="UR1" s="498"/>
      <c r="US1" s="498"/>
      <c r="UT1" s="498"/>
      <c r="UU1" s="498"/>
      <c r="UV1" s="498"/>
      <c r="UW1" s="498"/>
      <c r="UX1" s="498"/>
      <c r="UY1" s="498"/>
      <c r="UZ1" s="498"/>
      <c r="VA1" s="498"/>
      <c r="VB1" s="498"/>
      <c r="VC1" s="498"/>
      <c r="VD1" s="498"/>
      <c r="VE1" s="498"/>
      <c r="VF1" s="498"/>
      <c r="VG1" s="498"/>
      <c r="VH1" s="498"/>
      <c r="VI1" s="498"/>
      <c r="VJ1" s="498"/>
      <c r="VK1" s="498"/>
      <c r="VL1" s="498"/>
      <c r="VM1" s="498"/>
      <c r="VN1" s="498"/>
      <c r="VO1" s="498"/>
      <c r="VP1" s="498"/>
      <c r="VQ1" s="498"/>
      <c r="VR1" s="498"/>
      <c r="VS1" s="498"/>
      <c r="VT1" s="498"/>
      <c r="VU1" s="498"/>
      <c r="VV1" s="498"/>
      <c r="VW1" s="498"/>
      <c r="VX1" s="498"/>
      <c r="VY1" s="498"/>
      <c r="VZ1" s="498"/>
      <c r="WA1" s="498"/>
      <c r="WB1" s="498"/>
      <c r="WC1" s="498"/>
      <c r="WD1" s="498"/>
      <c r="WE1" s="498"/>
      <c r="WF1" s="498"/>
      <c r="WG1" s="498"/>
      <c r="WH1" s="498"/>
      <c r="WI1" s="498"/>
      <c r="WJ1" s="498"/>
      <c r="WK1" s="498"/>
      <c r="WL1" s="498"/>
      <c r="WM1" s="498"/>
      <c r="WN1" s="498"/>
      <c r="WO1" s="498"/>
      <c r="WP1" s="498"/>
      <c r="WQ1" s="498"/>
      <c r="WR1" s="498"/>
      <c r="WS1" s="498"/>
      <c r="WT1" s="498"/>
      <c r="WU1" s="498"/>
      <c r="WV1" s="498"/>
      <c r="WW1" s="498"/>
      <c r="WX1" s="498"/>
      <c r="WY1" s="498"/>
      <c r="WZ1" s="498"/>
      <c r="XA1" s="498"/>
      <c r="XB1" s="498"/>
      <c r="XC1" s="498"/>
      <c r="XD1" s="498"/>
      <c r="XE1" s="498"/>
      <c r="XF1" s="498"/>
      <c r="XG1" s="498"/>
      <c r="XH1" s="498"/>
      <c r="XI1" s="498"/>
      <c r="XJ1" s="498"/>
      <c r="XK1" s="498"/>
      <c r="XL1" s="498"/>
      <c r="XM1" s="498"/>
      <c r="XN1" s="498"/>
      <c r="XO1" s="498"/>
      <c r="XP1" s="498"/>
      <c r="XQ1" s="498"/>
      <c r="XR1" s="498"/>
      <c r="XS1" s="498"/>
      <c r="XT1" s="498"/>
      <c r="XU1" s="498"/>
      <c r="XV1" s="498"/>
      <c r="XW1" s="498"/>
      <c r="XX1" s="498"/>
      <c r="XY1" s="498"/>
      <c r="XZ1" s="498"/>
      <c r="YA1" s="498"/>
      <c r="YB1" s="498"/>
      <c r="YC1" s="498"/>
      <c r="YD1" s="498"/>
      <c r="YE1" s="498"/>
      <c r="YF1" s="498"/>
      <c r="YG1" s="498"/>
      <c r="YH1" s="498"/>
      <c r="YI1" s="498"/>
      <c r="YJ1" s="498"/>
      <c r="YK1" s="498"/>
      <c r="YL1" s="498"/>
      <c r="YM1" s="498"/>
      <c r="YN1" s="498"/>
      <c r="YO1" s="498"/>
      <c r="YP1" s="498"/>
      <c r="YQ1" s="498"/>
      <c r="YR1" s="498"/>
      <c r="YS1" s="498"/>
      <c r="YT1" s="498"/>
      <c r="YU1" s="498"/>
      <c r="YV1" s="498"/>
      <c r="YW1" s="498"/>
      <c r="YX1" s="498"/>
      <c r="YY1" s="498"/>
      <c r="YZ1" s="498"/>
      <c r="ZA1" s="498"/>
      <c r="ZB1" s="498"/>
      <c r="ZC1" s="498"/>
      <c r="ZD1" s="498"/>
      <c r="ZE1" s="498"/>
      <c r="ZF1" s="498"/>
      <c r="ZG1" s="498"/>
      <c r="ZH1" s="498"/>
      <c r="ZI1" s="498"/>
      <c r="ZJ1" s="498"/>
      <c r="ZK1" s="498"/>
      <c r="ZL1" s="498"/>
      <c r="ZM1" s="498"/>
      <c r="ZN1" s="498"/>
      <c r="ZO1" s="498"/>
      <c r="ZP1" s="498"/>
      <c r="ZQ1" s="498"/>
      <c r="ZR1" s="498"/>
      <c r="ZS1" s="498"/>
      <c r="ZT1" s="498"/>
      <c r="ZU1" s="498"/>
      <c r="ZV1" s="498"/>
      <c r="ZW1" s="498"/>
      <c r="ZX1" s="498"/>
      <c r="ZY1" s="498"/>
      <c r="ZZ1" s="498"/>
      <c r="AAA1" s="498"/>
      <c r="AAB1" s="498"/>
      <c r="AAC1" s="498"/>
      <c r="AAD1" s="498"/>
      <c r="AAE1" s="498"/>
      <c r="AAF1" s="498"/>
      <c r="AAG1" s="498"/>
      <c r="AAH1" s="498"/>
      <c r="AAI1" s="498"/>
      <c r="AAJ1" s="498"/>
      <c r="AAK1" s="498"/>
      <c r="AAL1" s="498"/>
      <c r="AAM1" s="498"/>
      <c r="AAN1" s="498"/>
      <c r="AAO1" s="498"/>
      <c r="AAP1" s="498"/>
      <c r="AAQ1" s="498"/>
      <c r="AAR1" s="498"/>
      <c r="AAS1" s="498"/>
      <c r="AAT1" s="498"/>
      <c r="AAU1" s="498"/>
      <c r="AAV1" s="498"/>
      <c r="AAW1" s="498"/>
      <c r="AAX1" s="498"/>
      <c r="AAY1" s="498"/>
      <c r="AAZ1" s="498"/>
      <c r="ABA1" s="498"/>
      <c r="ABB1" s="498"/>
      <c r="ABC1" s="498"/>
      <c r="ABD1" s="498"/>
      <c r="ABE1" s="498"/>
      <c r="ABF1" s="498"/>
      <c r="ABG1" s="498"/>
      <c r="ABH1" s="498"/>
      <c r="ABI1" s="498"/>
      <c r="ABJ1" s="498"/>
      <c r="ABK1" s="498"/>
      <c r="ABL1" s="498"/>
      <c r="ABM1" s="498"/>
      <c r="ABN1" s="498"/>
      <c r="ABO1" s="498"/>
      <c r="ABP1" s="498"/>
      <c r="ABQ1" s="498"/>
      <c r="ABR1" s="498"/>
      <c r="ABS1" s="498"/>
      <c r="ABT1" s="498"/>
      <c r="ABU1" s="498"/>
      <c r="ABV1" s="498"/>
      <c r="ABW1" s="498"/>
      <c r="ABX1" s="498"/>
      <c r="ABY1" s="498"/>
      <c r="ABZ1" s="498"/>
      <c r="ACA1" s="498"/>
      <c r="ACB1" s="498"/>
      <c r="ACC1" s="498"/>
      <c r="ACD1" s="498"/>
      <c r="ACE1" s="498"/>
      <c r="ACF1" s="498"/>
      <c r="ACG1" s="498"/>
      <c r="ACH1" s="498"/>
      <c r="ACI1" s="498"/>
      <c r="ACJ1" s="498"/>
      <c r="ACK1" s="498"/>
      <c r="ACL1" s="498"/>
      <c r="ACM1" s="498"/>
      <c r="ACN1" s="498"/>
      <c r="ACO1" s="498"/>
      <c r="ACP1" s="498"/>
      <c r="ACQ1" s="498"/>
      <c r="ACR1" s="498"/>
      <c r="ACS1" s="498"/>
      <c r="ACT1" s="498"/>
      <c r="ACU1" s="498"/>
      <c r="ACV1" s="498"/>
      <c r="ACW1" s="498"/>
      <c r="ACX1" s="498"/>
      <c r="ACY1" s="498"/>
      <c r="ACZ1" s="498"/>
      <c r="ADA1" s="498"/>
      <c r="ADB1" s="498"/>
      <c r="ADC1" s="498"/>
      <c r="ADD1" s="498"/>
      <c r="ADE1" s="498"/>
      <c r="ADF1" s="498"/>
      <c r="ADG1" s="498"/>
      <c r="ADH1" s="498"/>
      <c r="ADI1" s="498"/>
      <c r="ADJ1" s="498"/>
      <c r="ADK1" s="498"/>
      <c r="ADL1" s="498"/>
      <c r="ADM1" s="498"/>
      <c r="ADN1" s="498"/>
      <c r="ADO1" s="498"/>
      <c r="ADP1" s="498"/>
      <c r="ADQ1" s="498"/>
      <c r="ADR1" s="498"/>
      <c r="ADS1" s="498"/>
      <c r="ADT1" s="498"/>
      <c r="ADU1" s="498"/>
      <c r="ADV1" s="498"/>
      <c r="ADW1" s="498"/>
      <c r="ADX1" s="498"/>
      <c r="ADY1" s="498"/>
      <c r="ADZ1" s="498"/>
      <c r="AEA1" s="498"/>
      <c r="AEB1" s="498"/>
      <c r="AEC1" s="498"/>
      <c r="AED1" s="498"/>
      <c r="AEE1" s="498"/>
      <c r="AEF1" s="498"/>
      <c r="AEG1" s="498"/>
      <c r="AEH1" s="498"/>
      <c r="AEI1" s="498"/>
      <c r="AEJ1" s="498"/>
      <c r="AEK1" s="498"/>
      <c r="AEL1" s="498"/>
      <c r="AEM1" s="498"/>
      <c r="AEN1" s="498"/>
      <c r="AEO1" s="498"/>
      <c r="AEP1" s="498"/>
      <c r="AEQ1" s="498"/>
      <c r="AER1" s="498"/>
      <c r="AES1" s="498"/>
      <c r="AET1" s="498"/>
      <c r="AEU1" s="498"/>
      <c r="AEV1" s="498"/>
      <c r="AEW1" s="498"/>
      <c r="AEX1" s="498"/>
      <c r="AEY1" s="498"/>
      <c r="AEZ1" s="498"/>
      <c r="AFA1" s="498"/>
      <c r="AFB1" s="498"/>
      <c r="AFC1" s="498"/>
      <c r="AFD1" s="498"/>
      <c r="AFE1" s="498"/>
      <c r="AFF1" s="498"/>
      <c r="AFG1" s="498"/>
      <c r="AFH1" s="498"/>
      <c r="AFI1" s="498"/>
      <c r="AFJ1" s="498"/>
      <c r="AFK1" s="498"/>
      <c r="AFL1" s="498"/>
      <c r="AFM1" s="498"/>
      <c r="AFN1" s="498"/>
      <c r="AFO1" s="498"/>
      <c r="AFP1" s="498"/>
      <c r="AFQ1" s="498"/>
      <c r="AFR1" s="498"/>
      <c r="AFS1" s="498"/>
      <c r="AFT1" s="498"/>
      <c r="AFU1" s="498"/>
      <c r="AFV1" s="498"/>
      <c r="AFW1" s="498"/>
      <c r="AFX1" s="498"/>
      <c r="AFY1" s="498"/>
      <c r="AFZ1" s="498"/>
      <c r="AGA1" s="498"/>
      <c r="AGB1" s="498"/>
      <c r="AGC1" s="498"/>
      <c r="AGD1" s="498"/>
      <c r="AGE1" s="498"/>
      <c r="AGF1" s="498"/>
      <c r="AGG1" s="498"/>
      <c r="AGH1" s="498"/>
      <c r="AGI1" s="498"/>
      <c r="AGJ1" s="498"/>
      <c r="AGK1" s="498"/>
      <c r="AGL1" s="498"/>
      <c r="AGM1" s="498"/>
      <c r="AGN1" s="498"/>
      <c r="AGO1" s="498"/>
      <c r="AGP1" s="498"/>
      <c r="AGQ1" s="498"/>
      <c r="AGR1" s="498"/>
      <c r="AGS1" s="498"/>
      <c r="AGT1" s="498"/>
      <c r="AGU1" s="498"/>
      <c r="AGV1" s="498"/>
      <c r="AGW1" s="498"/>
      <c r="AGX1" s="498"/>
      <c r="AGY1" s="498"/>
      <c r="AGZ1" s="498"/>
      <c r="AHA1" s="498"/>
      <c r="AHB1" s="498"/>
      <c r="AHC1" s="498"/>
      <c r="AHD1" s="498"/>
      <c r="AHE1" s="498"/>
      <c r="AHF1" s="498"/>
      <c r="AHG1" s="498"/>
      <c r="AHH1" s="498"/>
      <c r="AHI1" s="498"/>
      <c r="AHJ1" s="498"/>
      <c r="AHK1" s="498"/>
      <c r="AHL1" s="498"/>
      <c r="AHM1" s="498"/>
      <c r="AHN1" s="498"/>
      <c r="AHO1" s="498"/>
      <c r="AHP1" s="498"/>
      <c r="AHQ1" s="498"/>
      <c r="AHR1" s="498"/>
      <c r="AHS1" s="498"/>
      <c r="AHT1" s="498"/>
      <c r="AHU1" s="498"/>
      <c r="AHV1" s="498"/>
      <c r="AHW1" s="498"/>
      <c r="AHX1" s="498"/>
      <c r="AHY1" s="498"/>
      <c r="AHZ1" s="498"/>
      <c r="AIA1" s="498"/>
      <c r="AIB1" s="498"/>
      <c r="AIC1" s="498"/>
      <c r="AID1" s="498"/>
      <c r="AIE1" s="498"/>
      <c r="AIF1" s="498"/>
      <c r="AIG1" s="498"/>
      <c r="AIH1" s="498"/>
      <c r="AII1" s="498"/>
      <c r="AIJ1" s="498"/>
      <c r="AIK1" s="498"/>
      <c r="AIL1" s="498"/>
      <c r="AIM1" s="498"/>
      <c r="AIN1" s="498"/>
      <c r="AIO1" s="498"/>
      <c r="AIP1" s="498"/>
      <c r="AIQ1" s="498"/>
      <c r="AIR1" s="498"/>
      <c r="AIS1" s="498"/>
      <c r="AIT1" s="498"/>
      <c r="AIU1" s="498"/>
      <c r="AIV1" s="498"/>
      <c r="AIW1" s="498"/>
      <c r="AIX1" s="498"/>
      <c r="AIY1" s="498"/>
      <c r="AIZ1" s="498"/>
      <c r="AJA1" s="498"/>
      <c r="AJB1" s="498"/>
      <c r="AJC1" s="498"/>
      <c r="AJD1" s="498"/>
      <c r="AJE1" s="498"/>
      <c r="AJF1" s="498"/>
      <c r="AJG1" s="498"/>
      <c r="AJH1" s="498"/>
      <c r="AJI1" s="498"/>
      <c r="AJJ1" s="498"/>
      <c r="AJK1" s="498"/>
      <c r="AJL1" s="498"/>
      <c r="AJM1" s="498"/>
      <c r="AJN1" s="498"/>
      <c r="AJO1" s="498"/>
      <c r="AJP1" s="498"/>
      <c r="AJQ1" s="498"/>
      <c r="AJR1" s="498"/>
      <c r="AJS1" s="498"/>
      <c r="AJT1" s="498"/>
      <c r="AJU1" s="498"/>
      <c r="AJV1" s="498"/>
      <c r="AJW1" s="498"/>
      <c r="AJX1" s="498"/>
      <c r="AJY1" s="498"/>
      <c r="AJZ1" s="498"/>
      <c r="AKA1" s="498"/>
      <c r="AKB1" s="498"/>
      <c r="AKC1" s="498"/>
      <c r="AKD1" s="498"/>
      <c r="AKE1" s="498"/>
      <c r="AKF1" s="498"/>
      <c r="AKG1" s="498"/>
      <c r="AKH1" s="498"/>
      <c r="AKI1" s="498"/>
      <c r="AKJ1" s="498"/>
      <c r="AKK1" s="498"/>
      <c r="AKL1" s="498"/>
      <c r="AKM1" s="498"/>
      <c r="AKN1" s="498"/>
      <c r="AKO1" s="498"/>
      <c r="AKP1" s="498"/>
      <c r="AKQ1" s="498"/>
      <c r="AKR1" s="498"/>
      <c r="AKS1" s="498"/>
      <c r="AKT1" s="498"/>
      <c r="AKU1" s="498"/>
      <c r="AKV1" s="498"/>
      <c r="AKW1" s="498"/>
      <c r="AKX1" s="498"/>
      <c r="AKY1" s="498"/>
      <c r="AKZ1" s="498"/>
      <c r="ALA1" s="498"/>
      <c r="ALB1" s="498"/>
      <c r="ALC1" s="498"/>
      <c r="ALD1" s="498"/>
      <c r="ALE1" s="498"/>
      <c r="ALF1" s="498"/>
      <c r="ALG1" s="498"/>
      <c r="ALH1" s="498"/>
      <c r="ALI1" s="498"/>
      <c r="ALJ1" s="498"/>
      <c r="ALK1" s="498"/>
      <c r="ALL1" s="498"/>
      <c r="ALM1" s="498"/>
      <c r="ALN1" s="498"/>
      <c r="ALO1" s="498"/>
      <c r="ALP1" s="498"/>
      <c r="ALQ1" s="498"/>
      <c r="ALR1" s="498"/>
      <c r="ALS1" s="498"/>
      <c r="ALT1" s="498"/>
      <c r="ALU1" s="498"/>
      <c r="ALV1" s="498"/>
      <c r="ALW1" s="498"/>
      <c r="ALX1" s="498"/>
      <c r="ALY1" s="498"/>
      <c r="ALZ1" s="498"/>
      <c r="AMA1" s="498"/>
      <c r="AMB1" s="498"/>
      <c r="AMC1" s="498"/>
      <c r="AMD1" s="498"/>
      <c r="AME1" s="498"/>
      <c r="AMF1" s="498"/>
      <c r="AMG1" s="498"/>
      <c r="AMH1" s="498"/>
      <c r="AMI1" s="498"/>
      <c r="AMJ1" s="498"/>
      <c r="AMK1" s="498"/>
      <c r="AML1" s="498"/>
      <c r="AMM1" s="498"/>
      <c r="AMN1" s="498"/>
      <c r="AMO1" s="498"/>
      <c r="AMP1" s="498"/>
      <c r="AMQ1" s="498"/>
      <c r="AMR1" s="498"/>
      <c r="AMS1" s="498"/>
      <c r="AMT1" s="498"/>
      <c r="AMU1" s="498"/>
      <c r="AMV1" s="498"/>
      <c r="AMW1" s="498"/>
      <c r="AMX1" s="498"/>
      <c r="AMY1" s="498"/>
      <c r="AMZ1" s="498"/>
      <c r="ANA1" s="498"/>
      <c r="ANB1" s="498"/>
      <c r="ANC1" s="498"/>
      <c r="AND1" s="498"/>
      <c r="ANE1" s="498"/>
      <c r="ANF1" s="498"/>
      <c r="ANG1" s="498"/>
      <c r="ANH1" s="498"/>
      <c r="ANI1" s="498"/>
      <c r="ANJ1" s="498"/>
      <c r="ANK1" s="498"/>
      <c r="ANL1" s="498"/>
      <c r="ANM1" s="498"/>
      <c r="ANN1" s="498"/>
      <c r="ANO1" s="498"/>
      <c r="ANP1" s="498"/>
      <c r="ANQ1" s="498"/>
      <c r="ANR1" s="498"/>
      <c r="ANS1" s="498"/>
      <c r="ANT1" s="498"/>
      <c r="ANU1" s="498"/>
      <c r="ANV1" s="498"/>
      <c r="ANW1" s="498"/>
      <c r="ANX1" s="498"/>
      <c r="ANY1" s="498"/>
      <c r="ANZ1" s="498"/>
      <c r="AOA1" s="498"/>
      <c r="AOB1" s="498"/>
      <c r="AOC1" s="498"/>
      <c r="AOD1" s="498"/>
      <c r="AOE1" s="498"/>
      <c r="AOF1" s="498"/>
      <c r="AOG1" s="498"/>
      <c r="AOH1" s="498"/>
      <c r="AOI1" s="498"/>
      <c r="AOJ1" s="498"/>
      <c r="AOK1" s="498"/>
      <c r="AOL1" s="498"/>
      <c r="AOM1" s="498"/>
      <c r="AON1" s="498"/>
      <c r="AOO1" s="498"/>
      <c r="AOP1" s="498"/>
      <c r="AOQ1" s="498"/>
      <c r="AOR1" s="498"/>
      <c r="AOS1" s="498"/>
      <c r="AOT1" s="498"/>
      <c r="AOU1" s="498"/>
      <c r="AOV1" s="498"/>
      <c r="AOW1" s="498"/>
      <c r="AOX1" s="498"/>
      <c r="AOY1" s="498"/>
      <c r="AOZ1" s="498"/>
      <c r="APA1" s="498"/>
      <c r="APB1" s="498"/>
      <c r="APC1" s="498"/>
      <c r="APD1" s="498"/>
      <c r="APE1" s="498"/>
      <c r="APF1" s="498"/>
      <c r="APG1" s="498"/>
      <c r="APH1" s="498"/>
      <c r="API1" s="498"/>
      <c r="APJ1" s="498"/>
      <c r="APK1" s="498"/>
      <c r="APL1" s="498"/>
      <c r="APM1" s="498"/>
      <c r="APN1" s="498"/>
      <c r="APO1" s="498"/>
      <c r="APP1" s="498"/>
      <c r="APQ1" s="498"/>
      <c r="APR1" s="498"/>
      <c r="APS1" s="498"/>
      <c r="APT1" s="498"/>
      <c r="APU1" s="498"/>
      <c r="APV1" s="498"/>
      <c r="APW1" s="498"/>
      <c r="APX1" s="498"/>
      <c r="APY1" s="498"/>
      <c r="APZ1" s="498"/>
      <c r="AQA1" s="498"/>
      <c r="AQB1" s="498"/>
      <c r="AQC1" s="498"/>
      <c r="AQD1" s="498"/>
      <c r="AQE1" s="498"/>
      <c r="AQF1" s="498"/>
      <c r="AQG1" s="498"/>
      <c r="AQH1" s="498"/>
      <c r="AQI1" s="498"/>
      <c r="AQJ1" s="498"/>
      <c r="AQK1" s="498"/>
      <c r="AQL1" s="498"/>
      <c r="AQM1" s="498"/>
      <c r="AQN1" s="498"/>
      <c r="AQO1" s="498"/>
      <c r="AQP1" s="498"/>
      <c r="AQQ1" s="498"/>
      <c r="AQR1" s="498"/>
      <c r="AQS1" s="498"/>
      <c r="AQT1" s="498"/>
      <c r="AQU1" s="498"/>
      <c r="AQV1" s="498"/>
      <c r="AQW1" s="498"/>
      <c r="AQX1" s="498"/>
      <c r="AQY1" s="498"/>
      <c r="AQZ1" s="498"/>
      <c r="ARA1" s="498"/>
      <c r="ARB1" s="498"/>
      <c r="ARC1" s="498"/>
      <c r="ARD1" s="498"/>
      <c r="ARE1" s="498"/>
      <c r="ARF1" s="498"/>
      <c r="ARG1" s="498"/>
      <c r="ARH1" s="498"/>
      <c r="ARI1" s="498"/>
      <c r="ARJ1" s="498"/>
      <c r="ARK1" s="498"/>
      <c r="ARL1" s="498"/>
      <c r="ARM1" s="498"/>
      <c r="ARN1" s="498"/>
      <c r="ARO1" s="498"/>
      <c r="ARP1" s="498"/>
      <c r="ARQ1" s="498"/>
      <c r="ARR1" s="498"/>
      <c r="ARS1" s="498"/>
      <c r="ART1" s="498"/>
      <c r="ARU1" s="498"/>
      <c r="ARV1" s="498"/>
      <c r="ARW1" s="498"/>
      <c r="ARX1" s="498"/>
      <c r="ARY1" s="498"/>
      <c r="ARZ1" s="498"/>
      <c r="ASA1" s="498"/>
      <c r="ASB1" s="498"/>
      <c r="ASC1" s="498"/>
      <c r="ASD1" s="498"/>
      <c r="ASE1" s="498"/>
      <c r="ASF1" s="498"/>
      <c r="ASG1" s="498"/>
      <c r="ASH1" s="498"/>
      <c r="ASI1" s="498"/>
      <c r="ASJ1" s="498"/>
      <c r="ASK1" s="498"/>
      <c r="ASL1" s="498"/>
      <c r="ASM1" s="498"/>
      <c r="ASN1" s="498"/>
      <c r="ASO1" s="498"/>
      <c r="ASP1" s="498"/>
      <c r="ASQ1" s="498"/>
      <c r="ASR1" s="498"/>
      <c r="ASS1" s="498"/>
      <c r="AST1" s="498"/>
      <c r="ASU1" s="498"/>
      <c r="ASV1" s="498"/>
      <c r="ASW1" s="498"/>
      <c r="ASX1" s="498"/>
      <c r="ASY1" s="498"/>
      <c r="ASZ1" s="498"/>
      <c r="ATA1" s="498"/>
      <c r="ATB1" s="498"/>
      <c r="ATC1" s="498"/>
      <c r="ATD1" s="498"/>
      <c r="ATE1" s="498"/>
      <c r="ATF1" s="498"/>
      <c r="ATG1" s="498"/>
      <c r="ATH1" s="498"/>
      <c r="ATI1" s="498"/>
      <c r="ATJ1" s="498"/>
      <c r="ATK1" s="498"/>
      <c r="ATL1" s="498"/>
      <c r="ATM1" s="498"/>
      <c r="ATN1" s="498"/>
      <c r="ATO1" s="498"/>
      <c r="ATP1" s="498"/>
      <c r="ATQ1" s="498"/>
      <c r="ATR1" s="498"/>
      <c r="ATS1" s="498"/>
      <c r="ATT1" s="498"/>
      <c r="ATU1" s="498"/>
      <c r="ATV1" s="498"/>
      <c r="ATW1" s="498"/>
      <c r="ATX1" s="498"/>
      <c r="ATY1" s="498"/>
      <c r="ATZ1" s="498"/>
      <c r="AUA1" s="498"/>
      <c r="AUB1" s="498"/>
      <c r="AUC1" s="498"/>
      <c r="AUD1" s="498"/>
      <c r="AUE1" s="498"/>
      <c r="AUF1" s="498"/>
      <c r="AUG1" s="498"/>
      <c r="AUH1" s="498"/>
      <c r="AUI1" s="498"/>
      <c r="AUJ1" s="498"/>
      <c r="AUK1" s="498"/>
      <c r="AUL1" s="498"/>
      <c r="AUM1" s="498"/>
      <c r="AUN1" s="498"/>
      <c r="AUO1" s="498"/>
      <c r="AUP1" s="498"/>
      <c r="AUQ1" s="498"/>
      <c r="AUR1" s="498"/>
      <c r="AUS1" s="498"/>
      <c r="AUT1" s="498"/>
      <c r="AUU1" s="498"/>
      <c r="AUV1" s="498"/>
      <c r="AUW1" s="498"/>
      <c r="AUX1" s="498"/>
      <c r="AUY1" s="498"/>
      <c r="AUZ1" s="498"/>
      <c r="AVA1" s="498"/>
      <c r="AVB1" s="498"/>
      <c r="AVC1" s="498"/>
      <c r="AVD1" s="498"/>
      <c r="AVE1" s="498"/>
      <c r="AVF1" s="498"/>
      <c r="AVG1" s="498"/>
      <c r="AVH1" s="498"/>
      <c r="AVI1" s="498"/>
      <c r="AVJ1" s="498"/>
      <c r="AVK1" s="498"/>
      <c r="AVL1" s="498"/>
      <c r="AVM1" s="498"/>
      <c r="AVN1" s="498"/>
      <c r="AVO1" s="498"/>
      <c r="AVP1" s="498"/>
      <c r="AVQ1" s="498"/>
      <c r="AVR1" s="498"/>
      <c r="AVS1" s="498"/>
      <c r="AVT1" s="498"/>
      <c r="AVU1" s="498"/>
      <c r="AVV1" s="498"/>
      <c r="AVW1" s="498"/>
      <c r="AVX1" s="498"/>
      <c r="AVY1" s="498"/>
      <c r="AVZ1" s="498"/>
      <c r="AWA1" s="498"/>
      <c r="AWB1" s="498"/>
      <c r="AWC1" s="498"/>
      <c r="AWD1" s="498"/>
      <c r="AWE1" s="498"/>
      <c r="AWF1" s="498"/>
      <c r="AWG1" s="498"/>
      <c r="AWH1" s="498"/>
      <c r="AWI1" s="498"/>
      <c r="AWJ1" s="498"/>
      <c r="AWK1" s="498"/>
      <c r="AWL1" s="498"/>
      <c r="AWM1" s="498"/>
      <c r="AWN1" s="498"/>
      <c r="AWO1" s="498"/>
      <c r="AWP1" s="498"/>
      <c r="AWQ1" s="498"/>
      <c r="AWR1" s="498"/>
      <c r="AWS1" s="498"/>
      <c r="AWT1" s="498"/>
      <c r="AWU1" s="498"/>
      <c r="AWV1" s="498"/>
      <c r="AWW1" s="498"/>
      <c r="AWX1" s="498"/>
      <c r="AWY1" s="498"/>
      <c r="AWZ1" s="498"/>
      <c r="AXA1" s="498"/>
      <c r="AXB1" s="498"/>
      <c r="AXC1" s="498"/>
      <c r="AXD1" s="498"/>
      <c r="AXE1" s="498"/>
      <c r="AXF1" s="498"/>
      <c r="AXG1" s="498"/>
      <c r="AXH1" s="498"/>
      <c r="AXI1" s="498"/>
      <c r="AXJ1" s="498"/>
      <c r="AXK1" s="498"/>
      <c r="AXL1" s="498"/>
      <c r="AXM1" s="498"/>
      <c r="AXN1" s="498"/>
      <c r="AXO1" s="498"/>
      <c r="AXP1" s="498"/>
      <c r="AXQ1" s="498"/>
      <c r="AXR1" s="498"/>
      <c r="AXS1" s="498"/>
      <c r="AXT1" s="498"/>
      <c r="AXU1" s="498"/>
      <c r="AXV1" s="498"/>
      <c r="AXW1" s="498"/>
      <c r="AXX1" s="498"/>
      <c r="AXY1" s="498"/>
      <c r="AXZ1" s="498"/>
      <c r="AYA1" s="498"/>
      <c r="AYB1" s="498"/>
      <c r="AYC1" s="498"/>
      <c r="AYD1" s="498"/>
      <c r="AYE1" s="498"/>
      <c r="AYF1" s="498"/>
      <c r="AYG1" s="498"/>
      <c r="AYH1" s="498"/>
      <c r="AYI1" s="498"/>
      <c r="AYJ1" s="498"/>
      <c r="AYK1" s="498"/>
      <c r="AYL1" s="498"/>
      <c r="AYM1" s="498"/>
      <c r="AYN1" s="498"/>
      <c r="AYO1" s="498"/>
      <c r="AYP1" s="498"/>
      <c r="AYQ1" s="498"/>
      <c r="AYR1" s="498"/>
      <c r="AYS1" s="498"/>
      <c r="AYT1" s="498"/>
      <c r="AYU1" s="498"/>
      <c r="AYV1" s="498"/>
      <c r="AYW1" s="498"/>
      <c r="AYX1" s="498"/>
      <c r="AYY1" s="498"/>
      <c r="AYZ1" s="498"/>
      <c r="AZA1" s="498"/>
      <c r="AZB1" s="498"/>
      <c r="AZC1" s="498"/>
      <c r="AZD1" s="498"/>
      <c r="AZE1" s="498"/>
      <c r="AZF1" s="498"/>
      <c r="AZG1" s="498"/>
      <c r="AZH1" s="498"/>
      <c r="AZI1" s="498"/>
      <c r="AZJ1" s="498"/>
      <c r="AZK1" s="498"/>
      <c r="AZL1" s="498"/>
      <c r="AZM1" s="498"/>
      <c r="AZN1" s="498"/>
      <c r="AZO1" s="498"/>
      <c r="AZP1" s="498"/>
      <c r="AZQ1" s="498"/>
      <c r="AZR1" s="498"/>
      <c r="AZS1" s="498"/>
      <c r="AZT1" s="498"/>
      <c r="AZU1" s="498"/>
      <c r="AZV1" s="498"/>
      <c r="AZW1" s="498"/>
      <c r="AZX1" s="498"/>
      <c r="AZY1" s="498"/>
      <c r="AZZ1" s="498"/>
      <c r="BAA1" s="498"/>
      <c r="BAB1" s="498"/>
      <c r="BAC1" s="498"/>
      <c r="BAD1" s="498"/>
      <c r="BAE1" s="498"/>
      <c r="BAF1" s="498"/>
      <c r="BAG1" s="498"/>
      <c r="BAH1" s="498"/>
      <c r="BAI1" s="498"/>
      <c r="BAJ1" s="498"/>
      <c r="BAK1" s="498"/>
      <c r="BAL1" s="498"/>
      <c r="BAM1" s="498"/>
      <c r="BAN1" s="498"/>
      <c r="BAO1" s="498"/>
      <c r="BAP1" s="498"/>
      <c r="BAQ1" s="498"/>
      <c r="BAR1" s="498"/>
      <c r="BAS1" s="498"/>
      <c r="BAT1" s="498"/>
      <c r="BAU1" s="498"/>
      <c r="BAV1" s="498"/>
      <c r="BAW1" s="498"/>
      <c r="BAX1" s="498"/>
      <c r="BAY1" s="498"/>
      <c r="BAZ1" s="498"/>
      <c r="BBA1" s="498"/>
      <c r="BBB1" s="498"/>
      <c r="BBC1" s="498"/>
      <c r="BBD1" s="498"/>
      <c r="BBE1" s="498"/>
      <c r="BBF1" s="498"/>
      <c r="BBG1" s="498"/>
      <c r="BBH1" s="498"/>
      <c r="BBI1" s="498"/>
      <c r="BBJ1" s="498"/>
      <c r="BBK1" s="498"/>
      <c r="BBL1" s="498"/>
      <c r="BBM1" s="498"/>
      <c r="BBN1" s="498"/>
      <c r="BBO1" s="498"/>
      <c r="BBP1" s="498"/>
      <c r="BBQ1" s="498"/>
      <c r="BBR1" s="498"/>
      <c r="BBS1" s="498"/>
      <c r="BBT1" s="498"/>
      <c r="BBU1" s="498"/>
      <c r="BBV1" s="498"/>
      <c r="BBW1" s="498"/>
      <c r="BBX1" s="498"/>
      <c r="BBY1" s="498"/>
      <c r="BBZ1" s="498"/>
      <c r="BCA1" s="498"/>
      <c r="BCB1" s="498"/>
      <c r="BCC1" s="498"/>
      <c r="BCD1" s="498"/>
      <c r="BCE1" s="498"/>
      <c r="BCF1" s="498"/>
      <c r="BCG1" s="498"/>
      <c r="BCH1" s="498"/>
      <c r="BCI1" s="498"/>
      <c r="BCJ1" s="498"/>
      <c r="BCK1" s="498"/>
      <c r="BCL1" s="498"/>
      <c r="BCM1" s="498"/>
      <c r="BCN1" s="498"/>
      <c r="BCO1" s="498"/>
      <c r="BCP1" s="498"/>
      <c r="BCQ1" s="498"/>
      <c r="BCR1" s="498"/>
      <c r="BCS1" s="498"/>
      <c r="BCT1" s="498"/>
      <c r="BCU1" s="498"/>
      <c r="BCV1" s="498"/>
      <c r="BCW1" s="498"/>
      <c r="BCX1" s="498"/>
      <c r="BCY1" s="498"/>
      <c r="BCZ1" s="498"/>
      <c r="BDA1" s="498"/>
      <c r="BDB1" s="498"/>
      <c r="BDC1" s="498"/>
      <c r="BDD1" s="498"/>
      <c r="BDE1" s="498"/>
      <c r="BDF1" s="498"/>
      <c r="BDG1" s="498"/>
      <c r="BDH1" s="498"/>
      <c r="BDI1" s="498"/>
      <c r="BDJ1" s="498"/>
      <c r="BDK1" s="498"/>
      <c r="BDL1" s="498"/>
      <c r="BDM1" s="498"/>
      <c r="BDN1" s="498"/>
      <c r="BDO1" s="498"/>
      <c r="BDP1" s="498"/>
      <c r="BDQ1" s="498"/>
      <c r="BDR1" s="498"/>
      <c r="BDS1" s="498"/>
      <c r="BDT1" s="498"/>
      <c r="BDU1" s="498"/>
      <c r="BDV1" s="498"/>
      <c r="BDW1" s="498"/>
      <c r="BDX1" s="498"/>
      <c r="BDY1" s="498"/>
      <c r="BDZ1" s="498"/>
      <c r="BEA1" s="498"/>
      <c r="BEB1" s="498"/>
      <c r="BEC1" s="498"/>
      <c r="BED1" s="498"/>
      <c r="BEE1" s="498"/>
      <c r="BEF1" s="498"/>
      <c r="BEG1" s="498"/>
      <c r="BEH1" s="498"/>
      <c r="BEI1" s="498"/>
      <c r="BEJ1" s="498"/>
      <c r="BEK1" s="498"/>
      <c r="BEL1" s="498"/>
      <c r="BEM1" s="498"/>
      <c r="BEN1" s="498"/>
      <c r="BEO1" s="498"/>
      <c r="BEP1" s="498"/>
      <c r="BEQ1" s="498"/>
      <c r="BER1" s="498"/>
      <c r="BES1" s="498"/>
      <c r="BET1" s="498"/>
      <c r="BEU1" s="498"/>
      <c r="BEV1" s="498"/>
      <c r="BEW1" s="498"/>
      <c r="BEX1" s="498"/>
      <c r="BEY1" s="498"/>
      <c r="BEZ1" s="498"/>
      <c r="BFA1" s="498"/>
      <c r="BFB1" s="498"/>
      <c r="BFC1" s="498"/>
      <c r="BFD1" s="498"/>
      <c r="BFE1" s="498"/>
      <c r="BFF1" s="498"/>
      <c r="BFG1" s="498"/>
      <c r="BFH1" s="498"/>
      <c r="BFI1" s="498"/>
      <c r="BFJ1" s="498"/>
      <c r="BFK1" s="498"/>
      <c r="BFL1" s="498"/>
      <c r="BFM1" s="498"/>
      <c r="BFN1" s="498"/>
      <c r="BFO1" s="498"/>
      <c r="BFP1" s="498"/>
      <c r="BFQ1" s="498"/>
      <c r="BFR1" s="498"/>
      <c r="BFS1" s="498"/>
      <c r="BFT1" s="498"/>
      <c r="BFU1" s="498"/>
      <c r="BFV1" s="498"/>
      <c r="BFW1" s="498"/>
      <c r="BFX1" s="498"/>
      <c r="BFY1" s="498"/>
      <c r="BFZ1" s="498"/>
      <c r="BGA1" s="498"/>
      <c r="BGB1" s="498"/>
      <c r="BGC1" s="498"/>
      <c r="BGD1" s="498"/>
      <c r="BGE1" s="498"/>
      <c r="BGF1" s="498"/>
      <c r="BGG1" s="498"/>
      <c r="BGH1" s="498"/>
      <c r="BGI1" s="498"/>
      <c r="BGJ1" s="498"/>
      <c r="BGK1" s="498"/>
      <c r="BGL1" s="498"/>
      <c r="BGM1" s="498"/>
      <c r="BGN1" s="498"/>
      <c r="BGO1" s="498"/>
      <c r="BGP1" s="498"/>
      <c r="BGQ1" s="498"/>
      <c r="BGR1" s="498"/>
      <c r="BGS1" s="498"/>
      <c r="BGT1" s="498"/>
      <c r="BGU1" s="498"/>
      <c r="BGV1" s="498"/>
      <c r="BGW1" s="498"/>
      <c r="BGX1" s="498"/>
      <c r="BGY1" s="498"/>
      <c r="BGZ1" s="498"/>
      <c r="BHA1" s="498"/>
      <c r="BHB1" s="498"/>
      <c r="BHC1" s="498"/>
      <c r="BHD1" s="498"/>
      <c r="BHE1" s="498"/>
      <c r="BHF1" s="498"/>
      <c r="BHG1" s="498"/>
      <c r="BHH1" s="498"/>
      <c r="BHI1" s="498"/>
      <c r="BHJ1" s="498"/>
      <c r="BHK1" s="498"/>
      <c r="BHL1" s="498"/>
      <c r="BHM1" s="498"/>
      <c r="BHN1" s="498"/>
      <c r="BHO1" s="498"/>
      <c r="BHP1" s="498"/>
      <c r="BHQ1" s="498"/>
      <c r="BHR1" s="498"/>
      <c r="BHS1" s="498"/>
      <c r="BHT1" s="498"/>
      <c r="BHU1" s="498"/>
      <c r="BHV1" s="498"/>
      <c r="BHW1" s="498"/>
      <c r="BHX1" s="498"/>
      <c r="BHY1" s="498"/>
      <c r="BHZ1" s="498"/>
      <c r="BIA1" s="498"/>
      <c r="BIB1" s="498"/>
      <c r="BIC1" s="498"/>
      <c r="BID1" s="498"/>
      <c r="BIE1" s="498"/>
      <c r="BIF1" s="498"/>
      <c r="BIG1" s="498"/>
      <c r="BIH1" s="498"/>
      <c r="BII1" s="498"/>
      <c r="BIJ1" s="498"/>
      <c r="BIK1" s="498"/>
      <c r="BIL1" s="498"/>
      <c r="BIM1" s="498"/>
      <c r="BIN1" s="498"/>
      <c r="BIO1" s="498"/>
      <c r="BIP1" s="498"/>
      <c r="BIQ1" s="498"/>
      <c r="BIR1" s="498"/>
      <c r="BIS1" s="498"/>
      <c r="BIT1" s="498"/>
      <c r="BIU1" s="498"/>
      <c r="BIV1" s="498"/>
      <c r="BIW1" s="498"/>
      <c r="BIX1" s="498"/>
      <c r="BIY1" s="498"/>
      <c r="BIZ1" s="498"/>
      <c r="BJA1" s="498"/>
      <c r="BJB1" s="498"/>
      <c r="BJC1" s="498"/>
      <c r="BJD1" s="498"/>
      <c r="BJE1" s="498"/>
      <c r="BJF1" s="498"/>
      <c r="BJG1" s="498"/>
      <c r="BJH1" s="498"/>
      <c r="BJI1" s="498"/>
      <c r="BJJ1" s="498"/>
      <c r="BJK1" s="498"/>
      <c r="BJL1" s="498"/>
      <c r="BJM1" s="498"/>
      <c r="BJN1" s="498"/>
      <c r="BJO1" s="498"/>
      <c r="BJP1" s="498"/>
      <c r="BJQ1" s="498"/>
      <c r="BJR1" s="498"/>
      <c r="BJS1" s="498"/>
      <c r="BJT1" s="498"/>
      <c r="BJU1" s="498"/>
      <c r="BJV1" s="498"/>
      <c r="BJW1" s="498"/>
      <c r="BJX1" s="498"/>
      <c r="BJY1" s="498"/>
      <c r="BJZ1" s="498"/>
      <c r="BKA1" s="498"/>
      <c r="BKB1" s="498"/>
      <c r="BKC1" s="498"/>
      <c r="BKD1" s="498"/>
      <c r="BKE1" s="498"/>
      <c r="BKF1" s="498"/>
      <c r="BKG1" s="498"/>
      <c r="BKH1" s="498"/>
      <c r="BKI1" s="498"/>
      <c r="BKJ1" s="498"/>
      <c r="BKK1" s="498"/>
      <c r="BKL1" s="498"/>
      <c r="BKM1" s="498"/>
      <c r="BKN1" s="498"/>
      <c r="BKO1" s="498"/>
      <c r="BKP1" s="498"/>
      <c r="BKQ1" s="498"/>
      <c r="BKR1" s="498"/>
      <c r="BKS1" s="498"/>
      <c r="BKT1" s="498"/>
      <c r="BKU1" s="498"/>
      <c r="BKV1" s="498"/>
      <c r="BKW1" s="498"/>
      <c r="BKX1" s="498"/>
      <c r="BKY1" s="498"/>
      <c r="BKZ1" s="498"/>
      <c r="BLA1" s="498"/>
      <c r="BLB1" s="498"/>
      <c r="BLC1" s="498"/>
      <c r="BLD1" s="498"/>
      <c r="BLE1" s="498"/>
      <c r="BLF1" s="498"/>
      <c r="BLG1" s="498"/>
      <c r="BLH1" s="498"/>
      <c r="BLI1" s="498"/>
      <c r="BLJ1" s="498"/>
      <c r="BLK1" s="498"/>
      <c r="BLL1" s="498"/>
      <c r="BLM1" s="498"/>
      <c r="BLN1" s="498"/>
      <c r="BLO1" s="498"/>
      <c r="BLP1" s="498"/>
      <c r="BLQ1" s="498"/>
      <c r="BLR1" s="498"/>
      <c r="BLS1" s="498"/>
      <c r="BLT1" s="498"/>
      <c r="BLU1" s="498"/>
      <c r="BLV1" s="498"/>
      <c r="BLW1" s="498"/>
      <c r="BLX1" s="498"/>
      <c r="BLY1" s="498"/>
      <c r="BLZ1" s="498"/>
      <c r="BMA1" s="498"/>
      <c r="BMB1" s="498"/>
      <c r="BMC1" s="498"/>
      <c r="BMD1" s="498"/>
      <c r="BME1" s="498"/>
      <c r="BMF1" s="498"/>
      <c r="BMG1" s="498"/>
      <c r="BMH1" s="498"/>
      <c r="BMI1" s="498"/>
      <c r="BMJ1" s="498"/>
      <c r="BMK1" s="498"/>
      <c r="BML1" s="498"/>
      <c r="BMM1" s="498"/>
      <c r="BMN1" s="498"/>
      <c r="BMO1" s="498"/>
      <c r="BMP1" s="498"/>
      <c r="BMQ1" s="498"/>
      <c r="BMR1" s="498"/>
      <c r="BMS1" s="498"/>
      <c r="BMT1" s="498"/>
      <c r="BMU1" s="498"/>
      <c r="BMV1" s="498"/>
      <c r="BMW1" s="498"/>
      <c r="BMX1" s="498"/>
      <c r="BMY1" s="498"/>
      <c r="BMZ1" s="498"/>
      <c r="BNA1" s="498"/>
      <c r="BNB1" s="498"/>
      <c r="BNC1" s="498"/>
      <c r="BND1" s="498"/>
      <c r="BNE1" s="498"/>
      <c r="BNF1" s="498"/>
      <c r="BNG1" s="498"/>
      <c r="BNH1" s="498"/>
      <c r="BNI1" s="498"/>
      <c r="BNJ1" s="498"/>
      <c r="BNK1" s="498"/>
      <c r="BNL1" s="498"/>
      <c r="BNM1" s="498"/>
      <c r="BNN1" s="498"/>
      <c r="BNO1" s="498"/>
      <c r="BNP1" s="498"/>
      <c r="BNQ1" s="498"/>
      <c r="BNR1" s="498"/>
      <c r="BNS1" s="498"/>
      <c r="BNT1" s="498"/>
      <c r="BNU1" s="498"/>
      <c r="BNV1" s="498"/>
      <c r="BNW1" s="498"/>
      <c r="BNX1" s="498"/>
      <c r="BNY1" s="498"/>
      <c r="BNZ1" s="498"/>
      <c r="BOA1" s="498"/>
      <c r="BOB1" s="498"/>
      <c r="BOC1" s="498"/>
      <c r="BOD1" s="498"/>
      <c r="BOE1" s="498"/>
      <c r="BOF1" s="498"/>
      <c r="BOG1" s="498"/>
      <c r="BOH1" s="498"/>
      <c r="BOI1" s="498"/>
      <c r="BOJ1" s="498"/>
      <c r="BOK1" s="498"/>
      <c r="BOL1" s="498"/>
      <c r="BOM1" s="498"/>
      <c r="BON1" s="498"/>
      <c r="BOO1" s="498"/>
      <c r="BOP1" s="498"/>
      <c r="BOQ1" s="498"/>
      <c r="BOR1" s="498"/>
      <c r="BOS1" s="498"/>
      <c r="BOT1" s="498"/>
      <c r="BOU1" s="498"/>
      <c r="BOV1" s="498"/>
      <c r="BOW1" s="498"/>
      <c r="BOX1" s="498"/>
      <c r="BOY1" s="498"/>
      <c r="BOZ1" s="498"/>
      <c r="BPA1" s="498"/>
      <c r="BPB1" s="498"/>
      <c r="BPC1" s="498"/>
      <c r="BPD1" s="498"/>
      <c r="BPE1" s="498"/>
      <c r="BPF1" s="498"/>
      <c r="BPG1" s="498"/>
      <c r="BPH1" s="498"/>
      <c r="BPI1" s="498"/>
      <c r="BPJ1" s="498"/>
      <c r="BPK1" s="498"/>
      <c r="BPL1" s="498"/>
      <c r="BPM1" s="498"/>
      <c r="BPN1" s="498"/>
      <c r="BPO1" s="498"/>
      <c r="BPP1" s="498"/>
      <c r="BPQ1" s="498"/>
      <c r="BPR1" s="498"/>
      <c r="BPS1" s="498"/>
      <c r="BPT1" s="498"/>
      <c r="BPU1" s="498"/>
      <c r="BPV1" s="498"/>
      <c r="BPW1" s="498"/>
      <c r="BPX1" s="498"/>
      <c r="BPY1" s="498"/>
      <c r="BPZ1" s="498"/>
      <c r="BQA1" s="498"/>
      <c r="BQB1" s="498"/>
      <c r="BQC1" s="498"/>
      <c r="BQD1" s="498"/>
      <c r="BQE1" s="498"/>
      <c r="BQF1" s="498"/>
      <c r="BQG1" s="498"/>
      <c r="BQH1" s="498"/>
      <c r="BQI1" s="498"/>
      <c r="BQJ1" s="498"/>
      <c r="BQK1" s="498"/>
      <c r="BQL1" s="498"/>
      <c r="BQM1" s="498"/>
      <c r="BQN1" s="498"/>
      <c r="BQO1" s="498"/>
      <c r="BQP1" s="498"/>
      <c r="BQQ1" s="498"/>
      <c r="BQR1" s="498"/>
      <c r="BQS1" s="498"/>
      <c r="BQT1" s="498"/>
      <c r="BQU1" s="498"/>
      <c r="BQV1" s="498"/>
      <c r="BQW1" s="498"/>
      <c r="BQX1" s="498"/>
      <c r="BQY1" s="498"/>
      <c r="BQZ1" s="498"/>
      <c r="BRA1" s="498"/>
      <c r="BRB1" s="498"/>
      <c r="BRC1" s="498"/>
      <c r="BRD1" s="498"/>
      <c r="BRE1" s="498"/>
      <c r="BRF1" s="498"/>
      <c r="BRG1" s="498"/>
      <c r="BRH1" s="498"/>
      <c r="BRI1" s="498"/>
      <c r="BRJ1" s="498"/>
      <c r="BRK1" s="498"/>
      <c r="BRL1" s="498"/>
      <c r="BRM1" s="498"/>
      <c r="BRN1" s="498"/>
      <c r="BRO1" s="498"/>
      <c r="BRP1" s="498"/>
      <c r="BRQ1" s="498"/>
      <c r="BRR1" s="498"/>
      <c r="BRS1" s="498"/>
      <c r="BRT1" s="498"/>
      <c r="BRU1" s="498"/>
      <c r="BRV1" s="498"/>
      <c r="BRW1" s="498"/>
      <c r="BRX1" s="498"/>
      <c r="BRY1" s="498"/>
      <c r="BRZ1" s="498"/>
      <c r="BSA1" s="498"/>
      <c r="BSB1" s="498"/>
      <c r="BSC1" s="498"/>
      <c r="BSD1" s="498"/>
      <c r="BSE1" s="498"/>
      <c r="BSF1" s="498"/>
      <c r="BSG1" s="498"/>
      <c r="BSH1" s="498"/>
      <c r="BSI1" s="498"/>
      <c r="BSJ1" s="498"/>
      <c r="BSK1" s="498"/>
      <c r="BSL1" s="498"/>
      <c r="BSM1" s="498"/>
      <c r="BSN1" s="498"/>
      <c r="BSO1" s="498"/>
      <c r="BSP1" s="498"/>
      <c r="BSQ1" s="498"/>
      <c r="BSR1" s="498"/>
      <c r="BSS1" s="498"/>
      <c r="BST1" s="498"/>
      <c r="BSU1" s="498"/>
      <c r="BSV1" s="498"/>
      <c r="BSW1" s="498"/>
      <c r="BSX1" s="498"/>
      <c r="BSY1" s="498"/>
      <c r="BSZ1" s="498"/>
      <c r="BTA1" s="498"/>
      <c r="BTB1" s="498"/>
      <c r="BTC1" s="498"/>
      <c r="BTD1" s="498"/>
      <c r="BTE1" s="498"/>
      <c r="BTF1" s="498"/>
      <c r="BTG1" s="498"/>
      <c r="BTH1" s="498"/>
      <c r="BTI1" s="498"/>
      <c r="BTJ1" s="498"/>
      <c r="BTK1" s="498"/>
      <c r="BTL1" s="498"/>
      <c r="BTM1" s="498"/>
      <c r="BTN1" s="498"/>
      <c r="BTO1" s="498"/>
      <c r="BTP1" s="498"/>
      <c r="BTQ1" s="498"/>
      <c r="BTR1" s="498"/>
      <c r="BTS1" s="498"/>
      <c r="BTT1" s="498"/>
      <c r="BTU1" s="498"/>
      <c r="BTV1" s="498"/>
      <c r="BTW1" s="498"/>
      <c r="BTX1" s="498"/>
      <c r="BTY1" s="498"/>
      <c r="BTZ1" s="498"/>
      <c r="BUA1" s="498"/>
      <c r="BUB1" s="498"/>
      <c r="BUC1" s="498"/>
      <c r="BUD1" s="498"/>
      <c r="BUE1" s="498"/>
      <c r="BUF1" s="498"/>
      <c r="BUG1" s="498"/>
      <c r="BUH1" s="498"/>
      <c r="BUI1" s="498"/>
      <c r="BUJ1" s="498"/>
      <c r="BUK1" s="498"/>
      <c r="BUL1" s="498"/>
      <c r="BUM1" s="498"/>
      <c r="BUN1" s="498"/>
      <c r="BUO1" s="498"/>
      <c r="BUP1" s="498"/>
      <c r="BUQ1" s="498"/>
      <c r="BUR1" s="498"/>
      <c r="BUS1" s="498"/>
      <c r="BUT1" s="498"/>
      <c r="BUU1" s="498"/>
      <c r="BUV1" s="498"/>
      <c r="BUW1" s="498"/>
      <c r="BUX1" s="498"/>
      <c r="BUY1" s="498"/>
      <c r="BUZ1" s="498"/>
      <c r="BVA1" s="498"/>
      <c r="BVB1" s="498"/>
      <c r="BVC1" s="498"/>
      <c r="BVD1" s="498"/>
      <c r="BVE1" s="498"/>
      <c r="BVF1" s="498"/>
      <c r="BVG1" s="498"/>
      <c r="BVH1" s="498"/>
      <c r="BVI1" s="498"/>
      <c r="BVJ1" s="498"/>
      <c r="BVK1" s="498"/>
      <c r="BVL1" s="498"/>
      <c r="BVM1" s="498"/>
      <c r="BVN1" s="498"/>
      <c r="BVO1" s="498"/>
      <c r="BVP1" s="498"/>
      <c r="BVQ1" s="498"/>
      <c r="BVR1" s="498"/>
      <c r="BVS1" s="498"/>
      <c r="BVT1" s="498"/>
      <c r="BVU1" s="498"/>
      <c r="BVV1" s="498"/>
      <c r="BVW1" s="498"/>
      <c r="BVX1" s="498"/>
      <c r="BVY1" s="498"/>
      <c r="BVZ1" s="498"/>
      <c r="BWA1" s="498"/>
      <c r="BWB1" s="498"/>
      <c r="BWC1" s="498"/>
      <c r="BWD1" s="498"/>
      <c r="BWE1" s="498"/>
      <c r="BWF1" s="498"/>
      <c r="BWG1" s="498"/>
      <c r="BWH1" s="498"/>
      <c r="BWI1" s="498"/>
      <c r="BWJ1" s="498"/>
      <c r="BWK1" s="498"/>
      <c r="BWL1" s="498"/>
      <c r="BWM1" s="498"/>
      <c r="BWN1" s="498"/>
      <c r="BWO1" s="498"/>
      <c r="BWP1" s="498"/>
      <c r="BWQ1" s="498"/>
      <c r="BWR1" s="498"/>
      <c r="BWS1" s="498"/>
      <c r="BWT1" s="498"/>
      <c r="BWU1" s="498"/>
      <c r="BWV1" s="498"/>
      <c r="BWW1" s="498"/>
      <c r="BWX1" s="498"/>
      <c r="BWY1" s="498"/>
      <c r="BWZ1" s="498"/>
      <c r="BXA1" s="498"/>
      <c r="BXB1" s="498"/>
      <c r="BXC1" s="498"/>
      <c r="BXD1" s="498"/>
      <c r="BXE1" s="498"/>
      <c r="BXF1" s="498"/>
      <c r="BXG1" s="498"/>
      <c r="BXH1" s="498"/>
      <c r="BXI1" s="498"/>
      <c r="BXJ1" s="498"/>
      <c r="BXK1" s="498"/>
      <c r="BXL1" s="498"/>
      <c r="BXM1" s="498"/>
      <c r="BXN1" s="498"/>
      <c r="BXO1" s="498"/>
      <c r="BXP1" s="498"/>
      <c r="BXQ1" s="498"/>
      <c r="BXR1" s="498"/>
      <c r="BXS1" s="498"/>
      <c r="BXT1" s="498"/>
      <c r="BXU1" s="498"/>
      <c r="BXV1" s="498"/>
      <c r="BXW1" s="498"/>
      <c r="BXX1" s="498"/>
      <c r="BXY1" s="498"/>
      <c r="BXZ1" s="498"/>
      <c r="BYA1" s="498"/>
      <c r="BYB1" s="498"/>
      <c r="BYC1" s="498"/>
      <c r="BYD1" s="498"/>
      <c r="BYE1" s="498"/>
      <c r="BYF1" s="498"/>
      <c r="BYG1" s="498"/>
      <c r="BYH1" s="498"/>
      <c r="BYI1" s="498"/>
      <c r="BYJ1" s="498"/>
      <c r="BYK1" s="498"/>
      <c r="BYL1" s="498"/>
      <c r="BYM1" s="498"/>
      <c r="BYN1" s="498"/>
      <c r="BYO1" s="498"/>
      <c r="BYP1" s="498"/>
      <c r="BYQ1" s="498"/>
      <c r="BYR1" s="498"/>
      <c r="BYS1" s="498"/>
      <c r="BYT1" s="498"/>
      <c r="BYU1" s="498"/>
      <c r="BYV1" s="498"/>
      <c r="BYW1" s="498"/>
      <c r="BYX1" s="498"/>
      <c r="BYY1" s="498"/>
      <c r="BYZ1" s="498"/>
      <c r="BZA1" s="498"/>
      <c r="BZB1" s="498"/>
      <c r="BZC1" s="498"/>
      <c r="BZD1" s="498"/>
      <c r="BZE1" s="498"/>
      <c r="BZF1" s="498"/>
      <c r="BZG1" s="498"/>
      <c r="BZH1" s="498"/>
      <c r="BZI1" s="498"/>
      <c r="BZJ1" s="498"/>
      <c r="BZK1" s="498"/>
      <c r="BZL1" s="498"/>
      <c r="BZM1" s="498"/>
      <c r="BZN1" s="498"/>
      <c r="BZO1" s="498"/>
      <c r="BZP1" s="498"/>
      <c r="BZQ1" s="498"/>
      <c r="BZR1" s="498"/>
      <c r="BZS1" s="498"/>
      <c r="BZT1" s="498"/>
      <c r="BZU1" s="498"/>
      <c r="BZV1" s="498"/>
      <c r="BZW1" s="498"/>
      <c r="BZX1" s="498"/>
      <c r="BZY1" s="498"/>
      <c r="BZZ1" s="498"/>
      <c r="CAA1" s="498"/>
      <c r="CAB1" s="498"/>
      <c r="CAC1" s="498"/>
      <c r="CAD1" s="498"/>
      <c r="CAE1" s="498"/>
      <c r="CAF1" s="498"/>
      <c r="CAG1" s="498"/>
      <c r="CAH1" s="498"/>
      <c r="CAI1" s="498"/>
      <c r="CAJ1" s="498"/>
      <c r="CAK1" s="498"/>
      <c r="CAL1" s="498"/>
      <c r="CAM1" s="498"/>
      <c r="CAN1" s="498"/>
      <c r="CAO1" s="498"/>
      <c r="CAP1" s="498"/>
      <c r="CAQ1" s="498"/>
      <c r="CAR1" s="498"/>
      <c r="CAS1" s="498"/>
      <c r="CAT1" s="498"/>
      <c r="CAU1" s="498"/>
      <c r="CAV1" s="498"/>
      <c r="CAW1" s="498"/>
      <c r="CAX1" s="498"/>
      <c r="CAY1" s="498"/>
      <c r="CAZ1" s="498"/>
      <c r="CBA1" s="498"/>
      <c r="CBB1" s="498"/>
      <c r="CBC1" s="498"/>
      <c r="CBD1" s="498"/>
      <c r="CBE1" s="498"/>
      <c r="CBF1" s="498"/>
      <c r="CBG1" s="498"/>
      <c r="CBH1" s="498"/>
      <c r="CBI1" s="498"/>
      <c r="CBJ1" s="498"/>
      <c r="CBK1" s="498"/>
      <c r="CBL1" s="498"/>
      <c r="CBM1" s="498"/>
      <c r="CBN1" s="498"/>
      <c r="CBO1" s="498"/>
      <c r="CBP1" s="498"/>
      <c r="CBQ1" s="498"/>
      <c r="CBR1" s="498"/>
      <c r="CBS1" s="498"/>
      <c r="CBT1" s="498"/>
      <c r="CBU1" s="498"/>
      <c r="CBV1" s="498"/>
      <c r="CBW1" s="498"/>
      <c r="CBX1" s="498"/>
      <c r="CBY1" s="498"/>
      <c r="CBZ1" s="498"/>
      <c r="CCA1" s="498"/>
      <c r="CCB1" s="498"/>
      <c r="CCC1" s="498"/>
      <c r="CCD1" s="498"/>
      <c r="CCE1" s="498"/>
      <c r="CCF1" s="498"/>
      <c r="CCG1" s="498"/>
      <c r="CCH1" s="498"/>
      <c r="CCI1" s="498"/>
      <c r="CCJ1" s="498"/>
      <c r="CCK1" s="498"/>
      <c r="CCL1" s="498"/>
      <c r="CCM1" s="498"/>
      <c r="CCN1" s="498"/>
      <c r="CCO1" s="498"/>
      <c r="CCP1" s="498"/>
      <c r="CCQ1" s="498"/>
      <c r="CCR1" s="498"/>
      <c r="CCS1" s="498"/>
      <c r="CCT1" s="498"/>
      <c r="CCU1" s="498"/>
      <c r="CCV1" s="498"/>
      <c r="CCW1" s="498"/>
      <c r="CCX1" s="498"/>
      <c r="CCY1" s="498"/>
      <c r="CCZ1" s="498"/>
      <c r="CDA1" s="498"/>
      <c r="CDB1" s="498"/>
      <c r="CDC1" s="498"/>
      <c r="CDD1" s="498"/>
      <c r="CDE1" s="498"/>
      <c r="CDF1" s="498"/>
      <c r="CDG1" s="498"/>
      <c r="CDH1" s="498"/>
      <c r="CDI1" s="498"/>
      <c r="CDJ1" s="498"/>
      <c r="CDK1" s="498"/>
      <c r="CDL1" s="498"/>
      <c r="CDM1" s="498"/>
      <c r="CDN1" s="498"/>
      <c r="CDO1" s="498"/>
      <c r="CDP1" s="498"/>
      <c r="CDQ1" s="498"/>
      <c r="CDR1" s="498"/>
      <c r="CDS1" s="498"/>
      <c r="CDT1" s="498"/>
      <c r="CDU1" s="498"/>
      <c r="CDV1" s="498"/>
      <c r="CDW1" s="498"/>
      <c r="CDX1" s="498"/>
      <c r="CDY1" s="498"/>
      <c r="CDZ1" s="498"/>
      <c r="CEA1" s="498"/>
      <c r="CEB1" s="498"/>
      <c r="CEC1" s="498"/>
      <c r="CED1" s="498"/>
      <c r="CEE1" s="498"/>
      <c r="CEF1" s="498"/>
      <c r="CEG1" s="498"/>
      <c r="CEH1" s="498"/>
      <c r="CEI1" s="498"/>
      <c r="CEJ1" s="498"/>
      <c r="CEK1" s="498"/>
      <c r="CEL1" s="498"/>
      <c r="CEM1" s="498"/>
      <c r="CEN1" s="498"/>
      <c r="CEO1" s="498"/>
      <c r="CEP1" s="498"/>
      <c r="CEQ1" s="498"/>
      <c r="CER1" s="498"/>
      <c r="CES1" s="498"/>
      <c r="CET1" s="498"/>
      <c r="CEU1" s="498"/>
      <c r="CEV1" s="498"/>
      <c r="CEW1" s="498"/>
      <c r="CEX1" s="498"/>
      <c r="CEY1" s="498"/>
      <c r="CEZ1" s="498"/>
      <c r="CFA1" s="498"/>
      <c r="CFB1" s="498"/>
      <c r="CFC1" s="498"/>
      <c r="CFD1" s="498"/>
      <c r="CFE1" s="498"/>
      <c r="CFF1" s="498"/>
      <c r="CFG1" s="498"/>
      <c r="CFH1" s="498"/>
      <c r="CFI1" s="498"/>
      <c r="CFJ1" s="498"/>
      <c r="CFK1" s="498"/>
      <c r="CFL1" s="498"/>
      <c r="CFM1" s="498"/>
      <c r="CFN1" s="498"/>
      <c r="CFO1" s="498"/>
      <c r="CFP1" s="498"/>
      <c r="CFQ1" s="498"/>
      <c r="CFR1" s="498"/>
      <c r="CFS1" s="498"/>
      <c r="CFT1" s="498"/>
      <c r="CFU1" s="498"/>
      <c r="CFV1" s="498"/>
      <c r="CFW1" s="498"/>
      <c r="CFX1" s="498"/>
      <c r="CFY1" s="498"/>
      <c r="CFZ1" s="498"/>
      <c r="CGA1" s="498"/>
      <c r="CGB1" s="498"/>
      <c r="CGC1" s="498"/>
      <c r="CGD1" s="498"/>
      <c r="CGE1" s="498"/>
      <c r="CGF1" s="498"/>
      <c r="CGG1" s="498"/>
      <c r="CGH1" s="498"/>
      <c r="CGI1" s="498"/>
      <c r="CGJ1" s="498"/>
      <c r="CGK1" s="498"/>
      <c r="CGL1" s="498"/>
      <c r="CGM1" s="498"/>
      <c r="CGN1" s="498"/>
      <c r="CGO1" s="498"/>
      <c r="CGP1" s="498"/>
      <c r="CGQ1" s="498"/>
      <c r="CGR1" s="498"/>
      <c r="CGS1" s="498"/>
      <c r="CGT1" s="498"/>
      <c r="CGU1" s="498"/>
      <c r="CGV1" s="498"/>
      <c r="CGW1" s="498"/>
      <c r="CGX1" s="498"/>
      <c r="CGY1" s="498"/>
      <c r="CGZ1" s="498"/>
      <c r="CHA1" s="498"/>
      <c r="CHB1" s="498"/>
      <c r="CHC1" s="498"/>
      <c r="CHD1" s="498"/>
      <c r="CHE1" s="498"/>
      <c r="CHF1" s="498"/>
      <c r="CHG1" s="498"/>
      <c r="CHH1" s="498"/>
      <c r="CHI1" s="498"/>
      <c r="CHJ1" s="498"/>
      <c r="CHK1" s="498"/>
      <c r="CHL1" s="498"/>
      <c r="CHM1" s="498"/>
      <c r="CHN1" s="498"/>
      <c r="CHO1" s="498"/>
      <c r="CHP1" s="498"/>
      <c r="CHQ1" s="498"/>
      <c r="CHR1" s="498"/>
      <c r="CHS1" s="498"/>
      <c r="CHT1" s="498"/>
      <c r="CHU1" s="498"/>
      <c r="CHV1" s="498"/>
      <c r="CHW1" s="498"/>
      <c r="CHX1" s="498"/>
      <c r="CHY1" s="498"/>
      <c r="CHZ1" s="498"/>
      <c r="CIA1" s="498"/>
      <c r="CIB1" s="498"/>
      <c r="CIC1" s="498"/>
      <c r="CID1" s="498"/>
      <c r="CIE1" s="498"/>
      <c r="CIF1" s="498"/>
      <c r="CIG1" s="498"/>
      <c r="CIH1" s="498"/>
      <c r="CII1" s="498"/>
      <c r="CIJ1" s="498"/>
      <c r="CIK1" s="498"/>
      <c r="CIL1" s="498"/>
      <c r="CIM1" s="498"/>
      <c r="CIN1" s="498"/>
      <c r="CIO1" s="498"/>
      <c r="CIP1" s="498"/>
      <c r="CIQ1" s="498"/>
      <c r="CIR1" s="498"/>
      <c r="CIS1" s="498"/>
      <c r="CIT1" s="498"/>
      <c r="CIU1" s="498"/>
      <c r="CIV1" s="498"/>
      <c r="CIW1" s="498"/>
      <c r="CIX1" s="498"/>
      <c r="CIY1" s="498"/>
      <c r="CIZ1" s="498"/>
      <c r="CJA1" s="498"/>
      <c r="CJB1" s="498"/>
      <c r="CJC1" s="498"/>
      <c r="CJD1" s="498"/>
      <c r="CJE1" s="498"/>
      <c r="CJF1" s="498"/>
      <c r="CJG1" s="498"/>
      <c r="CJH1" s="498"/>
      <c r="CJI1" s="498"/>
      <c r="CJJ1" s="498"/>
      <c r="CJK1" s="498"/>
      <c r="CJL1" s="498"/>
      <c r="CJM1" s="498"/>
      <c r="CJN1" s="498"/>
      <c r="CJO1" s="498"/>
      <c r="CJP1" s="498"/>
      <c r="CJQ1" s="498"/>
      <c r="CJR1" s="498"/>
      <c r="CJS1" s="498"/>
      <c r="CJT1" s="498"/>
      <c r="CJU1" s="498"/>
      <c r="CJV1" s="498"/>
      <c r="CJW1" s="498"/>
      <c r="CJX1" s="498"/>
      <c r="CJY1" s="498"/>
      <c r="CJZ1" s="498"/>
      <c r="CKA1" s="498"/>
      <c r="CKB1" s="498"/>
      <c r="CKC1" s="498"/>
      <c r="CKD1" s="498"/>
      <c r="CKE1" s="498"/>
      <c r="CKF1" s="498"/>
      <c r="CKG1" s="498"/>
      <c r="CKH1" s="498"/>
      <c r="CKI1" s="498"/>
      <c r="CKJ1" s="498"/>
      <c r="CKK1" s="498"/>
      <c r="CKL1" s="498"/>
      <c r="CKM1" s="498"/>
      <c r="CKN1" s="498"/>
      <c r="CKO1" s="498"/>
      <c r="CKP1" s="498"/>
      <c r="CKQ1" s="498"/>
      <c r="CKR1" s="498"/>
      <c r="CKS1" s="498"/>
      <c r="CKT1" s="498"/>
      <c r="CKU1" s="498"/>
      <c r="CKV1" s="498"/>
      <c r="CKW1" s="498"/>
      <c r="CKX1" s="498"/>
      <c r="CKY1" s="498"/>
      <c r="CKZ1" s="498"/>
      <c r="CLA1" s="498"/>
      <c r="CLB1" s="498"/>
      <c r="CLC1" s="498"/>
      <c r="CLD1" s="498"/>
      <c r="CLE1" s="498"/>
      <c r="CLF1" s="498"/>
      <c r="CLG1" s="498"/>
      <c r="CLH1" s="498"/>
      <c r="CLI1" s="498"/>
      <c r="CLJ1" s="498"/>
      <c r="CLK1" s="498"/>
      <c r="CLL1" s="498"/>
      <c r="CLM1" s="498"/>
      <c r="CLN1" s="498"/>
      <c r="CLO1" s="498"/>
      <c r="CLP1" s="498"/>
      <c r="CLQ1" s="498"/>
      <c r="CLR1" s="498"/>
      <c r="CLS1" s="498"/>
      <c r="CLT1" s="498"/>
      <c r="CLU1" s="498"/>
      <c r="CLV1" s="498"/>
      <c r="CLW1" s="498"/>
      <c r="CLX1" s="498"/>
      <c r="CLY1" s="498"/>
      <c r="CLZ1" s="498"/>
      <c r="CMA1" s="498"/>
      <c r="CMB1" s="498"/>
      <c r="CMC1" s="498"/>
      <c r="CMD1" s="498"/>
      <c r="CME1" s="498"/>
      <c r="CMF1" s="498"/>
      <c r="CMG1" s="498"/>
      <c r="CMH1" s="498"/>
      <c r="CMI1" s="498"/>
      <c r="CMJ1" s="498"/>
      <c r="CMK1" s="498"/>
      <c r="CML1" s="498"/>
      <c r="CMM1" s="498"/>
      <c r="CMN1" s="498"/>
      <c r="CMO1" s="498"/>
      <c r="CMP1" s="498"/>
      <c r="CMQ1" s="498"/>
      <c r="CMR1" s="498"/>
      <c r="CMS1" s="498"/>
      <c r="CMT1" s="498"/>
      <c r="CMU1" s="498"/>
      <c r="CMV1" s="498"/>
      <c r="CMW1" s="498"/>
      <c r="CMX1" s="498"/>
      <c r="CMY1" s="498"/>
      <c r="CMZ1" s="498"/>
      <c r="CNA1" s="498"/>
      <c r="CNB1" s="498"/>
      <c r="CNC1" s="498"/>
      <c r="CND1" s="498"/>
      <c r="CNE1" s="498"/>
      <c r="CNF1" s="498"/>
      <c r="CNG1" s="498"/>
      <c r="CNH1" s="498"/>
      <c r="CNI1" s="498"/>
      <c r="CNJ1" s="498"/>
      <c r="CNK1" s="498"/>
      <c r="CNL1" s="498"/>
      <c r="CNM1" s="498"/>
      <c r="CNN1" s="498"/>
      <c r="CNO1" s="498"/>
      <c r="CNP1" s="498"/>
      <c r="CNQ1" s="498"/>
      <c r="CNR1" s="498"/>
      <c r="CNS1" s="498"/>
      <c r="CNT1" s="498"/>
      <c r="CNU1" s="498"/>
      <c r="CNV1" s="498"/>
      <c r="CNW1" s="498"/>
      <c r="CNX1" s="498"/>
      <c r="CNY1" s="498"/>
      <c r="CNZ1" s="498"/>
      <c r="COA1" s="498"/>
      <c r="COB1" s="498"/>
      <c r="COC1" s="498"/>
      <c r="COD1" s="498"/>
      <c r="COE1" s="498"/>
      <c r="COF1" s="498"/>
      <c r="COG1" s="498"/>
      <c r="COH1" s="498"/>
      <c r="COI1" s="498"/>
      <c r="COJ1" s="498"/>
      <c r="COK1" s="498"/>
      <c r="COL1" s="498"/>
      <c r="COM1" s="498"/>
      <c r="CON1" s="498"/>
      <c r="COO1" s="498"/>
      <c r="COP1" s="498"/>
      <c r="COQ1" s="498"/>
      <c r="COR1" s="498"/>
      <c r="COS1" s="498"/>
      <c r="COT1" s="498"/>
      <c r="COU1" s="498"/>
      <c r="COV1" s="498"/>
      <c r="COW1" s="498"/>
      <c r="COX1" s="498"/>
      <c r="COY1" s="498"/>
      <c r="COZ1" s="498"/>
      <c r="CPA1" s="498"/>
      <c r="CPB1" s="498"/>
      <c r="CPC1" s="498"/>
      <c r="CPD1" s="498"/>
      <c r="CPE1" s="498"/>
      <c r="CPF1" s="498"/>
      <c r="CPG1" s="498"/>
      <c r="CPH1" s="498"/>
      <c r="CPI1" s="498"/>
      <c r="CPJ1" s="498"/>
      <c r="CPK1" s="498"/>
      <c r="CPL1" s="498"/>
      <c r="CPM1" s="498"/>
      <c r="CPN1" s="498"/>
      <c r="CPO1" s="498"/>
      <c r="CPP1" s="498"/>
      <c r="CPQ1" s="498"/>
      <c r="CPR1" s="498"/>
      <c r="CPS1" s="498"/>
      <c r="CPT1" s="498"/>
      <c r="CPU1" s="498"/>
      <c r="CPV1" s="498"/>
      <c r="CPW1" s="498"/>
      <c r="CPX1" s="498"/>
      <c r="CPY1" s="498"/>
      <c r="CPZ1" s="498"/>
      <c r="CQA1" s="498"/>
      <c r="CQB1" s="498"/>
      <c r="CQC1" s="498"/>
      <c r="CQD1" s="498"/>
      <c r="CQE1" s="498"/>
      <c r="CQF1" s="498"/>
      <c r="CQG1" s="498"/>
      <c r="CQH1" s="498"/>
      <c r="CQI1" s="498"/>
      <c r="CQJ1" s="498"/>
      <c r="CQK1" s="498"/>
      <c r="CQL1" s="498"/>
      <c r="CQM1" s="498"/>
      <c r="CQN1" s="498"/>
      <c r="CQO1" s="498"/>
      <c r="CQP1" s="498"/>
      <c r="CQQ1" s="498"/>
      <c r="CQR1" s="498"/>
      <c r="CQS1" s="498"/>
      <c r="CQT1" s="498"/>
      <c r="CQU1" s="498"/>
      <c r="CQV1" s="498"/>
      <c r="CQW1" s="498"/>
      <c r="CQX1" s="498"/>
      <c r="CQY1" s="498"/>
      <c r="CQZ1" s="498"/>
      <c r="CRA1" s="498"/>
      <c r="CRB1" s="498"/>
      <c r="CRC1" s="498"/>
      <c r="CRD1" s="498"/>
      <c r="CRE1" s="498"/>
      <c r="CRF1" s="498"/>
      <c r="CRG1" s="498"/>
      <c r="CRH1" s="498"/>
      <c r="CRI1" s="498"/>
      <c r="CRJ1" s="498"/>
      <c r="CRK1" s="498"/>
      <c r="CRL1" s="498"/>
      <c r="CRM1" s="498"/>
      <c r="CRN1" s="498"/>
      <c r="CRO1" s="498"/>
      <c r="CRP1" s="498"/>
      <c r="CRQ1" s="498"/>
      <c r="CRR1" s="498"/>
      <c r="CRS1" s="498"/>
      <c r="CRT1" s="498"/>
      <c r="CRU1" s="498"/>
      <c r="CRV1" s="498"/>
      <c r="CRW1" s="498"/>
      <c r="CRX1" s="498"/>
      <c r="CRY1" s="498"/>
      <c r="CRZ1" s="498"/>
      <c r="CSA1" s="498"/>
      <c r="CSB1" s="498"/>
      <c r="CSC1" s="498"/>
      <c r="CSD1" s="498"/>
      <c r="CSE1" s="498"/>
      <c r="CSF1" s="498"/>
      <c r="CSG1" s="498"/>
      <c r="CSH1" s="498"/>
      <c r="CSI1" s="498"/>
      <c r="CSJ1" s="498"/>
      <c r="CSK1" s="498"/>
      <c r="CSL1" s="498"/>
      <c r="CSM1" s="498"/>
      <c r="CSN1" s="498"/>
      <c r="CSO1" s="498"/>
      <c r="CSP1" s="498"/>
      <c r="CSQ1" s="498"/>
      <c r="CSR1" s="498"/>
      <c r="CSS1" s="498"/>
      <c r="CST1" s="498"/>
      <c r="CSU1" s="498"/>
      <c r="CSV1" s="498"/>
      <c r="CSW1" s="498"/>
      <c r="CSX1" s="498"/>
      <c r="CSY1" s="498"/>
      <c r="CSZ1" s="498"/>
      <c r="CTA1" s="498"/>
      <c r="CTB1" s="498"/>
      <c r="CTC1" s="498"/>
      <c r="CTD1" s="498"/>
      <c r="CTE1" s="498"/>
      <c r="CTF1" s="498"/>
      <c r="CTG1" s="498"/>
      <c r="CTH1" s="498"/>
      <c r="CTI1" s="498"/>
      <c r="CTJ1" s="498"/>
      <c r="CTK1" s="498"/>
      <c r="CTL1" s="498"/>
      <c r="CTM1" s="498"/>
      <c r="CTN1" s="498"/>
      <c r="CTO1" s="498"/>
      <c r="CTP1" s="498"/>
      <c r="CTQ1" s="498"/>
      <c r="CTR1" s="498"/>
      <c r="CTS1" s="498"/>
      <c r="CTT1" s="498"/>
      <c r="CTU1" s="498"/>
      <c r="CTV1" s="498"/>
      <c r="CTW1" s="498"/>
      <c r="CTX1" s="498"/>
      <c r="CTY1" s="498"/>
      <c r="CTZ1" s="498"/>
      <c r="CUA1" s="498"/>
      <c r="CUB1" s="498"/>
      <c r="CUC1" s="498"/>
      <c r="CUD1" s="498"/>
      <c r="CUE1" s="498"/>
      <c r="CUF1" s="498"/>
      <c r="CUG1" s="498"/>
      <c r="CUH1" s="498"/>
      <c r="CUI1" s="498"/>
      <c r="CUJ1" s="498"/>
      <c r="CUK1" s="498"/>
      <c r="CUL1" s="498"/>
      <c r="CUM1" s="498"/>
      <c r="CUN1" s="498"/>
      <c r="CUO1" s="498"/>
      <c r="CUP1" s="498"/>
      <c r="CUQ1" s="498"/>
      <c r="CUR1" s="498"/>
      <c r="CUS1" s="498"/>
      <c r="CUT1" s="498"/>
      <c r="CUU1" s="498"/>
      <c r="CUV1" s="498"/>
      <c r="CUW1" s="498"/>
      <c r="CUX1" s="498"/>
      <c r="CUY1" s="498"/>
      <c r="CUZ1" s="498"/>
      <c r="CVA1" s="498"/>
      <c r="CVB1" s="498"/>
      <c r="CVC1" s="498"/>
      <c r="CVD1" s="498"/>
      <c r="CVE1" s="498"/>
      <c r="CVF1" s="498"/>
      <c r="CVG1" s="498"/>
      <c r="CVH1" s="498"/>
      <c r="CVI1" s="498"/>
      <c r="CVJ1" s="498"/>
      <c r="CVK1" s="498"/>
      <c r="CVL1" s="498"/>
      <c r="CVM1" s="498"/>
      <c r="CVN1" s="498"/>
      <c r="CVO1" s="498"/>
      <c r="CVP1" s="498"/>
      <c r="CVQ1" s="498"/>
      <c r="CVR1" s="498"/>
      <c r="CVS1" s="498"/>
      <c r="CVT1" s="498"/>
      <c r="CVU1" s="498"/>
      <c r="CVV1" s="498"/>
      <c r="CVW1" s="498"/>
      <c r="CVX1" s="498"/>
      <c r="CVY1" s="498"/>
      <c r="CVZ1" s="498"/>
      <c r="CWA1" s="498"/>
      <c r="CWB1" s="498"/>
      <c r="CWC1" s="498"/>
      <c r="CWD1" s="498"/>
      <c r="CWE1" s="498"/>
      <c r="CWF1" s="498"/>
      <c r="CWG1" s="498"/>
      <c r="CWH1" s="498"/>
      <c r="CWI1" s="498"/>
      <c r="CWJ1" s="498"/>
      <c r="CWK1" s="498"/>
      <c r="CWL1" s="498"/>
      <c r="CWM1" s="498"/>
      <c r="CWN1" s="498"/>
      <c r="CWO1" s="498"/>
      <c r="CWP1" s="498"/>
      <c r="CWQ1" s="498"/>
      <c r="CWR1" s="498"/>
      <c r="CWS1" s="498"/>
      <c r="CWT1" s="498"/>
      <c r="CWU1" s="498"/>
      <c r="CWV1" s="498"/>
      <c r="CWW1" s="498"/>
      <c r="CWX1" s="498"/>
      <c r="CWY1" s="498"/>
      <c r="CWZ1" s="498"/>
      <c r="CXA1" s="498"/>
      <c r="CXB1" s="498"/>
      <c r="CXC1" s="498"/>
      <c r="CXD1" s="498"/>
      <c r="CXE1" s="498"/>
      <c r="CXF1" s="498"/>
      <c r="CXG1" s="498"/>
      <c r="CXH1" s="498"/>
      <c r="CXI1" s="498"/>
      <c r="CXJ1" s="498"/>
      <c r="CXK1" s="498"/>
      <c r="CXL1" s="498"/>
      <c r="CXM1" s="498"/>
      <c r="CXN1" s="498"/>
      <c r="CXO1" s="498"/>
      <c r="CXP1" s="498"/>
      <c r="CXQ1" s="498"/>
      <c r="CXR1" s="498"/>
      <c r="CXS1" s="498"/>
      <c r="CXT1" s="498"/>
      <c r="CXU1" s="498"/>
      <c r="CXV1" s="498"/>
      <c r="CXW1" s="498"/>
      <c r="CXX1" s="498"/>
      <c r="CXY1" s="498"/>
      <c r="CXZ1" s="498"/>
      <c r="CYA1" s="498"/>
      <c r="CYB1" s="498"/>
      <c r="CYC1" s="498"/>
      <c r="CYD1" s="498"/>
      <c r="CYE1" s="498"/>
      <c r="CYF1" s="498"/>
      <c r="CYG1" s="498"/>
      <c r="CYH1" s="498"/>
      <c r="CYI1" s="498"/>
      <c r="CYJ1" s="498"/>
      <c r="CYK1" s="498"/>
      <c r="CYL1" s="498"/>
      <c r="CYM1" s="498"/>
      <c r="CYN1" s="498"/>
      <c r="CYO1" s="498"/>
      <c r="CYP1" s="498"/>
      <c r="CYQ1" s="498"/>
      <c r="CYR1" s="498"/>
      <c r="CYS1" s="498"/>
      <c r="CYT1" s="498"/>
      <c r="CYU1" s="498"/>
      <c r="CYV1" s="498"/>
      <c r="CYW1" s="498"/>
      <c r="CYX1" s="498"/>
      <c r="CYY1" s="498"/>
      <c r="CYZ1" s="498"/>
      <c r="CZA1" s="498"/>
      <c r="CZB1" s="498"/>
      <c r="CZC1" s="498"/>
      <c r="CZD1" s="498"/>
      <c r="CZE1" s="498"/>
      <c r="CZF1" s="498"/>
      <c r="CZG1" s="498"/>
      <c r="CZH1" s="498"/>
      <c r="CZI1" s="498"/>
      <c r="CZJ1" s="498"/>
      <c r="CZK1" s="498"/>
      <c r="CZL1" s="498"/>
      <c r="CZM1" s="498"/>
      <c r="CZN1" s="498"/>
      <c r="CZO1" s="498"/>
      <c r="CZP1" s="498"/>
      <c r="CZQ1" s="498"/>
      <c r="CZR1" s="498"/>
      <c r="CZS1" s="498"/>
      <c r="CZT1" s="498"/>
      <c r="CZU1" s="498"/>
      <c r="CZV1" s="498"/>
      <c r="CZW1" s="498"/>
      <c r="CZX1" s="498"/>
      <c r="CZY1" s="498"/>
      <c r="CZZ1" s="498"/>
      <c r="DAA1" s="498"/>
      <c r="DAB1" s="498"/>
      <c r="DAC1" s="498"/>
      <c r="DAD1" s="498"/>
      <c r="DAE1" s="498"/>
      <c r="DAF1" s="498"/>
      <c r="DAG1" s="498"/>
      <c r="DAH1" s="498"/>
      <c r="DAI1" s="498"/>
      <c r="DAJ1" s="498"/>
      <c r="DAK1" s="498"/>
      <c r="DAL1" s="498"/>
      <c r="DAM1" s="498"/>
      <c r="DAN1" s="498"/>
      <c r="DAO1" s="498"/>
      <c r="DAP1" s="498"/>
      <c r="DAQ1" s="498"/>
      <c r="DAR1" s="498"/>
      <c r="DAS1" s="498"/>
      <c r="DAT1" s="498"/>
      <c r="DAU1" s="498"/>
      <c r="DAV1" s="498"/>
      <c r="DAW1" s="498"/>
      <c r="DAX1" s="498"/>
      <c r="DAY1" s="498"/>
      <c r="DAZ1" s="498"/>
      <c r="DBA1" s="498"/>
      <c r="DBB1" s="498"/>
      <c r="DBC1" s="498"/>
      <c r="DBD1" s="498"/>
      <c r="DBE1" s="498"/>
      <c r="DBF1" s="498"/>
      <c r="DBG1" s="498"/>
      <c r="DBH1" s="498"/>
      <c r="DBI1" s="498"/>
      <c r="DBJ1" s="498"/>
      <c r="DBK1" s="498"/>
      <c r="DBL1" s="498"/>
      <c r="DBM1" s="498"/>
      <c r="DBN1" s="498"/>
      <c r="DBO1" s="498"/>
      <c r="DBP1" s="498"/>
      <c r="DBQ1" s="498"/>
      <c r="DBR1" s="498"/>
      <c r="DBS1" s="498"/>
      <c r="DBT1" s="498"/>
      <c r="DBU1" s="498"/>
      <c r="DBV1" s="498"/>
      <c r="DBW1" s="498"/>
      <c r="DBX1" s="498"/>
      <c r="DBY1" s="498"/>
      <c r="DBZ1" s="498"/>
      <c r="DCA1" s="498"/>
      <c r="DCB1" s="498"/>
      <c r="DCC1" s="498"/>
      <c r="DCD1" s="498"/>
      <c r="DCE1" s="498"/>
      <c r="DCF1" s="498"/>
      <c r="DCG1" s="498"/>
      <c r="DCH1" s="498"/>
      <c r="DCI1" s="498"/>
      <c r="DCJ1" s="498"/>
      <c r="DCK1" s="498"/>
      <c r="DCL1" s="498"/>
      <c r="DCM1" s="498"/>
      <c r="DCN1" s="498"/>
      <c r="DCO1" s="498"/>
      <c r="DCP1" s="498"/>
      <c r="DCQ1" s="498"/>
      <c r="DCR1" s="498"/>
      <c r="DCS1" s="498"/>
      <c r="DCT1" s="498"/>
      <c r="DCU1" s="498"/>
      <c r="DCV1" s="498"/>
      <c r="DCW1" s="498"/>
      <c r="DCX1" s="498"/>
      <c r="DCY1" s="498"/>
      <c r="DCZ1" s="498"/>
      <c r="DDA1" s="498"/>
      <c r="DDB1" s="498"/>
      <c r="DDC1" s="498"/>
      <c r="DDD1" s="498"/>
      <c r="DDE1" s="498"/>
      <c r="DDF1" s="498"/>
      <c r="DDG1" s="498"/>
      <c r="DDH1" s="498"/>
      <c r="DDI1" s="498"/>
      <c r="DDJ1" s="498"/>
      <c r="DDK1" s="498"/>
      <c r="DDL1" s="498"/>
      <c r="DDM1" s="498"/>
      <c r="DDN1" s="498"/>
      <c r="DDO1" s="498"/>
      <c r="DDP1" s="498"/>
      <c r="DDQ1" s="498"/>
      <c r="DDR1" s="498"/>
      <c r="DDS1" s="498"/>
      <c r="DDT1" s="498"/>
      <c r="DDU1" s="498"/>
      <c r="DDV1" s="498"/>
      <c r="DDW1" s="498"/>
      <c r="DDX1" s="498"/>
      <c r="DDY1" s="498"/>
      <c r="DDZ1" s="498"/>
      <c r="DEA1" s="498"/>
      <c r="DEB1" s="498"/>
      <c r="DEC1" s="498"/>
      <c r="DED1" s="498"/>
      <c r="DEE1" s="498"/>
      <c r="DEF1" s="498"/>
      <c r="DEG1" s="498"/>
      <c r="DEH1" s="498"/>
      <c r="DEI1" s="498"/>
      <c r="DEJ1" s="498"/>
      <c r="DEK1" s="498"/>
      <c r="DEL1" s="498"/>
      <c r="DEM1" s="498"/>
      <c r="DEN1" s="498"/>
      <c r="DEO1" s="498"/>
      <c r="DEP1" s="498"/>
      <c r="DEQ1" s="498"/>
      <c r="DER1" s="498"/>
      <c r="DES1" s="498"/>
      <c r="DET1" s="498"/>
      <c r="DEU1" s="498"/>
      <c r="DEV1" s="498"/>
      <c r="DEW1" s="498"/>
      <c r="DEX1" s="498"/>
      <c r="DEY1" s="498"/>
      <c r="DEZ1" s="498"/>
      <c r="DFA1" s="498"/>
      <c r="DFB1" s="498"/>
      <c r="DFC1" s="498"/>
      <c r="DFD1" s="498"/>
      <c r="DFE1" s="498"/>
      <c r="DFF1" s="498"/>
      <c r="DFG1" s="498"/>
      <c r="DFH1" s="498"/>
      <c r="DFI1" s="498"/>
      <c r="DFJ1" s="498"/>
      <c r="DFK1" s="498"/>
      <c r="DFL1" s="498"/>
      <c r="DFM1" s="498"/>
      <c r="DFN1" s="498"/>
      <c r="DFO1" s="498"/>
      <c r="DFP1" s="498"/>
      <c r="DFQ1" s="498"/>
      <c r="DFR1" s="498"/>
      <c r="DFS1" s="498"/>
      <c r="DFT1" s="498"/>
      <c r="DFU1" s="498"/>
      <c r="DFV1" s="498"/>
      <c r="DFW1" s="498"/>
      <c r="DFX1" s="498"/>
      <c r="DFY1" s="498"/>
      <c r="DFZ1" s="498"/>
      <c r="DGA1" s="498"/>
      <c r="DGB1" s="498"/>
      <c r="DGC1" s="498"/>
      <c r="DGD1" s="498"/>
      <c r="DGE1" s="498"/>
      <c r="DGF1" s="498"/>
      <c r="DGG1" s="498"/>
      <c r="DGH1" s="498"/>
      <c r="DGI1" s="498"/>
      <c r="DGJ1" s="498"/>
      <c r="DGK1" s="498"/>
      <c r="DGL1" s="498"/>
      <c r="DGM1" s="498"/>
      <c r="DGN1" s="498"/>
      <c r="DGO1" s="498"/>
      <c r="DGP1" s="498"/>
      <c r="DGQ1" s="498"/>
      <c r="DGR1" s="498"/>
      <c r="DGS1" s="498"/>
      <c r="DGT1" s="498"/>
      <c r="DGU1" s="498"/>
      <c r="DGV1" s="498"/>
      <c r="DGW1" s="498"/>
      <c r="DGX1" s="498"/>
      <c r="DGY1" s="498"/>
      <c r="DGZ1" s="498"/>
      <c r="DHA1" s="498"/>
      <c r="DHB1" s="498"/>
      <c r="DHC1" s="498"/>
      <c r="DHD1" s="498"/>
      <c r="DHE1" s="498"/>
      <c r="DHF1" s="498"/>
      <c r="DHG1" s="498"/>
      <c r="DHH1" s="498"/>
      <c r="DHI1" s="498"/>
      <c r="DHJ1" s="498"/>
      <c r="DHK1" s="498"/>
      <c r="DHL1" s="498"/>
      <c r="DHM1" s="498"/>
      <c r="DHN1" s="498"/>
      <c r="DHO1" s="498"/>
      <c r="DHP1" s="498"/>
      <c r="DHQ1" s="498"/>
      <c r="DHR1" s="498"/>
      <c r="DHS1" s="498"/>
      <c r="DHT1" s="498"/>
      <c r="DHU1" s="498"/>
      <c r="DHV1" s="498"/>
      <c r="DHW1" s="498"/>
      <c r="DHX1" s="498"/>
      <c r="DHY1" s="498"/>
      <c r="DHZ1" s="498"/>
      <c r="DIA1" s="498"/>
      <c r="DIB1" s="498"/>
      <c r="DIC1" s="498"/>
      <c r="DID1" s="498"/>
      <c r="DIE1" s="498"/>
      <c r="DIF1" s="498"/>
      <c r="DIG1" s="498"/>
      <c r="DIH1" s="498"/>
      <c r="DII1" s="498"/>
      <c r="DIJ1" s="498"/>
      <c r="DIK1" s="498"/>
      <c r="DIL1" s="498"/>
      <c r="DIM1" s="498"/>
      <c r="DIN1" s="498"/>
      <c r="DIO1" s="498"/>
      <c r="DIP1" s="498"/>
      <c r="DIQ1" s="498"/>
      <c r="DIR1" s="498"/>
      <c r="DIS1" s="498"/>
      <c r="DIT1" s="498"/>
      <c r="DIU1" s="498"/>
      <c r="DIV1" s="498"/>
      <c r="DIW1" s="498"/>
      <c r="DIX1" s="498"/>
      <c r="DIY1" s="498"/>
      <c r="DIZ1" s="498"/>
      <c r="DJA1" s="498"/>
      <c r="DJB1" s="498"/>
      <c r="DJC1" s="498"/>
      <c r="DJD1" s="498"/>
      <c r="DJE1" s="498"/>
      <c r="DJF1" s="498"/>
      <c r="DJG1" s="498"/>
      <c r="DJH1" s="498"/>
      <c r="DJI1" s="498"/>
      <c r="DJJ1" s="498"/>
      <c r="DJK1" s="498"/>
      <c r="DJL1" s="498"/>
      <c r="DJM1" s="498"/>
      <c r="DJN1" s="498"/>
      <c r="DJO1" s="498"/>
      <c r="DJP1" s="498"/>
      <c r="DJQ1" s="498"/>
      <c r="DJR1" s="498"/>
      <c r="DJS1" s="498"/>
      <c r="DJT1" s="498"/>
      <c r="DJU1" s="498"/>
      <c r="DJV1" s="498"/>
      <c r="DJW1" s="498"/>
      <c r="DJX1" s="498"/>
      <c r="DJY1" s="498"/>
      <c r="DJZ1" s="498"/>
      <c r="DKA1" s="498"/>
      <c r="DKB1" s="498"/>
      <c r="DKC1" s="498"/>
      <c r="DKD1" s="498"/>
      <c r="DKE1" s="498"/>
      <c r="DKF1" s="498"/>
      <c r="DKG1" s="498"/>
      <c r="DKH1" s="498"/>
      <c r="DKI1" s="498"/>
      <c r="DKJ1" s="498"/>
      <c r="DKK1" s="498"/>
      <c r="DKL1" s="498"/>
      <c r="DKM1" s="498"/>
      <c r="DKN1" s="498"/>
      <c r="DKO1" s="498"/>
      <c r="DKP1" s="498"/>
      <c r="DKQ1" s="498"/>
      <c r="DKR1" s="498"/>
      <c r="DKS1" s="498"/>
      <c r="DKT1" s="498"/>
      <c r="DKU1" s="498"/>
      <c r="DKV1" s="498"/>
      <c r="DKW1" s="498"/>
      <c r="DKX1" s="498"/>
      <c r="DKY1" s="498"/>
      <c r="DKZ1" s="498"/>
      <c r="DLA1" s="498"/>
      <c r="DLB1" s="498"/>
      <c r="DLC1" s="498"/>
      <c r="DLD1" s="498"/>
      <c r="DLE1" s="498"/>
      <c r="DLF1" s="498"/>
      <c r="DLG1" s="498"/>
      <c r="DLH1" s="498"/>
      <c r="DLI1" s="498"/>
      <c r="DLJ1" s="498"/>
      <c r="DLK1" s="498"/>
      <c r="DLL1" s="498"/>
      <c r="DLM1" s="498"/>
      <c r="DLN1" s="498"/>
      <c r="DLO1" s="498"/>
      <c r="DLP1" s="498"/>
      <c r="DLQ1" s="498"/>
      <c r="DLR1" s="498"/>
      <c r="DLS1" s="498"/>
      <c r="DLT1" s="498"/>
      <c r="DLU1" s="498"/>
      <c r="DLV1" s="498"/>
      <c r="DLW1" s="498"/>
      <c r="DLX1" s="498"/>
      <c r="DLY1" s="498"/>
      <c r="DLZ1" s="498"/>
      <c r="DMA1" s="498"/>
      <c r="DMB1" s="498"/>
      <c r="DMC1" s="498"/>
      <c r="DMD1" s="498"/>
      <c r="DME1" s="498"/>
      <c r="DMF1" s="498"/>
      <c r="DMG1" s="498"/>
      <c r="DMH1" s="498"/>
      <c r="DMI1" s="498"/>
      <c r="DMJ1" s="498"/>
      <c r="DMK1" s="498"/>
      <c r="DML1" s="498"/>
      <c r="DMM1" s="498"/>
      <c r="DMN1" s="498"/>
      <c r="DMO1" s="498"/>
      <c r="DMP1" s="498"/>
      <c r="DMQ1" s="498"/>
      <c r="DMR1" s="498"/>
      <c r="DMS1" s="498"/>
      <c r="DMT1" s="498"/>
      <c r="DMU1" s="498"/>
      <c r="DMV1" s="498"/>
      <c r="DMW1" s="498"/>
      <c r="DMX1" s="498"/>
      <c r="DMY1" s="498"/>
      <c r="DMZ1" s="498"/>
      <c r="DNA1" s="498"/>
      <c r="DNB1" s="498"/>
      <c r="DNC1" s="498"/>
      <c r="DND1" s="498"/>
      <c r="DNE1" s="498"/>
      <c r="DNF1" s="498"/>
      <c r="DNG1" s="498"/>
      <c r="DNH1" s="498"/>
      <c r="DNI1" s="498"/>
      <c r="DNJ1" s="498"/>
      <c r="DNK1" s="498"/>
      <c r="DNL1" s="498"/>
      <c r="DNM1" s="498"/>
      <c r="DNN1" s="498"/>
      <c r="DNO1" s="498"/>
      <c r="DNP1" s="498"/>
      <c r="DNQ1" s="498"/>
      <c r="DNR1" s="498"/>
      <c r="DNS1" s="498"/>
      <c r="DNT1" s="498"/>
      <c r="DNU1" s="498"/>
      <c r="DNV1" s="498"/>
      <c r="DNW1" s="498"/>
      <c r="DNX1" s="498"/>
      <c r="DNY1" s="498"/>
      <c r="DNZ1" s="498"/>
      <c r="DOA1" s="498"/>
      <c r="DOB1" s="498"/>
      <c r="DOC1" s="498"/>
      <c r="DOD1" s="498"/>
      <c r="DOE1" s="498"/>
      <c r="DOF1" s="498"/>
      <c r="DOG1" s="498"/>
      <c r="DOH1" s="498"/>
      <c r="DOI1" s="498"/>
      <c r="DOJ1" s="498"/>
      <c r="DOK1" s="498"/>
      <c r="DOL1" s="498"/>
      <c r="DOM1" s="498"/>
      <c r="DON1" s="498"/>
      <c r="DOO1" s="498"/>
      <c r="DOP1" s="498"/>
      <c r="DOQ1" s="498"/>
      <c r="DOR1" s="498"/>
      <c r="DOS1" s="498"/>
      <c r="DOT1" s="498"/>
      <c r="DOU1" s="498"/>
      <c r="DOV1" s="498"/>
      <c r="DOW1" s="498"/>
      <c r="DOX1" s="498"/>
      <c r="DOY1" s="498"/>
      <c r="DOZ1" s="498"/>
      <c r="DPA1" s="498"/>
      <c r="DPB1" s="498"/>
      <c r="DPC1" s="498"/>
      <c r="DPD1" s="498"/>
      <c r="DPE1" s="498"/>
      <c r="DPF1" s="498"/>
      <c r="DPG1" s="498"/>
      <c r="DPH1" s="498"/>
      <c r="DPI1" s="498"/>
      <c r="DPJ1" s="498"/>
      <c r="DPK1" s="498"/>
      <c r="DPL1" s="498"/>
      <c r="DPM1" s="498"/>
      <c r="DPN1" s="498"/>
      <c r="DPO1" s="498"/>
      <c r="DPP1" s="498"/>
      <c r="DPQ1" s="498"/>
      <c r="DPR1" s="498"/>
      <c r="DPS1" s="498"/>
      <c r="DPT1" s="498"/>
      <c r="DPU1" s="498"/>
      <c r="DPV1" s="498"/>
      <c r="DPW1" s="498"/>
      <c r="DPX1" s="498"/>
      <c r="DPY1" s="498"/>
      <c r="DPZ1" s="498"/>
      <c r="DQA1" s="498"/>
      <c r="DQB1" s="498"/>
      <c r="DQC1" s="498"/>
      <c r="DQD1" s="498"/>
      <c r="DQE1" s="498"/>
      <c r="DQF1" s="498"/>
      <c r="DQG1" s="498"/>
      <c r="DQH1" s="498"/>
      <c r="DQI1" s="498"/>
      <c r="DQJ1" s="498"/>
      <c r="DQK1" s="498"/>
      <c r="DQL1" s="498"/>
      <c r="DQM1" s="498"/>
      <c r="DQN1" s="498"/>
      <c r="DQO1" s="498"/>
      <c r="DQP1" s="498"/>
      <c r="DQQ1" s="498"/>
      <c r="DQR1" s="498"/>
      <c r="DQS1" s="498"/>
      <c r="DQT1" s="498"/>
      <c r="DQU1" s="498"/>
      <c r="DQV1" s="498"/>
      <c r="DQW1" s="498"/>
      <c r="DQX1" s="498"/>
      <c r="DQY1" s="498"/>
      <c r="DQZ1" s="498"/>
      <c r="DRA1" s="498"/>
      <c r="DRB1" s="498"/>
      <c r="DRC1" s="498"/>
      <c r="DRD1" s="498"/>
      <c r="DRE1" s="498"/>
      <c r="DRF1" s="498"/>
      <c r="DRG1" s="498"/>
      <c r="DRH1" s="498"/>
      <c r="DRI1" s="498"/>
      <c r="DRJ1" s="498"/>
      <c r="DRK1" s="498"/>
      <c r="DRL1" s="498"/>
      <c r="DRM1" s="498"/>
      <c r="DRN1" s="498"/>
      <c r="DRO1" s="498"/>
      <c r="DRP1" s="498"/>
      <c r="DRQ1" s="498"/>
      <c r="DRR1" s="498"/>
      <c r="DRS1" s="498"/>
      <c r="DRT1" s="498"/>
      <c r="DRU1" s="498"/>
      <c r="DRV1" s="498"/>
      <c r="DRW1" s="498"/>
      <c r="DRX1" s="498"/>
      <c r="DRY1" s="498"/>
      <c r="DRZ1" s="498"/>
      <c r="DSA1" s="498"/>
      <c r="DSB1" s="498"/>
      <c r="DSC1" s="498"/>
      <c r="DSD1" s="498"/>
      <c r="DSE1" s="498"/>
      <c r="DSF1" s="498"/>
      <c r="DSG1" s="498"/>
      <c r="DSH1" s="498"/>
      <c r="DSI1" s="498"/>
      <c r="DSJ1" s="498"/>
      <c r="DSK1" s="498"/>
      <c r="DSL1" s="498"/>
      <c r="DSM1" s="498"/>
      <c r="DSN1" s="498"/>
      <c r="DSO1" s="498"/>
      <c r="DSP1" s="498"/>
      <c r="DSQ1" s="498"/>
      <c r="DSR1" s="498"/>
      <c r="DSS1" s="498"/>
      <c r="DST1" s="498"/>
      <c r="DSU1" s="498"/>
      <c r="DSV1" s="498"/>
      <c r="DSW1" s="498"/>
      <c r="DSX1" s="498"/>
      <c r="DSY1" s="498"/>
      <c r="DSZ1" s="498"/>
      <c r="DTA1" s="498"/>
      <c r="DTB1" s="498"/>
      <c r="DTC1" s="498"/>
      <c r="DTD1" s="498"/>
      <c r="DTE1" s="498"/>
      <c r="DTF1" s="498"/>
      <c r="DTG1" s="498"/>
      <c r="DTH1" s="498"/>
      <c r="DTI1" s="498"/>
      <c r="DTJ1" s="498"/>
      <c r="DTK1" s="498"/>
      <c r="DTL1" s="498"/>
      <c r="DTM1" s="498"/>
      <c r="DTN1" s="498"/>
      <c r="DTO1" s="498"/>
      <c r="DTP1" s="498"/>
      <c r="DTQ1" s="498"/>
      <c r="DTR1" s="498"/>
      <c r="DTS1" s="498"/>
      <c r="DTT1" s="498"/>
      <c r="DTU1" s="498"/>
      <c r="DTV1" s="498"/>
      <c r="DTW1" s="498"/>
      <c r="DTX1" s="498"/>
      <c r="DTY1" s="498"/>
      <c r="DTZ1" s="498"/>
      <c r="DUA1" s="498"/>
      <c r="DUB1" s="498"/>
      <c r="DUC1" s="498"/>
      <c r="DUD1" s="498"/>
      <c r="DUE1" s="498"/>
      <c r="DUF1" s="498"/>
      <c r="DUG1" s="498"/>
      <c r="DUH1" s="498"/>
      <c r="DUI1" s="498"/>
      <c r="DUJ1" s="498"/>
      <c r="DUK1" s="498"/>
      <c r="DUL1" s="498"/>
      <c r="DUM1" s="498"/>
      <c r="DUN1" s="498"/>
      <c r="DUO1" s="498"/>
      <c r="DUP1" s="498"/>
      <c r="DUQ1" s="498"/>
      <c r="DUR1" s="498"/>
      <c r="DUS1" s="498"/>
      <c r="DUT1" s="498"/>
      <c r="DUU1" s="498"/>
      <c r="DUV1" s="498"/>
      <c r="DUW1" s="498"/>
      <c r="DUX1" s="498"/>
      <c r="DUY1" s="498"/>
      <c r="DUZ1" s="498"/>
      <c r="DVA1" s="498"/>
      <c r="DVB1" s="498"/>
      <c r="DVC1" s="498"/>
      <c r="DVD1" s="498"/>
      <c r="DVE1" s="498"/>
      <c r="DVF1" s="498"/>
      <c r="DVG1" s="498"/>
      <c r="DVH1" s="498"/>
      <c r="DVI1" s="498"/>
      <c r="DVJ1" s="498"/>
      <c r="DVK1" s="498"/>
      <c r="DVL1" s="498"/>
      <c r="DVM1" s="498"/>
      <c r="DVN1" s="498"/>
      <c r="DVO1" s="498"/>
      <c r="DVP1" s="498"/>
      <c r="DVQ1" s="498"/>
      <c r="DVR1" s="498"/>
      <c r="DVS1" s="498"/>
      <c r="DVT1" s="498"/>
      <c r="DVU1" s="498"/>
      <c r="DVV1" s="498"/>
      <c r="DVW1" s="498"/>
      <c r="DVX1" s="498"/>
      <c r="DVY1" s="498"/>
      <c r="DVZ1" s="498"/>
      <c r="DWA1" s="498"/>
      <c r="DWB1" s="498"/>
      <c r="DWC1" s="498"/>
      <c r="DWD1" s="498"/>
      <c r="DWE1" s="498"/>
      <c r="DWF1" s="498"/>
      <c r="DWG1" s="498"/>
      <c r="DWH1" s="498"/>
      <c r="DWI1" s="498"/>
      <c r="DWJ1" s="498"/>
      <c r="DWK1" s="498"/>
      <c r="DWL1" s="498"/>
      <c r="DWM1" s="498"/>
      <c r="DWN1" s="498"/>
      <c r="DWO1" s="498"/>
      <c r="DWP1" s="498"/>
      <c r="DWQ1" s="498"/>
      <c r="DWR1" s="498"/>
      <c r="DWS1" s="498"/>
      <c r="DWT1" s="498"/>
      <c r="DWU1" s="498"/>
      <c r="DWV1" s="498"/>
      <c r="DWW1" s="498"/>
      <c r="DWX1" s="498"/>
      <c r="DWY1" s="498"/>
      <c r="DWZ1" s="498"/>
      <c r="DXA1" s="498"/>
      <c r="DXB1" s="498"/>
      <c r="DXC1" s="498"/>
      <c r="DXD1" s="498"/>
      <c r="DXE1" s="498"/>
      <c r="DXF1" s="498"/>
      <c r="DXG1" s="498"/>
      <c r="DXH1" s="498"/>
      <c r="DXI1" s="498"/>
      <c r="DXJ1" s="498"/>
      <c r="DXK1" s="498"/>
      <c r="DXL1" s="498"/>
      <c r="DXM1" s="498"/>
      <c r="DXN1" s="498"/>
      <c r="DXO1" s="498"/>
      <c r="DXP1" s="498"/>
      <c r="DXQ1" s="498"/>
      <c r="DXR1" s="498"/>
      <c r="DXS1" s="498"/>
      <c r="DXT1" s="498"/>
      <c r="DXU1" s="498"/>
      <c r="DXV1" s="498"/>
      <c r="DXW1" s="498"/>
      <c r="DXX1" s="498"/>
      <c r="DXY1" s="498"/>
      <c r="DXZ1" s="498"/>
      <c r="DYA1" s="498"/>
      <c r="DYB1" s="498"/>
      <c r="DYC1" s="498"/>
      <c r="DYD1" s="498"/>
      <c r="DYE1" s="498"/>
      <c r="DYF1" s="498"/>
      <c r="DYG1" s="498"/>
      <c r="DYH1" s="498"/>
      <c r="DYI1" s="498"/>
      <c r="DYJ1" s="498"/>
      <c r="DYK1" s="498"/>
      <c r="DYL1" s="498"/>
      <c r="DYM1" s="498"/>
      <c r="DYN1" s="498"/>
      <c r="DYO1" s="498"/>
      <c r="DYP1" s="498"/>
      <c r="DYQ1" s="498"/>
      <c r="DYR1" s="498"/>
      <c r="DYS1" s="498"/>
      <c r="DYT1" s="498"/>
      <c r="DYU1" s="498"/>
      <c r="DYV1" s="498"/>
      <c r="DYW1" s="498"/>
      <c r="DYX1" s="498"/>
      <c r="DYY1" s="498"/>
      <c r="DYZ1" s="498"/>
      <c r="DZA1" s="498"/>
      <c r="DZB1" s="498"/>
      <c r="DZC1" s="498"/>
      <c r="DZD1" s="498"/>
      <c r="DZE1" s="498"/>
      <c r="DZF1" s="498"/>
      <c r="DZG1" s="498"/>
      <c r="DZH1" s="498"/>
      <c r="DZI1" s="498"/>
      <c r="DZJ1" s="498"/>
      <c r="DZK1" s="498"/>
      <c r="DZL1" s="498"/>
      <c r="DZM1" s="498"/>
      <c r="DZN1" s="498"/>
      <c r="DZO1" s="498"/>
      <c r="DZP1" s="498"/>
      <c r="DZQ1" s="498"/>
      <c r="DZR1" s="498"/>
      <c r="DZS1" s="498"/>
      <c r="DZT1" s="498"/>
      <c r="DZU1" s="498"/>
      <c r="DZV1" s="498"/>
      <c r="DZW1" s="498"/>
      <c r="DZX1" s="498"/>
      <c r="DZY1" s="498"/>
      <c r="DZZ1" s="498"/>
      <c r="EAA1" s="498"/>
      <c r="EAB1" s="498"/>
      <c r="EAC1" s="498"/>
      <c r="EAD1" s="498"/>
      <c r="EAE1" s="498"/>
      <c r="EAF1" s="498"/>
      <c r="EAG1" s="498"/>
      <c r="EAH1" s="498"/>
      <c r="EAI1" s="498"/>
      <c r="EAJ1" s="498"/>
      <c r="EAK1" s="498"/>
      <c r="EAL1" s="498"/>
      <c r="EAM1" s="498"/>
      <c r="EAN1" s="498"/>
      <c r="EAO1" s="498"/>
      <c r="EAP1" s="498"/>
      <c r="EAQ1" s="498"/>
      <c r="EAR1" s="498"/>
      <c r="EAS1" s="498"/>
      <c r="EAT1" s="498"/>
      <c r="EAU1" s="498"/>
      <c r="EAV1" s="498"/>
      <c r="EAW1" s="498"/>
      <c r="EAX1" s="498"/>
      <c r="EAY1" s="498"/>
      <c r="EAZ1" s="498"/>
      <c r="EBA1" s="498"/>
      <c r="EBB1" s="498"/>
      <c r="EBC1" s="498"/>
      <c r="EBD1" s="498"/>
      <c r="EBE1" s="498"/>
      <c r="EBF1" s="498"/>
      <c r="EBG1" s="498"/>
      <c r="EBH1" s="498"/>
      <c r="EBI1" s="498"/>
      <c r="EBJ1" s="498"/>
      <c r="EBK1" s="498"/>
      <c r="EBL1" s="498"/>
      <c r="EBM1" s="498"/>
      <c r="EBN1" s="498"/>
      <c r="EBO1" s="498"/>
      <c r="EBP1" s="498"/>
      <c r="EBQ1" s="498"/>
      <c r="EBR1" s="498"/>
      <c r="EBS1" s="498"/>
      <c r="EBT1" s="498"/>
      <c r="EBU1" s="498"/>
      <c r="EBV1" s="498"/>
      <c r="EBW1" s="498"/>
      <c r="EBX1" s="498"/>
      <c r="EBY1" s="498"/>
      <c r="EBZ1" s="498"/>
      <c r="ECA1" s="498"/>
      <c r="ECB1" s="498"/>
      <c r="ECC1" s="498"/>
      <c r="ECD1" s="498"/>
      <c r="ECE1" s="498"/>
      <c r="ECF1" s="498"/>
      <c r="ECG1" s="498"/>
      <c r="ECH1" s="498"/>
      <c r="ECI1" s="498"/>
      <c r="ECJ1" s="498"/>
      <c r="ECK1" s="498"/>
      <c r="ECL1" s="498"/>
      <c r="ECM1" s="498"/>
      <c r="ECN1" s="498"/>
      <c r="ECO1" s="498"/>
      <c r="ECP1" s="498"/>
      <c r="ECQ1" s="498"/>
      <c r="ECR1" s="498"/>
      <c r="ECS1" s="498"/>
      <c r="ECT1" s="498"/>
      <c r="ECU1" s="498"/>
      <c r="ECV1" s="498"/>
      <c r="ECW1" s="498"/>
      <c r="ECX1" s="498"/>
      <c r="ECY1" s="498"/>
      <c r="ECZ1" s="498"/>
      <c r="EDA1" s="498"/>
      <c r="EDB1" s="498"/>
      <c r="EDC1" s="498"/>
      <c r="EDD1" s="498"/>
      <c r="EDE1" s="498"/>
      <c r="EDF1" s="498"/>
      <c r="EDG1" s="498"/>
      <c r="EDH1" s="498"/>
      <c r="EDI1" s="498"/>
      <c r="EDJ1" s="498"/>
      <c r="EDK1" s="498"/>
      <c r="EDL1" s="498"/>
      <c r="EDM1" s="498"/>
      <c r="EDN1" s="498"/>
      <c r="EDO1" s="498"/>
      <c r="EDP1" s="498"/>
      <c r="EDQ1" s="498"/>
      <c r="EDR1" s="498"/>
      <c r="EDS1" s="498"/>
      <c r="EDT1" s="498"/>
      <c r="EDU1" s="498"/>
      <c r="EDV1" s="498"/>
      <c r="EDW1" s="498"/>
      <c r="EDX1" s="498"/>
      <c r="EDY1" s="498"/>
      <c r="EDZ1" s="498"/>
      <c r="EEA1" s="498"/>
      <c r="EEB1" s="498"/>
      <c r="EEC1" s="498"/>
      <c r="EED1" s="498"/>
      <c r="EEE1" s="498"/>
      <c r="EEF1" s="498"/>
      <c r="EEG1" s="498"/>
      <c r="EEH1" s="498"/>
      <c r="EEI1" s="498"/>
      <c r="EEJ1" s="498"/>
      <c r="EEK1" s="498"/>
      <c r="EEL1" s="498"/>
      <c r="EEM1" s="498"/>
      <c r="EEN1" s="498"/>
      <c r="EEO1" s="498"/>
      <c r="EEP1" s="498"/>
      <c r="EEQ1" s="498"/>
      <c r="EER1" s="498"/>
      <c r="EES1" s="498"/>
      <c r="EET1" s="498"/>
      <c r="EEU1" s="498"/>
      <c r="EEV1" s="498"/>
      <c r="EEW1" s="498"/>
      <c r="EEX1" s="498"/>
      <c r="EEY1" s="498"/>
      <c r="EEZ1" s="498"/>
      <c r="EFA1" s="498"/>
      <c r="EFB1" s="498"/>
      <c r="EFC1" s="498"/>
      <c r="EFD1" s="498"/>
      <c r="EFE1" s="498"/>
      <c r="EFF1" s="498"/>
      <c r="EFG1" s="498"/>
      <c r="EFH1" s="498"/>
      <c r="EFI1" s="498"/>
      <c r="EFJ1" s="498"/>
      <c r="EFK1" s="498"/>
      <c r="EFL1" s="498"/>
      <c r="EFM1" s="498"/>
      <c r="EFN1" s="498"/>
      <c r="EFO1" s="498"/>
      <c r="EFP1" s="498"/>
      <c r="EFQ1" s="498"/>
      <c r="EFR1" s="498"/>
      <c r="EFS1" s="498"/>
      <c r="EFT1" s="498"/>
      <c r="EFU1" s="498"/>
      <c r="EFV1" s="498"/>
      <c r="EFW1" s="498"/>
      <c r="EFX1" s="498"/>
      <c r="EFY1" s="498"/>
      <c r="EFZ1" s="498"/>
      <c r="EGA1" s="498"/>
      <c r="EGB1" s="498"/>
      <c r="EGC1" s="498"/>
      <c r="EGD1" s="498"/>
      <c r="EGE1" s="498"/>
      <c r="EGF1" s="498"/>
      <c r="EGG1" s="498"/>
      <c r="EGH1" s="498"/>
      <c r="EGI1" s="498"/>
      <c r="EGJ1" s="498"/>
      <c r="EGK1" s="498"/>
      <c r="EGL1" s="498"/>
      <c r="EGM1" s="498"/>
      <c r="EGN1" s="498"/>
      <c r="EGO1" s="498"/>
      <c r="EGP1" s="498"/>
      <c r="EGQ1" s="498"/>
      <c r="EGR1" s="498"/>
      <c r="EGS1" s="498"/>
      <c r="EGT1" s="498"/>
      <c r="EGU1" s="498"/>
      <c r="EGV1" s="498"/>
      <c r="EGW1" s="498"/>
      <c r="EGX1" s="498"/>
      <c r="EGY1" s="498"/>
      <c r="EGZ1" s="498"/>
      <c r="EHA1" s="498"/>
      <c r="EHB1" s="498"/>
      <c r="EHC1" s="498"/>
      <c r="EHD1" s="498"/>
      <c r="EHE1" s="498"/>
      <c r="EHF1" s="498"/>
      <c r="EHG1" s="498"/>
      <c r="EHH1" s="498"/>
      <c r="EHI1" s="498"/>
      <c r="EHJ1" s="498"/>
      <c r="EHK1" s="498"/>
      <c r="EHL1" s="498"/>
      <c r="EHM1" s="498"/>
      <c r="EHN1" s="498"/>
      <c r="EHO1" s="498"/>
      <c r="EHP1" s="498"/>
      <c r="EHQ1" s="498"/>
      <c r="EHR1" s="498"/>
      <c r="EHS1" s="498"/>
      <c r="EHT1" s="498"/>
      <c r="EHU1" s="498"/>
      <c r="EHV1" s="498"/>
      <c r="EHW1" s="498"/>
      <c r="EHX1" s="498"/>
      <c r="EHY1" s="498"/>
      <c r="EHZ1" s="498"/>
      <c r="EIA1" s="498"/>
      <c r="EIB1" s="498"/>
      <c r="EIC1" s="498"/>
      <c r="EID1" s="498"/>
      <c r="EIE1" s="498"/>
      <c r="EIF1" s="498"/>
      <c r="EIG1" s="498"/>
      <c r="EIH1" s="498"/>
      <c r="EII1" s="498"/>
      <c r="EIJ1" s="498"/>
      <c r="EIK1" s="498"/>
      <c r="EIL1" s="498"/>
      <c r="EIM1" s="498"/>
      <c r="EIN1" s="498"/>
      <c r="EIO1" s="498"/>
      <c r="EIP1" s="498"/>
      <c r="EIQ1" s="498"/>
      <c r="EIR1" s="498"/>
      <c r="EIS1" s="498"/>
      <c r="EIT1" s="498"/>
      <c r="EIU1" s="498"/>
      <c r="EIV1" s="498"/>
      <c r="EIW1" s="498"/>
      <c r="EIX1" s="498"/>
      <c r="EIY1" s="498"/>
      <c r="EIZ1" s="498"/>
      <c r="EJA1" s="498"/>
      <c r="EJB1" s="498"/>
      <c r="EJC1" s="498"/>
      <c r="EJD1" s="498"/>
      <c r="EJE1" s="498"/>
      <c r="EJF1" s="498"/>
      <c r="EJG1" s="498"/>
      <c r="EJH1" s="498"/>
      <c r="EJI1" s="498"/>
      <c r="EJJ1" s="498"/>
      <c r="EJK1" s="498"/>
      <c r="EJL1" s="498"/>
      <c r="EJM1" s="498"/>
      <c r="EJN1" s="498"/>
      <c r="EJO1" s="498"/>
      <c r="EJP1" s="498"/>
      <c r="EJQ1" s="498"/>
      <c r="EJR1" s="498"/>
      <c r="EJS1" s="498"/>
      <c r="EJT1" s="498"/>
      <c r="EJU1" s="498"/>
      <c r="EJV1" s="498"/>
      <c r="EJW1" s="498"/>
      <c r="EJX1" s="498"/>
      <c r="EJY1" s="498"/>
      <c r="EJZ1" s="498"/>
      <c r="EKA1" s="498"/>
      <c r="EKB1" s="498"/>
      <c r="EKC1" s="498"/>
      <c r="EKD1" s="498"/>
      <c r="EKE1" s="498"/>
      <c r="EKF1" s="498"/>
      <c r="EKG1" s="498"/>
      <c r="EKH1" s="498"/>
      <c r="EKI1" s="498"/>
      <c r="EKJ1" s="498"/>
      <c r="EKK1" s="498"/>
      <c r="EKL1" s="498"/>
      <c r="EKM1" s="498"/>
      <c r="EKN1" s="498"/>
      <c r="EKO1" s="498"/>
      <c r="EKP1" s="498"/>
      <c r="EKQ1" s="498"/>
      <c r="EKR1" s="498"/>
      <c r="EKS1" s="498"/>
      <c r="EKT1" s="498"/>
      <c r="EKU1" s="498"/>
      <c r="EKV1" s="498"/>
      <c r="EKW1" s="498"/>
      <c r="EKX1" s="498"/>
      <c r="EKY1" s="498"/>
      <c r="EKZ1" s="498"/>
      <c r="ELA1" s="498"/>
      <c r="ELB1" s="498"/>
      <c r="ELC1" s="498"/>
      <c r="ELD1" s="498"/>
      <c r="ELE1" s="498"/>
      <c r="ELF1" s="498"/>
      <c r="ELG1" s="498"/>
      <c r="ELH1" s="498"/>
      <c r="ELI1" s="498"/>
      <c r="ELJ1" s="498"/>
      <c r="ELK1" s="498"/>
      <c r="ELL1" s="498"/>
      <c r="ELM1" s="498"/>
      <c r="ELN1" s="498"/>
      <c r="ELO1" s="498"/>
      <c r="ELP1" s="498"/>
      <c r="ELQ1" s="498"/>
      <c r="ELR1" s="498"/>
      <c r="ELS1" s="498"/>
      <c r="ELT1" s="498"/>
      <c r="ELU1" s="498"/>
      <c r="ELV1" s="498"/>
      <c r="ELW1" s="498"/>
      <c r="ELX1" s="498"/>
      <c r="ELY1" s="498"/>
      <c r="ELZ1" s="498"/>
      <c r="EMA1" s="498"/>
      <c r="EMB1" s="498"/>
      <c r="EMC1" s="498"/>
      <c r="EMD1" s="498"/>
      <c r="EME1" s="498"/>
      <c r="EMF1" s="498"/>
      <c r="EMG1" s="498"/>
      <c r="EMH1" s="498"/>
      <c r="EMI1" s="498"/>
      <c r="EMJ1" s="498"/>
      <c r="EMK1" s="498"/>
      <c r="EML1" s="498"/>
      <c r="EMM1" s="498"/>
      <c r="EMN1" s="498"/>
      <c r="EMO1" s="498"/>
      <c r="EMP1" s="498"/>
      <c r="EMQ1" s="498"/>
      <c r="EMR1" s="498"/>
      <c r="EMS1" s="498"/>
      <c r="EMT1" s="498"/>
      <c r="EMU1" s="498"/>
      <c r="EMV1" s="498"/>
      <c r="EMW1" s="498"/>
      <c r="EMX1" s="498"/>
      <c r="EMY1" s="498"/>
      <c r="EMZ1" s="498"/>
      <c r="ENA1" s="498"/>
      <c r="ENB1" s="498"/>
      <c r="ENC1" s="498"/>
      <c r="END1" s="498"/>
      <c r="ENE1" s="498"/>
      <c r="ENF1" s="498"/>
      <c r="ENG1" s="498"/>
      <c r="ENH1" s="498"/>
      <c r="ENI1" s="498"/>
      <c r="ENJ1" s="498"/>
      <c r="ENK1" s="498"/>
      <c r="ENL1" s="498"/>
      <c r="ENM1" s="498"/>
      <c r="ENN1" s="498"/>
      <c r="ENO1" s="498"/>
      <c r="ENP1" s="498"/>
      <c r="ENQ1" s="498"/>
      <c r="ENR1" s="498"/>
      <c r="ENS1" s="498"/>
      <c r="ENT1" s="498"/>
      <c r="ENU1" s="498"/>
      <c r="ENV1" s="498"/>
      <c r="ENW1" s="498"/>
      <c r="ENX1" s="498"/>
      <c r="ENY1" s="498"/>
      <c r="ENZ1" s="498"/>
      <c r="EOA1" s="498"/>
      <c r="EOB1" s="498"/>
      <c r="EOC1" s="498"/>
      <c r="EOD1" s="498"/>
      <c r="EOE1" s="498"/>
      <c r="EOF1" s="498"/>
      <c r="EOG1" s="498"/>
      <c r="EOH1" s="498"/>
      <c r="EOI1" s="498"/>
      <c r="EOJ1" s="498"/>
      <c r="EOK1" s="498"/>
      <c r="EOL1" s="498"/>
      <c r="EOM1" s="498"/>
      <c r="EON1" s="498"/>
      <c r="EOO1" s="498"/>
      <c r="EOP1" s="498"/>
      <c r="EOQ1" s="498"/>
      <c r="EOR1" s="498"/>
      <c r="EOS1" s="498"/>
      <c r="EOT1" s="498"/>
      <c r="EOU1" s="498"/>
      <c r="EOV1" s="498"/>
      <c r="EOW1" s="498"/>
      <c r="EOX1" s="498"/>
      <c r="EOY1" s="498"/>
      <c r="EOZ1" s="498"/>
      <c r="EPA1" s="498"/>
      <c r="EPB1" s="498"/>
      <c r="EPC1" s="498"/>
      <c r="EPD1" s="498"/>
      <c r="EPE1" s="498"/>
      <c r="EPF1" s="498"/>
      <c r="EPG1" s="498"/>
      <c r="EPH1" s="498"/>
      <c r="EPI1" s="498"/>
      <c r="EPJ1" s="498"/>
      <c r="EPK1" s="498"/>
      <c r="EPL1" s="498"/>
      <c r="EPM1" s="498"/>
      <c r="EPN1" s="498"/>
      <c r="EPO1" s="498"/>
      <c r="EPP1" s="498"/>
      <c r="EPQ1" s="498"/>
      <c r="EPR1" s="498"/>
      <c r="EPS1" s="498"/>
      <c r="EPT1" s="498"/>
      <c r="EPU1" s="498"/>
      <c r="EPV1" s="498"/>
      <c r="EPW1" s="498"/>
      <c r="EPX1" s="498"/>
      <c r="EPY1" s="498"/>
      <c r="EPZ1" s="498"/>
      <c r="EQA1" s="498"/>
      <c r="EQB1" s="498"/>
      <c r="EQC1" s="498"/>
      <c r="EQD1" s="498"/>
      <c r="EQE1" s="498"/>
      <c r="EQF1" s="498"/>
      <c r="EQG1" s="498"/>
      <c r="EQH1" s="498"/>
      <c r="EQI1" s="498"/>
      <c r="EQJ1" s="498"/>
      <c r="EQK1" s="498"/>
      <c r="EQL1" s="498"/>
      <c r="EQM1" s="498"/>
      <c r="EQN1" s="498"/>
      <c r="EQO1" s="498"/>
      <c r="EQP1" s="498"/>
      <c r="EQQ1" s="498"/>
      <c r="EQR1" s="498"/>
      <c r="EQS1" s="498"/>
      <c r="EQT1" s="498"/>
      <c r="EQU1" s="498"/>
      <c r="EQV1" s="498"/>
      <c r="EQW1" s="498"/>
      <c r="EQX1" s="498"/>
      <c r="EQY1" s="498"/>
      <c r="EQZ1" s="498"/>
      <c r="ERA1" s="498"/>
      <c r="ERB1" s="498"/>
      <c r="ERC1" s="498"/>
      <c r="ERD1" s="498"/>
      <c r="ERE1" s="498"/>
      <c r="ERF1" s="498"/>
      <c r="ERG1" s="498"/>
      <c r="ERH1" s="498"/>
      <c r="ERI1" s="498"/>
      <c r="ERJ1" s="498"/>
      <c r="ERK1" s="498"/>
      <c r="ERL1" s="498"/>
      <c r="ERM1" s="498"/>
      <c r="ERN1" s="498"/>
      <c r="ERO1" s="498"/>
      <c r="ERP1" s="498"/>
      <c r="ERQ1" s="498"/>
      <c r="ERR1" s="498"/>
      <c r="ERS1" s="498"/>
      <c r="ERT1" s="498"/>
      <c r="ERU1" s="498"/>
      <c r="ERV1" s="498"/>
      <c r="ERW1" s="498"/>
      <c r="ERX1" s="498"/>
      <c r="ERY1" s="498"/>
      <c r="ERZ1" s="498"/>
      <c r="ESA1" s="498"/>
      <c r="ESB1" s="498"/>
      <c r="ESC1" s="498"/>
      <c r="ESD1" s="498"/>
      <c r="ESE1" s="498"/>
      <c r="ESF1" s="498"/>
      <c r="ESG1" s="498"/>
      <c r="ESH1" s="498"/>
      <c r="ESI1" s="498"/>
      <c r="ESJ1" s="498"/>
      <c r="ESK1" s="498"/>
      <c r="ESL1" s="498"/>
      <c r="ESM1" s="498"/>
      <c r="ESN1" s="498"/>
      <c r="ESO1" s="498"/>
      <c r="ESP1" s="498"/>
      <c r="ESQ1" s="498"/>
      <c r="ESR1" s="498"/>
      <c r="ESS1" s="498"/>
      <c r="EST1" s="498"/>
      <c r="ESU1" s="498"/>
      <c r="ESV1" s="498"/>
      <c r="ESW1" s="498"/>
      <c r="ESX1" s="498"/>
      <c r="ESY1" s="498"/>
      <c r="ESZ1" s="498"/>
      <c r="ETA1" s="498"/>
      <c r="ETB1" s="498"/>
      <c r="ETC1" s="498"/>
      <c r="ETD1" s="498"/>
      <c r="ETE1" s="498"/>
      <c r="ETF1" s="498"/>
      <c r="ETG1" s="498"/>
      <c r="ETH1" s="498"/>
      <c r="ETI1" s="498"/>
      <c r="ETJ1" s="498"/>
      <c r="ETK1" s="498"/>
      <c r="ETL1" s="498"/>
      <c r="ETM1" s="498"/>
      <c r="ETN1" s="498"/>
      <c r="ETO1" s="498"/>
      <c r="ETP1" s="498"/>
      <c r="ETQ1" s="498"/>
      <c r="ETR1" s="498"/>
      <c r="ETS1" s="498"/>
      <c r="ETT1" s="498"/>
      <c r="ETU1" s="498"/>
      <c r="ETV1" s="498"/>
      <c r="ETW1" s="498"/>
      <c r="ETX1" s="498"/>
      <c r="ETY1" s="498"/>
      <c r="ETZ1" s="498"/>
      <c r="EUA1" s="498"/>
      <c r="EUB1" s="498"/>
      <c r="EUC1" s="498"/>
      <c r="EUD1" s="498"/>
      <c r="EUE1" s="498"/>
      <c r="EUF1" s="498"/>
      <c r="EUG1" s="498"/>
      <c r="EUH1" s="498"/>
      <c r="EUI1" s="498"/>
      <c r="EUJ1" s="498"/>
      <c r="EUK1" s="498"/>
      <c r="EUL1" s="498"/>
      <c r="EUM1" s="498"/>
      <c r="EUN1" s="498"/>
      <c r="EUO1" s="498"/>
      <c r="EUP1" s="498"/>
      <c r="EUQ1" s="498"/>
      <c r="EUR1" s="498"/>
      <c r="EUS1" s="498"/>
      <c r="EUT1" s="498"/>
      <c r="EUU1" s="498"/>
      <c r="EUV1" s="498"/>
      <c r="EUW1" s="498"/>
      <c r="EUX1" s="498"/>
      <c r="EUY1" s="498"/>
      <c r="EUZ1" s="498"/>
      <c r="EVA1" s="498"/>
      <c r="EVB1" s="498"/>
      <c r="EVC1" s="498"/>
      <c r="EVD1" s="498"/>
      <c r="EVE1" s="498"/>
      <c r="EVF1" s="498"/>
      <c r="EVG1" s="498"/>
      <c r="EVH1" s="498"/>
      <c r="EVI1" s="498"/>
      <c r="EVJ1" s="498"/>
      <c r="EVK1" s="498"/>
      <c r="EVL1" s="498"/>
      <c r="EVM1" s="498"/>
      <c r="EVN1" s="498"/>
      <c r="EVO1" s="498"/>
      <c r="EVP1" s="498"/>
      <c r="EVQ1" s="498"/>
      <c r="EVR1" s="498"/>
      <c r="EVS1" s="498"/>
      <c r="EVT1" s="498"/>
      <c r="EVU1" s="498"/>
      <c r="EVV1" s="498"/>
      <c r="EVW1" s="498"/>
      <c r="EVX1" s="498"/>
      <c r="EVY1" s="498"/>
      <c r="EVZ1" s="498"/>
      <c r="EWA1" s="498"/>
      <c r="EWB1" s="498"/>
      <c r="EWC1" s="498"/>
      <c r="EWD1" s="498"/>
      <c r="EWE1" s="498"/>
      <c r="EWF1" s="498"/>
      <c r="EWG1" s="498"/>
      <c r="EWH1" s="498"/>
      <c r="EWI1" s="498"/>
      <c r="EWJ1" s="498"/>
      <c r="EWK1" s="498"/>
      <c r="EWL1" s="498"/>
      <c r="EWM1" s="498"/>
      <c r="EWN1" s="498"/>
      <c r="EWO1" s="498"/>
      <c r="EWP1" s="498"/>
      <c r="EWQ1" s="498"/>
      <c r="EWR1" s="498"/>
      <c r="EWS1" s="498"/>
      <c r="EWT1" s="498"/>
      <c r="EWU1" s="498"/>
      <c r="EWV1" s="498"/>
      <c r="EWW1" s="498"/>
      <c r="EWX1" s="498"/>
      <c r="EWY1" s="498"/>
      <c r="EWZ1" s="498"/>
      <c r="EXA1" s="498"/>
      <c r="EXB1" s="498"/>
      <c r="EXC1" s="498"/>
      <c r="EXD1" s="498"/>
      <c r="EXE1" s="498"/>
      <c r="EXF1" s="498"/>
      <c r="EXG1" s="498"/>
      <c r="EXH1" s="498"/>
      <c r="EXI1" s="498"/>
      <c r="EXJ1" s="498"/>
      <c r="EXK1" s="498"/>
      <c r="EXL1" s="498"/>
      <c r="EXM1" s="498"/>
      <c r="EXN1" s="498"/>
      <c r="EXO1" s="498"/>
      <c r="EXP1" s="498"/>
      <c r="EXQ1" s="498"/>
      <c r="EXR1" s="498"/>
      <c r="EXS1" s="498"/>
      <c r="EXT1" s="498"/>
      <c r="EXU1" s="498"/>
      <c r="EXV1" s="498"/>
      <c r="EXW1" s="498"/>
      <c r="EXX1" s="498"/>
      <c r="EXY1" s="498"/>
      <c r="EXZ1" s="498"/>
      <c r="EYA1" s="498"/>
      <c r="EYB1" s="498"/>
      <c r="EYC1" s="498"/>
      <c r="EYD1" s="498"/>
      <c r="EYE1" s="498"/>
      <c r="EYF1" s="498"/>
      <c r="EYG1" s="498"/>
      <c r="EYH1" s="498"/>
      <c r="EYI1" s="498"/>
      <c r="EYJ1" s="498"/>
      <c r="EYK1" s="498"/>
      <c r="EYL1" s="498"/>
      <c r="EYM1" s="498"/>
      <c r="EYN1" s="498"/>
      <c r="EYO1" s="498"/>
      <c r="EYP1" s="498"/>
      <c r="EYQ1" s="498"/>
      <c r="EYR1" s="498"/>
      <c r="EYS1" s="498"/>
      <c r="EYT1" s="498"/>
      <c r="EYU1" s="498"/>
      <c r="EYV1" s="498"/>
      <c r="EYW1" s="498"/>
      <c r="EYX1" s="498"/>
      <c r="EYY1" s="498"/>
      <c r="EYZ1" s="498"/>
      <c r="EZA1" s="498"/>
      <c r="EZB1" s="498"/>
      <c r="EZC1" s="498"/>
      <c r="EZD1" s="498"/>
      <c r="EZE1" s="498"/>
      <c r="EZF1" s="498"/>
      <c r="EZG1" s="498"/>
      <c r="EZH1" s="498"/>
      <c r="EZI1" s="498"/>
      <c r="EZJ1" s="498"/>
      <c r="EZK1" s="498"/>
      <c r="EZL1" s="498"/>
      <c r="EZM1" s="498"/>
      <c r="EZN1" s="498"/>
      <c r="EZO1" s="498"/>
      <c r="EZP1" s="498"/>
      <c r="EZQ1" s="498"/>
      <c r="EZR1" s="498"/>
      <c r="EZS1" s="498"/>
      <c r="EZT1" s="498"/>
      <c r="EZU1" s="498"/>
      <c r="EZV1" s="498"/>
      <c r="EZW1" s="498"/>
      <c r="EZX1" s="498"/>
      <c r="EZY1" s="498"/>
      <c r="EZZ1" s="498"/>
      <c r="FAA1" s="498"/>
      <c r="FAB1" s="498"/>
      <c r="FAC1" s="498"/>
      <c r="FAD1" s="498"/>
      <c r="FAE1" s="498"/>
      <c r="FAF1" s="498"/>
      <c r="FAG1" s="498"/>
      <c r="FAH1" s="498"/>
      <c r="FAI1" s="498"/>
      <c r="FAJ1" s="498"/>
      <c r="FAK1" s="498"/>
      <c r="FAL1" s="498"/>
      <c r="FAM1" s="498"/>
      <c r="FAN1" s="498"/>
      <c r="FAO1" s="498"/>
      <c r="FAP1" s="498"/>
      <c r="FAQ1" s="498"/>
      <c r="FAR1" s="498"/>
      <c r="FAS1" s="498"/>
      <c r="FAT1" s="498"/>
      <c r="FAU1" s="498"/>
      <c r="FAV1" s="498"/>
      <c r="FAW1" s="498"/>
      <c r="FAX1" s="498"/>
      <c r="FAY1" s="498"/>
      <c r="FAZ1" s="498"/>
      <c r="FBA1" s="498"/>
      <c r="FBB1" s="498"/>
      <c r="FBC1" s="498"/>
      <c r="FBD1" s="498"/>
      <c r="FBE1" s="498"/>
      <c r="FBF1" s="498"/>
      <c r="FBG1" s="498"/>
      <c r="FBH1" s="498"/>
      <c r="FBI1" s="498"/>
      <c r="FBJ1" s="498"/>
      <c r="FBK1" s="498"/>
      <c r="FBL1" s="498"/>
      <c r="FBM1" s="498"/>
      <c r="FBN1" s="498"/>
      <c r="FBO1" s="498"/>
      <c r="FBP1" s="498"/>
      <c r="FBQ1" s="498"/>
      <c r="FBR1" s="498"/>
      <c r="FBS1" s="498"/>
      <c r="FBT1" s="498"/>
      <c r="FBU1" s="498"/>
      <c r="FBV1" s="498"/>
      <c r="FBW1" s="498"/>
      <c r="FBX1" s="498"/>
      <c r="FBY1" s="498"/>
      <c r="FBZ1" s="498"/>
      <c r="FCA1" s="498"/>
      <c r="FCB1" s="498"/>
      <c r="FCC1" s="498"/>
      <c r="FCD1" s="498"/>
      <c r="FCE1" s="498"/>
      <c r="FCF1" s="498"/>
      <c r="FCG1" s="498"/>
      <c r="FCH1" s="498"/>
      <c r="FCI1" s="498"/>
      <c r="FCJ1" s="498"/>
      <c r="FCK1" s="498"/>
      <c r="FCL1" s="498"/>
      <c r="FCM1" s="498"/>
      <c r="FCN1" s="498"/>
      <c r="FCO1" s="498"/>
      <c r="FCP1" s="498"/>
      <c r="FCQ1" s="498"/>
      <c r="FCR1" s="498"/>
      <c r="FCS1" s="498"/>
      <c r="FCT1" s="498"/>
      <c r="FCU1" s="498"/>
      <c r="FCV1" s="498"/>
      <c r="FCW1" s="498"/>
      <c r="FCX1" s="498"/>
      <c r="FCY1" s="498"/>
      <c r="FCZ1" s="498"/>
      <c r="FDA1" s="498"/>
      <c r="FDB1" s="498"/>
      <c r="FDC1" s="498"/>
      <c r="FDD1" s="498"/>
      <c r="FDE1" s="498"/>
      <c r="FDF1" s="498"/>
      <c r="FDG1" s="498"/>
      <c r="FDH1" s="498"/>
      <c r="FDI1" s="498"/>
      <c r="FDJ1" s="498"/>
      <c r="FDK1" s="498"/>
      <c r="FDL1" s="498"/>
      <c r="FDM1" s="498"/>
      <c r="FDN1" s="498"/>
      <c r="FDO1" s="498"/>
      <c r="FDP1" s="498"/>
      <c r="FDQ1" s="498"/>
      <c r="FDR1" s="498"/>
      <c r="FDS1" s="498"/>
      <c r="FDT1" s="498"/>
      <c r="FDU1" s="498"/>
      <c r="FDV1" s="498"/>
      <c r="FDW1" s="498"/>
      <c r="FDX1" s="498"/>
      <c r="FDY1" s="498"/>
      <c r="FDZ1" s="498"/>
      <c r="FEA1" s="498"/>
      <c r="FEB1" s="498"/>
      <c r="FEC1" s="498"/>
      <c r="FED1" s="498"/>
      <c r="FEE1" s="498"/>
      <c r="FEF1" s="498"/>
      <c r="FEG1" s="498"/>
      <c r="FEH1" s="498"/>
      <c r="FEI1" s="498"/>
      <c r="FEJ1" s="498"/>
      <c r="FEK1" s="498"/>
      <c r="FEL1" s="498"/>
      <c r="FEM1" s="498"/>
      <c r="FEN1" s="498"/>
      <c r="FEO1" s="498"/>
      <c r="FEP1" s="498"/>
      <c r="FEQ1" s="498"/>
      <c r="FER1" s="498"/>
      <c r="FES1" s="498"/>
      <c r="FET1" s="498"/>
      <c r="FEU1" s="498"/>
      <c r="FEV1" s="498"/>
      <c r="FEW1" s="498"/>
      <c r="FEX1" s="498"/>
      <c r="FEY1" s="498"/>
      <c r="FEZ1" s="498"/>
      <c r="FFA1" s="498"/>
      <c r="FFB1" s="498"/>
      <c r="FFC1" s="498"/>
      <c r="FFD1" s="498"/>
      <c r="FFE1" s="498"/>
      <c r="FFF1" s="498"/>
      <c r="FFG1" s="498"/>
      <c r="FFH1" s="498"/>
      <c r="FFI1" s="498"/>
      <c r="FFJ1" s="498"/>
      <c r="FFK1" s="498"/>
      <c r="FFL1" s="498"/>
      <c r="FFM1" s="498"/>
      <c r="FFN1" s="498"/>
      <c r="FFO1" s="498"/>
      <c r="FFP1" s="498"/>
      <c r="FFQ1" s="498"/>
      <c r="FFR1" s="498"/>
      <c r="FFS1" s="498"/>
      <c r="FFT1" s="498"/>
      <c r="FFU1" s="498"/>
      <c r="FFV1" s="498"/>
      <c r="FFW1" s="498"/>
      <c r="FFX1" s="498"/>
      <c r="FFY1" s="498"/>
      <c r="FFZ1" s="498"/>
      <c r="FGA1" s="498"/>
      <c r="FGB1" s="498"/>
      <c r="FGC1" s="498"/>
      <c r="FGD1" s="498"/>
      <c r="FGE1" s="498"/>
      <c r="FGF1" s="498"/>
      <c r="FGG1" s="498"/>
      <c r="FGH1" s="498"/>
      <c r="FGI1" s="498"/>
      <c r="FGJ1" s="498"/>
      <c r="FGK1" s="498"/>
      <c r="FGL1" s="498"/>
      <c r="FGM1" s="498"/>
      <c r="FGN1" s="498"/>
      <c r="FGO1" s="498"/>
      <c r="FGP1" s="498"/>
      <c r="FGQ1" s="498"/>
      <c r="FGR1" s="498"/>
      <c r="FGS1" s="498"/>
      <c r="FGT1" s="498"/>
      <c r="FGU1" s="498"/>
      <c r="FGV1" s="498"/>
      <c r="FGW1" s="498"/>
      <c r="FGX1" s="498"/>
      <c r="FGY1" s="498"/>
      <c r="FGZ1" s="498"/>
      <c r="FHA1" s="498"/>
      <c r="FHB1" s="498"/>
      <c r="FHC1" s="498"/>
      <c r="FHD1" s="498"/>
      <c r="FHE1" s="498"/>
      <c r="FHF1" s="498"/>
      <c r="FHG1" s="498"/>
      <c r="FHH1" s="498"/>
      <c r="FHI1" s="498"/>
      <c r="FHJ1" s="498"/>
      <c r="FHK1" s="498"/>
      <c r="FHL1" s="498"/>
      <c r="FHM1" s="498"/>
      <c r="FHN1" s="498"/>
      <c r="FHO1" s="498"/>
      <c r="FHP1" s="498"/>
      <c r="FHQ1" s="498"/>
      <c r="FHR1" s="498"/>
      <c r="FHS1" s="498"/>
      <c r="FHT1" s="498"/>
      <c r="FHU1" s="498"/>
      <c r="FHV1" s="498"/>
      <c r="FHW1" s="498"/>
      <c r="FHX1" s="498"/>
      <c r="FHY1" s="498"/>
      <c r="FHZ1" s="498"/>
      <c r="FIA1" s="498"/>
      <c r="FIB1" s="498"/>
      <c r="FIC1" s="498"/>
      <c r="FID1" s="498"/>
      <c r="FIE1" s="498"/>
      <c r="FIF1" s="498"/>
      <c r="FIG1" s="498"/>
      <c r="FIH1" s="498"/>
      <c r="FII1" s="498"/>
      <c r="FIJ1" s="498"/>
      <c r="FIK1" s="498"/>
      <c r="FIL1" s="498"/>
      <c r="FIM1" s="498"/>
      <c r="FIN1" s="498"/>
      <c r="FIO1" s="498"/>
      <c r="FIP1" s="498"/>
      <c r="FIQ1" s="498"/>
      <c r="FIR1" s="498"/>
      <c r="FIS1" s="498"/>
      <c r="FIT1" s="498"/>
      <c r="FIU1" s="498"/>
      <c r="FIV1" s="498"/>
      <c r="FIW1" s="498"/>
      <c r="FIX1" s="498"/>
      <c r="FIY1" s="498"/>
      <c r="FIZ1" s="498"/>
      <c r="FJA1" s="498"/>
      <c r="FJB1" s="498"/>
      <c r="FJC1" s="498"/>
      <c r="FJD1" s="498"/>
      <c r="FJE1" s="498"/>
      <c r="FJF1" s="498"/>
      <c r="FJG1" s="498"/>
      <c r="FJH1" s="498"/>
      <c r="FJI1" s="498"/>
      <c r="FJJ1" s="498"/>
      <c r="FJK1" s="498"/>
      <c r="FJL1" s="498"/>
      <c r="FJM1" s="498"/>
      <c r="FJN1" s="498"/>
      <c r="FJO1" s="498"/>
      <c r="FJP1" s="498"/>
      <c r="FJQ1" s="498"/>
      <c r="FJR1" s="498"/>
      <c r="FJS1" s="498"/>
      <c r="FJT1" s="498"/>
      <c r="FJU1" s="498"/>
      <c r="FJV1" s="498"/>
      <c r="FJW1" s="498"/>
      <c r="FJX1" s="498"/>
      <c r="FJY1" s="498"/>
      <c r="FJZ1" s="498"/>
      <c r="FKA1" s="498"/>
      <c r="FKB1" s="498"/>
      <c r="FKC1" s="498"/>
      <c r="FKD1" s="498"/>
      <c r="FKE1" s="498"/>
      <c r="FKF1" s="498"/>
      <c r="FKG1" s="498"/>
      <c r="FKH1" s="498"/>
      <c r="FKI1" s="498"/>
      <c r="FKJ1" s="498"/>
      <c r="FKK1" s="498"/>
      <c r="FKL1" s="498"/>
      <c r="FKM1" s="498"/>
      <c r="FKN1" s="498"/>
      <c r="FKO1" s="498"/>
      <c r="FKP1" s="498"/>
      <c r="FKQ1" s="498"/>
      <c r="FKR1" s="498"/>
      <c r="FKS1" s="498"/>
      <c r="FKT1" s="498"/>
      <c r="FKU1" s="498"/>
      <c r="FKV1" s="498"/>
      <c r="FKW1" s="498"/>
      <c r="FKX1" s="498"/>
      <c r="FKY1" s="498"/>
      <c r="FKZ1" s="498"/>
      <c r="FLA1" s="498"/>
      <c r="FLB1" s="498"/>
      <c r="FLC1" s="498"/>
      <c r="FLD1" s="498"/>
      <c r="FLE1" s="498"/>
      <c r="FLF1" s="498"/>
      <c r="FLG1" s="498"/>
      <c r="FLH1" s="498"/>
      <c r="FLI1" s="498"/>
      <c r="FLJ1" s="498"/>
      <c r="FLK1" s="498"/>
      <c r="FLL1" s="498"/>
      <c r="FLM1" s="498"/>
      <c r="FLN1" s="498"/>
      <c r="FLO1" s="498"/>
      <c r="FLP1" s="498"/>
      <c r="FLQ1" s="498"/>
      <c r="FLR1" s="498"/>
      <c r="FLS1" s="498"/>
      <c r="FLT1" s="498"/>
      <c r="FLU1" s="498"/>
      <c r="FLV1" s="498"/>
      <c r="FLW1" s="498"/>
      <c r="FLX1" s="498"/>
      <c r="FLY1" s="498"/>
      <c r="FLZ1" s="498"/>
      <c r="FMA1" s="498"/>
      <c r="FMB1" s="498"/>
      <c r="FMC1" s="498"/>
      <c r="FMD1" s="498"/>
      <c r="FME1" s="498"/>
      <c r="FMF1" s="498"/>
      <c r="FMG1" s="498"/>
      <c r="FMH1" s="498"/>
      <c r="FMI1" s="498"/>
      <c r="FMJ1" s="498"/>
      <c r="FMK1" s="498"/>
      <c r="FML1" s="498"/>
      <c r="FMM1" s="498"/>
      <c r="FMN1" s="498"/>
      <c r="FMO1" s="498"/>
      <c r="FMP1" s="498"/>
      <c r="FMQ1" s="498"/>
      <c r="FMR1" s="498"/>
      <c r="FMS1" s="498"/>
      <c r="FMT1" s="498"/>
      <c r="FMU1" s="498"/>
      <c r="FMV1" s="498"/>
      <c r="FMW1" s="498"/>
      <c r="FMX1" s="498"/>
      <c r="FMY1" s="498"/>
      <c r="FMZ1" s="498"/>
      <c r="FNA1" s="498"/>
      <c r="FNB1" s="498"/>
      <c r="FNC1" s="498"/>
      <c r="FND1" s="498"/>
      <c r="FNE1" s="498"/>
      <c r="FNF1" s="498"/>
      <c r="FNG1" s="498"/>
      <c r="FNH1" s="498"/>
      <c r="FNI1" s="498"/>
      <c r="FNJ1" s="498"/>
      <c r="FNK1" s="498"/>
      <c r="FNL1" s="498"/>
      <c r="FNM1" s="498"/>
      <c r="FNN1" s="498"/>
      <c r="FNO1" s="498"/>
      <c r="FNP1" s="498"/>
      <c r="FNQ1" s="498"/>
      <c r="FNR1" s="498"/>
      <c r="FNS1" s="498"/>
      <c r="FNT1" s="498"/>
      <c r="FNU1" s="498"/>
      <c r="FNV1" s="498"/>
      <c r="FNW1" s="498"/>
      <c r="FNX1" s="498"/>
      <c r="FNY1" s="498"/>
      <c r="FNZ1" s="498"/>
      <c r="FOA1" s="498"/>
      <c r="FOB1" s="498"/>
      <c r="FOC1" s="498"/>
      <c r="FOD1" s="498"/>
      <c r="FOE1" s="498"/>
      <c r="FOF1" s="498"/>
      <c r="FOG1" s="498"/>
      <c r="FOH1" s="498"/>
      <c r="FOI1" s="498"/>
      <c r="FOJ1" s="498"/>
      <c r="FOK1" s="498"/>
      <c r="FOL1" s="498"/>
      <c r="FOM1" s="498"/>
      <c r="FON1" s="498"/>
      <c r="FOO1" s="498"/>
      <c r="FOP1" s="498"/>
      <c r="FOQ1" s="498"/>
      <c r="FOR1" s="498"/>
      <c r="FOS1" s="498"/>
      <c r="FOT1" s="498"/>
      <c r="FOU1" s="498"/>
      <c r="FOV1" s="498"/>
      <c r="FOW1" s="498"/>
      <c r="FOX1" s="498"/>
      <c r="FOY1" s="498"/>
      <c r="FOZ1" s="498"/>
      <c r="FPA1" s="498"/>
      <c r="FPB1" s="498"/>
      <c r="FPC1" s="498"/>
      <c r="FPD1" s="498"/>
      <c r="FPE1" s="498"/>
      <c r="FPF1" s="498"/>
      <c r="FPG1" s="498"/>
      <c r="FPH1" s="498"/>
      <c r="FPI1" s="498"/>
      <c r="FPJ1" s="498"/>
      <c r="FPK1" s="498"/>
      <c r="FPL1" s="498"/>
      <c r="FPM1" s="498"/>
      <c r="FPN1" s="498"/>
      <c r="FPO1" s="498"/>
      <c r="FPP1" s="498"/>
      <c r="FPQ1" s="498"/>
      <c r="FPR1" s="498"/>
      <c r="FPS1" s="498"/>
      <c r="FPT1" s="498"/>
      <c r="FPU1" s="498"/>
      <c r="FPV1" s="498"/>
      <c r="FPW1" s="498"/>
      <c r="FPX1" s="498"/>
      <c r="FPY1" s="498"/>
      <c r="FPZ1" s="498"/>
      <c r="FQA1" s="498"/>
      <c r="FQB1" s="498"/>
      <c r="FQC1" s="498"/>
      <c r="FQD1" s="498"/>
      <c r="FQE1" s="498"/>
      <c r="FQF1" s="498"/>
      <c r="FQG1" s="498"/>
      <c r="FQH1" s="498"/>
      <c r="FQI1" s="498"/>
      <c r="FQJ1" s="498"/>
      <c r="FQK1" s="498"/>
      <c r="FQL1" s="498"/>
      <c r="FQM1" s="498"/>
      <c r="FQN1" s="498"/>
      <c r="FQO1" s="498"/>
      <c r="FQP1" s="498"/>
      <c r="FQQ1" s="498"/>
      <c r="FQR1" s="498"/>
      <c r="FQS1" s="498"/>
      <c r="FQT1" s="498"/>
      <c r="FQU1" s="498"/>
      <c r="FQV1" s="498"/>
      <c r="FQW1" s="498"/>
      <c r="FQX1" s="498"/>
      <c r="FQY1" s="498"/>
      <c r="FQZ1" s="498"/>
      <c r="FRA1" s="498"/>
      <c r="FRB1" s="498"/>
      <c r="FRC1" s="498"/>
      <c r="FRD1" s="498"/>
      <c r="FRE1" s="498"/>
      <c r="FRF1" s="498"/>
      <c r="FRG1" s="498"/>
      <c r="FRH1" s="498"/>
      <c r="FRI1" s="498"/>
      <c r="FRJ1" s="498"/>
      <c r="FRK1" s="498"/>
      <c r="FRL1" s="498"/>
      <c r="FRM1" s="498"/>
      <c r="FRN1" s="498"/>
      <c r="FRO1" s="498"/>
      <c r="FRP1" s="498"/>
      <c r="FRQ1" s="498"/>
      <c r="FRR1" s="498"/>
      <c r="FRS1" s="498"/>
      <c r="FRT1" s="498"/>
      <c r="FRU1" s="498"/>
      <c r="FRV1" s="498"/>
      <c r="FRW1" s="498"/>
      <c r="FRX1" s="498"/>
      <c r="FRY1" s="498"/>
      <c r="FRZ1" s="498"/>
      <c r="FSA1" s="498"/>
      <c r="FSB1" s="498"/>
      <c r="FSC1" s="498"/>
      <c r="FSD1" s="498"/>
      <c r="FSE1" s="498"/>
      <c r="FSF1" s="498"/>
      <c r="FSG1" s="498"/>
      <c r="FSH1" s="498"/>
      <c r="FSI1" s="498"/>
      <c r="FSJ1" s="498"/>
      <c r="FSK1" s="498"/>
      <c r="FSL1" s="498"/>
      <c r="FSM1" s="498"/>
      <c r="FSN1" s="498"/>
      <c r="FSO1" s="498"/>
      <c r="FSP1" s="498"/>
      <c r="FSQ1" s="498"/>
      <c r="FSR1" s="498"/>
      <c r="FSS1" s="498"/>
      <c r="FST1" s="498"/>
      <c r="FSU1" s="498"/>
      <c r="FSV1" s="498"/>
      <c r="FSW1" s="498"/>
      <c r="FSX1" s="498"/>
      <c r="FSY1" s="498"/>
      <c r="FSZ1" s="498"/>
      <c r="FTA1" s="498"/>
      <c r="FTB1" s="498"/>
      <c r="FTC1" s="498"/>
      <c r="FTD1" s="498"/>
      <c r="FTE1" s="498"/>
      <c r="FTF1" s="498"/>
      <c r="FTG1" s="498"/>
      <c r="FTH1" s="498"/>
      <c r="FTI1" s="498"/>
      <c r="FTJ1" s="498"/>
      <c r="FTK1" s="498"/>
      <c r="FTL1" s="498"/>
      <c r="FTM1" s="498"/>
      <c r="FTN1" s="498"/>
      <c r="FTO1" s="498"/>
      <c r="FTP1" s="498"/>
      <c r="FTQ1" s="498"/>
      <c r="FTR1" s="498"/>
      <c r="FTS1" s="498"/>
      <c r="FTT1" s="498"/>
      <c r="FTU1" s="498"/>
      <c r="FTV1" s="498"/>
      <c r="FTW1" s="498"/>
      <c r="FTX1" s="498"/>
      <c r="FTY1" s="498"/>
      <c r="FTZ1" s="498"/>
      <c r="FUA1" s="498"/>
      <c r="FUB1" s="498"/>
      <c r="FUC1" s="498"/>
      <c r="FUD1" s="498"/>
      <c r="FUE1" s="498"/>
      <c r="FUF1" s="498"/>
      <c r="FUG1" s="498"/>
      <c r="FUH1" s="498"/>
      <c r="FUI1" s="498"/>
      <c r="FUJ1" s="498"/>
      <c r="FUK1" s="498"/>
      <c r="FUL1" s="498"/>
      <c r="FUM1" s="498"/>
      <c r="FUN1" s="498"/>
      <c r="FUO1" s="498"/>
      <c r="FUP1" s="498"/>
      <c r="FUQ1" s="498"/>
      <c r="FUR1" s="498"/>
      <c r="FUS1" s="498"/>
      <c r="FUT1" s="498"/>
      <c r="FUU1" s="498"/>
      <c r="FUV1" s="498"/>
      <c r="FUW1" s="498"/>
      <c r="FUX1" s="498"/>
      <c r="FUY1" s="498"/>
      <c r="FUZ1" s="498"/>
      <c r="FVA1" s="498"/>
      <c r="FVB1" s="498"/>
      <c r="FVC1" s="498"/>
      <c r="FVD1" s="498"/>
      <c r="FVE1" s="498"/>
      <c r="FVF1" s="498"/>
      <c r="FVG1" s="498"/>
      <c r="FVH1" s="498"/>
      <c r="FVI1" s="498"/>
      <c r="FVJ1" s="498"/>
      <c r="FVK1" s="498"/>
      <c r="FVL1" s="498"/>
      <c r="FVM1" s="498"/>
      <c r="FVN1" s="498"/>
      <c r="FVO1" s="498"/>
      <c r="FVP1" s="498"/>
      <c r="FVQ1" s="498"/>
      <c r="FVR1" s="498"/>
      <c r="FVS1" s="498"/>
      <c r="FVT1" s="498"/>
      <c r="FVU1" s="498"/>
      <c r="FVV1" s="498"/>
      <c r="FVW1" s="498"/>
      <c r="FVX1" s="498"/>
      <c r="FVY1" s="498"/>
      <c r="FVZ1" s="498"/>
      <c r="FWA1" s="498"/>
      <c r="FWB1" s="498"/>
      <c r="FWC1" s="498"/>
      <c r="FWD1" s="498"/>
      <c r="FWE1" s="498"/>
      <c r="FWF1" s="498"/>
      <c r="FWG1" s="498"/>
      <c r="FWH1" s="498"/>
      <c r="FWI1" s="498"/>
      <c r="FWJ1" s="498"/>
      <c r="FWK1" s="498"/>
      <c r="FWL1" s="498"/>
      <c r="FWM1" s="498"/>
      <c r="FWN1" s="498"/>
      <c r="FWO1" s="498"/>
      <c r="FWP1" s="498"/>
      <c r="FWQ1" s="498"/>
      <c r="FWR1" s="498"/>
      <c r="FWS1" s="498"/>
      <c r="FWT1" s="498"/>
      <c r="FWU1" s="498"/>
      <c r="FWV1" s="498"/>
      <c r="FWW1" s="498"/>
      <c r="FWX1" s="498"/>
      <c r="FWY1" s="498"/>
      <c r="FWZ1" s="498"/>
      <c r="FXA1" s="498"/>
      <c r="FXB1" s="498"/>
      <c r="FXC1" s="498"/>
      <c r="FXD1" s="498"/>
      <c r="FXE1" s="498"/>
      <c r="FXF1" s="498"/>
      <c r="FXG1" s="498"/>
      <c r="FXH1" s="498"/>
      <c r="FXI1" s="498"/>
      <c r="FXJ1" s="498"/>
      <c r="FXK1" s="498"/>
      <c r="FXL1" s="498"/>
      <c r="FXM1" s="498"/>
      <c r="FXN1" s="498"/>
      <c r="FXO1" s="498"/>
      <c r="FXP1" s="498"/>
      <c r="FXQ1" s="498"/>
      <c r="FXR1" s="498"/>
      <c r="FXS1" s="498"/>
      <c r="FXT1" s="498"/>
      <c r="FXU1" s="498"/>
      <c r="FXV1" s="498"/>
      <c r="FXW1" s="498"/>
      <c r="FXX1" s="498"/>
      <c r="FXY1" s="498"/>
      <c r="FXZ1" s="498"/>
      <c r="FYA1" s="498"/>
      <c r="FYB1" s="498"/>
      <c r="FYC1" s="498"/>
      <c r="FYD1" s="498"/>
      <c r="FYE1" s="498"/>
      <c r="FYF1" s="498"/>
      <c r="FYG1" s="498"/>
      <c r="FYH1" s="498"/>
      <c r="FYI1" s="498"/>
      <c r="FYJ1" s="498"/>
      <c r="FYK1" s="498"/>
      <c r="FYL1" s="498"/>
      <c r="FYM1" s="498"/>
      <c r="FYN1" s="498"/>
      <c r="FYO1" s="498"/>
      <c r="FYP1" s="498"/>
      <c r="FYQ1" s="498"/>
      <c r="FYR1" s="498"/>
      <c r="FYS1" s="498"/>
      <c r="FYT1" s="498"/>
      <c r="FYU1" s="498"/>
      <c r="FYV1" s="498"/>
      <c r="FYW1" s="498"/>
      <c r="FYX1" s="498"/>
      <c r="FYY1" s="498"/>
      <c r="FYZ1" s="498"/>
      <c r="FZA1" s="498"/>
      <c r="FZB1" s="498"/>
      <c r="FZC1" s="498"/>
      <c r="FZD1" s="498"/>
      <c r="FZE1" s="498"/>
      <c r="FZF1" s="498"/>
      <c r="FZG1" s="498"/>
      <c r="FZH1" s="498"/>
      <c r="FZI1" s="498"/>
      <c r="FZJ1" s="498"/>
      <c r="FZK1" s="498"/>
      <c r="FZL1" s="498"/>
      <c r="FZM1" s="498"/>
      <c r="FZN1" s="498"/>
      <c r="FZO1" s="498"/>
      <c r="FZP1" s="498"/>
      <c r="FZQ1" s="498"/>
      <c r="FZR1" s="498"/>
      <c r="FZS1" s="498"/>
      <c r="FZT1" s="498"/>
      <c r="FZU1" s="498"/>
      <c r="FZV1" s="498"/>
      <c r="FZW1" s="498"/>
      <c r="FZX1" s="498"/>
      <c r="FZY1" s="498"/>
      <c r="FZZ1" s="498"/>
      <c r="GAA1" s="498"/>
      <c r="GAB1" s="498"/>
      <c r="GAC1" s="498"/>
      <c r="GAD1" s="498"/>
      <c r="GAE1" s="498"/>
      <c r="GAF1" s="498"/>
      <c r="GAG1" s="498"/>
      <c r="GAH1" s="498"/>
      <c r="GAI1" s="498"/>
      <c r="GAJ1" s="498"/>
      <c r="GAK1" s="498"/>
      <c r="GAL1" s="498"/>
      <c r="GAM1" s="498"/>
      <c r="GAN1" s="498"/>
      <c r="GAO1" s="498"/>
      <c r="GAP1" s="498"/>
      <c r="GAQ1" s="498"/>
      <c r="GAR1" s="498"/>
      <c r="GAS1" s="498"/>
      <c r="GAT1" s="498"/>
      <c r="GAU1" s="498"/>
      <c r="GAV1" s="498"/>
      <c r="GAW1" s="498"/>
      <c r="GAX1" s="498"/>
      <c r="GAY1" s="498"/>
      <c r="GAZ1" s="498"/>
      <c r="GBA1" s="498"/>
      <c r="GBB1" s="498"/>
      <c r="GBC1" s="498"/>
      <c r="GBD1" s="498"/>
      <c r="GBE1" s="498"/>
      <c r="GBF1" s="498"/>
      <c r="GBG1" s="498"/>
      <c r="GBH1" s="498"/>
      <c r="GBI1" s="498"/>
      <c r="GBJ1" s="498"/>
      <c r="GBK1" s="498"/>
      <c r="GBL1" s="498"/>
      <c r="GBM1" s="498"/>
      <c r="GBN1" s="498"/>
      <c r="GBO1" s="498"/>
      <c r="GBP1" s="498"/>
      <c r="GBQ1" s="498"/>
      <c r="GBR1" s="498"/>
      <c r="GBS1" s="498"/>
      <c r="GBT1" s="498"/>
      <c r="GBU1" s="498"/>
      <c r="GBV1" s="498"/>
      <c r="GBW1" s="498"/>
      <c r="GBX1" s="498"/>
      <c r="GBY1" s="498"/>
      <c r="GBZ1" s="498"/>
      <c r="GCA1" s="498"/>
      <c r="GCB1" s="498"/>
      <c r="GCC1" s="498"/>
      <c r="GCD1" s="498"/>
      <c r="GCE1" s="498"/>
      <c r="GCF1" s="498"/>
      <c r="GCG1" s="498"/>
      <c r="GCH1" s="498"/>
      <c r="GCI1" s="498"/>
      <c r="GCJ1" s="498"/>
      <c r="GCK1" s="498"/>
      <c r="GCL1" s="498"/>
      <c r="GCM1" s="498"/>
      <c r="GCN1" s="498"/>
      <c r="GCO1" s="498"/>
      <c r="GCP1" s="498"/>
      <c r="GCQ1" s="498"/>
      <c r="GCR1" s="498"/>
      <c r="GCS1" s="498"/>
      <c r="GCT1" s="498"/>
      <c r="GCU1" s="498"/>
      <c r="GCV1" s="498"/>
      <c r="GCW1" s="498"/>
      <c r="GCX1" s="498"/>
      <c r="GCY1" s="498"/>
      <c r="GCZ1" s="498"/>
      <c r="GDA1" s="498"/>
      <c r="GDB1" s="498"/>
      <c r="GDC1" s="498"/>
      <c r="GDD1" s="498"/>
      <c r="GDE1" s="498"/>
      <c r="GDF1" s="498"/>
      <c r="GDG1" s="498"/>
      <c r="GDH1" s="498"/>
      <c r="GDI1" s="498"/>
      <c r="GDJ1" s="498"/>
      <c r="GDK1" s="498"/>
      <c r="GDL1" s="498"/>
      <c r="GDM1" s="498"/>
      <c r="GDN1" s="498"/>
      <c r="GDO1" s="498"/>
      <c r="GDP1" s="498"/>
      <c r="GDQ1" s="498"/>
      <c r="GDR1" s="498"/>
      <c r="GDS1" s="498"/>
      <c r="GDT1" s="498"/>
      <c r="GDU1" s="498"/>
      <c r="GDV1" s="498"/>
      <c r="GDW1" s="498"/>
      <c r="GDX1" s="498"/>
      <c r="GDY1" s="498"/>
      <c r="GDZ1" s="498"/>
      <c r="GEA1" s="498"/>
      <c r="GEB1" s="498"/>
      <c r="GEC1" s="498"/>
      <c r="GED1" s="498"/>
      <c r="GEE1" s="498"/>
      <c r="GEF1" s="498"/>
      <c r="GEG1" s="498"/>
      <c r="GEH1" s="498"/>
      <c r="GEI1" s="498"/>
      <c r="GEJ1" s="498"/>
      <c r="GEK1" s="498"/>
      <c r="GEL1" s="498"/>
      <c r="GEM1" s="498"/>
      <c r="GEN1" s="498"/>
      <c r="GEO1" s="498"/>
      <c r="GEP1" s="498"/>
      <c r="GEQ1" s="498"/>
      <c r="GER1" s="498"/>
      <c r="GES1" s="498"/>
      <c r="GET1" s="498"/>
      <c r="GEU1" s="498"/>
      <c r="GEV1" s="498"/>
      <c r="GEW1" s="498"/>
      <c r="GEX1" s="498"/>
      <c r="GEY1" s="498"/>
      <c r="GEZ1" s="498"/>
      <c r="GFA1" s="498"/>
      <c r="GFB1" s="498"/>
      <c r="GFC1" s="498"/>
      <c r="GFD1" s="498"/>
      <c r="GFE1" s="498"/>
      <c r="GFF1" s="498"/>
      <c r="GFG1" s="498"/>
      <c r="GFH1" s="498"/>
      <c r="GFI1" s="498"/>
      <c r="GFJ1" s="498"/>
      <c r="GFK1" s="498"/>
      <c r="GFL1" s="498"/>
      <c r="GFM1" s="498"/>
      <c r="GFN1" s="498"/>
      <c r="GFO1" s="498"/>
      <c r="GFP1" s="498"/>
      <c r="GFQ1" s="498"/>
      <c r="GFR1" s="498"/>
      <c r="GFS1" s="498"/>
      <c r="GFT1" s="498"/>
      <c r="GFU1" s="498"/>
      <c r="GFV1" s="498"/>
      <c r="GFW1" s="498"/>
      <c r="GFX1" s="498"/>
      <c r="GFY1" s="498"/>
      <c r="GFZ1" s="498"/>
      <c r="GGA1" s="498"/>
      <c r="GGB1" s="498"/>
      <c r="GGC1" s="498"/>
      <c r="GGD1" s="498"/>
      <c r="GGE1" s="498"/>
      <c r="GGF1" s="498"/>
      <c r="GGG1" s="498"/>
      <c r="GGH1" s="498"/>
      <c r="GGI1" s="498"/>
      <c r="GGJ1" s="498"/>
      <c r="GGK1" s="498"/>
      <c r="GGL1" s="498"/>
      <c r="GGM1" s="498"/>
      <c r="GGN1" s="498"/>
      <c r="GGO1" s="498"/>
      <c r="GGP1" s="498"/>
      <c r="GGQ1" s="498"/>
      <c r="GGR1" s="498"/>
      <c r="GGS1" s="498"/>
      <c r="GGT1" s="498"/>
      <c r="GGU1" s="498"/>
      <c r="GGV1" s="498"/>
      <c r="GGW1" s="498"/>
      <c r="GGX1" s="498"/>
      <c r="GGY1" s="498"/>
      <c r="GGZ1" s="498"/>
      <c r="GHA1" s="498"/>
      <c r="GHB1" s="498"/>
      <c r="GHC1" s="498"/>
      <c r="GHD1" s="498"/>
      <c r="GHE1" s="498"/>
      <c r="GHF1" s="498"/>
      <c r="GHG1" s="498"/>
      <c r="GHH1" s="498"/>
      <c r="GHI1" s="498"/>
      <c r="GHJ1" s="498"/>
      <c r="GHK1" s="498"/>
      <c r="GHL1" s="498"/>
      <c r="GHM1" s="498"/>
      <c r="GHN1" s="498"/>
      <c r="GHO1" s="498"/>
      <c r="GHP1" s="498"/>
      <c r="GHQ1" s="498"/>
      <c r="GHR1" s="498"/>
      <c r="GHS1" s="498"/>
      <c r="GHT1" s="498"/>
      <c r="GHU1" s="498"/>
      <c r="GHV1" s="498"/>
      <c r="GHW1" s="498"/>
      <c r="GHX1" s="498"/>
      <c r="GHY1" s="498"/>
      <c r="GHZ1" s="498"/>
      <c r="GIA1" s="498"/>
      <c r="GIB1" s="498"/>
      <c r="GIC1" s="498"/>
      <c r="GID1" s="498"/>
      <c r="GIE1" s="498"/>
      <c r="GIF1" s="498"/>
      <c r="GIG1" s="498"/>
      <c r="GIH1" s="498"/>
      <c r="GII1" s="498"/>
      <c r="GIJ1" s="498"/>
      <c r="GIK1" s="498"/>
      <c r="GIL1" s="498"/>
      <c r="GIM1" s="498"/>
      <c r="GIN1" s="498"/>
      <c r="GIO1" s="498"/>
      <c r="GIP1" s="498"/>
      <c r="GIQ1" s="498"/>
      <c r="GIR1" s="498"/>
      <c r="GIS1" s="498"/>
      <c r="GIT1" s="498"/>
      <c r="GIU1" s="498"/>
      <c r="GIV1" s="498"/>
      <c r="GIW1" s="498"/>
      <c r="GIX1" s="498"/>
      <c r="GIY1" s="498"/>
      <c r="GIZ1" s="498"/>
      <c r="GJA1" s="498"/>
      <c r="GJB1" s="498"/>
      <c r="GJC1" s="498"/>
      <c r="GJD1" s="498"/>
      <c r="GJE1" s="498"/>
      <c r="GJF1" s="498"/>
      <c r="GJG1" s="498"/>
      <c r="GJH1" s="498"/>
      <c r="GJI1" s="498"/>
      <c r="GJJ1" s="498"/>
      <c r="GJK1" s="498"/>
      <c r="GJL1" s="498"/>
      <c r="GJM1" s="498"/>
      <c r="GJN1" s="498"/>
      <c r="GJO1" s="498"/>
      <c r="GJP1" s="498"/>
      <c r="GJQ1" s="498"/>
      <c r="GJR1" s="498"/>
      <c r="GJS1" s="498"/>
      <c r="GJT1" s="498"/>
      <c r="GJU1" s="498"/>
      <c r="GJV1" s="498"/>
      <c r="GJW1" s="498"/>
      <c r="GJX1" s="498"/>
      <c r="GJY1" s="498"/>
      <c r="GJZ1" s="498"/>
      <c r="GKA1" s="498"/>
      <c r="GKB1" s="498"/>
      <c r="GKC1" s="498"/>
      <c r="GKD1" s="498"/>
      <c r="GKE1" s="498"/>
      <c r="GKF1" s="498"/>
      <c r="GKG1" s="498"/>
      <c r="GKH1" s="498"/>
      <c r="GKI1" s="498"/>
      <c r="GKJ1" s="498"/>
      <c r="GKK1" s="498"/>
      <c r="GKL1" s="498"/>
      <c r="GKM1" s="498"/>
      <c r="GKN1" s="498"/>
      <c r="GKO1" s="498"/>
      <c r="GKP1" s="498"/>
      <c r="GKQ1" s="498"/>
      <c r="GKR1" s="498"/>
      <c r="GKS1" s="498"/>
      <c r="GKT1" s="498"/>
      <c r="GKU1" s="498"/>
      <c r="GKV1" s="498"/>
      <c r="GKW1" s="498"/>
      <c r="GKX1" s="498"/>
      <c r="GKY1" s="498"/>
      <c r="GKZ1" s="498"/>
      <c r="GLA1" s="498"/>
      <c r="GLB1" s="498"/>
      <c r="GLC1" s="498"/>
      <c r="GLD1" s="498"/>
      <c r="GLE1" s="498"/>
      <c r="GLF1" s="498"/>
      <c r="GLG1" s="498"/>
      <c r="GLH1" s="498"/>
      <c r="GLI1" s="498"/>
      <c r="GLJ1" s="498"/>
      <c r="GLK1" s="498"/>
      <c r="GLL1" s="498"/>
      <c r="GLM1" s="498"/>
      <c r="GLN1" s="498"/>
      <c r="GLO1" s="498"/>
      <c r="GLP1" s="498"/>
      <c r="GLQ1" s="498"/>
      <c r="GLR1" s="498"/>
      <c r="GLS1" s="498"/>
      <c r="GLT1" s="498"/>
      <c r="GLU1" s="498"/>
      <c r="GLV1" s="498"/>
      <c r="GLW1" s="498"/>
      <c r="GLX1" s="498"/>
      <c r="GLY1" s="498"/>
      <c r="GLZ1" s="498"/>
      <c r="GMA1" s="498"/>
      <c r="GMB1" s="498"/>
      <c r="GMC1" s="498"/>
      <c r="GMD1" s="498"/>
      <c r="GME1" s="498"/>
      <c r="GMF1" s="498"/>
      <c r="GMG1" s="498"/>
      <c r="GMH1" s="498"/>
      <c r="GMI1" s="498"/>
      <c r="GMJ1" s="498"/>
      <c r="GMK1" s="498"/>
      <c r="GML1" s="498"/>
      <c r="GMM1" s="498"/>
      <c r="GMN1" s="498"/>
      <c r="GMO1" s="498"/>
      <c r="GMP1" s="498"/>
      <c r="GMQ1" s="498"/>
      <c r="GMR1" s="498"/>
      <c r="GMS1" s="498"/>
      <c r="GMT1" s="498"/>
      <c r="GMU1" s="498"/>
      <c r="GMV1" s="498"/>
      <c r="GMW1" s="498"/>
      <c r="GMX1" s="498"/>
      <c r="GMY1" s="498"/>
      <c r="GMZ1" s="498"/>
      <c r="GNA1" s="498"/>
      <c r="GNB1" s="498"/>
      <c r="GNC1" s="498"/>
      <c r="GND1" s="498"/>
      <c r="GNE1" s="498"/>
      <c r="GNF1" s="498"/>
      <c r="GNG1" s="498"/>
      <c r="GNH1" s="498"/>
      <c r="GNI1" s="498"/>
      <c r="GNJ1" s="498"/>
      <c r="GNK1" s="498"/>
      <c r="GNL1" s="498"/>
      <c r="GNM1" s="498"/>
      <c r="GNN1" s="498"/>
      <c r="GNO1" s="498"/>
      <c r="GNP1" s="498"/>
      <c r="GNQ1" s="498"/>
      <c r="GNR1" s="498"/>
      <c r="GNS1" s="498"/>
      <c r="GNT1" s="498"/>
      <c r="GNU1" s="498"/>
      <c r="GNV1" s="498"/>
      <c r="GNW1" s="498"/>
      <c r="GNX1" s="498"/>
      <c r="GNY1" s="498"/>
      <c r="GNZ1" s="498"/>
      <c r="GOA1" s="498"/>
      <c r="GOB1" s="498"/>
      <c r="GOC1" s="498"/>
      <c r="GOD1" s="498"/>
      <c r="GOE1" s="498"/>
      <c r="GOF1" s="498"/>
      <c r="GOG1" s="498"/>
      <c r="GOH1" s="498"/>
      <c r="GOI1" s="498"/>
      <c r="GOJ1" s="498"/>
      <c r="GOK1" s="498"/>
      <c r="GOL1" s="498"/>
      <c r="GOM1" s="498"/>
      <c r="GON1" s="498"/>
      <c r="GOO1" s="498"/>
      <c r="GOP1" s="498"/>
      <c r="GOQ1" s="498"/>
      <c r="GOR1" s="498"/>
      <c r="GOS1" s="498"/>
      <c r="GOT1" s="498"/>
      <c r="GOU1" s="498"/>
      <c r="GOV1" s="498"/>
      <c r="GOW1" s="498"/>
      <c r="GOX1" s="498"/>
      <c r="GOY1" s="498"/>
      <c r="GOZ1" s="498"/>
      <c r="GPA1" s="498"/>
      <c r="GPB1" s="498"/>
      <c r="GPC1" s="498"/>
      <c r="GPD1" s="498"/>
      <c r="GPE1" s="498"/>
      <c r="GPF1" s="498"/>
      <c r="GPG1" s="498"/>
      <c r="GPH1" s="498"/>
      <c r="GPI1" s="498"/>
      <c r="GPJ1" s="498"/>
      <c r="GPK1" s="498"/>
      <c r="GPL1" s="498"/>
      <c r="GPM1" s="498"/>
      <c r="GPN1" s="498"/>
      <c r="GPO1" s="498"/>
      <c r="GPP1" s="498"/>
      <c r="GPQ1" s="498"/>
      <c r="GPR1" s="498"/>
      <c r="GPS1" s="498"/>
      <c r="GPT1" s="498"/>
      <c r="GPU1" s="498"/>
      <c r="GPV1" s="498"/>
      <c r="GPW1" s="498"/>
      <c r="GPX1" s="498"/>
      <c r="GPY1" s="498"/>
      <c r="GPZ1" s="498"/>
      <c r="GQA1" s="498"/>
      <c r="GQB1" s="498"/>
      <c r="GQC1" s="498"/>
      <c r="GQD1" s="498"/>
      <c r="GQE1" s="498"/>
      <c r="GQF1" s="498"/>
      <c r="GQG1" s="498"/>
      <c r="GQH1" s="498"/>
      <c r="GQI1" s="498"/>
      <c r="GQJ1" s="498"/>
      <c r="GQK1" s="498"/>
      <c r="GQL1" s="498"/>
      <c r="GQM1" s="498"/>
      <c r="GQN1" s="498"/>
      <c r="GQO1" s="498"/>
      <c r="GQP1" s="498"/>
      <c r="GQQ1" s="498"/>
      <c r="GQR1" s="498"/>
      <c r="GQS1" s="498"/>
      <c r="GQT1" s="498"/>
      <c r="GQU1" s="498"/>
      <c r="GQV1" s="498"/>
      <c r="GQW1" s="498"/>
      <c r="GQX1" s="498"/>
      <c r="GQY1" s="498"/>
      <c r="GQZ1" s="498"/>
      <c r="GRA1" s="498"/>
      <c r="GRB1" s="498"/>
      <c r="GRC1" s="498"/>
      <c r="GRD1" s="498"/>
      <c r="GRE1" s="498"/>
      <c r="GRF1" s="498"/>
      <c r="GRG1" s="498"/>
      <c r="GRH1" s="498"/>
      <c r="GRI1" s="498"/>
      <c r="GRJ1" s="498"/>
      <c r="GRK1" s="498"/>
      <c r="GRL1" s="498"/>
      <c r="GRM1" s="498"/>
      <c r="GRN1" s="498"/>
      <c r="GRO1" s="498"/>
      <c r="GRP1" s="498"/>
      <c r="GRQ1" s="498"/>
      <c r="GRR1" s="498"/>
      <c r="GRS1" s="498"/>
      <c r="GRT1" s="498"/>
      <c r="GRU1" s="498"/>
      <c r="GRV1" s="498"/>
      <c r="GRW1" s="498"/>
      <c r="GRX1" s="498"/>
      <c r="GRY1" s="498"/>
      <c r="GRZ1" s="498"/>
      <c r="GSA1" s="498"/>
      <c r="GSB1" s="498"/>
      <c r="GSC1" s="498"/>
      <c r="GSD1" s="498"/>
      <c r="GSE1" s="498"/>
      <c r="GSF1" s="498"/>
      <c r="GSG1" s="498"/>
      <c r="GSH1" s="498"/>
      <c r="GSI1" s="498"/>
      <c r="GSJ1" s="498"/>
      <c r="GSK1" s="498"/>
      <c r="GSL1" s="498"/>
      <c r="GSM1" s="498"/>
      <c r="GSN1" s="498"/>
      <c r="GSO1" s="498"/>
      <c r="GSP1" s="498"/>
      <c r="GSQ1" s="498"/>
      <c r="GSR1" s="498"/>
      <c r="GSS1" s="498"/>
      <c r="GST1" s="498"/>
      <c r="GSU1" s="498"/>
      <c r="GSV1" s="498"/>
      <c r="GSW1" s="498"/>
      <c r="GSX1" s="498"/>
      <c r="GSY1" s="498"/>
      <c r="GSZ1" s="498"/>
      <c r="GTA1" s="498"/>
      <c r="GTB1" s="498"/>
      <c r="GTC1" s="498"/>
      <c r="GTD1" s="498"/>
      <c r="GTE1" s="498"/>
      <c r="GTF1" s="498"/>
      <c r="GTG1" s="498"/>
      <c r="GTH1" s="498"/>
      <c r="GTI1" s="498"/>
      <c r="GTJ1" s="498"/>
      <c r="GTK1" s="498"/>
      <c r="GTL1" s="498"/>
      <c r="GTM1" s="498"/>
      <c r="GTN1" s="498"/>
      <c r="GTO1" s="498"/>
      <c r="GTP1" s="498"/>
      <c r="GTQ1" s="498"/>
      <c r="GTR1" s="498"/>
      <c r="GTS1" s="498"/>
      <c r="GTT1" s="498"/>
      <c r="GTU1" s="498"/>
      <c r="GTV1" s="498"/>
      <c r="GTW1" s="498"/>
      <c r="GTX1" s="498"/>
      <c r="GTY1" s="498"/>
      <c r="GTZ1" s="498"/>
      <c r="GUA1" s="498"/>
      <c r="GUB1" s="498"/>
      <c r="GUC1" s="498"/>
      <c r="GUD1" s="498"/>
      <c r="GUE1" s="498"/>
      <c r="GUF1" s="498"/>
      <c r="GUG1" s="498"/>
      <c r="GUH1" s="498"/>
      <c r="GUI1" s="498"/>
      <c r="GUJ1" s="498"/>
      <c r="GUK1" s="498"/>
      <c r="GUL1" s="498"/>
      <c r="GUM1" s="498"/>
      <c r="GUN1" s="498"/>
      <c r="GUO1" s="498"/>
      <c r="GUP1" s="498"/>
      <c r="GUQ1" s="498"/>
      <c r="GUR1" s="498"/>
      <c r="GUS1" s="498"/>
      <c r="GUT1" s="498"/>
      <c r="GUU1" s="498"/>
      <c r="GUV1" s="498"/>
      <c r="GUW1" s="498"/>
      <c r="GUX1" s="498"/>
      <c r="GUY1" s="498"/>
      <c r="GUZ1" s="498"/>
      <c r="GVA1" s="498"/>
      <c r="GVB1" s="498"/>
      <c r="GVC1" s="498"/>
      <c r="GVD1" s="498"/>
      <c r="GVE1" s="498"/>
      <c r="GVF1" s="498"/>
      <c r="GVG1" s="498"/>
      <c r="GVH1" s="498"/>
      <c r="GVI1" s="498"/>
      <c r="GVJ1" s="498"/>
      <c r="GVK1" s="498"/>
      <c r="GVL1" s="498"/>
      <c r="GVM1" s="498"/>
      <c r="GVN1" s="498"/>
      <c r="GVO1" s="498"/>
      <c r="GVP1" s="498"/>
      <c r="GVQ1" s="498"/>
      <c r="GVR1" s="498"/>
      <c r="GVS1" s="498"/>
      <c r="GVT1" s="498"/>
      <c r="GVU1" s="498"/>
      <c r="GVV1" s="498"/>
      <c r="GVW1" s="498"/>
      <c r="GVX1" s="498"/>
      <c r="GVY1" s="498"/>
      <c r="GVZ1" s="498"/>
      <c r="GWA1" s="498"/>
      <c r="GWB1" s="498"/>
      <c r="GWC1" s="498"/>
      <c r="GWD1" s="498"/>
      <c r="GWE1" s="498"/>
      <c r="GWF1" s="498"/>
      <c r="GWG1" s="498"/>
      <c r="GWH1" s="498"/>
      <c r="GWI1" s="498"/>
      <c r="GWJ1" s="498"/>
      <c r="GWK1" s="498"/>
      <c r="GWL1" s="498"/>
      <c r="GWM1" s="498"/>
      <c r="GWN1" s="498"/>
      <c r="GWO1" s="498"/>
      <c r="GWP1" s="498"/>
      <c r="GWQ1" s="498"/>
      <c r="GWR1" s="498"/>
      <c r="GWS1" s="498"/>
      <c r="GWT1" s="498"/>
      <c r="GWU1" s="498"/>
      <c r="GWV1" s="498"/>
      <c r="GWW1" s="498"/>
      <c r="GWX1" s="498"/>
      <c r="GWY1" s="498"/>
      <c r="GWZ1" s="498"/>
      <c r="GXA1" s="498"/>
      <c r="GXB1" s="498"/>
      <c r="GXC1" s="498"/>
      <c r="GXD1" s="498"/>
      <c r="GXE1" s="498"/>
      <c r="GXF1" s="498"/>
      <c r="GXG1" s="498"/>
      <c r="GXH1" s="498"/>
      <c r="GXI1" s="498"/>
      <c r="GXJ1" s="498"/>
      <c r="GXK1" s="498"/>
      <c r="GXL1" s="498"/>
      <c r="GXM1" s="498"/>
      <c r="GXN1" s="498"/>
      <c r="GXO1" s="498"/>
      <c r="GXP1" s="498"/>
      <c r="GXQ1" s="498"/>
      <c r="GXR1" s="498"/>
      <c r="GXS1" s="498"/>
      <c r="GXT1" s="498"/>
      <c r="GXU1" s="498"/>
      <c r="GXV1" s="498"/>
      <c r="GXW1" s="498"/>
      <c r="GXX1" s="498"/>
      <c r="GXY1" s="498"/>
      <c r="GXZ1" s="498"/>
      <c r="GYA1" s="498"/>
      <c r="GYB1" s="498"/>
      <c r="GYC1" s="498"/>
      <c r="GYD1" s="498"/>
      <c r="GYE1" s="498"/>
      <c r="GYF1" s="498"/>
      <c r="GYG1" s="498"/>
      <c r="GYH1" s="498"/>
      <c r="GYI1" s="498"/>
      <c r="GYJ1" s="498"/>
      <c r="GYK1" s="498"/>
      <c r="GYL1" s="498"/>
      <c r="GYM1" s="498"/>
      <c r="GYN1" s="498"/>
      <c r="GYO1" s="498"/>
      <c r="GYP1" s="498"/>
      <c r="GYQ1" s="498"/>
      <c r="GYR1" s="498"/>
      <c r="GYS1" s="498"/>
      <c r="GYT1" s="498"/>
      <c r="GYU1" s="498"/>
      <c r="GYV1" s="498"/>
      <c r="GYW1" s="498"/>
      <c r="GYX1" s="498"/>
      <c r="GYY1" s="498"/>
      <c r="GYZ1" s="498"/>
      <c r="GZA1" s="498"/>
      <c r="GZB1" s="498"/>
      <c r="GZC1" s="498"/>
      <c r="GZD1" s="498"/>
      <c r="GZE1" s="498"/>
      <c r="GZF1" s="498"/>
      <c r="GZG1" s="498"/>
      <c r="GZH1" s="498"/>
      <c r="GZI1" s="498"/>
      <c r="GZJ1" s="498"/>
      <c r="GZK1" s="498"/>
      <c r="GZL1" s="498"/>
      <c r="GZM1" s="498"/>
      <c r="GZN1" s="498"/>
      <c r="GZO1" s="498"/>
      <c r="GZP1" s="498"/>
      <c r="GZQ1" s="498"/>
      <c r="GZR1" s="498"/>
      <c r="GZS1" s="498"/>
      <c r="GZT1" s="498"/>
      <c r="GZU1" s="498"/>
      <c r="GZV1" s="498"/>
      <c r="GZW1" s="498"/>
      <c r="GZX1" s="498"/>
      <c r="GZY1" s="498"/>
      <c r="GZZ1" s="498"/>
      <c r="HAA1" s="498"/>
      <c r="HAB1" s="498"/>
      <c r="HAC1" s="498"/>
      <c r="HAD1" s="498"/>
      <c r="HAE1" s="498"/>
      <c r="HAF1" s="498"/>
      <c r="HAG1" s="498"/>
      <c r="HAH1" s="498"/>
      <c r="HAI1" s="498"/>
      <c r="HAJ1" s="498"/>
      <c r="HAK1" s="498"/>
      <c r="HAL1" s="498"/>
      <c r="HAM1" s="498"/>
      <c r="HAN1" s="498"/>
      <c r="HAO1" s="498"/>
      <c r="HAP1" s="498"/>
      <c r="HAQ1" s="498"/>
      <c r="HAR1" s="498"/>
      <c r="HAS1" s="498"/>
      <c r="HAT1" s="498"/>
      <c r="HAU1" s="498"/>
      <c r="HAV1" s="498"/>
      <c r="HAW1" s="498"/>
      <c r="HAX1" s="498"/>
      <c r="HAY1" s="498"/>
      <c r="HAZ1" s="498"/>
      <c r="HBA1" s="498"/>
      <c r="HBB1" s="498"/>
      <c r="HBC1" s="498"/>
      <c r="HBD1" s="498"/>
      <c r="HBE1" s="498"/>
      <c r="HBF1" s="498"/>
      <c r="HBG1" s="498"/>
      <c r="HBH1" s="498"/>
      <c r="HBI1" s="498"/>
      <c r="HBJ1" s="498"/>
      <c r="HBK1" s="498"/>
      <c r="HBL1" s="498"/>
      <c r="HBM1" s="498"/>
      <c r="HBN1" s="498"/>
      <c r="HBO1" s="498"/>
      <c r="HBP1" s="498"/>
      <c r="HBQ1" s="498"/>
      <c r="HBR1" s="498"/>
      <c r="HBS1" s="498"/>
      <c r="HBT1" s="498"/>
      <c r="HBU1" s="498"/>
      <c r="HBV1" s="498"/>
      <c r="HBW1" s="498"/>
      <c r="HBX1" s="498"/>
      <c r="HBY1" s="498"/>
      <c r="HBZ1" s="498"/>
      <c r="HCA1" s="498"/>
      <c r="HCB1" s="498"/>
      <c r="HCC1" s="498"/>
      <c r="HCD1" s="498"/>
      <c r="HCE1" s="498"/>
      <c r="HCF1" s="498"/>
      <c r="HCG1" s="498"/>
      <c r="HCH1" s="498"/>
      <c r="HCI1" s="498"/>
      <c r="HCJ1" s="498"/>
      <c r="HCK1" s="498"/>
      <c r="HCL1" s="498"/>
      <c r="HCM1" s="498"/>
      <c r="HCN1" s="498"/>
      <c r="HCO1" s="498"/>
      <c r="HCP1" s="498"/>
      <c r="HCQ1" s="498"/>
      <c r="HCR1" s="498"/>
      <c r="HCS1" s="498"/>
      <c r="HCT1" s="498"/>
      <c r="HCU1" s="498"/>
      <c r="HCV1" s="498"/>
      <c r="HCW1" s="498"/>
      <c r="HCX1" s="498"/>
      <c r="HCY1" s="498"/>
      <c r="HCZ1" s="498"/>
      <c r="HDA1" s="498"/>
      <c r="HDB1" s="498"/>
      <c r="HDC1" s="498"/>
      <c r="HDD1" s="498"/>
      <c r="HDE1" s="498"/>
      <c r="HDF1" s="498"/>
      <c r="HDG1" s="498"/>
      <c r="HDH1" s="498"/>
      <c r="HDI1" s="498"/>
      <c r="HDJ1" s="498"/>
      <c r="HDK1" s="498"/>
      <c r="HDL1" s="498"/>
      <c r="HDM1" s="498"/>
      <c r="HDN1" s="498"/>
      <c r="HDO1" s="498"/>
      <c r="HDP1" s="498"/>
      <c r="HDQ1" s="498"/>
      <c r="HDR1" s="498"/>
      <c r="HDS1" s="498"/>
      <c r="HDT1" s="498"/>
      <c r="HDU1" s="498"/>
      <c r="HDV1" s="498"/>
      <c r="HDW1" s="498"/>
      <c r="HDX1" s="498"/>
      <c r="HDY1" s="498"/>
      <c r="HDZ1" s="498"/>
      <c r="HEA1" s="498"/>
      <c r="HEB1" s="498"/>
      <c r="HEC1" s="498"/>
      <c r="HED1" s="498"/>
      <c r="HEE1" s="498"/>
      <c r="HEF1" s="498"/>
      <c r="HEG1" s="498"/>
      <c r="HEH1" s="498"/>
      <c r="HEI1" s="498"/>
      <c r="HEJ1" s="498"/>
      <c r="HEK1" s="498"/>
      <c r="HEL1" s="498"/>
      <c r="HEM1" s="498"/>
      <c r="HEN1" s="498"/>
      <c r="HEO1" s="498"/>
      <c r="HEP1" s="498"/>
      <c r="HEQ1" s="498"/>
      <c r="HER1" s="498"/>
      <c r="HES1" s="498"/>
      <c r="HET1" s="498"/>
      <c r="HEU1" s="498"/>
      <c r="HEV1" s="498"/>
      <c r="HEW1" s="498"/>
      <c r="HEX1" s="498"/>
      <c r="HEY1" s="498"/>
      <c r="HEZ1" s="498"/>
      <c r="HFA1" s="498"/>
      <c r="HFB1" s="498"/>
      <c r="HFC1" s="498"/>
      <c r="HFD1" s="498"/>
      <c r="HFE1" s="498"/>
      <c r="HFF1" s="498"/>
      <c r="HFG1" s="498"/>
      <c r="HFH1" s="498"/>
      <c r="HFI1" s="498"/>
      <c r="HFJ1" s="498"/>
      <c r="HFK1" s="498"/>
      <c r="HFL1" s="498"/>
      <c r="HFM1" s="498"/>
      <c r="HFN1" s="498"/>
      <c r="HFO1" s="498"/>
      <c r="HFP1" s="498"/>
      <c r="HFQ1" s="498"/>
      <c r="HFR1" s="498"/>
      <c r="HFS1" s="498"/>
      <c r="HFT1" s="498"/>
      <c r="HFU1" s="498"/>
      <c r="HFV1" s="498"/>
      <c r="HFW1" s="498"/>
      <c r="HFX1" s="498"/>
      <c r="HFY1" s="498"/>
      <c r="HFZ1" s="498"/>
      <c r="HGA1" s="498"/>
      <c r="HGB1" s="498"/>
      <c r="HGC1" s="498"/>
      <c r="HGD1" s="498"/>
      <c r="HGE1" s="498"/>
      <c r="HGF1" s="498"/>
      <c r="HGG1" s="498"/>
      <c r="HGH1" s="498"/>
      <c r="HGI1" s="498"/>
      <c r="HGJ1" s="498"/>
      <c r="HGK1" s="498"/>
      <c r="HGL1" s="498"/>
      <c r="HGM1" s="498"/>
      <c r="HGN1" s="498"/>
      <c r="HGO1" s="498"/>
      <c r="HGP1" s="498"/>
      <c r="HGQ1" s="498"/>
      <c r="HGR1" s="498"/>
      <c r="HGS1" s="498"/>
      <c r="HGT1" s="498"/>
      <c r="HGU1" s="498"/>
      <c r="HGV1" s="498"/>
      <c r="HGW1" s="498"/>
      <c r="HGX1" s="498"/>
      <c r="HGY1" s="498"/>
      <c r="HGZ1" s="498"/>
      <c r="HHA1" s="498"/>
      <c r="HHB1" s="498"/>
      <c r="HHC1" s="498"/>
      <c r="HHD1" s="498"/>
      <c r="HHE1" s="498"/>
      <c r="HHF1" s="498"/>
      <c r="HHG1" s="498"/>
      <c r="HHH1" s="498"/>
      <c r="HHI1" s="498"/>
      <c r="HHJ1" s="498"/>
      <c r="HHK1" s="498"/>
      <c r="HHL1" s="498"/>
      <c r="HHM1" s="498"/>
      <c r="HHN1" s="498"/>
      <c r="HHO1" s="498"/>
      <c r="HHP1" s="498"/>
      <c r="HHQ1" s="498"/>
      <c r="HHR1" s="498"/>
      <c r="HHS1" s="498"/>
      <c r="HHT1" s="498"/>
      <c r="HHU1" s="498"/>
      <c r="HHV1" s="498"/>
      <c r="HHW1" s="498"/>
      <c r="HHX1" s="498"/>
      <c r="HHY1" s="498"/>
      <c r="HHZ1" s="498"/>
      <c r="HIA1" s="498"/>
      <c r="HIB1" s="498"/>
      <c r="HIC1" s="498"/>
      <c r="HID1" s="498"/>
      <c r="HIE1" s="498"/>
      <c r="HIF1" s="498"/>
      <c r="HIG1" s="498"/>
      <c r="HIH1" s="498"/>
      <c r="HII1" s="498"/>
      <c r="HIJ1" s="498"/>
      <c r="HIK1" s="498"/>
      <c r="HIL1" s="498"/>
      <c r="HIM1" s="498"/>
      <c r="HIN1" s="498"/>
      <c r="HIO1" s="498"/>
      <c r="HIP1" s="498"/>
      <c r="HIQ1" s="498"/>
      <c r="HIR1" s="498"/>
      <c r="HIS1" s="498"/>
      <c r="HIT1" s="498"/>
      <c r="HIU1" s="498"/>
      <c r="HIV1" s="498"/>
      <c r="HIW1" s="498"/>
      <c r="HIX1" s="498"/>
      <c r="HIY1" s="498"/>
      <c r="HIZ1" s="498"/>
      <c r="HJA1" s="498"/>
      <c r="HJB1" s="498"/>
      <c r="HJC1" s="498"/>
      <c r="HJD1" s="498"/>
      <c r="HJE1" s="498"/>
      <c r="HJF1" s="498"/>
      <c r="HJG1" s="498"/>
      <c r="HJH1" s="498"/>
      <c r="HJI1" s="498"/>
      <c r="HJJ1" s="498"/>
      <c r="HJK1" s="498"/>
      <c r="HJL1" s="498"/>
      <c r="HJM1" s="498"/>
      <c r="HJN1" s="498"/>
      <c r="HJO1" s="498"/>
      <c r="HJP1" s="498"/>
      <c r="HJQ1" s="498"/>
      <c r="HJR1" s="498"/>
      <c r="HJS1" s="498"/>
      <c r="HJT1" s="498"/>
      <c r="HJU1" s="498"/>
      <c r="HJV1" s="498"/>
      <c r="HJW1" s="498"/>
      <c r="HJX1" s="498"/>
      <c r="HJY1" s="498"/>
      <c r="HJZ1" s="498"/>
      <c r="HKA1" s="498"/>
      <c r="HKB1" s="498"/>
      <c r="HKC1" s="498"/>
      <c r="HKD1" s="498"/>
      <c r="HKE1" s="498"/>
      <c r="HKF1" s="498"/>
      <c r="HKG1" s="498"/>
      <c r="HKH1" s="498"/>
      <c r="HKI1" s="498"/>
      <c r="HKJ1" s="498"/>
      <c r="HKK1" s="498"/>
      <c r="HKL1" s="498"/>
      <c r="HKM1" s="498"/>
      <c r="HKN1" s="498"/>
      <c r="HKO1" s="498"/>
      <c r="HKP1" s="498"/>
      <c r="HKQ1" s="498"/>
      <c r="HKR1" s="498"/>
      <c r="HKS1" s="498"/>
      <c r="HKT1" s="498"/>
      <c r="HKU1" s="498"/>
      <c r="HKV1" s="498"/>
      <c r="HKW1" s="498"/>
      <c r="HKX1" s="498"/>
      <c r="HKY1" s="498"/>
      <c r="HKZ1" s="498"/>
      <c r="HLA1" s="498"/>
      <c r="HLB1" s="498"/>
      <c r="HLC1" s="498"/>
      <c r="HLD1" s="498"/>
      <c r="HLE1" s="498"/>
      <c r="HLF1" s="498"/>
      <c r="HLG1" s="498"/>
      <c r="HLH1" s="498"/>
      <c r="HLI1" s="498"/>
      <c r="HLJ1" s="498"/>
      <c r="HLK1" s="498"/>
      <c r="HLL1" s="498"/>
      <c r="HLM1" s="498"/>
      <c r="HLN1" s="498"/>
      <c r="HLO1" s="498"/>
      <c r="HLP1" s="498"/>
      <c r="HLQ1" s="498"/>
      <c r="HLR1" s="498"/>
      <c r="HLS1" s="498"/>
      <c r="HLT1" s="498"/>
      <c r="HLU1" s="498"/>
      <c r="HLV1" s="498"/>
      <c r="HLW1" s="498"/>
      <c r="HLX1" s="498"/>
      <c r="HLY1" s="498"/>
      <c r="HLZ1" s="498"/>
      <c r="HMA1" s="498"/>
      <c r="HMB1" s="498"/>
      <c r="HMC1" s="498"/>
      <c r="HMD1" s="498"/>
      <c r="HME1" s="498"/>
      <c r="HMF1" s="498"/>
      <c r="HMG1" s="498"/>
      <c r="HMH1" s="498"/>
      <c r="HMI1" s="498"/>
      <c r="HMJ1" s="498"/>
      <c r="HMK1" s="498"/>
      <c r="HML1" s="498"/>
      <c r="HMM1" s="498"/>
      <c r="HMN1" s="498"/>
      <c r="HMO1" s="498"/>
      <c r="HMP1" s="498"/>
      <c r="HMQ1" s="498"/>
      <c r="HMR1" s="498"/>
      <c r="HMS1" s="498"/>
      <c r="HMT1" s="498"/>
      <c r="HMU1" s="498"/>
      <c r="HMV1" s="498"/>
      <c r="HMW1" s="498"/>
      <c r="HMX1" s="498"/>
      <c r="HMY1" s="498"/>
      <c r="HMZ1" s="498"/>
      <c r="HNA1" s="498"/>
      <c r="HNB1" s="498"/>
      <c r="HNC1" s="498"/>
      <c r="HND1" s="498"/>
      <c r="HNE1" s="498"/>
      <c r="HNF1" s="498"/>
      <c r="HNG1" s="498"/>
      <c r="HNH1" s="498"/>
      <c r="HNI1" s="498"/>
      <c r="HNJ1" s="498"/>
      <c r="HNK1" s="498"/>
      <c r="HNL1" s="498"/>
      <c r="HNM1" s="498"/>
      <c r="HNN1" s="498"/>
      <c r="HNO1" s="498"/>
      <c r="HNP1" s="498"/>
      <c r="HNQ1" s="498"/>
      <c r="HNR1" s="498"/>
      <c r="HNS1" s="498"/>
      <c r="HNT1" s="498"/>
      <c r="HNU1" s="498"/>
      <c r="HNV1" s="498"/>
      <c r="HNW1" s="498"/>
      <c r="HNX1" s="498"/>
      <c r="HNY1" s="498"/>
      <c r="HNZ1" s="498"/>
      <c r="HOA1" s="498"/>
      <c r="HOB1" s="498"/>
      <c r="HOC1" s="498"/>
      <c r="HOD1" s="498"/>
      <c r="HOE1" s="498"/>
      <c r="HOF1" s="498"/>
      <c r="HOG1" s="498"/>
      <c r="HOH1" s="498"/>
      <c r="HOI1" s="498"/>
      <c r="HOJ1" s="498"/>
      <c r="HOK1" s="498"/>
      <c r="HOL1" s="498"/>
      <c r="HOM1" s="498"/>
      <c r="HON1" s="498"/>
      <c r="HOO1" s="498"/>
      <c r="HOP1" s="498"/>
      <c r="HOQ1" s="498"/>
      <c r="HOR1" s="498"/>
      <c r="HOS1" s="498"/>
      <c r="HOT1" s="498"/>
      <c r="HOU1" s="498"/>
      <c r="HOV1" s="498"/>
      <c r="HOW1" s="498"/>
      <c r="HOX1" s="498"/>
      <c r="HOY1" s="498"/>
      <c r="HOZ1" s="498"/>
      <c r="HPA1" s="498"/>
      <c r="HPB1" s="498"/>
      <c r="HPC1" s="498"/>
      <c r="HPD1" s="498"/>
      <c r="HPE1" s="498"/>
      <c r="HPF1" s="498"/>
      <c r="HPG1" s="498"/>
      <c r="HPH1" s="498"/>
      <c r="HPI1" s="498"/>
      <c r="HPJ1" s="498"/>
      <c r="HPK1" s="498"/>
      <c r="HPL1" s="498"/>
      <c r="HPM1" s="498"/>
      <c r="HPN1" s="498"/>
      <c r="HPO1" s="498"/>
      <c r="HPP1" s="498"/>
      <c r="HPQ1" s="498"/>
      <c r="HPR1" s="498"/>
      <c r="HPS1" s="498"/>
      <c r="HPT1" s="498"/>
      <c r="HPU1" s="498"/>
      <c r="HPV1" s="498"/>
      <c r="HPW1" s="498"/>
      <c r="HPX1" s="498"/>
      <c r="HPY1" s="498"/>
      <c r="HPZ1" s="498"/>
      <c r="HQA1" s="498"/>
      <c r="HQB1" s="498"/>
      <c r="HQC1" s="498"/>
      <c r="HQD1" s="498"/>
      <c r="HQE1" s="498"/>
      <c r="HQF1" s="498"/>
      <c r="HQG1" s="498"/>
      <c r="HQH1" s="498"/>
      <c r="HQI1" s="498"/>
      <c r="HQJ1" s="498"/>
      <c r="HQK1" s="498"/>
      <c r="HQL1" s="498"/>
      <c r="HQM1" s="498"/>
      <c r="HQN1" s="498"/>
      <c r="HQO1" s="498"/>
      <c r="HQP1" s="498"/>
      <c r="HQQ1" s="498"/>
      <c r="HQR1" s="498"/>
      <c r="HQS1" s="498"/>
      <c r="HQT1" s="498"/>
      <c r="HQU1" s="498"/>
      <c r="HQV1" s="498"/>
      <c r="HQW1" s="498"/>
      <c r="HQX1" s="498"/>
      <c r="HQY1" s="498"/>
      <c r="HQZ1" s="498"/>
      <c r="HRA1" s="498"/>
      <c r="HRB1" s="498"/>
      <c r="HRC1" s="498"/>
      <c r="HRD1" s="498"/>
      <c r="HRE1" s="498"/>
      <c r="HRF1" s="498"/>
      <c r="HRG1" s="498"/>
      <c r="HRH1" s="498"/>
      <c r="HRI1" s="498"/>
      <c r="HRJ1" s="498"/>
      <c r="HRK1" s="498"/>
      <c r="HRL1" s="498"/>
      <c r="HRM1" s="498"/>
      <c r="HRN1" s="498"/>
      <c r="HRO1" s="498"/>
      <c r="HRP1" s="498"/>
      <c r="HRQ1" s="498"/>
      <c r="HRR1" s="498"/>
      <c r="HRS1" s="498"/>
      <c r="HRT1" s="498"/>
      <c r="HRU1" s="498"/>
      <c r="HRV1" s="498"/>
      <c r="HRW1" s="498"/>
      <c r="HRX1" s="498"/>
      <c r="HRY1" s="498"/>
      <c r="HRZ1" s="498"/>
      <c r="HSA1" s="498"/>
      <c r="HSB1" s="498"/>
      <c r="HSC1" s="498"/>
      <c r="HSD1" s="498"/>
      <c r="HSE1" s="498"/>
      <c r="HSF1" s="498"/>
      <c r="HSG1" s="498"/>
      <c r="HSH1" s="498"/>
      <c r="HSI1" s="498"/>
      <c r="HSJ1" s="498"/>
      <c r="HSK1" s="498"/>
      <c r="HSL1" s="498"/>
      <c r="HSM1" s="498"/>
      <c r="HSN1" s="498"/>
      <c r="HSO1" s="498"/>
      <c r="HSP1" s="498"/>
      <c r="HSQ1" s="498"/>
      <c r="HSR1" s="498"/>
      <c r="HSS1" s="498"/>
      <c r="HST1" s="498"/>
      <c r="HSU1" s="498"/>
      <c r="HSV1" s="498"/>
      <c r="HSW1" s="498"/>
      <c r="HSX1" s="498"/>
      <c r="HSY1" s="498"/>
      <c r="HSZ1" s="498"/>
      <c r="HTA1" s="498"/>
      <c r="HTB1" s="498"/>
      <c r="HTC1" s="498"/>
      <c r="HTD1" s="498"/>
      <c r="HTE1" s="498"/>
      <c r="HTF1" s="498"/>
      <c r="HTG1" s="498"/>
      <c r="HTH1" s="498"/>
      <c r="HTI1" s="498"/>
      <c r="HTJ1" s="498"/>
      <c r="HTK1" s="498"/>
      <c r="HTL1" s="498"/>
      <c r="HTM1" s="498"/>
      <c r="HTN1" s="498"/>
      <c r="HTO1" s="498"/>
      <c r="HTP1" s="498"/>
      <c r="HTQ1" s="498"/>
      <c r="HTR1" s="498"/>
      <c r="HTS1" s="498"/>
      <c r="HTT1" s="498"/>
      <c r="HTU1" s="498"/>
      <c r="HTV1" s="498"/>
      <c r="HTW1" s="498"/>
      <c r="HTX1" s="498"/>
      <c r="HTY1" s="498"/>
      <c r="HTZ1" s="498"/>
      <c r="HUA1" s="498"/>
      <c r="HUB1" s="498"/>
      <c r="HUC1" s="498"/>
      <c r="HUD1" s="498"/>
      <c r="HUE1" s="498"/>
      <c r="HUF1" s="498"/>
      <c r="HUG1" s="498"/>
      <c r="HUH1" s="498"/>
      <c r="HUI1" s="498"/>
      <c r="HUJ1" s="498"/>
      <c r="HUK1" s="498"/>
      <c r="HUL1" s="498"/>
      <c r="HUM1" s="498"/>
      <c r="HUN1" s="498"/>
      <c r="HUO1" s="498"/>
      <c r="HUP1" s="498"/>
      <c r="HUQ1" s="498"/>
      <c r="HUR1" s="498"/>
      <c r="HUS1" s="498"/>
      <c r="HUT1" s="498"/>
      <c r="HUU1" s="498"/>
      <c r="HUV1" s="498"/>
      <c r="HUW1" s="498"/>
      <c r="HUX1" s="498"/>
      <c r="HUY1" s="498"/>
      <c r="HUZ1" s="498"/>
      <c r="HVA1" s="498"/>
      <c r="HVB1" s="498"/>
      <c r="HVC1" s="498"/>
      <c r="HVD1" s="498"/>
      <c r="HVE1" s="498"/>
      <c r="HVF1" s="498"/>
      <c r="HVG1" s="498"/>
      <c r="HVH1" s="498"/>
      <c r="HVI1" s="498"/>
      <c r="HVJ1" s="498"/>
      <c r="HVK1" s="498"/>
      <c r="HVL1" s="498"/>
      <c r="HVM1" s="498"/>
      <c r="HVN1" s="498"/>
      <c r="HVO1" s="498"/>
      <c r="HVP1" s="498"/>
      <c r="HVQ1" s="498"/>
      <c r="HVR1" s="498"/>
      <c r="HVS1" s="498"/>
      <c r="HVT1" s="498"/>
      <c r="HVU1" s="498"/>
      <c r="HVV1" s="498"/>
      <c r="HVW1" s="498"/>
      <c r="HVX1" s="498"/>
      <c r="HVY1" s="498"/>
      <c r="HVZ1" s="498"/>
      <c r="HWA1" s="498"/>
      <c r="HWB1" s="498"/>
      <c r="HWC1" s="498"/>
      <c r="HWD1" s="498"/>
      <c r="HWE1" s="498"/>
      <c r="HWF1" s="498"/>
      <c r="HWG1" s="498"/>
      <c r="HWH1" s="498"/>
      <c r="HWI1" s="498"/>
      <c r="HWJ1" s="498"/>
      <c r="HWK1" s="498"/>
      <c r="HWL1" s="498"/>
      <c r="HWM1" s="498"/>
      <c r="HWN1" s="498"/>
      <c r="HWO1" s="498"/>
      <c r="HWP1" s="498"/>
      <c r="HWQ1" s="498"/>
      <c r="HWR1" s="498"/>
      <c r="HWS1" s="498"/>
      <c r="HWT1" s="498"/>
      <c r="HWU1" s="498"/>
      <c r="HWV1" s="498"/>
      <c r="HWW1" s="498"/>
      <c r="HWX1" s="498"/>
      <c r="HWY1" s="498"/>
      <c r="HWZ1" s="498"/>
      <c r="HXA1" s="498"/>
      <c r="HXB1" s="498"/>
      <c r="HXC1" s="498"/>
      <c r="HXD1" s="498"/>
      <c r="HXE1" s="498"/>
      <c r="HXF1" s="498"/>
      <c r="HXG1" s="498"/>
      <c r="HXH1" s="498"/>
      <c r="HXI1" s="498"/>
      <c r="HXJ1" s="498"/>
      <c r="HXK1" s="498"/>
      <c r="HXL1" s="498"/>
      <c r="HXM1" s="498"/>
      <c r="HXN1" s="498"/>
      <c r="HXO1" s="498"/>
      <c r="HXP1" s="498"/>
      <c r="HXQ1" s="498"/>
      <c r="HXR1" s="498"/>
      <c r="HXS1" s="498"/>
      <c r="HXT1" s="498"/>
      <c r="HXU1" s="498"/>
      <c r="HXV1" s="498"/>
      <c r="HXW1" s="498"/>
      <c r="HXX1" s="498"/>
      <c r="HXY1" s="498"/>
      <c r="HXZ1" s="498"/>
      <c r="HYA1" s="498"/>
      <c r="HYB1" s="498"/>
      <c r="HYC1" s="498"/>
      <c r="HYD1" s="498"/>
      <c r="HYE1" s="498"/>
      <c r="HYF1" s="498"/>
      <c r="HYG1" s="498"/>
      <c r="HYH1" s="498"/>
      <c r="HYI1" s="498"/>
      <c r="HYJ1" s="498"/>
      <c r="HYK1" s="498"/>
      <c r="HYL1" s="498"/>
      <c r="HYM1" s="498"/>
      <c r="HYN1" s="498"/>
      <c r="HYO1" s="498"/>
      <c r="HYP1" s="498"/>
      <c r="HYQ1" s="498"/>
      <c r="HYR1" s="498"/>
      <c r="HYS1" s="498"/>
      <c r="HYT1" s="498"/>
      <c r="HYU1" s="498"/>
      <c r="HYV1" s="498"/>
      <c r="HYW1" s="498"/>
      <c r="HYX1" s="498"/>
      <c r="HYY1" s="498"/>
      <c r="HYZ1" s="498"/>
      <c r="HZA1" s="498"/>
      <c r="HZB1" s="498"/>
      <c r="HZC1" s="498"/>
      <c r="HZD1" s="498"/>
      <c r="HZE1" s="498"/>
      <c r="HZF1" s="498"/>
      <c r="HZG1" s="498"/>
      <c r="HZH1" s="498"/>
      <c r="HZI1" s="498"/>
      <c r="HZJ1" s="498"/>
      <c r="HZK1" s="498"/>
      <c r="HZL1" s="498"/>
      <c r="HZM1" s="498"/>
      <c r="HZN1" s="498"/>
      <c r="HZO1" s="498"/>
      <c r="HZP1" s="498"/>
      <c r="HZQ1" s="498"/>
      <c r="HZR1" s="498"/>
      <c r="HZS1" s="498"/>
      <c r="HZT1" s="498"/>
      <c r="HZU1" s="498"/>
      <c r="HZV1" s="498"/>
      <c r="HZW1" s="498"/>
      <c r="HZX1" s="498"/>
      <c r="HZY1" s="498"/>
      <c r="HZZ1" s="498"/>
      <c r="IAA1" s="498"/>
      <c r="IAB1" s="498"/>
      <c r="IAC1" s="498"/>
      <c r="IAD1" s="498"/>
      <c r="IAE1" s="498"/>
      <c r="IAF1" s="498"/>
      <c r="IAG1" s="498"/>
      <c r="IAH1" s="498"/>
      <c r="IAI1" s="498"/>
      <c r="IAJ1" s="498"/>
      <c r="IAK1" s="498"/>
      <c r="IAL1" s="498"/>
      <c r="IAM1" s="498"/>
      <c r="IAN1" s="498"/>
      <c r="IAO1" s="498"/>
      <c r="IAP1" s="498"/>
      <c r="IAQ1" s="498"/>
      <c r="IAR1" s="498"/>
      <c r="IAS1" s="498"/>
      <c r="IAT1" s="498"/>
      <c r="IAU1" s="498"/>
      <c r="IAV1" s="498"/>
      <c r="IAW1" s="498"/>
      <c r="IAX1" s="498"/>
      <c r="IAY1" s="498"/>
      <c r="IAZ1" s="498"/>
      <c r="IBA1" s="498"/>
      <c r="IBB1" s="498"/>
      <c r="IBC1" s="498"/>
      <c r="IBD1" s="498"/>
      <c r="IBE1" s="498"/>
      <c r="IBF1" s="498"/>
      <c r="IBG1" s="498"/>
      <c r="IBH1" s="498"/>
      <c r="IBI1" s="498"/>
      <c r="IBJ1" s="498"/>
      <c r="IBK1" s="498"/>
      <c r="IBL1" s="498"/>
      <c r="IBM1" s="498"/>
      <c r="IBN1" s="498"/>
      <c r="IBO1" s="498"/>
      <c r="IBP1" s="498"/>
      <c r="IBQ1" s="498"/>
      <c r="IBR1" s="498"/>
      <c r="IBS1" s="498"/>
      <c r="IBT1" s="498"/>
      <c r="IBU1" s="498"/>
      <c r="IBV1" s="498"/>
      <c r="IBW1" s="498"/>
      <c r="IBX1" s="498"/>
      <c r="IBY1" s="498"/>
      <c r="IBZ1" s="498"/>
      <c r="ICA1" s="498"/>
      <c r="ICB1" s="498"/>
      <c r="ICC1" s="498"/>
      <c r="ICD1" s="498"/>
      <c r="ICE1" s="498"/>
      <c r="ICF1" s="498"/>
      <c r="ICG1" s="498"/>
      <c r="ICH1" s="498"/>
      <c r="ICI1" s="498"/>
      <c r="ICJ1" s="498"/>
      <c r="ICK1" s="498"/>
      <c r="ICL1" s="498"/>
      <c r="ICM1" s="498"/>
      <c r="ICN1" s="498"/>
      <c r="ICO1" s="498"/>
      <c r="ICP1" s="498"/>
      <c r="ICQ1" s="498"/>
      <c r="ICR1" s="498"/>
      <c r="ICS1" s="498"/>
      <c r="ICT1" s="498"/>
      <c r="ICU1" s="498"/>
      <c r="ICV1" s="498"/>
      <c r="ICW1" s="498"/>
      <c r="ICX1" s="498"/>
      <c r="ICY1" s="498"/>
      <c r="ICZ1" s="498"/>
      <c r="IDA1" s="498"/>
      <c r="IDB1" s="498"/>
      <c r="IDC1" s="498"/>
      <c r="IDD1" s="498"/>
      <c r="IDE1" s="498"/>
      <c r="IDF1" s="498"/>
      <c r="IDG1" s="498"/>
      <c r="IDH1" s="498"/>
      <c r="IDI1" s="498"/>
      <c r="IDJ1" s="498"/>
      <c r="IDK1" s="498"/>
      <c r="IDL1" s="498"/>
      <c r="IDM1" s="498"/>
      <c r="IDN1" s="498"/>
      <c r="IDO1" s="498"/>
      <c r="IDP1" s="498"/>
      <c r="IDQ1" s="498"/>
      <c r="IDR1" s="498"/>
      <c r="IDS1" s="498"/>
      <c r="IDT1" s="498"/>
      <c r="IDU1" s="498"/>
      <c r="IDV1" s="498"/>
      <c r="IDW1" s="498"/>
      <c r="IDX1" s="498"/>
      <c r="IDY1" s="498"/>
      <c r="IDZ1" s="498"/>
      <c r="IEA1" s="498"/>
      <c r="IEB1" s="498"/>
      <c r="IEC1" s="498"/>
      <c r="IED1" s="498"/>
      <c r="IEE1" s="498"/>
      <c r="IEF1" s="498"/>
      <c r="IEG1" s="498"/>
      <c r="IEH1" s="498"/>
      <c r="IEI1" s="498"/>
      <c r="IEJ1" s="498"/>
      <c r="IEK1" s="498"/>
      <c r="IEL1" s="498"/>
      <c r="IEM1" s="498"/>
      <c r="IEN1" s="498"/>
      <c r="IEO1" s="498"/>
      <c r="IEP1" s="498"/>
      <c r="IEQ1" s="498"/>
      <c r="IER1" s="498"/>
      <c r="IES1" s="498"/>
      <c r="IET1" s="498"/>
      <c r="IEU1" s="498"/>
      <c r="IEV1" s="498"/>
      <c r="IEW1" s="498"/>
      <c r="IEX1" s="498"/>
      <c r="IEY1" s="498"/>
      <c r="IEZ1" s="498"/>
      <c r="IFA1" s="498"/>
      <c r="IFB1" s="498"/>
      <c r="IFC1" s="498"/>
      <c r="IFD1" s="498"/>
      <c r="IFE1" s="498"/>
      <c r="IFF1" s="498"/>
      <c r="IFG1" s="498"/>
      <c r="IFH1" s="498"/>
      <c r="IFI1" s="498"/>
      <c r="IFJ1" s="498"/>
      <c r="IFK1" s="498"/>
      <c r="IFL1" s="498"/>
      <c r="IFM1" s="498"/>
      <c r="IFN1" s="498"/>
      <c r="IFO1" s="498"/>
      <c r="IFP1" s="498"/>
      <c r="IFQ1" s="498"/>
      <c r="IFR1" s="498"/>
      <c r="IFS1" s="498"/>
      <c r="IFT1" s="498"/>
      <c r="IFU1" s="498"/>
      <c r="IFV1" s="498"/>
      <c r="IFW1" s="498"/>
      <c r="IFX1" s="498"/>
      <c r="IFY1" s="498"/>
      <c r="IFZ1" s="498"/>
      <c r="IGA1" s="498"/>
      <c r="IGB1" s="498"/>
      <c r="IGC1" s="498"/>
      <c r="IGD1" s="498"/>
      <c r="IGE1" s="498"/>
      <c r="IGF1" s="498"/>
      <c r="IGG1" s="498"/>
      <c r="IGH1" s="498"/>
      <c r="IGI1" s="498"/>
      <c r="IGJ1" s="498"/>
      <c r="IGK1" s="498"/>
      <c r="IGL1" s="498"/>
      <c r="IGM1" s="498"/>
      <c r="IGN1" s="498"/>
      <c r="IGO1" s="498"/>
      <c r="IGP1" s="498"/>
      <c r="IGQ1" s="498"/>
      <c r="IGR1" s="498"/>
      <c r="IGS1" s="498"/>
      <c r="IGT1" s="498"/>
      <c r="IGU1" s="498"/>
      <c r="IGV1" s="498"/>
      <c r="IGW1" s="498"/>
      <c r="IGX1" s="498"/>
      <c r="IGY1" s="498"/>
      <c r="IGZ1" s="498"/>
      <c r="IHA1" s="498"/>
      <c r="IHB1" s="498"/>
      <c r="IHC1" s="498"/>
      <c r="IHD1" s="498"/>
      <c r="IHE1" s="498"/>
      <c r="IHF1" s="498"/>
      <c r="IHG1" s="498"/>
      <c r="IHH1" s="498"/>
      <c r="IHI1" s="498"/>
      <c r="IHJ1" s="498"/>
      <c r="IHK1" s="498"/>
      <c r="IHL1" s="498"/>
      <c r="IHM1" s="498"/>
      <c r="IHN1" s="498"/>
      <c r="IHO1" s="498"/>
      <c r="IHP1" s="498"/>
      <c r="IHQ1" s="498"/>
      <c r="IHR1" s="498"/>
      <c r="IHS1" s="498"/>
      <c r="IHT1" s="498"/>
      <c r="IHU1" s="498"/>
      <c r="IHV1" s="498"/>
      <c r="IHW1" s="498"/>
      <c r="IHX1" s="498"/>
      <c r="IHY1" s="498"/>
      <c r="IHZ1" s="498"/>
      <c r="IIA1" s="498"/>
      <c r="IIB1" s="498"/>
      <c r="IIC1" s="498"/>
      <c r="IID1" s="498"/>
      <c r="IIE1" s="498"/>
      <c r="IIF1" s="498"/>
      <c r="IIG1" s="498"/>
      <c r="IIH1" s="498"/>
      <c r="III1" s="498"/>
      <c r="IIJ1" s="498"/>
      <c r="IIK1" s="498"/>
      <c r="IIL1" s="498"/>
      <c r="IIM1" s="498"/>
      <c r="IIN1" s="498"/>
      <c r="IIO1" s="498"/>
      <c r="IIP1" s="498"/>
      <c r="IIQ1" s="498"/>
      <c r="IIR1" s="498"/>
      <c r="IIS1" s="498"/>
      <c r="IIT1" s="498"/>
      <c r="IIU1" s="498"/>
      <c r="IIV1" s="498"/>
      <c r="IIW1" s="498"/>
      <c r="IIX1" s="498"/>
      <c r="IIY1" s="498"/>
      <c r="IIZ1" s="498"/>
      <c r="IJA1" s="498"/>
      <c r="IJB1" s="498"/>
      <c r="IJC1" s="498"/>
      <c r="IJD1" s="498"/>
      <c r="IJE1" s="498"/>
      <c r="IJF1" s="498"/>
      <c r="IJG1" s="498"/>
      <c r="IJH1" s="498"/>
      <c r="IJI1" s="498"/>
      <c r="IJJ1" s="498"/>
      <c r="IJK1" s="498"/>
      <c r="IJL1" s="498"/>
      <c r="IJM1" s="498"/>
      <c r="IJN1" s="498"/>
      <c r="IJO1" s="498"/>
      <c r="IJP1" s="498"/>
      <c r="IJQ1" s="498"/>
      <c r="IJR1" s="498"/>
      <c r="IJS1" s="498"/>
      <c r="IJT1" s="498"/>
      <c r="IJU1" s="498"/>
      <c r="IJV1" s="498"/>
      <c r="IJW1" s="498"/>
      <c r="IJX1" s="498"/>
      <c r="IJY1" s="498"/>
      <c r="IJZ1" s="498"/>
      <c r="IKA1" s="498"/>
      <c r="IKB1" s="498"/>
      <c r="IKC1" s="498"/>
      <c r="IKD1" s="498"/>
      <c r="IKE1" s="498"/>
      <c r="IKF1" s="498"/>
      <c r="IKG1" s="498"/>
      <c r="IKH1" s="498"/>
      <c r="IKI1" s="498"/>
      <c r="IKJ1" s="498"/>
      <c r="IKK1" s="498"/>
      <c r="IKL1" s="498"/>
      <c r="IKM1" s="498"/>
      <c r="IKN1" s="498"/>
      <c r="IKO1" s="498"/>
      <c r="IKP1" s="498"/>
      <c r="IKQ1" s="498"/>
      <c r="IKR1" s="498"/>
      <c r="IKS1" s="498"/>
      <c r="IKT1" s="498"/>
      <c r="IKU1" s="498"/>
      <c r="IKV1" s="498"/>
      <c r="IKW1" s="498"/>
      <c r="IKX1" s="498"/>
      <c r="IKY1" s="498"/>
      <c r="IKZ1" s="498"/>
      <c r="ILA1" s="498"/>
      <c r="ILB1" s="498"/>
      <c r="ILC1" s="498"/>
      <c r="ILD1" s="498"/>
      <c r="ILE1" s="498"/>
      <c r="ILF1" s="498"/>
      <c r="ILG1" s="498"/>
      <c r="ILH1" s="498"/>
      <c r="ILI1" s="498"/>
      <c r="ILJ1" s="498"/>
      <c r="ILK1" s="498"/>
      <c r="ILL1" s="498"/>
      <c r="ILM1" s="498"/>
      <c r="ILN1" s="498"/>
      <c r="ILO1" s="498"/>
      <c r="ILP1" s="498"/>
      <c r="ILQ1" s="498"/>
      <c r="ILR1" s="498"/>
      <c r="ILS1" s="498"/>
      <c r="ILT1" s="498"/>
      <c r="ILU1" s="498"/>
      <c r="ILV1" s="498"/>
      <c r="ILW1" s="498"/>
      <c r="ILX1" s="498"/>
      <c r="ILY1" s="498"/>
      <c r="ILZ1" s="498"/>
      <c r="IMA1" s="498"/>
      <c r="IMB1" s="498"/>
      <c r="IMC1" s="498"/>
      <c r="IMD1" s="498"/>
      <c r="IME1" s="498"/>
      <c r="IMF1" s="498"/>
      <c r="IMG1" s="498"/>
      <c r="IMH1" s="498"/>
      <c r="IMI1" s="498"/>
      <c r="IMJ1" s="498"/>
      <c r="IMK1" s="498"/>
      <c r="IML1" s="498"/>
      <c r="IMM1" s="498"/>
      <c r="IMN1" s="498"/>
      <c r="IMO1" s="498"/>
      <c r="IMP1" s="498"/>
      <c r="IMQ1" s="498"/>
      <c r="IMR1" s="498"/>
      <c r="IMS1" s="498"/>
      <c r="IMT1" s="498"/>
      <c r="IMU1" s="498"/>
      <c r="IMV1" s="498"/>
      <c r="IMW1" s="498"/>
      <c r="IMX1" s="498"/>
      <c r="IMY1" s="498"/>
      <c r="IMZ1" s="498"/>
      <c r="INA1" s="498"/>
      <c r="INB1" s="498"/>
      <c r="INC1" s="498"/>
      <c r="IND1" s="498"/>
      <c r="INE1" s="498"/>
      <c r="INF1" s="498"/>
      <c r="ING1" s="498"/>
      <c r="INH1" s="498"/>
      <c r="INI1" s="498"/>
      <c r="INJ1" s="498"/>
      <c r="INK1" s="498"/>
      <c r="INL1" s="498"/>
      <c r="INM1" s="498"/>
      <c r="INN1" s="498"/>
      <c r="INO1" s="498"/>
      <c r="INP1" s="498"/>
      <c r="INQ1" s="498"/>
      <c r="INR1" s="498"/>
      <c r="INS1" s="498"/>
      <c r="INT1" s="498"/>
      <c r="INU1" s="498"/>
      <c r="INV1" s="498"/>
      <c r="INW1" s="498"/>
      <c r="INX1" s="498"/>
      <c r="INY1" s="498"/>
      <c r="INZ1" s="498"/>
      <c r="IOA1" s="498"/>
      <c r="IOB1" s="498"/>
      <c r="IOC1" s="498"/>
      <c r="IOD1" s="498"/>
      <c r="IOE1" s="498"/>
      <c r="IOF1" s="498"/>
      <c r="IOG1" s="498"/>
      <c r="IOH1" s="498"/>
      <c r="IOI1" s="498"/>
      <c r="IOJ1" s="498"/>
      <c r="IOK1" s="498"/>
      <c r="IOL1" s="498"/>
      <c r="IOM1" s="498"/>
      <c r="ION1" s="498"/>
      <c r="IOO1" s="498"/>
      <c r="IOP1" s="498"/>
      <c r="IOQ1" s="498"/>
      <c r="IOR1" s="498"/>
      <c r="IOS1" s="498"/>
      <c r="IOT1" s="498"/>
      <c r="IOU1" s="498"/>
      <c r="IOV1" s="498"/>
      <c r="IOW1" s="498"/>
      <c r="IOX1" s="498"/>
      <c r="IOY1" s="498"/>
      <c r="IOZ1" s="498"/>
      <c r="IPA1" s="498"/>
      <c r="IPB1" s="498"/>
      <c r="IPC1" s="498"/>
      <c r="IPD1" s="498"/>
      <c r="IPE1" s="498"/>
      <c r="IPF1" s="498"/>
      <c r="IPG1" s="498"/>
      <c r="IPH1" s="498"/>
      <c r="IPI1" s="498"/>
      <c r="IPJ1" s="498"/>
      <c r="IPK1" s="498"/>
      <c r="IPL1" s="498"/>
      <c r="IPM1" s="498"/>
      <c r="IPN1" s="498"/>
      <c r="IPO1" s="498"/>
      <c r="IPP1" s="498"/>
      <c r="IPQ1" s="498"/>
      <c r="IPR1" s="498"/>
      <c r="IPS1" s="498"/>
      <c r="IPT1" s="498"/>
      <c r="IPU1" s="498"/>
      <c r="IPV1" s="498"/>
      <c r="IPW1" s="498"/>
      <c r="IPX1" s="498"/>
      <c r="IPY1" s="498"/>
      <c r="IPZ1" s="498"/>
      <c r="IQA1" s="498"/>
      <c r="IQB1" s="498"/>
      <c r="IQC1" s="498"/>
      <c r="IQD1" s="498"/>
      <c r="IQE1" s="498"/>
      <c r="IQF1" s="498"/>
      <c r="IQG1" s="498"/>
      <c r="IQH1" s="498"/>
      <c r="IQI1" s="498"/>
      <c r="IQJ1" s="498"/>
      <c r="IQK1" s="498"/>
      <c r="IQL1" s="498"/>
      <c r="IQM1" s="498"/>
      <c r="IQN1" s="498"/>
      <c r="IQO1" s="498"/>
      <c r="IQP1" s="498"/>
      <c r="IQQ1" s="498"/>
      <c r="IQR1" s="498"/>
      <c r="IQS1" s="498"/>
      <c r="IQT1" s="498"/>
      <c r="IQU1" s="498"/>
      <c r="IQV1" s="498"/>
      <c r="IQW1" s="498"/>
      <c r="IQX1" s="498"/>
      <c r="IQY1" s="498"/>
      <c r="IQZ1" s="498"/>
      <c r="IRA1" s="498"/>
      <c r="IRB1" s="498"/>
      <c r="IRC1" s="498"/>
      <c r="IRD1" s="498"/>
      <c r="IRE1" s="498"/>
      <c r="IRF1" s="498"/>
      <c r="IRG1" s="498"/>
      <c r="IRH1" s="498"/>
      <c r="IRI1" s="498"/>
      <c r="IRJ1" s="498"/>
      <c r="IRK1" s="498"/>
      <c r="IRL1" s="498"/>
      <c r="IRM1" s="498"/>
      <c r="IRN1" s="498"/>
      <c r="IRO1" s="498"/>
      <c r="IRP1" s="498"/>
      <c r="IRQ1" s="498"/>
      <c r="IRR1" s="498"/>
      <c r="IRS1" s="498"/>
      <c r="IRT1" s="498"/>
      <c r="IRU1" s="498"/>
      <c r="IRV1" s="498"/>
      <c r="IRW1" s="498"/>
      <c r="IRX1" s="498"/>
      <c r="IRY1" s="498"/>
      <c r="IRZ1" s="498"/>
      <c r="ISA1" s="498"/>
      <c r="ISB1" s="498"/>
      <c r="ISC1" s="498"/>
      <c r="ISD1" s="498"/>
      <c r="ISE1" s="498"/>
      <c r="ISF1" s="498"/>
      <c r="ISG1" s="498"/>
      <c r="ISH1" s="498"/>
      <c r="ISI1" s="498"/>
      <c r="ISJ1" s="498"/>
      <c r="ISK1" s="498"/>
      <c r="ISL1" s="498"/>
      <c r="ISM1" s="498"/>
      <c r="ISN1" s="498"/>
      <c r="ISO1" s="498"/>
      <c r="ISP1" s="498"/>
      <c r="ISQ1" s="498"/>
      <c r="ISR1" s="498"/>
      <c r="ISS1" s="498"/>
      <c r="IST1" s="498"/>
      <c r="ISU1" s="498"/>
      <c r="ISV1" s="498"/>
      <c r="ISW1" s="498"/>
      <c r="ISX1" s="498"/>
      <c r="ISY1" s="498"/>
      <c r="ISZ1" s="498"/>
      <c r="ITA1" s="498"/>
      <c r="ITB1" s="498"/>
      <c r="ITC1" s="498"/>
      <c r="ITD1" s="498"/>
      <c r="ITE1" s="498"/>
      <c r="ITF1" s="498"/>
      <c r="ITG1" s="498"/>
      <c r="ITH1" s="498"/>
      <c r="ITI1" s="498"/>
      <c r="ITJ1" s="498"/>
      <c r="ITK1" s="498"/>
      <c r="ITL1" s="498"/>
      <c r="ITM1" s="498"/>
      <c r="ITN1" s="498"/>
      <c r="ITO1" s="498"/>
      <c r="ITP1" s="498"/>
      <c r="ITQ1" s="498"/>
      <c r="ITR1" s="498"/>
      <c r="ITS1" s="498"/>
      <c r="ITT1" s="498"/>
      <c r="ITU1" s="498"/>
      <c r="ITV1" s="498"/>
      <c r="ITW1" s="498"/>
      <c r="ITX1" s="498"/>
      <c r="ITY1" s="498"/>
      <c r="ITZ1" s="498"/>
      <c r="IUA1" s="498"/>
      <c r="IUB1" s="498"/>
      <c r="IUC1" s="498"/>
      <c r="IUD1" s="498"/>
      <c r="IUE1" s="498"/>
      <c r="IUF1" s="498"/>
      <c r="IUG1" s="498"/>
      <c r="IUH1" s="498"/>
      <c r="IUI1" s="498"/>
      <c r="IUJ1" s="498"/>
      <c r="IUK1" s="498"/>
      <c r="IUL1" s="498"/>
      <c r="IUM1" s="498"/>
      <c r="IUN1" s="498"/>
      <c r="IUO1" s="498"/>
      <c r="IUP1" s="498"/>
      <c r="IUQ1" s="498"/>
      <c r="IUR1" s="498"/>
      <c r="IUS1" s="498"/>
      <c r="IUT1" s="498"/>
      <c r="IUU1" s="498"/>
      <c r="IUV1" s="498"/>
      <c r="IUW1" s="498"/>
      <c r="IUX1" s="498"/>
      <c r="IUY1" s="498"/>
      <c r="IUZ1" s="498"/>
      <c r="IVA1" s="498"/>
      <c r="IVB1" s="498"/>
      <c r="IVC1" s="498"/>
      <c r="IVD1" s="498"/>
      <c r="IVE1" s="498"/>
      <c r="IVF1" s="498"/>
      <c r="IVG1" s="498"/>
      <c r="IVH1" s="498"/>
      <c r="IVI1" s="498"/>
      <c r="IVJ1" s="498"/>
      <c r="IVK1" s="498"/>
      <c r="IVL1" s="498"/>
      <c r="IVM1" s="498"/>
      <c r="IVN1" s="498"/>
      <c r="IVO1" s="498"/>
      <c r="IVP1" s="498"/>
      <c r="IVQ1" s="498"/>
      <c r="IVR1" s="498"/>
      <c r="IVS1" s="498"/>
      <c r="IVT1" s="498"/>
      <c r="IVU1" s="498"/>
      <c r="IVV1" s="498"/>
      <c r="IVW1" s="498"/>
      <c r="IVX1" s="498"/>
      <c r="IVY1" s="498"/>
      <c r="IVZ1" s="498"/>
      <c r="IWA1" s="498"/>
      <c r="IWB1" s="498"/>
      <c r="IWC1" s="498"/>
      <c r="IWD1" s="498"/>
      <c r="IWE1" s="498"/>
      <c r="IWF1" s="498"/>
      <c r="IWG1" s="498"/>
      <c r="IWH1" s="498"/>
      <c r="IWI1" s="498"/>
      <c r="IWJ1" s="498"/>
      <c r="IWK1" s="498"/>
      <c r="IWL1" s="498"/>
      <c r="IWM1" s="498"/>
      <c r="IWN1" s="498"/>
      <c r="IWO1" s="498"/>
      <c r="IWP1" s="498"/>
      <c r="IWQ1" s="498"/>
      <c r="IWR1" s="498"/>
      <c r="IWS1" s="498"/>
      <c r="IWT1" s="498"/>
      <c r="IWU1" s="498"/>
      <c r="IWV1" s="498"/>
      <c r="IWW1" s="498"/>
      <c r="IWX1" s="498"/>
      <c r="IWY1" s="498"/>
      <c r="IWZ1" s="498"/>
      <c r="IXA1" s="498"/>
      <c r="IXB1" s="498"/>
      <c r="IXC1" s="498"/>
      <c r="IXD1" s="498"/>
      <c r="IXE1" s="498"/>
      <c r="IXF1" s="498"/>
      <c r="IXG1" s="498"/>
      <c r="IXH1" s="498"/>
      <c r="IXI1" s="498"/>
      <c r="IXJ1" s="498"/>
      <c r="IXK1" s="498"/>
      <c r="IXL1" s="498"/>
      <c r="IXM1" s="498"/>
      <c r="IXN1" s="498"/>
      <c r="IXO1" s="498"/>
      <c r="IXP1" s="498"/>
      <c r="IXQ1" s="498"/>
      <c r="IXR1" s="498"/>
      <c r="IXS1" s="498"/>
      <c r="IXT1" s="498"/>
      <c r="IXU1" s="498"/>
      <c r="IXV1" s="498"/>
      <c r="IXW1" s="498"/>
      <c r="IXX1" s="498"/>
      <c r="IXY1" s="498"/>
      <c r="IXZ1" s="498"/>
      <c r="IYA1" s="498"/>
      <c r="IYB1" s="498"/>
      <c r="IYC1" s="498"/>
      <c r="IYD1" s="498"/>
      <c r="IYE1" s="498"/>
      <c r="IYF1" s="498"/>
      <c r="IYG1" s="498"/>
      <c r="IYH1" s="498"/>
      <c r="IYI1" s="498"/>
      <c r="IYJ1" s="498"/>
      <c r="IYK1" s="498"/>
      <c r="IYL1" s="498"/>
      <c r="IYM1" s="498"/>
      <c r="IYN1" s="498"/>
      <c r="IYO1" s="498"/>
      <c r="IYP1" s="498"/>
      <c r="IYQ1" s="498"/>
      <c r="IYR1" s="498"/>
      <c r="IYS1" s="498"/>
      <c r="IYT1" s="498"/>
      <c r="IYU1" s="498"/>
      <c r="IYV1" s="498"/>
      <c r="IYW1" s="498"/>
      <c r="IYX1" s="498"/>
      <c r="IYY1" s="498"/>
      <c r="IYZ1" s="498"/>
      <c r="IZA1" s="498"/>
      <c r="IZB1" s="498"/>
      <c r="IZC1" s="498"/>
      <c r="IZD1" s="498"/>
      <c r="IZE1" s="498"/>
      <c r="IZF1" s="498"/>
      <c r="IZG1" s="498"/>
      <c r="IZH1" s="498"/>
      <c r="IZI1" s="498"/>
      <c r="IZJ1" s="498"/>
      <c r="IZK1" s="498"/>
      <c r="IZL1" s="498"/>
      <c r="IZM1" s="498"/>
      <c r="IZN1" s="498"/>
      <c r="IZO1" s="498"/>
      <c r="IZP1" s="498"/>
      <c r="IZQ1" s="498"/>
      <c r="IZR1" s="498"/>
      <c r="IZS1" s="498"/>
      <c r="IZT1" s="498"/>
      <c r="IZU1" s="498"/>
      <c r="IZV1" s="498"/>
      <c r="IZW1" s="498"/>
      <c r="IZX1" s="498"/>
      <c r="IZY1" s="498"/>
      <c r="IZZ1" s="498"/>
      <c r="JAA1" s="498"/>
      <c r="JAB1" s="498"/>
      <c r="JAC1" s="498"/>
      <c r="JAD1" s="498"/>
      <c r="JAE1" s="498"/>
      <c r="JAF1" s="498"/>
      <c r="JAG1" s="498"/>
      <c r="JAH1" s="498"/>
      <c r="JAI1" s="498"/>
      <c r="JAJ1" s="498"/>
      <c r="JAK1" s="498"/>
      <c r="JAL1" s="498"/>
      <c r="JAM1" s="498"/>
      <c r="JAN1" s="498"/>
      <c r="JAO1" s="498"/>
      <c r="JAP1" s="498"/>
      <c r="JAQ1" s="498"/>
      <c r="JAR1" s="498"/>
      <c r="JAS1" s="498"/>
      <c r="JAT1" s="498"/>
      <c r="JAU1" s="498"/>
      <c r="JAV1" s="498"/>
      <c r="JAW1" s="498"/>
      <c r="JAX1" s="498"/>
      <c r="JAY1" s="498"/>
      <c r="JAZ1" s="498"/>
      <c r="JBA1" s="498"/>
      <c r="JBB1" s="498"/>
      <c r="JBC1" s="498"/>
      <c r="JBD1" s="498"/>
      <c r="JBE1" s="498"/>
      <c r="JBF1" s="498"/>
      <c r="JBG1" s="498"/>
      <c r="JBH1" s="498"/>
      <c r="JBI1" s="498"/>
      <c r="JBJ1" s="498"/>
      <c r="JBK1" s="498"/>
      <c r="JBL1" s="498"/>
      <c r="JBM1" s="498"/>
      <c r="JBN1" s="498"/>
      <c r="JBO1" s="498"/>
      <c r="JBP1" s="498"/>
      <c r="JBQ1" s="498"/>
      <c r="JBR1" s="498"/>
      <c r="JBS1" s="498"/>
      <c r="JBT1" s="498"/>
      <c r="JBU1" s="498"/>
      <c r="JBV1" s="498"/>
      <c r="JBW1" s="498"/>
      <c r="JBX1" s="498"/>
      <c r="JBY1" s="498"/>
      <c r="JBZ1" s="498"/>
      <c r="JCA1" s="498"/>
      <c r="JCB1" s="498"/>
      <c r="JCC1" s="498"/>
      <c r="JCD1" s="498"/>
      <c r="JCE1" s="498"/>
      <c r="JCF1" s="498"/>
      <c r="JCG1" s="498"/>
      <c r="JCH1" s="498"/>
      <c r="JCI1" s="498"/>
      <c r="JCJ1" s="498"/>
      <c r="JCK1" s="498"/>
      <c r="JCL1" s="498"/>
      <c r="JCM1" s="498"/>
      <c r="JCN1" s="498"/>
      <c r="JCO1" s="498"/>
      <c r="JCP1" s="498"/>
      <c r="JCQ1" s="498"/>
      <c r="JCR1" s="498"/>
      <c r="JCS1" s="498"/>
      <c r="JCT1" s="498"/>
      <c r="JCU1" s="498"/>
      <c r="JCV1" s="498"/>
      <c r="JCW1" s="498"/>
      <c r="JCX1" s="498"/>
      <c r="JCY1" s="498"/>
      <c r="JCZ1" s="498"/>
      <c r="JDA1" s="498"/>
      <c r="JDB1" s="498"/>
      <c r="JDC1" s="498"/>
      <c r="JDD1" s="498"/>
      <c r="JDE1" s="498"/>
      <c r="JDF1" s="498"/>
      <c r="JDG1" s="498"/>
      <c r="JDH1" s="498"/>
      <c r="JDI1" s="498"/>
      <c r="JDJ1" s="498"/>
      <c r="JDK1" s="498"/>
      <c r="JDL1" s="498"/>
      <c r="JDM1" s="498"/>
      <c r="JDN1" s="498"/>
      <c r="JDO1" s="498"/>
      <c r="JDP1" s="498"/>
      <c r="JDQ1" s="498"/>
      <c r="JDR1" s="498"/>
      <c r="JDS1" s="498"/>
      <c r="JDT1" s="498"/>
      <c r="JDU1" s="498"/>
      <c r="JDV1" s="498"/>
      <c r="JDW1" s="498"/>
      <c r="JDX1" s="498"/>
      <c r="JDY1" s="498"/>
      <c r="JDZ1" s="498"/>
      <c r="JEA1" s="498"/>
      <c r="JEB1" s="498"/>
      <c r="JEC1" s="498"/>
      <c r="JED1" s="498"/>
      <c r="JEE1" s="498"/>
      <c r="JEF1" s="498"/>
      <c r="JEG1" s="498"/>
      <c r="JEH1" s="498"/>
      <c r="JEI1" s="498"/>
      <c r="JEJ1" s="498"/>
      <c r="JEK1" s="498"/>
      <c r="JEL1" s="498"/>
      <c r="JEM1" s="498"/>
      <c r="JEN1" s="498"/>
      <c r="JEO1" s="498"/>
      <c r="JEP1" s="498"/>
      <c r="JEQ1" s="498"/>
      <c r="JER1" s="498"/>
      <c r="JES1" s="498"/>
      <c r="JET1" s="498"/>
      <c r="JEU1" s="498"/>
      <c r="JEV1" s="498"/>
      <c r="JEW1" s="498"/>
      <c r="JEX1" s="498"/>
      <c r="JEY1" s="498"/>
      <c r="JEZ1" s="498"/>
      <c r="JFA1" s="498"/>
      <c r="JFB1" s="498"/>
      <c r="JFC1" s="498"/>
      <c r="JFD1" s="498"/>
      <c r="JFE1" s="498"/>
      <c r="JFF1" s="498"/>
      <c r="JFG1" s="498"/>
      <c r="JFH1" s="498"/>
      <c r="JFI1" s="498"/>
      <c r="JFJ1" s="498"/>
      <c r="JFK1" s="498"/>
      <c r="JFL1" s="498"/>
      <c r="JFM1" s="498"/>
      <c r="JFN1" s="498"/>
      <c r="JFO1" s="498"/>
      <c r="JFP1" s="498"/>
      <c r="JFQ1" s="498"/>
      <c r="JFR1" s="498"/>
      <c r="JFS1" s="498"/>
      <c r="JFT1" s="498"/>
      <c r="JFU1" s="498"/>
      <c r="JFV1" s="498"/>
      <c r="JFW1" s="498"/>
      <c r="JFX1" s="498"/>
      <c r="JFY1" s="498"/>
      <c r="JFZ1" s="498"/>
      <c r="JGA1" s="498"/>
      <c r="JGB1" s="498"/>
      <c r="JGC1" s="498"/>
      <c r="JGD1" s="498"/>
      <c r="JGE1" s="498"/>
      <c r="JGF1" s="498"/>
      <c r="JGG1" s="498"/>
      <c r="JGH1" s="498"/>
      <c r="JGI1" s="498"/>
      <c r="JGJ1" s="498"/>
      <c r="JGK1" s="498"/>
      <c r="JGL1" s="498"/>
      <c r="JGM1" s="498"/>
      <c r="JGN1" s="498"/>
      <c r="JGO1" s="498"/>
      <c r="JGP1" s="498"/>
      <c r="JGQ1" s="498"/>
      <c r="JGR1" s="498"/>
      <c r="JGS1" s="498"/>
      <c r="JGT1" s="498"/>
      <c r="JGU1" s="498"/>
      <c r="JGV1" s="498"/>
      <c r="JGW1" s="498"/>
      <c r="JGX1" s="498"/>
      <c r="JGY1" s="498"/>
      <c r="JGZ1" s="498"/>
      <c r="JHA1" s="498"/>
      <c r="JHB1" s="498"/>
      <c r="JHC1" s="498"/>
      <c r="JHD1" s="498"/>
      <c r="JHE1" s="498"/>
      <c r="JHF1" s="498"/>
      <c r="JHG1" s="498"/>
      <c r="JHH1" s="498"/>
      <c r="JHI1" s="498"/>
      <c r="JHJ1" s="498"/>
      <c r="JHK1" s="498"/>
      <c r="JHL1" s="498"/>
      <c r="JHM1" s="498"/>
      <c r="JHN1" s="498"/>
      <c r="JHO1" s="498"/>
      <c r="JHP1" s="498"/>
      <c r="JHQ1" s="498"/>
      <c r="JHR1" s="498"/>
      <c r="JHS1" s="498"/>
      <c r="JHT1" s="498"/>
      <c r="JHU1" s="498"/>
      <c r="JHV1" s="498"/>
      <c r="JHW1" s="498"/>
      <c r="JHX1" s="498"/>
      <c r="JHY1" s="498"/>
      <c r="JHZ1" s="498"/>
      <c r="JIA1" s="498"/>
      <c r="JIB1" s="498"/>
      <c r="JIC1" s="498"/>
      <c r="JID1" s="498"/>
      <c r="JIE1" s="498"/>
      <c r="JIF1" s="498"/>
      <c r="JIG1" s="498"/>
      <c r="JIH1" s="498"/>
      <c r="JII1" s="498"/>
      <c r="JIJ1" s="498"/>
      <c r="JIK1" s="498"/>
      <c r="JIL1" s="498"/>
      <c r="JIM1" s="498"/>
      <c r="JIN1" s="498"/>
      <c r="JIO1" s="498"/>
      <c r="JIP1" s="498"/>
      <c r="JIQ1" s="498"/>
      <c r="JIR1" s="498"/>
      <c r="JIS1" s="498"/>
      <c r="JIT1" s="498"/>
      <c r="JIU1" s="498"/>
      <c r="JIV1" s="498"/>
      <c r="JIW1" s="498"/>
      <c r="JIX1" s="498"/>
      <c r="JIY1" s="498"/>
      <c r="JIZ1" s="498"/>
      <c r="JJA1" s="498"/>
      <c r="JJB1" s="498"/>
      <c r="JJC1" s="498"/>
      <c r="JJD1" s="498"/>
      <c r="JJE1" s="498"/>
      <c r="JJF1" s="498"/>
      <c r="JJG1" s="498"/>
      <c r="JJH1" s="498"/>
      <c r="JJI1" s="498"/>
      <c r="JJJ1" s="498"/>
      <c r="JJK1" s="498"/>
      <c r="JJL1" s="498"/>
      <c r="JJM1" s="498"/>
      <c r="JJN1" s="498"/>
      <c r="JJO1" s="498"/>
      <c r="JJP1" s="498"/>
      <c r="JJQ1" s="498"/>
      <c r="JJR1" s="498"/>
      <c r="JJS1" s="498"/>
      <c r="JJT1" s="498"/>
      <c r="JJU1" s="498"/>
      <c r="JJV1" s="498"/>
      <c r="JJW1" s="498"/>
      <c r="JJX1" s="498"/>
      <c r="JJY1" s="498"/>
      <c r="JJZ1" s="498"/>
      <c r="JKA1" s="498"/>
      <c r="JKB1" s="498"/>
      <c r="JKC1" s="498"/>
      <c r="JKD1" s="498"/>
      <c r="JKE1" s="498"/>
      <c r="JKF1" s="498"/>
      <c r="JKG1" s="498"/>
      <c r="JKH1" s="498"/>
      <c r="JKI1" s="498"/>
      <c r="JKJ1" s="498"/>
      <c r="JKK1" s="498"/>
      <c r="JKL1" s="498"/>
      <c r="JKM1" s="498"/>
      <c r="JKN1" s="498"/>
      <c r="JKO1" s="498"/>
      <c r="JKP1" s="498"/>
      <c r="JKQ1" s="498"/>
      <c r="JKR1" s="498"/>
      <c r="JKS1" s="498"/>
      <c r="JKT1" s="498"/>
      <c r="JKU1" s="498"/>
      <c r="JKV1" s="498"/>
      <c r="JKW1" s="498"/>
      <c r="JKX1" s="498"/>
      <c r="JKY1" s="498"/>
      <c r="JKZ1" s="498"/>
      <c r="JLA1" s="498"/>
      <c r="JLB1" s="498"/>
      <c r="JLC1" s="498"/>
      <c r="JLD1" s="498"/>
      <c r="JLE1" s="498"/>
      <c r="JLF1" s="498"/>
      <c r="JLG1" s="498"/>
      <c r="JLH1" s="498"/>
      <c r="JLI1" s="498"/>
      <c r="JLJ1" s="498"/>
      <c r="JLK1" s="498"/>
      <c r="JLL1" s="498"/>
      <c r="JLM1" s="498"/>
      <c r="JLN1" s="498"/>
      <c r="JLO1" s="498"/>
      <c r="JLP1" s="498"/>
      <c r="JLQ1" s="498"/>
      <c r="JLR1" s="498"/>
      <c r="JLS1" s="498"/>
      <c r="JLT1" s="498"/>
      <c r="JLU1" s="498"/>
      <c r="JLV1" s="498"/>
      <c r="JLW1" s="498"/>
      <c r="JLX1" s="498"/>
      <c r="JLY1" s="498"/>
      <c r="JLZ1" s="498"/>
      <c r="JMA1" s="498"/>
      <c r="JMB1" s="498"/>
      <c r="JMC1" s="498"/>
      <c r="JMD1" s="498"/>
      <c r="JME1" s="498"/>
      <c r="JMF1" s="498"/>
      <c r="JMG1" s="498"/>
      <c r="JMH1" s="498"/>
      <c r="JMI1" s="498"/>
      <c r="JMJ1" s="498"/>
      <c r="JMK1" s="498"/>
      <c r="JML1" s="498"/>
      <c r="JMM1" s="498"/>
      <c r="JMN1" s="498"/>
      <c r="JMO1" s="498"/>
      <c r="JMP1" s="498"/>
      <c r="JMQ1" s="498"/>
      <c r="JMR1" s="498"/>
      <c r="JMS1" s="498"/>
      <c r="JMT1" s="498"/>
      <c r="JMU1" s="498"/>
      <c r="JMV1" s="498"/>
      <c r="JMW1" s="498"/>
      <c r="JMX1" s="498"/>
      <c r="JMY1" s="498"/>
      <c r="JMZ1" s="498"/>
      <c r="JNA1" s="498"/>
      <c r="JNB1" s="498"/>
      <c r="JNC1" s="498"/>
      <c r="JND1" s="498"/>
      <c r="JNE1" s="498"/>
      <c r="JNF1" s="498"/>
      <c r="JNG1" s="498"/>
      <c r="JNH1" s="498"/>
      <c r="JNI1" s="498"/>
      <c r="JNJ1" s="498"/>
      <c r="JNK1" s="498"/>
      <c r="JNL1" s="498"/>
      <c r="JNM1" s="498"/>
      <c r="JNN1" s="498"/>
      <c r="JNO1" s="498"/>
      <c r="JNP1" s="498"/>
      <c r="JNQ1" s="498"/>
      <c r="JNR1" s="498"/>
      <c r="JNS1" s="498"/>
      <c r="JNT1" s="498"/>
      <c r="JNU1" s="498"/>
      <c r="JNV1" s="498"/>
      <c r="JNW1" s="498"/>
      <c r="JNX1" s="498"/>
      <c r="JNY1" s="498"/>
      <c r="JNZ1" s="498"/>
      <c r="JOA1" s="498"/>
      <c r="JOB1" s="498"/>
      <c r="JOC1" s="498"/>
      <c r="JOD1" s="498"/>
      <c r="JOE1" s="498"/>
      <c r="JOF1" s="498"/>
      <c r="JOG1" s="498"/>
      <c r="JOH1" s="498"/>
      <c r="JOI1" s="498"/>
      <c r="JOJ1" s="498"/>
      <c r="JOK1" s="498"/>
      <c r="JOL1" s="498"/>
      <c r="JOM1" s="498"/>
      <c r="JON1" s="498"/>
      <c r="JOO1" s="498"/>
      <c r="JOP1" s="498"/>
      <c r="JOQ1" s="498"/>
      <c r="JOR1" s="498"/>
      <c r="JOS1" s="498"/>
      <c r="JOT1" s="498"/>
      <c r="JOU1" s="498"/>
      <c r="JOV1" s="498"/>
      <c r="JOW1" s="498"/>
      <c r="JOX1" s="498"/>
      <c r="JOY1" s="498"/>
      <c r="JOZ1" s="498"/>
      <c r="JPA1" s="498"/>
      <c r="JPB1" s="498"/>
      <c r="JPC1" s="498"/>
      <c r="JPD1" s="498"/>
      <c r="JPE1" s="498"/>
      <c r="JPF1" s="498"/>
      <c r="JPG1" s="498"/>
      <c r="JPH1" s="498"/>
      <c r="JPI1" s="498"/>
      <c r="JPJ1" s="498"/>
      <c r="JPK1" s="498"/>
      <c r="JPL1" s="498"/>
      <c r="JPM1" s="498"/>
      <c r="JPN1" s="498"/>
      <c r="JPO1" s="498"/>
      <c r="JPP1" s="498"/>
      <c r="JPQ1" s="498"/>
      <c r="JPR1" s="498"/>
      <c r="JPS1" s="498"/>
      <c r="JPT1" s="498"/>
      <c r="JPU1" s="498"/>
      <c r="JPV1" s="498"/>
      <c r="JPW1" s="498"/>
      <c r="JPX1" s="498"/>
      <c r="JPY1" s="498"/>
      <c r="JPZ1" s="498"/>
      <c r="JQA1" s="498"/>
      <c r="JQB1" s="498"/>
      <c r="JQC1" s="498"/>
      <c r="JQD1" s="498"/>
      <c r="JQE1" s="498"/>
      <c r="JQF1" s="498"/>
      <c r="JQG1" s="498"/>
      <c r="JQH1" s="498"/>
      <c r="JQI1" s="498"/>
      <c r="JQJ1" s="498"/>
      <c r="JQK1" s="498"/>
      <c r="JQL1" s="498"/>
      <c r="JQM1" s="498"/>
      <c r="JQN1" s="498"/>
      <c r="JQO1" s="498"/>
      <c r="JQP1" s="498"/>
      <c r="JQQ1" s="498"/>
      <c r="JQR1" s="498"/>
      <c r="JQS1" s="498"/>
      <c r="JQT1" s="498"/>
      <c r="JQU1" s="498"/>
      <c r="JQV1" s="498"/>
      <c r="JQW1" s="498"/>
      <c r="JQX1" s="498"/>
      <c r="JQY1" s="498"/>
      <c r="JQZ1" s="498"/>
      <c r="JRA1" s="498"/>
      <c r="JRB1" s="498"/>
      <c r="JRC1" s="498"/>
      <c r="JRD1" s="498"/>
      <c r="JRE1" s="498"/>
      <c r="JRF1" s="498"/>
      <c r="JRG1" s="498"/>
      <c r="JRH1" s="498"/>
      <c r="JRI1" s="498"/>
      <c r="JRJ1" s="498"/>
      <c r="JRK1" s="498"/>
      <c r="JRL1" s="498"/>
      <c r="JRM1" s="498"/>
      <c r="JRN1" s="498"/>
      <c r="JRO1" s="498"/>
      <c r="JRP1" s="498"/>
      <c r="JRQ1" s="498"/>
      <c r="JRR1" s="498"/>
      <c r="JRS1" s="498"/>
      <c r="JRT1" s="498"/>
      <c r="JRU1" s="498"/>
      <c r="JRV1" s="498"/>
      <c r="JRW1" s="498"/>
      <c r="JRX1" s="498"/>
      <c r="JRY1" s="498"/>
      <c r="JRZ1" s="498"/>
      <c r="JSA1" s="498"/>
      <c r="JSB1" s="498"/>
      <c r="JSC1" s="498"/>
      <c r="JSD1" s="498"/>
      <c r="JSE1" s="498"/>
      <c r="JSF1" s="498"/>
      <c r="JSG1" s="498"/>
      <c r="JSH1" s="498"/>
      <c r="JSI1" s="498"/>
      <c r="JSJ1" s="498"/>
      <c r="JSK1" s="498"/>
      <c r="JSL1" s="498"/>
      <c r="JSM1" s="498"/>
      <c r="JSN1" s="498"/>
      <c r="JSO1" s="498"/>
      <c r="JSP1" s="498"/>
      <c r="JSQ1" s="498"/>
      <c r="JSR1" s="498"/>
      <c r="JSS1" s="498"/>
      <c r="JST1" s="498"/>
      <c r="JSU1" s="498"/>
      <c r="JSV1" s="498"/>
      <c r="JSW1" s="498"/>
      <c r="JSX1" s="498"/>
      <c r="JSY1" s="498"/>
      <c r="JSZ1" s="498"/>
      <c r="JTA1" s="498"/>
      <c r="JTB1" s="498"/>
      <c r="JTC1" s="498"/>
      <c r="JTD1" s="498"/>
      <c r="JTE1" s="498"/>
      <c r="JTF1" s="498"/>
      <c r="JTG1" s="498"/>
      <c r="JTH1" s="498"/>
      <c r="JTI1" s="498"/>
      <c r="JTJ1" s="498"/>
      <c r="JTK1" s="498"/>
      <c r="JTL1" s="498"/>
      <c r="JTM1" s="498"/>
      <c r="JTN1" s="498"/>
      <c r="JTO1" s="498"/>
      <c r="JTP1" s="498"/>
      <c r="JTQ1" s="498"/>
      <c r="JTR1" s="498"/>
      <c r="JTS1" s="498"/>
      <c r="JTT1" s="498"/>
      <c r="JTU1" s="498"/>
      <c r="JTV1" s="498"/>
      <c r="JTW1" s="498"/>
      <c r="JTX1" s="498"/>
      <c r="JTY1" s="498"/>
      <c r="JTZ1" s="498"/>
      <c r="JUA1" s="498"/>
      <c r="JUB1" s="498"/>
      <c r="JUC1" s="498"/>
      <c r="JUD1" s="498"/>
      <c r="JUE1" s="498"/>
      <c r="JUF1" s="498"/>
      <c r="JUG1" s="498"/>
      <c r="JUH1" s="498"/>
      <c r="JUI1" s="498"/>
      <c r="JUJ1" s="498"/>
      <c r="JUK1" s="498"/>
      <c r="JUL1" s="498"/>
      <c r="JUM1" s="498"/>
      <c r="JUN1" s="498"/>
      <c r="JUO1" s="498"/>
      <c r="JUP1" s="498"/>
      <c r="JUQ1" s="498"/>
      <c r="JUR1" s="498"/>
      <c r="JUS1" s="498"/>
      <c r="JUT1" s="498"/>
      <c r="JUU1" s="498"/>
      <c r="JUV1" s="498"/>
      <c r="JUW1" s="498"/>
      <c r="JUX1" s="498"/>
      <c r="JUY1" s="498"/>
      <c r="JUZ1" s="498"/>
      <c r="JVA1" s="498"/>
      <c r="JVB1" s="498"/>
      <c r="JVC1" s="498"/>
      <c r="JVD1" s="498"/>
      <c r="JVE1" s="498"/>
      <c r="JVF1" s="498"/>
      <c r="JVG1" s="498"/>
      <c r="JVH1" s="498"/>
      <c r="JVI1" s="498"/>
      <c r="JVJ1" s="498"/>
      <c r="JVK1" s="498"/>
      <c r="JVL1" s="498"/>
      <c r="JVM1" s="498"/>
      <c r="JVN1" s="498"/>
      <c r="JVO1" s="498"/>
      <c r="JVP1" s="498"/>
      <c r="JVQ1" s="498"/>
      <c r="JVR1" s="498"/>
      <c r="JVS1" s="498"/>
      <c r="JVT1" s="498"/>
      <c r="JVU1" s="498"/>
      <c r="JVV1" s="498"/>
      <c r="JVW1" s="498"/>
      <c r="JVX1" s="498"/>
      <c r="JVY1" s="498"/>
      <c r="JVZ1" s="498"/>
      <c r="JWA1" s="498"/>
      <c r="JWB1" s="498"/>
      <c r="JWC1" s="498"/>
      <c r="JWD1" s="498"/>
      <c r="JWE1" s="498"/>
      <c r="JWF1" s="498"/>
      <c r="JWG1" s="498"/>
      <c r="JWH1" s="498"/>
      <c r="JWI1" s="498"/>
      <c r="JWJ1" s="498"/>
      <c r="JWK1" s="498"/>
      <c r="JWL1" s="498"/>
      <c r="JWM1" s="498"/>
      <c r="JWN1" s="498"/>
      <c r="JWO1" s="498"/>
      <c r="JWP1" s="498"/>
      <c r="JWQ1" s="498"/>
      <c r="JWR1" s="498"/>
      <c r="JWS1" s="498"/>
      <c r="JWT1" s="498"/>
      <c r="JWU1" s="498"/>
      <c r="JWV1" s="498"/>
      <c r="JWW1" s="498"/>
      <c r="JWX1" s="498"/>
      <c r="JWY1" s="498"/>
      <c r="JWZ1" s="498"/>
      <c r="JXA1" s="498"/>
      <c r="JXB1" s="498"/>
      <c r="JXC1" s="498"/>
      <c r="JXD1" s="498"/>
      <c r="JXE1" s="498"/>
      <c r="JXF1" s="498"/>
      <c r="JXG1" s="498"/>
      <c r="JXH1" s="498"/>
      <c r="JXI1" s="498"/>
      <c r="JXJ1" s="498"/>
      <c r="JXK1" s="498"/>
      <c r="JXL1" s="498"/>
      <c r="JXM1" s="498"/>
      <c r="JXN1" s="498"/>
      <c r="JXO1" s="498"/>
      <c r="JXP1" s="498"/>
      <c r="JXQ1" s="498"/>
      <c r="JXR1" s="498"/>
      <c r="JXS1" s="498"/>
      <c r="JXT1" s="498"/>
      <c r="JXU1" s="498"/>
      <c r="JXV1" s="498"/>
      <c r="JXW1" s="498"/>
      <c r="JXX1" s="498"/>
      <c r="JXY1" s="498"/>
      <c r="JXZ1" s="498"/>
      <c r="JYA1" s="498"/>
      <c r="JYB1" s="498"/>
      <c r="JYC1" s="498"/>
      <c r="JYD1" s="498"/>
      <c r="JYE1" s="498"/>
      <c r="JYF1" s="498"/>
      <c r="JYG1" s="498"/>
      <c r="JYH1" s="498"/>
      <c r="JYI1" s="498"/>
      <c r="JYJ1" s="498"/>
      <c r="JYK1" s="498"/>
      <c r="JYL1" s="498"/>
      <c r="JYM1" s="498"/>
      <c r="JYN1" s="498"/>
      <c r="JYO1" s="498"/>
      <c r="JYP1" s="498"/>
      <c r="JYQ1" s="498"/>
      <c r="JYR1" s="498"/>
      <c r="JYS1" s="498"/>
      <c r="JYT1" s="498"/>
      <c r="JYU1" s="498"/>
      <c r="JYV1" s="498"/>
      <c r="JYW1" s="498"/>
      <c r="JYX1" s="498"/>
      <c r="JYY1" s="498"/>
      <c r="JYZ1" s="498"/>
      <c r="JZA1" s="498"/>
      <c r="JZB1" s="498"/>
      <c r="JZC1" s="498"/>
      <c r="JZD1" s="498"/>
      <c r="JZE1" s="498"/>
      <c r="JZF1" s="498"/>
      <c r="JZG1" s="498"/>
      <c r="JZH1" s="498"/>
      <c r="JZI1" s="498"/>
      <c r="JZJ1" s="498"/>
      <c r="JZK1" s="498"/>
      <c r="JZL1" s="498"/>
      <c r="JZM1" s="498"/>
      <c r="JZN1" s="498"/>
      <c r="JZO1" s="498"/>
      <c r="JZP1" s="498"/>
      <c r="JZQ1" s="498"/>
      <c r="JZR1" s="498"/>
      <c r="JZS1" s="498"/>
      <c r="JZT1" s="498"/>
      <c r="JZU1" s="498"/>
      <c r="JZV1" s="498"/>
      <c r="JZW1" s="498"/>
      <c r="JZX1" s="498"/>
      <c r="JZY1" s="498"/>
      <c r="JZZ1" s="498"/>
      <c r="KAA1" s="498"/>
      <c r="KAB1" s="498"/>
      <c r="KAC1" s="498"/>
      <c r="KAD1" s="498"/>
      <c r="KAE1" s="498"/>
      <c r="KAF1" s="498"/>
      <c r="KAG1" s="498"/>
      <c r="KAH1" s="498"/>
      <c r="KAI1" s="498"/>
      <c r="KAJ1" s="498"/>
      <c r="KAK1" s="498"/>
      <c r="KAL1" s="498"/>
      <c r="KAM1" s="498"/>
      <c r="KAN1" s="498"/>
      <c r="KAO1" s="498"/>
      <c r="KAP1" s="498"/>
      <c r="KAQ1" s="498"/>
      <c r="KAR1" s="498"/>
      <c r="KAS1" s="498"/>
      <c r="KAT1" s="498"/>
      <c r="KAU1" s="498"/>
      <c r="KAV1" s="498"/>
      <c r="KAW1" s="498"/>
      <c r="KAX1" s="498"/>
      <c r="KAY1" s="498"/>
      <c r="KAZ1" s="498"/>
      <c r="KBA1" s="498"/>
      <c r="KBB1" s="498"/>
      <c r="KBC1" s="498"/>
      <c r="KBD1" s="498"/>
      <c r="KBE1" s="498"/>
      <c r="KBF1" s="498"/>
      <c r="KBG1" s="498"/>
      <c r="KBH1" s="498"/>
      <c r="KBI1" s="498"/>
      <c r="KBJ1" s="498"/>
      <c r="KBK1" s="498"/>
      <c r="KBL1" s="498"/>
      <c r="KBM1" s="498"/>
      <c r="KBN1" s="498"/>
      <c r="KBO1" s="498"/>
      <c r="KBP1" s="498"/>
      <c r="KBQ1" s="498"/>
      <c r="KBR1" s="498"/>
      <c r="KBS1" s="498"/>
      <c r="KBT1" s="498"/>
      <c r="KBU1" s="498"/>
      <c r="KBV1" s="498"/>
      <c r="KBW1" s="498"/>
      <c r="KBX1" s="498"/>
      <c r="KBY1" s="498"/>
      <c r="KBZ1" s="498"/>
      <c r="KCA1" s="498"/>
      <c r="KCB1" s="498"/>
      <c r="KCC1" s="498"/>
      <c r="KCD1" s="498"/>
      <c r="KCE1" s="498"/>
      <c r="KCF1" s="498"/>
      <c r="KCG1" s="498"/>
      <c r="KCH1" s="498"/>
      <c r="KCI1" s="498"/>
      <c r="KCJ1" s="498"/>
      <c r="KCK1" s="498"/>
      <c r="KCL1" s="498"/>
      <c r="KCM1" s="498"/>
      <c r="KCN1" s="498"/>
      <c r="KCO1" s="498"/>
      <c r="KCP1" s="498"/>
      <c r="KCQ1" s="498"/>
      <c r="KCR1" s="498"/>
      <c r="KCS1" s="498"/>
      <c r="KCT1" s="498"/>
      <c r="KCU1" s="498"/>
      <c r="KCV1" s="498"/>
      <c r="KCW1" s="498"/>
      <c r="KCX1" s="498"/>
      <c r="KCY1" s="498"/>
      <c r="KCZ1" s="498"/>
      <c r="KDA1" s="498"/>
      <c r="KDB1" s="498"/>
      <c r="KDC1" s="498"/>
      <c r="KDD1" s="498"/>
      <c r="KDE1" s="498"/>
      <c r="KDF1" s="498"/>
      <c r="KDG1" s="498"/>
      <c r="KDH1" s="498"/>
      <c r="KDI1" s="498"/>
      <c r="KDJ1" s="498"/>
      <c r="KDK1" s="498"/>
      <c r="KDL1" s="498"/>
      <c r="KDM1" s="498"/>
      <c r="KDN1" s="498"/>
      <c r="KDO1" s="498"/>
      <c r="KDP1" s="498"/>
      <c r="KDQ1" s="498"/>
      <c r="KDR1" s="498"/>
      <c r="KDS1" s="498"/>
      <c r="KDT1" s="498"/>
      <c r="KDU1" s="498"/>
      <c r="KDV1" s="498"/>
      <c r="KDW1" s="498"/>
      <c r="KDX1" s="498"/>
      <c r="KDY1" s="498"/>
      <c r="KDZ1" s="498"/>
      <c r="KEA1" s="498"/>
      <c r="KEB1" s="498"/>
      <c r="KEC1" s="498"/>
      <c r="KED1" s="498"/>
      <c r="KEE1" s="498"/>
      <c r="KEF1" s="498"/>
      <c r="KEG1" s="498"/>
      <c r="KEH1" s="498"/>
      <c r="KEI1" s="498"/>
      <c r="KEJ1" s="498"/>
      <c r="KEK1" s="498"/>
      <c r="KEL1" s="498"/>
      <c r="KEM1" s="498"/>
      <c r="KEN1" s="498"/>
      <c r="KEO1" s="498"/>
      <c r="KEP1" s="498"/>
      <c r="KEQ1" s="498"/>
      <c r="KER1" s="498"/>
      <c r="KES1" s="498"/>
      <c r="KET1" s="498"/>
      <c r="KEU1" s="498"/>
      <c r="KEV1" s="498"/>
      <c r="KEW1" s="498"/>
      <c r="KEX1" s="498"/>
      <c r="KEY1" s="498"/>
      <c r="KEZ1" s="498"/>
      <c r="KFA1" s="498"/>
      <c r="KFB1" s="498"/>
      <c r="KFC1" s="498"/>
      <c r="KFD1" s="498"/>
      <c r="KFE1" s="498"/>
      <c r="KFF1" s="498"/>
      <c r="KFG1" s="498"/>
      <c r="KFH1" s="498"/>
      <c r="KFI1" s="498"/>
      <c r="KFJ1" s="498"/>
      <c r="KFK1" s="498"/>
      <c r="KFL1" s="498"/>
      <c r="KFM1" s="498"/>
      <c r="KFN1" s="498"/>
      <c r="KFO1" s="498"/>
      <c r="KFP1" s="498"/>
      <c r="KFQ1" s="498"/>
      <c r="KFR1" s="498"/>
      <c r="KFS1" s="498"/>
      <c r="KFT1" s="498"/>
      <c r="KFU1" s="498"/>
      <c r="KFV1" s="498"/>
      <c r="KFW1" s="498"/>
      <c r="KFX1" s="498"/>
      <c r="KFY1" s="498"/>
      <c r="KFZ1" s="498"/>
      <c r="KGA1" s="498"/>
      <c r="KGB1" s="498"/>
      <c r="KGC1" s="498"/>
      <c r="KGD1" s="498"/>
      <c r="KGE1" s="498"/>
      <c r="KGF1" s="498"/>
      <c r="KGG1" s="498"/>
      <c r="KGH1" s="498"/>
      <c r="KGI1" s="498"/>
      <c r="KGJ1" s="498"/>
      <c r="KGK1" s="498"/>
      <c r="KGL1" s="498"/>
      <c r="KGM1" s="498"/>
      <c r="KGN1" s="498"/>
      <c r="KGO1" s="498"/>
      <c r="KGP1" s="498"/>
      <c r="KGQ1" s="498"/>
      <c r="KGR1" s="498"/>
      <c r="KGS1" s="498"/>
      <c r="KGT1" s="498"/>
      <c r="KGU1" s="498"/>
      <c r="KGV1" s="498"/>
      <c r="KGW1" s="498"/>
      <c r="KGX1" s="498"/>
      <c r="KGY1" s="498"/>
      <c r="KGZ1" s="498"/>
      <c r="KHA1" s="498"/>
      <c r="KHB1" s="498"/>
      <c r="KHC1" s="498"/>
      <c r="KHD1" s="498"/>
      <c r="KHE1" s="498"/>
      <c r="KHF1" s="498"/>
      <c r="KHG1" s="498"/>
      <c r="KHH1" s="498"/>
      <c r="KHI1" s="498"/>
      <c r="KHJ1" s="498"/>
      <c r="KHK1" s="498"/>
      <c r="KHL1" s="498"/>
      <c r="KHM1" s="498"/>
      <c r="KHN1" s="498"/>
      <c r="KHO1" s="498"/>
      <c r="KHP1" s="498"/>
      <c r="KHQ1" s="498"/>
      <c r="KHR1" s="498"/>
      <c r="KHS1" s="498"/>
      <c r="KHT1" s="498"/>
      <c r="KHU1" s="498"/>
      <c r="KHV1" s="498"/>
      <c r="KHW1" s="498"/>
      <c r="KHX1" s="498"/>
      <c r="KHY1" s="498"/>
      <c r="KHZ1" s="498"/>
      <c r="KIA1" s="498"/>
      <c r="KIB1" s="498"/>
      <c r="KIC1" s="498"/>
      <c r="KID1" s="498"/>
      <c r="KIE1" s="498"/>
      <c r="KIF1" s="498"/>
      <c r="KIG1" s="498"/>
      <c r="KIH1" s="498"/>
      <c r="KII1" s="498"/>
      <c r="KIJ1" s="498"/>
      <c r="KIK1" s="498"/>
      <c r="KIL1" s="498"/>
      <c r="KIM1" s="498"/>
      <c r="KIN1" s="498"/>
      <c r="KIO1" s="498"/>
      <c r="KIP1" s="498"/>
      <c r="KIQ1" s="498"/>
      <c r="KIR1" s="498"/>
      <c r="KIS1" s="498"/>
      <c r="KIT1" s="498"/>
      <c r="KIU1" s="498"/>
      <c r="KIV1" s="498"/>
      <c r="KIW1" s="498"/>
      <c r="KIX1" s="498"/>
      <c r="KIY1" s="498"/>
      <c r="KIZ1" s="498"/>
      <c r="KJA1" s="498"/>
      <c r="KJB1" s="498"/>
      <c r="KJC1" s="498"/>
      <c r="KJD1" s="498"/>
      <c r="KJE1" s="498"/>
      <c r="KJF1" s="498"/>
      <c r="KJG1" s="498"/>
      <c r="KJH1" s="498"/>
      <c r="KJI1" s="498"/>
      <c r="KJJ1" s="498"/>
      <c r="KJK1" s="498"/>
      <c r="KJL1" s="498"/>
      <c r="KJM1" s="498"/>
      <c r="KJN1" s="498"/>
      <c r="KJO1" s="498"/>
      <c r="KJP1" s="498"/>
      <c r="KJQ1" s="498"/>
      <c r="KJR1" s="498"/>
      <c r="KJS1" s="498"/>
      <c r="KJT1" s="498"/>
      <c r="KJU1" s="498"/>
      <c r="KJV1" s="498"/>
      <c r="KJW1" s="498"/>
      <c r="KJX1" s="498"/>
      <c r="KJY1" s="498"/>
      <c r="KJZ1" s="498"/>
      <c r="KKA1" s="498"/>
      <c r="KKB1" s="498"/>
      <c r="KKC1" s="498"/>
      <c r="KKD1" s="498"/>
      <c r="KKE1" s="498"/>
      <c r="KKF1" s="498"/>
      <c r="KKG1" s="498"/>
      <c r="KKH1" s="498"/>
      <c r="KKI1" s="498"/>
      <c r="KKJ1" s="498"/>
      <c r="KKK1" s="498"/>
      <c r="KKL1" s="498"/>
      <c r="KKM1" s="498"/>
      <c r="KKN1" s="498"/>
      <c r="KKO1" s="498"/>
      <c r="KKP1" s="498"/>
      <c r="KKQ1" s="498"/>
      <c r="KKR1" s="498"/>
      <c r="KKS1" s="498"/>
      <c r="KKT1" s="498"/>
      <c r="KKU1" s="498"/>
      <c r="KKV1" s="498"/>
      <c r="KKW1" s="498"/>
      <c r="KKX1" s="498"/>
      <c r="KKY1" s="498"/>
      <c r="KKZ1" s="498"/>
      <c r="KLA1" s="498"/>
      <c r="KLB1" s="498"/>
      <c r="KLC1" s="498"/>
      <c r="KLD1" s="498"/>
      <c r="KLE1" s="498"/>
      <c r="KLF1" s="498"/>
      <c r="KLG1" s="498"/>
      <c r="KLH1" s="498"/>
      <c r="KLI1" s="498"/>
      <c r="KLJ1" s="498"/>
      <c r="KLK1" s="498"/>
      <c r="KLL1" s="498"/>
      <c r="KLM1" s="498"/>
      <c r="KLN1" s="498"/>
      <c r="KLO1" s="498"/>
      <c r="KLP1" s="498"/>
      <c r="KLQ1" s="498"/>
      <c r="KLR1" s="498"/>
      <c r="KLS1" s="498"/>
      <c r="KLT1" s="498"/>
      <c r="KLU1" s="498"/>
      <c r="KLV1" s="498"/>
      <c r="KLW1" s="498"/>
      <c r="KLX1" s="498"/>
      <c r="KLY1" s="498"/>
      <c r="KLZ1" s="498"/>
      <c r="KMA1" s="498"/>
      <c r="KMB1" s="498"/>
      <c r="KMC1" s="498"/>
      <c r="KMD1" s="498"/>
      <c r="KME1" s="498"/>
      <c r="KMF1" s="498"/>
      <c r="KMG1" s="498"/>
      <c r="KMH1" s="498"/>
      <c r="KMI1" s="498"/>
      <c r="KMJ1" s="498"/>
      <c r="KMK1" s="498"/>
      <c r="KML1" s="498"/>
      <c r="KMM1" s="498"/>
      <c r="KMN1" s="498"/>
      <c r="KMO1" s="498"/>
      <c r="KMP1" s="498"/>
      <c r="KMQ1" s="498"/>
      <c r="KMR1" s="498"/>
      <c r="KMS1" s="498"/>
      <c r="KMT1" s="498"/>
      <c r="KMU1" s="498"/>
      <c r="KMV1" s="498"/>
      <c r="KMW1" s="498"/>
      <c r="KMX1" s="498"/>
      <c r="KMY1" s="498"/>
      <c r="KMZ1" s="498"/>
      <c r="KNA1" s="498"/>
      <c r="KNB1" s="498"/>
      <c r="KNC1" s="498"/>
      <c r="KND1" s="498"/>
      <c r="KNE1" s="498"/>
      <c r="KNF1" s="498"/>
      <c r="KNG1" s="498"/>
      <c r="KNH1" s="498"/>
      <c r="KNI1" s="498"/>
      <c r="KNJ1" s="498"/>
      <c r="KNK1" s="498"/>
      <c r="KNL1" s="498"/>
      <c r="KNM1" s="498"/>
      <c r="KNN1" s="498"/>
      <c r="KNO1" s="498"/>
      <c r="KNP1" s="498"/>
      <c r="KNQ1" s="498"/>
      <c r="KNR1" s="498"/>
      <c r="KNS1" s="498"/>
      <c r="KNT1" s="498"/>
      <c r="KNU1" s="498"/>
      <c r="KNV1" s="498"/>
      <c r="KNW1" s="498"/>
      <c r="KNX1" s="498"/>
      <c r="KNY1" s="498"/>
      <c r="KNZ1" s="498"/>
      <c r="KOA1" s="498"/>
      <c r="KOB1" s="498"/>
      <c r="KOC1" s="498"/>
      <c r="KOD1" s="498"/>
      <c r="KOE1" s="498"/>
      <c r="KOF1" s="498"/>
      <c r="KOG1" s="498"/>
      <c r="KOH1" s="498"/>
      <c r="KOI1" s="498"/>
      <c r="KOJ1" s="498"/>
      <c r="KOK1" s="498"/>
      <c r="KOL1" s="498"/>
      <c r="KOM1" s="498"/>
      <c r="KON1" s="498"/>
      <c r="KOO1" s="498"/>
      <c r="KOP1" s="498"/>
      <c r="KOQ1" s="498"/>
      <c r="KOR1" s="498"/>
      <c r="KOS1" s="498"/>
      <c r="KOT1" s="498"/>
      <c r="KOU1" s="498"/>
      <c r="KOV1" s="498"/>
      <c r="KOW1" s="498"/>
      <c r="KOX1" s="498"/>
      <c r="KOY1" s="498"/>
      <c r="KOZ1" s="498"/>
      <c r="KPA1" s="498"/>
      <c r="KPB1" s="498"/>
      <c r="KPC1" s="498"/>
      <c r="KPD1" s="498"/>
      <c r="KPE1" s="498"/>
      <c r="KPF1" s="498"/>
      <c r="KPG1" s="498"/>
      <c r="KPH1" s="498"/>
      <c r="KPI1" s="498"/>
      <c r="KPJ1" s="498"/>
      <c r="KPK1" s="498"/>
      <c r="KPL1" s="498"/>
      <c r="KPM1" s="498"/>
      <c r="KPN1" s="498"/>
      <c r="KPO1" s="498"/>
      <c r="KPP1" s="498"/>
      <c r="KPQ1" s="498"/>
      <c r="KPR1" s="498"/>
      <c r="KPS1" s="498"/>
      <c r="KPT1" s="498"/>
      <c r="KPU1" s="498"/>
      <c r="KPV1" s="498"/>
      <c r="KPW1" s="498"/>
      <c r="KPX1" s="498"/>
      <c r="KPY1" s="498"/>
      <c r="KPZ1" s="498"/>
      <c r="KQA1" s="498"/>
      <c r="KQB1" s="498"/>
      <c r="KQC1" s="498"/>
      <c r="KQD1" s="498"/>
      <c r="KQE1" s="498"/>
      <c r="KQF1" s="498"/>
      <c r="KQG1" s="498"/>
      <c r="KQH1" s="498"/>
      <c r="KQI1" s="498"/>
      <c r="KQJ1" s="498"/>
      <c r="KQK1" s="498"/>
      <c r="KQL1" s="498"/>
      <c r="KQM1" s="498"/>
      <c r="KQN1" s="498"/>
      <c r="KQO1" s="498"/>
      <c r="KQP1" s="498"/>
      <c r="KQQ1" s="498"/>
      <c r="KQR1" s="498"/>
      <c r="KQS1" s="498"/>
      <c r="KQT1" s="498"/>
      <c r="KQU1" s="498"/>
      <c r="KQV1" s="498"/>
      <c r="KQW1" s="498"/>
      <c r="KQX1" s="498"/>
      <c r="KQY1" s="498"/>
      <c r="KQZ1" s="498"/>
      <c r="KRA1" s="498"/>
      <c r="KRB1" s="498"/>
      <c r="KRC1" s="498"/>
      <c r="KRD1" s="498"/>
      <c r="KRE1" s="498"/>
      <c r="KRF1" s="498"/>
      <c r="KRG1" s="498"/>
      <c r="KRH1" s="498"/>
      <c r="KRI1" s="498"/>
      <c r="KRJ1" s="498"/>
      <c r="KRK1" s="498"/>
      <c r="KRL1" s="498"/>
      <c r="KRM1" s="498"/>
      <c r="KRN1" s="498"/>
      <c r="KRO1" s="498"/>
      <c r="KRP1" s="498"/>
      <c r="KRQ1" s="498"/>
      <c r="KRR1" s="498"/>
      <c r="KRS1" s="498"/>
      <c r="KRT1" s="498"/>
      <c r="KRU1" s="498"/>
      <c r="KRV1" s="498"/>
      <c r="KRW1" s="498"/>
      <c r="KRX1" s="498"/>
      <c r="KRY1" s="498"/>
      <c r="KRZ1" s="498"/>
      <c r="KSA1" s="498"/>
      <c r="KSB1" s="498"/>
      <c r="KSC1" s="498"/>
      <c r="KSD1" s="498"/>
      <c r="KSE1" s="498"/>
      <c r="KSF1" s="498"/>
      <c r="KSG1" s="498"/>
      <c r="KSH1" s="498"/>
      <c r="KSI1" s="498"/>
      <c r="KSJ1" s="498"/>
      <c r="KSK1" s="498"/>
      <c r="KSL1" s="498"/>
      <c r="KSM1" s="498"/>
      <c r="KSN1" s="498"/>
      <c r="KSO1" s="498"/>
      <c r="KSP1" s="498"/>
      <c r="KSQ1" s="498"/>
      <c r="KSR1" s="498"/>
      <c r="KSS1" s="498"/>
      <c r="KST1" s="498"/>
      <c r="KSU1" s="498"/>
      <c r="KSV1" s="498"/>
      <c r="KSW1" s="498"/>
      <c r="KSX1" s="498"/>
      <c r="KSY1" s="498"/>
      <c r="KSZ1" s="498"/>
      <c r="KTA1" s="498"/>
      <c r="KTB1" s="498"/>
      <c r="KTC1" s="498"/>
      <c r="KTD1" s="498"/>
      <c r="KTE1" s="498"/>
      <c r="KTF1" s="498"/>
      <c r="KTG1" s="498"/>
      <c r="KTH1" s="498"/>
      <c r="KTI1" s="498"/>
      <c r="KTJ1" s="498"/>
      <c r="KTK1" s="498"/>
      <c r="KTL1" s="498"/>
      <c r="KTM1" s="498"/>
      <c r="KTN1" s="498"/>
      <c r="KTO1" s="498"/>
      <c r="KTP1" s="498"/>
      <c r="KTQ1" s="498"/>
      <c r="KTR1" s="498"/>
      <c r="KTS1" s="498"/>
      <c r="KTT1" s="498"/>
      <c r="KTU1" s="498"/>
      <c r="KTV1" s="498"/>
      <c r="KTW1" s="498"/>
      <c r="KTX1" s="498"/>
      <c r="KTY1" s="498"/>
      <c r="KTZ1" s="498"/>
      <c r="KUA1" s="498"/>
      <c r="KUB1" s="498"/>
      <c r="KUC1" s="498"/>
      <c r="KUD1" s="498"/>
      <c r="KUE1" s="498"/>
      <c r="KUF1" s="498"/>
      <c r="KUG1" s="498"/>
      <c r="KUH1" s="498"/>
      <c r="KUI1" s="498"/>
      <c r="KUJ1" s="498"/>
      <c r="KUK1" s="498"/>
      <c r="KUL1" s="498"/>
      <c r="KUM1" s="498"/>
      <c r="KUN1" s="498"/>
      <c r="KUO1" s="498"/>
      <c r="KUP1" s="498"/>
      <c r="KUQ1" s="498"/>
      <c r="KUR1" s="498"/>
      <c r="KUS1" s="498"/>
      <c r="KUT1" s="498"/>
      <c r="KUU1" s="498"/>
      <c r="KUV1" s="498"/>
      <c r="KUW1" s="498"/>
      <c r="KUX1" s="498"/>
      <c r="KUY1" s="498"/>
      <c r="KUZ1" s="498"/>
      <c r="KVA1" s="498"/>
      <c r="KVB1" s="498"/>
      <c r="KVC1" s="498"/>
      <c r="KVD1" s="498"/>
      <c r="KVE1" s="498"/>
      <c r="KVF1" s="498"/>
      <c r="KVG1" s="498"/>
      <c r="KVH1" s="498"/>
      <c r="KVI1" s="498"/>
      <c r="KVJ1" s="498"/>
      <c r="KVK1" s="498"/>
      <c r="KVL1" s="498"/>
      <c r="KVM1" s="498"/>
      <c r="KVN1" s="498"/>
      <c r="KVO1" s="498"/>
      <c r="KVP1" s="498"/>
      <c r="KVQ1" s="498"/>
      <c r="KVR1" s="498"/>
      <c r="KVS1" s="498"/>
      <c r="KVT1" s="498"/>
      <c r="KVU1" s="498"/>
      <c r="KVV1" s="498"/>
      <c r="KVW1" s="498"/>
      <c r="KVX1" s="498"/>
      <c r="KVY1" s="498"/>
      <c r="KVZ1" s="498"/>
      <c r="KWA1" s="498"/>
      <c r="KWB1" s="498"/>
      <c r="KWC1" s="498"/>
      <c r="KWD1" s="498"/>
      <c r="KWE1" s="498"/>
      <c r="KWF1" s="498"/>
      <c r="KWG1" s="498"/>
      <c r="KWH1" s="498"/>
      <c r="KWI1" s="498"/>
      <c r="KWJ1" s="498"/>
      <c r="KWK1" s="498"/>
      <c r="KWL1" s="498"/>
      <c r="KWM1" s="498"/>
      <c r="KWN1" s="498"/>
      <c r="KWO1" s="498"/>
      <c r="KWP1" s="498"/>
      <c r="KWQ1" s="498"/>
      <c r="KWR1" s="498"/>
      <c r="KWS1" s="498"/>
      <c r="KWT1" s="498"/>
      <c r="KWU1" s="498"/>
      <c r="KWV1" s="498"/>
      <c r="KWW1" s="498"/>
      <c r="KWX1" s="498"/>
      <c r="KWY1" s="498"/>
      <c r="KWZ1" s="498"/>
      <c r="KXA1" s="498"/>
      <c r="KXB1" s="498"/>
      <c r="KXC1" s="498"/>
      <c r="KXD1" s="498"/>
      <c r="KXE1" s="498"/>
      <c r="KXF1" s="498"/>
      <c r="KXG1" s="498"/>
      <c r="KXH1" s="498"/>
      <c r="KXI1" s="498"/>
      <c r="KXJ1" s="498"/>
      <c r="KXK1" s="498"/>
      <c r="KXL1" s="498"/>
      <c r="KXM1" s="498"/>
      <c r="KXN1" s="498"/>
      <c r="KXO1" s="498"/>
      <c r="KXP1" s="498"/>
      <c r="KXQ1" s="498"/>
      <c r="KXR1" s="498"/>
      <c r="KXS1" s="498"/>
      <c r="KXT1" s="498"/>
      <c r="KXU1" s="498"/>
      <c r="KXV1" s="498"/>
      <c r="KXW1" s="498"/>
      <c r="KXX1" s="498"/>
      <c r="KXY1" s="498"/>
      <c r="KXZ1" s="498"/>
      <c r="KYA1" s="498"/>
      <c r="KYB1" s="498"/>
      <c r="KYC1" s="498"/>
      <c r="KYD1" s="498"/>
      <c r="KYE1" s="498"/>
      <c r="KYF1" s="498"/>
      <c r="KYG1" s="498"/>
      <c r="KYH1" s="498"/>
      <c r="KYI1" s="498"/>
      <c r="KYJ1" s="498"/>
      <c r="KYK1" s="498"/>
      <c r="KYL1" s="498"/>
      <c r="KYM1" s="498"/>
      <c r="KYN1" s="498"/>
      <c r="KYO1" s="498"/>
      <c r="KYP1" s="498"/>
      <c r="KYQ1" s="498"/>
      <c r="KYR1" s="498"/>
      <c r="KYS1" s="498"/>
      <c r="KYT1" s="498"/>
      <c r="KYU1" s="498"/>
      <c r="KYV1" s="498"/>
      <c r="KYW1" s="498"/>
      <c r="KYX1" s="498"/>
      <c r="KYY1" s="498"/>
      <c r="KYZ1" s="498"/>
      <c r="KZA1" s="498"/>
      <c r="KZB1" s="498"/>
      <c r="KZC1" s="498"/>
      <c r="KZD1" s="498"/>
      <c r="KZE1" s="498"/>
      <c r="KZF1" s="498"/>
      <c r="KZG1" s="498"/>
      <c r="KZH1" s="498"/>
      <c r="KZI1" s="498"/>
      <c r="KZJ1" s="498"/>
      <c r="KZK1" s="498"/>
      <c r="KZL1" s="498"/>
      <c r="KZM1" s="498"/>
      <c r="KZN1" s="498"/>
      <c r="KZO1" s="498"/>
      <c r="KZP1" s="498"/>
      <c r="KZQ1" s="498"/>
      <c r="KZR1" s="498"/>
      <c r="KZS1" s="498"/>
      <c r="KZT1" s="498"/>
      <c r="KZU1" s="498"/>
      <c r="KZV1" s="498"/>
      <c r="KZW1" s="498"/>
      <c r="KZX1" s="498"/>
      <c r="KZY1" s="498"/>
      <c r="KZZ1" s="498"/>
      <c r="LAA1" s="498"/>
      <c r="LAB1" s="498"/>
      <c r="LAC1" s="498"/>
      <c r="LAD1" s="498"/>
      <c r="LAE1" s="498"/>
      <c r="LAF1" s="498"/>
      <c r="LAG1" s="498"/>
      <c r="LAH1" s="498"/>
      <c r="LAI1" s="498"/>
      <c r="LAJ1" s="498"/>
      <c r="LAK1" s="498"/>
      <c r="LAL1" s="498"/>
      <c r="LAM1" s="498"/>
      <c r="LAN1" s="498"/>
      <c r="LAO1" s="498"/>
      <c r="LAP1" s="498"/>
      <c r="LAQ1" s="498"/>
      <c r="LAR1" s="498"/>
      <c r="LAS1" s="498"/>
      <c r="LAT1" s="498"/>
      <c r="LAU1" s="498"/>
      <c r="LAV1" s="498"/>
      <c r="LAW1" s="498"/>
      <c r="LAX1" s="498"/>
      <c r="LAY1" s="498"/>
      <c r="LAZ1" s="498"/>
      <c r="LBA1" s="498"/>
      <c r="LBB1" s="498"/>
      <c r="LBC1" s="498"/>
      <c r="LBD1" s="498"/>
      <c r="LBE1" s="498"/>
      <c r="LBF1" s="498"/>
      <c r="LBG1" s="498"/>
      <c r="LBH1" s="498"/>
      <c r="LBI1" s="498"/>
      <c r="LBJ1" s="498"/>
      <c r="LBK1" s="498"/>
      <c r="LBL1" s="498"/>
      <c r="LBM1" s="498"/>
      <c r="LBN1" s="498"/>
      <c r="LBO1" s="498"/>
      <c r="LBP1" s="498"/>
      <c r="LBQ1" s="498"/>
      <c r="LBR1" s="498"/>
      <c r="LBS1" s="498"/>
      <c r="LBT1" s="498"/>
      <c r="LBU1" s="498"/>
      <c r="LBV1" s="498"/>
      <c r="LBW1" s="498"/>
      <c r="LBX1" s="498"/>
      <c r="LBY1" s="498"/>
      <c r="LBZ1" s="498"/>
      <c r="LCA1" s="498"/>
      <c r="LCB1" s="498"/>
      <c r="LCC1" s="498"/>
      <c r="LCD1" s="498"/>
      <c r="LCE1" s="498"/>
      <c r="LCF1" s="498"/>
      <c r="LCG1" s="498"/>
      <c r="LCH1" s="498"/>
      <c r="LCI1" s="498"/>
      <c r="LCJ1" s="498"/>
      <c r="LCK1" s="498"/>
      <c r="LCL1" s="498"/>
      <c r="LCM1" s="498"/>
      <c r="LCN1" s="498"/>
      <c r="LCO1" s="498"/>
      <c r="LCP1" s="498"/>
      <c r="LCQ1" s="498"/>
      <c r="LCR1" s="498"/>
      <c r="LCS1" s="498"/>
      <c r="LCT1" s="498"/>
      <c r="LCU1" s="498"/>
      <c r="LCV1" s="498"/>
      <c r="LCW1" s="498"/>
      <c r="LCX1" s="498"/>
      <c r="LCY1" s="498"/>
      <c r="LCZ1" s="498"/>
      <c r="LDA1" s="498"/>
      <c r="LDB1" s="498"/>
      <c r="LDC1" s="498"/>
      <c r="LDD1" s="498"/>
      <c r="LDE1" s="498"/>
      <c r="LDF1" s="498"/>
      <c r="LDG1" s="498"/>
      <c r="LDH1" s="498"/>
      <c r="LDI1" s="498"/>
      <c r="LDJ1" s="498"/>
      <c r="LDK1" s="498"/>
      <c r="LDL1" s="498"/>
      <c r="LDM1" s="498"/>
      <c r="LDN1" s="498"/>
      <c r="LDO1" s="498"/>
      <c r="LDP1" s="498"/>
      <c r="LDQ1" s="498"/>
      <c r="LDR1" s="498"/>
      <c r="LDS1" s="498"/>
      <c r="LDT1" s="498"/>
      <c r="LDU1" s="498"/>
      <c r="LDV1" s="498"/>
      <c r="LDW1" s="498"/>
      <c r="LDX1" s="498"/>
      <c r="LDY1" s="498"/>
      <c r="LDZ1" s="498"/>
      <c r="LEA1" s="498"/>
      <c r="LEB1" s="498"/>
      <c r="LEC1" s="498"/>
      <c r="LED1" s="498"/>
      <c r="LEE1" s="498"/>
      <c r="LEF1" s="498"/>
      <c r="LEG1" s="498"/>
      <c r="LEH1" s="498"/>
      <c r="LEI1" s="498"/>
      <c r="LEJ1" s="498"/>
      <c r="LEK1" s="498"/>
      <c r="LEL1" s="498"/>
      <c r="LEM1" s="498"/>
      <c r="LEN1" s="498"/>
      <c r="LEO1" s="498"/>
      <c r="LEP1" s="498"/>
      <c r="LEQ1" s="498"/>
      <c r="LER1" s="498"/>
      <c r="LES1" s="498"/>
      <c r="LET1" s="498"/>
      <c r="LEU1" s="498"/>
      <c r="LEV1" s="498"/>
      <c r="LEW1" s="498"/>
      <c r="LEX1" s="498"/>
      <c r="LEY1" s="498"/>
      <c r="LEZ1" s="498"/>
      <c r="LFA1" s="498"/>
      <c r="LFB1" s="498"/>
      <c r="LFC1" s="498"/>
      <c r="LFD1" s="498"/>
      <c r="LFE1" s="498"/>
      <c r="LFF1" s="498"/>
      <c r="LFG1" s="498"/>
      <c r="LFH1" s="498"/>
      <c r="LFI1" s="498"/>
      <c r="LFJ1" s="498"/>
      <c r="LFK1" s="498"/>
      <c r="LFL1" s="498"/>
      <c r="LFM1" s="498"/>
      <c r="LFN1" s="498"/>
      <c r="LFO1" s="498"/>
      <c r="LFP1" s="498"/>
      <c r="LFQ1" s="498"/>
      <c r="LFR1" s="498"/>
      <c r="LFS1" s="498"/>
      <c r="LFT1" s="498"/>
      <c r="LFU1" s="498"/>
      <c r="LFV1" s="498"/>
      <c r="LFW1" s="498"/>
      <c r="LFX1" s="498"/>
      <c r="LFY1" s="498"/>
      <c r="LFZ1" s="498"/>
      <c r="LGA1" s="498"/>
      <c r="LGB1" s="498"/>
      <c r="LGC1" s="498"/>
      <c r="LGD1" s="498"/>
      <c r="LGE1" s="498"/>
      <c r="LGF1" s="498"/>
      <c r="LGG1" s="498"/>
      <c r="LGH1" s="498"/>
      <c r="LGI1" s="498"/>
      <c r="LGJ1" s="498"/>
      <c r="LGK1" s="498"/>
      <c r="LGL1" s="498"/>
      <c r="LGM1" s="498"/>
      <c r="LGN1" s="498"/>
      <c r="LGO1" s="498"/>
      <c r="LGP1" s="498"/>
      <c r="LGQ1" s="498"/>
      <c r="LGR1" s="498"/>
      <c r="LGS1" s="498"/>
      <c r="LGT1" s="498"/>
      <c r="LGU1" s="498"/>
      <c r="LGV1" s="498"/>
      <c r="LGW1" s="498"/>
      <c r="LGX1" s="498"/>
      <c r="LGY1" s="498"/>
      <c r="LGZ1" s="498"/>
      <c r="LHA1" s="498"/>
      <c r="LHB1" s="498"/>
      <c r="LHC1" s="498"/>
      <c r="LHD1" s="498"/>
      <c r="LHE1" s="498"/>
      <c r="LHF1" s="498"/>
      <c r="LHG1" s="498"/>
      <c r="LHH1" s="498"/>
      <c r="LHI1" s="498"/>
      <c r="LHJ1" s="498"/>
      <c r="LHK1" s="498"/>
      <c r="LHL1" s="498"/>
      <c r="LHM1" s="498"/>
      <c r="LHN1" s="498"/>
      <c r="LHO1" s="498"/>
      <c r="LHP1" s="498"/>
      <c r="LHQ1" s="498"/>
      <c r="LHR1" s="498"/>
      <c r="LHS1" s="498"/>
      <c r="LHT1" s="498"/>
      <c r="LHU1" s="498"/>
      <c r="LHV1" s="498"/>
      <c r="LHW1" s="498"/>
      <c r="LHX1" s="498"/>
      <c r="LHY1" s="498"/>
      <c r="LHZ1" s="498"/>
      <c r="LIA1" s="498"/>
      <c r="LIB1" s="498"/>
      <c r="LIC1" s="498"/>
      <c r="LID1" s="498"/>
      <c r="LIE1" s="498"/>
      <c r="LIF1" s="498"/>
      <c r="LIG1" s="498"/>
      <c r="LIH1" s="498"/>
      <c r="LII1" s="498"/>
      <c r="LIJ1" s="498"/>
      <c r="LIK1" s="498"/>
      <c r="LIL1" s="498"/>
      <c r="LIM1" s="498"/>
      <c r="LIN1" s="498"/>
      <c r="LIO1" s="498"/>
      <c r="LIP1" s="498"/>
      <c r="LIQ1" s="498"/>
      <c r="LIR1" s="498"/>
      <c r="LIS1" s="498"/>
      <c r="LIT1" s="498"/>
      <c r="LIU1" s="498"/>
      <c r="LIV1" s="498"/>
      <c r="LIW1" s="498"/>
      <c r="LIX1" s="498"/>
      <c r="LIY1" s="498"/>
      <c r="LIZ1" s="498"/>
      <c r="LJA1" s="498"/>
      <c r="LJB1" s="498"/>
      <c r="LJC1" s="498"/>
      <c r="LJD1" s="498"/>
      <c r="LJE1" s="498"/>
      <c r="LJF1" s="498"/>
      <c r="LJG1" s="498"/>
      <c r="LJH1" s="498"/>
      <c r="LJI1" s="498"/>
      <c r="LJJ1" s="498"/>
      <c r="LJK1" s="498"/>
      <c r="LJL1" s="498"/>
      <c r="LJM1" s="498"/>
      <c r="LJN1" s="498"/>
      <c r="LJO1" s="498"/>
      <c r="LJP1" s="498"/>
      <c r="LJQ1" s="498"/>
      <c r="LJR1" s="498"/>
      <c r="LJS1" s="498"/>
      <c r="LJT1" s="498"/>
      <c r="LJU1" s="498"/>
      <c r="LJV1" s="498"/>
      <c r="LJW1" s="498"/>
      <c r="LJX1" s="498"/>
      <c r="LJY1" s="498"/>
      <c r="LJZ1" s="498"/>
      <c r="LKA1" s="498"/>
      <c r="LKB1" s="498"/>
      <c r="LKC1" s="498"/>
      <c r="LKD1" s="498"/>
      <c r="LKE1" s="498"/>
      <c r="LKF1" s="498"/>
      <c r="LKG1" s="498"/>
      <c r="LKH1" s="498"/>
      <c r="LKI1" s="498"/>
      <c r="LKJ1" s="498"/>
      <c r="LKK1" s="498"/>
      <c r="LKL1" s="498"/>
      <c r="LKM1" s="498"/>
      <c r="LKN1" s="498"/>
      <c r="LKO1" s="498"/>
      <c r="LKP1" s="498"/>
      <c r="LKQ1" s="498"/>
      <c r="LKR1" s="498"/>
      <c r="LKS1" s="498"/>
      <c r="LKT1" s="498"/>
      <c r="LKU1" s="498"/>
      <c r="LKV1" s="498"/>
      <c r="LKW1" s="498"/>
      <c r="LKX1" s="498"/>
      <c r="LKY1" s="498"/>
      <c r="LKZ1" s="498"/>
      <c r="LLA1" s="498"/>
      <c r="LLB1" s="498"/>
      <c r="LLC1" s="498"/>
      <c r="LLD1" s="498"/>
      <c r="LLE1" s="498"/>
      <c r="LLF1" s="498"/>
      <c r="LLG1" s="498"/>
      <c r="LLH1" s="498"/>
      <c r="LLI1" s="498"/>
      <c r="LLJ1" s="498"/>
      <c r="LLK1" s="498"/>
      <c r="LLL1" s="498"/>
      <c r="LLM1" s="498"/>
      <c r="LLN1" s="498"/>
      <c r="LLO1" s="498"/>
      <c r="LLP1" s="498"/>
      <c r="LLQ1" s="498"/>
      <c r="LLR1" s="498"/>
      <c r="LLS1" s="498"/>
      <c r="LLT1" s="498"/>
      <c r="LLU1" s="498"/>
      <c r="LLV1" s="498"/>
      <c r="LLW1" s="498"/>
      <c r="LLX1" s="498"/>
      <c r="LLY1" s="498"/>
      <c r="LLZ1" s="498"/>
      <c r="LMA1" s="498"/>
      <c r="LMB1" s="498"/>
      <c r="LMC1" s="498"/>
      <c r="LMD1" s="498"/>
      <c r="LME1" s="498"/>
      <c r="LMF1" s="498"/>
      <c r="LMG1" s="498"/>
      <c r="LMH1" s="498"/>
      <c r="LMI1" s="498"/>
      <c r="LMJ1" s="498"/>
      <c r="LMK1" s="498"/>
      <c r="LML1" s="498"/>
      <c r="LMM1" s="498"/>
      <c r="LMN1" s="498"/>
      <c r="LMO1" s="498"/>
      <c r="LMP1" s="498"/>
      <c r="LMQ1" s="498"/>
      <c r="LMR1" s="498"/>
      <c r="LMS1" s="498"/>
      <c r="LMT1" s="498"/>
      <c r="LMU1" s="498"/>
      <c r="LMV1" s="498"/>
      <c r="LMW1" s="498"/>
      <c r="LMX1" s="498"/>
      <c r="LMY1" s="498"/>
      <c r="LMZ1" s="498"/>
      <c r="LNA1" s="498"/>
      <c r="LNB1" s="498"/>
      <c r="LNC1" s="498"/>
      <c r="LND1" s="498"/>
      <c r="LNE1" s="498"/>
      <c r="LNF1" s="498"/>
      <c r="LNG1" s="498"/>
      <c r="LNH1" s="498"/>
      <c r="LNI1" s="498"/>
      <c r="LNJ1" s="498"/>
      <c r="LNK1" s="498"/>
      <c r="LNL1" s="498"/>
      <c r="LNM1" s="498"/>
      <c r="LNN1" s="498"/>
      <c r="LNO1" s="498"/>
      <c r="LNP1" s="498"/>
      <c r="LNQ1" s="498"/>
      <c r="LNR1" s="498"/>
      <c r="LNS1" s="498"/>
      <c r="LNT1" s="498"/>
      <c r="LNU1" s="498"/>
      <c r="LNV1" s="498"/>
      <c r="LNW1" s="498"/>
      <c r="LNX1" s="498"/>
      <c r="LNY1" s="498"/>
      <c r="LNZ1" s="498"/>
      <c r="LOA1" s="498"/>
      <c r="LOB1" s="498"/>
      <c r="LOC1" s="498"/>
      <c r="LOD1" s="498"/>
      <c r="LOE1" s="498"/>
      <c r="LOF1" s="498"/>
      <c r="LOG1" s="498"/>
      <c r="LOH1" s="498"/>
      <c r="LOI1" s="498"/>
      <c r="LOJ1" s="498"/>
      <c r="LOK1" s="498"/>
      <c r="LOL1" s="498"/>
      <c r="LOM1" s="498"/>
      <c r="LON1" s="498"/>
      <c r="LOO1" s="498"/>
      <c r="LOP1" s="498"/>
      <c r="LOQ1" s="498"/>
      <c r="LOR1" s="498"/>
      <c r="LOS1" s="498"/>
      <c r="LOT1" s="498"/>
      <c r="LOU1" s="498"/>
      <c r="LOV1" s="498"/>
      <c r="LOW1" s="498"/>
      <c r="LOX1" s="498"/>
      <c r="LOY1" s="498"/>
      <c r="LOZ1" s="498"/>
      <c r="LPA1" s="498"/>
      <c r="LPB1" s="498"/>
      <c r="LPC1" s="498"/>
      <c r="LPD1" s="498"/>
      <c r="LPE1" s="498"/>
      <c r="LPF1" s="498"/>
      <c r="LPG1" s="498"/>
      <c r="LPH1" s="498"/>
      <c r="LPI1" s="498"/>
      <c r="LPJ1" s="498"/>
      <c r="LPK1" s="498"/>
      <c r="LPL1" s="498"/>
      <c r="LPM1" s="498"/>
      <c r="LPN1" s="498"/>
      <c r="LPO1" s="498"/>
      <c r="LPP1" s="498"/>
      <c r="LPQ1" s="498"/>
      <c r="LPR1" s="498"/>
      <c r="LPS1" s="498"/>
      <c r="LPT1" s="498"/>
      <c r="LPU1" s="498"/>
      <c r="LPV1" s="498"/>
      <c r="LPW1" s="498"/>
      <c r="LPX1" s="498"/>
      <c r="LPY1" s="498"/>
      <c r="LPZ1" s="498"/>
      <c r="LQA1" s="498"/>
      <c r="LQB1" s="498"/>
      <c r="LQC1" s="498"/>
      <c r="LQD1" s="498"/>
      <c r="LQE1" s="498"/>
      <c r="LQF1" s="498"/>
      <c r="LQG1" s="498"/>
      <c r="LQH1" s="498"/>
      <c r="LQI1" s="498"/>
      <c r="LQJ1" s="498"/>
      <c r="LQK1" s="498"/>
      <c r="LQL1" s="498"/>
      <c r="LQM1" s="498"/>
      <c r="LQN1" s="498"/>
      <c r="LQO1" s="498"/>
      <c r="LQP1" s="498"/>
      <c r="LQQ1" s="498"/>
      <c r="LQR1" s="498"/>
      <c r="LQS1" s="498"/>
      <c r="LQT1" s="498"/>
      <c r="LQU1" s="498"/>
      <c r="LQV1" s="498"/>
      <c r="LQW1" s="498"/>
      <c r="LQX1" s="498"/>
      <c r="LQY1" s="498"/>
      <c r="LQZ1" s="498"/>
      <c r="LRA1" s="498"/>
      <c r="LRB1" s="498"/>
      <c r="LRC1" s="498"/>
      <c r="LRD1" s="498"/>
      <c r="LRE1" s="498"/>
      <c r="LRF1" s="498"/>
      <c r="LRG1" s="498"/>
      <c r="LRH1" s="498"/>
      <c r="LRI1" s="498"/>
      <c r="LRJ1" s="498"/>
      <c r="LRK1" s="498"/>
      <c r="LRL1" s="498"/>
      <c r="LRM1" s="498"/>
      <c r="LRN1" s="498"/>
      <c r="LRO1" s="498"/>
      <c r="LRP1" s="498"/>
      <c r="LRQ1" s="498"/>
      <c r="LRR1" s="498"/>
      <c r="LRS1" s="498"/>
      <c r="LRT1" s="498"/>
      <c r="LRU1" s="498"/>
      <c r="LRV1" s="498"/>
      <c r="LRW1" s="498"/>
      <c r="LRX1" s="498"/>
      <c r="LRY1" s="498"/>
      <c r="LRZ1" s="498"/>
      <c r="LSA1" s="498"/>
      <c r="LSB1" s="498"/>
      <c r="LSC1" s="498"/>
      <c r="LSD1" s="498"/>
      <c r="LSE1" s="498"/>
      <c r="LSF1" s="498"/>
      <c r="LSG1" s="498"/>
      <c r="LSH1" s="498"/>
      <c r="LSI1" s="498"/>
      <c r="LSJ1" s="498"/>
      <c r="LSK1" s="498"/>
      <c r="LSL1" s="498"/>
      <c r="LSM1" s="498"/>
      <c r="LSN1" s="498"/>
      <c r="LSO1" s="498"/>
      <c r="LSP1" s="498"/>
      <c r="LSQ1" s="498"/>
      <c r="LSR1" s="498"/>
      <c r="LSS1" s="498"/>
      <c r="LST1" s="498"/>
      <c r="LSU1" s="498"/>
      <c r="LSV1" s="498"/>
      <c r="LSW1" s="498"/>
      <c r="LSX1" s="498"/>
      <c r="LSY1" s="498"/>
      <c r="LSZ1" s="498"/>
      <c r="LTA1" s="498"/>
      <c r="LTB1" s="498"/>
      <c r="LTC1" s="498"/>
      <c r="LTD1" s="498"/>
      <c r="LTE1" s="498"/>
      <c r="LTF1" s="498"/>
      <c r="LTG1" s="498"/>
      <c r="LTH1" s="498"/>
      <c r="LTI1" s="498"/>
      <c r="LTJ1" s="498"/>
      <c r="LTK1" s="498"/>
      <c r="LTL1" s="498"/>
      <c r="LTM1" s="498"/>
      <c r="LTN1" s="498"/>
      <c r="LTO1" s="498"/>
      <c r="LTP1" s="498"/>
      <c r="LTQ1" s="498"/>
      <c r="LTR1" s="498"/>
      <c r="LTS1" s="498"/>
      <c r="LTT1" s="498"/>
      <c r="LTU1" s="498"/>
      <c r="LTV1" s="498"/>
      <c r="LTW1" s="498"/>
      <c r="LTX1" s="498"/>
      <c r="LTY1" s="498"/>
      <c r="LTZ1" s="498"/>
      <c r="LUA1" s="498"/>
      <c r="LUB1" s="498"/>
      <c r="LUC1" s="498"/>
      <c r="LUD1" s="498"/>
      <c r="LUE1" s="498"/>
      <c r="LUF1" s="498"/>
      <c r="LUG1" s="498"/>
      <c r="LUH1" s="498"/>
      <c r="LUI1" s="498"/>
      <c r="LUJ1" s="498"/>
      <c r="LUK1" s="498"/>
      <c r="LUL1" s="498"/>
      <c r="LUM1" s="498"/>
      <c r="LUN1" s="498"/>
      <c r="LUO1" s="498"/>
      <c r="LUP1" s="498"/>
      <c r="LUQ1" s="498"/>
      <c r="LUR1" s="498"/>
      <c r="LUS1" s="498"/>
      <c r="LUT1" s="498"/>
      <c r="LUU1" s="498"/>
      <c r="LUV1" s="498"/>
      <c r="LUW1" s="498"/>
      <c r="LUX1" s="498"/>
      <c r="LUY1" s="498"/>
      <c r="LUZ1" s="498"/>
      <c r="LVA1" s="498"/>
      <c r="LVB1" s="498"/>
      <c r="LVC1" s="498"/>
      <c r="LVD1" s="498"/>
      <c r="LVE1" s="498"/>
      <c r="LVF1" s="498"/>
      <c r="LVG1" s="498"/>
      <c r="LVH1" s="498"/>
      <c r="LVI1" s="498"/>
      <c r="LVJ1" s="498"/>
      <c r="LVK1" s="498"/>
      <c r="LVL1" s="498"/>
      <c r="LVM1" s="498"/>
      <c r="LVN1" s="498"/>
      <c r="LVO1" s="498"/>
      <c r="LVP1" s="498"/>
      <c r="LVQ1" s="498"/>
      <c r="LVR1" s="498"/>
      <c r="LVS1" s="498"/>
      <c r="LVT1" s="498"/>
      <c r="LVU1" s="498"/>
      <c r="LVV1" s="498"/>
      <c r="LVW1" s="498"/>
      <c r="LVX1" s="498"/>
      <c r="LVY1" s="498"/>
      <c r="LVZ1" s="498"/>
      <c r="LWA1" s="498"/>
      <c r="LWB1" s="498"/>
      <c r="LWC1" s="498"/>
      <c r="LWD1" s="498"/>
      <c r="LWE1" s="498"/>
      <c r="LWF1" s="498"/>
      <c r="LWG1" s="498"/>
      <c r="LWH1" s="498"/>
      <c r="LWI1" s="498"/>
      <c r="LWJ1" s="498"/>
      <c r="LWK1" s="498"/>
      <c r="LWL1" s="498"/>
      <c r="LWM1" s="498"/>
      <c r="LWN1" s="498"/>
      <c r="LWO1" s="498"/>
      <c r="LWP1" s="498"/>
      <c r="LWQ1" s="498"/>
      <c r="LWR1" s="498"/>
      <c r="LWS1" s="498"/>
      <c r="LWT1" s="498"/>
      <c r="LWU1" s="498"/>
      <c r="LWV1" s="498"/>
      <c r="LWW1" s="498"/>
      <c r="LWX1" s="498"/>
      <c r="LWY1" s="498"/>
      <c r="LWZ1" s="498"/>
      <c r="LXA1" s="498"/>
      <c r="LXB1" s="498"/>
      <c r="LXC1" s="498"/>
      <c r="LXD1" s="498"/>
      <c r="LXE1" s="498"/>
      <c r="LXF1" s="498"/>
      <c r="LXG1" s="498"/>
      <c r="LXH1" s="498"/>
      <c r="LXI1" s="498"/>
      <c r="LXJ1" s="498"/>
      <c r="LXK1" s="498"/>
      <c r="LXL1" s="498"/>
      <c r="LXM1" s="498"/>
      <c r="LXN1" s="498"/>
      <c r="LXO1" s="498"/>
      <c r="LXP1" s="498"/>
      <c r="LXQ1" s="498"/>
      <c r="LXR1" s="498"/>
      <c r="LXS1" s="498"/>
      <c r="LXT1" s="498"/>
      <c r="LXU1" s="498"/>
      <c r="LXV1" s="498"/>
      <c r="LXW1" s="498"/>
      <c r="LXX1" s="498"/>
      <c r="LXY1" s="498"/>
      <c r="LXZ1" s="498"/>
      <c r="LYA1" s="498"/>
      <c r="LYB1" s="498"/>
      <c r="LYC1" s="498"/>
      <c r="LYD1" s="498"/>
      <c r="LYE1" s="498"/>
      <c r="LYF1" s="498"/>
      <c r="LYG1" s="498"/>
      <c r="LYH1" s="498"/>
      <c r="LYI1" s="498"/>
      <c r="LYJ1" s="498"/>
      <c r="LYK1" s="498"/>
      <c r="LYL1" s="498"/>
      <c r="LYM1" s="498"/>
      <c r="LYN1" s="498"/>
      <c r="LYO1" s="498"/>
      <c r="LYP1" s="498"/>
      <c r="LYQ1" s="498"/>
      <c r="LYR1" s="498"/>
      <c r="LYS1" s="498"/>
      <c r="LYT1" s="498"/>
      <c r="LYU1" s="498"/>
      <c r="LYV1" s="498"/>
      <c r="LYW1" s="498"/>
      <c r="LYX1" s="498"/>
      <c r="LYY1" s="498"/>
      <c r="LYZ1" s="498"/>
      <c r="LZA1" s="498"/>
      <c r="LZB1" s="498"/>
      <c r="LZC1" s="498"/>
      <c r="LZD1" s="498"/>
      <c r="LZE1" s="498"/>
      <c r="LZF1" s="498"/>
      <c r="LZG1" s="498"/>
      <c r="LZH1" s="498"/>
      <c r="LZI1" s="498"/>
      <c r="LZJ1" s="498"/>
      <c r="LZK1" s="498"/>
      <c r="LZL1" s="498"/>
      <c r="LZM1" s="498"/>
      <c r="LZN1" s="498"/>
      <c r="LZO1" s="498"/>
      <c r="LZP1" s="498"/>
      <c r="LZQ1" s="498"/>
      <c r="LZR1" s="498"/>
      <c r="LZS1" s="498"/>
      <c r="LZT1" s="498"/>
      <c r="LZU1" s="498"/>
      <c r="LZV1" s="498"/>
      <c r="LZW1" s="498"/>
      <c r="LZX1" s="498"/>
      <c r="LZY1" s="498"/>
      <c r="LZZ1" s="498"/>
      <c r="MAA1" s="498"/>
      <c r="MAB1" s="498"/>
      <c r="MAC1" s="498"/>
      <c r="MAD1" s="498"/>
      <c r="MAE1" s="498"/>
      <c r="MAF1" s="498"/>
      <c r="MAG1" s="498"/>
      <c r="MAH1" s="498"/>
      <c r="MAI1" s="498"/>
      <c r="MAJ1" s="498"/>
      <c r="MAK1" s="498"/>
      <c r="MAL1" s="498"/>
      <c r="MAM1" s="498"/>
      <c r="MAN1" s="498"/>
      <c r="MAO1" s="498"/>
      <c r="MAP1" s="498"/>
      <c r="MAQ1" s="498"/>
      <c r="MAR1" s="498"/>
      <c r="MAS1" s="498"/>
      <c r="MAT1" s="498"/>
      <c r="MAU1" s="498"/>
      <c r="MAV1" s="498"/>
      <c r="MAW1" s="498"/>
      <c r="MAX1" s="498"/>
      <c r="MAY1" s="498"/>
      <c r="MAZ1" s="498"/>
      <c r="MBA1" s="498"/>
      <c r="MBB1" s="498"/>
      <c r="MBC1" s="498"/>
      <c r="MBD1" s="498"/>
      <c r="MBE1" s="498"/>
      <c r="MBF1" s="498"/>
      <c r="MBG1" s="498"/>
      <c r="MBH1" s="498"/>
      <c r="MBI1" s="498"/>
      <c r="MBJ1" s="498"/>
      <c r="MBK1" s="498"/>
      <c r="MBL1" s="498"/>
      <c r="MBM1" s="498"/>
      <c r="MBN1" s="498"/>
      <c r="MBO1" s="498"/>
      <c r="MBP1" s="498"/>
      <c r="MBQ1" s="498"/>
      <c r="MBR1" s="498"/>
      <c r="MBS1" s="498"/>
      <c r="MBT1" s="498"/>
      <c r="MBU1" s="498"/>
      <c r="MBV1" s="498"/>
      <c r="MBW1" s="498"/>
      <c r="MBX1" s="498"/>
      <c r="MBY1" s="498"/>
      <c r="MBZ1" s="498"/>
      <c r="MCA1" s="498"/>
      <c r="MCB1" s="498"/>
      <c r="MCC1" s="498"/>
      <c r="MCD1" s="498"/>
      <c r="MCE1" s="498"/>
      <c r="MCF1" s="498"/>
      <c r="MCG1" s="498"/>
      <c r="MCH1" s="498"/>
      <c r="MCI1" s="498"/>
      <c r="MCJ1" s="498"/>
      <c r="MCK1" s="498"/>
      <c r="MCL1" s="498"/>
      <c r="MCM1" s="498"/>
      <c r="MCN1" s="498"/>
      <c r="MCO1" s="498"/>
      <c r="MCP1" s="498"/>
      <c r="MCQ1" s="498"/>
      <c r="MCR1" s="498"/>
      <c r="MCS1" s="498"/>
      <c r="MCT1" s="498"/>
      <c r="MCU1" s="498"/>
      <c r="MCV1" s="498"/>
      <c r="MCW1" s="498"/>
      <c r="MCX1" s="498"/>
      <c r="MCY1" s="498"/>
      <c r="MCZ1" s="498"/>
      <c r="MDA1" s="498"/>
      <c r="MDB1" s="498"/>
      <c r="MDC1" s="498"/>
      <c r="MDD1" s="498"/>
      <c r="MDE1" s="498"/>
      <c r="MDF1" s="498"/>
      <c r="MDG1" s="498"/>
      <c r="MDH1" s="498"/>
      <c r="MDI1" s="498"/>
      <c r="MDJ1" s="498"/>
      <c r="MDK1" s="498"/>
      <c r="MDL1" s="498"/>
      <c r="MDM1" s="498"/>
      <c r="MDN1" s="498"/>
      <c r="MDO1" s="498"/>
      <c r="MDP1" s="498"/>
      <c r="MDQ1" s="498"/>
      <c r="MDR1" s="498"/>
      <c r="MDS1" s="498"/>
      <c r="MDT1" s="498"/>
      <c r="MDU1" s="498"/>
      <c r="MDV1" s="498"/>
      <c r="MDW1" s="498"/>
      <c r="MDX1" s="498"/>
      <c r="MDY1" s="498"/>
      <c r="MDZ1" s="498"/>
      <c r="MEA1" s="498"/>
      <c r="MEB1" s="498"/>
      <c r="MEC1" s="498"/>
      <c r="MED1" s="498"/>
      <c r="MEE1" s="498"/>
      <c r="MEF1" s="498"/>
      <c r="MEG1" s="498"/>
      <c r="MEH1" s="498"/>
      <c r="MEI1" s="498"/>
      <c r="MEJ1" s="498"/>
      <c r="MEK1" s="498"/>
      <c r="MEL1" s="498"/>
      <c r="MEM1" s="498"/>
      <c r="MEN1" s="498"/>
      <c r="MEO1" s="498"/>
      <c r="MEP1" s="498"/>
      <c r="MEQ1" s="498"/>
      <c r="MER1" s="498"/>
      <c r="MES1" s="498"/>
      <c r="MET1" s="498"/>
      <c r="MEU1" s="498"/>
      <c r="MEV1" s="498"/>
      <c r="MEW1" s="498"/>
      <c r="MEX1" s="498"/>
      <c r="MEY1" s="498"/>
      <c r="MEZ1" s="498"/>
      <c r="MFA1" s="498"/>
      <c r="MFB1" s="498"/>
      <c r="MFC1" s="498"/>
      <c r="MFD1" s="498"/>
      <c r="MFE1" s="498"/>
      <c r="MFF1" s="498"/>
      <c r="MFG1" s="498"/>
      <c r="MFH1" s="498"/>
      <c r="MFI1" s="498"/>
      <c r="MFJ1" s="498"/>
      <c r="MFK1" s="498"/>
      <c r="MFL1" s="498"/>
      <c r="MFM1" s="498"/>
      <c r="MFN1" s="498"/>
      <c r="MFO1" s="498"/>
      <c r="MFP1" s="498"/>
      <c r="MFQ1" s="498"/>
      <c r="MFR1" s="498"/>
      <c r="MFS1" s="498"/>
      <c r="MFT1" s="498"/>
      <c r="MFU1" s="498"/>
      <c r="MFV1" s="498"/>
      <c r="MFW1" s="498"/>
      <c r="MFX1" s="498"/>
      <c r="MFY1" s="498"/>
      <c r="MFZ1" s="498"/>
      <c r="MGA1" s="498"/>
      <c r="MGB1" s="498"/>
      <c r="MGC1" s="498"/>
      <c r="MGD1" s="498"/>
      <c r="MGE1" s="498"/>
      <c r="MGF1" s="498"/>
      <c r="MGG1" s="498"/>
      <c r="MGH1" s="498"/>
      <c r="MGI1" s="498"/>
      <c r="MGJ1" s="498"/>
      <c r="MGK1" s="498"/>
      <c r="MGL1" s="498"/>
      <c r="MGM1" s="498"/>
      <c r="MGN1" s="498"/>
      <c r="MGO1" s="498"/>
      <c r="MGP1" s="498"/>
      <c r="MGQ1" s="498"/>
      <c r="MGR1" s="498"/>
      <c r="MGS1" s="498"/>
      <c r="MGT1" s="498"/>
      <c r="MGU1" s="498"/>
      <c r="MGV1" s="498"/>
      <c r="MGW1" s="498"/>
      <c r="MGX1" s="498"/>
      <c r="MGY1" s="498"/>
      <c r="MGZ1" s="498"/>
      <c r="MHA1" s="498"/>
      <c r="MHB1" s="498"/>
      <c r="MHC1" s="498"/>
      <c r="MHD1" s="498"/>
      <c r="MHE1" s="498"/>
      <c r="MHF1" s="498"/>
      <c r="MHG1" s="498"/>
      <c r="MHH1" s="498"/>
      <c r="MHI1" s="498"/>
      <c r="MHJ1" s="498"/>
      <c r="MHK1" s="498"/>
      <c r="MHL1" s="498"/>
      <c r="MHM1" s="498"/>
      <c r="MHN1" s="498"/>
      <c r="MHO1" s="498"/>
      <c r="MHP1" s="498"/>
      <c r="MHQ1" s="498"/>
      <c r="MHR1" s="498"/>
      <c r="MHS1" s="498"/>
      <c r="MHT1" s="498"/>
      <c r="MHU1" s="498"/>
      <c r="MHV1" s="498"/>
      <c r="MHW1" s="498"/>
      <c r="MHX1" s="498"/>
      <c r="MHY1" s="498"/>
      <c r="MHZ1" s="498"/>
      <c r="MIA1" s="498"/>
      <c r="MIB1" s="498"/>
      <c r="MIC1" s="498"/>
      <c r="MID1" s="498"/>
      <c r="MIE1" s="498"/>
      <c r="MIF1" s="498"/>
      <c r="MIG1" s="498"/>
      <c r="MIH1" s="498"/>
      <c r="MII1" s="498"/>
      <c r="MIJ1" s="498"/>
      <c r="MIK1" s="498"/>
      <c r="MIL1" s="498"/>
      <c r="MIM1" s="498"/>
      <c r="MIN1" s="498"/>
      <c r="MIO1" s="498"/>
      <c r="MIP1" s="498"/>
      <c r="MIQ1" s="498"/>
      <c r="MIR1" s="498"/>
      <c r="MIS1" s="498"/>
      <c r="MIT1" s="498"/>
      <c r="MIU1" s="498"/>
      <c r="MIV1" s="498"/>
      <c r="MIW1" s="498"/>
      <c r="MIX1" s="498"/>
      <c r="MIY1" s="498"/>
      <c r="MIZ1" s="498"/>
      <c r="MJA1" s="498"/>
      <c r="MJB1" s="498"/>
      <c r="MJC1" s="498"/>
      <c r="MJD1" s="498"/>
      <c r="MJE1" s="498"/>
      <c r="MJF1" s="498"/>
      <c r="MJG1" s="498"/>
      <c r="MJH1" s="498"/>
      <c r="MJI1" s="498"/>
      <c r="MJJ1" s="498"/>
      <c r="MJK1" s="498"/>
      <c r="MJL1" s="498"/>
      <c r="MJM1" s="498"/>
      <c r="MJN1" s="498"/>
      <c r="MJO1" s="498"/>
      <c r="MJP1" s="498"/>
      <c r="MJQ1" s="498"/>
      <c r="MJR1" s="498"/>
      <c r="MJS1" s="498"/>
      <c r="MJT1" s="498"/>
      <c r="MJU1" s="498"/>
      <c r="MJV1" s="498"/>
      <c r="MJW1" s="498"/>
      <c r="MJX1" s="498"/>
      <c r="MJY1" s="498"/>
      <c r="MJZ1" s="498"/>
      <c r="MKA1" s="498"/>
      <c r="MKB1" s="498"/>
      <c r="MKC1" s="498"/>
      <c r="MKD1" s="498"/>
      <c r="MKE1" s="498"/>
      <c r="MKF1" s="498"/>
      <c r="MKG1" s="498"/>
      <c r="MKH1" s="498"/>
      <c r="MKI1" s="498"/>
      <c r="MKJ1" s="498"/>
      <c r="MKK1" s="498"/>
      <c r="MKL1" s="498"/>
      <c r="MKM1" s="498"/>
      <c r="MKN1" s="498"/>
      <c r="MKO1" s="498"/>
      <c r="MKP1" s="498"/>
      <c r="MKQ1" s="498"/>
      <c r="MKR1" s="498"/>
      <c r="MKS1" s="498"/>
      <c r="MKT1" s="498"/>
      <c r="MKU1" s="498"/>
      <c r="MKV1" s="498"/>
      <c r="MKW1" s="498"/>
      <c r="MKX1" s="498"/>
      <c r="MKY1" s="498"/>
      <c r="MKZ1" s="498"/>
      <c r="MLA1" s="498"/>
      <c r="MLB1" s="498"/>
      <c r="MLC1" s="498"/>
      <c r="MLD1" s="498"/>
      <c r="MLE1" s="498"/>
      <c r="MLF1" s="498"/>
      <c r="MLG1" s="498"/>
      <c r="MLH1" s="498"/>
      <c r="MLI1" s="498"/>
      <c r="MLJ1" s="498"/>
      <c r="MLK1" s="498"/>
      <c r="MLL1" s="498"/>
      <c r="MLM1" s="498"/>
      <c r="MLN1" s="498"/>
      <c r="MLO1" s="498"/>
      <c r="MLP1" s="498"/>
      <c r="MLQ1" s="498"/>
      <c r="MLR1" s="498"/>
      <c r="MLS1" s="498"/>
      <c r="MLT1" s="498"/>
      <c r="MLU1" s="498"/>
      <c r="MLV1" s="498"/>
      <c r="MLW1" s="498"/>
      <c r="MLX1" s="498"/>
      <c r="MLY1" s="498"/>
      <c r="MLZ1" s="498"/>
      <c r="MMA1" s="498"/>
      <c r="MMB1" s="498"/>
      <c r="MMC1" s="498"/>
      <c r="MMD1" s="498"/>
      <c r="MME1" s="498"/>
      <c r="MMF1" s="498"/>
      <c r="MMG1" s="498"/>
      <c r="MMH1" s="498"/>
      <c r="MMI1" s="498"/>
      <c r="MMJ1" s="498"/>
      <c r="MMK1" s="498"/>
      <c r="MML1" s="498"/>
      <c r="MMM1" s="498"/>
      <c r="MMN1" s="498"/>
      <c r="MMO1" s="498"/>
      <c r="MMP1" s="498"/>
      <c r="MMQ1" s="498"/>
      <c r="MMR1" s="498"/>
      <c r="MMS1" s="498"/>
      <c r="MMT1" s="498"/>
      <c r="MMU1" s="498"/>
      <c r="MMV1" s="498"/>
      <c r="MMW1" s="498"/>
      <c r="MMX1" s="498"/>
      <c r="MMY1" s="498"/>
      <c r="MMZ1" s="498"/>
      <c r="MNA1" s="498"/>
      <c r="MNB1" s="498"/>
      <c r="MNC1" s="498"/>
      <c r="MND1" s="498"/>
      <c r="MNE1" s="498"/>
      <c r="MNF1" s="498"/>
      <c r="MNG1" s="498"/>
      <c r="MNH1" s="498"/>
      <c r="MNI1" s="498"/>
      <c r="MNJ1" s="498"/>
      <c r="MNK1" s="498"/>
      <c r="MNL1" s="498"/>
      <c r="MNM1" s="498"/>
      <c r="MNN1" s="498"/>
      <c r="MNO1" s="498"/>
      <c r="MNP1" s="498"/>
      <c r="MNQ1" s="498"/>
      <c r="MNR1" s="498"/>
      <c r="MNS1" s="498"/>
      <c r="MNT1" s="498"/>
      <c r="MNU1" s="498"/>
      <c r="MNV1" s="498"/>
      <c r="MNW1" s="498"/>
      <c r="MNX1" s="498"/>
      <c r="MNY1" s="498"/>
      <c r="MNZ1" s="498"/>
      <c r="MOA1" s="498"/>
      <c r="MOB1" s="498"/>
      <c r="MOC1" s="498"/>
      <c r="MOD1" s="498"/>
      <c r="MOE1" s="498"/>
      <c r="MOF1" s="498"/>
      <c r="MOG1" s="498"/>
      <c r="MOH1" s="498"/>
      <c r="MOI1" s="498"/>
      <c r="MOJ1" s="498"/>
      <c r="MOK1" s="498"/>
      <c r="MOL1" s="498"/>
      <c r="MOM1" s="498"/>
      <c r="MON1" s="498"/>
      <c r="MOO1" s="498"/>
      <c r="MOP1" s="498"/>
      <c r="MOQ1" s="498"/>
      <c r="MOR1" s="498"/>
      <c r="MOS1" s="498"/>
      <c r="MOT1" s="498"/>
      <c r="MOU1" s="498"/>
      <c r="MOV1" s="498"/>
      <c r="MOW1" s="498"/>
      <c r="MOX1" s="498"/>
      <c r="MOY1" s="498"/>
      <c r="MOZ1" s="498"/>
      <c r="MPA1" s="498"/>
      <c r="MPB1" s="498"/>
      <c r="MPC1" s="498"/>
      <c r="MPD1" s="498"/>
      <c r="MPE1" s="498"/>
      <c r="MPF1" s="498"/>
      <c r="MPG1" s="498"/>
      <c r="MPH1" s="498"/>
      <c r="MPI1" s="498"/>
      <c r="MPJ1" s="498"/>
      <c r="MPK1" s="498"/>
      <c r="MPL1" s="498"/>
      <c r="MPM1" s="498"/>
      <c r="MPN1" s="498"/>
      <c r="MPO1" s="498"/>
      <c r="MPP1" s="498"/>
      <c r="MPQ1" s="498"/>
      <c r="MPR1" s="498"/>
      <c r="MPS1" s="498"/>
      <c r="MPT1" s="498"/>
      <c r="MPU1" s="498"/>
      <c r="MPV1" s="498"/>
      <c r="MPW1" s="498"/>
      <c r="MPX1" s="498"/>
      <c r="MPY1" s="498"/>
      <c r="MPZ1" s="498"/>
      <c r="MQA1" s="498"/>
      <c r="MQB1" s="498"/>
      <c r="MQC1" s="498"/>
      <c r="MQD1" s="498"/>
      <c r="MQE1" s="498"/>
      <c r="MQF1" s="498"/>
      <c r="MQG1" s="498"/>
      <c r="MQH1" s="498"/>
      <c r="MQI1" s="498"/>
      <c r="MQJ1" s="498"/>
      <c r="MQK1" s="498"/>
      <c r="MQL1" s="498"/>
      <c r="MQM1" s="498"/>
      <c r="MQN1" s="498"/>
      <c r="MQO1" s="498"/>
      <c r="MQP1" s="498"/>
      <c r="MQQ1" s="498"/>
      <c r="MQR1" s="498"/>
      <c r="MQS1" s="498"/>
      <c r="MQT1" s="498"/>
      <c r="MQU1" s="498"/>
      <c r="MQV1" s="498"/>
      <c r="MQW1" s="498"/>
      <c r="MQX1" s="498"/>
      <c r="MQY1" s="498"/>
      <c r="MQZ1" s="498"/>
      <c r="MRA1" s="498"/>
      <c r="MRB1" s="498"/>
      <c r="MRC1" s="498"/>
      <c r="MRD1" s="498"/>
      <c r="MRE1" s="498"/>
      <c r="MRF1" s="498"/>
      <c r="MRG1" s="498"/>
      <c r="MRH1" s="498"/>
      <c r="MRI1" s="498"/>
      <c r="MRJ1" s="498"/>
      <c r="MRK1" s="498"/>
      <c r="MRL1" s="498"/>
      <c r="MRM1" s="498"/>
      <c r="MRN1" s="498"/>
      <c r="MRO1" s="498"/>
      <c r="MRP1" s="498"/>
      <c r="MRQ1" s="498"/>
      <c r="MRR1" s="498"/>
      <c r="MRS1" s="498"/>
      <c r="MRT1" s="498"/>
      <c r="MRU1" s="498"/>
      <c r="MRV1" s="498"/>
      <c r="MRW1" s="498"/>
      <c r="MRX1" s="498"/>
      <c r="MRY1" s="498"/>
      <c r="MRZ1" s="498"/>
      <c r="MSA1" s="498"/>
      <c r="MSB1" s="498"/>
      <c r="MSC1" s="498"/>
      <c r="MSD1" s="498"/>
      <c r="MSE1" s="498"/>
      <c r="MSF1" s="498"/>
      <c r="MSG1" s="498"/>
      <c r="MSH1" s="498"/>
      <c r="MSI1" s="498"/>
      <c r="MSJ1" s="498"/>
      <c r="MSK1" s="498"/>
      <c r="MSL1" s="498"/>
      <c r="MSM1" s="498"/>
      <c r="MSN1" s="498"/>
      <c r="MSO1" s="498"/>
      <c r="MSP1" s="498"/>
      <c r="MSQ1" s="498"/>
      <c r="MSR1" s="498"/>
      <c r="MSS1" s="498"/>
      <c r="MST1" s="498"/>
      <c r="MSU1" s="498"/>
      <c r="MSV1" s="498"/>
      <c r="MSW1" s="498"/>
      <c r="MSX1" s="498"/>
      <c r="MSY1" s="498"/>
      <c r="MSZ1" s="498"/>
      <c r="MTA1" s="498"/>
      <c r="MTB1" s="498"/>
      <c r="MTC1" s="498"/>
      <c r="MTD1" s="498"/>
      <c r="MTE1" s="498"/>
      <c r="MTF1" s="498"/>
      <c r="MTG1" s="498"/>
      <c r="MTH1" s="498"/>
      <c r="MTI1" s="498"/>
      <c r="MTJ1" s="498"/>
      <c r="MTK1" s="498"/>
      <c r="MTL1" s="498"/>
      <c r="MTM1" s="498"/>
      <c r="MTN1" s="498"/>
      <c r="MTO1" s="498"/>
      <c r="MTP1" s="498"/>
      <c r="MTQ1" s="498"/>
      <c r="MTR1" s="498"/>
      <c r="MTS1" s="498"/>
      <c r="MTT1" s="498"/>
      <c r="MTU1" s="498"/>
      <c r="MTV1" s="498"/>
      <c r="MTW1" s="498"/>
      <c r="MTX1" s="498"/>
      <c r="MTY1" s="498"/>
      <c r="MTZ1" s="498"/>
      <c r="MUA1" s="498"/>
      <c r="MUB1" s="498"/>
      <c r="MUC1" s="498"/>
      <c r="MUD1" s="498"/>
      <c r="MUE1" s="498"/>
      <c r="MUF1" s="498"/>
      <c r="MUG1" s="498"/>
      <c r="MUH1" s="498"/>
      <c r="MUI1" s="498"/>
      <c r="MUJ1" s="498"/>
      <c r="MUK1" s="498"/>
      <c r="MUL1" s="498"/>
      <c r="MUM1" s="498"/>
      <c r="MUN1" s="498"/>
      <c r="MUO1" s="498"/>
      <c r="MUP1" s="498"/>
      <c r="MUQ1" s="498"/>
      <c r="MUR1" s="498"/>
      <c r="MUS1" s="498"/>
      <c r="MUT1" s="498"/>
      <c r="MUU1" s="498"/>
      <c r="MUV1" s="498"/>
      <c r="MUW1" s="498"/>
      <c r="MUX1" s="498"/>
      <c r="MUY1" s="498"/>
      <c r="MUZ1" s="498"/>
      <c r="MVA1" s="498"/>
      <c r="MVB1" s="498"/>
      <c r="MVC1" s="498"/>
      <c r="MVD1" s="498"/>
      <c r="MVE1" s="498"/>
      <c r="MVF1" s="498"/>
      <c r="MVG1" s="498"/>
      <c r="MVH1" s="498"/>
      <c r="MVI1" s="498"/>
      <c r="MVJ1" s="498"/>
      <c r="MVK1" s="498"/>
      <c r="MVL1" s="498"/>
      <c r="MVM1" s="498"/>
      <c r="MVN1" s="498"/>
      <c r="MVO1" s="498"/>
      <c r="MVP1" s="498"/>
      <c r="MVQ1" s="498"/>
      <c r="MVR1" s="498"/>
      <c r="MVS1" s="498"/>
      <c r="MVT1" s="498"/>
      <c r="MVU1" s="498"/>
      <c r="MVV1" s="498"/>
      <c r="MVW1" s="498"/>
      <c r="MVX1" s="498"/>
      <c r="MVY1" s="498"/>
      <c r="MVZ1" s="498"/>
      <c r="MWA1" s="498"/>
      <c r="MWB1" s="498"/>
      <c r="MWC1" s="498"/>
      <c r="MWD1" s="498"/>
      <c r="MWE1" s="498"/>
      <c r="MWF1" s="498"/>
      <c r="MWG1" s="498"/>
      <c r="MWH1" s="498"/>
      <c r="MWI1" s="498"/>
      <c r="MWJ1" s="498"/>
      <c r="MWK1" s="498"/>
      <c r="MWL1" s="498"/>
      <c r="MWM1" s="498"/>
      <c r="MWN1" s="498"/>
      <c r="MWO1" s="498"/>
      <c r="MWP1" s="498"/>
      <c r="MWQ1" s="498"/>
      <c r="MWR1" s="498"/>
      <c r="MWS1" s="498"/>
      <c r="MWT1" s="498"/>
      <c r="MWU1" s="498"/>
      <c r="MWV1" s="498"/>
      <c r="MWW1" s="498"/>
      <c r="MWX1" s="498"/>
      <c r="MWY1" s="498"/>
      <c r="MWZ1" s="498"/>
      <c r="MXA1" s="498"/>
      <c r="MXB1" s="498"/>
      <c r="MXC1" s="498"/>
      <c r="MXD1" s="498"/>
      <c r="MXE1" s="498"/>
      <c r="MXF1" s="498"/>
      <c r="MXG1" s="498"/>
      <c r="MXH1" s="498"/>
      <c r="MXI1" s="498"/>
      <c r="MXJ1" s="498"/>
      <c r="MXK1" s="498"/>
      <c r="MXL1" s="498"/>
      <c r="MXM1" s="498"/>
      <c r="MXN1" s="498"/>
      <c r="MXO1" s="498"/>
      <c r="MXP1" s="498"/>
      <c r="MXQ1" s="498"/>
      <c r="MXR1" s="498"/>
      <c r="MXS1" s="498"/>
      <c r="MXT1" s="498"/>
      <c r="MXU1" s="498"/>
      <c r="MXV1" s="498"/>
      <c r="MXW1" s="498"/>
      <c r="MXX1" s="498"/>
      <c r="MXY1" s="498"/>
      <c r="MXZ1" s="498"/>
      <c r="MYA1" s="498"/>
      <c r="MYB1" s="498"/>
      <c r="MYC1" s="498"/>
      <c r="MYD1" s="498"/>
      <c r="MYE1" s="498"/>
      <c r="MYF1" s="498"/>
      <c r="MYG1" s="498"/>
      <c r="MYH1" s="498"/>
      <c r="MYI1" s="498"/>
      <c r="MYJ1" s="498"/>
      <c r="MYK1" s="498"/>
      <c r="MYL1" s="498"/>
      <c r="MYM1" s="498"/>
      <c r="MYN1" s="498"/>
      <c r="MYO1" s="498"/>
      <c r="MYP1" s="498"/>
      <c r="MYQ1" s="498"/>
      <c r="MYR1" s="498"/>
      <c r="MYS1" s="498"/>
      <c r="MYT1" s="498"/>
      <c r="MYU1" s="498"/>
      <c r="MYV1" s="498"/>
      <c r="MYW1" s="498"/>
      <c r="MYX1" s="498"/>
      <c r="MYY1" s="498"/>
      <c r="MYZ1" s="498"/>
      <c r="MZA1" s="498"/>
      <c r="MZB1" s="498"/>
      <c r="MZC1" s="498"/>
      <c r="MZD1" s="498"/>
      <c r="MZE1" s="498"/>
      <c r="MZF1" s="498"/>
      <c r="MZG1" s="498"/>
      <c r="MZH1" s="498"/>
      <c r="MZI1" s="498"/>
      <c r="MZJ1" s="498"/>
      <c r="MZK1" s="498"/>
      <c r="MZL1" s="498"/>
      <c r="MZM1" s="498"/>
      <c r="MZN1" s="498"/>
      <c r="MZO1" s="498"/>
      <c r="MZP1" s="498"/>
      <c r="MZQ1" s="498"/>
      <c r="MZR1" s="498"/>
      <c r="MZS1" s="498"/>
      <c r="MZT1" s="498"/>
      <c r="MZU1" s="498"/>
      <c r="MZV1" s="498"/>
      <c r="MZW1" s="498"/>
      <c r="MZX1" s="498"/>
      <c r="MZY1" s="498"/>
      <c r="MZZ1" s="498"/>
      <c r="NAA1" s="498"/>
      <c r="NAB1" s="498"/>
      <c r="NAC1" s="498"/>
      <c r="NAD1" s="498"/>
      <c r="NAE1" s="498"/>
      <c r="NAF1" s="498"/>
      <c r="NAG1" s="498"/>
      <c r="NAH1" s="498"/>
      <c r="NAI1" s="498"/>
      <c r="NAJ1" s="498"/>
      <c r="NAK1" s="498"/>
      <c r="NAL1" s="498"/>
      <c r="NAM1" s="498"/>
      <c r="NAN1" s="498"/>
      <c r="NAO1" s="498"/>
      <c r="NAP1" s="498"/>
      <c r="NAQ1" s="498"/>
      <c r="NAR1" s="498"/>
      <c r="NAS1" s="498"/>
      <c r="NAT1" s="498"/>
      <c r="NAU1" s="498"/>
      <c r="NAV1" s="498"/>
      <c r="NAW1" s="498"/>
      <c r="NAX1" s="498"/>
      <c r="NAY1" s="498"/>
      <c r="NAZ1" s="498"/>
      <c r="NBA1" s="498"/>
      <c r="NBB1" s="498"/>
      <c r="NBC1" s="498"/>
      <c r="NBD1" s="498"/>
      <c r="NBE1" s="498"/>
      <c r="NBF1" s="498"/>
      <c r="NBG1" s="498"/>
      <c r="NBH1" s="498"/>
      <c r="NBI1" s="498"/>
      <c r="NBJ1" s="498"/>
      <c r="NBK1" s="498"/>
      <c r="NBL1" s="498"/>
      <c r="NBM1" s="498"/>
      <c r="NBN1" s="498"/>
      <c r="NBO1" s="498"/>
      <c r="NBP1" s="498"/>
      <c r="NBQ1" s="498"/>
      <c r="NBR1" s="498"/>
      <c r="NBS1" s="498"/>
      <c r="NBT1" s="498"/>
      <c r="NBU1" s="498"/>
      <c r="NBV1" s="498"/>
      <c r="NBW1" s="498"/>
      <c r="NBX1" s="498"/>
      <c r="NBY1" s="498"/>
      <c r="NBZ1" s="498"/>
      <c r="NCA1" s="498"/>
      <c r="NCB1" s="498"/>
      <c r="NCC1" s="498"/>
      <c r="NCD1" s="498"/>
      <c r="NCE1" s="498"/>
      <c r="NCF1" s="498"/>
      <c r="NCG1" s="498"/>
      <c r="NCH1" s="498"/>
      <c r="NCI1" s="498"/>
      <c r="NCJ1" s="498"/>
      <c r="NCK1" s="498"/>
      <c r="NCL1" s="498"/>
      <c r="NCM1" s="498"/>
      <c r="NCN1" s="498"/>
      <c r="NCO1" s="498"/>
      <c r="NCP1" s="498"/>
      <c r="NCQ1" s="498"/>
      <c r="NCR1" s="498"/>
      <c r="NCS1" s="498"/>
      <c r="NCT1" s="498"/>
      <c r="NCU1" s="498"/>
      <c r="NCV1" s="498"/>
      <c r="NCW1" s="498"/>
      <c r="NCX1" s="498"/>
      <c r="NCY1" s="498"/>
      <c r="NCZ1" s="498"/>
      <c r="NDA1" s="498"/>
      <c r="NDB1" s="498"/>
      <c r="NDC1" s="498"/>
      <c r="NDD1" s="498"/>
      <c r="NDE1" s="498"/>
      <c r="NDF1" s="498"/>
      <c r="NDG1" s="498"/>
      <c r="NDH1" s="498"/>
      <c r="NDI1" s="498"/>
      <c r="NDJ1" s="498"/>
      <c r="NDK1" s="498"/>
      <c r="NDL1" s="498"/>
      <c r="NDM1" s="498"/>
      <c r="NDN1" s="498"/>
      <c r="NDO1" s="498"/>
      <c r="NDP1" s="498"/>
      <c r="NDQ1" s="498"/>
      <c r="NDR1" s="498"/>
      <c r="NDS1" s="498"/>
      <c r="NDT1" s="498"/>
      <c r="NDU1" s="498"/>
      <c r="NDV1" s="498"/>
      <c r="NDW1" s="498"/>
      <c r="NDX1" s="498"/>
      <c r="NDY1" s="498"/>
      <c r="NDZ1" s="498"/>
      <c r="NEA1" s="498"/>
      <c r="NEB1" s="498"/>
      <c r="NEC1" s="498"/>
      <c r="NED1" s="498"/>
      <c r="NEE1" s="498"/>
      <c r="NEF1" s="498"/>
      <c r="NEG1" s="498"/>
      <c r="NEH1" s="498"/>
      <c r="NEI1" s="498"/>
      <c r="NEJ1" s="498"/>
      <c r="NEK1" s="498"/>
      <c r="NEL1" s="498"/>
      <c r="NEM1" s="498"/>
      <c r="NEN1" s="498"/>
      <c r="NEO1" s="498"/>
      <c r="NEP1" s="498"/>
      <c r="NEQ1" s="498"/>
      <c r="NER1" s="498"/>
      <c r="NES1" s="498"/>
      <c r="NET1" s="498"/>
      <c r="NEU1" s="498"/>
      <c r="NEV1" s="498"/>
      <c r="NEW1" s="498"/>
      <c r="NEX1" s="498"/>
      <c r="NEY1" s="498"/>
      <c r="NEZ1" s="498"/>
      <c r="NFA1" s="498"/>
      <c r="NFB1" s="498"/>
      <c r="NFC1" s="498"/>
      <c r="NFD1" s="498"/>
      <c r="NFE1" s="498"/>
      <c r="NFF1" s="498"/>
      <c r="NFG1" s="498"/>
      <c r="NFH1" s="498"/>
      <c r="NFI1" s="498"/>
      <c r="NFJ1" s="498"/>
      <c r="NFK1" s="498"/>
      <c r="NFL1" s="498"/>
      <c r="NFM1" s="498"/>
      <c r="NFN1" s="498"/>
      <c r="NFO1" s="498"/>
      <c r="NFP1" s="498"/>
      <c r="NFQ1" s="498"/>
      <c r="NFR1" s="498"/>
      <c r="NFS1" s="498"/>
      <c r="NFT1" s="498"/>
      <c r="NFU1" s="498"/>
      <c r="NFV1" s="498"/>
      <c r="NFW1" s="498"/>
      <c r="NFX1" s="498"/>
      <c r="NFY1" s="498"/>
      <c r="NFZ1" s="498"/>
      <c r="NGA1" s="498"/>
      <c r="NGB1" s="498"/>
      <c r="NGC1" s="498"/>
      <c r="NGD1" s="498"/>
      <c r="NGE1" s="498"/>
      <c r="NGF1" s="498"/>
      <c r="NGG1" s="498"/>
      <c r="NGH1" s="498"/>
      <c r="NGI1" s="498"/>
      <c r="NGJ1" s="498"/>
      <c r="NGK1" s="498"/>
      <c r="NGL1" s="498"/>
      <c r="NGM1" s="498"/>
      <c r="NGN1" s="498"/>
      <c r="NGO1" s="498"/>
      <c r="NGP1" s="498"/>
      <c r="NGQ1" s="498"/>
      <c r="NGR1" s="498"/>
      <c r="NGS1" s="498"/>
      <c r="NGT1" s="498"/>
      <c r="NGU1" s="498"/>
      <c r="NGV1" s="498"/>
      <c r="NGW1" s="498"/>
      <c r="NGX1" s="498"/>
      <c r="NGY1" s="498"/>
      <c r="NGZ1" s="498"/>
      <c r="NHA1" s="498"/>
      <c r="NHB1" s="498"/>
      <c r="NHC1" s="498"/>
      <c r="NHD1" s="498"/>
      <c r="NHE1" s="498"/>
      <c r="NHF1" s="498"/>
      <c r="NHG1" s="498"/>
      <c r="NHH1" s="498"/>
      <c r="NHI1" s="498"/>
      <c r="NHJ1" s="498"/>
      <c r="NHK1" s="498"/>
      <c r="NHL1" s="498"/>
      <c r="NHM1" s="498"/>
      <c r="NHN1" s="498"/>
      <c r="NHO1" s="498"/>
      <c r="NHP1" s="498"/>
      <c r="NHQ1" s="498"/>
      <c r="NHR1" s="498"/>
      <c r="NHS1" s="498"/>
      <c r="NHT1" s="498"/>
      <c r="NHU1" s="498"/>
      <c r="NHV1" s="498"/>
      <c r="NHW1" s="498"/>
      <c r="NHX1" s="498"/>
      <c r="NHY1" s="498"/>
      <c r="NHZ1" s="498"/>
      <c r="NIA1" s="498"/>
      <c r="NIB1" s="498"/>
      <c r="NIC1" s="498"/>
      <c r="NID1" s="498"/>
      <c r="NIE1" s="498"/>
      <c r="NIF1" s="498"/>
      <c r="NIG1" s="498"/>
      <c r="NIH1" s="498"/>
      <c r="NII1" s="498"/>
      <c r="NIJ1" s="498"/>
      <c r="NIK1" s="498"/>
      <c r="NIL1" s="498"/>
      <c r="NIM1" s="498"/>
      <c r="NIN1" s="498"/>
      <c r="NIO1" s="498"/>
      <c r="NIP1" s="498"/>
      <c r="NIQ1" s="498"/>
      <c r="NIR1" s="498"/>
      <c r="NIS1" s="498"/>
      <c r="NIT1" s="498"/>
      <c r="NIU1" s="498"/>
      <c r="NIV1" s="498"/>
      <c r="NIW1" s="498"/>
      <c r="NIX1" s="498"/>
      <c r="NIY1" s="498"/>
      <c r="NIZ1" s="498"/>
      <c r="NJA1" s="498"/>
      <c r="NJB1" s="498"/>
      <c r="NJC1" s="498"/>
      <c r="NJD1" s="498"/>
      <c r="NJE1" s="498"/>
      <c r="NJF1" s="498"/>
      <c r="NJG1" s="498"/>
      <c r="NJH1" s="498"/>
      <c r="NJI1" s="498"/>
      <c r="NJJ1" s="498"/>
      <c r="NJK1" s="498"/>
      <c r="NJL1" s="498"/>
      <c r="NJM1" s="498"/>
      <c r="NJN1" s="498"/>
      <c r="NJO1" s="498"/>
      <c r="NJP1" s="498"/>
      <c r="NJQ1" s="498"/>
      <c r="NJR1" s="498"/>
      <c r="NJS1" s="498"/>
      <c r="NJT1" s="498"/>
      <c r="NJU1" s="498"/>
      <c r="NJV1" s="498"/>
      <c r="NJW1" s="498"/>
      <c r="NJX1" s="498"/>
      <c r="NJY1" s="498"/>
      <c r="NJZ1" s="498"/>
      <c r="NKA1" s="498"/>
      <c r="NKB1" s="498"/>
      <c r="NKC1" s="498"/>
      <c r="NKD1" s="498"/>
      <c r="NKE1" s="498"/>
      <c r="NKF1" s="498"/>
      <c r="NKG1" s="498"/>
      <c r="NKH1" s="498"/>
      <c r="NKI1" s="498"/>
      <c r="NKJ1" s="498"/>
      <c r="NKK1" s="498"/>
      <c r="NKL1" s="498"/>
      <c r="NKM1" s="498"/>
      <c r="NKN1" s="498"/>
      <c r="NKO1" s="498"/>
      <c r="NKP1" s="498"/>
      <c r="NKQ1" s="498"/>
      <c r="NKR1" s="498"/>
      <c r="NKS1" s="498"/>
      <c r="NKT1" s="498"/>
      <c r="NKU1" s="498"/>
      <c r="NKV1" s="498"/>
      <c r="NKW1" s="498"/>
      <c r="NKX1" s="498"/>
      <c r="NKY1" s="498"/>
      <c r="NKZ1" s="498"/>
      <c r="NLA1" s="498"/>
      <c r="NLB1" s="498"/>
      <c r="NLC1" s="498"/>
      <c r="NLD1" s="498"/>
      <c r="NLE1" s="498"/>
      <c r="NLF1" s="498"/>
      <c r="NLG1" s="498"/>
      <c r="NLH1" s="498"/>
      <c r="NLI1" s="498"/>
      <c r="NLJ1" s="498"/>
      <c r="NLK1" s="498"/>
      <c r="NLL1" s="498"/>
      <c r="NLM1" s="498"/>
      <c r="NLN1" s="498"/>
      <c r="NLO1" s="498"/>
      <c r="NLP1" s="498"/>
      <c r="NLQ1" s="498"/>
      <c r="NLR1" s="498"/>
      <c r="NLS1" s="498"/>
      <c r="NLT1" s="498"/>
      <c r="NLU1" s="498"/>
      <c r="NLV1" s="498"/>
      <c r="NLW1" s="498"/>
      <c r="NLX1" s="498"/>
      <c r="NLY1" s="498"/>
      <c r="NLZ1" s="498"/>
      <c r="NMA1" s="498"/>
      <c r="NMB1" s="498"/>
      <c r="NMC1" s="498"/>
      <c r="NMD1" s="498"/>
      <c r="NME1" s="498"/>
      <c r="NMF1" s="498"/>
      <c r="NMG1" s="498"/>
      <c r="NMH1" s="498"/>
      <c r="NMI1" s="498"/>
      <c r="NMJ1" s="498"/>
      <c r="NMK1" s="498"/>
      <c r="NML1" s="498"/>
      <c r="NMM1" s="498"/>
      <c r="NMN1" s="498"/>
      <c r="NMO1" s="498"/>
      <c r="NMP1" s="498"/>
      <c r="NMQ1" s="498"/>
      <c r="NMR1" s="498"/>
      <c r="NMS1" s="498"/>
      <c r="NMT1" s="498"/>
      <c r="NMU1" s="498"/>
      <c r="NMV1" s="498"/>
      <c r="NMW1" s="498"/>
      <c r="NMX1" s="498"/>
      <c r="NMY1" s="498"/>
      <c r="NMZ1" s="498"/>
      <c r="NNA1" s="498"/>
      <c r="NNB1" s="498"/>
      <c r="NNC1" s="498"/>
      <c r="NND1" s="498"/>
      <c r="NNE1" s="498"/>
      <c r="NNF1" s="498"/>
      <c r="NNG1" s="498"/>
      <c r="NNH1" s="498"/>
      <c r="NNI1" s="498"/>
      <c r="NNJ1" s="498"/>
      <c r="NNK1" s="498"/>
      <c r="NNL1" s="498"/>
      <c r="NNM1" s="498"/>
      <c r="NNN1" s="498"/>
      <c r="NNO1" s="498"/>
      <c r="NNP1" s="498"/>
      <c r="NNQ1" s="498"/>
      <c r="NNR1" s="498"/>
      <c r="NNS1" s="498"/>
      <c r="NNT1" s="498"/>
      <c r="NNU1" s="498"/>
      <c r="NNV1" s="498"/>
      <c r="NNW1" s="498"/>
      <c r="NNX1" s="498"/>
      <c r="NNY1" s="498"/>
      <c r="NNZ1" s="498"/>
      <c r="NOA1" s="498"/>
      <c r="NOB1" s="498"/>
      <c r="NOC1" s="498"/>
      <c r="NOD1" s="498"/>
      <c r="NOE1" s="498"/>
      <c r="NOF1" s="498"/>
      <c r="NOG1" s="498"/>
      <c r="NOH1" s="498"/>
      <c r="NOI1" s="498"/>
      <c r="NOJ1" s="498"/>
      <c r="NOK1" s="498"/>
      <c r="NOL1" s="498"/>
      <c r="NOM1" s="498"/>
      <c r="NON1" s="498"/>
      <c r="NOO1" s="498"/>
      <c r="NOP1" s="498"/>
      <c r="NOQ1" s="498"/>
      <c r="NOR1" s="498"/>
      <c r="NOS1" s="498"/>
      <c r="NOT1" s="498"/>
      <c r="NOU1" s="498"/>
      <c r="NOV1" s="498"/>
      <c r="NOW1" s="498"/>
      <c r="NOX1" s="498"/>
      <c r="NOY1" s="498"/>
      <c r="NOZ1" s="498"/>
      <c r="NPA1" s="498"/>
      <c r="NPB1" s="498"/>
      <c r="NPC1" s="498"/>
      <c r="NPD1" s="498"/>
      <c r="NPE1" s="498"/>
      <c r="NPF1" s="498"/>
      <c r="NPG1" s="498"/>
      <c r="NPH1" s="498"/>
      <c r="NPI1" s="498"/>
      <c r="NPJ1" s="498"/>
      <c r="NPK1" s="498"/>
      <c r="NPL1" s="498"/>
      <c r="NPM1" s="498"/>
      <c r="NPN1" s="498"/>
      <c r="NPO1" s="498"/>
      <c r="NPP1" s="498"/>
      <c r="NPQ1" s="498"/>
      <c r="NPR1" s="498"/>
      <c r="NPS1" s="498"/>
      <c r="NPT1" s="498"/>
      <c r="NPU1" s="498"/>
      <c r="NPV1" s="498"/>
      <c r="NPW1" s="498"/>
      <c r="NPX1" s="498"/>
      <c r="NPY1" s="498"/>
      <c r="NPZ1" s="498"/>
      <c r="NQA1" s="498"/>
      <c r="NQB1" s="498"/>
      <c r="NQC1" s="498"/>
      <c r="NQD1" s="498"/>
      <c r="NQE1" s="498"/>
      <c r="NQF1" s="498"/>
      <c r="NQG1" s="498"/>
      <c r="NQH1" s="498"/>
      <c r="NQI1" s="498"/>
      <c r="NQJ1" s="498"/>
      <c r="NQK1" s="498"/>
      <c r="NQL1" s="498"/>
      <c r="NQM1" s="498"/>
      <c r="NQN1" s="498"/>
      <c r="NQO1" s="498"/>
      <c r="NQP1" s="498"/>
      <c r="NQQ1" s="498"/>
      <c r="NQR1" s="498"/>
      <c r="NQS1" s="498"/>
      <c r="NQT1" s="498"/>
      <c r="NQU1" s="498"/>
      <c r="NQV1" s="498"/>
      <c r="NQW1" s="498"/>
      <c r="NQX1" s="498"/>
      <c r="NQY1" s="498"/>
      <c r="NQZ1" s="498"/>
      <c r="NRA1" s="498"/>
      <c r="NRB1" s="498"/>
      <c r="NRC1" s="498"/>
      <c r="NRD1" s="498"/>
      <c r="NRE1" s="498"/>
      <c r="NRF1" s="498"/>
      <c r="NRG1" s="498"/>
      <c r="NRH1" s="498"/>
      <c r="NRI1" s="498"/>
      <c r="NRJ1" s="498"/>
      <c r="NRK1" s="498"/>
      <c r="NRL1" s="498"/>
      <c r="NRM1" s="498"/>
      <c r="NRN1" s="498"/>
      <c r="NRO1" s="498"/>
      <c r="NRP1" s="498"/>
      <c r="NRQ1" s="498"/>
      <c r="NRR1" s="498"/>
      <c r="NRS1" s="498"/>
      <c r="NRT1" s="498"/>
      <c r="NRU1" s="498"/>
      <c r="NRV1" s="498"/>
      <c r="NRW1" s="498"/>
      <c r="NRX1" s="498"/>
      <c r="NRY1" s="498"/>
      <c r="NRZ1" s="498"/>
      <c r="NSA1" s="498"/>
      <c r="NSB1" s="498"/>
      <c r="NSC1" s="498"/>
      <c r="NSD1" s="498"/>
      <c r="NSE1" s="498"/>
      <c r="NSF1" s="498"/>
      <c r="NSG1" s="498"/>
      <c r="NSH1" s="498"/>
      <c r="NSI1" s="498"/>
      <c r="NSJ1" s="498"/>
      <c r="NSK1" s="498"/>
      <c r="NSL1" s="498"/>
      <c r="NSM1" s="498"/>
      <c r="NSN1" s="498"/>
      <c r="NSO1" s="498"/>
      <c r="NSP1" s="498"/>
      <c r="NSQ1" s="498"/>
      <c r="NSR1" s="498"/>
      <c r="NSS1" s="498"/>
      <c r="NST1" s="498"/>
      <c r="NSU1" s="498"/>
      <c r="NSV1" s="498"/>
      <c r="NSW1" s="498"/>
      <c r="NSX1" s="498"/>
      <c r="NSY1" s="498"/>
      <c r="NSZ1" s="498"/>
      <c r="NTA1" s="498"/>
      <c r="NTB1" s="498"/>
      <c r="NTC1" s="498"/>
      <c r="NTD1" s="498"/>
      <c r="NTE1" s="498"/>
      <c r="NTF1" s="498"/>
      <c r="NTG1" s="498"/>
      <c r="NTH1" s="498"/>
      <c r="NTI1" s="498"/>
      <c r="NTJ1" s="498"/>
      <c r="NTK1" s="498"/>
      <c r="NTL1" s="498"/>
      <c r="NTM1" s="498"/>
      <c r="NTN1" s="498"/>
      <c r="NTO1" s="498"/>
      <c r="NTP1" s="498"/>
      <c r="NTQ1" s="498"/>
      <c r="NTR1" s="498"/>
      <c r="NTS1" s="498"/>
      <c r="NTT1" s="498"/>
      <c r="NTU1" s="498"/>
      <c r="NTV1" s="498"/>
      <c r="NTW1" s="498"/>
      <c r="NTX1" s="498"/>
      <c r="NTY1" s="498"/>
      <c r="NTZ1" s="498"/>
      <c r="NUA1" s="498"/>
      <c r="NUB1" s="498"/>
      <c r="NUC1" s="498"/>
      <c r="NUD1" s="498"/>
      <c r="NUE1" s="498"/>
      <c r="NUF1" s="498"/>
      <c r="NUG1" s="498"/>
      <c r="NUH1" s="498"/>
      <c r="NUI1" s="498"/>
      <c r="NUJ1" s="498"/>
      <c r="NUK1" s="498"/>
      <c r="NUL1" s="498"/>
      <c r="NUM1" s="498"/>
      <c r="NUN1" s="498"/>
      <c r="NUO1" s="498"/>
      <c r="NUP1" s="498"/>
      <c r="NUQ1" s="498"/>
      <c r="NUR1" s="498"/>
      <c r="NUS1" s="498"/>
      <c r="NUT1" s="498"/>
      <c r="NUU1" s="498"/>
      <c r="NUV1" s="498"/>
      <c r="NUW1" s="498"/>
      <c r="NUX1" s="498"/>
      <c r="NUY1" s="498"/>
      <c r="NUZ1" s="498"/>
      <c r="NVA1" s="498"/>
      <c r="NVB1" s="498"/>
      <c r="NVC1" s="498"/>
      <c r="NVD1" s="498"/>
      <c r="NVE1" s="498"/>
      <c r="NVF1" s="498"/>
      <c r="NVG1" s="498"/>
      <c r="NVH1" s="498"/>
      <c r="NVI1" s="498"/>
      <c r="NVJ1" s="498"/>
      <c r="NVK1" s="498"/>
      <c r="NVL1" s="498"/>
      <c r="NVM1" s="498"/>
      <c r="NVN1" s="498"/>
      <c r="NVO1" s="498"/>
      <c r="NVP1" s="498"/>
      <c r="NVQ1" s="498"/>
      <c r="NVR1" s="498"/>
      <c r="NVS1" s="498"/>
      <c r="NVT1" s="498"/>
      <c r="NVU1" s="498"/>
      <c r="NVV1" s="498"/>
      <c r="NVW1" s="498"/>
      <c r="NVX1" s="498"/>
      <c r="NVY1" s="498"/>
      <c r="NVZ1" s="498"/>
      <c r="NWA1" s="498"/>
      <c r="NWB1" s="498"/>
      <c r="NWC1" s="498"/>
      <c r="NWD1" s="498"/>
      <c r="NWE1" s="498"/>
      <c r="NWF1" s="498"/>
      <c r="NWG1" s="498"/>
      <c r="NWH1" s="498"/>
      <c r="NWI1" s="498"/>
      <c r="NWJ1" s="498"/>
      <c r="NWK1" s="498"/>
      <c r="NWL1" s="498"/>
      <c r="NWM1" s="498"/>
      <c r="NWN1" s="498"/>
      <c r="NWO1" s="498"/>
      <c r="NWP1" s="498"/>
      <c r="NWQ1" s="498"/>
      <c r="NWR1" s="498"/>
      <c r="NWS1" s="498"/>
      <c r="NWT1" s="498"/>
      <c r="NWU1" s="498"/>
      <c r="NWV1" s="498"/>
      <c r="NWW1" s="498"/>
      <c r="NWX1" s="498"/>
      <c r="NWY1" s="498"/>
      <c r="NWZ1" s="498"/>
      <c r="NXA1" s="498"/>
      <c r="NXB1" s="498"/>
      <c r="NXC1" s="498"/>
      <c r="NXD1" s="498"/>
      <c r="NXE1" s="498"/>
      <c r="NXF1" s="498"/>
      <c r="NXG1" s="498"/>
      <c r="NXH1" s="498"/>
      <c r="NXI1" s="498"/>
      <c r="NXJ1" s="498"/>
      <c r="NXK1" s="498"/>
      <c r="NXL1" s="498"/>
      <c r="NXM1" s="498"/>
      <c r="NXN1" s="498"/>
      <c r="NXO1" s="498"/>
      <c r="NXP1" s="498"/>
      <c r="NXQ1" s="498"/>
      <c r="NXR1" s="498"/>
      <c r="NXS1" s="498"/>
      <c r="NXT1" s="498"/>
      <c r="NXU1" s="498"/>
      <c r="NXV1" s="498"/>
      <c r="NXW1" s="498"/>
      <c r="NXX1" s="498"/>
      <c r="NXY1" s="498"/>
      <c r="NXZ1" s="498"/>
      <c r="NYA1" s="498"/>
      <c r="NYB1" s="498"/>
      <c r="NYC1" s="498"/>
      <c r="NYD1" s="498"/>
      <c r="NYE1" s="498"/>
      <c r="NYF1" s="498"/>
      <c r="NYG1" s="498"/>
      <c r="NYH1" s="498"/>
      <c r="NYI1" s="498"/>
      <c r="NYJ1" s="498"/>
      <c r="NYK1" s="498"/>
      <c r="NYL1" s="498"/>
      <c r="NYM1" s="498"/>
      <c r="NYN1" s="498"/>
      <c r="NYO1" s="498"/>
      <c r="NYP1" s="498"/>
      <c r="NYQ1" s="498"/>
      <c r="NYR1" s="498"/>
      <c r="NYS1" s="498"/>
      <c r="NYT1" s="498"/>
      <c r="NYU1" s="498"/>
      <c r="NYV1" s="498"/>
      <c r="NYW1" s="498"/>
      <c r="NYX1" s="498"/>
      <c r="NYY1" s="498"/>
      <c r="NYZ1" s="498"/>
      <c r="NZA1" s="498"/>
      <c r="NZB1" s="498"/>
      <c r="NZC1" s="498"/>
      <c r="NZD1" s="498"/>
      <c r="NZE1" s="498"/>
      <c r="NZF1" s="498"/>
      <c r="NZG1" s="498"/>
      <c r="NZH1" s="498"/>
      <c r="NZI1" s="498"/>
      <c r="NZJ1" s="498"/>
      <c r="NZK1" s="498"/>
      <c r="NZL1" s="498"/>
      <c r="NZM1" s="498"/>
      <c r="NZN1" s="498"/>
      <c r="NZO1" s="498"/>
      <c r="NZP1" s="498"/>
      <c r="NZQ1" s="498"/>
      <c r="NZR1" s="498"/>
      <c r="NZS1" s="498"/>
      <c r="NZT1" s="498"/>
      <c r="NZU1" s="498"/>
      <c r="NZV1" s="498"/>
      <c r="NZW1" s="498"/>
      <c r="NZX1" s="498"/>
      <c r="NZY1" s="498"/>
      <c r="NZZ1" s="498"/>
      <c r="OAA1" s="498"/>
      <c r="OAB1" s="498"/>
      <c r="OAC1" s="498"/>
      <c r="OAD1" s="498"/>
      <c r="OAE1" s="498"/>
      <c r="OAF1" s="498"/>
      <c r="OAG1" s="498"/>
      <c r="OAH1" s="498"/>
      <c r="OAI1" s="498"/>
      <c r="OAJ1" s="498"/>
      <c r="OAK1" s="498"/>
      <c r="OAL1" s="498"/>
      <c r="OAM1" s="498"/>
      <c r="OAN1" s="498"/>
      <c r="OAO1" s="498"/>
      <c r="OAP1" s="498"/>
      <c r="OAQ1" s="498"/>
      <c r="OAR1" s="498"/>
      <c r="OAS1" s="498"/>
      <c r="OAT1" s="498"/>
      <c r="OAU1" s="498"/>
      <c r="OAV1" s="498"/>
      <c r="OAW1" s="498"/>
      <c r="OAX1" s="498"/>
      <c r="OAY1" s="498"/>
      <c r="OAZ1" s="498"/>
      <c r="OBA1" s="498"/>
      <c r="OBB1" s="498"/>
      <c r="OBC1" s="498"/>
      <c r="OBD1" s="498"/>
      <c r="OBE1" s="498"/>
      <c r="OBF1" s="498"/>
      <c r="OBG1" s="498"/>
      <c r="OBH1" s="498"/>
      <c r="OBI1" s="498"/>
      <c r="OBJ1" s="498"/>
      <c r="OBK1" s="498"/>
      <c r="OBL1" s="498"/>
      <c r="OBM1" s="498"/>
      <c r="OBN1" s="498"/>
      <c r="OBO1" s="498"/>
      <c r="OBP1" s="498"/>
      <c r="OBQ1" s="498"/>
      <c r="OBR1" s="498"/>
      <c r="OBS1" s="498"/>
      <c r="OBT1" s="498"/>
      <c r="OBU1" s="498"/>
      <c r="OBV1" s="498"/>
      <c r="OBW1" s="498"/>
      <c r="OBX1" s="498"/>
      <c r="OBY1" s="498"/>
      <c r="OBZ1" s="498"/>
      <c r="OCA1" s="498"/>
      <c r="OCB1" s="498"/>
      <c r="OCC1" s="498"/>
      <c r="OCD1" s="498"/>
      <c r="OCE1" s="498"/>
      <c r="OCF1" s="498"/>
      <c r="OCG1" s="498"/>
      <c r="OCH1" s="498"/>
      <c r="OCI1" s="498"/>
      <c r="OCJ1" s="498"/>
      <c r="OCK1" s="498"/>
      <c r="OCL1" s="498"/>
      <c r="OCM1" s="498"/>
      <c r="OCN1" s="498"/>
      <c r="OCO1" s="498"/>
      <c r="OCP1" s="498"/>
      <c r="OCQ1" s="498"/>
      <c r="OCR1" s="498"/>
      <c r="OCS1" s="498"/>
      <c r="OCT1" s="498"/>
      <c r="OCU1" s="498"/>
      <c r="OCV1" s="498"/>
      <c r="OCW1" s="498"/>
      <c r="OCX1" s="498"/>
      <c r="OCY1" s="498"/>
      <c r="OCZ1" s="498"/>
      <c r="ODA1" s="498"/>
      <c r="ODB1" s="498"/>
      <c r="ODC1" s="498"/>
      <c r="ODD1" s="498"/>
      <c r="ODE1" s="498"/>
      <c r="ODF1" s="498"/>
      <c r="ODG1" s="498"/>
      <c r="ODH1" s="498"/>
      <c r="ODI1" s="498"/>
      <c r="ODJ1" s="498"/>
      <c r="ODK1" s="498"/>
      <c r="ODL1" s="498"/>
      <c r="ODM1" s="498"/>
      <c r="ODN1" s="498"/>
      <c r="ODO1" s="498"/>
      <c r="ODP1" s="498"/>
      <c r="ODQ1" s="498"/>
      <c r="ODR1" s="498"/>
      <c r="ODS1" s="498"/>
      <c r="ODT1" s="498"/>
      <c r="ODU1" s="498"/>
      <c r="ODV1" s="498"/>
      <c r="ODW1" s="498"/>
      <c r="ODX1" s="498"/>
      <c r="ODY1" s="498"/>
      <c r="ODZ1" s="498"/>
      <c r="OEA1" s="498"/>
      <c r="OEB1" s="498"/>
      <c r="OEC1" s="498"/>
      <c r="OED1" s="498"/>
      <c r="OEE1" s="498"/>
      <c r="OEF1" s="498"/>
      <c r="OEG1" s="498"/>
      <c r="OEH1" s="498"/>
      <c r="OEI1" s="498"/>
      <c r="OEJ1" s="498"/>
      <c r="OEK1" s="498"/>
      <c r="OEL1" s="498"/>
      <c r="OEM1" s="498"/>
      <c r="OEN1" s="498"/>
      <c r="OEO1" s="498"/>
      <c r="OEP1" s="498"/>
      <c r="OEQ1" s="498"/>
      <c r="OER1" s="498"/>
      <c r="OES1" s="498"/>
      <c r="OET1" s="498"/>
      <c r="OEU1" s="498"/>
      <c r="OEV1" s="498"/>
      <c r="OEW1" s="498"/>
      <c r="OEX1" s="498"/>
      <c r="OEY1" s="498"/>
      <c r="OEZ1" s="498"/>
      <c r="OFA1" s="498"/>
      <c r="OFB1" s="498"/>
      <c r="OFC1" s="498"/>
      <c r="OFD1" s="498"/>
      <c r="OFE1" s="498"/>
      <c r="OFF1" s="498"/>
      <c r="OFG1" s="498"/>
      <c r="OFH1" s="498"/>
      <c r="OFI1" s="498"/>
      <c r="OFJ1" s="498"/>
      <c r="OFK1" s="498"/>
      <c r="OFL1" s="498"/>
      <c r="OFM1" s="498"/>
      <c r="OFN1" s="498"/>
      <c r="OFO1" s="498"/>
      <c r="OFP1" s="498"/>
      <c r="OFQ1" s="498"/>
      <c r="OFR1" s="498"/>
      <c r="OFS1" s="498"/>
      <c r="OFT1" s="498"/>
      <c r="OFU1" s="498"/>
      <c r="OFV1" s="498"/>
      <c r="OFW1" s="498"/>
      <c r="OFX1" s="498"/>
      <c r="OFY1" s="498"/>
      <c r="OFZ1" s="498"/>
      <c r="OGA1" s="498"/>
      <c r="OGB1" s="498"/>
      <c r="OGC1" s="498"/>
      <c r="OGD1" s="498"/>
      <c r="OGE1" s="498"/>
      <c r="OGF1" s="498"/>
      <c r="OGG1" s="498"/>
      <c r="OGH1" s="498"/>
      <c r="OGI1" s="498"/>
      <c r="OGJ1" s="498"/>
      <c r="OGK1" s="498"/>
      <c r="OGL1" s="498"/>
      <c r="OGM1" s="498"/>
      <c r="OGN1" s="498"/>
      <c r="OGO1" s="498"/>
      <c r="OGP1" s="498"/>
      <c r="OGQ1" s="498"/>
      <c r="OGR1" s="498"/>
      <c r="OGS1" s="498"/>
      <c r="OGT1" s="498"/>
      <c r="OGU1" s="498"/>
      <c r="OGV1" s="498"/>
      <c r="OGW1" s="498"/>
      <c r="OGX1" s="498"/>
      <c r="OGY1" s="498"/>
      <c r="OGZ1" s="498"/>
      <c r="OHA1" s="498"/>
      <c r="OHB1" s="498"/>
      <c r="OHC1" s="498"/>
      <c r="OHD1" s="498"/>
      <c r="OHE1" s="498"/>
      <c r="OHF1" s="498"/>
      <c r="OHG1" s="498"/>
      <c r="OHH1" s="498"/>
      <c r="OHI1" s="498"/>
      <c r="OHJ1" s="498"/>
      <c r="OHK1" s="498"/>
      <c r="OHL1" s="498"/>
      <c r="OHM1" s="498"/>
      <c r="OHN1" s="498"/>
      <c r="OHO1" s="498"/>
      <c r="OHP1" s="498"/>
      <c r="OHQ1" s="498"/>
      <c r="OHR1" s="498"/>
      <c r="OHS1" s="498"/>
      <c r="OHT1" s="498"/>
      <c r="OHU1" s="498"/>
      <c r="OHV1" s="498"/>
      <c r="OHW1" s="498"/>
      <c r="OHX1" s="498"/>
      <c r="OHY1" s="498"/>
      <c r="OHZ1" s="498"/>
      <c r="OIA1" s="498"/>
      <c r="OIB1" s="498"/>
      <c r="OIC1" s="498"/>
      <c r="OID1" s="498"/>
      <c r="OIE1" s="498"/>
      <c r="OIF1" s="498"/>
      <c r="OIG1" s="498"/>
      <c r="OIH1" s="498"/>
      <c r="OII1" s="498"/>
      <c r="OIJ1" s="498"/>
      <c r="OIK1" s="498"/>
      <c r="OIL1" s="498"/>
      <c r="OIM1" s="498"/>
      <c r="OIN1" s="498"/>
      <c r="OIO1" s="498"/>
      <c r="OIP1" s="498"/>
      <c r="OIQ1" s="498"/>
      <c r="OIR1" s="498"/>
      <c r="OIS1" s="498"/>
      <c r="OIT1" s="498"/>
      <c r="OIU1" s="498"/>
      <c r="OIV1" s="498"/>
      <c r="OIW1" s="498"/>
      <c r="OIX1" s="498"/>
      <c r="OIY1" s="498"/>
      <c r="OIZ1" s="498"/>
      <c r="OJA1" s="498"/>
      <c r="OJB1" s="498"/>
      <c r="OJC1" s="498"/>
      <c r="OJD1" s="498"/>
      <c r="OJE1" s="498"/>
      <c r="OJF1" s="498"/>
      <c r="OJG1" s="498"/>
      <c r="OJH1" s="498"/>
      <c r="OJI1" s="498"/>
      <c r="OJJ1" s="498"/>
      <c r="OJK1" s="498"/>
      <c r="OJL1" s="498"/>
      <c r="OJM1" s="498"/>
      <c r="OJN1" s="498"/>
      <c r="OJO1" s="498"/>
      <c r="OJP1" s="498"/>
      <c r="OJQ1" s="498"/>
      <c r="OJR1" s="498"/>
      <c r="OJS1" s="498"/>
      <c r="OJT1" s="498"/>
      <c r="OJU1" s="498"/>
      <c r="OJV1" s="498"/>
      <c r="OJW1" s="498"/>
      <c r="OJX1" s="498"/>
      <c r="OJY1" s="498"/>
      <c r="OJZ1" s="498"/>
      <c r="OKA1" s="498"/>
      <c r="OKB1" s="498"/>
      <c r="OKC1" s="498"/>
      <c r="OKD1" s="498"/>
      <c r="OKE1" s="498"/>
      <c r="OKF1" s="498"/>
      <c r="OKG1" s="498"/>
      <c r="OKH1" s="498"/>
      <c r="OKI1" s="498"/>
      <c r="OKJ1" s="498"/>
      <c r="OKK1" s="498"/>
      <c r="OKL1" s="498"/>
      <c r="OKM1" s="498"/>
      <c r="OKN1" s="498"/>
      <c r="OKO1" s="498"/>
      <c r="OKP1" s="498"/>
      <c r="OKQ1" s="498"/>
      <c r="OKR1" s="498"/>
      <c r="OKS1" s="498"/>
      <c r="OKT1" s="498"/>
      <c r="OKU1" s="498"/>
      <c r="OKV1" s="498"/>
      <c r="OKW1" s="498"/>
      <c r="OKX1" s="498"/>
      <c r="OKY1" s="498"/>
      <c r="OKZ1" s="498"/>
      <c r="OLA1" s="498"/>
      <c r="OLB1" s="498"/>
      <c r="OLC1" s="498"/>
      <c r="OLD1" s="498"/>
      <c r="OLE1" s="498"/>
      <c r="OLF1" s="498"/>
      <c r="OLG1" s="498"/>
      <c r="OLH1" s="498"/>
      <c r="OLI1" s="498"/>
      <c r="OLJ1" s="498"/>
      <c r="OLK1" s="498"/>
      <c r="OLL1" s="498"/>
      <c r="OLM1" s="498"/>
      <c r="OLN1" s="498"/>
      <c r="OLO1" s="498"/>
      <c r="OLP1" s="498"/>
      <c r="OLQ1" s="498"/>
      <c r="OLR1" s="498"/>
      <c r="OLS1" s="498"/>
      <c r="OLT1" s="498"/>
      <c r="OLU1" s="498"/>
      <c r="OLV1" s="498"/>
      <c r="OLW1" s="498"/>
      <c r="OLX1" s="498"/>
      <c r="OLY1" s="498"/>
      <c r="OLZ1" s="498"/>
      <c r="OMA1" s="498"/>
      <c r="OMB1" s="498"/>
      <c r="OMC1" s="498"/>
      <c r="OMD1" s="498"/>
      <c r="OME1" s="498"/>
      <c r="OMF1" s="498"/>
      <c r="OMG1" s="498"/>
      <c r="OMH1" s="498"/>
      <c r="OMI1" s="498"/>
      <c r="OMJ1" s="498"/>
      <c r="OMK1" s="498"/>
      <c r="OML1" s="498"/>
      <c r="OMM1" s="498"/>
      <c r="OMN1" s="498"/>
      <c r="OMO1" s="498"/>
      <c r="OMP1" s="498"/>
      <c r="OMQ1" s="498"/>
      <c r="OMR1" s="498"/>
      <c r="OMS1" s="498"/>
      <c r="OMT1" s="498"/>
      <c r="OMU1" s="498"/>
      <c r="OMV1" s="498"/>
      <c r="OMW1" s="498"/>
      <c r="OMX1" s="498"/>
      <c r="OMY1" s="498"/>
      <c r="OMZ1" s="498"/>
      <c r="ONA1" s="498"/>
      <c r="ONB1" s="498"/>
      <c r="ONC1" s="498"/>
      <c r="OND1" s="498"/>
      <c r="ONE1" s="498"/>
      <c r="ONF1" s="498"/>
      <c r="ONG1" s="498"/>
      <c r="ONH1" s="498"/>
      <c r="ONI1" s="498"/>
      <c r="ONJ1" s="498"/>
      <c r="ONK1" s="498"/>
      <c r="ONL1" s="498"/>
      <c r="ONM1" s="498"/>
      <c r="ONN1" s="498"/>
      <c r="ONO1" s="498"/>
      <c r="ONP1" s="498"/>
      <c r="ONQ1" s="498"/>
      <c r="ONR1" s="498"/>
      <c r="ONS1" s="498"/>
      <c r="ONT1" s="498"/>
      <c r="ONU1" s="498"/>
      <c r="ONV1" s="498"/>
      <c r="ONW1" s="498"/>
      <c r="ONX1" s="498"/>
      <c r="ONY1" s="498"/>
      <c r="ONZ1" s="498"/>
      <c r="OOA1" s="498"/>
      <c r="OOB1" s="498"/>
      <c r="OOC1" s="498"/>
      <c r="OOD1" s="498"/>
      <c r="OOE1" s="498"/>
      <c r="OOF1" s="498"/>
      <c r="OOG1" s="498"/>
      <c r="OOH1" s="498"/>
      <c r="OOI1" s="498"/>
      <c r="OOJ1" s="498"/>
      <c r="OOK1" s="498"/>
      <c r="OOL1" s="498"/>
      <c r="OOM1" s="498"/>
      <c r="OON1" s="498"/>
      <c r="OOO1" s="498"/>
      <c r="OOP1" s="498"/>
      <c r="OOQ1" s="498"/>
      <c r="OOR1" s="498"/>
      <c r="OOS1" s="498"/>
      <c r="OOT1" s="498"/>
      <c r="OOU1" s="498"/>
      <c r="OOV1" s="498"/>
      <c r="OOW1" s="498"/>
      <c r="OOX1" s="498"/>
      <c r="OOY1" s="498"/>
      <c r="OOZ1" s="498"/>
      <c r="OPA1" s="498"/>
      <c r="OPB1" s="498"/>
      <c r="OPC1" s="498"/>
      <c r="OPD1" s="498"/>
      <c r="OPE1" s="498"/>
      <c r="OPF1" s="498"/>
      <c r="OPG1" s="498"/>
      <c r="OPH1" s="498"/>
      <c r="OPI1" s="498"/>
      <c r="OPJ1" s="498"/>
      <c r="OPK1" s="498"/>
      <c r="OPL1" s="498"/>
      <c r="OPM1" s="498"/>
      <c r="OPN1" s="498"/>
      <c r="OPO1" s="498"/>
      <c r="OPP1" s="498"/>
      <c r="OPQ1" s="498"/>
      <c r="OPR1" s="498"/>
      <c r="OPS1" s="498"/>
      <c r="OPT1" s="498"/>
      <c r="OPU1" s="498"/>
      <c r="OPV1" s="498"/>
      <c r="OPW1" s="498"/>
      <c r="OPX1" s="498"/>
      <c r="OPY1" s="498"/>
      <c r="OPZ1" s="498"/>
      <c r="OQA1" s="498"/>
      <c r="OQB1" s="498"/>
      <c r="OQC1" s="498"/>
      <c r="OQD1" s="498"/>
      <c r="OQE1" s="498"/>
      <c r="OQF1" s="498"/>
      <c r="OQG1" s="498"/>
      <c r="OQH1" s="498"/>
      <c r="OQI1" s="498"/>
      <c r="OQJ1" s="498"/>
      <c r="OQK1" s="498"/>
      <c r="OQL1" s="498"/>
      <c r="OQM1" s="498"/>
      <c r="OQN1" s="498"/>
      <c r="OQO1" s="498"/>
      <c r="OQP1" s="498"/>
      <c r="OQQ1" s="498"/>
      <c r="OQR1" s="498"/>
      <c r="OQS1" s="498"/>
      <c r="OQT1" s="498"/>
      <c r="OQU1" s="498"/>
      <c r="OQV1" s="498"/>
      <c r="OQW1" s="498"/>
      <c r="OQX1" s="498"/>
      <c r="OQY1" s="498"/>
      <c r="OQZ1" s="498"/>
      <c r="ORA1" s="498"/>
      <c r="ORB1" s="498"/>
      <c r="ORC1" s="498"/>
      <c r="ORD1" s="498"/>
      <c r="ORE1" s="498"/>
      <c r="ORF1" s="498"/>
      <c r="ORG1" s="498"/>
      <c r="ORH1" s="498"/>
      <c r="ORI1" s="498"/>
      <c r="ORJ1" s="498"/>
      <c r="ORK1" s="498"/>
      <c r="ORL1" s="498"/>
      <c r="ORM1" s="498"/>
      <c r="ORN1" s="498"/>
      <c r="ORO1" s="498"/>
      <c r="ORP1" s="498"/>
      <c r="ORQ1" s="498"/>
      <c r="ORR1" s="498"/>
      <c r="ORS1" s="498"/>
      <c r="ORT1" s="498"/>
      <c r="ORU1" s="498"/>
      <c r="ORV1" s="498"/>
      <c r="ORW1" s="498"/>
      <c r="ORX1" s="498"/>
      <c r="ORY1" s="498"/>
      <c r="ORZ1" s="498"/>
      <c r="OSA1" s="498"/>
      <c r="OSB1" s="498"/>
      <c r="OSC1" s="498"/>
      <c r="OSD1" s="498"/>
      <c r="OSE1" s="498"/>
      <c r="OSF1" s="498"/>
      <c r="OSG1" s="498"/>
      <c r="OSH1" s="498"/>
      <c r="OSI1" s="498"/>
      <c r="OSJ1" s="498"/>
      <c r="OSK1" s="498"/>
      <c r="OSL1" s="498"/>
      <c r="OSM1" s="498"/>
      <c r="OSN1" s="498"/>
      <c r="OSO1" s="498"/>
      <c r="OSP1" s="498"/>
      <c r="OSQ1" s="498"/>
      <c r="OSR1" s="498"/>
      <c r="OSS1" s="498"/>
      <c r="OST1" s="498"/>
      <c r="OSU1" s="498"/>
      <c r="OSV1" s="498"/>
      <c r="OSW1" s="498"/>
      <c r="OSX1" s="498"/>
      <c r="OSY1" s="498"/>
      <c r="OSZ1" s="498"/>
      <c r="OTA1" s="498"/>
      <c r="OTB1" s="498"/>
      <c r="OTC1" s="498"/>
      <c r="OTD1" s="498"/>
      <c r="OTE1" s="498"/>
      <c r="OTF1" s="498"/>
      <c r="OTG1" s="498"/>
      <c r="OTH1" s="498"/>
      <c r="OTI1" s="498"/>
      <c r="OTJ1" s="498"/>
      <c r="OTK1" s="498"/>
      <c r="OTL1" s="498"/>
      <c r="OTM1" s="498"/>
      <c r="OTN1" s="498"/>
      <c r="OTO1" s="498"/>
      <c r="OTP1" s="498"/>
      <c r="OTQ1" s="498"/>
      <c r="OTR1" s="498"/>
      <c r="OTS1" s="498"/>
      <c r="OTT1" s="498"/>
      <c r="OTU1" s="498"/>
      <c r="OTV1" s="498"/>
      <c r="OTW1" s="498"/>
      <c r="OTX1" s="498"/>
      <c r="OTY1" s="498"/>
      <c r="OTZ1" s="498"/>
      <c r="OUA1" s="498"/>
      <c r="OUB1" s="498"/>
      <c r="OUC1" s="498"/>
      <c r="OUD1" s="498"/>
      <c r="OUE1" s="498"/>
      <c r="OUF1" s="498"/>
      <c r="OUG1" s="498"/>
      <c r="OUH1" s="498"/>
      <c r="OUI1" s="498"/>
      <c r="OUJ1" s="498"/>
      <c r="OUK1" s="498"/>
      <c r="OUL1" s="498"/>
      <c r="OUM1" s="498"/>
      <c r="OUN1" s="498"/>
      <c r="OUO1" s="498"/>
      <c r="OUP1" s="498"/>
      <c r="OUQ1" s="498"/>
      <c r="OUR1" s="498"/>
      <c r="OUS1" s="498"/>
      <c r="OUT1" s="498"/>
      <c r="OUU1" s="498"/>
      <c r="OUV1" s="498"/>
      <c r="OUW1" s="498"/>
      <c r="OUX1" s="498"/>
      <c r="OUY1" s="498"/>
      <c r="OUZ1" s="498"/>
      <c r="OVA1" s="498"/>
      <c r="OVB1" s="498"/>
      <c r="OVC1" s="498"/>
      <c r="OVD1" s="498"/>
      <c r="OVE1" s="498"/>
      <c r="OVF1" s="498"/>
      <c r="OVG1" s="498"/>
      <c r="OVH1" s="498"/>
      <c r="OVI1" s="498"/>
      <c r="OVJ1" s="498"/>
      <c r="OVK1" s="498"/>
      <c r="OVL1" s="498"/>
      <c r="OVM1" s="498"/>
      <c r="OVN1" s="498"/>
      <c r="OVO1" s="498"/>
      <c r="OVP1" s="498"/>
      <c r="OVQ1" s="498"/>
      <c r="OVR1" s="498"/>
      <c r="OVS1" s="498"/>
      <c r="OVT1" s="498"/>
      <c r="OVU1" s="498"/>
      <c r="OVV1" s="498"/>
      <c r="OVW1" s="498"/>
      <c r="OVX1" s="498"/>
      <c r="OVY1" s="498"/>
      <c r="OVZ1" s="498"/>
      <c r="OWA1" s="498"/>
      <c r="OWB1" s="498"/>
      <c r="OWC1" s="498"/>
      <c r="OWD1" s="498"/>
      <c r="OWE1" s="498"/>
      <c r="OWF1" s="498"/>
      <c r="OWG1" s="498"/>
      <c r="OWH1" s="498"/>
      <c r="OWI1" s="498"/>
      <c r="OWJ1" s="498"/>
      <c r="OWK1" s="498"/>
      <c r="OWL1" s="498"/>
      <c r="OWM1" s="498"/>
      <c r="OWN1" s="498"/>
      <c r="OWO1" s="498"/>
      <c r="OWP1" s="498"/>
      <c r="OWQ1" s="498"/>
      <c r="OWR1" s="498"/>
      <c r="OWS1" s="498"/>
      <c r="OWT1" s="498"/>
      <c r="OWU1" s="498"/>
      <c r="OWV1" s="498"/>
      <c r="OWW1" s="498"/>
      <c r="OWX1" s="498"/>
      <c r="OWY1" s="498"/>
      <c r="OWZ1" s="498"/>
      <c r="OXA1" s="498"/>
      <c r="OXB1" s="498"/>
      <c r="OXC1" s="498"/>
      <c r="OXD1" s="498"/>
      <c r="OXE1" s="498"/>
      <c r="OXF1" s="498"/>
      <c r="OXG1" s="498"/>
      <c r="OXH1" s="498"/>
      <c r="OXI1" s="498"/>
      <c r="OXJ1" s="498"/>
      <c r="OXK1" s="498"/>
      <c r="OXL1" s="498"/>
      <c r="OXM1" s="498"/>
      <c r="OXN1" s="498"/>
      <c r="OXO1" s="498"/>
      <c r="OXP1" s="498"/>
      <c r="OXQ1" s="498"/>
      <c r="OXR1" s="498"/>
      <c r="OXS1" s="498"/>
      <c r="OXT1" s="498"/>
      <c r="OXU1" s="498"/>
      <c r="OXV1" s="498"/>
      <c r="OXW1" s="498"/>
      <c r="OXX1" s="498"/>
      <c r="OXY1" s="498"/>
      <c r="OXZ1" s="498"/>
      <c r="OYA1" s="498"/>
      <c r="OYB1" s="498"/>
      <c r="OYC1" s="498"/>
      <c r="OYD1" s="498"/>
      <c r="OYE1" s="498"/>
      <c r="OYF1" s="498"/>
      <c r="OYG1" s="498"/>
      <c r="OYH1" s="498"/>
      <c r="OYI1" s="498"/>
      <c r="OYJ1" s="498"/>
      <c r="OYK1" s="498"/>
      <c r="OYL1" s="498"/>
      <c r="OYM1" s="498"/>
      <c r="OYN1" s="498"/>
      <c r="OYO1" s="498"/>
      <c r="OYP1" s="498"/>
      <c r="OYQ1" s="498"/>
      <c r="OYR1" s="498"/>
      <c r="OYS1" s="498"/>
      <c r="OYT1" s="498"/>
      <c r="OYU1" s="498"/>
      <c r="OYV1" s="498"/>
      <c r="OYW1" s="498"/>
      <c r="OYX1" s="498"/>
      <c r="OYY1" s="498"/>
      <c r="OYZ1" s="498"/>
      <c r="OZA1" s="498"/>
      <c r="OZB1" s="498"/>
      <c r="OZC1" s="498"/>
      <c r="OZD1" s="498"/>
      <c r="OZE1" s="498"/>
      <c r="OZF1" s="498"/>
      <c r="OZG1" s="498"/>
      <c r="OZH1" s="498"/>
      <c r="OZI1" s="498"/>
      <c r="OZJ1" s="498"/>
      <c r="OZK1" s="498"/>
      <c r="OZL1" s="498"/>
      <c r="OZM1" s="498"/>
      <c r="OZN1" s="498"/>
      <c r="OZO1" s="498"/>
      <c r="OZP1" s="498"/>
      <c r="OZQ1" s="498"/>
      <c r="OZR1" s="498"/>
      <c r="OZS1" s="498"/>
      <c r="OZT1" s="498"/>
      <c r="OZU1" s="498"/>
      <c r="OZV1" s="498"/>
      <c r="OZW1" s="498"/>
      <c r="OZX1" s="498"/>
      <c r="OZY1" s="498"/>
      <c r="OZZ1" s="498"/>
      <c r="PAA1" s="498"/>
      <c r="PAB1" s="498"/>
      <c r="PAC1" s="498"/>
      <c r="PAD1" s="498"/>
      <c r="PAE1" s="498"/>
      <c r="PAF1" s="498"/>
      <c r="PAG1" s="498"/>
      <c r="PAH1" s="498"/>
      <c r="PAI1" s="498"/>
      <c r="PAJ1" s="498"/>
      <c r="PAK1" s="498"/>
      <c r="PAL1" s="498"/>
      <c r="PAM1" s="498"/>
      <c r="PAN1" s="498"/>
      <c r="PAO1" s="498"/>
      <c r="PAP1" s="498"/>
      <c r="PAQ1" s="498"/>
      <c r="PAR1" s="498"/>
      <c r="PAS1" s="498"/>
      <c r="PAT1" s="498"/>
      <c r="PAU1" s="498"/>
      <c r="PAV1" s="498"/>
      <c r="PAW1" s="498"/>
      <c r="PAX1" s="498"/>
      <c r="PAY1" s="498"/>
      <c r="PAZ1" s="498"/>
      <c r="PBA1" s="498"/>
      <c r="PBB1" s="498"/>
      <c r="PBC1" s="498"/>
      <c r="PBD1" s="498"/>
      <c r="PBE1" s="498"/>
      <c r="PBF1" s="498"/>
      <c r="PBG1" s="498"/>
      <c r="PBH1" s="498"/>
      <c r="PBI1" s="498"/>
      <c r="PBJ1" s="498"/>
      <c r="PBK1" s="498"/>
      <c r="PBL1" s="498"/>
      <c r="PBM1" s="498"/>
      <c r="PBN1" s="498"/>
      <c r="PBO1" s="498"/>
      <c r="PBP1" s="498"/>
      <c r="PBQ1" s="498"/>
      <c r="PBR1" s="498"/>
      <c r="PBS1" s="498"/>
      <c r="PBT1" s="498"/>
      <c r="PBU1" s="498"/>
      <c r="PBV1" s="498"/>
      <c r="PBW1" s="498"/>
      <c r="PBX1" s="498"/>
      <c r="PBY1" s="498"/>
      <c r="PBZ1" s="498"/>
      <c r="PCA1" s="498"/>
      <c r="PCB1" s="498"/>
      <c r="PCC1" s="498"/>
      <c r="PCD1" s="498"/>
      <c r="PCE1" s="498"/>
      <c r="PCF1" s="498"/>
      <c r="PCG1" s="498"/>
      <c r="PCH1" s="498"/>
      <c r="PCI1" s="498"/>
      <c r="PCJ1" s="498"/>
      <c r="PCK1" s="498"/>
      <c r="PCL1" s="498"/>
      <c r="PCM1" s="498"/>
      <c r="PCN1" s="498"/>
      <c r="PCO1" s="498"/>
      <c r="PCP1" s="498"/>
      <c r="PCQ1" s="498"/>
      <c r="PCR1" s="498"/>
      <c r="PCS1" s="498"/>
      <c r="PCT1" s="498"/>
      <c r="PCU1" s="498"/>
      <c r="PCV1" s="498"/>
      <c r="PCW1" s="498"/>
      <c r="PCX1" s="498"/>
      <c r="PCY1" s="498"/>
      <c r="PCZ1" s="498"/>
      <c r="PDA1" s="498"/>
      <c r="PDB1" s="498"/>
      <c r="PDC1" s="498"/>
      <c r="PDD1" s="498"/>
      <c r="PDE1" s="498"/>
      <c r="PDF1" s="498"/>
      <c r="PDG1" s="498"/>
      <c r="PDH1" s="498"/>
      <c r="PDI1" s="498"/>
      <c r="PDJ1" s="498"/>
      <c r="PDK1" s="498"/>
      <c r="PDL1" s="498"/>
      <c r="PDM1" s="498"/>
      <c r="PDN1" s="498"/>
      <c r="PDO1" s="498"/>
      <c r="PDP1" s="498"/>
      <c r="PDQ1" s="498"/>
      <c r="PDR1" s="498"/>
      <c r="PDS1" s="498"/>
      <c r="PDT1" s="498"/>
      <c r="PDU1" s="498"/>
      <c r="PDV1" s="498"/>
      <c r="PDW1" s="498"/>
      <c r="PDX1" s="498"/>
      <c r="PDY1" s="498"/>
      <c r="PDZ1" s="498"/>
      <c r="PEA1" s="498"/>
      <c r="PEB1" s="498"/>
      <c r="PEC1" s="498"/>
      <c r="PED1" s="498"/>
      <c r="PEE1" s="498"/>
      <c r="PEF1" s="498"/>
      <c r="PEG1" s="498"/>
      <c r="PEH1" s="498"/>
      <c r="PEI1" s="498"/>
      <c r="PEJ1" s="498"/>
      <c r="PEK1" s="498"/>
      <c r="PEL1" s="498"/>
      <c r="PEM1" s="498"/>
      <c r="PEN1" s="498"/>
      <c r="PEO1" s="498"/>
      <c r="PEP1" s="498"/>
      <c r="PEQ1" s="498"/>
      <c r="PER1" s="498"/>
      <c r="PES1" s="498"/>
      <c r="PET1" s="498"/>
      <c r="PEU1" s="498"/>
      <c r="PEV1" s="498"/>
      <c r="PEW1" s="498"/>
      <c r="PEX1" s="498"/>
      <c r="PEY1" s="498"/>
      <c r="PEZ1" s="498"/>
      <c r="PFA1" s="498"/>
      <c r="PFB1" s="498"/>
      <c r="PFC1" s="498"/>
      <c r="PFD1" s="498"/>
      <c r="PFE1" s="498"/>
      <c r="PFF1" s="498"/>
      <c r="PFG1" s="498"/>
      <c r="PFH1" s="498"/>
      <c r="PFI1" s="498"/>
      <c r="PFJ1" s="498"/>
      <c r="PFK1" s="498"/>
      <c r="PFL1" s="498"/>
      <c r="PFM1" s="498"/>
      <c r="PFN1" s="498"/>
      <c r="PFO1" s="498"/>
      <c r="PFP1" s="498"/>
      <c r="PFQ1" s="498"/>
      <c r="PFR1" s="498"/>
      <c r="PFS1" s="498"/>
      <c r="PFT1" s="498"/>
      <c r="PFU1" s="498"/>
      <c r="PFV1" s="498"/>
      <c r="PFW1" s="498"/>
      <c r="PFX1" s="498"/>
      <c r="PFY1" s="498"/>
      <c r="PFZ1" s="498"/>
      <c r="PGA1" s="498"/>
      <c r="PGB1" s="498"/>
      <c r="PGC1" s="498"/>
      <c r="PGD1" s="498"/>
      <c r="PGE1" s="498"/>
      <c r="PGF1" s="498"/>
      <c r="PGG1" s="498"/>
      <c r="PGH1" s="498"/>
      <c r="PGI1" s="498"/>
      <c r="PGJ1" s="498"/>
      <c r="PGK1" s="498"/>
      <c r="PGL1" s="498"/>
      <c r="PGM1" s="498"/>
      <c r="PGN1" s="498"/>
      <c r="PGO1" s="498"/>
      <c r="PGP1" s="498"/>
      <c r="PGQ1" s="498"/>
      <c r="PGR1" s="498"/>
      <c r="PGS1" s="498"/>
      <c r="PGT1" s="498"/>
      <c r="PGU1" s="498"/>
      <c r="PGV1" s="498"/>
      <c r="PGW1" s="498"/>
      <c r="PGX1" s="498"/>
      <c r="PGY1" s="498"/>
      <c r="PGZ1" s="498"/>
      <c r="PHA1" s="498"/>
      <c r="PHB1" s="498"/>
      <c r="PHC1" s="498"/>
      <c r="PHD1" s="498"/>
      <c r="PHE1" s="498"/>
      <c r="PHF1" s="498"/>
      <c r="PHG1" s="498"/>
      <c r="PHH1" s="498"/>
      <c r="PHI1" s="498"/>
      <c r="PHJ1" s="498"/>
      <c r="PHK1" s="498"/>
      <c r="PHL1" s="498"/>
      <c r="PHM1" s="498"/>
      <c r="PHN1" s="498"/>
      <c r="PHO1" s="498"/>
      <c r="PHP1" s="498"/>
      <c r="PHQ1" s="498"/>
      <c r="PHR1" s="498"/>
      <c r="PHS1" s="498"/>
      <c r="PHT1" s="498"/>
      <c r="PHU1" s="498"/>
      <c r="PHV1" s="498"/>
      <c r="PHW1" s="498"/>
      <c r="PHX1" s="498"/>
      <c r="PHY1" s="498"/>
      <c r="PHZ1" s="498"/>
      <c r="PIA1" s="498"/>
      <c r="PIB1" s="498"/>
      <c r="PIC1" s="498"/>
      <c r="PID1" s="498"/>
      <c r="PIE1" s="498"/>
      <c r="PIF1" s="498"/>
      <c r="PIG1" s="498"/>
      <c r="PIH1" s="498"/>
      <c r="PII1" s="498"/>
      <c r="PIJ1" s="498"/>
      <c r="PIK1" s="498"/>
      <c r="PIL1" s="498"/>
      <c r="PIM1" s="498"/>
      <c r="PIN1" s="498"/>
      <c r="PIO1" s="498"/>
      <c r="PIP1" s="498"/>
      <c r="PIQ1" s="498"/>
      <c r="PIR1" s="498"/>
      <c r="PIS1" s="498"/>
      <c r="PIT1" s="498"/>
      <c r="PIU1" s="498"/>
      <c r="PIV1" s="498"/>
      <c r="PIW1" s="498"/>
      <c r="PIX1" s="498"/>
      <c r="PIY1" s="498"/>
      <c r="PIZ1" s="498"/>
      <c r="PJA1" s="498"/>
      <c r="PJB1" s="498"/>
      <c r="PJC1" s="498"/>
      <c r="PJD1" s="498"/>
      <c r="PJE1" s="498"/>
      <c r="PJF1" s="498"/>
      <c r="PJG1" s="498"/>
      <c r="PJH1" s="498"/>
      <c r="PJI1" s="498"/>
      <c r="PJJ1" s="498"/>
      <c r="PJK1" s="498"/>
      <c r="PJL1" s="498"/>
      <c r="PJM1" s="498"/>
      <c r="PJN1" s="498"/>
      <c r="PJO1" s="498"/>
      <c r="PJP1" s="498"/>
      <c r="PJQ1" s="498"/>
      <c r="PJR1" s="498"/>
      <c r="PJS1" s="498"/>
      <c r="PJT1" s="498"/>
      <c r="PJU1" s="498"/>
      <c r="PJV1" s="498"/>
      <c r="PJW1" s="498"/>
      <c r="PJX1" s="498"/>
      <c r="PJY1" s="498"/>
      <c r="PJZ1" s="498"/>
      <c r="PKA1" s="498"/>
      <c r="PKB1" s="498"/>
      <c r="PKC1" s="498"/>
      <c r="PKD1" s="498"/>
      <c r="PKE1" s="498"/>
      <c r="PKF1" s="498"/>
      <c r="PKG1" s="498"/>
      <c r="PKH1" s="498"/>
      <c r="PKI1" s="498"/>
      <c r="PKJ1" s="498"/>
      <c r="PKK1" s="498"/>
      <c r="PKL1" s="498"/>
      <c r="PKM1" s="498"/>
      <c r="PKN1" s="498"/>
      <c r="PKO1" s="498"/>
      <c r="PKP1" s="498"/>
      <c r="PKQ1" s="498"/>
      <c r="PKR1" s="498"/>
      <c r="PKS1" s="498"/>
      <c r="PKT1" s="498"/>
      <c r="PKU1" s="498"/>
      <c r="PKV1" s="498"/>
      <c r="PKW1" s="498"/>
      <c r="PKX1" s="498"/>
      <c r="PKY1" s="498"/>
      <c r="PKZ1" s="498"/>
      <c r="PLA1" s="498"/>
      <c r="PLB1" s="498"/>
      <c r="PLC1" s="498"/>
      <c r="PLD1" s="498"/>
      <c r="PLE1" s="498"/>
      <c r="PLF1" s="498"/>
      <c r="PLG1" s="498"/>
      <c r="PLH1" s="498"/>
      <c r="PLI1" s="498"/>
      <c r="PLJ1" s="498"/>
      <c r="PLK1" s="498"/>
      <c r="PLL1" s="498"/>
      <c r="PLM1" s="498"/>
      <c r="PLN1" s="498"/>
      <c r="PLO1" s="498"/>
      <c r="PLP1" s="498"/>
      <c r="PLQ1" s="498"/>
      <c r="PLR1" s="498"/>
      <c r="PLS1" s="498"/>
      <c r="PLT1" s="498"/>
      <c r="PLU1" s="498"/>
      <c r="PLV1" s="498"/>
      <c r="PLW1" s="498"/>
      <c r="PLX1" s="498"/>
      <c r="PLY1" s="498"/>
      <c r="PLZ1" s="498"/>
      <c r="PMA1" s="498"/>
      <c r="PMB1" s="498"/>
      <c r="PMC1" s="498"/>
      <c r="PMD1" s="498"/>
      <c r="PME1" s="498"/>
      <c r="PMF1" s="498"/>
      <c r="PMG1" s="498"/>
      <c r="PMH1" s="498"/>
      <c r="PMI1" s="498"/>
      <c r="PMJ1" s="498"/>
      <c r="PMK1" s="498"/>
      <c r="PML1" s="498"/>
      <c r="PMM1" s="498"/>
      <c r="PMN1" s="498"/>
      <c r="PMO1" s="498"/>
      <c r="PMP1" s="498"/>
      <c r="PMQ1" s="498"/>
      <c r="PMR1" s="498"/>
      <c r="PMS1" s="498"/>
      <c r="PMT1" s="498"/>
      <c r="PMU1" s="498"/>
      <c r="PMV1" s="498"/>
      <c r="PMW1" s="498"/>
      <c r="PMX1" s="498"/>
      <c r="PMY1" s="498"/>
      <c r="PMZ1" s="498"/>
      <c r="PNA1" s="498"/>
      <c r="PNB1" s="498"/>
      <c r="PNC1" s="498"/>
      <c r="PND1" s="498"/>
      <c r="PNE1" s="498"/>
      <c r="PNF1" s="498"/>
      <c r="PNG1" s="498"/>
      <c r="PNH1" s="498"/>
      <c r="PNI1" s="498"/>
      <c r="PNJ1" s="498"/>
      <c r="PNK1" s="498"/>
      <c r="PNL1" s="498"/>
      <c r="PNM1" s="498"/>
      <c r="PNN1" s="498"/>
      <c r="PNO1" s="498"/>
      <c r="PNP1" s="498"/>
      <c r="PNQ1" s="498"/>
      <c r="PNR1" s="498"/>
      <c r="PNS1" s="498"/>
      <c r="PNT1" s="498"/>
      <c r="PNU1" s="498"/>
      <c r="PNV1" s="498"/>
      <c r="PNW1" s="498"/>
      <c r="PNX1" s="498"/>
      <c r="PNY1" s="498"/>
      <c r="PNZ1" s="498"/>
      <c r="POA1" s="498"/>
      <c r="POB1" s="498"/>
      <c r="POC1" s="498"/>
      <c r="POD1" s="498"/>
      <c r="POE1" s="498"/>
      <c r="POF1" s="498"/>
      <c r="POG1" s="498"/>
      <c r="POH1" s="498"/>
      <c r="POI1" s="498"/>
      <c r="POJ1" s="498"/>
      <c r="POK1" s="498"/>
      <c r="POL1" s="498"/>
      <c r="POM1" s="498"/>
      <c r="PON1" s="498"/>
      <c r="POO1" s="498"/>
      <c r="POP1" s="498"/>
      <c r="POQ1" s="498"/>
      <c r="POR1" s="498"/>
      <c r="POS1" s="498"/>
      <c r="POT1" s="498"/>
      <c r="POU1" s="498"/>
      <c r="POV1" s="498"/>
      <c r="POW1" s="498"/>
      <c r="POX1" s="498"/>
      <c r="POY1" s="498"/>
      <c r="POZ1" s="498"/>
      <c r="PPA1" s="498"/>
      <c r="PPB1" s="498"/>
      <c r="PPC1" s="498"/>
      <c r="PPD1" s="498"/>
      <c r="PPE1" s="498"/>
      <c r="PPF1" s="498"/>
      <c r="PPG1" s="498"/>
      <c r="PPH1" s="498"/>
      <c r="PPI1" s="498"/>
      <c r="PPJ1" s="498"/>
      <c r="PPK1" s="498"/>
      <c r="PPL1" s="498"/>
      <c r="PPM1" s="498"/>
      <c r="PPN1" s="498"/>
      <c r="PPO1" s="498"/>
      <c r="PPP1" s="498"/>
      <c r="PPQ1" s="498"/>
      <c r="PPR1" s="498"/>
      <c r="PPS1" s="498"/>
      <c r="PPT1" s="498"/>
      <c r="PPU1" s="498"/>
      <c r="PPV1" s="498"/>
      <c r="PPW1" s="498"/>
      <c r="PPX1" s="498"/>
      <c r="PPY1" s="498"/>
      <c r="PPZ1" s="498"/>
      <c r="PQA1" s="498"/>
      <c r="PQB1" s="498"/>
      <c r="PQC1" s="498"/>
      <c r="PQD1" s="498"/>
      <c r="PQE1" s="498"/>
      <c r="PQF1" s="498"/>
      <c r="PQG1" s="498"/>
      <c r="PQH1" s="498"/>
      <c r="PQI1" s="498"/>
      <c r="PQJ1" s="498"/>
      <c r="PQK1" s="498"/>
      <c r="PQL1" s="498"/>
      <c r="PQM1" s="498"/>
      <c r="PQN1" s="498"/>
      <c r="PQO1" s="498"/>
      <c r="PQP1" s="498"/>
      <c r="PQQ1" s="498"/>
      <c r="PQR1" s="498"/>
      <c r="PQS1" s="498"/>
      <c r="PQT1" s="498"/>
      <c r="PQU1" s="498"/>
      <c r="PQV1" s="498"/>
      <c r="PQW1" s="498"/>
      <c r="PQX1" s="498"/>
      <c r="PQY1" s="498"/>
      <c r="PQZ1" s="498"/>
      <c r="PRA1" s="498"/>
      <c r="PRB1" s="498"/>
      <c r="PRC1" s="498"/>
      <c r="PRD1" s="498"/>
      <c r="PRE1" s="498"/>
      <c r="PRF1" s="498"/>
      <c r="PRG1" s="498"/>
      <c r="PRH1" s="498"/>
      <c r="PRI1" s="498"/>
      <c r="PRJ1" s="498"/>
      <c r="PRK1" s="498"/>
      <c r="PRL1" s="498"/>
      <c r="PRM1" s="498"/>
      <c r="PRN1" s="498"/>
      <c r="PRO1" s="498"/>
      <c r="PRP1" s="498"/>
      <c r="PRQ1" s="498"/>
      <c r="PRR1" s="498"/>
      <c r="PRS1" s="498"/>
      <c r="PRT1" s="498"/>
      <c r="PRU1" s="498"/>
      <c r="PRV1" s="498"/>
      <c r="PRW1" s="498"/>
      <c r="PRX1" s="498"/>
      <c r="PRY1" s="498"/>
      <c r="PRZ1" s="498"/>
      <c r="PSA1" s="498"/>
      <c r="PSB1" s="498"/>
      <c r="PSC1" s="498"/>
      <c r="PSD1" s="498"/>
      <c r="PSE1" s="498"/>
      <c r="PSF1" s="498"/>
      <c r="PSG1" s="498"/>
      <c r="PSH1" s="498"/>
      <c r="PSI1" s="498"/>
      <c r="PSJ1" s="498"/>
      <c r="PSK1" s="498"/>
      <c r="PSL1" s="498"/>
      <c r="PSM1" s="498"/>
      <c r="PSN1" s="498"/>
      <c r="PSO1" s="498"/>
      <c r="PSP1" s="498"/>
      <c r="PSQ1" s="498"/>
      <c r="PSR1" s="498"/>
      <c r="PSS1" s="498"/>
      <c r="PST1" s="498"/>
      <c r="PSU1" s="498"/>
      <c r="PSV1" s="498"/>
      <c r="PSW1" s="498"/>
      <c r="PSX1" s="498"/>
      <c r="PSY1" s="498"/>
      <c r="PSZ1" s="498"/>
      <c r="PTA1" s="498"/>
      <c r="PTB1" s="498"/>
      <c r="PTC1" s="498"/>
      <c r="PTD1" s="498"/>
      <c r="PTE1" s="498"/>
      <c r="PTF1" s="498"/>
      <c r="PTG1" s="498"/>
      <c r="PTH1" s="498"/>
      <c r="PTI1" s="498"/>
      <c r="PTJ1" s="498"/>
      <c r="PTK1" s="498"/>
      <c r="PTL1" s="498"/>
      <c r="PTM1" s="498"/>
      <c r="PTN1" s="498"/>
      <c r="PTO1" s="498"/>
      <c r="PTP1" s="498"/>
      <c r="PTQ1" s="498"/>
      <c r="PTR1" s="498"/>
      <c r="PTS1" s="498"/>
      <c r="PTT1" s="498"/>
      <c r="PTU1" s="498"/>
      <c r="PTV1" s="498"/>
      <c r="PTW1" s="498"/>
      <c r="PTX1" s="498"/>
      <c r="PTY1" s="498"/>
      <c r="PTZ1" s="498"/>
      <c r="PUA1" s="498"/>
      <c r="PUB1" s="498"/>
      <c r="PUC1" s="498"/>
      <c r="PUD1" s="498"/>
      <c r="PUE1" s="498"/>
      <c r="PUF1" s="498"/>
      <c r="PUG1" s="498"/>
      <c r="PUH1" s="498"/>
      <c r="PUI1" s="498"/>
      <c r="PUJ1" s="498"/>
      <c r="PUK1" s="498"/>
      <c r="PUL1" s="498"/>
      <c r="PUM1" s="498"/>
      <c r="PUN1" s="498"/>
      <c r="PUO1" s="498"/>
      <c r="PUP1" s="498"/>
      <c r="PUQ1" s="498"/>
      <c r="PUR1" s="498"/>
      <c r="PUS1" s="498"/>
      <c r="PUT1" s="498"/>
      <c r="PUU1" s="498"/>
      <c r="PUV1" s="498"/>
      <c r="PUW1" s="498"/>
      <c r="PUX1" s="498"/>
      <c r="PUY1" s="498"/>
      <c r="PUZ1" s="498"/>
      <c r="PVA1" s="498"/>
      <c r="PVB1" s="498"/>
      <c r="PVC1" s="498"/>
      <c r="PVD1" s="498"/>
      <c r="PVE1" s="498"/>
      <c r="PVF1" s="498"/>
      <c r="PVG1" s="498"/>
      <c r="PVH1" s="498"/>
      <c r="PVI1" s="498"/>
      <c r="PVJ1" s="498"/>
      <c r="PVK1" s="498"/>
      <c r="PVL1" s="498"/>
      <c r="PVM1" s="498"/>
      <c r="PVN1" s="498"/>
      <c r="PVO1" s="498"/>
      <c r="PVP1" s="498"/>
      <c r="PVQ1" s="498"/>
      <c r="PVR1" s="498"/>
      <c r="PVS1" s="498"/>
      <c r="PVT1" s="498"/>
      <c r="PVU1" s="498"/>
      <c r="PVV1" s="498"/>
      <c r="PVW1" s="498"/>
      <c r="PVX1" s="498"/>
      <c r="PVY1" s="498"/>
      <c r="PVZ1" s="498"/>
      <c r="PWA1" s="498"/>
      <c r="PWB1" s="498"/>
      <c r="PWC1" s="498"/>
      <c r="PWD1" s="498"/>
      <c r="PWE1" s="498"/>
      <c r="PWF1" s="498"/>
      <c r="PWG1" s="498"/>
      <c r="PWH1" s="498"/>
      <c r="PWI1" s="498"/>
      <c r="PWJ1" s="498"/>
      <c r="PWK1" s="498"/>
      <c r="PWL1" s="498"/>
      <c r="PWM1" s="498"/>
      <c r="PWN1" s="498"/>
      <c r="PWO1" s="498"/>
      <c r="PWP1" s="498"/>
      <c r="PWQ1" s="498"/>
      <c r="PWR1" s="498"/>
      <c r="PWS1" s="498"/>
      <c r="PWT1" s="498"/>
      <c r="PWU1" s="498"/>
      <c r="PWV1" s="498"/>
      <c r="PWW1" s="498"/>
      <c r="PWX1" s="498"/>
      <c r="PWY1" s="498"/>
      <c r="PWZ1" s="498"/>
      <c r="PXA1" s="498"/>
      <c r="PXB1" s="498"/>
      <c r="PXC1" s="498"/>
      <c r="PXD1" s="498"/>
      <c r="PXE1" s="498"/>
      <c r="PXF1" s="498"/>
      <c r="PXG1" s="498"/>
      <c r="PXH1" s="498"/>
      <c r="PXI1" s="498"/>
      <c r="PXJ1" s="498"/>
      <c r="PXK1" s="498"/>
      <c r="PXL1" s="498"/>
      <c r="PXM1" s="498"/>
      <c r="PXN1" s="498"/>
      <c r="PXO1" s="498"/>
      <c r="PXP1" s="498"/>
      <c r="PXQ1" s="498"/>
      <c r="PXR1" s="498"/>
      <c r="PXS1" s="498"/>
      <c r="PXT1" s="498"/>
      <c r="PXU1" s="498"/>
      <c r="PXV1" s="498"/>
      <c r="PXW1" s="498"/>
      <c r="PXX1" s="498"/>
      <c r="PXY1" s="498"/>
      <c r="PXZ1" s="498"/>
      <c r="PYA1" s="498"/>
      <c r="PYB1" s="498"/>
      <c r="PYC1" s="498"/>
      <c r="PYD1" s="498"/>
      <c r="PYE1" s="498"/>
      <c r="PYF1" s="498"/>
      <c r="PYG1" s="498"/>
      <c r="PYH1" s="498"/>
      <c r="PYI1" s="498"/>
      <c r="PYJ1" s="498"/>
      <c r="PYK1" s="498"/>
      <c r="PYL1" s="498"/>
      <c r="PYM1" s="498"/>
      <c r="PYN1" s="498"/>
      <c r="PYO1" s="498"/>
      <c r="PYP1" s="498"/>
      <c r="PYQ1" s="498"/>
      <c r="PYR1" s="498"/>
      <c r="PYS1" s="498"/>
      <c r="PYT1" s="498"/>
      <c r="PYU1" s="498"/>
      <c r="PYV1" s="498"/>
      <c r="PYW1" s="498"/>
      <c r="PYX1" s="498"/>
      <c r="PYY1" s="498"/>
      <c r="PYZ1" s="498"/>
      <c r="PZA1" s="498"/>
      <c r="PZB1" s="498"/>
      <c r="PZC1" s="498"/>
      <c r="PZD1" s="498"/>
      <c r="PZE1" s="498"/>
      <c r="PZF1" s="498"/>
      <c r="PZG1" s="498"/>
      <c r="PZH1" s="498"/>
      <c r="PZI1" s="498"/>
      <c r="PZJ1" s="498"/>
      <c r="PZK1" s="498"/>
      <c r="PZL1" s="498"/>
      <c r="PZM1" s="498"/>
      <c r="PZN1" s="498"/>
      <c r="PZO1" s="498"/>
      <c r="PZP1" s="498"/>
      <c r="PZQ1" s="498"/>
      <c r="PZR1" s="498"/>
      <c r="PZS1" s="498"/>
      <c r="PZT1" s="498"/>
      <c r="PZU1" s="498"/>
      <c r="PZV1" s="498"/>
      <c r="PZW1" s="498"/>
      <c r="PZX1" s="498"/>
      <c r="PZY1" s="498"/>
      <c r="PZZ1" s="498"/>
      <c r="QAA1" s="498"/>
      <c r="QAB1" s="498"/>
      <c r="QAC1" s="498"/>
      <c r="QAD1" s="498"/>
      <c r="QAE1" s="498"/>
      <c r="QAF1" s="498"/>
      <c r="QAG1" s="498"/>
      <c r="QAH1" s="498"/>
      <c r="QAI1" s="498"/>
      <c r="QAJ1" s="498"/>
      <c r="QAK1" s="498"/>
      <c r="QAL1" s="498"/>
      <c r="QAM1" s="498"/>
      <c r="QAN1" s="498"/>
      <c r="QAO1" s="498"/>
      <c r="QAP1" s="498"/>
      <c r="QAQ1" s="498"/>
      <c r="QAR1" s="498"/>
      <c r="QAS1" s="498"/>
      <c r="QAT1" s="498"/>
      <c r="QAU1" s="498"/>
      <c r="QAV1" s="498"/>
      <c r="QAW1" s="498"/>
      <c r="QAX1" s="498"/>
      <c r="QAY1" s="498"/>
      <c r="QAZ1" s="498"/>
      <c r="QBA1" s="498"/>
      <c r="QBB1" s="498"/>
      <c r="QBC1" s="498"/>
      <c r="QBD1" s="498"/>
      <c r="QBE1" s="498"/>
      <c r="QBF1" s="498"/>
      <c r="QBG1" s="498"/>
      <c r="QBH1" s="498"/>
      <c r="QBI1" s="498"/>
      <c r="QBJ1" s="498"/>
      <c r="QBK1" s="498"/>
      <c r="QBL1" s="498"/>
      <c r="QBM1" s="498"/>
      <c r="QBN1" s="498"/>
      <c r="QBO1" s="498"/>
      <c r="QBP1" s="498"/>
      <c r="QBQ1" s="498"/>
      <c r="QBR1" s="498"/>
      <c r="QBS1" s="498"/>
      <c r="QBT1" s="498"/>
      <c r="QBU1" s="498"/>
      <c r="QBV1" s="498"/>
      <c r="QBW1" s="498"/>
      <c r="QBX1" s="498"/>
      <c r="QBY1" s="498"/>
      <c r="QBZ1" s="498"/>
      <c r="QCA1" s="498"/>
      <c r="QCB1" s="498"/>
      <c r="QCC1" s="498"/>
      <c r="QCD1" s="498"/>
      <c r="QCE1" s="498"/>
      <c r="QCF1" s="498"/>
      <c r="QCG1" s="498"/>
      <c r="QCH1" s="498"/>
      <c r="QCI1" s="498"/>
      <c r="QCJ1" s="498"/>
      <c r="QCK1" s="498"/>
      <c r="QCL1" s="498"/>
      <c r="QCM1" s="498"/>
      <c r="QCN1" s="498"/>
      <c r="QCO1" s="498"/>
      <c r="QCP1" s="498"/>
      <c r="QCQ1" s="498"/>
      <c r="QCR1" s="498"/>
      <c r="QCS1" s="498"/>
      <c r="QCT1" s="498"/>
      <c r="QCU1" s="498"/>
      <c r="QCV1" s="498"/>
      <c r="QCW1" s="498"/>
      <c r="QCX1" s="498"/>
      <c r="QCY1" s="498"/>
      <c r="QCZ1" s="498"/>
      <c r="QDA1" s="498"/>
      <c r="QDB1" s="498"/>
      <c r="QDC1" s="498"/>
      <c r="QDD1" s="498"/>
      <c r="QDE1" s="498"/>
      <c r="QDF1" s="498"/>
      <c r="QDG1" s="498"/>
      <c r="QDH1" s="498"/>
      <c r="QDI1" s="498"/>
      <c r="QDJ1" s="498"/>
      <c r="QDK1" s="498"/>
      <c r="QDL1" s="498"/>
      <c r="QDM1" s="498"/>
      <c r="QDN1" s="498"/>
      <c r="QDO1" s="498"/>
      <c r="QDP1" s="498"/>
      <c r="QDQ1" s="498"/>
      <c r="QDR1" s="498"/>
      <c r="QDS1" s="498"/>
      <c r="QDT1" s="498"/>
      <c r="QDU1" s="498"/>
      <c r="QDV1" s="498"/>
      <c r="QDW1" s="498"/>
      <c r="QDX1" s="498"/>
      <c r="QDY1" s="498"/>
      <c r="QDZ1" s="498"/>
      <c r="QEA1" s="498"/>
      <c r="QEB1" s="498"/>
      <c r="QEC1" s="498"/>
      <c r="QED1" s="498"/>
      <c r="QEE1" s="498"/>
      <c r="QEF1" s="498"/>
      <c r="QEG1" s="498"/>
      <c r="QEH1" s="498"/>
      <c r="QEI1" s="498"/>
      <c r="QEJ1" s="498"/>
      <c r="QEK1" s="498"/>
      <c r="QEL1" s="498"/>
      <c r="QEM1" s="498"/>
      <c r="QEN1" s="498"/>
      <c r="QEO1" s="498"/>
      <c r="QEP1" s="498"/>
      <c r="QEQ1" s="498"/>
      <c r="QER1" s="498"/>
      <c r="QES1" s="498"/>
      <c r="QET1" s="498"/>
      <c r="QEU1" s="498"/>
      <c r="QEV1" s="498"/>
      <c r="QEW1" s="498"/>
      <c r="QEX1" s="498"/>
      <c r="QEY1" s="498"/>
      <c r="QEZ1" s="498"/>
      <c r="QFA1" s="498"/>
      <c r="QFB1" s="498"/>
      <c r="QFC1" s="498"/>
      <c r="QFD1" s="498"/>
      <c r="QFE1" s="498"/>
      <c r="QFF1" s="498"/>
      <c r="QFG1" s="498"/>
      <c r="QFH1" s="498"/>
      <c r="QFI1" s="498"/>
      <c r="QFJ1" s="498"/>
      <c r="QFK1" s="498"/>
      <c r="QFL1" s="498"/>
      <c r="QFM1" s="498"/>
      <c r="QFN1" s="498"/>
      <c r="QFO1" s="498"/>
      <c r="QFP1" s="498"/>
      <c r="QFQ1" s="498"/>
      <c r="QFR1" s="498"/>
      <c r="QFS1" s="498"/>
      <c r="QFT1" s="498"/>
      <c r="QFU1" s="498"/>
      <c r="QFV1" s="498"/>
      <c r="QFW1" s="498"/>
      <c r="QFX1" s="498"/>
      <c r="QFY1" s="498"/>
      <c r="QFZ1" s="498"/>
      <c r="QGA1" s="498"/>
      <c r="QGB1" s="498"/>
      <c r="QGC1" s="498"/>
      <c r="QGD1" s="498"/>
      <c r="QGE1" s="498"/>
      <c r="QGF1" s="498"/>
      <c r="QGG1" s="498"/>
      <c r="QGH1" s="498"/>
      <c r="QGI1" s="498"/>
      <c r="QGJ1" s="498"/>
      <c r="QGK1" s="498"/>
      <c r="QGL1" s="498"/>
      <c r="QGM1" s="498"/>
      <c r="QGN1" s="498"/>
      <c r="QGO1" s="498"/>
      <c r="QGP1" s="498"/>
      <c r="QGQ1" s="498"/>
      <c r="QGR1" s="498"/>
      <c r="QGS1" s="498"/>
      <c r="QGT1" s="498"/>
      <c r="QGU1" s="498"/>
      <c r="QGV1" s="498"/>
      <c r="QGW1" s="498"/>
      <c r="QGX1" s="498"/>
      <c r="QGY1" s="498"/>
      <c r="QGZ1" s="498"/>
      <c r="QHA1" s="498"/>
      <c r="QHB1" s="498"/>
      <c r="QHC1" s="498"/>
      <c r="QHD1" s="498"/>
      <c r="QHE1" s="498"/>
      <c r="QHF1" s="498"/>
      <c r="QHG1" s="498"/>
      <c r="QHH1" s="498"/>
      <c r="QHI1" s="498"/>
      <c r="QHJ1" s="498"/>
      <c r="QHK1" s="498"/>
      <c r="QHL1" s="498"/>
      <c r="QHM1" s="498"/>
      <c r="QHN1" s="498"/>
      <c r="QHO1" s="498"/>
      <c r="QHP1" s="498"/>
      <c r="QHQ1" s="498"/>
      <c r="QHR1" s="498"/>
      <c r="QHS1" s="498"/>
      <c r="QHT1" s="498"/>
      <c r="QHU1" s="498"/>
      <c r="QHV1" s="498"/>
      <c r="QHW1" s="498"/>
      <c r="QHX1" s="498"/>
      <c r="QHY1" s="498"/>
      <c r="QHZ1" s="498"/>
      <c r="QIA1" s="498"/>
      <c r="QIB1" s="498"/>
      <c r="QIC1" s="498"/>
      <c r="QID1" s="498"/>
      <c r="QIE1" s="498"/>
      <c r="QIF1" s="498"/>
      <c r="QIG1" s="498"/>
      <c r="QIH1" s="498"/>
      <c r="QII1" s="498"/>
      <c r="QIJ1" s="498"/>
      <c r="QIK1" s="498"/>
      <c r="QIL1" s="498"/>
      <c r="QIM1" s="498"/>
      <c r="QIN1" s="498"/>
      <c r="QIO1" s="498"/>
      <c r="QIP1" s="498"/>
      <c r="QIQ1" s="498"/>
      <c r="QIR1" s="498"/>
      <c r="QIS1" s="498"/>
      <c r="QIT1" s="498"/>
      <c r="QIU1" s="498"/>
      <c r="QIV1" s="498"/>
      <c r="QIW1" s="498"/>
      <c r="QIX1" s="498"/>
      <c r="QIY1" s="498"/>
      <c r="QIZ1" s="498"/>
      <c r="QJA1" s="498"/>
      <c r="QJB1" s="498"/>
      <c r="QJC1" s="498"/>
      <c r="QJD1" s="498"/>
      <c r="QJE1" s="498"/>
      <c r="QJF1" s="498"/>
      <c r="QJG1" s="498"/>
      <c r="QJH1" s="498"/>
      <c r="QJI1" s="498"/>
      <c r="QJJ1" s="498"/>
      <c r="QJK1" s="498"/>
      <c r="QJL1" s="498"/>
      <c r="QJM1" s="498"/>
      <c r="QJN1" s="498"/>
      <c r="QJO1" s="498"/>
      <c r="QJP1" s="498"/>
      <c r="QJQ1" s="498"/>
      <c r="QJR1" s="498"/>
      <c r="QJS1" s="498"/>
      <c r="QJT1" s="498"/>
      <c r="QJU1" s="498"/>
      <c r="QJV1" s="498"/>
      <c r="QJW1" s="498"/>
      <c r="QJX1" s="498"/>
      <c r="QJY1" s="498"/>
      <c r="QJZ1" s="498"/>
      <c r="QKA1" s="498"/>
      <c r="QKB1" s="498"/>
      <c r="QKC1" s="498"/>
      <c r="QKD1" s="498"/>
      <c r="QKE1" s="498"/>
      <c r="QKF1" s="498"/>
      <c r="QKG1" s="498"/>
      <c r="QKH1" s="498"/>
      <c r="QKI1" s="498"/>
      <c r="QKJ1" s="498"/>
      <c r="QKK1" s="498"/>
      <c r="QKL1" s="498"/>
      <c r="QKM1" s="498"/>
      <c r="QKN1" s="498"/>
      <c r="QKO1" s="498"/>
      <c r="QKP1" s="498"/>
      <c r="QKQ1" s="498"/>
      <c r="QKR1" s="498"/>
      <c r="QKS1" s="498"/>
      <c r="QKT1" s="498"/>
      <c r="QKU1" s="498"/>
      <c r="QKV1" s="498"/>
      <c r="QKW1" s="498"/>
      <c r="QKX1" s="498"/>
      <c r="QKY1" s="498"/>
      <c r="QKZ1" s="498"/>
      <c r="QLA1" s="498"/>
      <c r="QLB1" s="498"/>
      <c r="QLC1" s="498"/>
      <c r="QLD1" s="498"/>
      <c r="QLE1" s="498"/>
      <c r="QLF1" s="498"/>
      <c r="QLG1" s="498"/>
      <c r="QLH1" s="498"/>
      <c r="QLI1" s="498"/>
      <c r="QLJ1" s="498"/>
      <c r="QLK1" s="498"/>
      <c r="QLL1" s="498"/>
      <c r="QLM1" s="498"/>
      <c r="QLN1" s="498"/>
      <c r="QLO1" s="498"/>
      <c r="QLP1" s="498"/>
      <c r="QLQ1" s="498"/>
      <c r="QLR1" s="498"/>
      <c r="QLS1" s="498"/>
      <c r="QLT1" s="498"/>
      <c r="QLU1" s="498"/>
      <c r="QLV1" s="498"/>
      <c r="QLW1" s="498"/>
      <c r="QLX1" s="498"/>
      <c r="QLY1" s="498"/>
      <c r="QLZ1" s="498"/>
      <c r="QMA1" s="498"/>
      <c r="QMB1" s="498"/>
      <c r="QMC1" s="498"/>
      <c r="QMD1" s="498"/>
      <c r="QME1" s="498"/>
      <c r="QMF1" s="498"/>
      <c r="QMG1" s="498"/>
      <c r="QMH1" s="498"/>
      <c r="QMI1" s="498"/>
      <c r="QMJ1" s="498"/>
      <c r="QMK1" s="498"/>
      <c r="QML1" s="498"/>
      <c r="QMM1" s="498"/>
      <c r="QMN1" s="498"/>
      <c r="QMO1" s="498"/>
      <c r="QMP1" s="498"/>
      <c r="QMQ1" s="498"/>
      <c r="QMR1" s="498"/>
      <c r="QMS1" s="498"/>
      <c r="QMT1" s="498"/>
      <c r="QMU1" s="498"/>
      <c r="QMV1" s="498"/>
      <c r="QMW1" s="498"/>
      <c r="QMX1" s="498"/>
      <c r="QMY1" s="498"/>
      <c r="QMZ1" s="498"/>
      <c r="QNA1" s="498"/>
      <c r="QNB1" s="498"/>
      <c r="QNC1" s="498"/>
      <c r="QND1" s="498"/>
      <c r="QNE1" s="498"/>
      <c r="QNF1" s="498"/>
      <c r="QNG1" s="498"/>
      <c r="QNH1" s="498"/>
      <c r="QNI1" s="498"/>
      <c r="QNJ1" s="498"/>
      <c r="QNK1" s="498"/>
      <c r="QNL1" s="498"/>
      <c r="QNM1" s="498"/>
      <c r="QNN1" s="498"/>
      <c r="QNO1" s="498"/>
      <c r="QNP1" s="498"/>
      <c r="QNQ1" s="498"/>
      <c r="QNR1" s="498"/>
      <c r="QNS1" s="498"/>
      <c r="QNT1" s="498"/>
      <c r="QNU1" s="498"/>
      <c r="QNV1" s="498"/>
      <c r="QNW1" s="498"/>
      <c r="QNX1" s="498"/>
      <c r="QNY1" s="498"/>
      <c r="QNZ1" s="498"/>
      <c r="QOA1" s="498"/>
      <c r="QOB1" s="498"/>
      <c r="QOC1" s="498"/>
      <c r="QOD1" s="498"/>
      <c r="QOE1" s="498"/>
      <c r="QOF1" s="498"/>
      <c r="QOG1" s="498"/>
      <c r="QOH1" s="498"/>
      <c r="QOI1" s="498"/>
      <c r="QOJ1" s="498"/>
      <c r="QOK1" s="498"/>
      <c r="QOL1" s="498"/>
      <c r="QOM1" s="498"/>
      <c r="QON1" s="498"/>
      <c r="QOO1" s="498"/>
      <c r="QOP1" s="498"/>
      <c r="QOQ1" s="498"/>
      <c r="QOR1" s="498"/>
      <c r="QOS1" s="498"/>
      <c r="QOT1" s="498"/>
      <c r="QOU1" s="498"/>
      <c r="QOV1" s="498"/>
      <c r="QOW1" s="498"/>
      <c r="QOX1" s="498"/>
      <c r="QOY1" s="498"/>
      <c r="QOZ1" s="498"/>
      <c r="QPA1" s="498"/>
      <c r="QPB1" s="498"/>
      <c r="QPC1" s="498"/>
      <c r="QPD1" s="498"/>
      <c r="QPE1" s="498"/>
      <c r="QPF1" s="498"/>
      <c r="QPG1" s="498"/>
      <c r="QPH1" s="498"/>
      <c r="QPI1" s="498"/>
      <c r="QPJ1" s="498"/>
      <c r="QPK1" s="498"/>
      <c r="QPL1" s="498"/>
      <c r="QPM1" s="498"/>
      <c r="QPN1" s="498"/>
      <c r="QPO1" s="498"/>
      <c r="QPP1" s="498"/>
      <c r="QPQ1" s="498"/>
      <c r="QPR1" s="498"/>
      <c r="QPS1" s="498"/>
      <c r="QPT1" s="498"/>
      <c r="QPU1" s="498"/>
      <c r="QPV1" s="498"/>
      <c r="QPW1" s="498"/>
      <c r="QPX1" s="498"/>
      <c r="QPY1" s="498"/>
      <c r="QPZ1" s="498"/>
      <c r="QQA1" s="498"/>
      <c r="QQB1" s="498"/>
      <c r="QQC1" s="498"/>
      <c r="QQD1" s="498"/>
      <c r="QQE1" s="498"/>
      <c r="QQF1" s="498"/>
      <c r="QQG1" s="498"/>
      <c r="QQH1" s="498"/>
      <c r="QQI1" s="498"/>
      <c r="QQJ1" s="498"/>
      <c r="QQK1" s="498"/>
      <c r="QQL1" s="498"/>
      <c r="QQM1" s="498"/>
      <c r="QQN1" s="498"/>
      <c r="QQO1" s="498"/>
      <c r="QQP1" s="498"/>
      <c r="QQQ1" s="498"/>
      <c r="QQR1" s="498"/>
      <c r="QQS1" s="498"/>
      <c r="QQT1" s="498"/>
      <c r="QQU1" s="498"/>
      <c r="QQV1" s="498"/>
      <c r="QQW1" s="498"/>
      <c r="QQX1" s="498"/>
      <c r="QQY1" s="498"/>
      <c r="QQZ1" s="498"/>
      <c r="QRA1" s="498"/>
      <c r="QRB1" s="498"/>
      <c r="QRC1" s="498"/>
      <c r="QRD1" s="498"/>
      <c r="QRE1" s="498"/>
      <c r="QRF1" s="498"/>
      <c r="QRG1" s="498"/>
      <c r="QRH1" s="498"/>
      <c r="QRI1" s="498"/>
      <c r="QRJ1" s="498"/>
      <c r="QRK1" s="498"/>
      <c r="QRL1" s="498"/>
      <c r="QRM1" s="498"/>
      <c r="QRN1" s="498"/>
      <c r="QRO1" s="498"/>
      <c r="QRP1" s="498"/>
      <c r="QRQ1" s="498"/>
      <c r="QRR1" s="498"/>
      <c r="QRS1" s="498"/>
      <c r="QRT1" s="498"/>
      <c r="QRU1" s="498"/>
      <c r="QRV1" s="498"/>
      <c r="QRW1" s="498"/>
      <c r="QRX1" s="498"/>
      <c r="QRY1" s="498"/>
      <c r="QRZ1" s="498"/>
      <c r="QSA1" s="498"/>
      <c r="QSB1" s="498"/>
      <c r="QSC1" s="498"/>
      <c r="QSD1" s="498"/>
      <c r="QSE1" s="498"/>
      <c r="QSF1" s="498"/>
      <c r="QSG1" s="498"/>
      <c r="QSH1" s="498"/>
      <c r="QSI1" s="498"/>
      <c r="QSJ1" s="498"/>
      <c r="QSK1" s="498"/>
      <c r="QSL1" s="498"/>
      <c r="QSM1" s="498"/>
      <c r="QSN1" s="498"/>
      <c r="QSO1" s="498"/>
      <c r="QSP1" s="498"/>
      <c r="QSQ1" s="498"/>
      <c r="QSR1" s="498"/>
      <c r="QSS1" s="498"/>
      <c r="QST1" s="498"/>
      <c r="QSU1" s="498"/>
      <c r="QSV1" s="498"/>
      <c r="QSW1" s="498"/>
      <c r="QSX1" s="498"/>
      <c r="QSY1" s="498"/>
      <c r="QSZ1" s="498"/>
      <c r="QTA1" s="498"/>
      <c r="QTB1" s="498"/>
      <c r="QTC1" s="498"/>
      <c r="QTD1" s="498"/>
      <c r="QTE1" s="498"/>
      <c r="QTF1" s="498"/>
      <c r="QTG1" s="498"/>
      <c r="QTH1" s="498"/>
      <c r="QTI1" s="498"/>
      <c r="QTJ1" s="498"/>
      <c r="QTK1" s="498"/>
      <c r="QTL1" s="498"/>
      <c r="QTM1" s="498"/>
      <c r="QTN1" s="498"/>
      <c r="QTO1" s="498"/>
      <c r="QTP1" s="498"/>
      <c r="QTQ1" s="498"/>
      <c r="QTR1" s="498"/>
      <c r="QTS1" s="498"/>
      <c r="QTT1" s="498"/>
      <c r="QTU1" s="498"/>
      <c r="QTV1" s="498"/>
      <c r="QTW1" s="498"/>
      <c r="QTX1" s="498"/>
      <c r="QTY1" s="498"/>
      <c r="QTZ1" s="498"/>
      <c r="QUA1" s="498"/>
      <c r="QUB1" s="498"/>
      <c r="QUC1" s="498"/>
      <c r="QUD1" s="498"/>
      <c r="QUE1" s="498"/>
      <c r="QUF1" s="498"/>
      <c r="QUG1" s="498"/>
      <c r="QUH1" s="498"/>
      <c r="QUI1" s="498"/>
      <c r="QUJ1" s="498"/>
      <c r="QUK1" s="498"/>
      <c r="QUL1" s="498"/>
      <c r="QUM1" s="498"/>
      <c r="QUN1" s="498"/>
      <c r="QUO1" s="498"/>
      <c r="QUP1" s="498"/>
      <c r="QUQ1" s="498"/>
      <c r="QUR1" s="498"/>
      <c r="QUS1" s="498"/>
      <c r="QUT1" s="498"/>
      <c r="QUU1" s="498"/>
      <c r="QUV1" s="498"/>
      <c r="QUW1" s="498"/>
      <c r="QUX1" s="498"/>
      <c r="QUY1" s="498"/>
      <c r="QUZ1" s="498"/>
      <c r="QVA1" s="498"/>
      <c r="QVB1" s="498"/>
      <c r="QVC1" s="498"/>
      <c r="QVD1" s="498"/>
      <c r="QVE1" s="498"/>
      <c r="QVF1" s="498"/>
      <c r="QVG1" s="498"/>
      <c r="QVH1" s="498"/>
      <c r="QVI1" s="498"/>
      <c r="QVJ1" s="498"/>
      <c r="QVK1" s="498"/>
      <c r="QVL1" s="498"/>
      <c r="QVM1" s="498"/>
      <c r="QVN1" s="498"/>
      <c r="QVO1" s="498"/>
      <c r="QVP1" s="498"/>
      <c r="QVQ1" s="498"/>
      <c r="QVR1" s="498"/>
      <c r="QVS1" s="498"/>
      <c r="QVT1" s="498"/>
      <c r="QVU1" s="498"/>
      <c r="QVV1" s="498"/>
      <c r="QVW1" s="498"/>
      <c r="QVX1" s="498"/>
      <c r="QVY1" s="498"/>
      <c r="QVZ1" s="498"/>
      <c r="QWA1" s="498"/>
      <c r="QWB1" s="498"/>
      <c r="QWC1" s="498"/>
      <c r="QWD1" s="498"/>
      <c r="QWE1" s="498"/>
      <c r="QWF1" s="498"/>
      <c r="QWG1" s="498"/>
      <c r="QWH1" s="498"/>
      <c r="QWI1" s="498"/>
      <c r="QWJ1" s="498"/>
      <c r="QWK1" s="498"/>
      <c r="QWL1" s="498"/>
      <c r="QWM1" s="498"/>
      <c r="QWN1" s="498"/>
      <c r="QWO1" s="498"/>
      <c r="QWP1" s="498"/>
      <c r="QWQ1" s="498"/>
      <c r="QWR1" s="498"/>
      <c r="QWS1" s="498"/>
      <c r="QWT1" s="498"/>
      <c r="QWU1" s="498"/>
      <c r="QWV1" s="498"/>
      <c r="QWW1" s="498"/>
      <c r="QWX1" s="498"/>
      <c r="QWY1" s="498"/>
      <c r="QWZ1" s="498"/>
      <c r="QXA1" s="498"/>
      <c r="QXB1" s="498"/>
      <c r="QXC1" s="498"/>
      <c r="QXD1" s="498"/>
      <c r="QXE1" s="498"/>
      <c r="QXF1" s="498"/>
      <c r="QXG1" s="498"/>
      <c r="QXH1" s="498"/>
      <c r="QXI1" s="498"/>
      <c r="QXJ1" s="498"/>
      <c r="QXK1" s="498"/>
      <c r="QXL1" s="498"/>
      <c r="QXM1" s="498"/>
      <c r="QXN1" s="498"/>
      <c r="QXO1" s="498"/>
      <c r="QXP1" s="498"/>
      <c r="QXQ1" s="498"/>
      <c r="QXR1" s="498"/>
      <c r="QXS1" s="498"/>
      <c r="QXT1" s="498"/>
      <c r="QXU1" s="498"/>
      <c r="QXV1" s="498"/>
      <c r="QXW1" s="498"/>
      <c r="QXX1" s="498"/>
      <c r="QXY1" s="498"/>
      <c r="QXZ1" s="498"/>
      <c r="QYA1" s="498"/>
      <c r="QYB1" s="498"/>
      <c r="QYC1" s="498"/>
      <c r="QYD1" s="498"/>
      <c r="QYE1" s="498"/>
      <c r="QYF1" s="498"/>
      <c r="QYG1" s="498"/>
      <c r="QYH1" s="498"/>
      <c r="QYI1" s="498"/>
      <c r="QYJ1" s="498"/>
      <c r="QYK1" s="498"/>
      <c r="QYL1" s="498"/>
      <c r="QYM1" s="498"/>
      <c r="QYN1" s="498"/>
      <c r="QYO1" s="498"/>
      <c r="QYP1" s="498"/>
      <c r="QYQ1" s="498"/>
      <c r="QYR1" s="498"/>
      <c r="QYS1" s="498"/>
      <c r="QYT1" s="498"/>
      <c r="QYU1" s="498"/>
      <c r="QYV1" s="498"/>
      <c r="QYW1" s="498"/>
      <c r="QYX1" s="498"/>
      <c r="QYY1" s="498"/>
      <c r="QYZ1" s="498"/>
      <c r="QZA1" s="498"/>
      <c r="QZB1" s="498"/>
      <c r="QZC1" s="498"/>
      <c r="QZD1" s="498"/>
      <c r="QZE1" s="498"/>
      <c r="QZF1" s="498"/>
      <c r="QZG1" s="498"/>
      <c r="QZH1" s="498"/>
      <c r="QZI1" s="498"/>
      <c r="QZJ1" s="498"/>
      <c r="QZK1" s="498"/>
      <c r="QZL1" s="498"/>
      <c r="QZM1" s="498"/>
      <c r="QZN1" s="498"/>
      <c r="QZO1" s="498"/>
      <c r="QZP1" s="498"/>
      <c r="QZQ1" s="498"/>
      <c r="QZR1" s="498"/>
      <c r="QZS1" s="498"/>
      <c r="QZT1" s="498"/>
      <c r="QZU1" s="498"/>
      <c r="QZV1" s="498"/>
      <c r="QZW1" s="498"/>
      <c r="QZX1" s="498"/>
      <c r="QZY1" s="498"/>
      <c r="QZZ1" s="498"/>
      <c r="RAA1" s="498"/>
      <c r="RAB1" s="498"/>
      <c r="RAC1" s="498"/>
      <c r="RAD1" s="498"/>
      <c r="RAE1" s="498"/>
      <c r="RAF1" s="498"/>
      <c r="RAG1" s="498"/>
      <c r="RAH1" s="498"/>
      <c r="RAI1" s="498"/>
      <c r="RAJ1" s="498"/>
      <c r="RAK1" s="498"/>
      <c r="RAL1" s="498"/>
      <c r="RAM1" s="498"/>
      <c r="RAN1" s="498"/>
      <c r="RAO1" s="498"/>
      <c r="RAP1" s="498"/>
      <c r="RAQ1" s="498"/>
      <c r="RAR1" s="498"/>
      <c r="RAS1" s="498"/>
      <c r="RAT1" s="498"/>
      <c r="RAU1" s="498"/>
      <c r="RAV1" s="498"/>
      <c r="RAW1" s="498"/>
      <c r="RAX1" s="498"/>
      <c r="RAY1" s="498"/>
      <c r="RAZ1" s="498"/>
      <c r="RBA1" s="498"/>
      <c r="RBB1" s="498"/>
      <c r="RBC1" s="498"/>
      <c r="RBD1" s="498"/>
      <c r="RBE1" s="498"/>
      <c r="RBF1" s="498"/>
      <c r="RBG1" s="498"/>
      <c r="RBH1" s="498"/>
      <c r="RBI1" s="498"/>
      <c r="RBJ1" s="498"/>
      <c r="RBK1" s="498"/>
      <c r="RBL1" s="498"/>
      <c r="RBM1" s="498"/>
      <c r="RBN1" s="498"/>
      <c r="RBO1" s="498"/>
      <c r="RBP1" s="498"/>
      <c r="RBQ1" s="498"/>
      <c r="RBR1" s="498"/>
      <c r="RBS1" s="498"/>
      <c r="RBT1" s="498"/>
      <c r="RBU1" s="498"/>
      <c r="RBV1" s="498"/>
      <c r="RBW1" s="498"/>
      <c r="RBX1" s="498"/>
      <c r="RBY1" s="498"/>
      <c r="RBZ1" s="498"/>
      <c r="RCA1" s="498"/>
      <c r="RCB1" s="498"/>
      <c r="RCC1" s="498"/>
      <c r="RCD1" s="498"/>
      <c r="RCE1" s="498"/>
      <c r="RCF1" s="498"/>
      <c r="RCG1" s="498"/>
      <c r="RCH1" s="498"/>
      <c r="RCI1" s="498"/>
      <c r="RCJ1" s="498"/>
      <c r="RCK1" s="498"/>
      <c r="RCL1" s="498"/>
      <c r="RCM1" s="498"/>
      <c r="RCN1" s="498"/>
      <c r="RCO1" s="498"/>
      <c r="RCP1" s="498"/>
      <c r="RCQ1" s="498"/>
      <c r="RCR1" s="498"/>
      <c r="RCS1" s="498"/>
      <c r="RCT1" s="498"/>
      <c r="RCU1" s="498"/>
      <c r="RCV1" s="498"/>
      <c r="RCW1" s="498"/>
      <c r="RCX1" s="498"/>
      <c r="RCY1" s="498"/>
      <c r="RCZ1" s="498"/>
      <c r="RDA1" s="498"/>
      <c r="RDB1" s="498"/>
      <c r="RDC1" s="498"/>
      <c r="RDD1" s="498"/>
      <c r="RDE1" s="498"/>
      <c r="RDF1" s="498"/>
      <c r="RDG1" s="498"/>
      <c r="RDH1" s="498"/>
      <c r="RDI1" s="498"/>
      <c r="RDJ1" s="498"/>
      <c r="RDK1" s="498"/>
      <c r="RDL1" s="498"/>
      <c r="RDM1" s="498"/>
      <c r="RDN1" s="498"/>
      <c r="RDO1" s="498"/>
      <c r="RDP1" s="498"/>
      <c r="RDQ1" s="498"/>
      <c r="RDR1" s="498"/>
      <c r="RDS1" s="498"/>
      <c r="RDT1" s="498"/>
      <c r="RDU1" s="498"/>
      <c r="RDV1" s="498"/>
      <c r="RDW1" s="498"/>
      <c r="RDX1" s="498"/>
      <c r="RDY1" s="498"/>
      <c r="RDZ1" s="498"/>
      <c r="REA1" s="498"/>
      <c r="REB1" s="498"/>
      <c r="REC1" s="498"/>
      <c r="RED1" s="498"/>
      <c r="REE1" s="498"/>
      <c r="REF1" s="498"/>
      <c r="REG1" s="498"/>
      <c r="REH1" s="498"/>
      <c r="REI1" s="498"/>
      <c r="REJ1" s="498"/>
      <c r="REK1" s="498"/>
      <c r="REL1" s="498"/>
      <c r="REM1" s="498"/>
      <c r="REN1" s="498"/>
      <c r="REO1" s="498"/>
      <c r="REP1" s="498"/>
      <c r="REQ1" s="498"/>
      <c r="RER1" s="498"/>
      <c r="RES1" s="498"/>
      <c r="RET1" s="498"/>
      <c r="REU1" s="498"/>
      <c r="REV1" s="498"/>
      <c r="REW1" s="498"/>
      <c r="REX1" s="498"/>
      <c r="REY1" s="498"/>
      <c r="REZ1" s="498"/>
      <c r="RFA1" s="498"/>
      <c r="RFB1" s="498"/>
      <c r="RFC1" s="498"/>
      <c r="RFD1" s="498"/>
      <c r="RFE1" s="498"/>
      <c r="RFF1" s="498"/>
      <c r="RFG1" s="498"/>
      <c r="RFH1" s="498"/>
      <c r="RFI1" s="498"/>
      <c r="RFJ1" s="498"/>
      <c r="RFK1" s="498"/>
      <c r="RFL1" s="498"/>
      <c r="RFM1" s="498"/>
      <c r="RFN1" s="498"/>
      <c r="RFO1" s="498"/>
      <c r="RFP1" s="498"/>
      <c r="RFQ1" s="498"/>
      <c r="RFR1" s="498"/>
      <c r="RFS1" s="498"/>
      <c r="RFT1" s="498"/>
      <c r="RFU1" s="498"/>
      <c r="RFV1" s="498"/>
      <c r="RFW1" s="498"/>
      <c r="RFX1" s="498"/>
      <c r="RFY1" s="498"/>
      <c r="RFZ1" s="498"/>
      <c r="RGA1" s="498"/>
      <c r="RGB1" s="498"/>
      <c r="RGC1" s="498"/>
      <c r="RGD1" s="498"/>
      <c r="RGE1" s="498"/>
      <c r="RGF1" s="498"/>
      <c r="RGG1" s="498"/>
      <c r="RGH1" s="498"/>
      <c r="RGI1" s="498"/>
      <c r="RGJ1" s="498"/>
      <c r="RGK1" s="498"/>
      <c r="RGL1" s="498"/>
      <c r="RGM1" s="498"/>
      <c r="RGN1" s="498"/>
      <c r="RGO1" s="498"/>
      <c r="RGP1" s="498"/>
      <c r="RGQ1" s="498"/>
      <c r="RGR1" s="498"/>
      <c r="RGS1" s="498"/>
      <c r="RGT1" s="498"/>
      <c r="RGU1" s="498"/>
      <c r="RGV1" s="498"/>
      <c r="RGW1" s="498"/>
      <c r="RGX1" s="498"/>
      <c r="RGY1" s="498"/>
      <c r="RGZ1" s="498"/>
      <c r="RHA1" s="498"/>
      <c r="RHB1" s="498"/>
      <c r="RHC1" s="498"/>
      <c r="RHD1" s="498"/>
      <c r="RHE1" s="498"/>
      <c r="RHF1" s="498"/>
      <c r="RHG1" s="498"/>
      <c r="RHH1" s="498"/>
      <c r="RHI1" s="498"/>
      <c r="RHJ1" s="498"/>
      <c r="RHK1" s="498"/>
      <c r="RHL1" s="498"/>
      <c r="RHM1" s="498"/>
      <c r="RHN1" s="498"/>
      <c r="RHO1" s="498"/>
      <c r="RHP1" s="498"/>
      <c r="RHQ1" s="498"/>
      <c r="RHR1" s="498"/>
      <c r="RHS1" s="498"/>
      <c r="RHT1" s="498"/>
      <c r="RHU1" s="498"/>
      <c r="RHV1" s="498"/>
      <c r="RHW1" s="498"/>
      <c r="RHX1" s="498"/>
      <c r="RHY1" s="498"/>
      <c r="RHZ1" s="498"/>
      <c r="RIA1" s="498"/>
      <c r="RIB1" s="498"/>
      <c r="RIC1" s="498"/>
      <c r="RID1" s="498"/>
      <c r="RIE1" s="498"/>
      <c r="RIF1" s="498"/>
      <c r="RIG1" s="498"/>
      <c r="RIH1" s="498"/>
      <c r="RII1" s="498"/>
      <c r="RIJ1" s="498"/>
      <c r="RIK1" s="498"/>
      <c r="RIL1" s="498"/>
      <c r="RIM1" s="498"/>
      <c r="RIN1" s="498"/>
      <c r="RIO1" s="498"/>
      <c r="RIP1" s="498"/>
      <c r="RIQ1" s="498"/>
      <c r="RIR1" s="498"/>
      <c r="RIS1" s="498"/>
      <c r="RIT1" s="498"/>
      <c r="RIU1" s="498"/>
      <c r="RIV1" s="498"/>
      <c r="RIW1" s="498"/>
      <c r="RIX1" s="498"/>
      <c r="RIY1" s="498"/>
      <c r="RIZ1" s="498"/>
      <c r="RJA1" s="498"/>
      <c r="RJB1" s="498"/>
      <c r="RJC1" s="498"/>
      <c r="RJD1" s="498"/>
      <c r="RJE1" s="498"/>
      <c r="RJF1" s="498"/>
      <c r="RJG1" s="498"/>
      <c r="RJH1" s="498"/>
      <c r="RJI1" s="498"/>
      <c r="RJJ1" s="498"/>
      <c r="RJK1" s="498"/>
      <c r="RJL1" s="498"/>
      <c r="RJM1" s="498"/>
      <c r="RJN1" s="498"/>
      <c r="RJO1" s="498"/>
      <c r="RJP1" s="498"/>
      <c r="RJQ1" s="498"/>
      <c r="RJR1" s="498"/>
      <c r="RJS1" s="498"/>
      <c r="RJT1" s="498"/>
      <c r="RJU1" s="498"/>
      <c r="RJV1" s="498"/>
      <c r="RJW1" s="498"/>
      <c r="RJX1" s="498"/>
      <c r="RJY1" s="498"/>
      <c r="RJZ1" s="498"/>
      <c r="RKA1" s="498"/>
      <c r="RKB1" s="498"/>
      <c r="RKC1" s="498"/>
      <c r="RKD1" s="498"/>
      <c r="RKE1" s="498"/>
      <c r="RKF1" s="498"/>
      <c r="RKG1" s="498"/>
      <c r="RKH1" s="498"/>
      <c r="RKI1" s="498"/>
      <c r="RKJ1" s="498"/>
      <c r="RKK1" s="498"/>
      <c r="RKL1" s="498"/>
      <c r="RKM1" s="498"/>
      <c r="RKN1" s="498"/>
      <c r="RKO1" s="498"/>
      <c r="RKP1" s="498"/>
      <c r="RKQ1" s="498"/>
      <c r="RKR1" s="498"/>
      <c r="RKS1" s="498"/>
      <c r="RKT1" s="498"/>
      <c r="RKU1" s="498"/>
      <c r="RKV1" s="498"/>
      <c r="RKW1" s="498"/>
      <c r="RKX1" s="498"/>
      <c r="RKY1" s="498"/>
      <c r="RKZ1" s="498"/>
      <c r="RLA1" s="498"/>
      <c r="RLB1" s="498"/>
      <c r="RLC1" s="498"/>
      <c r="RLD1" s="498"/>
      <c r="RLE1" s="498"/>
      <c r="RLF1" s="498"/>
      <c r="RLG1" s="498"/>
      <c r="RLH1" s="498"/>
      <c r="RLI1" s="498"/>
      <c r="RLJ1" s="498"/>
      <c r="RLK1" s="498"/>
      <c r="RLL1" s="498"/>
      <c r="RLM1" s="498"/>
      <c r="RLN1" s="498"/>
      <c r="RLO1" s="498"/>
      <c r="RLP1" s="498"/>
      <c r="RLQ1" s="498"/>
      <c r="RLR1" s="498"/>
      <c r="RLS1" s="498"/>
      <c r="RLT1" s="498"/>
      <c r="RLU1" s="498"/>
      <c r="RLV1" s="498"/>
      <c r="RLW1" s="498"/>
      <c r="RLX1" s="498"/>
      <c r="RLY1" s="498"/>
      <c r="RLZ1" s="498"/>
      <c r="RMA1" s="498"/>
      <c r="RMB1" s="498"/>
      <c r="RMC1" s="498"/>
      <c r="RMD1" s="498"/>
      <c r="RME1" s="498"/>
      <c r="RMF1" s="498"/>
      <c r="RMG1" s="498"/>
      <c r="RMH1" s="498"/>
      <c r="RMI1" s="498"/>
      <c r="RMJ1" s="498"/>
      <c r="RMK1" s="498"/>
      <c r="RML1" s="498"/>
      <c r="RMM1" s="498"/>
      <c r="RMN1" s="498"/>
      <c r="RMO1" s="498"/>
      <c r="RMP1" s="498"/>
      <c r="RMQ1" s="498"/>
      <c r="RMR1" s="498"/>
      <c r="RMS1" s="498"/>
      <c r="RMT1" s="498"/>
      <c r="RMU1" s="498"/>
      <c r="RMV1" s="498"/>
      <c r="RMW1" s="498"/>
      <c r="RMX1" s="498"/>
      <c r="RMY1" s="498"/>
      <c r="RMZ1" s="498"/>
      <c r="RNA1" s="498"/>
      <c r="RNB1" s="498"/>
      <c r="RNC1" s="498"/>
      <c r="RND1" s="498"/>
      <c r="RNE1" s="498"/>
      <c r="RNF1" s="498"/>
      <c r="RNG1" s="498"/>
      <c r="RNH1" s="498"/>
      <c r="RNI1" s="498"/>
      <c r="RNJ1" s="498"/>
      <c r="RNK1" s="498"/>
      <c r="RNL1" s="498"/>
      <c r="RNM1" s="498"/>
      <c r="RNN1" s="498"/>
      <c r="RNO1" s="498"/>
      <c r="RNP1" s="498"/>
      <c r="RNQ1" s="498"/>
      <c r="RNR1" s="498"/>
      <c r="RNS1" s="498"/>
      <c r="RNT1" s="498"/>
      <c r="RNU1" s="498"/>
      <c r="RNV1" s="498"/>
      <c r="RNW1" s="498"/>
      <c r="RNX1" s="498"/>
      <c r="RNY1" s="498"/>
      <c r="RNZ1" s="498"/>
      <c r="ROA1" s="498"/>
      <c r="ROB1" s="498"/>
      <c r="ROC1" s="498"/>
      <c r="ROD1" s="498"/>
      <c r="ROE1" s="498"/>
      <c r="ROF1" s="498"/>
      <c r="ROG1" s="498"/>
      <c r="ROH1" s="498"/>
      <c r="ROI1" s="498"/>
      <c r="ROJ1" s="498"/>
      <c r="ROK1" s="498"/>
      <c r="ROL1" s="498"/>
      <c r="ROM1" s="498"/>
      <c r="RON1" s="498"/>
      <c r="ROO1" s="498"/>
      <c r="ROP1" s="498"/>
      <c r="ROQ1" s="498"/>
      <c r="ROR1" s="498"/>
      <c r="ROS1" s="498"/>
      <c r="ROT1" s="498"/>
      <c r="ROU1" s="498"/>
      <c r="ROV1" s="498"/>
      <c r="ROW1" s="498"/>
      <c r="ROX1" s="498"/>
      <c r="ROY1" s="498"/>
      <c r="ROZ1" s="498"/>
      <c r="RPA1" s="498"/>
      <c r="RPB1" s="498"/>
      <c r="RPC1" s="498"/>
      <c r="RPD1" s="498"/>
      <c r="RPE1" s="498"/>
      <c r="RPF1" s="498"/>
      <c r="RPG1" s="498"/>
      <c r="RPH1" s="498"/>
      <c r="RPI1" s="498"/>
      <c r="RPJ1" s="498"/>
      <c r="RPK1" s="498"/>
      <c r="RPL1" s="498"/>
      <c r="RPM1" s="498"/>
      <c r="RPN1" s="498"/>
      <c r="RPO1" s="498"/>
      <c r="RPP1" s="498"/>
      <c r="RPQ1" s="498"/>
      <c r="RPR1" s="498"/>
      <c r="RPS1" s="498"/>
      <c r="RPT1" s="498"/>
      <c r="RPU1" s="498"/>
      <c r="RPV1" s="498"/>
      <c r="RPW1" s="498"/>
      <c r="RPX1" s="498"/>
      <c r="RPY1" s="498"/>
      <c r="RPZ1" s="498"/>
      <c r="RQA1" s="498"/>
      <c r="RQB1" s="498"/>
      <c r="RQC1" s="498"/>
      <c r="RQD1" s="498"/>
      <c r="RQE1" s="498"/>
      <c r="RQF1" s="498"/>
      <c r="RQG1" s="498"/>
      <c r="RQH1" s="498"/>
      <c r="RQI1" s="498"/>
      <c r="RQJ1" s="498"/>
      <c r="RQK1" s="498"/>
      <c r="RQL1" s="498"/>
      <c r="RQM1" s="498"/>
      <c r="RQN1" s="498"/>
      <c r="RQO1" s="498"/>
      <c r="RQP1" s="498"/>
      <c r="RQQ1" s="498"/>
      <c r="RQR1" s="498"/>
      <c r="RQS1" s="498"/>
      <c r="RQT1" s="498"/>
      <c r="RQU1" s="498"/>
      <c r="RQV1" s="498"/>
      <c r="RQW1" s="498"/>
      <c r="RQX1" s="498"/>
      <c r="RQY1" s="498"/>
      <c r="RQZ1" s="498"/>
      <c r="RRA1" s="498"/>
      <c r="RRB1" s="498"/>
      <c r="RRC1" s="498"/>
      <c r="RRD1" s="498"/>
      <c r="RRE1" s="498"/>
      <c r="RRF1" s="498"/>
      <c r="RRG1" s="498"/>
      <c r="RRH1" s="498"/>
      <c r="RRI1" s="498"/>
      <c r="RRJ1" s="498"/>
      <c r="RRK1" s="498"/>
      <c r="RRL1" s="498"/>
      <c r="RRM1" s="498"/>
      <c r="RRN1" s="498"/>
      <c r="RRO1" s="498"/>
      <c r="RRP1" s="498"/>
      <c r="RRQ1" s="498"/>
      <c r="RRR1" s="498"/>
      <c r="RRS1" s="498"/>
      <c r="RRT1" s="498"/>
      <c r="RRU1" s="498"/>
      <c r="RRV1" s="498"/>
      <c r="RRW1" s="498"/>
      <c r="RRX1" s="498"/>
      <c r="RRY1" s="498"/>
      <c r="RRZ1" s="498"/>
      <c r="RSA1" s="498"/>
      <c r="RSB1" s="498"/>
      <c r="RSC1" s="498"/>
      <c r="RSD1" s="498"/>
      <c r="RSE1" s="498"/>
      <c r="RSF1" s="498"/>
      <c r="RSG1" s="498"/>
      <c r="RSH1" s="498"/>
      <c r="RSI1" s="498"/>
      <c r="RSJ1" s="498"/>
      <c r="RSK1" s="498"/>
      <c r="RSL1" s="498"/>
      <c r="RSM1" s="498"/>
      <c r="RSN1" s="498"/>
      <c r="RSO1" s="498"/>
      <c r="RSP1" s="498"/>
      <c r="RSQ1" s="498"/>
      <c r="RSR1" s="498"/>
      <c r="RSS1" s="498"/>
      <c r="RST1" s="498"/>
      <c r="RSU1" s="498"/>
      <c r="RSV1" s="498"/>
      <c r="RSW1" s="498"/>
      <c r="RSX1" s="498"/>
      <c r="RSY1" s="498"/>
      <c r="RSZ1" s="498"/>
      <c r="RTA1" s="498"/>
      <c r="RTB1" s="498"/>
      <c r="RTC1" s="498"/>
      <c r="RTD1" s="498"/>
      <c r="RTE1" s="498"/>
      <c r="RTF1" s="498"/>
      <c r="RTG1" s="498"/>
      <c r="RTH1" s="498"/>
      <c r="RTI1" s="498"/>
      <c r="RTJ1" s="498"/>
      <c r="RTK1" s="498"/>
      <c r="RTL1" s="498"/>
      <c r="RTM1" s="498"/>
      <c r="RTN1" s="498"/>
      <c r="RTO1" s="498"/>
      <c r="RTP1" s="498"/>
      <c r="RTQ1" s="498"/>
      <c r="RTR1" s="498"/>
      <c r="RTS1" s="498"/>
      <c r="RTT1" s="498"/>
      <c r="RTU1" s="498"/>
      <c r="RTV1" s="498"/>
      <c r="RTW1" s="498"/>
      <c r="RTX1" s="498"/>
      <c r="RTY1" s="498"/>
      <c r="RTZ1" s="498"/>
      <c r="RUA1" s="498"/>
      <c r="RUB1" s="498"/>
      <c r="RUC1" s="498"/>
      <c r="RUD1" s="498"/>
      <c r="RUE1" s="498"/>
      <c r="RUF1" s="498"/>
      <c r="RUG1" s="498"/>
      <c r="RUH1" s="498"/>
      <c r="RUI1" s="498"/>
      <c r="RUJ1" s="498"/>
      <c r="RUK1" s="498"/>
      <c r="RUL1" s="498"/>
      <c r="RUM1" s="498"/>
      <c r="RUN1" s="498"/>
      <c r="RUO1" s="498"/>
      <c r="RUP1" s="498"/>
      <c r="RUQ1" s="498"/>
      <c r="RUR1" s="498"/>
      <c r="RUS1" s="498"/>
      <c r="RUT1" s="498"/>
      <c r="RUU1" s="498"/>
      <c r="RUV1" s="498"/>
      <c r="RUW1" s="498"/>
      <c r="RUX1" s="498"/>
      <c r="RUY1" s="498"/>
      <c r="RUZ1" s="498"/>
      <c r="RVA1" s="498"/>
      <c r="RVB1" s="498"/>
      <c r="RVC1" s="498"/>
      <c r="RVD1" s="498"/>
      <c r="RVE1" s="498"/>
      <c r="RVF1" s="498"/>
      <c r="RVG1" s="498"/>
      <c r="RVH1" s="498"/>
      <c r="RVI1" s="498"/>
      <c r="RVJ1" s="498"/>
      <c r="RVK1" s="498"/>
      <c r="RVL1" s="498"/>
      <c r="RVM1" s="498"/>
      <c r="RVN1" s="498"/>
      <c r="RVO1" s="498"/>
      <c r="RVP1" s="498"/>
      <c r="RVQ1" s="498"/>
      <c r="RVR1" s="498"/>
      <c r="RVS1" s="498"/>
      <c r="RVT1" s="498"/>
      <c r="RVU1" s="498"/>
      <c r="RVV1" s="498"/>
      <c r="RVW1" s="498"/>
      <c r="RVX1" s="498"/>
      <c r="RVY1" s="498"/>
      <c r="RVZ1" s="498"/>
      <c r="RWA1" s="498"/>
      <c r="RWB1" s="498"/>
      <c r="RWC1" s="498"/>
      <c r="RWD1" s="498"/>
      <c r="RWE1" s="498"/>
      <c r="RWF1" s="498"/>
      <c r="RWG1" s="498"/>
      <c r="RWH1" s="498"/>
      <c r="RWI1" s="498"/>
      <c r="RWJ1" s="498"/>
      <c r="RWK1" s="498"/>
      <c r="RWL1" s="498"/>
      <c r="RWM1" s="498"/>
      <c r="RWN1" s="498"/>
      <c r="RWO1" s="498"/>
      <c r="RWP1" s="498"/>
      <c r="RWQ1" s="498"/>
      <c r="RWR1" s="498"/>
      <c r="RWS1" s="498"/>
      <c r="RWT1" s="498"/>
      <c r="RWU1" s="498"/>
      <c r="RWV1" s="498"/>
      <c r="RWW1" s="498"/>
      <c r="RWX1" s="498"/>
      <c r="RWY1" s="498"/>
      <c r="RWZ1" s="498"/>
      <c r="RXA1" s="498"/>
      <c r="RXB1" s="498"/>
      <c r="RXC1" s="498"/>
      <c r="RXD1" s="498"/>
      <c r="RXE1" s="498"/>
      <c r="RXF1" s="498"/>
      <c r="RXG1" s="498"/>
      <c r="RXH1" s="498"/>
      <c r="RXI1" s="498"/>
      <c r="RXJ1" s="498"/>
      <c r="RXK1" s="498"/>
      <c r="RXL1" s="498"/>
      <c r="RXM1" s="498"/>
      <c r="RXN1" s="498"/>
      <c r="RXO1" s="498"/>
      <c r="RXP1" s="498"/>
      <c r="RXQ1" s="498"/>
      <c r="RXR1" s="498"/>
      <c r="RXS1" s="498"/>
      <c r="RXT1" s="498"/>
      <c r="RXU1" s="498"/>
      <c r="RXV1" s="498"/>
      <c r="RXW1" s="498"/>
      <c r="RXX1" s="498"/>
      <c r="RXY1" s="498"/>
      <c r="RXZ1" s="498"/>
      <c r="RYA1" s="498"/>
      <c r="RYB1" s="498"/>
      <c r="RYC1" s="498"/>
      <c r="RYD1" s="498"/>
      <c r="RYE1" s="498"/>
      <c r="RYF1" s="498"/>
      <c r="RYG1" s="498"/>
      <c r="RYH1" s="498"/>
      <c r="RYI1" s="498"/>
      <c r="RYJ1" s="498"/>
      <c r="RYK1" s="498"/>
      <c r="RYL1" s="498"/>
      <c r="RYM1" s="498"/>
      <c r="RYN1" s="498"/>
      <c r="RYO1" s="498"/>
      <c r="RYP1" s="498"/>
      <c r="RYQ1" s="498"/>
      <c r="RYR1" s="498"/>
      <c r="RYS1" s="498"/>
      <c r="RYT1" s="498"/>
      <c r="RYU1" s="498"/>
      <c r="RYV1" s="498"/>
      <c r="RYW1" s="498"/>
      <c r="RYX1" s="498"/>
      <c r="RYY1" s="498"/>
      <c r="RYZ1" s="498"/>
      <c r="RZA1" s="498"/>
      <c r="RZB1" s="498"/>
      <c r="RZC1" s="498"/>
      <c r="RZD1" s="498"/>
      <c r="RZE1" s="498"/>
      <c r="RZF1" s="498"/>
      <c r="RZG1" s="498"/>
      <c r="RZH1" s="498"/>
      <c r="RZI1" s="498"/>
      <c r="RZJ1" s="498"/>
      <c r="RZK1" s="498"/>
      <c r="RZL1" s="498"/>
      <c r="RZM1" s="498"/>
      <c r="RZN1" s="498"/>
      <c r="RZO1" s="498"/>
      <c r="RZP1" s="498"/>
      <c r="RZQ1" s="498"/>
      <c r="RZR1" s="498"/>
      <c r="RZS1" s="498"/>
      <c r="RZT1" s="498"/>
      <c r="RZU1" s="498"/>
      <c r="RZV1" s="498"/>
      <c r="RZW1" s="498"/>
      <c r="RZX1" s="498"/>
      <c r="RZY1" s="498"/>
      <c r="RZZ1" s="498"/>
      <c r="SAA1" s="498"/>
      <c r="SAB1" s="498"/>
      <c r="SAC1" s="498"/>
      <c r="SAD1" s="498"/>
      <c r="SAE1" s="498"/>
      <c r="SAF1" s="498"/>
      <c r="SAG1" s="498"/>
      <c r="SAH1" s="498"/>
      <c r="SAI1" s="498"/>
      <c r="SAJ1" s="498"/>
      <c r="SAK1" s="498"/>
      <c r="SAL1" s="498"/>
      <c r="SAM1" s="498"/>
      <c r="SAN1" s="498"/>
      <c r="SAO1" s="498"/>
      <c r="SAP1" s="498"/>
      <c r="SAQ1" s="498"/>
      <c r="SAR1" s="498"/>
      <c r="SAS1" s="498"/>
      <c r="SAT1" s="498"/>
      <c r="SAU1" s="498"/>
      <c r="SAV1" s="498"/>
      <c r="SAW1" s="498"/>
      <c r="SAX1" s="498"/>
      <c r="SAY1" s="498"/>
      <c r="SAZ1" s="498"/>
      <c r="SBA1" s="498"/>
      <c r="SBB1" s="498"/>
      <c r="SBC1" s="498"/>
      <c r="SBD1" s="498"/>
      <c r="SBE1" s="498"/>
      <c r="SBF1" s="498"/>
      <c r="SBG1" s="498"/>
      <c r="SBH1" s="498"/>
      <c r="SBI1" s="498"/>
      <c r="SBJ1" s="498"/>
      <c r="SBK1" s="498"/>
      <c r="SBL1" s="498"/>
      <c r="SBM1" s="498"/>
      <c r="SBN1" s="498"/>
      <c r="SBO1" s="498"/>
      <c r="SBP1" s="498"/>
      <c r="SBQ1" s="498"/>
      <c r="SBR1" s="498"/>
      <c r="SBS1" s="498"/>
      <c r="SBT1" s="498"/>
      <c r="SBU1" s="498"/>
      <c r="SBV1" s="498"/>
      <c r="SBW1" s="498"/>
      <c r="SBX1" s="498"/>
      <c r="SBY1" s="498"/>
      <c r="SBZ1" s="498"/>
      <c r="SCA1" s="498"/>
      <c r="SCB1" s="498"/>
      <c r="SCC1" s="498"/>
      <c r="SCD1" s="498"/>
      <c r="SCE1" s="498"/>
      <c r="SCF1" s="498"/>
      <c r="SCG1" s="498"/>
      <c r="SCH1" s="498"/>
      <c r="SCI1" s="498"/>
      <c r="SCJ1" s="498"/>
      <c r="SCK1" s="498"/>
      <c r="SCL1" s="498"/>
      <c r="SCM1" s="498"/>
      <c r="SCN1" s="498"/>
      <c r="SCO1" s="498"/>
      <c r="SCP1" s="498"/>
      <c r="SCQ1" s="498"/>
      <c r="SCR1" s="498"/>
      <c r="SCS1" s="498"/>
      <c r="SCT1" s="498"/>
      <c r="SCU1" s="498"/>
      <c r="SCV1" s="498"/>
      <c r="SCW1" s="498"/>
      <c r="SCX1" s="498"/>
      <c r="SCY1" s="498"/>
      <c r="SCZ1" s="498"/>
      <c r="SDA1" s="498"/>
      <c r="SDB1" s="498"/>
      <c r="SDC1" s="498"/>
      <c r="SDD1" s="498"/>
      <c r="SDE1" s="498"/>
      <c r="SDF1" s="498"/>
      <c r="SDG1" s="498"/>
      <c r="SDH1" s="498"/>
      <c r="SDI1" s="498"/>
      <c r="SDJ1" s="498"/>
      <c r="SDK1" s="498"/>
      <c r="SDL1" s="498"/>
      <c r="SDM1" s="498"/>
      <c r="SDN1" s="498"/>
      <c r="SDO1" s="498"/>
      <c r="SDP1" s="498"/>
      <c r="SDQ1" s="498"/>
      <c r="SDR1" s="498"/>
      <c r="SDS1" s="498"/>
      <c r="SDT1" s="498"/>
      <c r="SDU1" s="498"/>
      <c r="SDV1" s="498"/>
      <c r="SDW1" s="498"/>
      <c r="SDX1" s="498"/>
      <c r="SDY1" s="498"/>
      <c r="SDZ1" s="498"/>
      <c r="SEA1" s="498"/>
      <c r="SEB1" s="498"/>
      <c r="SEC1" s="498"/>
      <c r="SED1" s="498"/>
      <c r="SEE1" s="498"/>
      <c r="SEF1" s="498"/>
      <c r="SEG1" s="498"/>
      <c r="SEH1" s="498"/>
      <c r="SEI1" s="498"/>
      <c r="SEJ1" s="498"/>
      <c r="SEK1" s="498"/>
      <c r="SEL1" s="498"/>
      <c r="SEM1" s="498"/>
      <c r="SEN1" s="498"/>
      <c r="SEO1" s="498"/>
      <c r="SEP1" s="498"/>
      <c r="SEQ1" s="498"/>
      <c r="SER1" s="498"/>
      <c r="SES1" s="498"/>
      <c r="SET1" s="498"/>
      <c r="SEU1" s="498"/>
      <c r="SEV1" s="498"/>
      <c r="SEW1" s="498"/>
      <c r="SEX1" s="498"/>
      <c r="SEY1" s="498"/>
      <c r="SEZ1" s="498"/>
      <c r="SFA1" s="498"/>
      <c r="SFB1" s="498"/>
      <c r="SFC1" s="498"/>
      <c r="SFD1" s="498"/>
      <c r="SFE1" s="498"/>
      <c r="SFF1" s="498"/>
      <c r="SFG1" s="498"/>
      <c r="SFH1" s="498"/>
      <c r="SFI1" s="498"/>
      <c r="SFJ1" s="498"/>
      <c r="SFK1" s="498"/>
      <c r="SFL1" s="498"/>
      <c r="SFM1" s="498"/>
      <c r="SFN1" s="498"/>
      <c r="SFO1" s="498"/>
      <c r="SFP1" s="498"/>
      <c r="SFQ1" s="498"/>
      <c r="SFR1" s="498"/>
      <c r="SFS1" s="498"/>
      <c r="SFT1" s="498"/>
      <c r="SFU1" s="498"/>
      <c r="SFV1" s="498"/>
      <c r="SFW1" s="498"/>
      <c r="SFX1" s="498"/>
      <c r="SFY1" s="498"/>
      <c r="SFZ1" s="498"/>
      <c r="SGA1" s="498"/>
      <c r="SGB1" s="498"/>
      <c r="SGC1" s="498"/>
      <c r="SGD1" s="498"/>
      <c r="SGE1" s="498"/>
      <c r="SGF1" s="498"/>
      <c r="SGG1" s="498"/>
      <c r="SGH1" s="498"/>
      <c r="SGI1" s="498"/>
      <c r="SGJ1" s="498"/>
      <c r="SGK1" s="498"/>
      <c r="SGL1" s="498"/>
      <c r="SGM1" s="498"/>
      <c r="SGN1" s="498"/>
      <c r="SGO1" s="498"/>
      <c r="SGP1" s="498"/>
      <c r="SGQ1" s="498"/>
      <c r="SGR1" s="498"/>
      <c r="SGS1" s="498"/>
      <c r="SGT1" s="498"/>
      <c r="SGU1" s="498"/>
      <c r="SGV1" s="498"/>
      <c r="SGW1" s="498"/>
      <c r="SGX1" s="498"/>
      <c r="SGY1" s="498"/>
      <c r="SGZ1" s="498"/>
      <c r="SHA1" s="498"/>
      <c r="SHB1" s="498"/>
      <c r="SHC1" s="498"/>
      <c r="SHD1" s="498"/>
      <c r="SHE1" s="498"/>
      <c r="SHF1" s="498"/>
      <c r="SHG1" s="498"/>
      <c r="SHH1" s="498"/>
      <c r="SHI1" s="498"/>
      <c r="SHJ1" s="498"/>
      <c r="SHK1" s="498"/>
      <c r="SHL1" s="498"/>
      <c r="SHM1" s="498"/>
      <c r="SHN1" s="498"/>
      <c r="SHO1" s="498"/>
      <c r="SHP1" s="498"/>
      <c r="SHQ1" s="498"/>
      <c r="SHR1" s="498"/>
      <c r="SHS1" s="498"/>
      <c r="SHT1" s="498"/>
      <c r="SHU1" s="498"/>
      <c r="SHV1" s="498"/>
      <c r="SHW1" s="498"/>
      <c r="SHX1" s="498"/>
      <c r="SHY1" s="498"/>
      <c r="SHZ1" s="498"/>
      <c r="SIA1" s="498"/>
      <c r="SIB1" s="498"/>
      <c r="SIC1" s="498"/>
      <c r="SID1" s="498"/>
      <c r="SIE1" s="498"/>
      <c r="SIF1" s="498"/>
      <c r="SIG1" s="498"/>
      <c r="SIH1" s="498"/>
      <c r="SII1" s="498"/>
      <c r="SIJ1" s="498"/>
      <c r="SIK1" s="498"/>
      <c r="SIL1" s="498"/>
      <c r="SIM1" s="498"/>
      <c r="SIN1" s="498"/>
      <c r="SIO1" s="498"/>
      <c r="SIP1" s="498"/>
      <c r="SIQ1" s="498"/>
      <c r="SIR1" s="498"/>
      <c r="SIS1" s="498"/>
      <c r="SIT1" s="498"/>
      <c r="SIU1" s="498"/>
      <c r="SIV1" s="498"/>
      <c r="SIW1" s="498"/>
      <c r="SIX1" s="498"/>
      <c r="SIY1" s="498"/>
      <c r="SIZ1" s="498"/>
      <c r="SJA1" s="498"/>
      <c r="SJB1" s="498"/>
      <c r="SJC1" s="498"/>
      <c r="SJD1" s="498"/>
      <c r="SJE1" s="498"/>
      <c r="SJF1" s="498"/>
      <c r="SJG1" s="498"/>
      <c r="SJH1" s="498"/>
      <c r="SJI1" s="498"/>
      <c r="SJJ1" s="498"/>
      <c r="SJK1" s="498"/>
      <c r="SJL1" s="498"/>
      <c r="SJM1" s="498"/>
      <c r="SJN1" s="498"/>
      <c r="SJO1" s="498"/>
      <c r="SJP1" s="498"/>
      <c r="SJQ1" s="498"/>
      <c r="SJR1" s="498"/>
      <c r="SJS1" s="498"/>
      <c r="SJT1" s="498"/>
      <c r="SJU1" s="498"/>
      <c r="SJV1" s="498"/>
      <c r="SJW1" s="498"/>
      <c r="SJX1" s="498"/>
      <c r="SJY1" s="498"/>
      <c r="SJZ1" s="498"/>
      <c r="SKA1" s="498"/>
      <c r="SKB1" s="498"/>
      <c r="SKC1" s="498"/>
      <c r="SKD1" s="498"/>
      <c r="SKE1" s="498"/>
      <c r="SKF1" s="498"/>
      <c r="SKG1" s="498"/>
      <c r="SKH1" s="498"/>
      <c r="SKI1" s="498"/>
      <c r="SKJ1" s="498"/>
      <c r="SKK1" s="498"/>
      <c r="SKL1" s="498"/>
      <c r="SKM1" s="498"/>
      <c r="SKN1" s="498"/>
      <c r="SKO1" s="498"/>
      <c r="SKP1" s="498"/>
      <c r="SKQ1" s="498"/>
      <c r="SKR1" s="498"/>
      <c r="SKS1" s="498"/>
      <c r="SKT1" s="498"/>
      <c r="SKU1" s="498"/>
      <c r="SKV1" s="498"/>
      <c r="SKW1" s="498"/>
      <c r="SKX1" s="498"/>
      <c r="SKY1" s="498"/>
      <c r="SKZ1" s="498"/>
      <c r="SLA1" s="498"/>
      <c r="SLB1" s="498"/>
      <c r="SLC1" s="498"/>
      <c r="SLD1" s="498"/>
      <c r="SLE1" s="498"/>
      <c r="SLF1" s="498"/>
      <c r="SLG1" s="498"/>
      <c r="SLH1" s="498"/>
      <c r="SLI1" s="498"/>
      <c r="SLJ1" s="498"/>
      <c r="SLK1" s="498"/>
      <c r="SLL1" s="498"/>
      <c r="SLM1" s="498"/>
      <c r="SLN1" s="498"/>
      <c r="SLO1" s="498"/>
      <c r="SLP1" s="498"/>
      <c r="SLQ1" s="498"/>
      <c r="SLR1" s="498"/>
      <c r="SLS1" s="498"/>
      <c r="SLT1" s="498"/>
      <c r="SLU1" s="498"/>
      <c r="SLV1" s="498"/>
      <c r="SLW1" s="498"/>
      <c r="SLX1" s="498"/>
      <c r="SLY1" s="498"/>
      <c r="SLZ1" s="498"/>
      <c r="SMA1" s="498"/>
      <c r="SMB1" s="498"/>
      <c r="SMC1" s="498"/>
      <c r="SMD1" s="498"/>
      <c r="SME1" s="498"/>
      <c r="SMF1" s="498"/>
      <c r="SMG1" s="498"/>
      <c r="SMH1" s="498"/>
      <c r="SMI1" s="498"/>
      <c r="SMJ1" s="498"/>
      <c r="SMK1" s="498"/>
      <c r="SML1" s="498"/>
      <c r="SMM1" s="498"/>
      <c r="SMN1" s="498"/>
      <c r="SMO1" s="498"/>
      <c r="SMP1" s="498"/>
      <c r="SMQ1" s="498"/>
      <c r="SMR1" s="498"/>
      <c r="SMS1" s="498"/>
      <c r="SMT1" s="498"/>
      <c r="SMU1" s="498"/>
      <c r="SMV1" s="498"/>
      <c r="SMW1" s="498"/>
      <c r="SMX1" s="498"/>
      <c r="SMY1" s="498"/>
      <c r="SMZ1" s="498"/>
      <c r="SNA1" s="498"/>
      <c r="SNB1" s="498"/>
      <c r="SNC1" s="498"/>
      <c r="SND1" s="498"/>
      <c r="SNE1" s="498"/>
      <c r="SNF1" s="498"/>
      <c r="SNG1" s="498"/>
      <c r="SNH1" s="498"/>
      <c r="SNI1" s="498"/>
      <c r="SNJ1" s="498"/>
      <c r="SNK1" s="498"/>
      <c r="SNL1" s="498"/>
      <c r="SNM1" s="498"/>
      <c r="SNN1" s="498"/>
      <c r="SNO1" s="498"/>
      <c r="SNP1" s="498"/>
      <c r="SNQ1" s="498"/>
      <c r="SNR1" s="498"/>
      <c r="SNS1" s="498"/>
      <c r="SNT1" s="498"/>
      <c r="SNU1" s="498"/>
      <c r="SNV1" s="498"/>
      <c r="SNW1" s="498"/>
      <c r="SNX1" s="498"/>
      <c r="SNY1" s="498"/>
      <c r="SNZ1" s="498"/>
      <c r="SOA1" s="498"/>
      <c r="SOB1" s="498"/>
      <c r="SOC1" s="498"/>
      <c r="SOD1" s="498"/>
      <c r="SOE1" s="498"/>
      <c r="SOF1" s="498"/>
      <c r="SOG1" s="498"/>
      <c r="SOH1" s="498"/>
      <c r="SOI1" s="498"/>
      <c r="SOJ1" s="498"/>
      <c r="SOK1" s="498"/>
      <c r="SOL1" s="498"/>
      <c r="SOM1" s="498"/>
      <c r="SON1" s="498"/>
      <c r="SOO1" s="498"/>
      <c r="SOP1" s="498"/>
      <c r="SOQ1" s="498"/>
      <c r="SOR1" s="498"/>
      <c r="SOS1" s="498"/>
      <c r="SOT1" s="498"/>
      <c r="SOU1" s="498"/>
      <c r="SOV1" s="498"/>
      <c r="SOW1" s="498"/>
      <c r="SOX1" s="498"/>
      <c r="SOY1" s="498"/>
      <c r="SOZ1" s="498"/>
      <c r="SPA1" s="498"/>
      <c r="SPB1" s="498"/>
      <c r="SPC1" s="498"/>
      <c r="SPD1" s="498"/>
      <c r="SPE1" s="498"/>
      <c r="SPF1" s="498"/>
      <c r="SPG1" s="498"/>
      <c r="SPH1" s="498"/>
      <c r="SPI1" s="498"/>
      <c r="SPJ1" s="498"/>
      <c r="SPK1" s="498"/>
      <c r="SPL1" s="498"/>
      <c r="SPM1" s="498"/>
      <c r="SPN1" s="498"/>
      <c r="SPO1" s="498"/>
      <c r="SPP1" s="498"/>
      <c r="SPQ1" s="498"/>
      <c r="SPR1" s="498"/>
      <c r="SPS1" s="498"/>
      <c r="SPT1" s="498"/>
      <c r="SPU1" s="498"/>
      <c r="SPV1" s="498"/>
      <c r="SPW1" s="498"/>
      <c r="SPX1" s="498"/>
      <c r="SPY1" s="498"/>
      <c r="SPZ1" s="498"/>
      <c r="SQA1" s="498"/>
      <c r="SQB1" s="498"/>
      <c r="SQC1" s="498"/>
      <c r="SQD1" s="498"/>
      <c r="SQE1" s="498"/>
      <c r="SQF1" s="498"/>
      <c r="SQG1" s="498"/>
      <c r="SQH1" s="498"/>
      <c r="SQI1" s="498"/>
      <c r="SQJ1" s="498"/>
      <c r="SQK1" s="498"/>
      <c r="SQL1" s="498"/>
      <c r="SQM1" s="498"/>
      <c r="SQN1" s="498"/>
      <c r="SQO1" s="498"/>
      <c r="SQP1" s="498"/>
      <c r="SQQ1" s="498"/>
      <c r="SQR1" s="498"/>
      <c r="SQS1" s="498"/>
      <c r="SQT1" s="498"/>
      <c r="SQU1" s="498"/>
      <c r="SQV1" s="498"/>
      <c r="SQW1" s="498"/>
      <c r="SQX1" s="498"/>
      <c r="SQY1" s="498"/>
      <c r="SQZ1" s="498"/>
      <c r="SRA1" s="498"/>
      <c r="SRB1" s="498"/>
      <c r="SRC1" s="498"/>
      <c r="SRD1" s="498"/>
      <c r="SRE1" s="498"/>
      <c r="SRF1" s="498"/>
      <c r="SRG1" s="498"/>
      <c r="SRH1" s="498"/>
      <c r="SRI1" s="498"/>
      <c r="SRJ1" s="498"/>
      <c r="SRK1" s="498"/>
      <c r="SRL1" s="498"/>
      <c r="SRM1" s="498"/>
      <c r="SRN1" s="498"/>
      <c r="SRO1" s="498"/>
      <c r="SRP1" s="498"/>
      <c r="SRQ1" s="498"/>
      <c r="SRR1" s="498"/>
      <c r="SRS1" s="498"/>
      <c r="SRT1" s="498"/>
      <c r="SRU1" s="498"/>
      <c r="SRV1" s="498"/>
      <c r="SRW1" s="498"/>
      <c r="SRX1" s="498"/>
      <c r="SRY1" s="498"/>
      <c r="SRZ1" s="498"/>
      <c r="SSA1" s="498"/>
      <c r="SSB1" s="498"/>
      <c r="SSC1" s="498"/>
      <c r="SSD1" s="498"/>
      <c r="SSE1" s="498"/>
      <c r="SSF1" s="498"/>
      <c r="SSG1" s="498"/>
      <c r="SSH1" s="498"/>
      <c r="SSI1" s="498"/>
      <c r="SSJ1" s="498"/>
      <c r="SSK1" s="498"/>
      <c r="SSL1" s="498"/>
      <c r="SSM1" s="498"/>
      <c r="SSN1" s="498"/>
      <c r="SSO1" s="498"/>
      <c r="SSP1" s="498"/>
      <c r="SSQ1" s="498"/>
      <c r="SSR1" s="498"/>
      <c r="SSS1" s="498"/>
      <c r="SST1" s="498"/>
      <c r="SSU1" s="498"/>
      <c r="SSV1" s="498"/>
      <c r="SSW1" s="498"/>
      <c r="SSX1" s="498"/>
      <c r="SSY1" s="498"/>
      <c r="SSZ1" s="498"/>
      <c r="STA1" s="498"/>
      <c r="STB1" s="498"/>
      <c r="STC1" s="498"/>
      <c r="STD1" s="498"/>
      <c r="STE1" s="498"/>
      <c r="STF1" s="498"/>
      <c r="STG1" s="498"/>
      <c r="STH1" s="498"/>
      <c r="STI1" s="498"/>
      <c r="STJ1" s="498"/>
      <c r="STK1" s="498"/>
      <c r="STL1" s="498"/>
      <c r="STM1" s="498"/>
      <c r="STN1" s="498"/>
      <c r="STO1" s="498"/>
      <c r="STP1" s="498"/>
      <c r="STQ1" s="498"/>
      <c r="STR1" s="498"/>
      <c r="STS1" s="498"/>
      <c r="STT1" s="498"/>
      <c r="STU1" s="498"/>
      <c r="STV1" s="498"/>
      <c r="STW1" s="498"/>
      <c r="STX1" s="498"/>
      <c r="STY1" s="498"/>
      <c r="STZ1" s="498"/>
      <c r="SUA1" s="498"/>
      <c r="SUB1" s="498"/>
      <c r="SUC1" s="498"/>
      <c r="SUD1" s="498"/>
      <c r="SUE1" s="498"/>
      <c r="SUF1" s="498"/>
      <c r="SUG1" s="498"/>
      <c r="SUH1" s="498"/>
      <c r="SUI1" s="498"/>
      <c r="SUJ1" s="498"/>
      <c r="SUK1" s="498"/>
      <c r="SUL1" s="498"/>
      <c r="SUM1" s="498"/>
      <c r="SUN1" s="498"/>
      <c r="SUO1" s="498"/>
      <c r="SUP1" s="498"/>
      <c r="SUQ1" s="498"/>
      <c r="SUR1" s="498"/>
      <c r="SUS1" s="498"/>
      <c r="SUT1" s="498"/>
      <c r="SUU1" s="498"/>
      <c r="SUV1" s="498"/>
      <c r="SUW1" s="498"/>
      <c r="SUX1" s="498"/>
      <c r="SUY1" s="498"/>
      <c r="SUZ1" s="498"/>
      <c r="SVA1" s="498"/>
      <c r="SVB1" s="498"/>
      <c r="SVC1" s="498"/>
      <c r="SVD1" s="498"/>
      <c r="SVE1" s="498"/>
      <c r="SVF1" s="498"/>
      <c r="SVG1" s="498"/>
      <c r="SVH1" s="498"/>
      <c r="SVI1" s="498"/>
      <c r="SVJ1" s="498"/>
      <c r="SVK1" s="498"/>
      <c r="SVL1" s="498"/>
      <c r="SVM1" s="498"/>
      <c r="SVN1" s="498"/>
      <c r="SVO1" s="498"/>
      <c r="SVP1" s="498"/>
      <c r="SVQ1" s="498"/>
      <c r="SVR1" s="498"/>
      <c r="SVS1" s="498"/>
      <c r="SVT1" s="498"/>
      <c r="SVU1" s="498"/>
      <c r="SVV1" s="498"/>
      <c r="SVW1" s="498"/>
      <c r="SVX1" s="498"/>
      <c r="SVY1" s="498"/>
      <c r="SVZ1" s="498"/>
      <c r="SWA1" s="498"/>
      <c r="SWB1" s="498"/>
      <c r="SWC1" s="498"/>
      <c r="SWD1" s="498"/>
      <c r="SWE1" s="498"/>
      <c r="SWF1" s="498"/>
      <c r="SWG1" s="498"/>
      <c r="SWH1" s="498"/>
      <c r="SWI1" s="498"/>
      <c r="SWJ1" s="498"/>
      <c r="SWK1" s="498"/>
      <c r="SWL1" s="498"/>
      <c r="SWM1" s="498"/>
      <c r="SWN1" s="498"/>
      <c r="SWO1" s="498"/>
      <c r="SWP1" s="498"/>
      <c r="SWQ1" s="498"/>
      <c r="SWR1" s="498"/>
      <c r="SWS1" s="498"/>
      <c r="SWT1" s="498"/>
      <c r="SWU1" s="498"/>
      <c r="SWV1" s="498"/>
      <c r="SWW1" s="498"/>
      <c r="SWX1" s="498"/>
      <c r="SWY1" s="498"/>
      <c r="SWZ1" s="498"/>
      <c r="SXA1" s="498"/>
      <c r="SXB1" s="498"/>
      <c r="SXC1" s="498"/>
      <c r="SXD1" s="498"/>
      <c r="SXE1" s="498"/>
      <c r="SXF1" s="498"/>
      <c r="SXG1" s="498"/>
      <c r="SXH1" s="498"/>
      <c r="SXI1" s="498"/>
      <c r="SXJ1" s="498"/>
      <c r="SXK1" s="498"/>
      <c r="SXL1" s="498"/>
      <c r="SXM1" s="498"/>
      <c r="SXN1" s="498"/>
      <c r="SXO1" s="498"/>
      <c r="SXP1" s="498"/>
      <c r="SXQ1" s="498"/>
      <c r="SXR1" s="498"/>
      <c r="SXS1" s="498"/>
      <c r="SXT1" s="498"/>
      <c r="SXU1" s="498"/>
      <c r="SXV1" s="498"/>
      <c r="SXW1" s="498"/>
      <c r="SXX1" s="498"/>
      <c r="SXY1" s="498"/>
      <c r="SXZ1" s="498"/>
      <c r="SYA1" s="498"/>
      <c r="SYB1" s="498"/>
      <c r="SYC1" s="498"/>
      <c r="SYD1" s="498"/>
      <c r="SYE1" s="498"/>
      <c r="SYF1" s="498"/>
      <c r="SYG1" s="498"/>
      <c r="SYH1" s="498"/>
      <c r="SYI1" s="498"/>
      <c r="SYJ1" s="498"/>
      <c r="SYK1" s="498"/>
      <c r="SYL1" s="498"/>
      <c r="SYM1" s="498"/>
      <c r="SYN1" s="498"/>
      <c r="SYO1" s="498"/>
      <c r="SYP1" s="498"/>
      <c r="SYQ1" s="498"/>
      <c r="SYR1" s="498"/>
      <c r="SYS1" s="498"/>
      <c r="SYT1" s="498"/>
      <c r="SYU1" s="498"/>
      <c r="SYV1" s="498"/>
      <c r="SYW1" s="498"/>
      <c r="SYX1" s="498"/>
      <c r="SYY1" s="498"/>
      <c r="SYZ1" s="498"/>
      <c r="SZA1" s="498"/>
      <c r="SZB1" s="498"/>
      <c r="SZC1" s="498"/>
      <c r="SZD1" s="498"/>
      <c r="SZE1" s="498"/>
      <c r="SZF1" s="498"/>
      <c r="SZG1" s="498"/>
      <c r="SZH1" s="498"/>
      <c r="SZI1" s="498"/>
      <c r="SZJ1" s="498"/>
      <c r="SZK1" s="498"/>
      <c r="SZL1" s="498"/>
      <c r="SZM1" s="498"/>
      <c r="SZN1" s="498"/>
      <c r="SZO1" s="498"/>
      <c r="SZP1" s="498"/>
      <c r="SZQ1" s="498"/>
      <c r="SZR1" s="498"/>
      <c r="SZS1" s="498"/>
      <c r="SZT1" s="498"/>
      <c r="SZU1" s="498"/>
      <c r="SZV1" s="498"/>
      <c r="SZW1" s="498"/>
      <c r="SZX1" s="498"/>
      <c r="SZY1" s="498"/>
      <c r="SZZ1" s="498"/>
      <c r="TAA1" s="498"/>
      <c r="TAB1" s="498"/>
      <c r="TAC1" s="498"/>
      <c r="TAD1" s="498"/>
      <c r="TAE1" s="498"/>
      <c r="TAF1" s="498"/>
      <c r="TAG1" s="498"/>
      <c r="TAH1" s="498"/>
      <c r="TAI1" s="498"/>
      <c r="TAJ1" s="498"/>
      <c r="TAK1" s="498"/>
      <c r="TAL1" s="498"/>
      <c r="TAM1" s="498"/>
      <c r="TAN1" s="498"/>
      <c r="TAO1" s="498"/>
      <c r="TAP1" s="498"/>
      <c r="TAQ1" s="498"/>
      <c r="TAR1" s="498"/>
      <c r="TAS1" s="498"/>
      <c r="TAT1" s="498"/>
      <c r="TAU1" s="498"/>
      <c r="TAV1" s="498"/>
      <c r="TAW1" s="498"/>
      <c r="TAX1" s="498"/>
      <c r="TAY1" s="498"/>
      <c r="TAZ1" s="498"/>
      <c r="TBA1" s="498"/>
      <c r="TBB1" s="498"/>
      <c r="TBC1" s="498"/>
      <c r="TBD1" s="498"/>
      <c r="TBE1" s="498"/>
      <c r="TBF1" s="498"/>
      <c r="TBG1" s="498"/>
      <c r="TBH1" s="498"/>
      <c r="TBI1" s="498"/>
      <c r="TBJ1" s="498"/>
      <c r="TBK1" s="498"/>
      <c r="TBL1" s="498"/>
      <c r="TBM1" s="498"/>
      <c r="TBN1" s="498"/>
      <c r="TBO1" s="498"/>
      <c r="TBP1" s="498"/>
      <c r="TBQ1" s="498"/>
      <c r="TBR1" s="498"/>
      <c r="TBS1" s="498"/>
      <c r="TBT1" s="498"/>
      <c r="TBU1" s="498"/>
      <c r="TBV1" s="498"/>
      <c r="TBW1" s="498"/>
      <c r="TBX1" s="498"/>
      <c r="TBY1" s="498"/>
      <c r="TBZ1" s="498"/>
      <c r="TCA1" s="498"/>
      <c r="TCB1" s="498"/>
      <c r="TCC1" s="498"/>
      <c r="TCD1" s="498"/>
      <c r="TCE1" s="498"/>
      <c r="TCF1" s="498"/>
      <c r="TCG1" s="498"/>
      <c r="TCH1" s="498"/>
      <c r="TCI1" s="498"/>
      <c r="TCJ1" s="498"/>
      <c r="TCK1" s="498"/>
      <c r="TCL1" s="498"/>
      <c r="TCM1" s="498"/>
      <c r="TCN1" s="498"/>
      <c r="TCO1" s="498"/>
      <c r="TCP1" s="498"/>
      <c r="TCQ1" s="498"/>
      <c r="TCR1" s="498"/>
      <c r="TCS1" s="498"/>
      <c r="TCT1" s="498"/>
      <c r="TCU1" s="498"/>
      <c r="TCV1" s="498"/>
      <c r="TCW1" s="498"/>
      <c r="TCX1" s="498"/>
      <c r="TCY1" s="498"/>
      <c r="TCZ1" s="498"/>
      <c r="TDA1" s="498"/>
      <c r="TDB1" s="498"/>
      <c r="TDC1" s="498"/>
      <c r="TDD1" s="498"/>
      <c r="TDE1" s="498"/>
      <c r="TDF1" s="498"/>
      <c r="TDG1" s="498"/>
      <c r="TDH1" s="498"/>
      <c r="TDI1" s="498"/>
      <c r="TDJ1" s="498"/>
      <c r="TDK1" s="498"/>
      <c r="TDL1" s="498"/>
      <c r="TDM1" s="498"/>
      <c r="TDN1" s="498"/>
      <c r="TDO1" s="498"/>
      <c r="TDP1" s="498"/>
      <c r="TDQ1" s="498"/>
      <c r="TDR1" s="498"/>
      <c r="TDS1" s="498"/>
      <c r="TDT1" s="498"/>
      <c r="TDU1" s="498"/>
      <c r="TDV1" s="498"/>
      <c r="TDW1" s="498"/>
      <c r="TDX1" s="498"/>
      <c r="TDY1" s="498"/>
      <c r="TDZ1" s="498"/>
      <c r="TEA1" s="498"/>
      <c r="TEB1" s="498"/>
      <c r="TEC1" s="498"/>
      <c r="TED1" s="498"/>
      <c r="TEE1" s="498"/>
      <c r="TEF1" s="498"/>
      <c r="TEG1" s="498"/>
      <c r="TEH1" s="498"/>
      <c r="TEI1" s="498"/>
      <c r="TEJ1" s="498"/>
      <c r="TEK1" s="498"/>
      <c r="TEL1" s="498"/>
      <c r="TEM1" s="498"/>
      <c r="TEN1" s="498"/>
      <c r="TEO1" s="498"/>
      <c r="TEP1" s="498"/>
      <c r="TEQ1" s="498"/>
      <c r="TER1" s="498"/>
      <c r="TES1" s="498"/>
      <c r="TET1" s="498"/>
      <c r="TEU1" s="498"/>
      <c r="TEV1" s="498"/>
      <c r="TEW1" s="498"/>
      <c r="TEX1" s="498"/>
      <c r="TEY1" s="498"/>
      <c r="TEZ1" s="498"/>
      <c r="TFA1" s="498"/>
      <c r="TFB1" s="498"/>
      <c r="TFC1" s="498"/>
      <c r="TFD1" s="498"/>
      <c r="TFE1" s="498"/>
      <c r="TFF1" s="498"/>
      <c r="TFG1" s="498"/>
      <c r="TFH1" s="498"/>
      <c r="TFI1" s="498"/>
      <c r="TFJ1" s="498"/>
      <c r="TFK1" s="498"/>
      <c r="TFL1" s="498"/>
      <c r="TFM1" s="498"/>
      <c r="TFN1" s="498"/>
      <c r="TFO1" s="498"/>
      <c r="TFP1" s="498"/>
      <c r="TFQ1" s="498"/>
      <c r="TFR1" s="498"/>
      <c r="TFS1" s="498"/>
      <c r="TFT1" s="498"/>
      <c r="TFU1" s="498"/>
      <c r="TFV1" s="498"/>
      <c r="TFW1" s="498"/>
      <c r="TFX1" s="498"/>
      <c r="TFY1" s="498"/>
      <c r="TFZ1" s="498"/>
      <c r="TGA1" s="498"/>
      <c r="TGB1" s="498"/>
      <c r="TGC1" s="498"/>
      <c r="TGD1" s="498"/>
      <c r="TGE1" s="498"/>
      <c r="TGF1" s="498"/>
      <c r="TGG1" s="498"/>
      <c r="TGH1" s="498"/>
      <c r="TGI1" s="498"/>
      <c r="TGJ1" s="498"/>
      <c r="TGK1" s="498"/>
      <c r="TGL1" s="498"/>
      <c r="TGM1" s="498"/>
      <c r="TGN1" s="498"/>
      <c r="TGO1" s="498"/>
      <c r="TGP1" s="498"/>
      <c r="TGQ1" s="498"/>
      <c r="TGR1" s="498"/>
      <c r="TGS1" s="498"/>
      <c r="TGT1" s="498"/>
      <c r="TGU1" s="498"/>
      <c r="TGV1" s="498"/>
      <c r="TGW1" s="498"/>
      <c r="TGX1" s="498"/>
      <c r="TGY1" s="498"/>
      <c r="TGZ1" s="498"/>
      <c r="THA1" s="498"/>
      <c r="THB1" s="498"/>
      <c r="THC1" s="498"/>
      <c r="THD1" s="498"/>
      <c r="THE1" s="498"/>
      <c r="THF1" s="498"/>
      <c r="THG1" s="498"/>
      <c r="THH1" s="498"/>
      <c r="THI1" s="498"/>
      <c r="THJ1" s="498"/>
      <c r="THK1" s="498"/>
      <c r="THL1" s="498"/>
      <c r="THM1" s="498"/>
      <c r="THN1" s="498"/>
      <c r="THO1" s="498"/>
      <c r="THP1" s="498"/>
      <c r="THQ1" s="498"/>
      <c r="THR1" s="498"/>
      <c r="THS1" s="498"/>
      <c r="THT1" s="498"/>
      <c r="THU1" s="498"/>
      <c r="THV1" s="498"/>
      <c r="THW1" s="498"/>
      <c r="THX1" s="498"/>
      <c r="THY1" s="498"/>
      <c r="THZ1" s="498"/>
      <c r="TIA1" s="498"/>
      <c r="TIB1" s="498"/>
      <c r="TIC1" s="498"/>
      <c r="TID1" s="498"/>
      <c r="TIE1" s="498"/>
      <c r="TIF1" s="498"/>
      <c r="TIG1" s="498"/>
      <c r="TIH1" s="498"/>
      <c r="TII1" s="498"/>
      <c r="TIJ1" s="498"/>
      <c r="TIK1" s="498"/>
      <c r="TIL1" s="498"/>
      <c r="TIM1" s="498"/>
      <c r="TIN1" s="498"/>
      <c r="TIO1" s="498"/>
      <c r="TIP1" s="498"/>
      <c r="TIQ1" s="498"/>
      <c r="TIR1" s="498"/>
      <c r="TIS1" s="498"/>
      <c r="TIT1" s="498"/>
      <c r="TIU1" s="498"/>
      <c r="TIV1" s="498"/>
      <c r="TIW1" s="498"/>
      <c r="TIX1" s="498"/>
      <c r="TIY1" s="498"/>
      <c r="TIZ1" s="498"/>
      <c r="TJA1" s="498"/>
      <c r="TJB1" s="498"/>
      <c r="TJC1" s="498"/>
      <c r="TJD1" s="498"/>
      <c r="TJE1" s="498"/>
      <c r="TJF1" s="498"/>
      <c r="TJG1" s="498"/>
      <c r="TJH1" s="498"/>
      <c r="TJI1" s="498"/>
      <c r="TJJ1" s="498"/>
      <c r="TJK1" s="498"/>
      <c r="TJL1" s="498"/>
      <c r="TJM1" s="498"/>
      <c r="TJN1" s="498"/>
      <c r="TJO1" s="498"/>
      <c r="TJP1" s="498"/>
      <c r="TJQ1" s="498"/>
      <c r="TJR1" s="498"/>
      <c r="TJS1" s="498"/>
      <c r="TJT1" s="498"/>
      <c r="TJU1" s="498"/>
      <c r="TJV1" s="498"/>
      <c r="TJW1" s="498"/>
      <c r="TJX1" s="498"/>
      <c r="TJY1" s="498"/>
      <c r="TJZ1" s="498"/>
      <c r="TKA1" s="498"/>
      <c r="TKB1" s="498"/>
      <c r="TKC1" s="498"/>
      <c r="TKD1" s="498"/>
      <c r="TKE1" s="498"/>
      <c r="TKF1" s="498"/>
      <c r="TKG1" s="498"/>
      <c r="TKH1" s="498"/>
      <c r="TKI1" s="498"/>
      <c r="TKJ1" s="498"/>
      <c r="TKK1" s="498"/>
      <c r="TKL1" s="498"/>
      <c r="TKM1" s="498"/>
      <c r="TKN1" s="498"/>
      <c r="TKO1" s="498"/>
      <c r="TKP1" s="498"/>
      <c r="TKQ1" s="498"/>
      <c r="TKR1" s="498"/>
      <c r="TKS1" s="498"/>
      <c r="TKT1" s="498"/>
      <c r="TKU1" s="498"/>
      <c r="TKV1" s="498"/>
      <c r="TKW1" s="498"/>
      <c r="TKX1" s="498"/>
      <c r="TKY1" s="498"/>
      <c r="TKZ1" s="498"/>
      <c r="TLA1" s="498"/>
      <c r="TLB1" s="498"/>
      <c r="TLC1" s="498"/>
      <c r="TLD1" s="498"/>
      <c r="TLE1" s="498"/>
      <c r="TLF1" s="498"/>
      <c r="TLG1" s="498"/>
      <c r="TLH1" s="498"/>
      <c r="TLI1" s="498"/>
      <c r="TLJ1" s="498"/>
      <c r="TLK1" s="498"/>
      <c r="TLL1" s="498"/>
      <c r="TLM1" s="498"/>
      <c r="TLN1" s="498"/>
      <c r="TLO1" s="498"/>
      <c r="TLP1" s="498"/>
      <c r="TLQ1" s="498"/>
      <c r="TLR1" s="498"/>
      <c r="TLS1" s="498"/>
      <c r="TLT1" s="498"/>
      <c r="TLU1" s="498"/>
      <c r="TLV1" s="498"/>
      <c r="TLW1" s="498"/>
      <c r="TLX1" s="498"/>
      <c r="TLY1" s="498"/>
      <c r="TLZ1" s="498"/>
      <c r="TMA1" s="498"/>
      <c r="TMB1" s="498"/>
      <c r="TMC1" s="498"/>
      <c r="TMD1" s="498"/>
      <c r="TME1" s="498"/>
      <c r="TMF1" s="498"/>
      <c r="TMG1" s="498"/>
      <c r="TMH1" s="498"/>
      <c r="TMI1" s="498"/>
      <c r="TMJ1" s="498"/>
      <c r="TMK1" s="498"/>
      <c r="TML1" s="498"/>
      <c r="TMM1" s="498"/>
      <c r="TMN1" s="498"/>
      <c r="TMO1" s="498"/>
      <c r="TMP1" s="498"/>
      <c r="TMQ1" s="498"/>
      <c r="TMR1" s="498"/>
      <c r="TMS1" s="498"/>
      <c r="TMT1" s="498"/>
      <c r="TMU1" s="498"/>
      <c r="TMV1" s="498"/>
      <c r="TMW1" s="498"/>
      <c r="TMX1" s="498"/>
      <c r="TMY1" s="498"/>
      <c r="TMZ1" s="498"/>
      <c r="TNA1" s="498"/>
      <c r="TNB1" s="498"/>
      <c r="TNC1" s="498"/>
      <c r="TND1" s="498"/>
      <c r="TNE1" s="498"/>
      <c r="TNF1" s="498"/>
      <c r="TNG1" s="498"/>
      <c r="TNH1" s="498"/>
      <c r="TNI1" s="498"/>
      <c r="TNJ1" s="498"/>
      <c r="TNK1" s="498"/>
      <c r="TNL1" s="498"/>
      <c r="TNM1" s="498"/>
      <c r="TNN1" s="498"/>
      <c r="TNO1" s="498"/>
      <c r="TNP1" s="498"/>
      <c r="TNQ1" s="498"/>
      <c r="TNR1" s="498"/>
      <c r="TNS1" s="498"/>
      <c r="TNT1" s="498"/>
      <c r="TNU1" s="498"/>
      <c r="TNV1" s="498"/>
      <c r="TNW1" s="498"/>
      <c r="TNX1" s="498"/>
      <c r="TNY1" s="498"/>
      <c r="TNZ1" s="498"/>
      <c r="TOA1" s="498"/>
      <c r="TOB1" s="498"/>
      <c r="TOC1" s="498"/>
      <c r="TOD1" s="498"/>
      <c r="TOE1" s="498"/>
      <c r="TOF1" s="498"/>
      <c r="TOG1" s="498"/>
      <c r="TOH1" s="498"/>
      <c r="TOI1" s="498"/>
      <c r="TOJ1" s="498"/>
      <c r="TOK1" s="498"/>
      <c r="TOL1" s="498"/>
      <c r="TOM1" s="498"/>
      <c r="TON1" s="498"/>
      <c r="TOO1" s="498"/>
      <c r="TOP1" s="498"/>
      <c r="TOQ1" s="498"/>
      <c r="TOR1" s="498"/>
      <c r="TOS1" s="498"/>
      <c r="TOT1" s="498"/>
      <c r="TOU1" s="498"/>
      <c r="TOV1" s="498"/>
      <c r="TOW1" s="498"/>
      <c r="TOX1" s="498"/>
      <c r="TOY1" s="498"/>
      <c r="TOZ1" s="498"/>
      <c r="TPA1" s="498"/>
      <c r="TPB1" s="498"/>
      <c r="TPC1" s="498"/>
      <c r="TPD1" s="498"/>
      <c r="TPE1" s="498"/>
      <c r="TPF1" s="498"/>
      <c r="TPG1" s="498"/>
      <c r="TPH1" s="498"/>
      <c r="TPI1" s="498"/>
      <c r="TPJ1" s="498"/>
      <c r="TPK1" s="498"/>
      <c r="TPL1" s="498"/>
      <c r="TPM1" s="498"/>
      <c r="TPN1" s="498"/>
      <c r="TPO1" s="498"/>
      <c r="TPP1" s="498"/>
      <c r="TPQ1" s="498"/>
      <c r="TPR1" s="498"/>
      <c r="TPS1" s="498"/>
      <c r="TPT1" s="498"/>
      <c r="TPU1" s="498"/>
      <c r="TPV1" s="498"/>
      <c r="TPW1" s="498"/>
      <c r="TPX1" s="498"/>
      <c r="TPY1" s="498"/>
      <c r="TPZ1" s="498"/>
      <c r="TQA1" s="498"/>
      <c r="TQB1" s="498"/>
      <c r="TQC1" s="498"/>
      <c r="TQD1" s="498"/>
      <c r="TQE1" s="498"/>
      <c r="TQF1" s="498"/>
      <c r="TQG1" s="498"/>
      <c r="TQH1" s="498"/>
      <c r="TQI1" s="498"/>
      <c r="TQJ1" s="498"/>
      <c r="TQK1" s="498"/>
      <c r="TQL1" s="498"/>
      <c r="TQM1" s="498"/>
      <c r="TQN1" s="498"/>
      <c r="TQO1" s="498"/>
      <c r="TQP1" s="498"/>
      <c r="TQQ1" s="498"/>
      <c r="TQR1" s="498"/>
      <c r="TQS1" s="498"/>
      <c r="TQT1" s="498"/>
      <c r="TQU1" s="498"/>
      <c r="TQV1" s="498"/>
      <c r="TQW1" s="498"/>
      <c r="TQX1" s="498"/>
      <c r="TQY1" s="498"/>
      <c r="TQZ1" s="498"/>
      <c r="TRA1" s="498"/>
      <c r="TRB1" s="498"/>
      <c r="TRC1" s="498"/>
      <c r="TRD1" s="498"/>
      <c r="TRE1" s="498"/>
      <c r="TRF1" s="498"/>
      <c r="TRG1" s="498"/>
      <c r="TRH1" s="498"/>
      <c r="TRI1" s="498"/>
      <c r="TRJ1" s="498"/>
      <c r="TRK1" s="498"/>
      <c r="TRL1" s="498"/>
      <c r="TRM1" s="498"/>
      <c r="TRN1" s="498"/>
      <c r="TRO1" s="498"/>
      <c r="TRP1" s="498"/>
      <c r="TRQ1" s="498"/>
      <c r="TRR1" s="498"/>
      <c r="TRS1" s="498"/>
      <c r="TRT1" s="498"/>
      <c r="TRU1" s="498"/>
      <c r="TRV1" s="498"/>
      <c r="TRW1" s="498"/>
      <c r="TRX1" s="498"/>
      <c r="TRY1" s="498"/>
      <c r="TRZ1" s="498"/>
      <c r="TSA1" s="498"/>
      <c r="TSB1" s="498"/>
      <c r="TSC1" s="498"/>
      <c r="TSD1" s="498"/>
      <c r="TSE1" s="498"/>
      <c r="TSF1" s="498"/>
      <c r="TSG1" s="498"/>
      <c r="TSH1" s="498"/>
      <c r="TSI1" s="498"/>
      <c r="TSJ1" s="498"/>
      <c r="TSK1" s="498"/>
      <c r="TSL1" s="498"/>
      <c r="TSM1" s="498"/>
      <c r="TSN1" s="498"/>
      <c r="TSO1" s="498"/>
      <c r="TSP1" s="498"/>
      <c r="TSQ1" s="498"/>
      <c r="TSR1" s="498"/>
      <c r="TSS1" s="498"/>
      <c r="TST1" s="498"/>
      <c r="TSU1" s="498"/>
      <c r="TSV1" s="498"/>
      <c r="TSW1" s="498"/>
      <c r="TSX1" s="498"/>
      <c r="TSY1" s="498"/>
      <c r="TSZ1" s="498"/>
      <c r="TTA1" s="498"/>
      <c r="TTB1" s="498"/>
      <c r="TTC1" s="498"/>
      <c r="TTD1" s="498"/>
      <c r="TTE1" s="498"/>
      <c r="TTF1" s="498"/>
      <c r="TTG1" s="498"/>
      <c r="TTH1" s="498"/>
      <c r="TTI1" s="498"/>
      <c r="TTJ1" s="498"/>
      <c r="TTK1" s="498"/>
      <c r="TTL1" s="498"/>
      <c r="TTM1" s="498"/>
      <c r="TTN1" s="498"/>
      <c r="TTO1" s="498"/>
      <c r="TTP1" s="498"/>
      <c r="TTQ1" s="498"/>
      <c r="TTR1" s="498"/>
      <c r="TTS1" s="498"/>
      <c r="TTT1" s="498"/>
      <c r="TTU1" s="498"/>
      <c r="TTV1" s="498"/>
      <c r="TTW1" s="498"/>
      <c r="TTX1" s="498"/>
      <c r="TTY1" s="498"/>
      <c r="TTZ1" s="498"/>
      <c r="TUA1" s="498"/>
      <c r="TUB1" s="498"/>
      <c r="TUC1" s="498"/>
      <c r="TUD1" s="498"/>
      <c r="TUE1" s="498"/>
      <c r="TUF1" s="498"/>
      <c r="TUG1" s="498"/>
      <c r="TUH1" s="498"/>
      <c r="TUI1" s="498"/>
      <c r="TUJ1" s="498"/>
      <c r="TUK1" s="498"/>
      <c r="TUL1" s="498"/>
      <c r="TUM1" s="498"/>
      <c r="TUN1" s="498"/>
      <c r="TUO1" s="498"/>
      <c r="TUP1" s="498"/>
      <c r="TUQ1" s="498"/>
      <c r="TUR1" s="498"/>
      <c r="TUS1" s="498"/>
      <c r="TUT1" s="498"/>
      <c r="TUU1" s="498"/>
      <c r="TUV1" s="498"/>
      <c r="TUW1" s="498"/>
      <c r="TUX1" s="498"/>
      <c r="TUY1" s="498"/>
      <c r="TUZ1" s="498"/>
      <c r="TVA1" s="498"/>
      <c r="TVB1" s="498"/>
      <c r="TVC1" s="498"/>
      <c r="TVD1" s="498"/>
      <c r="TVE1" s="498"/>
      <c r="TVF1" s="498"/>
      <c r="TVG1" s="498"/>
      <c r="TVH1" s="498"/>
      <c r="TVI1" s="498"/>
      <c r="TVJ1" s="498"/>
      <c r="TVK1" s="498"/>
      <c r="TVL1" s="498"/>
      <c r="TVM1" s="498"/>
      <c r="TVN1" s="498"/>
      <c r="TVO1" s="498"/>
      <c r="TVP1" s="498"/>
      <c r="TVQ1" s="498"/>
      <c r="TVR1" s="498"/>
      <c r="TVS1" s="498"/>
      <c r="TVT1" s="498"/>
      <c r="TVU1" s="498"/>
      <c r="TVV1" s="498"/>
      <c r="TVW1" s="498"/>
      <c r="TVX1" s="498"/>
      <c r="TVY1" s="498"/>
      <c r="TVZ1" s="498"/>
      <c r="TWA1" s="498"/>
      <c r="TWB1" s="498"/>
      <c r="TWC1" s="498"/>
      <c r="TWD1" s="498"/>
      <c r="TWE1" s="498"/>
      <c r="TWF1" s="498"/>
      <c r="TWG1" s="498"/>
      <c r="TWH1" s="498"/>
      <c r="TWI1" s="498"/>
      <c r="TWJ1" s="498"/>
      <c r="TWK1" s="498"/>
      <c r="TWL1" s="498"/>
      <c r="TWM1" s="498"/>
      <c r="TWN1" s="498"/>
      <c r="TWO1" s="498"/>
      <c r="TWP1" s="498"/>
      <c r="TWQ1" s="498"/>
      <c r="TWR1" s="498"/>
      <c r="TWS1" s="498"/>
      <c r="TWT1" s="498"/>
      <c r="TWU1" s="498"/>
      <c r="TWV1" s="498"/>
      <c r="TWW1" s="498"/>
      <c r="TWX1" s="498"/>
      <c r="TWY1" s="498"/>
      <c r="TWZ1" s="498"/>
      <c r="TXA1" s="498"/>
      <c r="TXB1" s="498"/>
      <c r="TXC1" s="498"/>
      <c r="TXD1" s="498"/>
      <c r="TXE1" s="498"/>
      <c r="TXF1" s="498"/>
      <c r="TXG1" s="498"/>
      <c r="TXH1" s="498"/>
      <c r="TXI1" s="498"/>
      <c r="TXJ1" s="498"/>
      <c r="TXK1" s="498"/>
      <c r="TXL1" s="498"/>
      <c r="TXM1" s="498"/>
      <c r="TXN1" s="498"/>
      <c r="TXO1" s="498"/>
      <c r="TXP1" s="498"/>
      <c r="TXQ1" s="498"/>
      <c r="TXR1" s="498"/>
      <c r="TXS1" s="498"/>
      <c r="TXT1" s="498"/>
      <c r="TXU1" s="498"/>
      <c r="TXV1" s="498"/>
      <c r="TXW1" s="498"/>
      <c r="TXX1" s="498"/>
      <c r="TXY1" s="498"/>
      <c r="TXZ1" s="498"/>
      <c r="TYA1" s="498"/>
      <c r="TYB1" s="498"/>
      <c r="TYC1" s="498"/>
      <c r="TYD1" s="498"/>
      <c r="TYE1" s="498"/>
      <c r="TYF1" s="498"/>
      <c r="TYG1" s="498"/>
      <c r="TYH1" s="498"/>
      <c r="TYI1" s="498"/>
      <c r="TYJ1" s="498"/>
      <c r="TYK1" s="498"/>
      <c r="TYL1" s="498"/>
      <c r="TYM1" s="498"/>
      <c r="TYN1" s="498"/>
      <c r="TYO1" s="498"/>
      <c r="TYP1" s="498"/>
      <c r="TYQ1" s="498"/>
      <c r="TYR1" s="498"/>
      <c r="TYS1" s="498"/>
      <c r="TYT1" s="498"/>
      <c r="TYU1" s="498"/>
      <c r="TYV1" s="498"/>
      <c r="TYW1" s="498"/>
      <c r="TYX1" s="498"/>
      <c r="TYY1" s="498"/>
      <c r="TYZ1" s="498"/>
      <c r="TZA1" s="498"/>
      <c r="TZB1" s="498"/>
      <c r="TZC1" s="498"/>
      <c r="TZD1" s="498"/>
      <c r="TZE1" s="498"/>
      <c r="TZF1" s="498"/>
      <c r="TZG1" s="498"/>
      <c r="TZH1" s="498"/>
      <c r="TZI1" s="498"/>
      <c r="TZJ1" s="498"/>
      <c r="TZK1" s="498"/>
      <c r="TZL1" s="498"/>
      <c r="TZM1" s="498"/>
      <c r="TZN1" s="498"/>
      <c r="TZO1" s="498"/>
      <c r="TZP1" s="498"/>
      <c r="TZQ1" s="498"/>
      <c r="TZR1" s="498"/>
      <c r="TZS1" s="498"/>
      <c r="TZT1" s="498"/>
      <c r="TZU1" s="498"/>
      <c r="TZV1" s="498"/>
      <c r="TZW1" s="498"/>
      <c r="TZX1" s="498"/>
      <c r="TZY1" s="498"/>
      <c r="TZZ1" s="498"/>
      <c r="UAA1" s="498"/>
      <c r="UAB1" s="498"/>
      <c r="UAC1" s="498"/>
      <c r="UAD1" s="498"/>
      <c r="UAE1" s="498"/>
      <c r="UAF1" s="498"/>
      <c r="UAG1" s="498"/>
      <c r="UAH1" s="498"/>
      <c r="UAI1" s="498"/>
      <c r="UAJ1" s="498"/>
      <c r="UAK1" s="498"/>
      <c r="UAL1" s="498"/>
      <c r="UAM1" s="498"/>
      <c r="UAN1" s="498"/>
      <c r="UAO1" s="498"/>
      <c r="UAP1" s="498"/>
      <c r="UAQ1" s="498"/>
      <c r="UAR1" s="498"/>
      <c r="UAS1" s="498"/>
      <c r="UAT1" s="498"/>
      <c r="UAU1" s="498"/>
      <c r="UAV1" s="498"/>
      <c r="UAW1" s="498"/>
      <c r="UAX1" s="498"/>
      <c r="UAY1" s="498"/>
      <c r="UAZ1" s="498"/>
      <c r="UBA1" s="498"/>
      <c r="UBB1" s="498"/>
      <c r="UBC1" s="498"/>
      <c r="UBD1" s="498"/>
      <c r="UBE1" s="498"/>
      <c r="UBF1" s="498"/>
      <c r="UBG1" s="498"/>
      <c r="UBH1" s="498"/>
      <c r="UBI1" s="498"/>
      <c r="UBJ1" s="498"/>
      <c r="UBK1" s="498"/>
      <c r="UBL1" s="498"/>
      <c r="UBM1" s="498"/>
      <c r="UBN1" s="498"/>
      <c r="UBO1" s="498"/>
      <c r="UBP1" s="498"/>
      <c r="UBQ1" s="498"/>
      <c r="UBR1" s="498"/>
      <c r="UBS1" s="498"/>
      <c r="UBT1" s="498"/>
      <c r="UBU1" s="498"/>
      <c r="UBV1" s="498"/>
      <c r="UBW1" s="498"/>
      <c r="UBX1" s="498"/>
      <c r="UBY1" s="498"/>
      <c r="UBZ1" s="498"/>
      <c r="UCA1" s="498"/>
      <c r="UCB1" s="498"/>
      <c r="UCC1" s="498"/>
      <c r="UCD1" s="498"/>
      <c r="UCE1" s="498"/>
      <c r="UCF1" s="498"/>
      <c r="UCG1" s="498"/>
      <c r="UCH1" s="498"/>
      <c r="UCI1" s="498"/>
      <c r="UCJ1" s="498"/>
      <c r="UCK1" s="498"/>
      <c r="UCL1" s="498"/>
      <c r="UCM1" s="498"/>
      <c r="UCN1" s="498"/>
      <c r="UCO1" s="498"/>
      <c r="UCP1" s="498"/>
      <c r="UCQ1" s="498"/>
      <c r="UCR1" s="498"/>
      <c r="UCS1" s="498"/>
      <c r="UCT1" s="498"/>
      <c r="UCU1" s="498"/>
      <c r="UCV1" s="498"/>
      <c r="UCW1" s="498"/>
      <c r="UCX1" s="498"/>
      <c r="UCY1" s="498"/>
      <c r="UCZ1" s="498"/>
      <c r="UDA1" s="498"/>
      <c r="UDB1" s="498"/>
      <c r="UDC1" s="498"/>
      <c r="UDD1" s="498"/>
      <c r="UDE1" s="498"/>
      <c r="UDF1" s="498"/>
      <c r="UDG1" s="498"/>
      <c r="UDH1" s="498"/>
      <c r="UDI1" s="498"/>
      <c r="UDJ1" s="498"/>
      <c r="UDK1" s="498"/>
      <c r="UDL1" s="498"/>
      <c r="UDM1" s="498"/>
      <c r="UDN1" s="498"/>
      <c r="UDO1" s="498"/>
      <c r="UDP1" s="498"/>
      <c r="UDQ1" s="498"/>
      <c r="UDR1" s="498"/>
      <c r="UDS1" s="498"/>
      <c r="UDT1" s="498"/>
      <c r="UDU1" s="498"/>
      <c r="UDV1" s="498"/>
      <c r="UDW1" s="498"/>
      <c r="UDX1" s="498"/>
      <c r="UDY1" s="498"/>
      <c r="UDZ1" s="498"/>
      <c r="UEA1" s="498"/>
      <c r="UEB1" s="498"/>
      <c r="UEC1" s="498"/>
      <c r="UED1" s="498"/>
      <c r="UEE1" s="498"/>
      <c r="UEF1" s="498"/>
      <c r="UEG1" s="498"/>
      <c r="UEH1" s="498"/>
      <c r="UEI1" s="498"/>
      <c r="UEJ1" s="498"/>
      <c r="UEK1" s="498"/>
      <c r="UEL1" s="498"/>
      <c r="UEM1" s="498"/>
      <c r="UEN1" s="498"/>
      <c r="UEO1" s="498"/>
      <c r="UEP1" s="498"/>
      <c r="UEQ1" s="498"/>
      <c r="UER1" s="498"/>
      <c r="UES1" s="498"/>
      <c r="UET1" s="498"/>
      <c r="UEU1" s="498"/>
      <c r="UEV1" s="498"/>
      <c r="UEW1" s="498"/>
      <c r="UEX1" s="498"/>
      <c r="UEY1" s="498"/>
      <c r="UEZ1" s="498"/>
      <c r="UFA1" s="498"/>
      <c r="UFB1" s="498"/>
      <c r="UFC1" s="498"/>
      <c r="UFD1" s="498"/>
      <c r="UFE1" s="498"/>
      <c r="UFF1" s="498"/>
      <c r="UFG1" s="498"/>
      <c r="UFH1" s="498"/>
      <c r="UFI1" s="498"/>
      <c r="UFJ1" s="498"/>
      <c r="UFK1" s="498"/>
      <c r="UFL1" s="498"/>
      <c r="UFM1" s="498"/>
      <c r="UFN1" s="498"/>
      <c r="UFO1" s="498"/>
      <c r="UFP1" s="498"/>
      <c r="UFQ1" s="498"/>
      <c r="UFR1" s="498"/>
      <c r="UFS1" s="498"/>
      <c r="UFT1" s="498"/>
      <c r="UFU1" s="498"/>
      <c r="UFV1" s="498"/>
      <c r="UFW1" s="498"/>
      <c r="UFX1" s="498"/>
      <c r="UFY1" s="498"/>
      <c r="UFZ1" s="498"/>
      <c r="UGA1" s="498"/>
      <c r="UGB1" s="498"/>
      <c r="UGC1" s="498"/>
      <c r="UGD1" s="498"/>
      <c r="UGE1" s="498"/>
      <c r="UGF1" s="498"/>
      <c r="UGG1" s="498"/>
      <c r="UGH1" s="498"/>
      <c r="UGI1" s="498"/>
      <c r="UGJ1" s="498"/>
      <c r="UGK1" s="498"/>
      <c r="UGL1" s="498"/>
      <c r="UGM1" s="498"/>
      <c r="UGN1" s="498"/>
      <c r="UGO1" s="498"/>
      <c r="UGP1" s="498"/>
      <c r="UGQ1" s="498"/>
      <c r="UGR1" s="498"/>
      <c r="UGS1" s="498"/>
      <c r="UGT1" s="498"/>
      <c r="UGU1" s="498"/>
      <c r="UGV1" s="498"/>
      <c r="UGW1" s="498"/>
      <c r="UGX1" s="498"/>
      <c r="UGY1" s="498"/>
      <c r="UGZ1" s="498"/>
      <c r="UHA1" s="498"/>
      <c r="UHB1" s="498"/>
      <c r="UHC1" s="498"/>
      <c r="UHD1" s="498"/>
      <c r="UHE1" s="498"/>
      <c r="UHF1" s="498"/>
      <c r="UHG1" s="498"/>
      <c r="UHH1" s="498"/>
      <c r="UHI1" s="498"/>
      <c r="UHJ1" s="498"/>
      <c r="UHK1" s="498"/>
      <c r="UHL1" s="498"/>
      <c r="UHM1" s="498"/>
      <c r="UHN1" s="498"/>
      <c r="UHO1" s="498"/>
      <c r="UHP1" s="498"/>
      <c r="UHQ1" s="498"/>
      <c r="UHR1" s="498"/>
      <c r="UHS1" s="498"/>
      <c r="UHT1" s="498"/>
      <c r="UHU1" s="498"/>
      <c r="UHV1" s="498"/>
      <c r="UHW1" s="498"/>
      <c r="UHX1" s="498"/>
      <c r="UHY1" s="498"/>
      <c r="UHZ1" s="498"/>
      <c r="UIA1" s="498"/>
      <c r="UIB1" s="498"/>
      <c r="UIC1" s="498"/>
      <c r="UID1" s="498"/>
      <c r="UIE1" s="498"/>
      <c r="UIF1" s="498"/>
      <c r="UIG1" s="498"/>
      <c r="UIH1" s="498"/>
      <c r="UII1" s="498"/>
      <c r="UIJ1" s="498"/>
      <c r="UIK1" s="498"/>
      <c r="UIL1" s="498"/>
      <c r="UIM1" s="498"/>
      <c r="UIN1" s="498"/>
      <c r="UIO1" s="498"/>
      <c r="UIP1" s="498"/>
      <c r="UIQ1" s="498"/>
      <c r="UIR1" s="498"/>
      <c r="UIS1" s="498"/>
      <c r="UIT1" s="498"/>
      <c r="UIU1" s="498"/>
      <c r="UIV1" s="498"/>
      <c r="UIW1" s="498"/>
      <c r="UIX1" s="498"/>
      <c r="UIY1" s="498"/>
      <c r="UIZ1" s="498"/>
      <c r="UJA1" s="498"/>
      <c r="UJB1" s="498"/>
      <c r="UJC1" s="498"/>
      <c r="UJD1" s="498"/>
      <c r="UJE1" s="498"/>
      <c r="UJF1" s="498"/>
      <c r="UJG1" s="498"/>
      <c r="UJH1" s="498"/>
      <c r="UJI1" s="498"/>
      <c r="UJJ1" s="498"/>
      <c r="UJK1" s="498"/>
      <c r="UJL1" s="498"/>
      <c r="UJM1" s="498"/>
      <c r="UJN1" s="498"/>
      <c r="UJO1" s="498"/>
      <c r="UJP1" s="498"/>
      <c r="UJQ1" s="498"/>
      <c r="UJR1" s="498"/>
      <c r="UJS1" s="498"/>
      <c r="UJT1" s="498"/>
      <c r="UJU1" s="498"/>
      <c r="UJV1" s="498"/>
      <c r="UJW1" s="498"/>
      <c r="UJX1" s="498"/>
      <c r="UJY1" s="498"/>
      <c r="UJZ1" s="498"/>
      <c r="UKA1" s="498"/>
      <c r="UKB1" s="498"/>
      <c r="UKC1" s="498"/>
      <c r="UKD1" s="498"/>
      <c r="UKE1" s="498"/>
      <c r="UKF1" s="498"/>
      <c r="UKG1" s="498"/>
      <c r="UKH1" s="498"/>
      <c r="UKI1" s="498"/>
      <c r="UKJ1" s="498"/>
      <c r="UKK1" s="498"/>
      <c r="UKL1" s="498"/>
      <c r="UKM1" s="498"/>
      <c r="UKN1" s="498"/>
      <c r="UKO1" s="498"/>
      <c r="UKP1" s="498"/>
      <c r="UKQ1" s="498"/>
      <c r="UKR1" s="498"/>
      <c r="UKS1" s="498"/>
      <c r="UKT1" s="498"/>
      <c r="UKU1" s="498"/>
      <c r="UKV1" s="498"/>
      <c r="UKW1" s="498"/>
      <c r="UKX1" s="498"/>
      <c r="UKY1" s="498"/>
      <c r="UKZ1" s="498"/>
      <c r="ULA1" s="498"/>
      <c r="ULB1" s="498"/>
      <c r="ULC1" s="498"/>
      <c r="ULD1" s="498"/>
      <c r="ULE1" s="498"/>
      <c r="ULF1" s="498"/>
      <c r="ULG1" s="498"/>
      <c r="ULH1" s="498"/>
      <c r="ULI1" s="498"/>
      <c r="ULJ1" s="498"/>
      <c r="ULK1" s="498"/>
      <c r="ULL1" s="498"/>
      <c r="ULM1" s="498"/>
      <c r="ULN1" s="498"/>
      <c r="ULO1" s="498"/>
      <c r="ULP1" s="498"/>
      <c r="ULQ1" s="498"/>
      <c r="ULR1" s="498"/>
      <c r="ULS1" s="498"/>
      <c r="ULT1" s="498"/>
      <c r="ULU1" s="498"/>
      <c r="ULV1" s="498"/>
      <c r="ULW1" s="498"/>
      <c r="ULX1" s="498"/>
      <c r="ULY1" s="498"/>
      <c r="ULZ1" s="498"/>
      <c r="UMA1" s="498"/>
      <c r="UMB1" s="498"/>
      <c r="UMC1" s="498"/>
      <c r="UMD1" s="498"/>
      <c r="UME1" s="498"/>
      <c r="UMF1" s="498"/>
      <c r="UMG1" s="498"/>
      <c r="UMH1" s="498"/>
      <c r="UMI1" s="498"/>
      <c r="UMJ1" s="498"/>
      <c r="UMK1" s="498"/>
      <c r="UML1" s="498"/>
      <c r="UMM1" s="498"/>
      <c r="UMN1" s="498"/>
      <c r="UMO1" s="498"/>
      <c r="UMP1" s="498"/>
      <c r="UMQ1" s="498"/>
      <c r="UMR1" s="498"/>
      <c r="UMS1" s="498"/>
      <c r="UMT1" s="498"/>
      <c r="UMU1" s="498"/>
      <c r="UMV1" s="498"/>
      <c r="UMW1" s="498"/>
      <c r="UMX1" s="498"/>
      <c r="UMY1" s="498"/>
      <c r="UMZ1" s="498"/>
      <c r="UNA1" s="498"/>
      <c r="UNB1" s="498"/>
      <c r="UNC1" s="498"/>
      <c r="UND1" s="498"/>
      <c r="UNE1" s="498"/>
      <c r="UNF1" s="498"/>
      <c r="UNG1" s="498"/>
      <c r="UNH1" s="498"/>
      <c r="UNI1" s="498"/>
      <c r="UNJ1" s="498"/>
      <c r="UNK1" s="498"/>
      <c r="UNL1" s="498"/>
      <c r="UNM1" s="498"/>
      <c r="UNN1" s="498"/>
      <c r="UNO1" s="498"/>
      <c r="UNP1" s="498"/>
      <c r="UNQ1" s="498"/>
      <c r="UNR1" s="498"/>
      <c r="UNS1" s="498"/>
      <c r="UNT1" s="498"/>
      <c r="UNU1" s="498"/>
      <c r="UNV1" s="498"/>
      <c r="UNW1" s="498"/>
      <c r="UNX1" s="498"/>
      <c r="UNY1" s="498"/>
      <c r="UNZ1" s="498"/>
      <c r="UOA1" s="498"/>
      <c r="UOB1" s="498"/>
      <c r="UOC1" s="498"/>
      <c r="UOD1" s="498"/>
      <c r="UOE1" s="498"/>
      <c r="UOF1" s="498"/>
      <c r="UOG1" s="498"/>
      <c r="UOH1" s="498"/>
      <c r="UOI1" s="498"/>
      <c r="UOJ1" s="498"/>
      <c r="UOK1" s="498"/>
      <c r="UOL1" s="498"/>
      <c r="UOM1" s="498"/>
      <c r="UON1" s="498"/>
      <c r="UOO1" s="498"/>
      <c r="UOP1" s="498"/>
      <c r="UOQ1" s="498"/>
      <c r="UOR1" s="498"/>
      <c r="UOS1" s="498"/>
      <c r="UOT1" s="498"/>
      <c r="UOU1" s="498"/>
      <c r="UOV1" s="498"/>
      <c r="UOW1" s="498"/>
      <c r="UOX1" s="498"/>
      <c r="UOY1" s="498"/>
      <c r="UOZ1" s="498"/>
      <c r="UPA1" s="498"/>
      <c r="UPB1" s="498"/>
      <c r="UPC1" s="498"/>
      <c r="UPD1" s="498"/>
      <c r="UPE1" s="498"/>
      <c r="UPF1" s="498"/>
      <c r="UPG1" s="498"/>
      <c r="UPH1" s="498"/>
      <c r="UPI1" s="498"/>
      <c r="UPJ1" s="498"/>
      <c r="UPK1" s="498"/>
      <c r="UPL1" s="498"/>
      <c r="UPM1" s="498"/>
      <c r="UPN1" s="498"/>
      <c r="UPO1" s="498"/>
      <c r="UPP1" s="498"/>
      <c r="UPQ1" s="498"/>
      <c r="UPR1" s="498"/>
      <c r="UPS1" s="498"/>
      <c r="UPT1" s="498"/>
      <c r="UPU1" s="498"/>
      <c r="UPV1" s="498"/>
      <c r="UPW1" s="498"/>
      <c r="UPX1" s="498"/>
      <c r="UPY1" s="498"/>
      <c r="UPZ1" s="498"/>
      <c r="UQA1" s="498"/>
      <c r="UQB1" s="498"/>
      <c r="UQC1" s="498"/>
      <c r="UQD1" s="498"/>
      <c r="UQE1" s="498"/>
      <c r="UQF1" s="498"/>
      <c r="UQG1" s="498"/>
      <c r="UQH1" s="498"/>
      <c r="UQI1" s="498"/>
      <c r="UQJ1" s="498"/>
      <c r="UQK1" s="498"/>
      <c r="UQL1" s="498"/>
      <c r="UQM1" s="498"/>
      <c r="UQN1" s="498"/>
      <c r="UQO1" s="498"/>
      <c r="UQP1" s="498"/>
      <c r="UQQ1" s="498"/>
      <c r="UQR1" s="498"/>
      <c r="UQS1" s="498"/>
      <c r="UQT1" s="498"/>
      <c r="UQU1" s="498"/>
      <c r="UQV1" s="498"/>
      <c r="UQW1" s="498"/>
      <c r="UQX1" s="498"/>
      <c r="UQY1" s="498"/>
      <c r="UQZ1" s="498"/>
      <c r="URA1" s="498"/>
      <c r="URB1" s="498"/>
      <c r="URC1" s="498"/>
      <c r="URD1" s="498"/>
      <c r="URE1" s="498"/>
      <c r="URF1" s="498"/>
      <c r="URG1" s="498"/>
      <c r="URH1" s="498"/>
      <c r="URI1" s="498"/>
      <c r="URJ1" s="498"/>
      <c r="URK1" s="498"/>
      <c r="URL1" s="498"/>
      <c r="URM1" s="498"/>
      <c r="URN1" s="498"/>
      <c r="URO1" s="498"/>
      <c r="URP1" s="498"/>
      <c r="URQ1" s="498"/>
      <c r="URR1" s="498"/>
      <c r="URS1" s="498"/>
      <c r="URT1" s="498"/>
      <c r="URU1" s="498"/>
      <c r="URV1" s="498"/>
      <c r="URW1" s="498"/>
      <c r="URX1" s="498"/>
      <c r="URY1" s="498"/>
      <c r="URZ1" s="498"/>
      <c r="USA1" s="498"/>
      <c r="USB1" s="498"/>
      <c r="USC1" s="498"/>
      <c r="USD1" s="498"/>
      <c r="USE1" s="498"/>
      <c r="USF1" s="498"/>
      <c r="USG1" s="498"/>
      <c r="USH1" s="498"/>
      <c r="USI1" s="498"/>
      <c r="USJ1" s="498"/>
      <c r="USK1" s="498"/>
      <c r="USL1" s="498"/>
      <c r="USM1" s="498"/>
      <c r="USN1" s="498"/>
      <c r="USO1" s="498"/>
      <c r="USP1" s="498"/>
      <c r="USQ1" s="498"/>
      <c r="USR1" s="498"/>
      <c r="USS1" s="498"/>
      <c r="UST1" s="498"/>
      <c r="USU1" s="498"/>
      <c r="USV1" s="498"/>
      <c r="USW1" s="498"/>
      <c r="USX1" s="498"/>
      <c r="USY1" s="498"/>
      <c r="USZ1" s="498"/>
      <c r="UTA1" s="498"/>
      <c r="UTB1" s="498"/>
      <c r="UTC1" s="498"/>
      <c r="UTD1" s="498"/>
      <c r="UTE1" s="498"/>
      <c r="UTF1" s="498"/>
      <c r="UTG1" s="498"/>
      <c r="UTH1" s="498"/>
      <c r="UTI1" s="498"/>
      <c r="UTJ1" s="498"/>
      <c r="UTK1" s="498"/>
      <c r="UTL1" s="498"/>
      <c r="UTM1" s="498"/>
      <c r="UTN1" s="498"/>
      <c r="UTO1" s="498"/>
      <c r="UTP1" s="498"/>
      <c r="UTQ1" s="498"/>
      <c r="UTR1" s="498"/>
      <c r="UTS1" s="498"/>
      <c r="UTT1" s="498"/>
      <c r="UTU1" s="498"/>
      <c r="UTV1" s="498"/>
      <c r="UTW1" s="498"/>
      <c r="UTX1" s="498"/>
      <c r="UTY1" s="498"/>
      <c r="UTZ1" s="498"/>
      <c r="UUA1" s="498"/>
      <c r="UUB1" s="498"/>
      <c r="UUC1" s="498"/>
      <c r="UUD1" s="498"/>
      <c r="UUE1" s="498"/>
      <c r="UUF1" s="498"/>
      <c r="UUG1" s="498"/>
      <c r="UUH1" s="498"/>
      <c r="UUI1" s="498"/>
      <c r="UUJ1" s="498"/>
      <c r="UUK1" s="498"/>
      <c r="UUL1" s="498"/>
      <c r="UUM1" s="498"/>
      <c r="UUN1" s="498"/>
      <c r="UUO1" s="498"/>
      <c r="UUP1" s="498"/>
      <c r="UUQ1" s="498"/>
      <c r="UUR1" s="498"/>
      <c r="UUS1" s="498"/>
      <c r="UUT1" s="498"/>
      <c r="UUU1" s="498"/>
      <c r="UUV1" s="498"/>
      <c r="UUW1" s="498"/>
      <c r="UUX1" s="498"/>
      <c r="UUY1" s="498"/>
      <c r="UUZ1" s="498"/>
      <c r="UVA1" s="498"/>
      <c r="UVB1" s="498"/>
      <c r="UVC1" s="498"/>
      <c r="UVD1" s="498"/>
      <c r="UVE1" s="498"/>
      <c r="UVF1" s="498"/>
      <c r="UVG1" s="498"/>
      <c r="UVH1" s="498"/>
      <c r="UVI1" s="498"/>
      <c r="UVJ1" s="498"/>
      <c r="UVK1" s="498"/>
      <c r="UVL1" s="498"/>
      <c r="UVM1" s="498"/>
      <c r="UVN1" s="498"/>
      <c r="UVO1" s="498"/>
      <c r="UVP1" s="498"/>
      <c r="UVQ1" s="498"/>
      <c r="UVR1" s="498"/>
      <c r="UVS1" s="498"/>
      <c r="UVT1" s="498"/>
      <c r="UVU1" s="498"/>
      <c r="UVV1" s="498"/>
      <c r="UVW1" s="498"/>
      <c r="UVX1" s="498"/>
      <c r="UVY1" s="498"/>
      <c r="UVZ1" s="498"/>
      <c r="UWA1" s="498"/>
      <c r="UWB1" s="498"/>
      <c r="UWC1" s="498"/>
      <c r="UWD1" s="498"/>
      <c r="UWE1" s="498"/>
      <c r="UWF1" s="498"/>
      <c r="UWG1" s="498"/>
      <c r="UWH1" s="498"/>
      <c r="UWI1" s="498"/>
      <c r="UWJ1" s="498"/>
      <c r="UWK1" s="498"/>
      <c r="UWL1" s="498"/>
      <c r="UWM1" s="498"/>
      <c r="UWN1" s="498"/>
      <c r="UWO1" s="498"/>
      <c r="UWP1" s="498"/>
      <c r="UWQ1" s="498"/>
      <c r="UWR1" s="498"/>
      <c r="UWS1" s="498"/>
      <c r="UWT1" s="498"/>
      <c r="UWU1" s="498"/>
      <c r="UWV1" s="498"/>
      <c r="UWW1" s="498"/>
      <c r="UWX1" s="498"/>
      <c r="UWY1" s="498"/>
      <c r="UWZ1" s="498"/>
      <c r="UXA1" s="498"/>
      <c r="UXB1" s="498"/>
      <c r="UXC1" s="498"/>
      <c r="UXD1" s="498"/>
      <c r="UXE1" s="498"/>
      <c r="UXF1" s="498"/>
      <c r="UXG1" s="498"/>
      <c r="UXH1" s="498"/>
      <c r="UXI1" s="498"/>
      <c r="UXJ1" s="498"/>
      <c r="UXK1" s="498"/>
      <c r="UXL1" s="498"/>
      <c r="UXM1" s="498"/>
      <c r="UXN1" s="498"/>
      <c r="UXO1" s="498"/>
      <c r="UXP1" s="498"/>
      <c r="UXQ1" s="498"/>
      <c r="UXR1" s="498"/>
      <c r="UXS1" s="498"/>
      <c r="UXT1" s="498"/>
      <c r="UXU1" s="498"/>
      <c r="UXV1" s="498"/>
      <c r="UXW1" s="498"/>
      <c r="UXX1" s="498"/>
      <c r="UXY1" s="498"/>
      <c r="UXZ1" s="498"/>
      <c r="UYA1" s="498"/>
      <c r="UYB1" s="498"/>
      <c r="UYC1" s="498"/>
      <c r="UYD1" s="498"/>
      <c r="UYE1" s="498"/>
      <c r="UYF1" s="498"/>
      <c r="UYG1" s="498"/>
      <c r="UYH1" s="498"/>
      <c r="UYI1" s="498"/>
      <c r="UYJ1" s="498"/>
      <c r="UYK1" s="498"/>
      <c r="UYL1" s="498"/>
      <c r="UYM1" s="498"/>
      <c r="UYN1" s="498"/>
      <c r="UYO1" s="498"/>
      <c r="UYP1" s="498"/>
      <c r="UYQ1" s="498"/>
      <c r="UYR1" s="498"/>
      <c r="UYS1" s="498"/>
      <c r="UYT1" s="498"/>
      <c r="UYU1" s="498"/>
      <c r="UYV1" s="498"/>
      <c r="UYW1" s="498"/>
      <c r="UYX1" s="498"/>
      <c r="UYY1" s="498"/>
      <c r="UYZ1" s="498"/>
      <c r="UZA1" s="498"/>
      <c r="UZB1" s="498"/>
      <c r="UZC1" s="498"/>
      <c r="UZD1" s="498"/>
      <c r="UZE1" s="498"/>
      <c r="UZF1" s="498"/>
      <c r="UZG1" s="498"/>
      <c r="UZH1" s="498"/>
      <c r="UZI1" s="498"/>
      <c r="UZJ1" s="498"/>
      <c r="UZK1" s="498"/>
      <c r="UZL1" s="498"/>
      <c r="UZM1" s="498"/>
      <c r="UZN1" s="498"/>
      <c r="UZO1" s="498"/>
      <c r="UZP1" s="498"/>
      <c r="UZQ1" s="498"/>
      <c r="UZR1" s="498"/>
      <c r="UZS1" s="498"/>
      <c r="UZT1" s="498"/>
      <c r="UZU1" s="498"/>
      <c r="UZV1" s="498"/>
      <c r="UZW1" s="498"/>
      <c r="UZX1" s="498"/>
      <c r="UZY1" s="498"/>
      <c r="UZZ1" s="498"/>
      <c r="VAA1" s="498"/>
      <c r="VAB1" s="498"/>
      <c r="VAC1" s="498"/>
      <c r="VAD1" s="498"/>
      <c r="VAE1" s="498"/>
      <c r="VAF1" s="498"/>
      <c r="VAG1" s="498"/>
      <c r="VAH1" s="498"/>
      <c r="VAI1" s="498"/>
      <c r="VAJ1" s="498"/>
      <c r="VAK1" s="498"/>
      <c r="VAL1" s="498"/>
      <c r="VAM1" s="498"/>
      <c r="VAN1" s="498"/>
      <c r="VAO1" s="498"/>
      <c r="VAP1" s="498"/>
      <c r="VAQ1" s="498"/>
      <c r="VAR1" s="498"/>
      <c r="VAS1" s="498"/>
      <c r="VAT1" s="498"/>
      <c r="VAU1" s="498"/>
      <c r="VAV1" s="498"/>
      <c r="VAW1" s="498"/>
      <c r="VAX1" s="498"/>
      <c r="VAY1" s="498"/>
      <c r="VAZ1" s="498"/>
      <c r="VBA1" s="498"/>
      <c r="VBB1" s="498"/>
      <c r="VBC1" s="498"/>
      <c r="VBD1" s="498"/>
      <c r="VBE1" s="498"/>
      <c r="VBF1" s="498"/>
      <c r="VBG1" s="498"/>
      <c r="VBH1" s="498"/>
      <c r="VBI1" s="498"/>
      <c r="VBJ1" s="498"/>
      <c r="VBK1" s="498"/>
      <c r="VBL1" s="498"/>
      <c r="VBM1" s="498"/>
      <c r="VBN1" s="498"/>
      <c r="VBO1" s="498"/>
      <c r="VBP1" s="498"/>
      <c r="VBQ1" s="498"/>
      <c r="VBR1" s="498"/>
      <c r="VBS1" s="498"/>
      <c r="VBT1" s="498"/>
      <c r="VBU1" s="498"/>
      <c r="VBV1" s="498"/>
      <c r="VBW1" s="498"/>
      <c r="VBX1" s="498"/>
      <c r="VBY1" s="498"/>
      <c r="VBZ1" s="498"/>
      <c r="VCA1" s="498"/>
      <c r="VCB1" s="498"/>
      <c r="VCC1" s="498"/>
      <c r="VCD1" s="498"/>
      <c r="VCE1" s="498"/>
      <c r="VCF1" s="498"/>
      <c r="VCG1" s="498"/>
      <c r="VCH1" s="498"/>
      <c r="VCI1" s="498"/>
      <c r="VCJ1" s="498"/>
      <c r="VCK1" s="498"/>
      <c r="VCL1" s="498"/>
      <c r="VCM1" s="498"/>
      <c r="VCN1" s="498"/>
      <c r="VCO1" s="498"/>
      <c r="VCP1" s="498"/>
      <c r="VCQ1" s="498"/>
      <c r="VCR1" s="498"/>
      <c r="VCS1" s="498"/>
      <c r="VCT1" s="498"/>
      <c r="VCU1" s="498"/>
      <c r="VCV1" s="498"/>
      <c r="VCW1" s="498"/>
      <c r="VCX1" s="498"/>
      <c r="VCY1" s="498"/>
      <c r="VCZ1" s="498"/>
      <c r="VDA1" s="498"/>
      <c r="VDB1" s="498"/>
      <c r="VDC1" s="498"/>
      <c r="VDD1" s="498"/>
      <c r="VDE1" s="498"/>
      <c r="VDF1" s="498"/>
      <c r="VDG1" s="498"/>
      <c r="VDH1" s="498"/>
      <c r="VDI1" s="498"/>
      <c r="VDJ1" s="498"/>
      <c r="VDK1" s="498"/>
      <c r="VDL1" s="498"/>
      <c r="VDM1" s="498"/>
      <c r="VDN1" s="498"/>
      <c r="VDO1" s="498"/>
      <c r="VDP1" s="498"/>
      <c r="VDQ1" s="498"/>
      <c r="VDR1" s="498"/>
      <c r="VDS1" s="498"/>
      <c r="VDT1" s="498"/>
      <c r="VDU1" s="498"/>
      <c r="VDV1" s="498"/>
      <c r="VDW1" s="498"/>
      <c r="VDX1" s="498"/>
      <c r="VDY1" s="498"/>
      <c r="VDZ1" s="498"/>
      <c r="VEA1" s="498"/>
      <c r="VEB1" s="498"/>
      <c r="VEC1" s="498"/>
      <c r="VED1" s="498"/>
      <c r="VEE1" s="498"/>
      <c r="VEF1" s="498"/>
      <c r="VEG1" s="498"/>
      <c r="VEH1" s="498"/>
      <c r="VEI1" s="498"/>
      <c r="VEJ1" s="498"/>
      <c r="VEK1" s="498"/>
      <c r="VEL1" s="498"/>
      <c r="VEM1" s="498"/>
      <c r="VEN1" s="498"/>
      <c r="VEO1" s="498"/>
      <c r="VEP1" s="498"/>
      <c r="VEQ1" s="498"/>
      <c r="VER1" s="498"/>
      <c r="VES1" s="498"/>
      <c r="VET1" s="498"/>
      <c r="VEU1" s="498"/>
      <c r="VEV1" s="498"/>
      <c r="VEW1" s="498"/>
      <c r="VEX1" s="498"/>
      <c r="VEY1" s="498"/>
      <c r="VEZ1" s="498"/>
      <c r="VFA1" s="498"/>
      <c r="VFB1" s="498"/>
      <c r="VFC1" s="498"/>
      <c r="VFD1" s="498"/>
      <c r="VFE1" s="498"/>
      <c r="VFF1" s="498"/>
      <c r="VFG1" s="498"/>
      <c r="VFH1" s="498"/>
      <c r="VFI1" s="498"/>
      <c r="VFJ1" s="498"/>
      <c r="VFK1" s="498"/>
      <c r="VFL1" s="498"/>
      <c r="VFM1" s="498"/>
      <c r="VFN1" s="498"/>
      <c r="VFO1" s="498"/>
      <c r="VFP1" s="498"/>
      <c r="VFQ1" s="498"/>
      <c r="VFR1" s="498"/>
      <c r="VFS1" s="498"/>
      <c r="VFT1" s="498"/>
      <c r="VFU1" s="498"/>
      <c r="VFV1" s="498"/>
      <c r="VFW1" s="498"/>
      <c r="VFX1" s="498"/>
      <c r="VFY1" s="498"/>
      <c r="VFZ1" s="498"/>
      <c r="VGA1" s="498"/>
      <c r="VGB1" s="498"/>
      <c r="VGC1" s="498"/>
      <c r="VGD1" s="498"/>
      <c r="VGE1" s="498"/>
      <c r="VGF1" s="498"/>
      <c r="VGG1" s="498"/>
      <c r="VGH1" s="498"/>
      <c r="VGI1" s="498"/>
      <c r="VGJ1" s="498"/>
      <c r="VGK1" s="498"/>
      <c r="VGL1" s="498"/>
      <c r="VGM1" s="498"/>
      <c r="VGN1" s="498"/>
      <c r="VGO1" s="498"/>
      <c r="VGP1" s="498"/>
      <c r="VGQ1" s="498"/>
      <c r="VGR1" s="498"/>
      <c r="VGS1" s="498"/>
      <c r="VGT1" s="498"/>
      <c r="VGU1" s="498"/>
      <c r="VGV1" s="498"/>
      <c r="VGW1" s="498"/>
      <c r="VGX1" s="498"/>
      <c r="VGY1" s="498"/>
      <c r="VGZ1" s="498"/>
      <c r="VHA1" s="498"/>
      <c r="VHB1" s="498"/>
      <c r="VHC1" s="498"/>
      <c r="VHD1" s="498"/>
      <c r="VHE1" s="498"/>
      <c r="VHF1" s="498"/>
      <c r="VHG1" s="498"/>
      <c r="VHH1" s="498"/>
      <c r="VHI1" s="498"/>
      <c r="VHJ1" s="498"/>
      <c r="VHK1" s="498"/>
      <c r="VHL1" s="498"/>
      <c r="VHM1" s="498"/>
      <c r="VHN1" s="498"/>
      <c r="VHO1" s="498"/>
      <c r="VHP1" s="498"/>
      <c r="VHQ1" s="498"/>
      <c r="VHR1" s="498"/>
      <c r="VHS1" s="498"/>
      <c r="VHT1" s="498"/>
      <c r="VHU1" s="498"/>
      <c r="VHV1" s="498"/>
      <c r="VHW1" s="498"/>
      <c r="VHX1" s="498"/>
      <c r="VHY1" s="498"/>
      <c r="VHZ1" s="498"/>
      <c r="VIA1" s="498"/>
      <c r="VIB1" s="498"/>
      <c r="VIC1" s="498"/>
      <c r="VID1" s="498"/>
      <c r="VIE1" s="498"/>
      <c r="VIF1" s="498"/>
      <c r="VIG1" s="498"/>
      <c r="VIH1" s="498"/>
      <c r="VII1" s="498"/>
      <c r="VIJ1" s="498"/>
      <c r="VIK1" s="498"/>
      <c r="VIL1" s="498"/>
      <c r="VIM1" s="498"/>
      <c r="VIN1" s="498"/>
      <c r="VIO1" s="498"/>
      <c r="VIP1" s="498"/>
      <c r="VIQ1" s="498"/>
      <c r="VIR1" s="498"/>
      <c r="VIS1" s="498"/>
      <c r="VIT1" s="498"/>
      <c r="VIU1" s="498"/>
      <c r="VIV1" s="498"/>
      <c r="VIW1" s="498"/>
      <c r="VIX1" s="498"/>
      <c r="VIY1" s="498"/>
      <c r="VIZ1" s="498"/>
      <c r="VJA1" s="498"/>
      <c r="VJB1" s="498"/>
      <c r="VJC1" s="498"/>
      <c r="VJD1" s="498"/>
      <c r="VJE1" s="498"/>
      <c r="VJF1" s="498"/>
      <c r="VJG1" s="498"/>
      <c r="VJH1" s="498"/>
      <c r="VJI1" s="498"/>
      <c r="VJJ1" s="498"/>
      <c r="VJK1" s="498"/>
      <c r="VJL1" s="498"/>
      <c r="VJM1" s="498"/>
      <c r="VJN1" s="498"/>
      <c r="VJO1" s="498"/>
      <c r="VJP1" s="498"/>
      <c r="VJQ1" s="498"/>
      <c r="VJR1" s="498"/>
      <c r="VJS1" s="498"/>
      <c r="VJT1" s="498"/>
      <c r="VJU1" s="498"/>
      <c r="VJV1" s="498"/>
      <c r="VJW1" s="498"/>
      <c r="VJX1" s="498"/>
      <c r="VJY1" s="498"/>
      <c r="VJZ1" s="498"/>
      <c r="VKA1" s="498"/>
      <c r="VKB1" s="498"/>
      <c r="VKC1" s="498"/>
      <c r="VKD1" s="498"/>
      <c r="VKE1" s="498"/>
      <c r="VKF1" s="498"/>
      <c r="VKG1" s="498"/>
      <c r="VKH1" s="498"/>
      <c r="VKI1" s="498"/>
      <c r="VKJ1" s="498"/>
      <c r="VKK1" s="498"/>
      <c r="VKL1" s="498"/>
      <c r="VKM1" s="498"/>
      <c r="VKN1" s="498"/>
      <c r="VKO1" s="498"/>
      <c r="VKP1" s="498"/>
      <c r="VKQ1" s="498"/>
      <c r="VKR1" s="498"/>
      <c r="VKS1" s="498"/>
      <c r="VKT1" s="498"/>
      <c r="VKU1" s="498"/>
      <c r="VKV1" s="498"/>
      <c r="VKW1" s="498"/>
      <c r="VKX1" s="498"/>
      <c r="VKY1" s="498"/>
      <c r="VKZ1" s="498"/>
      <c r="VLA1" s="498"/>
      <c r="VLB1" s="498"/>
      <c r="VLC1" s="498"/>
      <c r="VLD1" s="498"/>
      <c r="VLE1" s="498"/>
      <c r="VLF1" s="498"/>
      <c r="VLG1" s="498"/>
      <c r="VLH1" s="498"/>
      <c r="VLI1" s="498"/>
      <c r="VLJ1" s="498"/>
      <c r="VLK1" s="498"/>
      <c r="VLL1" s="498"/>
      <c r="VLM1" s="498"/>
      <c r="VLN1" s="498"/>
      <c r="VLO1" s="498"/>
      <c r="VLP1" s="498"/>
      <c r="VLQ1" s="498"/>
      <c r="VLR1" s="498"/>
      <c r="VLS1" s="498"/>
      <c r="VLT1" s="498"/>
      <c r="VLU1" s="498"/>
      <c r="VLV1" s="498"/>
      <c r="VLW1" s="498"/>
      <c r="VLX1" s="498"/>
      <c r="VLY1" s="498"/>
      <c r="VLZ1" s="498"/>
      <c r="VMA1" s="498"/>
      <c r="VMB1" s="498"/>
      <c r="VMC1" s="498"/>
      <c r="VMD1" s="498"/>
      <c r="VME1" s="498"/>
      <c r="VMF1" s="498"/>
      <c r="VMG1" s="498"/>
      <c r="VMH1" s="498"/>
      <c r="VMI1" s="498"/>
      <c r="VMJ1" s="498"/>
      <c r="VMK1" s="498"/>
      <c r="VML1" s="498"/>
      <c r="VMM1" s="498"/>
      <c r="VMN1" s="498"/>
      <c r="VMO1" s="498"/>
      <c r="VMP1" s="498"/>
      <c r="VMQ1" s="498"/>
      <c r="VMR1" s="498"/>
      <c r="VMS1" s="498"/>
      <c r="VMT1" s="498"/>
      <c r="VMU1" s="498"/>
      <c r="VMV1" s="498"/>
      <c r="VMW1" s="498"/>
      <c r="VMX1" s="498"/>
      <c r="VMY1" s="498"/>
      <c r="VMZ1" s="498"/>
      <c r="VNA1" s="498"/>
      <c r="VNB1" s="498"/>
      <c r="VNC1" s="498"/>
      <c r="VND1" s="498"/>
      <c r="VNE1" s="498"/>
      <c r="VNF1" s="498"/>
      <c r="VNG1" s="498"/>
      <c r="VNH1" s="498"/>
      <c r="VNI1" s="498"/>
      <c r="VNJ1" s="498"/>
      <c r="VNK1" s="498"/>
      <c r="VNL1" s="498"/>
      <c r="VNM1" s="498"/>
      <c r="VNN1" s="498"/>
      <c r="VNO1" s="498"/>
      <c r="VNP1" s="498"/>
      <c r="VNQ1" s="498"/>
      <c r="VNR1" s="498"/>
      <c r="VNS1" s="498"/>
      <c r="VNT1" s="498"/>
      <c r="VNU1" s="498"/>
      <c r="VNV1" s="498"/>
      <c r="VNW1" s="498"/>
      <c r="VNX1" s="498"/>
      <c r="VNY1" s="498"/>
      <c r="VNZ1" s="498"/>
      <c r="VOA1" s="498"/>
      <c r="VOB1" s="498"/>
      <c r="VOC1" s="498"/>
      <c r="VOD1" s="498"/>
      <c r="VOE1" s="498"/>
      <c r="VOF1" s="498"/>
      <c r="VOG1" s="498"/>
      <c r="VOH1" s="498"/>
      <c r="VOI1" s="498"/>
      <c r="VOJ1" s="498"/>
      <c r="VOK1" s="498"/>
      <c r="VOL1" s="498"/>
      <c r="VOM1" s="498"/>
      <c r="VON1" s="498"/>
      <c r="VOO1" s="498"/>
      <c r="VOP1" s="498"/>
      <c r="VOQ1" s="498"/>
      <c r="VOR1" s="498"/>
      <c r="VOS1" s="498"/>
      <c r="VOT1" s="498"/>
      <c r="VOU1" s="498"/>
      <c r="VOV1" s="498"/>
      <c r="VOW1" s="498"/>
      <c r="VOX1" s="498"/>
      <c r="VOY1" s="498"/>
      <c r="VOZ1" s="498"/>
      <c r="VPA1" s="498"/>
      <c r="VPB1" s="498"/>
      <c r="VPC1" s="498"/>
      <c r="VPD1" s="498"/>
      <c r="VPE1" s="498"/>
      <c r="VPF1" s="498"/>
      <c r="VPG1" s="498"/>
      <c r="VPH1" s="498"/>
      <c r="VPI1" s="498"/>
      <c r="VPJ1" s="498"/>
      <c r="VPK1" s="498"/>
      <c r="VPL1" s="498"/>
      <c r="VPM1" s="498"/>
      <c r="VPN1" s="498"/>
      <c r="VPO1" s="498"/>
      <c r="VPP1" s="498"/>
      <c r="VPQ1" s="498"/>
      <c r="VPR1" s="498"/>
      <c r="VPS1" s="498"/>
      <c r="VPT1" s="498"/>
      <c r="VPU1" s="498"/>
      <c r="VPV1" s="498"/>
      <c r="VPW1" s="498"/>
      <c r="VPX1" s="498"/>
      <c r="VPY1" s="498"/>
      <c r="VPZ1" s="498"/>
      <c r="VQA1" s="498"/>
      <c r="VQB1" s="498"/>
      <c r="VQC1" s="498"/>
      <c r="VQD1" s="498"/>
      <c r="VQE1" s="498"/>
      <c r="VQF1" s="498"/>
      <c r="VQG1" s="498"/>
      <c r="VQH1" s="498"/>
      <c r="VQI1" s="498"/>
      <c r="VQJ1" s="498"/>
      <c r="VQK1" s="498"/>
      <c r="VQL1" s="498"/>
      <c r="VQM1" s="498"/>
      <c r="VQN1" s="498"/>
      <c r="VQO1" s="498"/>
      <c r="VQP1" s="498"/>
      <c r="VQQ1" s="498"/>
      <c r="VQR1" s="498"/>
      <c r="VQS1" s="498"/>
      <c r="VQT1" s="498"/>
      <c r="VQU1" s="498"/>
      <c r="VQV1" s="498"/>
      <c r="VQW1" s="498"/>
      <c r="VQX1" s="498"/>
      <c r="VQY1" s="498"/>
      <c r="VQZ1" s="498"/>
      <c r="VRA1" s="498"/>
      <c r="VRB1" s="498"/>
      <c r="VRC1" s="498"/>
      <c r="VRD1" s="498"/>
      <c r="VRE1" s="498"/>
      <c r="VRF1" s="498"/>
      <c r="VRG1" s="498"/>
      <c r="VRH1" s="498"/>
      <c r="VRI1" s="498"/>
      <c r="VRJ1" s="498"/>
      <c r="VRK1" s="498"/>
      <c r="VRL1" s="498"/>
      <c r="VRM1" s="498"/>
      <c r="VRN1" s="498"/>
      <c r="VRO1" s="498"/>
      <c r="VRP1" s="498"/>
      <c r="VRQ1" s="498"/>
      <c r="VRR1" s="498"/>
      <c r="VRS1" s="498"/>
      <c r="VRT1" s="498"/>
      <c r="VRU1" s="498"/>
      <c r="VRV1" s="498"/>
      <c r="VRW1" s="498"/>
      <c r="VRX1" s="498"/>
      <c r="VRY1" s="498"/>
      <c r="VRZ1" s="498"/>
      <c r="VSA1" s="498"/>
      <c r="VSB1" s="498"/>
      <c r="VSC1" s="498"/>
      <c r="VSD1" s="498"/>
      <c r="VSE1" s="498"/>
      <c r="VSF1" s="498"/>
      <c r="VSG1" s="498"/>
      <c r="VSH1" s="498"/>
      <c r="VSI1" s="498"/>
      <c r="VSJ1" s="498"/>
      <c r="VSK1" s="498"/>
      <c r="VSL1" s="498"/>
      <c r="VSM1" s="498"/>
      <c r="VSN1" s="498"/>
      <c r="VSO1" s="498"/>
      <c r="VSP1" s="498"/>
      <c r="VSQ1" s="498"/>
      <c r="VSR1" s="498"/>
      <c r="VSS1" s="498"/>
      <c r="VST1" s="498"/>
      <c r="VSU1" s="498"/>
      <c r="VSV1" s="498"/>
      <c r="VSW1" s="498"/>
      <c r="VSX1" s="498"/>
      <c r="VSY1" s="498"/>
      <c r="VSZ1" s="498"/>
      <c r="VTA1" s="498"/>
      <c r="VTB1" s="498"/>
      <c r="VTC1" s="498"/>
      <c r="VTD1" s="498"/>
      <c r="VTE1" s="498"/>
      <c r="VTF1" s="498"/>
      <c r="VTG1" s="498"/>
      <c r="VTH1" s="498"/>
      <c r="VTI1" s="498"/>
      <c r="VTJ1" s="498"/>
      <c r="VTK1" s="498"/>
      <c r="VTL1" s="498"/>
      <c r="VTM1" s="498"/>
      <c r="VTN1" s="498"/>
      <c r="VTO1" s="498"/>
      <c r="VTP1" s="498"/>
      <c r="VTQ1" s="498"/>
      <c r="VTR1" s="498"/>
      <c r="VTS1" s="498"/>
      <c r="VTT1" s="498"/>
      <c r="VTU1" s="498"/>
      <c r="VTV1" s="498"/>
      <c r="VTW1" s="498"/>
      <c r="VTX1" s="498"/>
      <c r="VTY1" s="498"/>
      <c r="VTZ1" s="498"/>
      <c r="VUA1" s="498"/>
      <c r="VUB1" s="498"/>
      <c r="VUC1" s="498"/>
      <c r="VUD1" s="498"/>
      <c r="VUE1" s="498"/>
      <c r="VUF1" s="498"/>
      <c r="VUG1" s="498"/>
      <c r="VUH1" s="498"/>
      <c r="VUI1" s="498"/>
      <c r="VUJ1" s="498"/>
      <c r="VUK1" s="498"/>
      <c r="VUL1" s="498"/>
      <c r="VUM1" s="498"/>
      <c r="VUN1" s="498"/>
      <c r="VUO1" s="498"/>
      <c r="VUP1" s="498"/>
      <c r="VUQ1" s="498"/>
      <c r="VUR1" s="498"/>
      <c r="VUS1" s="498"/>
      <c r="VUT1" s="498"/>
      <c r="VUU1" s="498"/>
      <c r="VUV1" s="498"/>
      <c r="VUW1" s="498"/>
      <c r="VUX1" s="498"/>
      <c r="VUY1" s="498"/>
      <c r="VUZ1" s="498"/>
      <c r="VVA1" s="498"/>
      <c r="VVB1" s="498"/>
      <c r="VVC1" s="498"/>
      <c r="VVD1" s="498"/>
      <c r="VVE1" s="498"/>
      <c r="VVF1" s="498"/>
      <c r="VVG1" s="498"/>
      <c r="VVH1" s="498"/>
      <c r="VVI1" s="498"/>
      <c r="VVJ1" s="498"/>
      <c r="VVK1" s="498"/>
      <c r="VVL1" s="498"/>
      <c r="VVM1" s="498"/>
      <c r="VVN1" s="498"/>
      <c r="VVO1" s="498"/>
      <c r="VVP1" s="498"/>
      <c r="VVQ1" s="498"/>
      <c r="VVR1" s="498"/>
      <c r="VVS1" s="498"/>
      <c r="VVT1" s="498"/>
      <c r="VVU1" s="498"/>
      <c r="VVV1" s="498"/>
      <c r="VVW1" s="498"/>
      <c r="VVX1" s="498"/>
      <c r="VVY1" s="498"/>
      <c r="VVZ1" s="498"/>
      <c r="VWA1" s="498"/>
      <c r="VWB1" s="498"/>
      <c r="VWC1" s="498"/>
      <c r="VWD1" s="498"/>
      <c r="VWE1" s="498"/>
      <c r="VWF1" s="498"/>
      <c r="VWG1" s="498"/>
      <c r="VWH1" s="498"/>
      <c r="VWI1" s="498"/>
      <c r="VWJ1" s="498"/>
      <c r="VWK1" s="498"/>
      <c r="VWL1" s="498"/>
      <c r="VWM1" s="498"/>
      <c r="VWN1" s="498"/>
      <c r="VWO1" s="498"/>
      <c r="VWP1" s="498"/>
      <c r="VWQ1" s="498"/>
      <c r="VWR1" s="498"/>
      <c r="VWS1" s="498"/>
      <c r="VWT1" s="498"/>
      <c r="VWU1" s="498"/>
      <c r="VWV1" s="498"/>
      <c r="VWW1" s="498"/>
      <c r="VWX1" s="498"/>
      <c r="VWY1" s="498"/>
      <c r="VWZ1" s="498"/>
      <c r="VXA1" s="498"/>
      <c r="VXB1" s="498"/>
      <c r="VXC1" s="498"/>
      <c r="VXD1" s="498"/>
      <c r="VXE1" s="498"/>
      <c r="VXF1" s="498"/>
      <c r="VXG1" s="498"/>
      <c r="VXH1" s="498"/>
      <c r="VXI1" s="498"/>
      <c r="VXJ1" s="498"/>
      <c r="VXK1" s="498"/>
      <c r="VXL1" s="498"/>
      <c r="VXM1" s="498"/>
      <c r="VXN1" s="498"/>
      <c r="VXO1" s="498"/>
      <c r="VXP1" s="498"/>
      <c r="VXQ1" s="498"/>
      <c r="VXR1" s="498"/>
      <c r="VXS1" s="498"/>
      <c r="VXT1" s="498"/>
      <c r="VXU1" s="498"/>
      <c r="VXV1" s="498"/>
      <c r="VXW1" s="498"/>
      <c r="VXX1" s="498"/>
      <c r="VXY1" s="498"/>
      <c r="VXZ1" s="498"/>
      <c r="VYA1" s="498"/>
      <c r="VYB1" s="498"/>
      <c r="VYC1" s="498"/>
      <c r="VYD1" s="498"/>
      <c r="VYE1" s="498"/>
      <c r="VYF1" s="498"/>
      <c r="VYG1" s="498"/>
      <c r="VYH1" s="498"/>
      <c r="VYI1" s="498"/>
      <c r="VYJ1" s="498"/>
      <c r="VYK1" s="498"/>
      <c r="VYL1" s="498"/>
      <c r="VYM1" s="498"/>
      <c r="VYN1" s="498"/>
      <c r="VYO1" s="498"/>
      <c r="VYP1" s="498"/>
      <c r="VYQ1" s="498"/>
      <c r="VYR1" s="498"/>
      <c r="VYS1" s="498"/>
      <c r="VYT1" s="498"/>
      <c r="VYU1" s="498"/>
      <c r="VYV1" s="498"/>
      <c r="VYW1" s="498"/>
      <c r="VYX1" s="498"/>
      <c r="VYY1" s="498"/>
      <c r="VYZ1" s="498"/>
      <c r="VZA1" s="498"/>
      <c r="VZB1" s="498"/>
      <c r="VZC1" s="498"/>
      <c r="VZD1" s="498"/>
      <c r="VZE1" s="498"/>
      <c r="VZF1" s="498"/>
      <c r="VZG1" s="498"/>
      <c r="VZH1" s="498"/>
      <c r="VZI1" s="498"/>
      <c r="VZJ1" s="498"/>
      <c r="VZK1" s="498"/>
      <c r="VZL1" s="498"/>
      <c r="VZM1" s="498"/>
      <c r="VZN1" s="498"/>
      <c r="VZO1" s="498"/>
      <c r="VZP1" s="498"/>
      <c r="VZQ1" s="498"/>
      <c r="VZR1" s="498"/>
      <c r="VZS1" s="498"/>
      <c r="VZT1" s="498"/>
      <c r="VZU1" s="498"/>
      <c r="VZV1" s="498"/>
      <c r="VZW1" s="498"/>
      <c r="VZX1" s="498"/>
      <c r="VZY1" s="498"/>
      <c r="VZZ1" s="498"/>
      <c r="WAA1" s="498"/>
      <c r="WAB1" s="498"/>
      <c r="WAC1" s="498"/>
      <c r="WAD1" s="498"/>
      <c r="WAE1" s="498"/>
      <c r="WAF1" s="498"/>
      <c r="WAG1" s="498"/>
      <c r="WAH1" s="498"/>
      <c r="WAI1" s="498"/>
      <c r="WAJ1" s="498"/>
      <c r="WAK1" s="498"/>
      <c r="WAL1" s="498"/>
      <c r="WAM1" s="498"/>
      <c r="WAN1" s="498"/>
      <c r="WAO1" s="498"/>
      <c r="WAP1" s="498"/>
      <c r="WAQ1" s="498"/>
      <c r="WAR1" s="498"/>
      <c r="WAS1" s="498"/>
      <c r="WAT1" s="498"/>
      <c r="WAU1" s="498"/>
      <c r="WAV1" s="498"/>
      <c r="WAW1" s="498"/>
      <c r="WAX1" s="498"/>
      <c r="WAY1" s="498"/>
      <c r="WAZ1" s="498"/>
      <c r="WBA1" s="498"/>
      <c r="WBB1" s="498"/>
      <c r="WBC1" s="498"/>
      <c r="WBD1" s="498"/>
      <c r="WBE1" s="498"/>
      <c r="WBF1" s="498"/>
      <c r="WBG1" s="498"/>
      <c r="WBH1" s="498"/>
      <c r="WBI1" s="498"/>
      <c r="WBJ1" s="498"/>
      <c r="WBK1" s="498"/>
      <c r="WBL1" s="498"/>
      <c r="WBM1" s="498"/>
      <c r="WBN1" s="498"/>
      <c r="WBO1" s="498"/>
      <c r="WBP1" s="498"/>
      <c r="WBQ1" s="498"/>
      <c r="WBR1" s="498"/>
      <c r="WBS1" s="498"/>
      <c r="WBT1" s="498"/>
      <c r="WBU1" s="498"/>
      <c r="WBV1" s="498"/>
      <c r="WBW1" s="498"/>
      <c r="WBX1" s="498"/>
      <c r="WBY1" s="498"/>
      <c r="WBZ1" s="498"/>
      <c r="WCA1" s="498"/>
      <c r="WCB1" s="498"/>
      <c r="WCC1" s="498"/>
      <c r="WCD1" s="498"/>
      <c r="WCE1" s="498"/>
      <c r="WCF1" s="498"/>
      <c r="WCG1" s="498"/>
      <c r="WCH1" s="498"/>
      <c r="WCI1" s="498"/>
      <c r="WCJ1" s="498"/>
      <c r="WCK1" s="498"/>
      <c r="WCL1" s="498"/>
      <c r="WCM1" s="498"/>
      <c r="WCN1" s="498"/>
      <c r="WCO1" s="498"/>
      <c r="WCP1" s="498"/>
      <c r="WCQ1" s="498"/>
      <c r="WCR1" s="498"/>
      <c r="WCS1" s="498"/>
      <c r="WCT1" s="498"/>
      <c r="WCU1" s="498"/>
      <c r="WCV1" s="498"/>
      <c r="WCW1" s="498"/>
      <c r="WCX1" s="498"/>
      <c r="WCY1" s="498"/>
      <c r="WCZ1" s="498"/>
      <c r="WDA1" s="498"/>
      <c r="WDB1" s="498"/>
      <c r="WDC1" s="498"/>
      <c r="WDD1" s="498"/>
      <c r="WDE1" s="498"/>
      <c r="WDF1" s="498"/>
      <c r="WDG1" s="498"/>
      <c r="WDH1" s="498"/>
      <c r="WDI1" s="498"/>
      <c r="WDJ1" s="498"/>
      <c r="WDK1" s="498"/>
      <c r="WDL1" s="498"/>
      <c r="WDM1" s="498"/>
      <c r="WDN1" s="498"/>
      <c r="WDO1" s="498"/>
      <c r="WDP1" s="498"/>
      <c r="WDQ1" s="498"/>
      <c r="WDR1" s="498"/>
      <c r="WDS1" s="498"/>
      <c r="WDT1" s="498"/>
      <c r="WDU1" s="498"/>
      <c r="WDV1" s="498"/>
      <c r="WDW1" s="498"/>
      <c r="WDX1" s="498"/>
      <c r="WDY1" s="498"/>
      <c r="WDZ1" s="498"/>
      <c r="WEA1" s="498"/>
      <c r="WEB1" s="498"/>
      <c r="WEC1" s="498"/>
      <c r="WED1" s="498"/>
      <c r="WEE1" s="498"/>
      <c r="WEF1" s="498"/>
      <c r="WEG1" s="498"/>
      <c r="WEH1" s="498"/>
      <c r="WEI1" s="498"/>
      <c r="WEJ1" s="498"/>
      <c r="WEK1" s="498"/>
      <c r="WEL1" s="498"/>
      <c r="WEM1" s="498"/>
      <c r="WEN1" s="498"/>
      <c r="WEO1" s="498"/>
      <c r="WEP1" s="498"/>
      <c r="WEQ1" s="498"/>
      <c r="WER1" s="498"/>
      <c r="WES1" s="498"/>
      <c r="WET1" s="498"/>
      <c r="WEU1" s="498"/>
      <c r="WEV1" s="498"/>
      <c r="WEW1" s="498"/>
      <c r="WEX1" s="498"/>
      <c r="WEY1" s="498"/>
      <c r="WEZ1" s="498"/>
      <c r="WFA1" s="498"/>
      <c r="WFB1" s="498"/>
      <c r="WFC1" s="498"/>
      <c r="WFD1" s="498"/>
      <c r="WFE1" s="498"/>
      <c r="WFF1" s="498"/>
      <c r="WFG1" s="498"/>
      <c r="WFH1" s="498"/>
      <c r="WFI1" s="498"/>
      <c r="WFJ1" s="498"/>
      <c r="WFK1" s="498"/>
      <c r="WFL1" s="498"/>
      <c r="WFM1" s="498"/>
      <c r="WFN1" s="498"/>
      <c r="WFO1" s="498"/>
      <c r="WFP1" s="498"/>
      <c r="WFQ1" s="498"/>
      <c r="WFR1" s="498"/>
      <c r="WFS1" s="498"/>
      <c r="WFT1" s="498"/>
      <c r="WFU1" s="498"/>
      <c r="WFV1" s="498"/>
      <c r="WFW1" s="498"/>
      <c r="WFX1" s="498"/>
      <c r="WFY1" s="498"/>
      <c r="WFZ1" s="498"/>
      <c r="WGA1" s="498"/>
      <c r="WGB1" s="498"/>
      <c r="WGC1" s="498"/>
      <c r="WGD1" s="498"/>
      <c r="WGE1" s="498"/>
      <c r="WGF1" s="498"/>
      <c r="WGG1" s="498"/>
      <c r="WGH1" s="498"/>
      <c r="WGI1" s="498"/>
      <c r="WGJ1" s="498"/>
      <c r="WGK1" s="498"/>
      <c r="WGL1" s="498"/>
      <c r="WGM1" s="498"/>
      <c r="WGN1" s="498"/>
      <c r="WGO1" s="498"/>
      <c r="WGP1" s="498"/>
      <c r="WGQ1" s="498"/>
      <c r="WGR1" s="498"/>
      <c r="WGS1" s="498"/>
      <c r="WGT1" s="498"/>
      <c r="WGU1" s="498"/>
      <c r="WGV1" s="498"/>
      <c r="WGW1" s="498"/>
      <c r="WGX1" s="498"/>
      <c r="WGY1" s="498"/>
      <c r="WGZ1" s="498"/>
      <c r="WHA1" s="498"/>
      <c r="WHB1" s="498"/>
      <c r="WHC1" s="498"/>
      <c r="WHD1" s="498"/>
      <c r="WHE1" s="498"/>
      <c r="WHF1" s="498"/>
      <c r="WHG1" s="498"/>
      <c r="WHH1" s="498"/>
      <c r="WHI1" s="498"/>
      <c r="WHJ1" s="498"/>
      <c r="WHK1" s="498"/>
      <c r="WHL1" s="498"/>
      <c r="WHM1" s="498"/>
      <c r="WHN1" s="498"/>
      <c r="WHO1" s="498"/>
      <c r="WHP1" s="498"/>
      <c r="WHQ1" s="498"/>
      <c r="WHR1" s="498"/>
      <c r="WHS1" s="498"/>
      <c r="WHT1" s="498"/>
      <c r="WHU1" s="498"/>
      <c r="WHV1" s="498"/>
      <c r="WHW1" s="498"/>
      <c r="WHX1" s="498"/>
      <c r="WHY1" s="498"/>
      <c r="WHZ1" s="498"/>
      <c r="WIA1" s="498"/>
      <c r="WIB1" s="498"/>
      <c r="WIC1" s="498"/>
      <c r="WID1" s="498"/>
      <c r="WIE1" s="498"/>
      <c r="WIF1" s="498"/>
      <c r="WIG1" s="498"/>
      <c r="WIH1" s="498"/>
      <c r="WII1" s="498"/>
      <c r="WIJ1" s="498"/>
      <c r="WIK1" s="498"/>
      <c r="WIL1" s="498"/>
      <c r="WIM1" s="498"/>
      <c r="WIN1" s="498"/>
      <c r="WIO1" s="498"/>
      <c r="WIP1" s="498"/>
      <c r="WIQ1" s="498"/>
      <c r="WIR1" s="498"/>
      <c r="WIS1" s="498"/>
      <c r="WIT1" s="498"/>
      <c r="WIU1" s="498"/>
      <c r="WIV1" s="498"/>
      <c r="WIW1" s="498"/>
      <c r="WIX1" s="498"/>
      <c r="WIY1" s="498"/>
      <c r="WIZ1" s="498"/>
      <c r="WJA1" s="498"/>
      <c r="WJB1" s="498"/>
      <c r="WJC1" s="498"/>
      <c r="WJD1" s="498"/>
      <c r="WJE1" s="498"/>
      <c r="WJF1" s="498"/>
      <c r="WJG1" s="498"/>
      <c r="WJH1" s="498"/>
      <c r="WJI1" s="498"/>
      <c r="WJJ1" s="498"/>
      <c r="WJK1" s="498"/>
      <c r="WJL1" s="498"/>
      <c r="WJM1" s="498"/>
      <c r="WJN1" s="498"/>
      <c r="WJO1" s="498"/>
      <c r="WJP1" s="498"/>
      <c r="WJQ1" s="498"/>
      <c r="WJR1" s="498"/>
      <c r="WJS1" s="498"/>
      <c r="WJT1" s="498"/>
      <c r="WJU1" s="498"/>
      <c r="WJV1" s="498"/>
      <c r="WJW1" s="498"/>
      <c r="WJX1" s="498"/>
      <c r="WJY1" s="498"/>
      <c r="WJZ1" s="498"/>
      <c r="WKA1" s="498"/>
      <c r="WKB1" s="498"/>
      <c r="WKC1" s="498"/>
      <c r="WKD1" s="498"/>
      <c r="WKE1" s="498"/>
      <c r="WKF1" s="498"/>
      <c r="WKG1" s="498"/>
      <c r="WKH1" s="498"/>
      <c r="WKI1" s="498"/>
      <c r="WKJ1" s="498"/>
      <c r="WKK1" s="498"/>
      <c r="WKL1" s="498"/>
      <c r="WKM1" s="498"/>
      <c r="WKN1" s="498"/>
      <c r="WKO1" s="498"/>
      <c r="WKP1" s="498"/>
      <c r="WKQ1" s="498"/>
      <c r="WKR1" s="498"/>
      <c r="WKS1" s="498"/>
      <c r="WKT1" s="498"/>
      <c r="WKU1" s="498"/>
      <c r="WKV1" s="498"/>
      <c r="WKW1" s="498"/>
      <c r="WKX1" s="498"/>
      <c r="WKY1" s="498"/>
      <c r="WKZ1" s="498"/>
      <c r="WLA1" s="498"/>
      <c r="WLB1" s="498"/>
      <c r="WLC1" s="498"/>
      <c r="WLD1" s="498"/>
      <c r="WLE1" s="498"/>
      <c r="WLF1" s="498"/>
      <c r="WLG1" s="498"/>
      <c r="WLH1" s="498"/>
      <c r="WLI1" s="498"/>
      <c r="WLJ1" s="498"/>
      <c r="WLK1" s="498"/>
      <c r="WLL1" s="498"/>
      <c r="WLM1" s="498"/>
      <c r="WLN1" s="498"/>
      <c r="WLO1" s="498"/>
      <c r="WLP1" s="498"/>
      <c r="WLQ1" s="498"/>
      <c r="WLR1" s="498"/>
      <c r="WLS1" s="498"/>
      <c r="WLT1" s="498"/>
      <c r="WLU1" s="498"/>
      <c r="WLV1" s="498"/>
      <c r="WLW1" s="498"/>
      <c r="WLX1" s="498"/>
      <c r="WLY1" s="498"/>
      <c r="WLZ1" s="498"/>
      <c r="WMA1" s="498"/>
      <c r="WMB1" s="498"/>
      <c r="WMC1" s="498"/>
      <c r="WMD1" s="498"/>
      <c r="WME1" s="498"/>
      <c r="WMF1" s="498"/>
      <c r="WMG1" s="498"/>
      <c r="WMH1" s="498"/>
      <c r="WMI1" s="498"/>
      <c r="WMJ1" s="498"/>
      <c r="WMK1" s="498"/>
      <c r="WML1" s="498"/>
      <c r="WMM1" s="498"/>
      <c r="WMN1" s="498"/>
      <c r="WMO1" s="498"/>
      <c r="WMP1" s="498"/>
      <c r="WMQ1" s="498"/>
      <c r="WMR1" s="498"/>
      <c r="WMS1" s="498"/>
      <c r="WMT1" s="498"/>
      <c r="WMU1" s="498"/>
      <c r="WMV1" s="498"/>
      <c r="WMW1" s="498"/>
      <c r="WMX1" s="498"/>
      <c r="WMY1" s="498"/>
      <c r="WMZ1" s="498"/>
      <c r="WNA1" s="498"/>
      <c r="WNB1" s="498"/>
      <c r="WNC1" s="498"/>
      <c r="WND1" s="498"/>
      <c r="WNE1" s="498"/>
      <c r="WNF1" s="498"/>
      <c r="WNG1" s="498"/>
      <c r="WNH1" s="498"/>
      <c r="WNI1" s="498"/>
      <c r="WNJ1" s="498"/>
      <c r="WNK1" s="498"/>
      <c r="WNL1" s="498"/>
      <c r="WNM1" s="498"/>
      <c r="WNN1" s="498"/>
      <c r="WNO1" s="498"/>
      <c r="WNP1" s="498"/>
      <c r="WNQ1" s="498"/>
      <c r="WNR1" s="498"/>
      <c r="WNS1" s="498"/>
      <c r="WNT1" s="498"/>
      <c r="WNU1" s="498"/>
      <c r="WNV1" s="498"/>
      <c r="WNW1" s="498"/>
      <c r="WNX1" s="498"/>
      <c r="WNY1" s="498"/>
      <c r="WNZ1" s="498"/>
      <c r="WOA1" s="498"/>
      <c r="WOB1" s="498"/>
      <c r="WOC1" s="498"/>
      <c r="WOD1" s="498"/>
      <c r="WOE1" s="498"/>
      <c r="WOF1" s="498"/>
      <c r="WOG1" s="498"/>
      <c r="WOH1" s="498"/>
      <c r="WOI1" s="498"/>
      <c r="WOJ1" s="498"/>
      <c r="WOK1" s="498"/>
      <c r="WOL1" s="498"/>
      <c r="WOM1" s="498"/>
      <c r="WON1" s="498"/>
      <c r="WOO1" s="498"/>
      <c r="WOP1" s="498"/>
      <c r="WOQ1" s="498"/>
      <c r="WOR1" s="498"/>
      <c r="WOS1" s="498"/>
      <c r="WOT1" s="498"/>
      <c r="WOU1" s="498"/>
      <c r="WOV1" s="498"/>
      <c r="WOW1" s="498"/>
      <c r="WOX1" s="498"/>
      <c r="WOY1" s="498"/>
      <c r="WOZ1" s="498"/>
      <c r="WPA1" s="498"/>
      <c r="WPB1" s="498"/>
      <c r="WPC1" s="498"/>
      <c r="WPD1" s="498"/>
      <c r="WPE1" s="498"/>
      <c r="WPF1" s="498"/>
      <c r="WPG1" s="498"/>
      <c r="WPH1" s="498"/>
      <c r="WPI1" s="498"/>
      <c r="WPJ1" s="498"/>
      <c r="WPK1" s="498"/>
      <c r="WPL1" s="498"/>
      <c r="WPM1" s="498"/>
      <c r="WPN1" s="498"/>
      <c r="WPO1" s="498"/>
      <c r="WPP1" s="498"/>
      <c r="WPQ1" s="498"/>
      <c r="WPR1" s="498"/>
      <c r="WPS1" s="498"/>
      <c r="WPT1" s="498"/>
      <c r="WPU1" s="498"/>
      <c r="WPV1" s="498"/>
      <c r="WPW1" s="498"/>
      <c r="WPX1" s="498"/>
      <c r="WPY1" s="498"/>
      <c r="WPZ1" s="498"/>
      <c r="WQA1" s="498"/>
      <c r="WQB1" s="498"/>
      <c r="WQC1" s="498"/>
      <c r="WQD1" s="498"/>
      <c r="WQE1" s="498"/>
      <c r="WQF1" s="498"/>
      <c r="WQG1" s="498"/>
      <c r="WQH1" s="498"/>
      <c r="WQI1" s="498"/>
      <c r="WQJ1" s="498"/>
      <c r="WQK1" s="498"/>
      <c r="WQL1" s="498"/>
      <c r="WQM1" s="498"/>
      <c r="WQN1" s="498"/>
      <c r="WQO1" s="498"/>
      <c r="WQP1" s="498"/>
      <c r="WQQ1" s="498"/>
      <c r="WQR1" s="498"/>
      <c r="WQS1" s="498"/>
      <c r="WQT1" s="498"/>
      <c r="WQU1" s="498"/>
      <c r="WQV1" s="498"/>
      <c r="WQW1" s="498"/>
      <c r="WQX1" s="498"/>
      <c r="WQY1" s="498"/>
      <c r="WQZ1" s="498"/>
      <c r="WRA1" s="498"/>
      <c r="WRB1" s="498"/>
      <c r="WRC1" s="498"/>
      <c r="WRD1" s="498"/>
      <c r="WRE1" s="498"/>
      <c r="WRF1" s="498"/>
      <c r="WRG1" s="498"/>
      <c r="WRH1" s="498"/>
      <c r="WRI1" s="498"/>
      <c r="WRJ1" s="498"/>
      <c r="WRK1" s="498"/>
      <c r="WRL1" s="498"/>
      <c r="WRM1" s="498"/>
      <c r="WRN1" s="498"/>
      <c r="WRO1" s="498"/>
      <c r="WRP1" s="498"/>
      <c r="WRQ1" s="498"/>
      <c r="WRR1" s="498"/>
      <c r="WRS1" s="498"/>
      <c r="WRT1" s="498"/>
      <c r="WRU1" s="498"/>
      <c r="WRV1" s="498"/>
      <c r="WRW1" s="498"/>
      <c r="WRX1" s="498"/>
      <c r="WRY1" s="498"/>
      <c r="WRZ1" s="498"/>
      <c r="WSA1" s="498"/>
      <c r="WSB1" s="498"/>
      <c r="WSC1" s="498"/>
      <c r="WSD1" s="498"/>
      <c r="WSE1" s="498"/>
      <c r="WSF1" s="498"/>
      <c r="WSG1" s="498"/>
      <c r="WSH1" s="498"/>
      <c r="WSI1" s="498"/>
      <c r="WSJ1" s="498"/>
      <c r="WSK1" s="498"/>
      <c r="WSL1" s="498"/>
      <c r="WSM1" s="498"/>
      <c r="WSN1" s="498"/>
      <c r="WSO1" s="498"/>
      <c r="WSP1" s="498"/>
      <c r="WSQ1" s="498"/>
      <c r="WSR1" s="498"/>
      <c r="WSS1" s="498"/>
      <c r="WST1" s="498"/>
      <c r="WSU1" s="498"/>
      <c r="WSV1" s="498"/>
      <c r="WSW1" s="498"/>
      <c r="WSX1" s="498"/>
      <c r="WSY1" s="498"/>
      <c r="WSZ1" s="498"/>
      <c r="WTA1" s="498"/>
      <c r="WTB1" s="498"/>
      <c r="WTC1" s="498"/>
      <c r="WTD1" s="498"/>
      <c r="WTE1" s="498"/>
      <c r="WTF1" s="498"/>
      <c r="WTG1" s="498"/>
      <c r="WTH1" s="498"/>
      <c r="WTI1" s="498"/>
      <c r="WTJ1" s="498"/>
      <c r="WTK1" s="498"/>
      <c r="WTL1" s="498"/>
      <c r="WTM1" s="498"/>
      <c r="WTN1" s="498"/>
      <c r="WTO1" s="498"/>
      <c r="WTP1" s="498"/>
      <c r="WTQ1" s="498"/>
      <c r="WTR1" s="498"/>
      <c r="WTS1" s="498"/>
      <c r="WTT1" s="498"/>
      <c r="WTU1" s="498"/>
      <c r="WTV1" s="498"/>
      <c r="WTW1" s="498"/>
      <c r="WTX1" s="498"/>
      <c r="WTY1" s="498"/>
      <c r="WTZ1" s="498"/>
      <c r="WUA1" s="498"/>
      <c r="WUB1" s="498"/>
      <c r="WUC1" s="498"/>
      <c r="WUD1" s="498"/>
      <c r="WUE1" s="498"/>
      <c r="WUF1" s="498"/>
      <c r="WUG1" s="498"/>
      <c r="WUH1" s="498"/>
      <c r="WUI1" s="498"/>
      <c r="WUJ1" s="498"/>
      <c r="WUK1" s="498"/>
      <c r="WUL1" s="498"/>
      <c r="WUM1" s="498"/>
      <c r="WUN1" s="498"/>
      <c r="WUO1" s="498"/>
      <c r="WUP1" s="498"/>
      <c r="WUQ1" s="498"/>
      <c r="WUR1" s="498"/>
      <c r="WUS1" s="498"/>
      <c r="WUT1" s="498"/>
      <c r="WUU1" s="498"/>
      <c r="WUV1" s="498"/>
      <c r="WUW1" s="498"/>
      <c r="WUX1" s="498"/>
      <c r="WUY1" s="498"/>
      <c r="WUZ1" s="498"/>
      <c r="WVA1" s="498"/>
      <c r="WVB1" s="498"/>
      <c r="WVC1" s="498"/>
      <c r="WVD1" s="498"/>
      <c r="WVE1" s="498"/>
      <c r="WVF1" s="498"/>
      <c r="WVG1" s="498"/>
      <c r="WVH1" s="498"/>
      <c r="WVI1" s="498"/>
      <c r="WVJ1" s="498"/>
      <c r="WVK1" s="498"/>
      <c r="WVL1" s="498"/>
      <c r="WVM1" s="498"/>
      <c r="WVN1" s="498"/>
      <c r="WVO1" s="498"/>
      <c r="WVP1" s="498"/>
      <c r="WVQ1" s="498"/>
      <c r="WVR1" s="498"/>
      <c r="WVS1" s="498"/>
      <c r="WVT1" s="498"/>
      <c r="WVU1" s="498"/>
      <c r="WVV1" s="498"/>
      <c r="WVW1" s="498"/>
      <c r="WVX1" s="498"/>
      <c r="WVY1" s="498"/>
      <c r="WVZ1" s="498"/>
      <c r="WWA1" s="498"/>
      <c r="WWB1" s="498"/>
      <c r="WWC1" s="498"/>
      <c r="WWD1" s="498"/>
      <c r="WWE1" s="498"/>
      <c r="WWF1" s="498"/>
      <c r="WWG1" s="498"/>
      <c r="WWH1" s="498"/>
      <c r="WWI1" s="498"/>
      <c r="WWJ1" s="498"/>
      <c r="WWK1" s="498"/>
      <c r="WWL1" s="498"/>
      <c r="WWM1" s="498"/>
      <c r="WWN1" s="498"/>
      <c r="WWO1" s="498"/>
      <c r="WWP1" s="498"/>
      <c r="WWQ1" s="498"/>
      <c r="WWR1" s="498"/>
      <c r="WWS1" s="498"/>
      <c r="WWT1" s="498"/>
      <c r="WWU1" s="498"/>
      <c r="WWV1" s="498"/>
      <c r="WWW1" s="498"/>
      <c r="WWX1" s="498"/>
      <c r="WWY1" s="498"/>
      <c r="WWZ1" s="498"/>
      <c r="WXA1" s="498"/>
      <c r="WXB1" s="498"/>
      <c r="WXC1" s="498"/>
      <c r="WXD1" s="498"/>
      <c r="WXE1" s="498"/>
      <c r="WXF1" s="498"/>
      <c r="WXG1" s="498"/>
      <c r="WXH1" s="498"/>
      <c r="WXI1" s="498"/>
      <c r="WXJ1" s="498"/>
      <c r="WXK1" s="498"/>
      <c r="WXL1" s="498"/>
      <c r="WXM1" s="498"/>
      <c r="WXN1" s="498"/>
      <c r="WXO1" s="498"/>
      <c r="WXP1" s="498"/>
      <c r="WXQ1" s="498"/>
      <c r="WXR1" s="498"/>
      <c r="WXS1" s="498"/>
      <c r="WXT1" s="498"/>
      <c r="WXU1" s="498"/>
      <c r="WXV1" s="498"/>
      <c r="WXW1" s="498"/>
      <c r="WXX1" s="498"/>
      <c r="WXY1" s="498"/>
      <c r="WXZ1" s="498"/>
      <c r="WYA1" s="498"/>
      <c r="WYB1" s="498"/>
      <c r="WYC1" s="498"/>
      <c r="WYD1" s="498"/>
      <c r="WYE1" s="498"/>
      <c r="WYF1" s="498"/>
      <c r="WYG1" s="498"/>
      <c r="WYH1" s="498"/>
      <c r="WYI1" s="498"/>
      <c r="WYJ1" s="498"/>
      <c r="WYK1" s="498"/>
      <c r="WYL1" s="498"/>
      <c r="WYM1" s="498"/>
      <c r="WYN1" s="498"/>
      <c r="WYO1" s="498"/>
      <c r="WYP1" s="498"/>
      <c r="WYQ1" s="498"/>
      <c r="WYR1" s="498"/>
      <c r="WYS1" s="498"/>
      <c r="WYT1" s="498"/>
      <c r="WYU1" s="498"/>
      <c r="WYV1" s="498"/>
      <c r="WYW1" s="498"/>
      <c r="WYX1" s="498"/>
      <c r="WYY1" s="498"/>
      <c r="WYZ1" s="498"/>
      <c r="WZA1" s="498"/>
      <c r="WZB1" s="498"/>
      <c r="WZC1" s="498"/>
      <c r="WZD1" s="498"/>
      <c r="WZE1" s="498"/>
      <c r="WZF1" s="498"/>
      <c r="WZG1" s="498"/>
      <c r="WZH1" s="498"/>
      <c r="WZI1" s="498"/>
      <c r="WZJ1" s="498"/>
      <c r="WZK1" s="498"/>
      <c r="WZL1" s="498"/>
      <c r="WZM1" s="498"/>
      <c r="WZN1" s="498"/>
      <c r="WZO1" s="498"/>
      <c r="WZP1" s="498"/>
      <c r="WZQ1" s="498"/>
      <c r="WZR1" s="498"/>
      <c r="WZS1" s="498"/>
      <c r="WZT1" s="498"/>
      <c r="WZU1" s="498"/>
      <c r="WZV1" s="498"/>
      <c r="WZW1" s="498"/>
      <c r="WZX1" s="498"/>
      <c r="WZY1" s="498"/>
      <c r="WZZ1" s="498"/>
      <c r="XAA1" s="498"/>
      <c r="XAB1" s="498"/>
      <c r="XAC1" s="498"/>
      <c r="XAD1" s="498"/>
      <c r="XAE1" s="498"/>
      <c r="XAF1" s="498"/>
      <c r="XAG1" s="498"/>
      <c r="XAH1" s="498"/>
      <c r="XAI1" s="498"/>
      <c r="XAJ1" s="498"/>
      <c r="XAK1" s="498"/>
      <c r="XAL1" s="498"/>
      <c r="XAM1" s="498"/>
      <c r="XAN1" s="498"/>
      <c r="XAO1" s="498"/>
      <c r="XAP1" s="498"/>
      <c r="XAQ1" s="498"/>
      <c r="XAR1" s="498"/>
      <c r="XAS1" s="498"/>
      <c r="XAT1" s="498"/>
      <c r="XAU1" s="498"/>
      <c r="XAV1" s="498"/>
      <c r="XAW1" s="498"/>
      <c r="XAX1" s="498"/>
      <c r="XAY1" s="498"/>
      <c r="XAZ1" s="498"/>
      <c r="XBA1" s="498"/>
      <c r="XBB1" s="498"/>
      <c r="XBC1" s="498"/>
      <c r="XBD1" s="498"/>
      <c r="XBE1" s="498"/>
      <c r="XBF1" s="498"/>
      <c r="XBG1" s="498"/>
      <c r="XBH1" s="498"/>
      <c r="XBI1" s="498"/>
      <c r="XBJ1" s="498"/>
      <c r="XBK1" s="498"/>
      <c r="XBL1" s="498"/>
      <c r="XBM1" s="498"/>
      <c r="XBN1" s="498"/>
      <c r="XBO1" s="498"/>
      <c r="XBP1" s="498"/>
      <c r="XBQ1" s="498"/>
      <c r="XBR1" s="498"/>
      <c r="XBS1" s="498"/>
      <c r="XBT1" s="498"/>
      <c r="XBU1" s="498"/>
      <c r="XBV1" s="498"/>
      <c r="XBW1" s="498"/>
      <c r="XBX1" s="498"/>
      <c r="XBY1" s="498"/>
      <c r="XBZ1" s="498"/>
      <c r="XCA1" s="498"/>
      <c r="XCB1" s="498"/>
      <c r="XCC1" s="498"/>
      <c r="XCD1" s="498"/>
      <c r="XCE1" s="498"/>
      <c r="XCF1" s="498"/>
      <c r="XCG1" s="498"/>
      <c r="XCH1" s="498"/>
      <c r="XCI1" s="498"/>
      <c r="XCJ1" s="498"/>
      <c r="XCK1" s="498"/>
      <c r="XCL1" s="498"/>
      <c r="XCM1" s="498"/>
      <c r="XCN1" s="498"/>
      <c r="XCO1" s="498"/>
      <c r="XCP1" s="498"/>
      <c r="XCQ1" s="498"/>
      <c r="XCR1" s="498"/>
      <c r="XCS1" s="498"/>
      <c r="XCT1" s="498"/>
      <c r="XCU1" s="498"/>
      <c r="XCV1" s="498"/>
      <c r="XCW1" s="498"/>
      <c r="XCX1" s="498"/>
      <c r="XCY1" s="498"/>
      <c r="XCZ1" s="498"/>
      <c r="XDA1" s="498"/>
      <c r="XDB1" s="498"/>
      <c r="XDC1" s="498"/>
      <c r="XDD1" s="498"/>
      <c r="XDE1" s="498"/>
      <c r="XDF1" s="498"/>
      <c r="XDG1" s="498"/>
      <c r="XDH1" s="498"/>
      <c r="XDI1" s="498"/>
      <c r="XDJ1" s="498"/>
      <c r="XDK1" s="498"/>
      <c r="XDL1" s="498"/>
      <c r="XDM1" s="498"/>
      <c r="XDN1" s="498"/>
      <c r="XDO1" s="498"/>
      <c r="XDP1" s="498"/>
      <c r="XDQ1" s="498"/>
      <c r="XDR1" s="498"/>
      <c r="XDS1" s="498"/>
      <c r="XDT1" s="498"/>
      <c r="XDU1" s="498"/>
      <c r="XDV1" s="498"/>
      <c r="XDW1" s="498"/>
      <c r="XDX1" s="498"/>
      <c r="XDY1" s="498"/>
      <c r="XDZ1" s="498"/>
      <c r="XEA1" s="498"/>
      <c r="XEB1" s="498"/>
      <c r="XEC1" s="498"/>
      <c r="XED1" s="498"/>
      <c r="XEE1" s="498"/>
      <c r="XEF1" s="498"/>
      <c r="XEG1" s="498"/>
      <c r="XEH1" s="498"/>
      <c r="XEI1" s="498"/>
      <c r="XEJ1" s="498"/>
      <c r="XEK1" s="498"/>
      <c r="XEL1" s="498"/>
      <c r="XEM1" s="498"/>
      <c r="XEN1" s="498"/>
      <c r="XEO1" s="498"/>
      <c r="XEP1" s="498"/>
      <c r="XEQ1" s="498"/>
      <c r="XER1" s="498"/>
      <c r="XES1" s="498"/>
      <c r="XET1" s="498"/>
      <c r="XEU1" s="498"/>
      <c r="XEV1" s="498"/>
      <c r="XEW1" s="498"/>
      <c r="XEX1" s="498"/>
    </row>
    <row r="2" spans="1:16378" ht="22.5" customHeight="1" x14ac:dyDescent="0.15">
      <c r="A2" s="2675" t="s">
        <v>1309</v>
      </c>
      <c r="B2" s="2675"/>
      <c r="C2" s="2675"/>
      <c r="D2" s="2675"/>
      <c r="E2" s="2675"/>
      <c r="F2" s="2675"/>
      <c r="G2" s="2675"/>
      <c r="H2" s="2675"/>
      <c r="I2" s="2675"/>
      <c r="J2" s="2675"/>
      <c r="K2" s="2675"/>
    </row>
    <row r="3" spans="1:16378" x14ac:dyDescent="0.15">
      <c r="A3" s="499"/>
      <c r="B3" s="499"/>
      <c r="C3" s="499"/>
      <c r="D3" s="499"/>
      <c r="E3" s="499"/>
      <c r="F3" s="499"/>
      <c r="G3" s="500"/>
      <c r="H3" s="500"/>
      <c r="I3" s="500"/>
      <c r="J3" s="500"/>
    </row>
    <row r="4" spans="1:16378" s="501" customFormat="1" ht="26.25" customHeight="1" x14ac:dyDescent="0.25">
      <c r="A4" s="2683" t="s">
        <v>1</v>
      </c>
      <c r="B4" s="2677" t="s">
        <v>1310</v>
      </c>
      <c r="C4" s="2678"/>
      <c r="D4" s="2678"/>
      <c r="E4" s="2678"/>
      <c r="F4" s="2685"/>
      <c r="G4" s="2677" t="s">
        <v>1311</v>
      </c>
      <c r="H4" s="2678"/>
      <c r="I4" s="2678"/>
      <c r="J4" s="2678"/>
      <c r="K4" s="2685"/>
    </row>
    <row r="5" spans="1:16378" s="501" customFormat="1" ht="21" customHeight="1" x14ac:dyDescent="0.25">
      <c r="A5" s="2684"/>
      <c r="B5" s="502">
        <v>2012</v>
      </c>
      <c r="C5" s="502">
        <v>2013</v>
      </c>
      <c r="D5" s="502">
        <v>2014</v>
      </c>
      <c r="E5" s="502">
        <v>2015</v>
      </c>
      <c r="F5" s="502">
        <v>2016</v>
      </c>
      <c r="G5" s="502">
        <v>2008</v>
      </c>
      <c r="H5" s="502">
        <v>2010</v>
      </c>
      <c r="I5" s="502">
        <v>2012</v>
      </c>
      <c r="J5" s="502">
        <v>2014</v>
      </c>
      <c r="K5" s="502">
        <v>2016</v>
      </c>
    </row>
    <row r="6" spans="1:16378" s="498" customFormat="1" x14ac:dyDescent="0.15">
      <c r="A6" s="498" t="s">
        <v>4</v>
      </c>
      <c r="B6" s="503">
        <f t="shared" ref="B6:K6" si="0">SUM(B7:B21)</f>
        <v>9</v>
      </c>
      <c r="C6" s="503">
        <f t="shared" si="0"/>
        <v>7</v>
      </c>
      <c r="D6" s="503">
        <f t="shared" si="0"/>
        <v>7</v>
      </c>
      <c r="E6" s="503">
        <f t="shared" si="0"/>
        <v>6</v>
      </c>
      <c r="F6" s="503">
        <f t="shared" si="0"/>
        <v>10</v>
      </c>
      <c r="G6" s="503">
        <f t="shared" si="0"/>
        <v>8</v>
      </c>
      <c r="H6" s="503">
        <f t="shared" si="0"/>
        <v>8</v>
      </c>
      <c r="I6" s="503">
        <f t="shared" si="0"/>
        <v>6</v>
      </c>
      <c r="J6" s="503">
        <f t="shared" si="0"/>
        <v>6</v>
      </c>
      <c r="K6" s="126">
        <f t="shared" si="0"/>
        <v>8</v>
      </c>
    </row>
    <row r="7" spans="1:16378" x14ac:dyDescent="0.15">
      <c r="A7" s="504" t="s">
        <v>5</v>
      </c>
      <c r="B7" s="27">
        <v>0</v>
      </c>
      <c r="C7" s="27">
        <v>0</v>
      </c>
      <c r="D7" s="24">
        <v>1</v>
      </c>
      <c r="E7" s="24">
        <v>0</v>
      </c>
      <c r="F7" s="24">
        <v>0</v>
      </c>
      <c r="G7" s="505">
        <v>0</v>
      </c>
      <c r="H7" s="505">
        <v>1</v>
      </c>
      <c r="I7" s="505">
        <v>0</v>
      </c>
      <c r="J7" s="506">
        <v>1</v>
      </c>
      <c r="K7" s="24">
        <v>0</v>
      </c>
    </row>
    <row r="8" spans="1:16378" x14ac:dyDescent="0.15">
      <c r="A8" s="504" t="s">
        <v>7</v>
      </c>
      <c r="B8" s="27">
        <v>1</v>
      </c>
      <c r="C8" s="27">
        <v>0</v>
      </c>
      <c r="D8" s="24">
        <v>1</v>
      </c>
      <c r="E8" s="24">
        <v>0</v>
      </c>
      <c r="F8" s="24">
        <v>0</v>
      </c>
      <c r="G8" s="505">
        <v>0</v>
      </c>
      <c r="H8" s="505">
        <v>0</v>
      </c>
      <c r="I8" s="505">
        <v>0</v>
      </c>
      <c r="J8" s="505">
        <v>0</v>
      </c>
      <c r="K8" s="24">
        <v>0</v>
      </c>
    </row>
    <row r="9" spans="1:16378" x14ac:dyDescent="0.15">
      <c r="A9" s="504" t="s">
        <v>8</v>
      </c>
      <c r="B9" s="27">
        <v>0</v>
      </c>
      <c r="C9" s="27">
        <v>1</v>
      </c>
      <c r="D9" s="27">
        <v>0</v>
      </c>
      <c r="E9" s="27">
        <v>1</v>
      </c>
      <c r="F9" s="27">
        <v>0</v>
      </c>
      <c r="G9" s="505">
        <v>0</v>
      </c>
      <c r="H9" s="505">
        <v>0</v>
      </c>
      <c r="I9" s="505">
        <v>0</v>
      </c>
      <c r="J9" s="506">
        <v>1</v>
      </c>
      <c r="K9" s="24">
        <v>0</v>
      </c>
    </row>
    <row r="10" spans="1:16378" x14ac:dyDescent="0.15">
      <c r="A10" s="504" t="s">
        <v>9</v>
      </c>
      <c r="B10" s="27">
        <v>0</v>
      </c>
      <c r="C10" s="27">
        <v>0</v>
      </c>
      <c r="D10" s="27">
        <v>0</v>
      </c>
      <c r="E10" s="27">
        <v>0</v>
      </c>
      <c r="F10" s="27">
        <v>0</v>
      </c>
      <c r="G10" s="505">
        <v>0</v>
      </c>
      <c r="H10" s="505">
        <v>0</v>
      </c>
      <c r="I10" s="505">
        <v>0</v>
      </c>
      <c r="J10" s="505">
        <v>0</v>
      </c>
      <c r="K10" s="24">
        <v>0</v>
      </c>
    </row>
    <row r="11" spans="1:16378" x14ac:dyDescent="0.15">
      <c r="A11" s="504" t="s">
        <v>10</v>
      </c>
      <c r="B11" s="27">
        <v>0</v>
      </c>
      <c r="C11" s="27">
        <v>0</v>
      </c>
      <c r="D11" s="24">
        <v>1</v>
      </c>
      <c r="E11" s="24">
        <v>0</v>
      </c>
      <c r="F11" s="24">
        <v>1</v>
      </c>
      <c r="G11" s="505">
        <v>0</v>
      </c>
      <c r="H11" s="505">
        <v>0</v>
      </c>
      <c r="I11" s="505">
        <v>0</v>
      </c>
      <c r="J11" s="505">
        <v>0</v>
      </c>
      <c r="K11" s="24">
        <v>0</v>
      </c>
    </row>
    <row r="12" spans="1:16378" x14ac:dyDescent="0.15">
      <c r="A12" s="504" t="s">
        <v>11</v>
      </c>
      <c r="B12" s="27">
        <v>2</v>
      </c>
      <c r="C12" s="27">
        <v>0</v>
      </c>
      <c r="D12" s="24">
        <v>1</v>
      </c>
      <c r="E12" s="24">
        <v>0</v>
      </c>
      <c r="F12" s="24">
        <v>0</v>
      </c>
      <c r="G12" s="505">
        <v>3</v>
      </c>
      <c r="H12" s="505">
        <v>0</v>
      </c>
      <c r="I12" s="505">
        <v>2</v>
      </c>
      <c r="J12" s="506">
        <v>1</v>
      </c>
      <c r="K12" s="24">
        <v>0</v>
      </c>
    </row>
    <row r="13" spans="1:16378" x14ac:dyDescent="0.15">
      <c r="A13" s="504" t="s">
        <v>12</v>
      </c>
      <c r="B13" s="27">
        <v>1</v>
      </c>
      <c r="C13" s="27">
        <v>1</v>
      </c>
      <c r="D13" s="24">
        <v>1</v>
      </c>
      <c r="E13" s="24">
        <v>0</v>
      </c>
      <c r="F13" s="24">
        <v>4</v>
      </c>
      <c r="G13" s="505">
        <v>2</v>
      </c>
      <c r="H13" s="505">
        <v>1</v>
      </c>
      <c r="I13" s="505">
        <v>2</v>
      </c>
      <c r="J13" s="505">
        <v>0</v>
      </c>
      <c r="K13" s="24">
        <v>3</v>
      </c>
    </row>
    <row r="14" spans="1:16378" x14ac:dyDescent="0.15">
      <c r="A14" s="504" t="s">
        <v>13</v>
      </c>
      <c r="B14" s="27">
        <v>1</v>
      </c>
      <c r="C14" s="27">
        <v>1</v>
      </c>
      <c r="D14" s="27">
        <v>0</v>
      </c>
      <c r="E14" s="27">
        <v>2</v>
      </c>
      <c r="F14" s="27">
        <v>2</v>
      </c>
      <c r="G14" s="505">
        <v>0</v>
      </c>
      <c r="H14" s="505">
        <v>2</v>
      </c>
      <c r="I14" s="505">
        <v>1</v>
      </c>
      <c r="J14" s="505">
        <v>0</v>
      </c>
      <c r="K14" s="24">
        <v>2</v>
      </c>
    </row>
    <row r="15" spans="1:16378" x14ac:dyDescent="0.15">
      <c r="A15" s="504" t="s">
        <v>14</v>
      </c>
      <c r="B15" s="27">
        <v>2</v>
      </c>
      <c r="C15" s="27">
        <v>1</v>
      </c>
      <c r="D15" s="27">
        <v>0</v>
      </c>
      <c r="E15" s="27">
        <v>0</v>
      </c>
      <c r="F15" s="27">
        <v>1</v>
      </c>
      <c r="G15" s="505">
        <v>0</v>
      </c>
      <c r="H15" s="505">
        <v>1</v>
      </c>
      <c r="I15" s="505">
        <v>1</v>
      </c>
      <c r="J15" s="505">
        <v>0</v>
      </c>
      <c r="K15" s="24">
        <v>1</v>
      </c>
    </row>
    <row r="16" spans="1:16378" x14ac:dyDescent="0.15">
      <c r="A16" s="504" t="s">
        <v>15</v>
      </c>
      <c r="B16" s="27">
        <v>0</v>
      </c>
      <c r="C16" s="27">
        <v>1</v>
      </c>
      <c r="D16" s="27">
        <v>0</v>
      </c>
      <c r="E16" s="27">
        <v>1</v>
      </c>
      <c r="F16" s="27">
        <v>0</v>
      </c>
      <c r="G16" s="505">
        <v>0</v>
      </c>
      <c r="H16" s="505">
        <v>1</v>
      </c>
      <c r="I16" s="505">
        <v>0</v>
      </c>
      <c r="J16" s="505">
        <v>0</v>
      </c>
      <c r="K16" s="24">
        <v>0</v>
      </c>
    </row>
    <row r="17" spans="1:11" x14ac:dyDescent="0.15">
      <c r="A17" s="504" t="s">
        <v>16</v>
      </c>
      <c r="B17" s="27">
        <v>1</v>
      </c>
      <c r="C17" s="27">
        <v>1</v>
      </c>
      <c r="D17" s="24">
        <v>1</v>
      </c>
      <c r="E17" s="24">
        <v>1</v>
      </c>
      <c r="F17" s="24">
        <v>2</v>
      </c>
      <c r="G17" s="505">
        <v>3</v>
      </c>
      <c r="H17" s="505">
        <v>1</v>
      </c>
      <c r="I17" s="505">
        <v>0</v>
      </c>
      <c r="J17" s="506">
        <v>2</v>
      </c>
      <c r="K17" s="24">
        <v>1</v>
      </c>
    </row>
    <row r="18" spans="1:11" x14ac:dyDescent="0.15">
      <c r="A18" s="504" t="s">
        <v>17</v>
      </c>
      <c r="B18" s="27">
        <v>1</v>
      </c>
      <c r="C18" s="27">
        <v>0</v>
      </c>
      <c r="D18" s="27">
        <v>0</v>
      </c>
      <c r="E18" s="27">
        <v>0</v>
      </c>
      <c r="F18" s="27">
        <v>0</v>
      </c>
      <c r="G18" s="505">
        <v>0</v>
      </c>
      <c r="H18" s="505">
        <v>1</v>
      </c>
      <c r="I18" s="505">
        <v>0</v>
      </c>
      <c r="J18" s="505">
        <v>0</v>
      </c>
      <c r="K18" s="24">
        <v>0</v>
      </c>
    </row>
    <row r="19" spans="1:11" x14ac:dyDescent="0.15">
      <c r="A19" s="504" t="s">
        <v>18</v>
      </c>
      <c r="B19" s="27">
        <v>0</v>
      </c>
      <c r="C19" s="27">
        <v>1</v>
      </c>
      <c r="D19" s="24">
        <v>1</v>
      </c>
      <c r="E19" s="24">
        <v>0</v>
      </c>
      <c r="F19" s="24">
        <v>0</v>
      </c>
      <c r="G19" s="505">
        <v>0</v>
      </c>
      <c r="H19" s="505">
        <v>0</v>
      </c>
      <c r="I19" s="505">
        <v>0</v>
      </c>
      <c r="J19" s="506">
        <v>1</v>
      </c>
      <c r="K19" s="24">
        <v>0</v>
      </c>
    </row>
    <row r="20" spans="1:11" x14ac:dyDescent="0.15">
      <c r="A20" s="504" t="s">
        <v>19</v>
      </c>
      <c r="B20" s="27">
        <v>0</v>
      </c>
      <c r="C20" s="27">
        <v>0</v>
      </c>
      <c r="D20" s="27">
        <v>0</v>
      </c>
      <c r="E20" s="27">
        <v>0</v>
      </c>
      <c r="F20" s="27">
        <v>0</v>
      </c>
      <c r="G20" s="505">
        <v>0</v>
      </c>
      <c r="H20" s="505">
        <v>0</v>
      </c>
      <c r="I20" s="505">
        <v>0</v>
      </c>
      <c r="J20" s="505">
        <v>0</v>
      </c>
      <c r="K20" s="24">
        <v>0</v>
      </c>
    </row>
    <row r="21" spans="1:11" x14ac:dyDescent="0.15">
      <c r="A21" s="504" t="s">
        <v>20</v>
      </c>
      <c r="B21" s="27">
        <v>0</v>
      </c>
      <c r="C21" s="27">
        <v>0</v>
      </c>
      <c r="D21" s="27">
        <v>0</v>
      </c>
      <c r="E21" s="27">
        <v>1</v>
      </c>
      <c r="F21" s="27">
        <v>0</v>
      </c>
      <c r="G21" s="505">
        <v>0</v>
      </c>
      <c r="H21" s="505">
        <v>0</v>
      </c>
      <c r="I21" s="505">
        <v>0</v>
      </c>
      <c r="J21" s="505">
        <v>0</v>
      </c>
      <c r="K21" s="24">
        <v>1</v>
      </c>
    </row>
    <row r="22" spans="1:11" x14ac:dyDescent="0.15">
      <c r="A22" s="507"/>
      <c r="B22" s="508"/>
      <c r="C22" s="508"/>
      <c r="D22" s="508"/>
      <c r="E22" s="508"/>
      <c r="F22" s="508"/>
      <c r="G22" s="508"/>
      <c r="H22" s="508"/>
      <c r="I22" s="508"/>
    </row>
    <row r="23" spans="1:11" ht="22.5" customHeight="1" x14ac:dyDescent="0.15">
      <c r="A23" s="2686" t="s">
        <v>1312</v>
      </c>
      <c r="B23" s="2686"/>
      <c r="C23" s="2686"/>
      <c r="D23" s="2686"/>
      <c r="E23" s="2686"/>
      <c r="F23" s="2686"/>
      <c r="G23" s="2686"/>
      <c r="H23" s="2686"/>
      <c r="I23" s="2686"/>
      <c r="J23" s="2686"/>
      <c r="K23" s="2686"/>
    </row>
    <row r="24" spans="1:11" ht="52.5" customHeight="1" x14ac:dyDescent="0.15">
      <c r="A24" s="2655" t="s">
        <v>1313</v>
      </c>
      <c r="B24" s="2655"/>
      <c r="C24" s="2655"/>
      <c r="D24" s="2655"/>
      <c r="E24" s="2655"/>
      <c r="F24" s="2655"/>
      <c r="G24" s="2655"/>
      <c r="H24" s="2655"/>
      <c r="I24" s="2655"/>
      <c r="J24" s="2655"/>
      <c r="K24" s="2655"/>
    </row>
    <row r="25" spans="1:11" ht="54.75" customHeight="1" x14ac:dyDescent="0.15">
      <c r="A25" s="2655" t="s">
        <v>1314</v>
      </c>
      <c r="B25" s="2655"/>
      <c r="C25" s="2655"/>
      <c r="D25" s="2655"/>
      <c r="E25" s="2655"/>
      <c r="F25" s="2655"/>
      <c r="G25" s="2655"/>
      <c r="H25" s="2655"/>
      <c r="I25" s="2655"/>
      <c r="J25" s="2655"/>
      <c r="K25" s="2655"/>
    </row>
    <row r="26" spans="1:11" ht="22.5" customHeight="1" x14ac:dyDescent="0.15">
      <c r="A26" s="2655" t="s">
        <v>1315</v>
      </c>
      <c r="B26" s="2655"/>
      <c r="C26" s="2655"/>
      <c r="D26" s="2655"/>
      <c r="E26" s="2655"/>
      <c r="F26" s="2655"/>
      <c r="G26" s="2655"/>
      <c r="H26" s="2655"/>
      <c r="I26" s="2655"/>
      <c r="J26" s="2655"/>
      <c r="K26" s="2655"/>
    </row>
    <row r="27" spans="1:11" ht="15" customHeight="1" x14ac:dyDescent="0.15">
      <c r="A27" s="2682" t="s">
        <v>21</v>
      </c>
      <c r="B27" s="2682"/>
      <c r="C27" s="2682"/>
      <c r="D27" s="2682"/>
      <c r="E27" s="2682"/>
      <c r="F27" s="2682"/>
      <c r="G27" s="2682"/>
      <c r="H27" s="2682"/>
      <c r="I27" s="2682"/>
      <c r="J27" s="2682"/>
      <c r="K27" s="2682"/>
    </row>
    <row r="28" spans="1:11" ht="15" customHeight="1" x14ac:dyDescent="0.15">
      <c r="A28" s="2672" t="s">
        <v>3929</v>
      </c>
      <c r="B28" s="2672"/>
      <c r="C28" s="2672"/>
      <c r="D28" s="2672"/>
      <c r="E28" s="2672"/>
      <c r="F28" s="2672"/>
      <c r="G28" s="2672"/>
      <c r="H28" s="2672"/>
      <c r="I28" s="2672"/>
      <c r="J28" s="2672"/>
      <c r="K28" s="2672"/>
    </row>
  </sheetData>
  <mergeCells count="10">
    <mergeCell ref="A25:K25"/>
    <mergeCell ref="A26:K26"/>
    <mergeCell ref="A27:K27"/>
    <mergeCell ref="A28:K28"/>
    <mergeCell ref="A2:K2"/>
    <mergeCell ref="A4:A5"/>
    <mergeCell ref="B4:F4"/>
    <mergeCell ref="G4:K4"/>
    <mergeCell ref="A23:K23"/>
    <mergeCell ref="A24:K24"/>
  </mergeCells>
  <pageMargins left="0.7" right="0.7" top="0.75" bottom="0.75" header="0.3" footer="0.3"/>
  <pageSetup paperSize="14" scale="91"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9"/>
  <dimension ref="A2:K25"/>
  <sheetViews>
    <sheetView zoomScaleNormal="100" workbookViewId="0">
      <selection activeCell="R26" sqref="R26"/>
    </sheetView>
  </sheetViews>
  <sheetFormatPr baseColWidth="10" defaultRowHeight="10.5" x14ac:dyDescent="0.15"/>
  <cols>
    <col min="1" max="1" width="7.140625" style="465" customWidth="1"/>
    <col min="2" max="2" width="16.7109375" style="465" customWidth="1"/>
    <col min="3" max="3" width="16.28515625" style="465" customWidth="1"/>
    <col min="4" max="4" width="37.140625" style="465" customWidth="1"/>
    <col min="5" max="5" width="24" style="465" customWidth="1"/>
    <col min="6" max="6" width="15.140625" style="465" customWidth="1"/>
    <col min="7" max="7" width="28.85546875" style="465" customWidth="1"/>
    <col min="8" max="16384" width="11.42578125" style="465"/>
  </cols>
  <sheetData>
    <row r="2" spans="1:7" ht="22.5" customHeight="1" x14ac:dyDescent="0.15">
      <c r="A2" s="2687" t="s">
        <v>1316</v>
      </c>
      <c r="B2" s="2687"/>
      <c r="C2" s="2687"/>
      <c r="D2" s="2687"/>
      <c r="E2" s="2687"/>
      <c r="F2" s="2687"/>
      <c r="G2" s="2687"/>
    </row>
    <row r="3" spans="1:7" ht="11.25" customHeight="1" x14ac:dyDescent="0.15">
      <c r="A3" s="509"/>
      <c r="B3" s="510"/>
      <c r="C3" s="510"/>
      <c r="D3" s="510"/>
      <c r="E3" s="510"/>
      <c r="F3" s="510"/>
      <c r="G3" s="510"/>
    </row>
    <row r="4" spans="1:7" ht="32.25" x14ac:dyDescent="0.15">
      <c r="A4" s="502" t="s">
        <v>1317</v>
      </c>
      <c r="B4" s="511" t="s">
        <v>1318</v>
      </c>
      <c r="C4" s="479" t="s">
        <v>1319</v>
      </c>
      <c r="D4" s="511" t="s">
        <v>1320</v>
      </c>
      <c r="E4" s="511" t="s">
        <v>1292</v>
      </c>
      <c r="F4" s="511" t="s">
        <v>1057</v>
      </c>
      <c r="G4" s="511" t="s">
        <v>533</v>
      </c>
    </row>
    <row r="5" spans="1:7" x14ac:dyDescent="0.15">
      <c r="A5" s="512">
        <v>80</v>
      </c>
      <c r="B5" s="513">
        <v>2015</v>
      </c>
      <c r="C5" s="514"/>
      <c r="D5" s="515" t="s">
        <v>1321</v>
      </c>
      <c r="E5" s="465" t="s">
        <v>1322</v>
      </c>
      <c r="F5" s="465" t="s">
        <v>8</v>
      </c>
      <c r="G5" s="465" t="s">
        <v>643</v>
      </c>
    </row>
    <row r="6" spans="1:7" x14ac:dyDescent="0.15">
      <c r="A6" s="512">
        <v>81</v>
      </c>
      <c r="B6" s="513">
        <v>2015</v>
      </c>
      <c r="C6" s="514">
        <v>2016</v>
      </c>
      <c r="D6" s="515" t="s">
        <v>1323</v>
      </c>
      <c r="E6" s="465" t="s">
        <v>1324</v>
      </c>
      <c r="F6" s="516" t="s">
        <v>13</v>
      </c>
      <c r="G6" s="516" t="s">
        <v>1325</v>
      </c>
    </row>
    <row r="7" spans="1:7" x14ac:dyDescent="0.15">
      <c r="A7" s="512">
        <v>82</v>
      </c>
      <c r="B7" s="513">
        <v>2015</v>
      </c>
      <c r="C7" s="514"/>
      <c r="D7" s="515" t="s">
        <v>1326</v>
      </c>
      <c r="E7" s="465" t="s">
        <v>1327</v>
      </c>
      <c r="F7" s="516" t="s">
        <v>13</v>
      </c>
      <c r="G7" s="516" t="s">
        <v>1328</v>
      </c>
    </row>
    <row r="8" spans="1:7" x14ac:dyDescent="0.15">
      <c r="A8" s="512">
        <v>83</v>
      </c>
      <c r="B8" s="513">
        <v>2015</v>
      </c>
      <c r="C8" s="514"/>
      <c r="D8" s="517" t="s">
        <v>1329</v>
      </c>
      <c r="E8" s="465" t="s">
        <v>1330</v>
      </c>
      <c r="F8" s="516" t="s">
        <v>15</v>
      </c>
      <c r="G8" s="516" t="s">
        <v>1331</v>
      </c>
    </row>
    <row r="9" spans="1:7" x14ac:dyDescent="0.15">
      <c r="A9" s="512">
        <v>84</v>
      </c>
      <c r="B9" s="513">
        <v>2015</v>
      </c>
      <c r="C9" s="514"/>
      <c r="D9" s="518" t="s">
        <v>1332</v>
      </c>
      <c r="E9" s="465" t="s">
        <v>1219</v>
      </c>
      <c r="F9" s="516" t="s">
        <v>16</v>
      </c>
      <c r="G9" s="516" t="s">
        <v>1333</v>
      </c>
    </row>
    <row r="10" spans="1:7" x14ac:dyDescent="0.15">
      <c r="A10" s="512">
        <v>85</v>
      </c>
      <c r="B10" s="513">
        <v>2015</v>
      </c>
      <c r="C10" s="514">
        <v>2016</v>
      </c>
      <c r="D10" s="517" t="s">
        <v>1334</v>
      </c>
      <c r="E10" s="465" t="s">
        <v>1335</v>
      </c>
      <c r="F10" s="516" t="s">
        <v>20</v>
      </c>
      <c r="G10" s="516" t="s">
        <v>744</v>
      </c>
    </row>
    <row r="11" spans="1:7" x14ac:dyDescent="0.15">
      <c r="A11" s="514">
        <v>86</v>
      </c>
      <c r="B11" s="513">
        <v>2016</v>
      </c>
      <c r="C11" s="514">
        <v>2016</v>
      </c>
      <c r="D11" s="517" t="s">
        <v>1336</v>
      </c>
      <c r="E11" s="465" t="s">
        <v>1327</v>
      </c>
      <c r="F11" s="516" t="s">
        <v>14</v>
      </c>
      <c r="G11" s="516" t="s">
        <v>674</v>
      </c>
    </row>
    <row r="12" spans="1:7" x14ac:dyDescent="0.15">
      <c r="A12" s="513">
        <v>87</v>
      </c>
      <c r="B12" s="513">
        <v>2016</v>
      </c>
      <c r="C12" s="514"/>
      <c r="D12" s="517" t="s">
        <v>1337</v>
      </c>
      <c r="E12" s="465" t="s">
        <v>1324</v>
      </c>
      <c r="F12" s="516" t="s">
        <v>13</v>
      </c>
      <c r="G12" s="516" t="s">
        <v>1325</v>
      </c>
    </row>
    <row r="13" spans="1:7" x14ac:dyDescent="0.15">
      <c r="A13" s="513">
        <v>88</v>
      </c>
      <c r="B13" s="513">
        <v>2016</v>
      </c>
      <c r="C13" s="514">
        <v>2016</v>
      </c>
      <c r="D13" s="517" t="s">
        <v>1338</v>
      </c>
      <c r="E13" s="465" t="s">
        <v>1339</v>
      </c>
      <c r="F13" s="516" t="s">
        <v>12</v>
      </c>
      <c r="G13" s="516" t="s">
        <v>1340</v>
      </c>
    </row>
    <row r="14" spans="1:7" x14ac:dyDescent="0.15">
      <c r="A14" s="513">
        <v>89</v>
      </c>
      <c r="B14" s="513">
        <v>2016</v>
      </c>
      <c r="C14" s="514">
        <v>2016</v>
      </c>
      <c r="D14" s="517" t="s">
        <v>1341</v>
      </c>
      <c r="E14" s="465" t="s">
        <v>1339</v>
      </c>
      <c r="F14" s="516" t="s">
        <v>12</v>
      </c>
      <c r="G14" s="516" t="s">
        <v>1342</v>
      </c>
    </row>
    <row r="15" spans="1:7" x14ac:dyDescent="0.15">
      <c r="A15" s="513">
        <v>90</v>
      </c>
      <c r="B15" s="513">
        <v>2016</v>
      </c>
      <c r="C15" s="514"/>
      <c r="D15" s="517" t="s">
        <v>1343</v>
      </c>
      <c r="E15" s="465" t="s">
        <v>1219</v>
      </c>
      <c r="F15" s="516" t="s">
        <v>16</v>
      </c>
      <c r="G15" s="516" t="s">
        <v>1333</v>
      </c>
    </row>
    <row r="16" spans="1:7" x14ac:dyDescent="0.15">
      <c r="A16" s="513">
        <v>91</v>
      </c>
      <c r="B16" s="513">
        <v>2016</v>
      </c>
      <c r="C16" s="514"/>
      <c r="D16" s="517" t="s">
        <v>1344</v>
      </c>
      <c r="E16" s="465" t="s">
        <v>1327</v>
      </c>
      <c r="F16" s="516" t="s">
        <v>12</v>
      </c>
      <c r="G16" s="516" t="s">
        <v>1342</v>
      </c>
    </row>
    <row r="17" spans="1:11" x14ac:dyDescent="0.15">
      <c r="A17" s="513">
        <v>92</v>
      </c>
      <c r="B17" s="513">
        <v>2016</v>
      </c>
      <c r="C17" s="514">
        <v>2016</v>
      </c>
      <c r="D17" s="517" t="s">
        <v>1345</v>
      </c>
      <c r="E17" s="465" t="s">
        <v>1335</v>
      </c>
      <c r="F17" s="516" t="s">
        <v>13</v>
      </c>
      <c r="G17" s="516" t="s">
        <v>662</v>
      </c>
    </row>
    <row r="18" spans="1:11" x14ac:dyDescent="0.15">
      <c r="A18" s="513">
        <v>93</v>
      </c>
      <c r="B18" s="513">
        <v>2016</v>
      </c>
      <c r="C18" s="514">
        <v>2016</v>
      </c>
      <c r="D18" s="517" t="s">
        <v>1346</v>
      </c>
      <c r="E18" s="465" t="s">
        <v>1347</v>
      </c>
      <c r="F18" s="516" t="s">
        <v>12</v>
      </c>
      <c r="G18" s="516" t="s">
        <v>1160</v>
      </c>
    </row>
    <row r="19" spans="1:11" x14ac:dyDescent="0.15">
      <c r="A19" s="513">
        <v>94</v>
      </c>
      <c r="B19" s="513">
        <v>2016</v>
      </c>
      <c r="C19" s="514">
        <v>2016</v>
      </c>
      <c r="D19" s="517" t="s">
        <v>1348</v>
      </c>
      <c r="E19" s="465" t="s">
        <v>1219</v>
      </c>
      <c r="F19" s="516" t="s">
        <v>16</v>
      </c>
      <c r="G19" s="516" t="s">
        <v>1349</v>
      </c>
    </row>
    <row r="20" spans="1:11" x14ac:dyDescent="0.15">
      <c r="A20" s="513">
        <v>95</v>
      </c>
      <c r="B20" s="513">
        <v>2016</v>
      </c>
      <c r="C20" s="514"/>
      <c r="D20" s="517" t="s">
        <v>1350</v>
      </c>
      <c r="E20" s="465" t="s">
        <v>1351</v>
      </c>
      <c r="F20" s="516" t="s">
        <v>10</v>
      </c>
      <c r="G20" s="516" t="s">
        <v>1352</v>
      </c>
    </row>
    <row r="21" spans="1:11" x14ac:dyDescent="0.15">
      <c r="A21" s="513"/>
      <c r="B21" s="513"/>
      <c r="C21" s="514"/>
      <c r="D21" s="516"/>
      <c r="E21" s="9"/>
      <c r="F21" s="516"/>
      <c r="G21" s="516"/>
    </row>
    <row r="22" spans="1:11" ht="22.5" customHeight="1" x14ac:dyDescent="0.15">
      <c r="A22" s="2688" t="s">
        <v>1312</v>
      </c>
      <c r="B22" s="2688"/>
      <c r="C22" s="2688"/>
      <c r="D22" s="2688"/>
      <c r="E22" s="2688"/>
      <c r="F22" s="2688"/>
      <c r="G22" s="2688"/>
    </row>
    <row r="23" spans="1:11" s="477" customFormat="1" ht="13.5" customHeight="1" x14ac:dyDescent="0.15">
      <c r="A23" s="2689" t="s">
        <v>1353</v>
      </c>
      <c r="B23" s="2689"/>
      <c r="C23" s="2689"/>
      <c r="D23" s="2689"/>
      <c r="E23" s="2689"/>
      <c r="F23" s="2689"/>
      <c r="G23" s="2689"/>
    </row>
    <row r="24" spans="1:11" s="477" customFormat="1" x14ac:dyDescent="0.15">
      <c r="A24" s="2690" t="s">
        <v>1354</v>
      </c>
      <c r="B24" s="2690"/>
      <c r="C24" s="2690"/>
      <c r="D24" s="2690"/>
      <c r="E24" s="2690"/>
      <c r="F24" s="2690"/>
      <c r="G24" s="2690"/>
    </row>
    <row r="25" spans="1:11" ht="12.75" customHeight="1" x14ac:dyDescent="0.15">
      <c r="A25" s="2672" t="s">
        <v>3929</v>
      </c>
      <c r="B25" s="2672"/>
      <c r="C25" s="2672"/>
      <c r="D25" s="2672"/>
      <c r="E25" s="2672"/>
      <c r="F25" s="2672"/>
      <c r="G25" s="2672"/>
      <c r="H25" s="2126"/>
      <c r="I25" s="2126"/>
      <c r="J25" s="2126"/>
      <c r="K25" s="2126"/>
    </row>
  </sheetData>
  <mergeCells count="5">
    <mergeCell ref="A2:G2"/>
    <mergeCell ref="A22:G22"/>
    <mergeCell ref="A23:G23"/>
    <mergeCell ref="A24:G24"/>
    <mergeCell ref="A25:G25"/>
  </mergeCells>
  <pageMargins left="0.7" right="0.7" top="0.75" bottom="0.75" header="0.3" footer="0.3"/>
  <pageSetup paperSize="14"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dimension ref="A1:F26"/>
  <sheetViews>
    <sheetView zoomScaleNormal="100" workbookViewId="0"/>
  </sheetViews>
  <sheetFormatPr baseColWidth="10" defaultRowHeight="12.75" x14ac:dyDescent="0.2"/>
  <cols>
    <col min="1" max="1" width="26.5703125" style="530" customWidth="1"/>
    <col min="2" max="2" width="11.42578125" style="530"/>
    <col min="3" max="3" width="11.5703125" style="530" customWidth="1"/>
    <col min="4" max="4" width="11.42578125" style="530"/>
    <col min="5" max="6" width="12.7109375" style="530" bestFit="1" customWidth="1"/>
    <col min="7" max="16384" width="11.42578125" style="530"/>
  </cols>
  <sheetData>
    <row r="1" spans="1:4" s="477" customFormat="1" ht="10.5" x14ac:dyDescent="0.15">
      <c r="A1" s="519"/>
    </row>
    <row r="2" spans="1:4" s="477" customFormat="1" ht="32.25" customHeight="1" x14ac:dyDescent="0.15">
      <c r="A2" s="2694" t="s">
        <v>1355</v>
      </c>
      <c r="B2" s="2694"/>
      <c r="C2" s="2694"/>
      <c r="D2" s="2694"/>
    </row>
    <row r="3" spans="1:4" s="477" customFormat="1" ht="10.5" x14ac:dyDescent="0.15">
      <c r="A3" s="2695"/>
      <c r="B3" s="2695"/>
      <c r="C3" s="2695"/>
      <c r="D3" s="2695"/>
    </row>
    <row r="4" spans="1:4" s="477" customFormat="1" ht="14.25" customHeight="1" x14ac:dyDescent="0.15">
      <c r="A4" s="2696" t="s">
        <v>1</v>
      </c>
      <c r="B4" s="2697" t="s">
        <v>89</v>
      </c>
      <c r="C4" s="2698" t="s">
        <v>1356</v>
      </c>
      <c r="D4" s="2698"/>
    </row>
    <row r="5" spans="1:4" s="477" customFormat="1" ht="14.25" customHeight="1" x14ac:dyDescent="0.15">
      <c r="A5" s="2696"/>
      <c r="B5" s="2697"/>
      <c r="C5" s="2676" t="s">
        <v>1357</v>
      </c>
      <c r="D5" s="2676"/>
    </row>
    <row r="6" spans="1:4" s="521" customFormat="1" ht="14.25" customHeight="1" x14ac:dyDescent="0.25">
      <c r="A6" s="2696"/>
      <c r="B6" s="2697"/>
      <c r="C6" s="520" t="s">
        <v>1028</v>
      </c>
      <c r="D6" s="520" t="s">
        <v>1029</v>
      </c>
    </row>
    <row r="7" spans="1:4" s="477" customFormat="1" ht="10.5" x14ac:dyDescent="0.15">
      <c r="A7" s="522" t="s">
        <v>71</v>
      </c>
      <c r="B7" s="523">
        <f t="shared" ref="B7:B22" si="0">SUM(C7:D7)</f>
        <v>372</v>
      </c>
      <c r="C7" s="524">
        <f>SUM(C8:C22)</f>
        <v>249</v>
      </c>
      <c r="D7" s="524">
        <f>SUM(D8:D22)</f>
        <v>123</v>
      </c>
    </row>
    <row r="8" spans="1:4" s="477" customFormat="1" ht="10.5" x14ac:dyDescent="0.15">
      <c r="A8" s="525" t="s">
        <v>5</v>
      </c>
      <c r="B8" s="523">
        <f t="shared" si="0"/>
        <v>0</v>
      </c>
      <c r="C8" s="526">
        <v>0</v>
      </c>
      <c r="D8" s="526">
        <v>0</v>
      </c>
    </row>
    <row r="9" spans="1:4" s="477" customFormat="1" ht="10.5" x14ac:dyDescent="0.15">
      <c r="A9" s="525" t="s">
        <v>7</v>
      </c>
      <c r="B9" s="523">
        <f t="shared" si="0"/>
        <v>1</v>
      </c>
      <c r="C9" s="526">
        <v>1</v>
      </c>
      <c r="D9" s="526">
        <v>0</v>
      </c>
    </row>
    <row r="10" spans="1:4" s="477" customFormat="1" ht="10.5" x14ac:dyDescent="0.15">
      <c r="A10" s="525" t="s">
        <v>8</v>
      </c>
      <c r="B10" s="523">
        <f t="shared" si="0"/>
        <v>0</v>
      </c>
      <c r="C10" s="526">
        <v>0</v>
      </c>
      <c r="D10" s="526">
        <v>0</v>
      </c>
    </row>
    <row r="11" spans="1:4" s="477" customFormat="1" ht="10.5" x14ac:dyDescent="0.15">
      <c r="A11" s="525" t="s">
        <v>9</v>
      </c>
      <c r="B11" s="523">
        <f t="shared" si="0"/>
        <v>0</v>
      </c>
      <c r="C11" s="526">
        <v>0</v>
      </c>
      <c r="D11" s="526">
        <v>0</v>
      </c>
    </row>
    <row r="12" spans="1:4" s="477" customFormat="1" ht="10.5" x14ac:dyDescent="0.15">
      <c r="A12" s="525" t="s">
        <v>10</v>
      </c>
      <c r="B12" s="523">
        <f t="shared" si="0"/>
        <v>2</v>
      </c>
      <c r="C12" s="526">
        <v>0</v>
      </c>
      <c r="D12" s="526">
        <v>2</v>
      </c>
    </row>
    <row r="13" spans="1:4" s="477" customFormat="1" ht="10.5" x14ac:dyDescent="0.15">
      <c r="A13" s="525" t="s">
        <v>11</v>
      </c>
      <c r="B13" s="523">
        <f t="shared" si="0"/>
        <v>9</v>
      </c>
      <c r="C13" s="526">
        <v>4</v>
      </c>
      <c r="D13" s="526">
        <v>5</v>
      </c>
    </row>
    <row r="14" spans="1:4" s="477" customFormat="1" ht="10.5" x14ac:dyDescent="0.15">
      <c r="A14" s="525" t="s">
        <v>12</v>
      </c>
      <c r="B14" s="523">
        <f t="shared" si="0"/>
        <v>352</v>
      </c>
      <c r="C14" s="526">
        <v>238</v>
      </c>
      <c r="D14" s="526">
        <v>114</v>
      </c>
    </row>
    <row r="15" spans="1:4" s="477" customFormat="1" ht="10.5" x14ac:dyDescent="0.15">
      <c r="A15" s="525" t="s">
        <v>13</v>
      </c>
      <c r="B15" s="523">
        <f t="shared" si="0"/>
        <v>0</v>
      </c>
      <c r="C15" s="526">
        <v>0</v>
      </c>
      <c r="D15" s="526">
        <v>0</v>
      </c>
    </row>
    <row r="16" spans="1:4" s="477" customFormat="1" ht="10.5" x14ac:dyDescent="0.15">
      <c r="A16" s="525" t="s">
        <v>14</v>
      </c>
      <c r="B16" s="523">
        <f t="shared" si="0"/>
        <v>0</v>
      </c>
      <c r="C16" s="526">
        <v>0</v>
      </c>
      <c r="D16" s="526">
        <v>0</v>
      </c>
    </row>
    <row r="17" spans="1:6" s="477" customFormat="1" ht="10.5" x14ac:dyDescent="0.15">
      <c r="A17" s="525" t="s">
        <v>15</v>
      </c>
      <c r="B17" s="523">
        <f t="shared" si="0"/>
        <v>1</v>
      </c>
      <c r="C17" s="526">
        <v>0</v>
      </c>
      <c r="D17" s="526">
        <v>1</v>
      </c>
    </row>
    <row r="18" spans="1:6" s="477" customFormat="1" ht="10.5" x14ac:dyDescent="0.15">
      <c r="A18" s="525" t="s">
        <v>16</v>
      </c>
      <c r="B18" s="523">
        <f t="shared" si="0"/>
        <v>2</v>
      </c>
      <c r="C18" s="526">
        <v>1</v>
      </c>
      <c r="D18" s="526">
        <v>1</v>
      </c>
    </row>
    <row r="19" spans="1:6" s="477" customFormat="1" ht="10.5" x14ac:dyDescent="0.15">
      <c r="A19" s="525" t="s">
        <v>17</v>
      </c>
      <c r="B19" s="523">
        <f t="shared" si="0"/>
        <v>0</v>
      </c>
      <c r="C19" s="526">
        <v>0</v>
      </c>
      <c r="D19" s="526">
        <v>0</v>
      </c>
    </row>
    <row r="20" spans="1:6" s="477" customFormat="1" ht="10.5" x14ac:dyDescent="0.15">
      <c r="A20" s="525" t="s">
        <v>18</v>
      </c>
      <c r="B20" s="523">
        <f t="shared" si="0"/>
        <v>4</v>
      </c>
      <c r="C20" s="526">
        <v>4</v>
      </c>
      <c r="D20" s="526">
        <v>0</v>
      </c>
    </row>
    <row r="21" spans="1:6" s="477" customFormat="1" ht="10.5" x14ac:dyDescent="0.15">
      <c r="A21" s="525" t="s">
        <v>19</v>
      </c>
      <c r="B21" s="523">
        <f t="shared" si="0"/>
        <v>0</v>
      </c>
      <c r="C21" s="526">
        <v>0</v>
      </c>
      <c r="D21" s="526">
        <v>0</v>
      </c>
    </row>
    <row r="22" spans="1:6" s="477" customFormat="1" ht="10.5" x14ac:dyDescent="0.15">
      <c r="A22" s="525" t="s">
        <v>20</v>
      </c>
      <c r="B22" s="523">
        <f t="shared" si="0"/>
        <v>1</v>
      </c>
      <c r="C22" s="526">
        <v>1</v>
      </c>
      <c r="D22" s="526">
        <v>0</v>
      </c>
    </row>
    <row r="23" spans="1:6" s="477" customFormat="1" ht="6.75" customHeight="1" x14ac:dyDescent="0.15">
      <c r="A23" s="2691"/>
      <c r="B23" s="2691"/>
      <c r="C23" s="2691"/>
      <c r="D23" s="2691"/>
    </row>
    <row r="24" spans="1:6" s="528" customFormat="1" ht="11.25" customHeight="1" x14ac:dyDescent="0.15">
      <c r="A24" s="2692" t="s">
        <v>21</v>
      </c>
      <c r="B24" s="2692"/>
      <c r="C24" s="2692"/>
      <c r="D24" s="2692"/>
      <c r="E24" s="527"/>
      <c r="F24" s="527"/>
    </row>
    <row r="25" spans="1:6" s="477" customFormat="1" ht="10.5" x14ac:dyDescent="0.15">
      <c r="A25" s="2693" t="s">
        <v>1358</v>
      </c>
      <c r="B25" s="2693"/>
      <c r="C25" s="2693"/>
      <c r="D25" s="2693"/>
    </row>
    <row r="26" spans="1:6" s="477" customFormat="1" ht="10.5" x14ac:dyDescent="0.15">
      <c r="A26" s="529"/>
      <c r="B26" s="529"/>
    </row>
  </sheetData>
  <mergeCells count="9">
    <mergeCell ref="A23:D23"/>
    <mergeCell ref="A24:D24"/>
    <mergeCell ref="A25:D25"/>
    <mergeCell ref="A2:D2"/>
    <mergeCell ref="A3:D3"/>
    <mergeCell ref="A4:A6"/>
    <mergeCell ref="B4:B6"/>
    <mergeCell ref="C4:D4"/>
    <mergeCell ref="C5:D5"/>
  </mergeCells>
  <pageMargins left="0.7" right="0.7" top="0.75" bottom="0.75" header="0.3" footer="0.3"/>
  <pageSetup paperSize="14" orientation="portrait"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16"/>
  <sheetViews>
    <sheetView zoomScaleNormal="100" workbookViewId="0"/>
  </sheetViews>
  <sheetFormatPr baseColWidth="10" defaultColWidth="11.42578125" defaultRowHeight="10.5" x14ac:dyDescent="0.15"/>
  <cols>
    <col min="1" max="1" width="44.28515625" style="38" customWidth="1"/>
    <col min="2" max="2" width="11.5703125" style="38" bestFit="1" customWidth="1"/>
    <col min="3" max="3" width="16.42578125" style="38" customWidth="1"/>
    <col min="4" max="4" width="18" style="38" customWidth="1"/>
    <col min="5" max="6" width="16.42578125" style="38" customWidth="1"/>
    <col min="7" max="16384" width="11.42578125" style="38"/>
  </cols>
  <sheetData>
    <row r="1" spans="1:7" ht="11.25" customHeight="1" x14ac:dyDescent="0.15"/>
    <row r="2" spans="1:7" ht="15" customHeight="1" x14ac:dyDescent="0.15">
      <c r="A2" s="2343" t="s">
        <v>69</v>
      </c>
      <c r="B2" s="2343"/>
      <c r="C2" s="2343"/>
      <c r="D2" s="2343"/>
      <c r="E2" s="2343"/>
      <c r="F2" s="2343"/>
    </row>
    <row r="3" spans="1:7" ht="10.5" customHeight="1" x14ac:dyDescent="0.15">
      <c r="A3" s="17"/>
      <c r="B3" s="17"/>
      <c r="C3" s="17"/>
      <c r="D3" s="17"/>
      <c r="E3" s="17"/>
      <c r="F3" s="17"/>
    </row>
    <row r="4" spans="1:7" x14ac:dyDescent="0.15">
      <c r="A4" s="2355" t="s">
        <v>70</v>
      </c>
      <c r="B4" s="2355" t="s">
        <v>71</v>
      </c>
      <c r="C4" s="2355" t="s">
        <v>72</v>
      </c>
      <c r="D4" s="2355"/>
      <c r="E4" s="2355"/>
      <c r="F4" s="2355"/>
    </row>
    <row r="5" spans="1:7" ht="42" customHeight="1" x14ac:dyDescent="0.15">
      <c r="A5" s="2355"/>
      <c r="B5" s="2355"/>
      <c r="C5" s="74" t="s">
        <v>73</v>
      </c>
      <c r="D5" s="74" t="s">
        <v>74</v>
      </c>
      <c r="E5" s="74" t="s">
        <v>75</v>
      </c>
      <c r="F5" s="75" t="s">
        <v>76</v>
      </c>
    </row>
    <row r="6" spans="1:7" ht="15" customHeight="1" x14ac:dyDescent="0.15">
      <c r="A6" s="54" t="s">
        <v>77</v>
      </c>
      <c r="B6" s="20">
        <f>SUM(C6:F6)</f>
        <v>266001</v>
      </c>
      <c r="C6" s="37">
        <v>24054</v>
      </c>
      <c r="D6" s="37">
        <v>82265</v>
      </c>
      <c r="E6" s="37">
        <v>25482</v>
      </c>
      <c r="F6" s="37">
        <v>134200</v>
      </c>
    </row>
    <row r="7" spans="1:7" ht="15" customHeight="1" x14ac:dyDescent="0.15">
      <c r="A7" s="54" t="s">
        <v>3928</v>
      </c>
      <c r="B7" s="20">
        <f t="shared" ref="B7:B11" si="0">SUM(C7:F7)</f>
        <v>14878</v>
      </c>
      <c r="C7" s="37">
        <v>765</v>
      </c>
      <c r="D7" s="37">
        <v>743</v>
      </c>
      <c r="E7" s="37">
        <v>1311</v>
      </c>
      <c r="F7" s="37">
        <v>12059</v>
      </c>
    </row>
    <row r="8" spans="1:7" ht="22.5" customHeight="1" x14ac:dyDescent="0.15">
      <c r="A8" s="54" t="s">
        <v>78</v>
      </c>
      <c r="B8" s="20">
        <f t="shared" si="0"/>
        <v>224159</v>
      </c>
      <c r="C8" s="77">
        <v>18489</v>
      </c>
      <c r="D8" s="77">
        <v>79799</v>
      </c>
      <c r="E8" s="77">
        <v>22273</v>
      </c>
      <c r="F8" s="77">
        <v>103598</v>
      </c>
      <c r="G8" s="78"/>
    </row>
    <row r="9" spans="1:7" ht="33.75" customHeight="1" x14ac:dyDescent="0.15">
      <c r="A9" s="79" t="s">
        <v>79</v>
      </c>
      <c r="B9" s="20">
        <f t="shared" si="0"/>
        <v>11</v>
      </c>
      <c r="C9" s="34" t="s">
        <v>80</v>
      </c>
      <c r="D9" s="34">
        <v>11</v>
      </c>
      <c r="E9" s="34" t="s">
        <v>80</v>
      </c>
      <c r="F9" s="34" t="s">
        <v>80</v>
      </c>
      <c r="G9" s="78"/>
    </row>
    <row r="10" spans="1:7" ht="33.75" customHeight="1" x14ac:dyDescent="0.15">
      <c r="A10" s="54" t="s">
        <v>81</v>
      </c>
      <c r="B10" s="20">
        <f t="shared" si="0"/>
        <v>2001</v>
      </c>
      <c r="C10" s="34" t="s">
        <v>80</v>
      </c>
      <c r="D10" s="34" t="s">
        <v>80</v>
      </c>
      <c r="E10" s="34" t="s">
        <v>80</v>
      </c>
      <c r="F10" s="34">
        <v>2001</v>
      </c>
      <c r="G10" s="78"/>
    </row>
    <row r="11" spans="1:7" s="81" customFormat="1" ht="59.25" customHeight="1" x14ac:dyDescent="0.15">
      <c r="A11" s="79" t="s">
        <v>82</v>
      </c>
      <c r="B11" s="20">
        <f t="shared" si="0"/>
        <v>8</v>
      </c>
      <c r="C11" s="34" t="s">
        <v>80</v>
      </c>
      <c r="D11" s="34" t="s">
        <v>80</v>
      </c>
      <c r="E11" s="34">
        <v>8</v>
      </c>
      <c r="F11" s="34" t="s">
        <v>80</v>
      </c>
      <c r="G11" s="80"/>
    </row>
    <row r="13" spans="1:7" ht="22.5" customHeight="1" x14ac:dyDescent="0.15">
      <c r="A13" s="2341" t="s">
        <v>83</v>
      </c>
      <c r="B13" s="2341"/>
      <c r="C13" s="2341"/>
      <c r="D13" s="2341"/>
      <c r="E13" s="2341"/>
      <c r="F13" s="2341"/>
    </row>
    <row r="14" spans="1:7" ht="34.5" customHeight="1" x14ac:dyDescent="0.15">
      <c r="A14" s="2356" t="s">
        <v>84</v>
      </c>
      <c r="B14" s="2356"/>
      <c r="C14" s="2356"/>
      <c r="D14" s="2356"/>
      <c r="E14" s="2356"/>
      <c r="F14" s="2356"/>
    </row>
    <row r="15" spans="1:7" ht="11.25" customHeight="1" x14ac:dyDescent="0.15">
      <c r="A15" s="2342" t="s">
        <v>85</v>
      </c>
      <c r="B15" s="2342"/>
      <c r="C15" s="2342"/>
      <c r="D15" s="2342"/>
      <c r="E15" s="2342"/>
      <c r="F15" s="2342"/>
    </row>
    <row r="16" spans="1:7" ht="11.25" customHeight="1" x14ac:dyDescent="0.15">
      <c r="A16" s="2342" t="s">
        <v>22</v>
      </c>
      <c r="B16" s="2342"/>
      <c r="C16" s="2342"/>
      <c r="D16" s="2342"/>
      <c r="E16" s="2342"/>
      <c r="F16" s="2342"/>
    </row>
  </sheetData>
  <mergeCells count="8">
    <mergeCell ref="A15:F15"/>
    <mergeCell ref="A16:F16"/>
    <mergeCell ref="A2:F2"/>
    <mergeCell ref="A4:A5"/>
    <mergeCell ref="B4:B5"/>
    <mergeCell ref="C4:F4"/>
    <mergeCell ref="A13:F13"/>
    <mergeCell ref="A14:F14"/>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dimension ref="A1:E26"/>
  <sheetViews>
    <sheetView zoomScaleNormal="100" workbookViewId="0"/>
  </sheetViews>
  <sheetFormatPr baseColWidth="10" defaultRowHeight="12.75" x14ac:dyDescent="0.2"/>
  <cols>
    <col min="1" max="1" width="18.5703125" style="530" customWidth="1"/>
    <col min="2" max="16384" width="11.42578125" style="530"/>
  </cols>
  <sheetData>
    <row r="1" spans="1:4" ht="15.75" x14ac:dyDescent="0.2">
      <c r="A1" s="531"/>
    </row>
    <row r="2" spans="1:4" s="477" customFormat="1" ht="33.75" customHeight="1" x14ac:dyDescent="0.15">
      <c r="A2" s="2694" t="s">
        <v>1359</v>
      </c>
      <c r="B2" s="2694"/>
      <c r="C2" s="2694"/>
      <c r="D2" s="2694"/>
    </row>
    <row r="3" spans="1:4" s="477" customFormat="1" ht="10.5" x14ac:dyDescent="0.15">
      <c r="A3" s="2695"/>
      <c r="B3" s="2695"/>
      <c r="C3" s="2695"/>
      <c r="D3" s="2695"/>
    </row>
    <row r="4" spans="1:4" s="521" customFormat="1" ht="14.25" customHeight="1" x14ac:dyDescent="0.25">
      <c r="A4" s="2696" t="s">
        <v>1</v>
      </c>
      <c r="B4" s="2696" t="s">
        <v>89</v>
      </c>
      <c r="C4" s="2676" t="s">
        <v>1360</v>
      </c>
      <c r="D4" s="2676"/>
    </row>
    <row r="5" spans="1:4" s="521" customFormat="1" ht="14.25" customHeight="1" x14ac:dyDescent="0.25">
      <c r="A5" s="2696"/>
      <c r="B5" s="2696"/>
      <c r="C5" s="2676" t="s">
        <v>1357</v>
      </c>
      <c r="D5" s="2676"/>
    </row>
    <row r="6" spans="1:4" s="521" customFormat="1" ht="14.25" customHeight="1" x14ac:dyDescent="0.25">
      <c r="A6" s="2696"/>
      <c r="B6" s="2696"/>
      <c r="C6" s="520" t="s">
        <v>1028</v>
      </c>
      <c r="D6" s="520" t="s">
        <v>1029</v>
      </c>
    </row>
    <row r="7" spans="1:4" s="477" customFormat="1" ht="10.5" x14ac:dyDescent="0.15">
      <c r="A7" s="522" t="s">
        <v>71</v>
      </c>
      <c r="B7" s="532">
        <f>SUM(C7:D7)</f>
        <v>8</v>
      </c>
      <c r="C7" s="533">
        <f>SUM(C8:C22)</f>
        <v>4</v>
      </c>
      <c r="D7" s="533">
        <f>SUM(D8:D22)</f>
        <v>4</v>
      </c>
    </row>
    <row r="8" spans="1:4" s="477" customFormat="1" ht="12.75" customHeight="1" x14ac:dyDescent="0.15">
      <c r="A8" s="534" t="s">
        <v>5</v>
      </c>
      <c r="B8" s="532">
        <f t="shared" ref="B8:B22" si="0">SUM(C8:D8)</f>
        <v>0</v>
      </c>
      <c r="C8" s="535">
        <v>0</v>
      </c>
      <c r="D8" s="535">
        <v>0</v>
      </c>
    </row>
    <row r="9" spans="1:4" s="477" customFormat="1" ht="12.75" customHeight="1" x14ac:dyDescent="0.15">
      <c r="A9" s="534" t="s">
        <v>7</v>
      </c>
      <c r="B9" s="532">
        <f t="shared" si="0"/>
        <v>0</v>
      </c>
      <c r="C9" s="535">
        <v>0</v>
      </c>
      <c r="D9" s="535">
        <v>0</v>
      </c>
    </row>
    <row r="10" spans="1:4" s="477" customFormat="1" ht="12.75" customHeight="1" x14ac:dyDescent="0.15">
      <c r="A10" s="534" t="s">
        <v>8</v>
      </c>
      <c r="B10" s="532">
        <f t="shared" si="0"/>
        <v>0</v>
      </c>
      <c r="C10" s="535">
        <v>0</v>
      </c>
      <c r="D10" s="535">
        <v>0</v>
      </c>
    </row>
    <row r="11" spans="1:4" s="477" customFormat="1" ht="12.75" customHeight="1" x14ac:dyDescent="0.15">
      <c r="A11" s="534" t="s">
        <v>9</v>
      </c>
      <c r="B11" s="532">
        <f t="shared" si="0"/>
        <v>0</v>
      </c>
      <c r="C11" s="535">
        <v>0</v>
      </c>
      <c r="D11" s="535">
        <v>0</v>
      </c>
    </row>
    <row r="12" spans="1:4" s="477" customFormat="1" ht="12.75" customHeight="1" x14ac:dyDescent="0.15">
      <c r="A12" s="534" t="s">
        <v>10</v>
      </c>
      <c r="B12" s="532">
        <f t="shared" si="0"/>
        <v>0</v>
      </c>
      <c r="C12" s="535">
        <v>0</v>
      </c>
      <c r="D12" s="535">
        <v>0</v>
      </c>
    </row>
    <row r="13" spans="1:4" s="477" customFormat="1" ht="12.75" customHeight="1" x14ac:dyDescent="0.15">
      <c r="A13" s="534" t="s">
        <v>11</v>
      </c>
      <c r="B13" s="532">
        <f t="shared" si="0"/>
        <v>0</v>
      </c>
      <c r="C13" s="535">
        <v>0</v>
      </c>
      <c r="D13" s="535">
        <v>0</v>
      </c>
    </row>
    <row r="14" spans="1:4" s="477" customFormat="1" ht="12.75" customHeight="1" x14ac:dyDescent="0.15">
      <c r="A14" s="534" t="s">
        <v>12</v>
      </c>
      <c r="B14" s="532">
        <f t="shared" si="0"/>
        <v>8</v>
      </c>
      <c r="C14" s="535">
        <v>4</v>
      </c>
      <c r="D14" s="535">
        <v>4</v>
      </c>
    </row>
    <row r="15" spans="1:4" s="477" customFormat="1" ht="12.75" customHeight="1" x14ac:dyDescent="0.15">
      <c r="A15" s="534" t="s">
        <v>13</v>
      </c>
      <c r="B15" s="532">
        <f t="shared" si="0"/>
        <v>0</v>
      </c>
      <c r="C15" s="535">
        <v>0</v>
      </c>
      <c r="D15" s="535">
        <v>0</v>
      </c>
    </row>
    <row r="16" spans="1:4" s="477" customFormat="1" ht="12.75" customHeight="1" x14ac:dyDescent="0.15">
      <c r="A16" s="534" t="s">
        <v>14</v>
      </c>
      <c r="B16" s="532">
        <f t="shared" si="0"/>
        <v>0</v>
      </c>
      <c r="C16" s="535">
        <v>0</v>
      </c>
      <c r="D16" s="535">
        <v>0</v>
      </c>
    </row>
    <row r="17" spans="1:5" s="477" customFormat="1" ht="12.75" customHeight="1" x14ac:dyDescent="0.15">
      <c r="A17" s="534" t="s">
        <v>15</v>
      </c>
      <c r="B17" s="532">
        <f t="shared" si="0"/>
        <v>0</v>
      </c>
      <c r="C17" s="535">
        <v>0</v>
      </c>
      <c r="D17" s="535">
        <v>0</v>
      </c>
    </row>
    <row r="18" spans="1:5" s="477" customFormat="1" ht="12.75" customHeight="1" x14ac:dyDescent="0.15">
      <c r="A18" s="534" t="s">
        <v>16</v>
      </c>
      <c r="B18" s="532">
        <f t="shared" si="0"/>
        <v>0</v>
      </c>
      <c r="C18" s="535">
        <v>0</v>
      </c>
      <c r="D18" s="535">
        <v>0</v>
      </c>
    </row>
    <row r="19" spans="1:5" s="477" customFormat="1" ht="12.75" customHeight="1" x14ac:dyDescent="0.15">
      <c r="A19" s="534" t="s">
        <v>17</v>
      </c>
      <c r="B19" s="532">
        <f t="shared" si="0"/>
        <v>0</v>
      </c>
      <c r="C19" s="535">
        <v>0</v>
      </c>
      <c r="D19" s="535">
        <v>0</v>
      </c>
    </row>
    <row r="20" spans="1:5" s="477" customFormat="1" ht="12.75" customHeight="1" x14ac:dyDescent="0.15">
      <c r="A20" s="534" t="s">
        <v>18</v>
      </c>
      <c r="B20" s="532">
        <f t="shared" si="0"/>
        <v>0</v>
      </c>
      <c r="C20" s="535">
        <v>0</v>
      </c>
      <c r="D20" s="535">
        <v>0</v>
      </c>
    </row>
    <row r="21" spans="1:5" s="477" customFormat="1" ht="12.75" customHeight="1" x14ac:dyDescent="0.15">
      <c r="A21" s="534" t="s">
        <v>19</v>
      </c>
      <c r="B21" s="532">
        <f t="shared" si="0"/>
        <v>0</v>
      </c>
      <c r="C21" s="535">
        <v>0</v>
      </c>
      <c r="D21" s="535">
        <v>0</v>
      </c>
    </row>
    <row r="22" spans="1:5" s="477" customFormat="1" ht="12.75" customHeight="1" x14ac:dyDescent="0.15">
      <c r="A22" s="534" t="s">
        <v>20</v>
      </c>
      <c r="B22" s="532">
        <f t="shared" si="0"/>
        <v>0</v>
      </c>
      <c r="C22" s="535">
        <v>0</v>
      </c>
      <c r="D22" s="535">
        <v>0</v>
      </c>
    </row>
    <row r="23" spans="1:5" s="477" customFormat="1" ht="11.25" customHeight="1" x14ac:dyDescent="0.15">
      <c r="A23" s="2691"/>
      <c r="B23" s="2691"/>
      <c r="C23" s="2691"/>
      <c r="D23" s="2691"/>
    </row>
    <row r="24" spans="1:5" s="528" customFormat="1" ht="11.25" customHeight="1" x14ac:dyDescent="0.15">
      <c r="A24" s="2692" t="s">
        <v>21</v>
      </c>
      <c r="B24" s="2692"/>
      <c r="C24" s="2692"/>
      <c r="D24" s="2692"/>
      <c r="E24" s="527"/>
    </row>
    <row r="25" spans="1:5" s="477" customFormat="1" ht="11.25" customHeight="1" x14ac:dyDescent="0.15">
      <c r="A25" s="2693" t="s">
        <v>1358</v>
      </c>
      <c r="B25" s="2693"/>
      <c r="C25" s="2693"/>
      <c r="D25" s="2693"/>
    </row>
    <row r="26" spans="1:5" s="477" customFormat="1" ht="10.5" x14ac:dyDescent="0.15">
      <c r="A26" s="536"/>
      <c r="B26" s="536"/>
      <c r="C26" s="536"/>
      <c r="D26" s="536"/>
    </row>
  </sheetData>
  <mergeCells count="9">
    <mergeCell ref="A23:D23"/>
    <mergeCell ref="A24:D24"/>
    <mergeCell ref="A25:D25"/>
    <mergeCell ref="A2:D2"/>
    <mergeCell ref="A3:D3"/>
    <mergeCell ref="A4:A6"/>
    <mergeCell ref="B4:B6"/>
    <mergeCell ref="C4:D4"/>
    <mergeCell ref="C5:D5"/>
  </mergeCells>
  <pageMargins left="0.7" right="0.7" top="0.75" bottom="0.75" header="0.3" footer="0.3"/>
  <pageSetup paperSize="14"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dimension ref="A1:M11"/>
  <sheetViews>
    <sheetView zoomScaleNormal="100" workbookViewId="0"/>
  </sheetViews>
  <sheetFormatPr baseColWidth="10" defaultRowHeight="10.5" x14ac:dyDescent="0.15"/>
  <cols>
    <col min="1" max="1" width="24.85546875" style="465" customWidth="1"/>
    <col min="2" max="2" width="11.42578125" style="465" customWidth="1"/>
    <col min="3" max="16384" width="11.42578125" style="465"/>
  </cols>
  <sheetData>
    <row r="1" spans="1:13" s="477" customFormat="1" x14ac:dyDescent="0.15">
      <c r="A1" s="519"/>
      <c r="B1" s="536"/>
      <c r="C1" s="536"/>
      <c r="D1" s="536"/>
      <c r="H1" s="161"/>
      <c r="I1" s="500"/>
      <c r="J1" s="500"/>
      <c r="K1" s="500"/>
      <c r="L1" s="500"/>
      <c r="M1" s="500"/>
    </row>
    <row r="2" spans="1:13" s="477" customFormat="1" ht="31.5" customHeight="1" x14ac:dyDescent="0.15">
      <c r="A2" s="2699" t="s">
        <v>1361</v>
      </c>
      <c r="B2" s="2699"/>
      <c r="C2" s="2699"/>
      <c r="D2" s="2699"/>
      <c r="E2" s="2699"/>
      <c r="F2" s="2699"/>
      <c r="H2" s="500"/>
      <c r="I2" s="500"/>
      <c r="J2" s="500"/>
      <c r="K2" s="500"/>
      <c r="L2" s="500"/>
      <c r="M2" s="500"/>
    </row>
    <row r="3" spans="1:13" s="477" customFormat="1" x14ac:dyDescent="0.15">
      <c r="A3" s="2700"/>
      <c r="B3" s="2700"/>
      <c r="C3" s="2700"/>
      <c r="D3" s="2700"/>
      <c r="E3" s="2700"/>
      <c r="F3" s="2700"/>
      <c r="H3" s="500"/>
      <c r="I3" s="500"/>
      <c r="J3" s="500"/>
      <c r="K3" s="500"/>
      <c r="L3" s="500"/>
      <c r="M3" s="500"/>
    </row>
    <row r="4" spans="1:13" s="477" customFormat="1" ht="15.75" customHeight="1" x14ac:dyDescent="0.15">
      <c r="A4" s="2676" t="s">
        <v>1362</v>
      </c>
      <c r="B4" s="2676" t="s">
        <v>2</v>
      </c>
      <c r="C4" s="2676"/>
      <c r="D4" s="2676"/>
      <c r="E4" s="2676"/>
      <c r="F4" s="2676"/>
      <c r="G4" s="537"/>
      <c r="H4" s="500"/>
      <c r="I4" s="500"/>
      <c r="J4" s="500"/>
      <c r="K4" s="500"/>
    </row>
    <row r="5" spans="1:13" s="477" customFormat="1" ht="15.75" customHeight="1" x14ac:dyDescent="0.15">
      <c r="A5" s="2676"/>
      <c r="B5" s="502">
        <v>2012</v>
      </c>
      <c r="C5" s="502">
        <v>2013</v>
      </c>
      <c r="D5" s="502">
        <v>2014</v>
      </c>
      <c r="E5" s="502" t="s">
        <v>167</v>
      </c>
      <c r="F5" s="502">
        <v>2016</v>
      </c>
      <c r="G5" s="537"/>
      <c r="H5" s="500"/>
      <c r="I5" s="500"/>
      <c r="J5" s="500"/>
      <c r="K5" s="500"/>
    </row>
    <row r="6" spans="1:13" s="477" customFormat="1" ht="12.75" customHeight="1" x14ac:dyDescent="0.15">
      <c r="A6" s="522" t="s">
        <v>71</v>
      </c>
      <c r="B6" s="538">
        <f t="shared" ref="B6:D6" si="0">SUM(B7:B8)</f>
        <v>16</v>
      </c>
      <c r="C6" s="538">
        <f t="shared" si="0"/>
        <v>33</v>
      </c>
      <c r="D6" s="538">
        <f t="shared" si="0"/>
        <v>33</v>
      </c>
      <c r="E6" s="538">
        <f>SUM(E7:E8)</f>
        <v>476</v>
      </c>
      <c r="F6" s="539">
        <v>476</v>
      </c>
      <c r="G6" s="500"/>
      <c r="H6" s="500"/>
      <c r="I6" s="500"/>
      <c r="J6" s="500"/>
      <c r="K6" s="500"/>
    </row>
    <row r="7" spans="1:13" s="477" customFormat="1" ht="12.75" customHeight="1" x14ac:dyDescent="0.15">
      <c r="A7" s="529" t="s">
        <v>133</v>
      </c>
      <c r="B7" s="470">
        <v>10</v>
      </c>
      <c r="C7" s="470">
        <v>12</v>
      </c>
      <c r="D7" s="470">
        <v>10</v>
      </c>
      <c r="E7" s="470">
        <v>32</v>
      </c>
      <c r="F7" s="540">
        <v>32</v>
      </c>
      <c r="G7" s="500"/>
      <c r="H7" s="500"/>
      <c r="I7" s="500"/>
      <c r="J7" s="500"/>
      <c r="K7" s="500"/>
    </row>
    <row r="8" spans="1:13" s="477" customFormat="1" ht="12.75" customHeight="1" x14ac:dyDescent="0.15">
      <c r="A8" s="529" t="s">
        <v>1013</v>
      </c>
      <c r="B8" s="470">
        <v>6</v>
      </c>
      <c r="C8" s="470">
        <v>21</v>
      </c>
      <c r="D8" s="470">
        <v>23</v>
      </c>
      <c r="E8" s="470">
        <v>444</v>
      </c>
      <c r="F8" s="540">
        <v>444</v>
      </c>
      <c r="G8" s="500"/>
      <c r="H8" s="500"/>
      <c r="I8" s="500"/>
      <c r="J8" s="500"/>
      <c r="K8" s="500"/>
    </row>
    <row r="9" spans="1:13" s="477" customFormat="1" ht="11.25" customHeight="1" x14ac:dyDescent="0.15">
      <c r="A9" s="2701"/>
      <c r="B9" s="2701"/>
      <c r="C9" s="2701"/>
      <c r="D9" s="2701"/>
      <c r="E9" s="2701"/>
      <c r="F9" s="2701"/>
      <c r="G9" s="500"/>
      <c r="H9" s="500"/>
      <c r="I9" s="500"/>
      <c r="J9" s="500"/>
      <c r="K9" s="500"/>
    </row>
    <row r="10" spans="1:13" s="477" customFormat="1" ht="30" customHeight="1" x14ac:dyDescent="0.15">
      <c r="A10" s="2702" t="s">
        <v>1363</v>
      </c>
      <c r="B10" s="2702"/>
      <c r="C10" s="2702"/>
      <c r="D10" s="2702"/>
      <c r="E10" s="2702"/>
      <c r="F10" s="2702"/>
      <c r="G10" s="500"/>
      <c r="H10" s="500"/>
      <c r="I10" s="500"/>
      <c r="J10" s="500"/>
      <c r="K10" s="500"/>
    </row>
    <row r="11" spans="1:13" s="477" customFormat="1" x14ac:dyDescent="0.15">
      <c r="A11" s="2693" t="s">
        <v>1358</v>
      </c>
      <c r="B11" s="2693"/>
      <c r="C11" s="2693"/>
      <c r="D11" s="2693"/>
      <c r="E11" s="2693"/>
      <c r="F11" s="2693"/>
      <c r="K11" s="541"/>
      <c r="L11" s="529"/>
    </row>
  </sheetData>
  <mergeCells count="7">
    <mergeCell ref="A11:F11"/>
    <mergeCell ref="A2:F2"/>
    <mergeCell ref="A3:F3"/>
    <mergeCell ref="A4:A5"/>
    <mergeCell ref="B4:F4"/>
    <mergeCell ref="A9:F9"/>
    <mergeCell ref="A10:F10"/>
  </mergeCells>
  <pageMargins left="0.7" right="0.7" top="0.75" bottom="0.75" header="0.3" footer="0.3"/>
  <pageSetup paperSize="14"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dimension ref="A1:R13"/>
  <sheetViews>
    <sheetView zoomScaleNormal="100" workbookViewId="0"/>
  </sheetViews>
  <sheetFormatPr baseColWidth="10" defaultRowHeight="10.5" x14ac:dyDescent="0.15"/>
  <cols>
    <col min="1" max="1" width="32.42578125" style="465" customWidth="1"/>
    <col min="2" max="16384" width="11.42578125" style="465"/>
  </cols>
  <sheetData>
    <row r="1" spans="1:18" s="477" customFormat="1" x14ac:dyDescent="0.15">
      <c r="A1" s="519"/>
    </row>
    <row r="2" spans="1:18" s="477" customFormat="1" ht="36" customHeight="1" x14ac:dyDescent="0.15">
      <c r="A2" s="2704" t="s">
        <v>1364</v>
      </c>
      <c r="B2" s="2704"/>
      <c r="C2" s="2704"/>
      <c r="D2" s="2704"/>
      <c r="E2" s="2704"/>
      <c r="F2" s="2704"/>
      <c r="G2" s="500"/>
      <c r="H2" s="500"/>
      <c r="I2" s="500"/>
      <c r="J2" s="500"/>
      <c r="K2" s="500"/>
      <c r="L2" s="500"/>
    </row>
    <row r="3" spans="1:18" s="477" customFormat="1" ht="12" customHeight="1" x14ac:dyDescent="0.15">
      <c r="A3" s="2705"/>
      <c r="B3" s="2705"/>
      <c r="C3" s="2705"/>
      <c r="D3" s="2705"/>
      <c r="E3" s="2705"/>
      <c r="F3" s="2705"/>
      <c r="G3" s="500"/>
      <c r="H3" s="500"/>
      <c r="I3" s="500"/>
      <c r="J3" s="500"/>
      <c r="K3" s="500"/>
      <c r="L3" s="500"/>
    </row>
    <row r="4" spans="1:18" s="477" customFormat="1" ht="12.75" customHeight="1" x14ac:dyDescent="0.15">
      <c r="A4" s="2696" t="s">
        <v>1365</v>
      </c>
      <c r="B4" s="2698" t="s">
        <v>2</v>
      </c>
      <c r="C4" s="2698"/>
      <c r="D4" s="2698"/>
      <c r="E4" s="2698"/>
      <c r="F4" s="2698"/>
      <c r="G4" s="500"/>
      <c r="H4" s="500"/>
      <c r="I4" s="500"/>
      <c r="J4" s="500"/>
      <c r="K4" s="500"/>
      <c r="L4" s="500"/>
    </row>
    <row r="5" spans="1:18" s="477" customFormat="1" ht="21.75" customHeight="1" x14ac:dyDescent="0.15">
      <c r="A5" s="2696"/>
      <c r="B5" s="502">
        <v>2012</v>
      </c>
      <c r="C5" s="502">
        <v>2013</v>
      </c>
      <c r="D5" s="502">
        <v>2014</v>
      </c>
      <c r="E5" s="502">
        <v>2015</v>
      </c>
      <c r="F5" s="502">
        <v>2016</v>
      </c>
      <c r="G5" s="500"/>
      <c r="H5" s="537"/>
      <c r="I5" s="537"/>
      <c r="J5" s="537"/>
      <c r="K5" s="537"/>
    </row>
    <row r="6" spans="1:18" s="477" customFormat="1" ht="15.75" customHeight="1" x14ac:dyDescent="0.15">
      <c r="A6" s="542" t="s">
        <v>71</v>
      </c>
      <c r="B6" s="538">
        <f t="shared" ref="B6:F6" si="0">SUM(B7:B8)</f>
        <v>16</v>
      </c>
      <c r="C6" s="538">
        <f t="shared" si="0"/>
        <v>17</v>
      </c>
      <c r="D6" s="538">
        <f t="shared" si="0"/>
        <v>33</v>
      </c>
      <c r="E6" s="538">
        <f t="shared" si="0"/>
        <v>23</v>
      </c>
      <c r="F6" s="538">
        <f t="shared" si="0"/>
        <v>35</v>
      </c>
      <c r="G6" s="500"/>
      <c r="H6" s="500"/>
      <c r="I6" s="500"/>
      <c r="J6" s="500"/>
      <c r="K6" s="500"/>
    </row>
    <row r="7" spans="1:18" s="477" customFormat="1" ht="15.75" customHeight="1" x14ac:dyDescent="0.15">
      <c r="A7" s="543" t="s">
        <v>1366</v>
      </c>
      <c r="B7" s="470">
        <v>16</v>
      </c>
      <c r="C7" s="470">
        <v>15</v>
      </c>
      <c r="D7" s="470">
        <v>10</v>
      </c>
      <c r="E7" s="161">
        <v>21</v>
      </c>
      <c r="F7" s="161">
        <v>34</v>
      </c>
      <c r="G7" s="161"/>
      <c r="H7" s="500"/>
      <c r="I7" s="500"/>
      <c r="J7" s="500"/>
      <c r="K7" s="500"/>
    </row>
    <row r="8" spans="1:18" s="477" customFormat="1" ht="15.75" customHeight="1" x14ac:dyDescent="0.15">
      <c r="A8" s="543" t="s">
        <v>1367</v>
      </c>
      <c r="B8" s="535">
        <v>0</v>
      </c>
      <c r="C8" s="470">
        <v>2</v>
      </c>
      <c r="D8" s="470">
        <v>23</v>
      </c>
      <c r="E8" s="161">
        <v>2</v>
      </c>
      <c r="F8" s="161">
        <v>1</v>
      </c>
      <c r="G8" s="161"/>
      <c r="H8" s="500"/>
      <c r="I8" s="500"/>
      <c r="J8" s="500"/>
      <c r="K8" s="500"/>
    </row>
    <row r="9" spans="1:18" s="477" customFormat="1" x14ac:dyDescent="0.15">
      <c r="A9" s="2701"/>
      <c r="B9" s="2701"/>
      <c r="C9" s="2701"/>
      <c r="D9" s="2701"/>
      <c r="E9" s="2701"/>
      <c r="F9" s="2701"/>
      <c r="G9" s="500"/>
      <c r="H9" s="500"/>
      <c r="I9" s="500"/>
      <c r="J9" s="500"/>
      <c r="K9" s="500"/>
    </row>
    <row r="10" spans="1:18" s="521" customFormat="1" ht="15" customHeight="1" x14ac:dyDescent="0.25">
      <c r="A10" s="2693" t="s">
        <v>1368</v>
      </c>
      <c r="B10" s="2693"/>
      <c r="C10" s="2693"/>
      <c r="D10" s="2693"/>
      <c r="E10" s="2693"/>
      <c r="F10" s="2693"/>
      <c r="G10" s="544"/>
      <c r="H10" s="545"/>
      <c r="I10" s="545"/>
      <c r="J10" s="545"/>
      <c r="K10" s="545"/>
      <c r="L10" s="545"/>
    </row>
    <row r="11" spans="1:18" s="521" customFormat="1" ht="45" customHeight="1" x14ac:dyDescent="0.25">
      <c r="A11" s="2703" t="s">
        <v>1369</v>
      </c>
      <c r="B11" s="2703"/>
      <c r="C11" s="2703"/>
      <c r="D11" s="2703"/>
      <c r="E11" s="2703"/>
      <c r="F11" s="2703"/>
      <c r="G11" s="546"/>
      <c r="H11" s="547"/>
      <c r="I11" s="545"/>
      <c r="J11" s="545"/>
      <c r="K11" s="545"/>
      <c r="L11" s="545"/>
    </row>
    <row r="12" spans="1:18" s="550" customFormat="1" ht="15" customHeight="1" x14ac:dyDescent="0.25">
      <c r="A12" s="2692" t="s">
        <v>21</v>
      </c>
      <c r="B12" s="2692"/>
      <c r="C12" s="2692"/>
      <c r="D12" s="2692"/>
      <c r="E12" s="2692"/>
      <c r="F12" s="2692"/>
      <c r="G12" s="548"/>
      <c r="H12" s="548"/>
      <c r="I12" s="548"/>
      <c r="J12" s="548"/>
      <c r="K12" s="548"/>
      <c r="L12" s="549"/>
      <c r="M12" s="549"/>
      <c r="N12" s="549"/>
      <c r="O12" s="549"/>
      <c r="P12" s="549"/>
      <c r="Q12" s="549"/>
      <c r="R12" s="549"/>
    </row>
    <row r="13" spans="1:18" s="521" customFormat="1" ht="15.75" customHeight="1" x14ac:dyDescent="0.25">
      <c r="A13" s="2693" t="s">
        <v>1358</v>
      </c>
      <c r="B13" s="2693"/>
      <c r="C13" s="2693"/>
      <c r="D13" s="2693"/>
      <c r="E13" s="2693"/>
      <c r="F13" s="2693"/>
      <c r="G13" s="544"/>
      <c r="H13" s="545"/>
      <c r="I13" s="545"/>
      <c r="J13" s="545"/>
      <c r="K13" s="545"/>
      <c r="L13" s="545"/>
    </row>
  </sheetData>
  <mergeCells count="9">
    <mergeCell ref="A11:F11"/>
    <mergeCell ref="A12:F12"/>
    <mergeCell ref="A13:F13"/>
    <mergeCell ref="A2:F2"/>
    <mergeCell ref="A3:F3"/>
    <mergeCell ref="A4:A5"/>
    <mergeCell ref="B4:F4"/>
    <mergeCell ref="A9:F9"/>
    <mergeCell ref="A10:F10"/>
  </mergeCells>
  <pageMargins left="0.7" right="0.7" top="0.75" bottom="0.75" header="0.3" footer="0.3"/>
  <pageSetup paperSize="14"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dimension ref="A1:R13"/>
  <sheetViews>
    <sheetView zoomScaleNormal="100" workbookViewId="0"/>
  </sheetViews>
  <sheetFormatPr baseColWidth="10" defaultRowHeight="10.5" x14ac:dyDescent="0.15"/>
  <cols>
    <col min="1" max="1" width="21.42578125" style="465" customWidth="1"/>
    <col min="2" max="6" width="14.140625" style="465" customWidth="1"/>
    <col min="7" max="16384" width="11.42578125" style="465"/>
  </cols>
  <sheetData>
    <row r="1" spans="1:18" x14ac:dyDescent="0.15">
      <c r="A1" s="551"/>
    </row>
    <row r="2" spans="1:18" s="521" customFormat="1" ht="34.5" customHeight="1" x14ac:dyDescent="0.25">
      <c r="A2" s="2706" t="s">
        <v>1370</v>
      </c>
      <c r="B2" s="2706"/>
      <c r="C2" s="2706"/>
      <c r="D2" s="2706"/>
      <c r="E2" s="2706"/>
      <c r="F2" s="2706"/>
      <c r="I2" s="544"/>
      <c r="J2" s="545"/>
      <c r="K2" s="545"/>
      <c r="L2" s="545"/>
      <c r="M2" s="545"/>
      <c r="N2" s="545"/>
      <c r="O2" s="547"/>
      <c r="P2" s="547"/>
      <c r="Q2" s="547"/>
      <c r="R2" s="547"/>
    </row>
    <row r="3" spans="1:18" s="477" customFormat="1" x14ac:dyDescent="0.15">
      <c r="A3" s="2707"/>
      <c r="B3" s="2707"/>
      <c r="C3" s="2707"/>
      <c r="D3" s="2707"/>
      <c r="E3" s="2707"/>
      <c r="F3" s="2707"/>
      <c r="I3" s="161"/>
      <c r="J3" s="500"/>
      <c r="K3" s="500"/>
      <c r="L3" s="500"/>
      <c r="M3" s="500"/>
      <c r="N3" s="500"/>
      <c r="O3" s="470"/>
      <c r="P3" s="470"/>
      <c r="Q3" s="470"/>
      <c r="R3" s="470"/>
    </row>
    <row r="4" spans="1:18" s="477" customFormat="1" ht="16.5" customHeight="1" x14ac:dyDescent="0.15">
      <c r="A4" s="2696" t="s">
        <v>1371</v>
      </c>
      <c r="B4" s="2676" t="s">
        <v>2</v>
      </c>
      <c r="C4" s="2676"/>
      <c r="D4" s="2676"/>
      <c r="E4" s="2676"/>
      <c r="F4" s="2676"/>
      <c r="H4" s="161"/>
      <c r="I4" s="500"/>
      <c r="J4" s="500"/>
      <c r="K4" s="500"/>
      <c r="L4" s="500"/>
      <c r="M4" s="500"/>
      <c r="N4" s="500"/>
      <c r="O4" s="500"/>
      <c r="P4" s="500"/>
      <c r="Q4" s="500"/>
    </row>
    <row r="5" spans="1:18" s="477" customFormat="1" ht="16.5" customHeight="1" x14ac:dyDescent="0.15">
      <c r="A5" s="2696"/>
      <c r="B5" s="502">
        <v>2012</v>
      </c>
      <c r="C5" s="502">
        <v>2013</v>
      </c>
      <c r="D5" s="502">
        <v>2014</v>
      </c>
      <c r="E5" s="502">
        <v>2015</v>
      </c>
      <c r="F5" s="502">
        <v>2016</v>
      </c>
      <c r="H5" s="161"/>
      <c r="I5" s="500"/>
      <c r="J5" s="500"/>
      <c r="K5" s="500"/>
      <c r="L5" s="500"/>
      <c r="M5" s="500"/>
      <c r="N5" s="470"/>
      <c r="O5" s="470"/>
      <c r="P5" s="470"/>
      <c r="Q5" s="470"/>
    </row>
    <row r="6" spans="1:18" s="477" customFormat="1" ht="18" customHeight="1" x14ac:dyDescent="0.15">
      <c r="A6" s="552" t="s">
        <v>71</v>
      </c>
      <c r="B6" s="553">
        <f t="shared" ref="B6:F6" si="0">SUM(B7:B8)</f>
        <v>16993413</v>
      </c>
      <c r="C6" s="553">
        <f t="shared" si="0"/>
        <v>6539517</v>
      </c>
      <c r="D6" s="553">
        <f t="shared" si="0"/>
        <v>11597903</v>
      </c>
      <c r="E6" s="553">
        <f t="shared" si="0"/>
        <v>17852697</v>
      </c>
      <c r="F6" s="553">
        <f t="shared" si="0"/>
        <v>28283024</v>
      </c>
      <c r="H6" s="161"/>
      <c r="I6" s="500"/>
      <c r="J6" s="500"/>
      <c r="K6" s="500"/>
      <c r="L6" s="500"/>
      <c r="M6" s="500"/>
      <c r="N6" s="470"/>
      <c r="O6" s="470"/>
      <c r="P6" s="470"/>
      <c r="Q6" s="470"/>
    </row>
    <row r="7" spans="1:18" s="521" customFormat="1" ht="18.75" customHeight="1" x14ac:dyDescent="0.25">
      <c r="A7" s="554" t="s">
        <v>1372</v>
      </c>
      <c r="B7" s="555">
        <v>15076109</v>
      </c>
      <c r="C7" s="555">
        <v>5907195</v>
      </c>
      <c r="D7" s="556">
        <v>10274139</v>
      </c>
      <c r="E7" s="557">
        <v>17745736</v>
      </c>
      <c r="F7" s="558">
        <v>10357020</v>
      </c>
      <c r="G7" s="559"/>
      <c r="H7" s="544"/>
      <c r="I7" s="556"/>
      <c r="J7" s="560"/>
      <c r="K7" s="560"/>
      <c r="L7" s="560"/>
      <c r="M7" s="545"/>
      <c r="N7" s="560"/>
      <c r="O7" s="560"/>
      <c r="P7" s="560"/>
      <c r="Q7" s="545"/>
    </row>
    <row r="8" spans="1:18" s="521" customFormat="1" ht="18.75" customHeight="1" x14ac:dyDescent="0.25">
      <c r="A8" s="544" t="s">
        <v>1373</v>
      </c>
      <c r="B8" s="561">
        <v>1917304</v>
      </c>
      <c r="C8" s="555">
        <v>632322</v>
      </c>
      <c r="D8" s="556">
        <v>1323764</v>
      </c>
      <c r="E8" s="562">
        <v>106961</v>
      </c>
      <c r="F8" s="558">
        <v>17926004</v>
      </c>
      <c r="G8" s="559"/>
      <c r="H8" s="544"/>
      <c r="J8" s="563"/>
      <c r="K8" s="563"/>
      <c r="L8" s="563"/>
      <c r="M8" s="545"/>
      <c r="N8" s="563"/>
      <c r="O8" s="563"/>
      <c r="P8" s="563"/>
      <c r="Q8" s="545"/>
    </row>
    <row r="9" spans="1:18" s="477" customFormat="1" ht="10.5" customHeight="1" x14ac:dyDescent="0.15">
      <c r="A9" s="2708"/>
      <c r="B9" s="2708"/>
      <c r="C9" s="2708"/>
      <c r="D9" s="2708"/>
      <c r="E9" s="2708"/>
      <c r="F9" s="2708"/>
      <c r="I9" s="161"/>
      <c r="J9" s="564"/>
      <c r="K9" s="565"/>
      <c r="L9" s="565"/>
      <c r="M9" s="565"/>
      <c r="N9" s="500"/>
      <c r="O9" s="565"/>
      <c r="P9" s="565"/>
      <c r="Q9" s="565"/>
      <c r="R9" s="470"/>
    </row>
    <row r="10" spans="1:18" s="566" customFormat="1" ht="22.5" customHeight="1" x14ac:dyDescent="0.15">
      <c r="A10" s="2702" t="s">
        <v>1374</v>
      </c>
      <c r="B10" s="2702"/>
      <c r="C10" s="2702"/>
      <c r="D10" s="2702"/>
      <c r="E10" s="2702"/>
      <c r="F10" s="2702"/>
      <c r="I10" s="567"/>
      <c r="J10" s="568"/>
      <c r="K10" s="565"/>
      <c r="L10" s="565"/>
      <c r="M10" s="565"/>
      <c r="N10" s="500"/>
      <c r="O10" s="569"/>
      <c r="P10" s="569"/>
      <c r="Q10" s="569"/>
      <c r="R10" s="569"/>
    </row>
    <row r="11" spans="1:18" s="566" customFormat="1" ht="15" customHeight="1" x14ac:dyDescent="0.15">
      <c r="A11" s="2702" t="s">
        <v>1375</v>
      </c>
      <c r="B11" s="2702"/>
      <c r="C11" s="2702"/>
      <c r="D11" s="2702"/>
      <c r="E11" s="2702"/>
      <c r="F11" s="2702"/>
      <c r="I11" s="567"/>
      <c r="J11" s="568"/>
      <c r="K11" s="565"/>
      <c r="L11" s="565"/>
      <c r="M11" s="565"/>
      <c r="N11" s="500"/>
      <c r="O11" s="569"/>
      <c r="P11" s="569"/>
      <c r="Q11" s="569"/>
      <c r="R11" s="569"/>
    </row>
    <row r="12" spans="1:18" s="566" customFormat="1" ht="22.5" customHeight="1" x14ac:dyDescent="0.15">
      <c r="A12" s="2702" t="s">
        <v>1376</v>
      </c>
      <c r="B12" s="2702"/>
      <c r="C12" s="2702"/>
      <c r="D12" s="2702"/>
      <c r="E12" s="2702"/>
      <c r="F12" s="2702"/>
      <c r="I12" s="567"/>
      <c r="J12" s="568"/>
      <c r="K12" s="565"/>
      <c r="L12" s="565"/>
      <c r="M12" s="565"/>
      <c r="N12" s="500"/>
      <c r="O12" s="569"/>
      <c r="P12" s="569"/>
      <c r="Q12" s="569"/>
      <c r="R12" s="569"/>
    </row>
    <row r="13" spans="1:18" s="566" customFormat="1" ht="11.25" customHeight="1" x14ac:dyDescent="0.15">
      <c r="A13" s="2693" t="s">
        <v>1358</v>
      </c>
      <c r="B13" s="2693"/>
      <c r="C13" s="2693"/>
      <c r="D13" s="2693"/>
      <c r="E13" s="2693"/>
      <c r="F13" s="2693"/>
      <c r="I13" s="567"/>
      <c r="J13" s="568"/>
      <c r="K13" s="565"/>
      <c r="L13" s="565"/>
      <c r="M13" s="565"/>
      <c r="N13" s="500"/>
      <c r="O13" s="569"/>
      <c r="P13" s="569"/>
      <c r="Q13" s="569"/>
      <c r="R13" s="569"/>
    </row>
  </sheetData>
  <mergeCells count="9">
    <mergeCell ref="A11:F11"/>
    <mergeCell ref="A12:F12"/>
    <mergeCell ref="A13:F13"/>
    <mergeCell ref="A2:F2"/>
    <mergeCell ref="A3:F3"/>
    <mergeCell ref="A4:A5"/>
    <mergeCell ref="B4:F4"/>
    <mergeCell ref="A9:F9"/>
    <mergeCell ref="A10:F10"/>
  </mergeCells>
  <pageMargins left="0.7" right="0.7" top="0.75" bottom="0.75" header="0.3" footer="0.3"/>
  <pageSetup paperSize="14"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5"/>
  <dimension ref="A1:K12"/>
  <sheetViews>
    <sheetView zoomScaleNormal="100" workbookViewId="0"/>
  </sheetViews>
  <sheetFormatPr baseColWidth="10" defaultRowHeight="10.5" x14ac:dyDescent="0.15"/>
  <cols>
    <col min="1" max="1" width="26.85546875" style="477" customWidth="1"/>
    <col min="2" max="2" width="15.7109375" style="477" bestFit="1" customWidth="1"/>
    <col min="3" max="3" width="14.85546875" style="477" bestFit="1" customWidth="1"/>
    <col min="4" max="5" width="14.7109375" style="477" bestFit="1" customWidth="1"/>
    <col min="6" max="6" width="15.42578125" style="477" bestFit="1" customWidth="1"/>
    <col min="7" max="16384" width="11.42578125" style="477"/>
  </cols>
  <sheetData>
    <row r="1" spans="1:11" ht="15.75" x14ac:dyDescent="0.15">
      <c r="A1" s="531"/>
      <c r="B1" s="510"/>
      <c r="C1" s="510"/>
      <c r="D1" s="510"/>
      <c r="E1" s="510"/>
      <c r="F1" s="510"/>
      <c r="G1" s="500"/>
      <c r="H1" s="470"/>
      <c r="I1" s="470"/>
      <c r="J1" s="470"/>
      <c r="K1" s="470"/>
    </row>
    <row r="2" spans="1:11" s="521" customFormat="1" ht="22.5" customHeight="1" x14ac:dyDescent="0.25">
      <c r="A2" s="2694" t="s">
        <v>1377</v>
      </c>
      <c r="B2" s="2694"/>
      <c r="C2" s="2694"/>
      <c r="D2" s="2694"/>
      <c r="E2" s="2694"/>
      <c r="F2" s="2694"/>
      <c r="G2" s="550"/>
      <c r="H2" s="550"/>
      <c r="I2" s="550"/>
    </row>
    <row r="3" spans="1:11" x14ac:dyDescent="0.15">
      <c r="A3" s="2707"/>
      <c r="B3" s="2707"/>
      <c r="C3" s="2707"/>
      <c r="D3" s="2707"/>
      <c r="E3" s="2707"/>
      <c r="F3" s="2707"/>
    </row>
    <row r="4" spans="1:11" ht="18.75" customHeight="1" x14ac:dyDescent="0.15">
      <c r="A4" s="2696" t="s">
        <v>1378</v>
      </c>
      <c r="B4" s="2676" t="s">
        <v>2</v>
      </c>
      <c r="C4" s="2676"/>
      <c r="D4" s="2676"/>
      <c r="E4" s="2676"/>
      <c r="F4" s="2676"/>
    </row>
    <row r="5" spans="1:11" ht="17.25" customHeight="1" x14ac:dyDescent="0.15">
      <c r="A5" s="2696"/>
      <c r="B5" s="502">
        <v>2012</v>
      </c>
      <c r="C5" s="502" t="s">
        <v>1379</v>
      </c>
      <c r="D5" s="502">
        <v>2014</v>
      </c>
      <c r="E5" s="502">
        <v>2015</v>
      </c>
      <c r="F5" s="502">
        <v>2016</v>
      </c>
    </row>
    <row r="6" spans="1:11" x14ac:dyDescent="0.15">
      <c r="A6" s="552" t="s">
        <v>71</v>
      </c>
      <c r="B6" s="570">
        <f t="shared" ref="B6:F6" si="0">SUM(B7:B8)</f>
        <v>16993413</v>
      </c>
      <c r="C6" s="570">
        <f t="shared" si="0"/>
        <v>6539517</v>
      </c>
      <c r="D6" s="570">
        <f t="shared" si="0"/>
        <v>11597903</v>
      </c>
      <c r="E6" s="570">
        <f t="shared" si="0"/>
        <v>17852697</v>
      </c>
      <c r="F6" s="570">
        <f t="shared" si="0"/>
        <v>20175078</v>
      </c>
    </row>
    <row r="7" spans="1:11" x14ac:dyDescent="0.15">
      <c r="A7" s="543" t="s">
        <v>1380</v>
      </c>
      <c r="B7" s="571">
        <v>15076109</v>
      </c>
      <c r="C7" s="572">
        <v>5907195</v>
      </c>
      <c r="D7" s="573">
        <v>10274139</v>
      </c>
      <c r="E7" s="574">
        <v>6907550</v>
      </c>
      <c r="F7" s="573">
        <v>14505511</v>
      </c>
    </row>
    <row r="8" spans="1:11" x14ac:dyDescent="0.15">
      <c r="A8" s="543" t="s">
        <v>1381</v>
      </c>
      <c r="B8" s="571">
        <v>1917304</v>
      </c>
      <c r="C8" s="572">
        <v>632322</v>
      </c>
      <c r="D8" s="573">
        <v>1323764</v>
      </c>
      <c r="E8" s="574">
        <v>10945147</v>
      </c>
      <c r="F8" s="573">
        <v>5669567</v>
      </c>
    </row>
    <row r="9" spans="1:11" x14ac:dyDescent="0.15">
      <c r="A9" s="2702"/>
      <c r="B9" s="2702"/>
      <c r="C9" s="2702"/>
      <c r="D9" s="2702"/>
      <c r="E9" s="2702"/>
      <c r="F9" s="2702"/>
    </row>
    <row r="10" spans="1:11" ht="22.5" customHeight="1" x14ac:dyDescent="0.15">
      <c r="A10" s="2702" t="s">
        <v>1382</v>
      </c>
      <c r="B10" s="2702"/>
      <c r="C10" s="2702"/>
      <c r="D10" s="2702"/>
      <c r="E10" s="2702"/>
      <c r="F10" s="2702"/>
    </row>
    <row r="11" spans="1:11" ht="15" customHeight="1" x14ac:dyDescent="0.15">
      <c r="A11" s="2692" t="s">
        <v>21</v>
      </c>
      <c r="B11" s="2692"/>
      <c r="C11" s="2692"/>
      <c r="D11" s="2692"/>
      <c r="E11" s="2692"/>
      <c r="F11" s="2692"/>
    </row>
    <row r="12" spans="1:11" ht="15" customHeight="1" x14ac:dyDescent="0.15">
      <c r="A12" s="2709" t="s">
        <v>1358</v>
      </c>
      <c r="B12" s="2709"/>
      <c r="C12" s="2709"/>
      <c r="D12" s="2709"/>
      <c r="E12" s="2709"/>
      <c r="F12" s="2709"/>
    </row>
  </sheetData>
  <mergeCells count="8">
    <mergeCell ref="A11:F11"/>
    <mergeCell ref="A12:F12"/>
    <mergeCell ref="A2:F2"/>
    <mergeCell ref="A3:F3"/>
    <mergeCell ref="A4:A5"/>
    <mergeCell ref="B4:F4"/>
    <mergeCell ref="A9:F9"/>
    <mergeCell ref="A10:F10"/>
  </mergeCells>
  <pageMargins left="0.7" right="0.7" top="0.75" bottom="0.75" header="0.3" footer="0.3"/>
  <pageSetup paperSize="14" scale="89"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dimension ref="A1:AB64796"/>
  <sheetViews>
    <sheetView zoomScaleNormal="100" workbookViewId="0"/>
  </sheetViews>
  <sheetFormatPr baseColWidth="10" defaultColWidth="9.140625" defaultRowHeight="10.5" x14ac:dyDescent="0.15"/>
  <cols>
    <col min="1" max="1" width="17.5703125" style="120" customWidth="1"/>
    <col min="2" max="3" width="9" style="118" bestFit="1" customWidth="1"/>
    <col min="4" max="4" width="7.28515625" style="118" customWidth="1"/>
    <col min="5" max="5" width="7.85546875" style="118" customWidth="1"/>
    <col min="6" max="6" width="9.42578125" style="118" customWidth="1"/>
    <col min="7" max="7" width="7.85546875" style="118" customWidth="1"/>
    <col min="8" max="8" width="9.42578125" style="118" customWidth="1"/>
    <col min="9" max="9" width="9" style="118" bestFit="1" customWidth="1"/>
    <col min="10" max="10" width="7.85546875" style="118" customWidth="1"/>
    <col min="11" max="11" width="9.42578125" style="118" customWidth="1"/>
    <col min="12" max="12" width="7.85546875" style="118" customWidth="1"/>
    <col min="13" max="13" width="9.42578125" style="118" customWidth="1"/>
    <col min="14" max="14" width="8.85546875" style="118" customWidth="1"/>
    <col min="15" max="15" width="9" style="118" bestFit="1" customWidth="1"/>
    <col min="16" max="16" width="7.85546875" style="118" customWidth="1"/>
    <col min="17" max="17" width="9.42578125" style="118" customWidth="1"/>
    <col min="18" max="18" width="7.85546875" style="118" customWidth="1"/>
    <col min="19" max="19" width="9.42578125" style="118" customWidth="1"/>
    <col min="20" max="20" width="9.140625" style="118" customWidth="1"/>
    <col min="21" max="21" width="7.85546875" style="118" customWidth="1"/>
    <col min="22" max="22" width="9.42578125" style="118" customWidth="1"/>
    <col min="23" max="23" width="7.85546875" style="118" customWidth="1"/>
    <col min="24" max="24" width="9.42578125" style="118" customWidth="1"/>
    <col min="25" max="25" width="5.140625" style="118" customWidth="1"/>
    <col min="26" max="26" width="5.85546875" style="118" customWidth="1"/>
    <col min="27" max="27" width="9.85546875" style="118" customWidth="1"/>
    <col min="28" max="28" width="16.28515625" style="118" customWidth="1"/>
    <col min="29" max="16384" width="9.140625" style="118"/>
  </cols>
  <sheetData>
    <row r="1" spans="1:28" x14ac:dyDescent="0.15">
      <c r="C1" s="471"/>
      <c r="E1" s="471"/>
      <c r="F1" s="471"/>
      <c r="G1" s="471"/>
      <c r="H1" s="471"/>
      <c r="J1" s="575"/>
      <c r="P1" s="471"/>
      <c r="Q1" s="471"/>
      <c r="R1" s="471"/>
      <c r="S1" s="471"/>
    </row>
    <row r="2" spans="1:28" ht="15" customHeight="1" x14ac:dyDescent="0.15">
      <c r="A2" s="2715" t="s">
        <v>1383</v>
      </c>
      <c r="B2" s="2716"/>
      <c r="C2" s="2716"/>
      <c r="D2" s="2716"/>
      <c r="E2" s="2716"/>
      <c r="F2" s="2716"/>
      <c r="G2" s="2716"/>
      <c r="H2" s="2716"/>
      <c r="I2" s="2716"/>
      <c r="J2" s="2716"/>
      <c r="K2" s="2716"/>
      <c r="L2" s="2716"/>
      <c r="M2" s="2716"/>
      <c r="N2" s="2716"/>
      <c r="O2" s="2716"/>
      <c r="P2" s="2716"/>
      <c r="Q2" s="2716"/>
      <c r="R2" s="2716"/>
      <c r="S2" s="2716"/>
      <c r="T2" s="2716"/>
      <c r="U2" s="2716"/>
      <c r="V2" s="2716"/>
      <c r="W2" s="2716"/>
      <c r="X2" s="2716"/>
    </row>
    <row r="3" spans="1:28" ht="11.25" customHeight="1" x14ac:dyDescent="0.15">
      <c r="A3" s="2384"/>
      <c r="B3" s="2385"/>
      <c r="C3" s="2385"/>
      <c r="D3" s="2385"/>
      <c r="E3" s="2385"/>
      <c r="F3" s="2385"/>
      <c r="G3" s="2385"/>
      <c r="H3" s="2385"/>
      <c r="I3" s="2385"/>
      <c r="J3" s="2385"/>
      <c r="K3" s="2385"/>
      <c r="L3" s="2385"/>
      <c r="M3" s="2385"/>
      <c r="N3" s="2385"/>
      <c r="O3" s="2385"/>
      <c r="P3" s="2385"/>
      <c r="Q3" s="2385"/>
      <c r="R3" s="2385"/>
      <c r="S3" s="2385"/>
      <c r="T3" s="2385"/>
      <c r="U3" s="2385"/>
      <c r="V3" s="2385"/>
      <c r="W3" s="2385"/>
      <c r="X3" s="2385"/>
    </row>
    <row r="4" spans="1:28" ht="12.75" customHeight="1" x14ac:dyDescent="0.15">
      <c r="A4" s="2717" t="s">
        <v>1</v>
      </c>
      <c r="B4" s="2720" t="s">
        <v>89</v>
      </c>
      <c r="C4" s="2723" t="s">
        <v>1384</v>
      </c>
      <c r="D4" s="2535"/>
      <c r="E4" s="2535"/>
      <c r="F4" s="2535"/>
      <c r="G4" s="2535"/>
      <c r="H4" s="2535"/>
      <c r="I4" s="2535"/>
      <c r="J4" s="2535"/>
      <c r="K4" s="2535"/>
      <c r="L4" s="2535"/>
      <c r="M4" s="2536"/>
      <c r="N4" s="2534" t="s">
        <v>1385</v>
      </c>
      <c r="O4" s="2535"/>
      <c r="P4" s="2535"/>
      <c r="Q4" s="2535"/>
      <c r="R4" s="2535"/>
      <c r="S4" s="2535"/>
      <c r="T4" s="2535"/>
      <c r="U4" s="2535"/>
      <c r="V4" s="2535"/>
      <c r="W4" s="2535"/>
      <c r="X4" s="2536"/>
      <c r="Y4" s="576"/>
    </row>
    <row r="5" spans="1:28" ht="10.5" customHeight="1" x14ac:dyDescent="0.15">
      <c r="A5" s="2718"/>
      <c r="B5" s="2721"/>
      <c r="C5" s="2720" t="s">
        <v>89</v>
      </c>
      <c r="D5" s="2415" t="s">
        <v>1386</v>
      </c>
      <c r="E5" s="2415"/>
      <c r="F5" s="2415"/>
      <c r="G5" s="2415"/>
      <c r="H5" s="2415"/>
      <c r="I5" s="2415" t="s">
        <v>1387</v>
      </c>
      <c r="J5" s="2415"/>
      <c r="K5" s="2415"/>
      <c r="L5" s="2415"/>
      <c r="M5" s="2415"/>
      <c r="N5" s="2388" t="s">
        <v>89</v>
      </c>
      <c r="O5" s="2415" t="s">
        <v>1386</v>
      </c>
      <c r="P5" s="2415"/>
      <c r="Q5" s="2415"/>
      <c r="R5" s="2415"/>
      <c r="S5" s="2415"/>
      <c r="T5" s="2415" t="s">
        <v>1387</v>
      </c>
      <c r="U5" s="2415"/>
      <c r="V5" s="2415"/>
      <c r="W5" s="2415"/>
      <c r="X5" s="2415"/>
      <c r="Y5" s="576"/>
    </row>
    <row r="6" spans="1:28" x14ac:dyDescent="0.15">
      <c r="A6" s="2718"/>
      <c r="B6" s="2721"/>
      <c r="C6" s="2724"/>
      <c r="D6" s="2388" t="s">
        <v>89</v>
      </c>
      <c r="E6" s="2415" t="s">
        <v>1028</v>
      </c>
      <c r="F6" s="2415"/>
      <c r="G6" s="2415" t="s">
        <v>1029</v>
      </c>
      <c r="H6" s="2415"/>
      <c r="I6" s="2388" t="s">
        <v>89</v>
      </c>
      <c r="J6" s="2415" t="s">
        <v>1028</v>
      </c>
      <c r="K6" s="2415"/>
      <c r="L6" s="2415" t="s">
        <v>1029</v>
      </c>
      <c r="M6" s="2415"/>
      <c r="N6" s="2388"/>
      <c r="O6" s="2388" t="s">
        <v>89</v>
      </c>
      <c r="P6" s="2415" t="s">
        <v>1028</v>
      </c>
      <c r="Q6" s="2415"/>
      <c r="R6" s="2415" t="s">
        <v>1029</v>
      </c>
      <c r="S6" s="2415"/>
      <c r="T6" s="2388" t="s">
        <v>89</v>
      </c>
      <c r="U6" s="2415" t="s">
        <v>1028</v>
      </c>
      <c r="V6" s="2415"/>
      <c r="W6" s="2415" t="s">
        <v>1029</v>
      </c>
      <c r="X6" s="2415"/>
      <c r="Y6" s="576"/>
    </row>
    <row r="7" spans="1:28" ht="12.75" customHeight="1" x14ac:dyDescent="0.15">
      <c r="A7" s="2719"/>
      <c r="B7" s="2722"/>
      <c r="C7" s="2725"/>
      <c r="D7" s="2388"/>
      <c r="E7" s="145" t="s">
        <v>1388</v>
      </c>
      <c r="F7" s="145" t="s">
        <v>1389</v>
      </c>
      <c r="G7" s="145" t="s">
        <v>1388</v>
      </c>
      <c r="H7" s="145" t="s">
        <v>1389</v>
      </c>
      <c r="I7" s="2388"/>
      <c r="J7" s="145" t="s">
        <v>1388</v>
      </c>
      <c r="K7" s="145" t="s">
        <v>1389</v>
      </c>
      <c r="L7" s="145" t="s">
        <v>1388</v>
      </c>
      <c r="M7" s="145" t="s">
        <v>1389</v>
      </c>
      <c r="N7" s="2388"/>
      <c r="O7" s="2388"/>
      <c r="P7" s="145" t="s">
        <v>1388</v>
      </c>
      <c r="Q7" s="145" t="s">
        <v>1389</v>
      </c>
      <c r="R7" s="145" t="s">
        <v>1388</v>
      </c>
      <c r="S7" s="145" t="s">
        <v>1389</v>
      </c>
      <c r="T7" s="2388"/>
      <c r="U7" s="146" t="s">
        <v>1388</v>
      </c>
      <c r="V7" s="146" t="s">
        <v>1389</v>
      </c>
      <c r="W7" s="146" t="s">
        <v>1388</v>
      </c>
      <c r="X7" s="146" t="s">
        <v>1389</v>
      </c>
      <c r="Y7" s="576"/>
    </row>
    <row r="8" spans="1:28" s="194" customFormat="1" x14ac:dyDescent="0.15">
      <c r="A8" s="577" t="s">
        <v>71</v>
      </c>
      <c r="B8" s="578">
        <f>+C8+N8</f>
        <v>1303</v>
      </c>
      <c r="C8" s="578">
        <f>+D8+I8</f>
        <v>110</v>
      </c>
      <c r="D8" s="579">
        <f t="shared" ref="D8:X8" si="0">SUM(D9:D24)</f>
        <v>102</v>
      </c>
      <c r="E8" s="580">
        <f t="shared" si="0"/>
        <v>85</v>
      </c>
      <c r="F8" s="580">
        <f t="shared" si="0"/>
        <v>6</v>
      </c>
      <c r="G8" s="580">
        <f t="shared" si="0"/>
        <v>11</v>
      </c>
      <c r="H8" s="580">
        <f t="shared" si="0"/>
        <v>0</v>
      </c>
      <c r="I8" s="578">
        <f t="shared" si="0"/>
        <v>8</v>
      </c>
      <c r="J8" s="580">
        <f t="shared" si="0"/>
        <v>1</v>
      </c>
      <c r="K8" s="580">
        <f t="shared" si="0"/>
        <v>7</v>
      </c>
      <c r="L8" s="580">
        <f t="shared" si="0"/>
        <v>0</v>
      </c>
      <c r="M8" s="580">
        <f t="shared" si="0"/>
        <v>0</v>
      </c>
      <c r="N8" s="578">
        <f t="shared" si="0"/>
        <v>1193</v>
      </c>
      <c r="O8" s="578">
        <f>SUM(O9:O24)</f>
        <v>982</v>
      </c>
      <c r="P8" s="580">
        <f t="shared" si="0"/>
        <v>35</v>
      </c>
      <c r="Q8" s="580">
        <f t="shared" si="0"/>
        <v>822</v>
      </c>
      <c r="R8" s="580">
        <f t="shared" si="0"/>
        <v>0</v>
      </c>
      <c r="S8" s="580">
        <f t="shared" si="0"/>
        <v>125</v>
      </c>
      <c r="T8" s="581">
        <f t="shared" si="0"/>
        <v>211</v>
      </c>
      <c r="U8" s="580">
        <f t="shared" si="0"/>
        <v>0</v>
      </c>
      <c r="V8" s="580">
        <f t="shared" si="0"/>
        <v>209</v>
      </c>
      <c r="W8" s="580">
        <f t="shared" si="0"/>
        <v>0</v>
      </c>
      <c r="X8" s="581">
        <f t="shared" si="0"/>
        <v>2</v>
      </c>
      <c r="Y8" s="582"/>
    </row>
    <row r="9" spans="1:28" x14ac:dyDescent="0.15">
      <c r="A9" s="583" t="s">
        <v>5</v>
      </c>
      <c r="B9" s="578">
        <f t="shared" ref="B9:B23" si="1">+C9+N9</f>
        <v>4</v>
      </c>
      <c r="C9" s="578">
        <f t="shared" ref="C9:C23" si="2">+D9+I9</f>
        <v>0</v>
      </c>
      <c r="D9" s="584">
        <f>SUM(E9:H9)</f>
        <v>0</v>
      </c>
      <c r="E9" s="585">
        <v>0</v>
      </c>
      <c r="F9" s="585">
        <v>0</v>
      </c>
      <c r="G9" s="585">
        <v>0</v>
      </c>
      <c r="H9" s="585">
        <v>0</v>
      </c>
      <c r="I9" s="584">
        <f>SUM(J9:M9)</f>
        <v>0</v>
      </c>
      <c r="J9" s="585">
        <v>0</v>
      </c>
      <c r="K9" s="585">
        <v>0</v>
      </c>
      <c r="L9" s="585">
        <v>0</v>
      </c>
      <c r="M9" s="585">
        <v>0</v>
      </c>
      <c r="N9" s="584">
        <f>O9+T9</f>
        <v>4</v>
      </c>
      <c r="O9" s="584">
        <f>SUM(P9:S9)</f>
        <v>4</v>
      </c>
      <c r="P9" s="585">
        <v>0</v>
      </c>
      <c r="Q9" s="585">
        <v>4</v>
      </c>
      <c r="R9" s="585">
        <v>0</v>
      </c>
      <c r="S9" s="585">
        <v>0</v>
      </c>
      <c r="T9" s="584">
        <f>SUM(U9:X9)</f>
        <v>0</v>
      </c>
      <c r="U9" s="585">
        <v>0</v>
      </c>
      <c r="V9" s="585">
        <v>0</v>
      </c>
      <c r="W9" s="585">
        <v>0</v>
      </c>
      <c r="X9" s="585">
        <v>0</v>
      </c>
      <c r="Y9" s="423"/>
      <c r="Z9" s="120"/>
      <c r="AA9" s="120"/>
      <c r="AB9" s="120"/>
    </row>
    <row r="10" spans="1:28" x14ac:dyDescent="0.15">
      <c r="A10" s="583" t="s">
        <v>7</v>
      </c>
      <c r="B10" s="578">
        <f t="shared" si="1"/>
        <v>5</v>
      </c>
      <c r="C10" s="578">
        <f t="shared" si="2"/>
        <v>0</v>
      </c>
      <c r="D10" s="584">
        <f t="shared" ref="D10:D23" si="3">SUM(E10:H10)</f>
        <v>0</v>
      </c>
      <c r="E10" s="585">
        <v>0</v>
      </c>
      <c r="F10" s="585">
        <v>0</v>
      </c>
      <c r="G10" s="585">
        <v>0</v>
      </c>
      <c r="H10" s="585">
        <v>0</v>
      </c>
      <c r="I10" s="584">
        <f t="shared" ref="I10:I23" si="4">SUM(J10:M10)</f>
        <v>0</v>
      </c>
      <c r="J10" s="585">
        <v>0</v>
      </c>
      <c r="K10" s="585">
        <v>0</v>
      </c>
      <c r="L10" s="585">
        <v>0</v>
      </c>
      <c r="M10" s="585">
        <v>0</v>
      </c>
      <c r="N10" s="584">
        <f t="shared" ref="N10:N23" si="5">O10+T10</f>
        <v>5</v>
      </c>
      <c r="O10" s="584">
        <f t="shared" ref="O10:O23" si="6">SUM(P10:S10)</f>
        <v>4</v>
      </c>
      <c r="P10" s="585">
        <v>0</v>
      </c>
      <c r="Q10" s="585">
        <v>4</v>
      </c>
      <c r="R10" s="585">
        <v>0</v>
      </c>
      <c r="S10" s="585">
        <v>0</v>
      </c>
      <c r="T10" s="584">
        <f t="shared" ref="T10:T23" si="7">SUM(U10:X10)</f>
        <v>1</v>
      </c>
      <c r="U10" s="585">
        <v>0</v>
      </c>
      <c r="V10" s="585">
        <v>1</v>
      </c>
      <c r="W10" s="585">
        <v>0</v>
      </c>
      <c r="X10" s="585">
        <v>0</v>
      </c>
      <c r="Y10" s="423"/>
      <c r="Z10" s="120"/>
      <c r="AA10" s="120"/>
      <c r="AB10" s="120"/>
    </row>
    <row r="11" spans="1:28" x14ac:dyDescent="0.15">
      <c r="A11" s="583" t="s">
        <v>8</v>
      </c>
      <c r="B11" s="578">
        <f t="shared" si="1"/>
        <v>13</v>
      </c>
      <c r="C11" s="578">
        <f t="shared" si="2"/>
        <v>0</v>
      </c>
      <c r="D11" s="584">
        <f t="shared" si="3"/>
        <v>0</v>
      </c>
      <c r="E11" s="585">
        <v>0</v>
      </c>
      <c r="F11" s="585">
        <v>0</v>
      </c>
      <c r="G11" s="585">
        <v>0</v>
      </c>
      <c r="H11" s="585">
        <v>0</v>
      </c>
      <c r="I11" s="584">
        <f t="shared" si="4"/>
        <v>0</v>
      </c>
      <c r="J11" s="585">
        <v>0</v>
      </c>
      <c r="K11" s="585">
        <v>0</v>
      </c>
      <c r="L11" s="585">
        <v>0</v>
      </c>
      <c r="M11" s="585">
        <v>0</v>
      </c>
      <c r="N11" s="584">
        <f t="shared" si="5"/>
        <v>13</v>
      </c>
      <c r="O11" s="584">
        <f t="shared" si="6"/>
        <v>10</v>
      </c>
      <c r="P11" s="585">
        <v>0</v>
      </c>
      <c r="Q11" s="585">
        <v>10</v>
      </c>
      <c r="R11" s="585">
        <v>0</v>
      </c>
      <c r="S11" s="585">
        <v>0</v>
      </c>
      <c r="T11" s="584">
        <f t="shared" si="7"/>
        <v>3</v>
      </c>
      <c r="U11" s="585">
        <v>0</v>
      </c>
      <c r="V11" s="585">
        <v>3</v>
      </c>
      <c r="W11" s="585">
        <v>0</v>
      </c>
      <c r="X11" s="585">
        <v>0</v>
      </c>
      <c r="Y11" s="423"/>
      <c r="Z11" s="120"/>
      <c r="AA11" s="120"/>
      <c r="AB11" s="120"/>
    </row>
    <row r="12" spans="1:28" x14ac:dyDescent="0.15">
      <c r="A12" s="586" t="s">
        <v>9</v>
      </c>
      <c r="B12" s="578">
        <f t="shared" si="1"/>
        <v>1</v>
      </c>
      <c r="C12" s="578">
        <f t="shared" si="2"/>
        <v>0</v>
      </c>
      <c r="D12" s="584">
        <f t="shared" si="3"/>
        <v>0</v>
      </c>
      <c r="E12" s="585">
        <v>0</v>
      </c>
      <c r="F12" s="585">
        <v>0</v>
      </c>
      <c r="G12" s="585">
        <v>0</v>
      </c>
      <c r="H12" s="585">
        <v>0</v>
      </c>
      <c r="I12" s="584">
        <f t="shared" si="4"/>
        <v>0</v>
      </c>
      <c r="J12" s="585">
        <v>0</v>
      </c>
      <c r="K12" s="585">
        <v>0</v>
      </c>
      <c r="L12" s="585">
        <v>0</v>
      </c>
      <c r="M12" s="585">
        <v>0</v>
      </c>
      <c r="N12" s="584">
        <f t="shared" si="5"/>
        <v>1</v>
      </c>
      <c r="O12" s="584">
        <f t="shared" si="6"/>
        <v>1</v>
      </c>
      <c r="P12" s="585">
        <v>0</v>
      </c>
      <c r="Q12" s="585">
        <v>1</v>
      </c>
      <c r="R12" s="585">
        <v>0</v>
      </c>
      <c r="S12" s="585">
        <v>0</v>
      </c>
      <c r="T12" s="584">
        <f t="shared" si="7"/>
        <v>0</v>
      </c>
      <c r="U12" s="585">
        <v>0</v>
      </c>
      <c r="V12" s="585">
        <v>0</v>
      </c>
      <c r="W12" s="585">
        <v>0</v>
      </c>
      <c r="X12" s="585">
        <v>0</v>
      </c>
      <c r="Y12" s="423"/>
      <c r="Z12" s="120"/>
      <c r="AA12" s="120"/>
      <c r="AB12" s="120"/>
    </row>
    <row r="13" spans="1:28" x14ac:dyDescent="0.15">
      <c r="A13" s="586" t="s">
        <v>10</v>
      </c>
      <c r="B13" s="578">
        <f t="shared" si="1"/>
        <v>23</v>
      </c>
      <c r="C13" s="578">
        <f t="shared" si="2"/>
        <v>0</v>
      </c>
      <c r="D13" s="584">
        <f t="shared" si="3"/>
        <v>0</v>
      </c>
      <c r="E13" s="585">
        <v>0</v>
      </c>
      <c r="F13" s="585">
        <v>0</v>
      </c>
      <c r="G13" s="585">
        <v>0</v>
      </c>
      <c r="H13" s="585">
        <v>0</v>
      </c>
      <c r="I13" s="584">
        <f t="shared" si="4"/>
        <v>0</v>
      </c>
      <c r="J13" s="585">
        <v>0</v>
      </c>
      <c r="K13" s="585">
        <v>0</v>
      </c>
      <c r="L13" s="585">
        <v>0</v>
      </c>
      <c r="M13" s="585">
        <v>0</v>
      </c>
      <c r="N13" s="584">
        <f t="shared" si="5"/>
        <v>23</v>
      </c>
      <c r="O13" s="584">
        <f t="shared" si="6"/>
        <v>20</v>
      </c>
      <c r="P13" s="585">
        <v>0</v>
      </c>
      <c r="Q13" s="585">
        <v>20</v>
      </c>
      <c r="R13" s="585">
        <v>0</v>
      </c>
      <c r="S13" s="585">
        <v>0</v>
      </c>
      <c r="T13" s="584">
        <f t="shared" si="7"/>
        <v>3</v>
      </c>
      <c r="U13" s="585">
        <v>0</v>
      </c>
      <c r="V13" s="585">
        <v>3</v>
      </c>
      <c r="W13" s="585">
        <v>0</v>
      </c>
      <c r="X13" s="585">
        <v>0</v>
      </c>
      <c r="Y13" s="423"/>
      <c r="Z13" s="120"/>
      <c r="AA13" s="577"/>
      <c r="AB13" s="577"/>
    </row>
    <row r="14" spans="1:28" x14ac:dyDescent="0.15">
      <c r="A14" s="583" t="s">
        <v>11</v>
      </c>
      <c r="B14" s="587">
        <f t="shared" si="1"/>
        <v>103</v>
      </c>
      <c r="C14" s="587">
        <f t="shared" si="2"/>
        <v>6</v>
      </c>
      <c r="D14" s="588">
        <f t="shared" si="3"/>
        <v>6</v>
      </c>
      <c r="E14" s="585">
        <v>6</v>
      </c>
      <c r="F14" s="585">
        <v>0</v>
      </c>
      <c r="G14" s="585">
        <v>0</v>
      </c>
      <c r="H14" s="585">
        <v>0</v>
      </c>
      <c r="I14" s="588">
        <f t="shared" si="4"/>
        <v>0</v>
      </c>
      <c r="J14" s="585">
        <v>0</v>
      </c>
      <c r="K14" s="585">
        <v>0</v>
      </c>
      <c r="L14" s="585">
        <v>0</v>
      </c>
      <c r="M14" s="585">
        <v>0</v>
      </c>
      <c r="N14" s="588">
        <f t="shared" si="5"/>
        <v>97</v>
      </c>
      <c r="O14" s="588">
        <f t="shared" si="6"/>
        <v>96</v>
      </c>
      <c r="P14" s="585">
        <v>1</v>
      </c>
      <c r="Q14" s="585">
        <v>87</v>
      </c>
      <c r="R14" s="585">
        <v>0</v>
      </c>
      <c r="S14" s="585">
        <v>8</v>
      </c>
      <c r="T14" s="584">
        <f t="shared" si="7"/>
        <v>1</v>
      </c>
      <c r="U14" s="585">
        <v>0</v>
      </c>
      <c r="V14" s="585">
        <v>1</v>
      </c>
      <c r="W14" s="585">
        <v>0</v>
      </c>
      <c r="X14" s="585">
        <v>0</v>
      </c>
      <c r="Y14" s="423"/>
      <c r="Z14" s="120"/>
      <c r="AA14" s="120"/>
      <c r="AB14" s="120"/>
    </row>
    <row r="15" spans="1:28" x14ac:dyDescent="0.15">
      <c r="A15" s="583" t="s">
        <v>12</v>
      </c>
      <c r="B15" s="587">
        <f t="shared" si="1"/>
        <v>1064</v>
      </c>
      <c r="C15" s="587">
        <f t="shared" si="2"/>
        <v>95</v>
      </c>
      <c r="D15" s="588">
        <f t="shared" si="3"/>
        <v>94</v>
      </c>
      <c r="E15" s="585">
        <v>77</v>
      </c>
      <c r="F15" s="585">
        <v>6</v>
      </c>
      <c r="G15" s="585">
        <v>11</v>
      </c>
      <c r="H15" s="585">
        <v>0</v>
      </c>
      <c r="I15" s="588">
        <f t="shared" si="4"/>
        <v>1</v>
      </c>
      <c r="J15" s="585">
        <v>1</v>
      </c>
      <c r="K15" s="585">
        <v>0</v>
      </c>
      <c r="L15" s="585">
        <v>0</v>
      </c>
      <c r="M15" s="585">
        <v>0</v>
      </c>
      <c r="N15" s="588">
        <f t="shared" si="5"/>
        <v>969</v>
      </c>
      <c r="O15" s="588">
        <f t="shared" si="6"/>
        <v>768</v>
      </c>
      <c r="P15" s="585">
        <v>32</v>
      </c>
      <c r="Q15" s="585">
        <v>620</v>
      </c>
      <c r="R15" s="585">
        <v>0</v>
      </c>
      <c r="S15" s="585">
        <v>116</v>
      </c>
      <c r="T15" s="584">
        <f t="shared" si="7"/>
        <v>201</v>
      </c>
      <c r="U15" s="585">
        <v>0</v>
      </c>
      <c r="V15" s="585">
        <v>199</v>
      </c>
      <c r="W15" s="585">
        <v>0</v>
      </c>
      <c r="X15" s="585">
        <v>2</v>
      </c>
      <c r="Y15" s="423"/>
      <c r="Z15" s="120"/>
      <c r="AA15" s="120"/>
      <c r="AB15" s="120"/>
    </row>
    <row r="16" spans="1:28" x14ac:dyDescent="0.15">
      <c r="A16" s="586" t="s">
        <v>13</v>
      </c>
      <c r="B16" s="587">
        <f t="shared" si="1"/>
        <v>10</v>
      </c>
      <c r="C16" s="587">
        <f t="shared" si="2"/>
        <v>0</v>
      </c>
      <c r="D16" s="585">
        <f t="shared" si="3"/>
        <v>0</v>
      </c>
      <c r="E16" s="585">
        <v>0</v>
      </c>
      <c r="F16" s="585">
        <v>0</v>
      </c>
      <c r="G16" s="585">
        <v>0</v>
      </c>
      <c r="H16" s="585">
        <v>0</v>
      </c>
      <c r="I16" s="588">
        <f t="shared" si="4"/>
        <v>0</v>
      </c>
      <c r="J16" s="585">
        <v>0</v>
      </c>
      <c r="K16" s="585">
        <v>0</v>
      </c>
      <c r="L16" s="585">
        <v>0</v>
      </c>
      <c r="M16" s="585">
        <v>0</v>
      </c>
      <c r="N16" s="588">
        <f t="shared" si="5"/>
        <v>10</v>
      </c>
      <c r="O16" s="588">
        <f t="shared" si="6"/>
        <v>10</v>
      </c>
      <c r="P16" s="585">
        <v>0</v>
      </c>
      <c r="Q16" s="585">
        <v>10</v>
      </c>
      <c r="R16" s="585">
        <v>0</v>
      </c>
      <c r="S16" s="585">
        <v>0</v>
      </c>
      <c r="T16" s="584">
        <f t="shared" si="7"/>
        <v>0</v>
      </c>
      <c r="U16" s="585">
        <v>0</v>
      </c>
      <c r="V16" s="585">
        <v>0</v>
      </c>
      <c r="W16" s="585">
        <v>0</v>
      </c>
      <c r="X16" s="585">
        <v>0</v>
      </c>
      <c r="Y16" s="423"/>
      <c r="Z16" s="120"/>
      <c r="AA16" s="120"/>
      <c r="AB16" s="120"/>
    </row>
    <row r="17" spans="1:28" x14ac:dyDescent="0.15">
      <c r="A17" s="586" t="s">
        <v>14</v>
      </c>
      <c r="B17" s="587">
        <f t="shared" si="1"/>
        <v>8</v>
      </c>
      <c r="C17" s="587">
        <f t="shared" si="2"/>
        <v>0</v>
      </c>
      <c r="D17" s="585">
        <f t="shared" si="3"/>
        <v>0</v>
      </c>
      <c r="E17" s="585">
        <v>0</v>
      </c>
      <c r="F17" s="585">
        <v>0</v>
      </c>
      <c r="G17" s="585">
        <v>0</v>
      </c>
      <c r="H17" s="585">
        <v>0</v>
      </c>
      <c r="I17" s="588">
        <f t="shared" si="4"/>
        <v>0</v>
      </c>
      <c r="J17" s="585">
        <v>0</v>
      </c>
      <c r="K17" s="585">
        <v>0</v>
      </c>
      <c r="L17" s="585">
        <v>0</v>
      </c>
      <c r="M17" s="585">
        <v>0</v>
      </c>
      <c r="N17" s="588">
        <f t="shared" si="5"/>
        <v>8</v>
      </c>
      <c r="O17" s="588">
        <f t="shared" si="6"/>
        <v>8</v>
      </c>
      <c r="P17" s="585">
        <v>0</v>
      </c>
      <c r="Q17" s="585">
        <v>8</v>
      </c>
      <c r="R17" s="585">
        <v>0</v>
      </c>
      <c r="S17" s="585">
        <v>0</v>
      </c>
      <c r="T17" s="584">
        <f t="shared" si="7"/>
        <v>0</v>
      </c>
      <c r="U17" s="585">
        <v>0</v>
      </c>
      <c r="V17" s="585">
        <v>0</v>
      </c>
      <c r="W17" s="585">
        <v>0</v>
      </c>
      <c r="X17" s="585">
        <v>0</v>
      </c>
      <c r="Y17" s="423"/>
      <c r="Z17" s="120"/>
      <c r="AA17" s="120"/>
      <c r="AB17" s="120"/>
    </row>
    <row r="18" spans="1:28" x14ac:dyDescent="0.15">
      <c r="A18" s="586" t="s">
        <v>15</v>
      </c>
      <c r="B18" s="587">
        <f t="shared" si="1"/>
        <v>43</v>
      </c>
      <c r="C18" s="587">
        <f t="shared" si="2"/>
        <v>8</v>
      </c>
      <c r="D18" s="588">
        <f t="shared" si="3"/>
        <v>1</v>
      </c>
      <c r="E18" s="589">
        <v>1</v>
      </c>
      <c r="F18" s="589">
        <v>0</v>
      </c>
      <c r="G18" s="589">
        <v>0</v>
      </c>
      <c r="H18" s="589">
        <v>0</v>
      </c>
      <c r="I18" s="588">
        <f t="shared" si="4"/>
        <v>7</v>
      </c>
      <c r="J18" s="585">
        <v>0</v>
      </c>
      <c r="K18" s="585">
        <v>7</v>
      </c>
      <c r="L18" s="585">
        <v>0</v>
      </c>
      <c r="M18" s="585">
        <v>0</v>
      </c>
      <c r="N18" s="588">
        <f t="shared" si="5"/>
        <v>35</v>
      </c>
      <c r="O18" s="588">
        <f t="shared" si="6"/>
        <v>35</v>
      </c>
      <c r="P18" s="585">
        <v>1</v>
      </c>
      <c r="Q18" s="585">
        <v>33</v>
      </c>
      <c r="R18" s="585">
        <v>0</v>
      </c>
      <c r="S18" s="585">
        <v>1</v>
      </c>
      <c r="T18" s="584">
        <f t="shared" si="7"/>
        <v>0</v>
      </c>
      <c r="U18" s="585">
        <v>0</v>
      </c>
      <c r="V18" s="585">
        <v>0</v>
      </c>
      <c r="W18" s="585">
        <v>0</v>
      </c>
      <c r="X18" s="585">
        <v>0</v>
      </c>
      <c r="Y18" s="423"/>
      <c r="Z18" s="120"/>
      <c r="AA18" s="120"/>
      <c r="AB18" s="120"/>
    </row>
    <row r="19" spans="1:28" x14ac:dyDescent="0.15">
      <c r="A19" s="583" t="s">
        <v>16</v>
      </c>
      <c r="B19" s="587">
        <f t="shared" si="1"/>
        <v>14</v>
      </c>
      <c r="C19" s="587">
        <f t="shared" si="2"/>
        <v>0</v>
      </c>
      <c r="D19" s="588">
        <f t="shared" si="3"/>
        <v>0</v>
      </c>
      <c r="E19" s="585">
        <v>0</v>
      </c>
      <c r="F19" s="585">
        <v>0</v>
      </c>
      <c r="G19" s="585">
        <v>0</v>
      </c>
      <c r="H19" s="585">
        <v>0</v>
      </c>
      <c r="I19" s="588">
        <f t="shared" si="4"/>
        <v>0</v>
      </c>
      <c r="J19" s="585">
        <v>0</v>
      </c>
      <c r="K19" s="585">
        <v>0</v>
      </c>
      <c r="L19" s="585">
        <v>0</v>
      </c>
      <c r="M19" s="585">
        <v>0</v>
      </c>
      <c r="N19" s="588">
        <f t="shared" si="5"/>
        <v>14</v>
      </c>
      <c r="O19" s="588">
        <f t="shared" si="6"/>
        <v>13</v>
      </c>
      <c r="P19" s="585">
        <v>0</v>
      </c>
      <c r="Q19" s="585">
        <v>13</v>
      </c>
      <c r="R19" s="585">
        <v>0</v>
      </c>
      <c r="S19" s="585">
        <v>0</v>
      </c>
      <c r="T19" s="584">
        <f t="shared" si="7"/>
        <v>1</v>
      </c>
      <c r="U19" s="585">
        <v>0</v>
      </c>
      <c r="V19" s="585">
        <v>1</v>
      </c>
      <c r="W19" s="585">
        <v>0</v>
      </c>
      <c r="X19" s="585">
        <v>0</v>
      </c>
      <c r="Y19" s="423"/>
      <c r="Z19" s="120"/>
      <c r="AA19" s="120"/>
      <c r="AB19" s="120"/>
    </row>
    <row r="20" spans="1:28" x14ac:dyDescent="0.15">
      <c r="A20" s="583" t="s">
        <v>418</v>
      </c>
      <c r="B20" s="587">
        <f t="shared" si="1"/>
        <v>1</v>
      </c>
      <c r="C20" s="587">
        <f t="shared" si="2"/>
        <v>0</v>
      </c>
      <c r="D20" s="588">
        <f t="shared" si="3"/>
        <v>0</v>
      </c>
      <c r="E20" s="585">
        <v>0</v>
      </c>
      <c r="F20" s="585">
        <v>0</v>
      </c>
      <c r="G20" s="585">
        <v>0</v>
      </c>
      <c r="H20" s="585">
        <v>0</v>
      </c>
      <c r="I20" s="588">
        <f t="shared" si="4"/>
        <v>0</v>
      </c>
      <c r="J20" s="585">
        <v>0</v>
      </c>
      <c r="K20" s="585">
        <v>0</v>
      </c>
      <c r="L20" s="585">
        <v>0</v>
      </c>
      <c r="M20" s="585">
        <v>0</v>
      </c>
      <c r="N20" s="588">
        <f t="shared" si="5"/>
        <v>1</v>
      </c>
      <c r="O20" s="588">
        <f t="shared" si="6"/>
        <v>1</v>
      </c>
      <c r="P20" s="585">
        <v>0</v>
      </c>
      <c r="Q20" s="585">
        <v>1</v>
      </c>
      <c r="R20" s="585">
        <v>0</v>
      </c>
      <c r="S20" s="585">
        <v>0</v>
      </c>
      <c r="T20" s="584">
        <f t="shared" si="7"/>
        <v>0</v>
      </c>
      <c r="U20" s="585">
        <v>0</v>
      </c>
      <c r="V20" s="585">
        <v>0</v>
      </c>
      <c r="W20" s="585">
        <v>0</v>
      </c>
      <c r="X20" s="585">
        <v>0</v>
      </c>
      <c r="Y20" s="423"/>
    </row>
    <row r="21" spans="1:28" x14ac:dyDescent="0.15">
      <c r="A21" s="583" t="s">
        <v>314</v>
      </c>
      <c r="B21" s="578">
        <f t="shared" si="1"/>
        <v>8</v>
      </c>
      <c r="C21" s="578">
        <f t="shared" si="2"/>
        <v>0</v>
      </c>
      <c r="D21" s="584">
        <f t="shared" si="3"/>
        <v>0</v>
      </c>
      <c r="E21" s="585">
        <v>0</v>
      </c>
      <c r="F21" s="585">
        <v>0</v>
      </c>
      <c r="G21" s="585">
        <v>0</v>
      </c>
      <c r="H21" s="585">
        <v>0</v>
      </c>
      <c r="I21" s="584">
        <f t="shared" si="4"/>
        <v>0</v>
      </c>
      <c r="J21" s="585">
        <v>0</v>
      </c>
      <c r="K21" s="585">
        <v>0</v>
      </c>
      <c r="L21" s="585">
        <v>0</v>
      </c>
      <c r="M21" s="585">
        <v>0</v>
      </c>
      <c r="N21" s="584">
        <f t="shared" si="5"/>
        <v>8</v>
      </c>
      <c r="O21" s="584">
        <f t="shared" si="6"/>
        <v>7</v>
      </c>
      <c r="P21" s="585">
        <v>0</v>
      </c>
      <c r="Q21" s="585">
        <v>7</v>
      </c>
      <c r="R21" s="585">
        <v>0</v>
      </c>
      <c r="S21" s="585">
        <v>0</v>
      </c>
      <c r="T21" s="584">
        <f t="shared" si="7"/>
        <v>1</v>
      </c>
      <c r="U21" s="585">
        <v>0</v>
      </c>
      <c r="V21" s="585">
        <v>1</v>
      </c>
      <c r="W21" s="585">
        <v>0</v>
      </c>
      <c r="X21" s="585">
        <v>0</v>
      </c>
      <c r="Y21" s="423"/>
    </row>
    <row r="22" spans="1:28" x14ac:dyDescent="0.15">
      <c r="A22" s="586" t="s">
        <v>19</v>
      </c>
      <c r="B22" s="578">
        <f t="shared" si="1"/>
        <v>2</v>
      </c>
      <c r="C22" s="578">
        <f t="shared" si="2"/>
        <v>0</v>
      </c>
      <c r="D22" s="584">
        <f t="shared" si="3"/>
        <v>0</v>
      </c>
      <c r="E22" s="585">
        <v>0</v>
      </c>
      <c r="F22" s="585">
        <v>0</v>
      </c>
      <c r="G22" s="585">
        <v>0</v>
      </c>
      <c r="H22" s="585">
        <v>0</v>
      </c>
      <c r="I22" s="584">
        <f t="shared" si="4"/>
        <v>0</v>
      </c>
      <c r="J22" s="585">
        <v>0</v>
      </c>
      <c r="K22" s="585">
        <v>0</v>
      </c>
      <c r="L22" s="585">
        <v>0</v>
      </c>
      <c r="M22" s="585">
        <v>0</v>
      </c>
      <c r="N22" s="584">
        <f t="shared" si="5"/>
        <v>2</v>
      </c>
      <c r="O22" s="584">
        <f t="shared" si="6"/>
        <v>2</v>
      </c>
      <c r="P22" s="585">
        <v>1</v>
      </c>
      <c r="Q22" s="585">
        <v>1</v>
      </c>
      <c r="R22" s="585">
        <v>0</v>
      </c>
      <c r="S22" s="585">
        <v>0</v>
      </c>
      <c r="T22" s="584">
        <f t="shared" si="7"/>
        <v>0</v>
      </c>
      <c r="U22" s="585">
        <v>0</v>
      </c>
      <c r="V22" s="585">
        <v>0</v>
      </c>
      <c r="W22" s="585">
        <v>0</v>
      </c>
      <c r="X22" s="585">
        <v>0</v>
      </c>
      <c r="Y22" s="423"/>
    </row>
    <row r="23" spans="1:28" x14ac:dyDescent="0.15">
      <c r="A23" s="586" t="s">
        <v>20</v>
      </c>
      <c r="B23" s="578">
        <f t="shared" si="1"/>
        <v>2</v>
      </c>
      <c r="C23" s="578">
        <f t="shared" si="2"/>
        <v>0</v>
      </c>
      <c r="D23" s="584">
        <f t="shared" si="3"/>
        <v>0</v>
      </c>
      <c r="E23" s="585">
        <v>0</v>
      </c>
      <c r="F23" s="585">
        <v>0</v>
      </c>
      <c r="G23" s="585">
        <v>0</v>
      </c>
      <c r="H23" s="585">
        <v>0</v>
      </c>
      <c r="I23" s="584">
        <f t="shared" si="4"/>
        <v>0</v>
      </c>
      <c r="J23" s="585">
        <v>0</v>
      </c>
      <c r="K23" s="585">
        <v>0</v>
      </c>
      <c r="L23" s="585">
        <v>0</v>
      </c>
      <c r="M23" s="585">
        <v>0</v>
      </c>
      <c r="N23" s="584">
        <f t="shared" si="5"/>
        <v>2</v>
      </c>
      <c r="O23" s="584">
        <f t="shared" si="6"/>
        <v>2</v>
      </c>
      <c r="P23" s="585">
        <v>0</v>
      </c>
      <c r="Q23" s="585">
        <v>2</v>
      </c>
      <c r="R23" s="585">
        <v>0</v>
      </c>
      <c r="S23" s="585">
        <v>0</v>
      </c>
      <c r="T23" s="584">
        <f t="shared" si="7"/>
        <v>0</v>
      </c>
      <c r="U23" s="585">
        <v>0</v>
      </c>
      <c r="V23" s="585">
        <v>0</v>
      </c>
      <c r="W23" s="585">
        <v>0</v>
      </c>
      <c r="X23" s="585">
        <v>0</v>
      </c>
      <c r="Y23" s="423"/>
    </row>
    <row r="24" spans="1:28" ht="11.25" x14ac:dyDescent="0.15">
      <c r="A24" s="583" t="s">
        <v>1390</v>
      </c>
      <c r="B24" s="578">
        <f>+C24+N24</f>
        <v>2</v>
      </c>
      <c r="C24" s="578">
        <f>+D24+I24</f>
        <v>1</v>
      </c>
      <c r="D24" s="584">
        <f>SUM(E24:H24)</f>
        <v>1</v>
      </c>
      <c r="E24" s="585">
        <v>1</v>
      </c>
      <c r="F24" s="585">
        <v>0</v>
      </c>
      <c r="G24" s="585">
        <v>0</v>
      </c>
      <c r="H24" s="585">
        <v>0</v>
      </c>
      <c r="I24" s="590">
        <f>SUM(J24:M24)</f>
        <v>0</v>
      </c>
      <c r="J24" s="585">
        <v>0</v>
      </c>
      <c r="K24" s="585">
        <v>0</v>
      </c>
      <c r="L24" s="585">
        <v>0</v>
      </c>
      <c r="M24" s="585">
        <v>0</v>
      </c>
      <c r="N24" s="584">
        <f>O24+T24</f>
        <v>1</v>
      </c>
      <c r="O24" s="584">
        <f>SUM(P24:S24)</f>
        <v>1</v>
      </c>
      <c r="P24" s="585">
        <v>0</v>
      </c>
      <c r="Q24" s="585">
        <v>1</v>
      </c>
      <c r="R24" s="585">
        <v>0</v>
      </c>
      <c r="S24" s="585">
        <v>0</v>
      </c>
      <c r="T24" s="584">
        <f>SUM(U24:X24)</f>
        <v>0</v>
      </c>
      <c r="U24" s="585">
        <v>0</v>
      </c>
      <c r="V24" s="585">
        <v>0</v>
      </c>
      <c r="W24" s="585">
        <v>0</v>
      </c>
      <c r="X24" s="585">
        <v>0</v>
      </c>
      <c r="Y24" s="423"/>
    </row>
    <row r="25" spans="1:28" x14ac:dyDescent="0.15">
      <c r="A25" s="583"/>
      <c r="B25" s="591"/>
      <c r="C25" s="591"/>
      <c r="D25" s="592"/>
      <c r="E25" s="423"/>
      <c r="F25" s="423"/>
      <c r="G25" s="423"/>
      <c r="H25" s="423"/>
      <c r="I25" s="593"/>
      <c r="J25" s="152"/>
      <c r="K25" s="152"/>
      <c r="L25" s="152"/>
      <c r="M25" s="152"/>
      <c r="N25" s="592"/>
      <c r="O25" s="592"/>
      <c r="P25" s="160"/>
      <c r="Q25" s="160"/>
      <c r="R25" s="160"/>
      <c r="S25" s="160"/>
      <c r="T25" s="592"/>
      <c r="U25" s="160"/>
      <c r="V25" s="160"/>
      <c r="W25" s="160"/>
      <c r="X25" s="160"/>
      <c r="Y25" s="160"/>
    </row>
    <row r="26" spans="1:28" ht="15" customHeight="1" x14ac:dyDescent="0.15">
      <c r="A26" s="2711" t="s">
        <v>1391</v>
      </c>
      <c r="B26" s="2711"/>
      <c r="C26" s="2711"/>
      <c r="D26" s="2711"/>
      <c r="E26" s="2711"/>
      <c r="F26" s="2711"/>
      <c r="G26" s="2711"/>
      <c r="H26" s="2711"/>
      <c r="I26" s="2711"/>
      <c r="J26" s="2711"/>
      <c r="K26" s="2711"/>
      <c r="L26" s="2711"/>
      <c r="M26" s="2711"/>
      <c r="N26" s="2711"/>
      <c r="O26" s="2711"/>
      <c r="P26" s="2711"/>
      <c r="Q26" s="2711"/>
      <c r="R26" s="2711"/>
      <c r="S26" s="2711"/>
      <c r="T26" s="2711"/>
      <c r="U26" s="2711"/>
      <c r="V26" s="2711"/>
      <c r="W26" s="2711"/>
      <c r="X26" s="2711"/>
      <c r="Y26" s="594"/>
    </row>
    <row r="27" spans="1:28" ht="17.25" customHeight="1" x14ac:dyDescent="0.15">
      <c r="A27" s="2712" t="s">
        <v>1392</v>
      </c>
      <c r="B27" s="2713"/>
      <c r="C27" s="2713"/>
      <c r="D27" s="2713"/>
      <c r="E27" s="2713"/>
      <c r="F27" s="2713"/>
      <c r="G27" s="2713"/>
      <c r="H27" s="2713"/>
      <c r="I27" s="2713"/>
      <c r="J27" s="2713"/>
      <c r="K27" s="2713"/>
      <c r="L27" s="2713"/>
      <c r="M27" s="2713"/>
      <c r="N27" s="2713"/>
      <c r="O27" s="2713"/>
      <c r="P27" s="2713"/>
      <c r="Q27" s="2713"/>
      <c r="R27" s="2713"/>
      <c r="S27" s="2713"/>
      <c r="T27" s="2713"/>
      <c r="U27" s="2713"/>
      <c r="V27" s="2713"/>
      <c r="W27" s="2713"/>
      <c r="X27" s="2713"/>
      <c r="Y27" s="583"/>
    </row>
    <row r="28" spans="1:28" x14ac:dyDescent="0.15">
      <c r="A28" s="2714" t="s">
        <v>510</v>
      </c>
      <c r="B28" s="2714"/>
      <c r="C28" s="2714"/>
      <c r="D28" s="2714"/>
      <c r="E28" s="2714"/>
      <c r="F28" s="2714"/>
      <c r="G28" s="2714"/>
      <c r="H28" s="2714"/>
      <c r="I28" s="2714"/>
      <c r="J28" s="2714"/>
      <c r="K28" s="2714"/>
      <c r="L28" s="2714"/>
      <c r="M28" s="2714"/>
      <c r="N28" s="2714"/>
      <c r="O28" s="2714"/>
      <c r="P28" s="2714"/>
      <c r="Q28" s="2714"/>
      <c r="R28" s="2714"/>
      <c r="S28" s="2714"/>
      <c r="T28" s="2714"/>
      <c r="U28" s="2714"/>
      <c r="V28" s="2714"/>
      <c r="W28" s="2714"/>
      <c r="X28" s="2714"/>
      <c r="Y28" s="595"/>
    </row>
    <row r="29" spans="1:28" x14ac:dyDescent="0.15">
      <c r="A29" s="2710" t="s">
        <v>1393</v>
      </c>
      <c r="B29" s="2710"/>
      <c r="C29" s="2710"/>
      <c r="D29" s="2710"/>
      <c r="E29" s="2710"/>
      <c r="F29" s="2710"/>
      <c r="G29" s="2710"/>
      <c r="H29" s="2710"/>
      <c r="I29" s="2710"/>
      <c r="J29" s="2710"/>
      <c r="K29" s="2710"/>
      <c r="L29" s="2710"/>
      <c r="M29" s="2710"/>
      <c r="N29" s="2710"/>
      <c r="O29" s="2710"/>
      <c r="P29" s="2710"/>
      <c r="Q29" s="2710"/>
      <c r="R29" s="2710"/>
      <c r="S29" s="2710"/>
      <c r="T29" s="2710"/>
      <c r="U29" s="2710"/>
      <c r="V29" s="2710"/>
      <c r="W29" s="2710"/>
      <c r="X29" s="2710"/>
      <c r="Y29" s="156"/>
    </row>
    <row r="30" spans="1:28" ht="11.25" customHeight="1" x14ac:dyDescent="0.15">
      <c r="A30" s="2710"/>
      <c r="B30" s="2710"/>
      <c r="C30" s="2710"/>
      <c r="D30" s="2710"/>
      <c r="E30" s="2710"/>
      <c r="F30" s="2710"/>
      <c r="G30" s="2710"/>
      <c r="H30" s="2710"/>
      <c r="I30" s="2710"/>
      <c r="J30" s="2710"/>
      <c r="K30" s="2710"/>
      <c r="L30" s="2710"/>
      <c r="M30" s="2710"/>
      <c r="N30" s="2710"/>
      <c r="O30" s="2710"/>
      <c r="P30" s="2710"/>
      <c r="Q30" s="2710"/>
      <c r="R30" s="2710"/>
      <c r="S30" s="2710"/>
      <c r="T30" s="2710"/>
      <c r="U30" s="2710"/>
      <c r="V30" s="2710"/>
      <c r="W30" s="2710"/>
      <c r="X30" s="2710"/>
      <c r="Y30" s="156"/>
    </row>
    <row r="64796" spans="4:4" x14ac:dyDescent="0.15">
      <c r="D64796" s="596"/>
    </row>
  </sheetData>
  <mergeCells count="29">
    <mergeCell ref="A2:X2"/>
    <mergeCell ref="A3:X3"/>
    <mergeCell ref="A4:A7"/>
    <mergeCell ref="B4:B7"/>
    <mergeCell ref="C4:M4"/>
    <mergeCell ref="N4:X4"/>
    <mergeCell ref="C5:C7"/>
    <mergeCell ref="D5:H5"/>
    <mergeCell ref="I5:M5"/>
    <mergeCell ref="N5:N7"/>
    <mergeCell ref="O5:S5"/>
    <mergeCell ref="T5:X5"/>
    <mergeCell ref="D6:D7"/>
    <mergeCell ref="E6:F6"/>
    <mergeCell ref="G6:H6"/>
    <mergeCell ref="I6:I7"/>
    <mergeCell ref="A29:X29"/>
    <mergeCell ref="A30:X30"/>
    <mergeCell ref="R6:S6"/>
    <mergeCell ref="T6:T7"/>
    <mergeCell ref="U6:V6"/>
    <mergeCell ref="W6:X6"/>
    <mergeCell ref="A26:X26"/>
    <mergeCell ref="A27:X27"/>
    <mergeCell ref="J6:K6"/>
    <mergeCell ref="L6:M6"/>
    <mergeCell ref="O6:O7"/>
    <mergeCell ref="P6:Q6"/>
    <mergeCell ref="A28:X28"/>
  </mergeCells>
  <pageMargins left="0.78740157480314965" right="0.78740157480314965" top="0.78740157480314965" bottom="0.78740157480314965" header="0.78740157480314965" footer="0.78740157480314965"/>
  <pageSetup paperSize="9" orientation="portrait" verticalDpi="599" r:id="rId1"/>
  <headerFooter alignWithMargins="0">
    <oddFooter>&amp;L&amp;C&amp;R</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dimension ref="A2:XFC31"/>
  <sheetViews>
    <sheetView zoomScaleNormal="100" workbookViewId="0"/>
  </sheetViews>
  <sheetFormatPr baseColWidth="10" defaultColWidth="9.140625" defaultRowHeight="10.5" x14ac:dyDescent="0.15"/>
  <cols>
    <col min="1" max="1" width="19.42578125" style="118" customWidth="1"/>
    <col min="2" max="2" width="11.7109375" style="128" customWidth="1"/>
    <col min="3" max="4" width="12.85546875" style="128" customWidth="1"/>
    <col min="5" max="5" width="10.140625" style="128" customWidth="1"/>
    <col min="6" max="7" width="12.85546875" style="128" customWidth="1"/>
    <col min="8" max="8" width="10.140625" style="128" customWidth="1"/>
    <col min="9" max="10" width="12.85546875" style="128" customWidth="1"/>
    <col min="11" max="11" width="10.140625" style="128" customWidth="1"/>
    <col min="12" max="13" width="13" style="128" customWidth="1"/>
    <col min="14" max="14" width="10.140625" style="128" customWidth="1"/>
    <col min="15" max="15" width="12.85546875" style="128" customWidth="1"/>
    <col min="16" max="16" width="14.42578125" style="128" customWidth="1"/>
    <col min="17" max="16384" width="9.140625" style="118"/>
  </cols>
  <sheetData>
    <row r="2" spans="1:16" ht="12" customHeight="1" x14ac:dyDescent="0.15">
      <c r="A2" s="2730" t="s">
        <v>1394</v>
      </c>
      <c r="B2" s="2730"/>
      <c r="C2" s="2730"/>
      <c r="D2" s="2730"/>
      <c r="E2" s="2730"/>
      <c r="F2" s="2730"/>
      <c r="G2" s="2730"/>
      <c r="H2" s="2730"/>
      <c r="I2" s="2730"/>
      <c r="J2" s="2730"/>
      <c r="K2" s="2730"/>
      <c r="L2" s="2730"/>
      <c r="M2" s="2730"/>
      <c r="N2" s="2730"/>
      <c r="O2" s="2730"/>
      <c r="P2" s="2730"/>
    </row>
    <row r="3" spans="1:16" ht="10.5" customHeight="1" x14ac:dyDescent="0.15">
      <c r="A3" s="2731"/>
      <c r="B3" s="2731"/>
      <c r="C3" s="2731"/>
      <c r="D3" s="2731"/>
      <c r="E3" s="2731"/>
      <c r="F3" s="2731"/>
      <c r="G3" s="2731"/>
      <c r="H3" s="2731"/>
      <c r="I3" s="2731"/>
      <c r="J3" s="2731"/>
      <c r="K3" s="2731"/>
      <c r="L3" s="2731"/>
      <c r="M3" s="2731"/>
      <c r="N3" s="2731"/>
      <c r="O3" s="2731"/>
      <c r="P3" s="2731"/>
    </row>
    <row r="4" spans="1:16" ht="9.75" customHeight="1" x14ac:dyDescent="0.15">
      <c r="A4" s="2388" t="s">
        <v>1</v>
      </c>
      <c r="B4" s="2732">
        <v>2012</v>
      </c>
      <c r="C4" s="2732"/>
      <c r="D4" s="2732"/>
      <c r="E4" s="2732">
        <v>2013</v>
      </c>
      <c r="F4" s="2732"/>
      <c r="G4" s="2732"/>
      <c r="H4" s="2733">
        <v>2014</v>
      </c>
      <c r="I4" s="2733"/>
      <c r="J4" s="2733"/>
      <c r="K4" s="2733">
        <v>2015</v>
      </c>
      <c r="L4" s="2733"/>
      <c r="M4" s="2733"/>
      <c r="N4" s="2733">
        <v>2016</v>
      </c>
      <c r="O4" s="2733"/>
      <c r="P4" s="2733"/>
    </row>
    <row r="5" spans="1:16" ht="72.75" customHeight="1" x14ac:dyDescent="0.15">
      <c r="A5" s="2388"/>
      <c r="B5" s="597" t="s">
        <v>1395</v>
      </c>
      <c r="C5" s="597" t="s">
        <v>1396</v>
      </c>
      <c r="D5" s="597" t="s">
        <v>1397</v>
      </c>
      <c r="E5" s="597" t="s">
        <v>1395</v>
      </c>
      <c r="F5" s="597" t="s">
        <v>1396</v>
      </c>
      <c r="G5" s="597" t="s">
        <v>1397</v>
      </c>
      <c r="H5" s="597" t="s">
        <v>1395</v>
      </c>
      <c r="I5" s="597" t="s">
        <v>1396</v>
      </c>
      <c r="J5" s="597" t="s">
        <v>1397</v>
      </c>
      <c r="K5" s="597" t="s">
        <v>1395</v>
      </c>
      <c r="L5" s="597" t="s">
        <v>1396</v>
      </c>
      <c r="M5" s="597" t="s">
        <v>1398</v>
      </c>
      <c r="N5" s="145" t="s">
        <v>1395</v>
      </c>
      <c r="O5" s="145" t="s">
        <v>1396</v>
      </c>
      <c r="P5" s="145" t="s">
        <v>1399</v>
      </c>
    </row>
    <row r="6" spans="1:16" x14ac:dyDescent="0.15">
      <c r="A6" s="598" t="s">
        <v>71</v>
      </c>
      <c r="B6" s="599">
        <f t="shared" ref="B6:P6" si="0">SUM(B7:B21)</f>
        <v>0</v>
      </c>
      <c r="C6" s="599">
        <f t="shared" si="0"/>
        <v>0</v>
      </c>
      <c r="D6" s="599">
        <f t="shared" si="0"/>
        <v>0</v>
      </c>
      <c r="E6" s="599">
        <f t="shared" si="0"/>
        <v>1</v>
      </c>
      <c r="F6" s="599">
        <f t="shared" si="0"/>
        <v>1</v>
      </c>
      <c r="G6" s="599">
        <f t="shared" si="0"/>
        <v>8288</v>
      </c>
      <c r="H6" s="599">
        <f t="shared" si="0"/>
        <v>1</v>
      </c>
      <c r="I6" s="599">
        <f t="shared" si="0"/>
        <v>4</v>
      </c>
      <c r="J6" s="599">
        <f t="shared" si="0"/>
        <v>11620</v>
      </c>
      <c r="K6" s="600">
        <f t="shared" si="0"/>
        <v>1</v>
      </c>
      <c r="L6" s="600">
        <f>SUM(L7:L21)</f>
        <v>4</v>
      </c>
      <c r="M6" s="600">
        <f t="shared" si="0"/>
        <v>12460</v>
      </c>
      <c r="N6" s="600">
        <f t="shared" si="0"/>
        <v>1</v>
      </c>
      <c r="O6" s="600">
        <f t="shared" si="0"/>
        <v>4</v>
      </c>
      <c r="P6" s="600">
        <f t="shared" si="0"/>
        <v>18958</v>
      </c>
    </row>
    <row r="7" spans="1:16" x14ac:dyDescent="0.15">
      <c r="A7" s="601" t="s">
        <v>5</v>
      </c>
      <c r="B7" s="602">
        <v>0</v>
      </c>
      <c r="C7" s="602">
        <v>0</v>
      </c>
      <c r="D7" s="602">
        <v>0</v>
      </c>
      <c r="E7" s="602">
        <v>0</v>
      </c>
      <c r="F7" s="602">
        <v>0</v>
      </c>
      <c r="G7" s="602">
        <v>0</v>
      </c>
      <c r="H7" s="602">
        <v>0</v>
      </c>
      <c r="I7" s="602">
        <v>0</v>
      </c>
      <c r="J7" s="602">
        <v>0</v>
      </c>
      <c r="K7" s="603">
        <v>0</v>
      </c>
      <c r="L7" s="603">
        <v>0</v>
      </c>
      <c r="M7" s="603">
        <v>0</v>
      </c>
      <c r="N7" s="603">
        <v>0</v>
      </c>
      <c r="O7" s="603">
        <v>0</v>
      </c>
      <c r="P7" s="603">
        <v>0</v>
      </c>
    </row>
    <row r="8" spans="1:16" x14ac:dyDescent="0.15">
      <c r="A8" s="601" t="s">
        <v>7</v>
      </c>
      <c r="B8" s="602">
        <v>0</v>
      </c>
      <c r="C8" s="602">
        <v>0</v>
      </c>
      <c r="D8" s="602">
        <v>0</v>
      </c>
      <c r="E8" s="602">
        <v>0</v>
      </c>
      <c r="F8" s="602">
        <v>0</v>
      </c>
      <c r="G8" s="602">
        <v>0</v>
      </c>
      <c r="H8" s="602">
        <v>0</v>
      </c>
      <c r="I8" s="602">
        <v>0</v>
      </c>
      <c r="J8" s="602">
        <v>0</v>
      </c>
      <c r="K8" s="380">
        <v>0</v>
      </c>
      <c r="L8" s="380">
        <v>0</v>
      </c>
      <c r="M8" s="380">
        <v>0</v>
      </c>
      <c r="N8" s="380">
        <v>0</v>
      </c>
      <c r="O8" s="380">
        <v>0</v>
      </c>
      <c r="P8" s="380">
        <v>0</v>
      </c>
    </row>
    <row r="9" spans="1:16" x14ac:dyDescent="0.15">
      <c r="A9" s="601" t="s">
        <v>8</v>
      </c>
      <c r="B9" s="602">
        <v>0</v>
      </c>
      <c r="C9" s="602">
        <v>0</v>
      </c>
      <c r="D9" s="602">
        <v>0</v>
      </c>
      <c r="E9" s="602">
        <v>0</v>
      </c>
      <c r="F9" s="602">
        <v>0</v>
      </c>
      <c r="G9" s="602">
        <v>0</v>
      </c>
      <c r="H9" s="602">
        <v>0</v>
      </c>
      <c r="I9" s="602">
        <v>0</v>
      </c>
      <c r="J9" s="602">
        <v>0</v>
      </c>
      <c r="K9" s="380">
        <v>0</v>
      </c>
      <c r="L9" s="380">
        <v>0</v>
      </c>
      <c r="M9" s="380">
        <v>0</v>
      </c>
      <c r="N9" s="380">
        <v>0</v>
      </c>
      <c r="O9" s="380">
        <v>0</v>
      </c>
      <c r="P9" s="380">
        <v>0</v>
      </c>
    </row>
    <row r="10" spans="1:16" x14ac:dyDescent="0.15">
      <c r="A10" s="601" t="s">
        <v>9</v>
      </c>
      <c r="B10" s="602">
        <v>0</v>
      </c>
      <c r="C10" s="602">
        <v>0</v>
      </c>
      <c r="D10" s="602">
        <v>0</v>
      </c>
      <c r="E10" s="602">
        <v>0</v>
      </c>
      <c r="F10" s="602">
        <v>0</v>
      </c>
      <c r="G10" s="602">
        <v>0</v>
      </c>
      <c r="H10" s="602">
        <v>0</v>
      </c>
      <c r="I10" s="602">
        <v>0</v>
      </c>
      <c r="J10" s="602">
        <v>0</v>
      </c>
      <c r="K10" s="380">
        <v>0</v>
      </c>
      <c r="L10" s="380">
        <v>0</v>
      </c>
      <c r="M10" s="380">
        <v>0</v>
      </c>
      <c r="N10" s="380">
        <v>0</v>
      </c>
      <c r="O10" s="380">
        <v>0</v>
      </c>
      <c r="P10" s="380">
        <v>0</v>
      </c>
    </row>
    <row r="11" spans="1:16" x14ac:dyDescent="0.15">
      <c r="A11" s="601" t="s">
        <v>10</v>
      </c>
      <c r="B11" s="602">
        <v>0</v>
      </c>
      <c r="C11" s="602">
        <v>0</v>
      </c>
      <c r="D11" s="602">
        <v>0</v>
      </c>
      <c r="E11" s="602">
        <v>0</v>
      </c>
      <c r="F11" s="602">
        <v>0</v>
      </c>
      <c r="G11" s="602">
        <v>0</v>
      </c>
      <c r="H11" s="602">
        <v>0</v>
      </c>
      <c r="I11" s="602">
        <v>0</v>
      </c>
      <c r="J11" s="602">
        <v>0</v>
      </c>
      <c r="K11" s="380">
        <v>0</v>
      </c>
      <c r="L11" s="380">
        <v>0</v>
      </c>
      <c r="M11" s="380">
        <v>0</v>
      </c>
      <c r="N11" s="380">
        <v>0</v>
      </c>
      <c r="O11" s="380">
        <v>0</v>
      </c>
      <c r="P11" s="380">
        <v>0</v>
      </c>
    </row>
    <row r="12" spans="1:16" ht="11.25" x14ac:dyDescent="0.15">
      <c r="A12" s="601" t="s">
        <v>1400</v>
      </c>
      <c r="B12" s="602">
        <v>0</v>
      </c>
      <c r="C12" s="602">
        <v>0</v>
      </c>
      <c r="D12" s="602">
        <v>0</v>
      </c>
      <c r="E12" s="602">
        <v>0</v>
      </c>
      <c r="F12" s="602">
        <v>0</v>
      </c>
      <c r="G12" s="602">
        <v>0</v>
      </c>
      <c r="H12" s="602">
        <v>0</v>
      </c>
      <c r="I12" s="602">
        <v>0</v>
      </c>
      <c r="J12" s="602">
        <v>0</v>
      </c>
      <c r="K12" s="380">
        <v>0</v>
      </c>
      <c r="L12" s="380">
        <v>1</v>
      </c>
      <c r="M12" s="380">
        <v>2160</v>
      </c>
      <c r="N12" s="380">
        <v>0</v>
      </c>
      <c r="O12" s="380">
        <v>1</v>
      </c>
      <c r="P12" s="35">
        <v>9503</v>
      </c>
    </row>
    <row r="13" spans="1:16" x14ac:dyDescent="0.15">
      <c r="A13" s="601" t="s">
        <v>12</v>
      </c>
      <c r="B13" s="602">
        <v>0</v>
      </c>
      <c r="C13" s="602">
        <v>0</v>
      </c>
      <c r="D13" s="602">
        <v>0</v>
      </c>
      <c r="E13" s="602">
        <v>1</v>
      </c>
      <c r="F13" s="602">
        <v>1</v>
      </c>
      <c r="G13" s="602">
        <v>8288</v>
      </c>
      <c r="H13" s="602">
        <v>1</v>
      </c>
      <c r="I13" s="602">
        <v>2</v>
      </c>
      <c r="J13" s="602">
        <v>8320</v>
      </c>
      <c r="K13" s="380">
        <v>1</v>
      </c>
      <c r="L13" s="380">
        <v>2</v>
      </c>
      <c r="M13" s="380">
        <v>8000</v>
      </c>
      <c r="N13" s="380">
        <v>1</v>
      </c>
      <c r="O13" s="380">
        <v>2</v>
      </c>
      <c r="P13" s="35">
        <v>8910</v>
      </c>
    </row>
    <row r="14" spans="1:16" x14ac:dyDescent="0.15">
      <c r="A14" s="601" t="s">
        <v>13</v>
      </c>
      <c r="B14" s="602">
        <v>0</v>
      </c>
      <c r="C14" s="602">
        <v>0</v>
      </c>
      <c r="D14" s="602">
        <v>0</v>
      </c>
      <c r="E14" s="602">
        <v>0</v>
      </c>
      <c r="F14" s="602">
        <v>0</v>
      </c>
      <c r="G14" s="602">
        <v>0</v>
      </c>
      <c r="H14" s="602">
        <v>0</v>
      </c>
      <c r="I14" s="602">
        <v>0</v>
      </c>
      <c r="J14" s="602">
        <v>0</v>
      </c>
      <c r="K14" s="380">
        <v>0</v>
      </c>
      <c r="L14" s="380">
        <v>0</v>
      </c>
      <c r="M14" s="380">
        <v>0</v>
      </c>
      <c r="N14" s="380">
        <v>0</v>
      </c>
      <c r="O14" s="380">
        <v>0</v>
      </c>
      <c r="P14" s="380">
        <v>0</v>
      </c>
    </row>
    <row r="15" spans="1:16" x14ac:dyDescent="0.15">
      <c r="A15" s="601" t="s">
        <v>14</v>
      </c>
      <c r="B15" s="602">
        <v>0</v>
      </c>
      <c r="C15" s="602">
        <v>0</v>
      </c>
      <c r="D15" s="602">
        <v>0</v>
      </c>
      <c r="E15" s="602">
        <v>0</v>
      </c>
      <c r="F15" s="602">
        <v>0</v>
      </c>
      <c r="G15" s="602">
        <v>0</v>
      </c>
      <c r="H15" s="602">
        <v>0</v>
      </c>
      <c r="I15" s="602">
        <v>0</v>
      </c>
      <c r="J15" s="602">
        <v>0</v>
      </c>
      <c r="K15" s="380">
        <v>0</v>
      </c>
      <c r="L15" s="380">
        <v>0</v>
      </c>
      <c r="M15" s="380">
        <v>0</v>
      </c>
      <c r="N15" s="380">
        <v>0</v>
      </c>
      <c r="O15" s="380">
        <v>0</v>
      </c>
      <c r="P15" s="380">
        <v>0</v>
      </c>
    </row>
    <row r="16" spans="1:16" x14ac:dyDescent="0.15">
      <c r="A16" s="601" t="s">
        <v>15</v>
      </c>
      <c r="B16" s="602">
        <v>0</v>
      </c>
      <c r="C16" s="602">
        <v>0</v>
      </c>
      <c r="D16" s="602">
        <v>0</v>
      </c>
      <c r="E16" s="602">
        <v>0</v>
      </c>
      <c r="F16" s="602">
        <v>0</v>
      </c>
      <c r="G16" s="602">
        <v>0</v>
      </c>
      <c r="H16" s="602">
        <v>0</v>
      </c>
      <c r="I16" s="602">
        <v>0</v>
      </c>
      <c r="J16" s="602">
        <v>0</v>
      </c>
      <c r="K16" s="380">
        <v>0</v>
      </c>
      <c r="L16" s="380">
        <v>0</v>
      </c>
      <c r="M16" s="380">
        <v>0</v>
      </c>
      <c r="N16" s="380">
        <v>0</v>
      </c>
      <c r="O16" s="380">
        <v>0</v>
      </c>
      <c r="P16" s="380">
        <v>0</v>
      </c>
    </row>
    <row r="17" spans="1:16383" x14ac:dyDescent="0.15">
      <c r="A17" s="601" t="s">
        <v>16</v>
      </c>
      <c r="B17" s="602">
        <v>0</v>
      </c>
      <c r="C17" s="602">
        <v>0</v>
      </c>
      <c r="D17" s="602">
        <v>0</v>
      </c>
      <c r="E17" s="602">
        <v>0</v>
      </c>
      <c r="F17" s="602">
        <v>0</v>
      </c>
      <c r="G17" s="602">
        <v>0</v>
      </c>
      <c r="H17" s="602">
        <v>0</v>
      </c>
      <c r="I17" s="602">
        <v>0</v>
      </c>
      <c r="J17" s="602">
        <v>0</v>
      </c>
      <c r="K17" s="380">
        <v>0</v>
      </c>
      <c r="L17" s="380">
        <v>1</v>
      </c>
      <c r="M17" s="380">
        <v>2300</v>
      </c>
      <c r="N17" s="380">
        <v>0</v>
      </c>
      <c r="O17" s="380">
        <v>0</v>
      </c>
      <c r="P17" s="380">
        <v>0</v>
      </c>
    </row>
    <row r="18" spans="1:16383" x14ac:dyDescent="0.15">
      <c r="A18" s="601" t="s">
        <v>418</v>
      </c>
      <c r="B18" s="602">
        <v>0</v>
      </c>
      <c r="C18" s="602">
        <v>0</v>
      </c>
      <c r="D18" s="602">
        <v>0</v>
      </c>
      <c r="E18" s="602">
        <v>0</v>
      </c>
      <c r="F18" s="602">
        <v>0</v>
      </c>
      <c r="G18" s="602">
        <v>0</v>
      </c>
      <c r="H18" s="602">
        <v>0</v>
      </c>
      <c r="I18" s="602">
        <v>0</v>
      </c>
      <c r="J18" s="602">
        <v>0</v>
      </c>
      <c r="K18" s="380">
        <v>0</v>
      </c>
      <c r="L18" s="380">
        <v>0</v>
      </c>
      <c r="M18" s="380">
        <v>0</v>
      </c>
      <c r="N18" s="380">
        <v>0</v>
      </c>
      <c r="O18" s="380">
        <v>0</v>
      </c>
      <c r="P18" s="380">
        <v>0</v>
      </c>
    </row>
    <row r="19" spans="1:16383" x14ac:dyDescent="0.15">
      <c r="A19" s="601" t="s">
        <v>314</v>
      </c>
      <c r="B19" s="602">
        <v>0</v>
      </c>
      <c r="C19" s="602">
        <v>0</v>
      </c>
      <c r="D19" s="602">
        <v>0</v>
      </c>
      <c r="E19" s="602">
        <v>0</v>
      </c>
      <c r="F19" s="602">
        <v>0</v>
      </c>
      <c r="G19" s="602">
        <v>0</v>
      </c>
      <c r="H19" s="602">
        <v>0</v>
      </c>
      <c r="I19" s="602">
        <v>1</v>
      </c>
      <c r="J19" s="602">
        <v>3300</v>
      </c>
      <c r="K19" s="380">
        <v>0</v>
      </c>
      <c r="L19" s="380">
        <v>0</v>
      </c>
      <c r="M19" s="380">
        <v>0</v>
      </c>
      <c r="N19" s="380">
        <v>0</v>
      </c>
      <c r="O19" s="380">
        <v>1</v>
      </c>
      <c r="P19" s="380">
        <v>545</v>
      </c>
    </row>
    <row r="20" spans="1:16383" x14ac:dyDescent="0.15">
      <c r="A20" s="601" t="s">
        <v>19</v>
      </c>
      <c r="B20" s="602">
        <v>0</v>
      </c>
      <c r="C20" s="602">
        <v>0</v>
      </c>
      <c r="D20" s="602">
        <v>0</v>
      </c>
      <c r="E20" s="602">
        <v>0</v>
      </c>
      <c r="F20" s="602">
        <v>0</v>
      </c>
      <c r="G20" s="602">
        <v>0</v>
      </c>
      <c r="H20" s="602">
        <v>0</v>
      </c>
      <c r="I20" s="602">
        <v>1</v>
      </c>
      <c r="J20" s="604" t="s">
        <v>1401</v>
      </c>
      <c r="K20" s="380">
        <v>0</v>
      </c>
      <c r="L20" s="380">
        <v>0</v>
      </c>
      <c r="M20" s="380">
        <v>0</v>
      </c>
      <c r="N20" s="380">
        <v>0</v>
      </c>
      <c r="O20" s="380">
        <v>0</v>
      </c>
      <c r="P20" s="380">
        <v>0</v>
      </c>
    </row>
    <row r="21" spans="1:16383" x14ac:dyDescent="0.15">
      <c r="A21" s="601" t="s">
        <v>20</v>
      </c>
      <c r="B21" s="602">
        <v>0</v>
      </c>
      <c r="C21" s="602">
        <v>0</v>
      </c>
      <c r="D21" s="602">
        <v>0</v>
      </c>
      <c r="E21" s="602">
        <v>0</v>
      </c>
      <c r="F21" s="602">
        <v>0</v>
      </c>
      <c r="G21" s="602">
        <v>0</v>
      </c>
      <c r="H21" s="602">
        <v>0</v>
      </c>
      <c r="I21" s="602">
        <v>0</v>
      </c>
      <c r="J21" s="602">
        <v>0</v>
      </c>
      <c r="K21" s="380">
        <v>0</v>
      </c>
      <c r="L21" s="380">
        <v>0</v>
      </c>
      <c r="M21" s="380">
        <v>0</v>
      </c>
      <c r="N21" s="380">
        <v>0</v>
      </c>
      <c r="O21" s="380">
        <v>0</v>
      </c>
      <c r="P21" s="380">
        <v>0</v>
      </c>
    </row>
    <row r="22" spans="1:16383" ht="11.25" customHeight="1" x14ac:dyDescent="0.15">
      <c r="A22" s="2384"/>
      <c r="B22" s="2385"/>
      <c r="C22" s="2385"/>
      <c r="D22" s="2385"/>
      <c r="E22" s="2385"/>
    </row>
    <row r="23" spans="1:16383" x14ac:dyDescent="0.15">
      <c r="A23" s="2728" t="s">
        <v>1402</v>
      </c>
      <c r="B23" s="2728"/>
      <c r="C23" s="2728"/>
      <c r="D23" s="2728"/>
      <c r="E23" s="2728"/>
      <c r="F23" s="2728"/>
      <c r="G23" s="2728"/>
      <c r="H23" s="2728"/>
      <c r="I23" s="2728"/>
      <c r="J23" s="2728"/>
      <c r="K23" s="2728"/>
      <c r="L23" s="2728"/>
      <c r="M23" s="2728"/>
      <c r="N23" s="2728"/>
      <c r="O23" s="2728"/>
      <c r="P23" s="2728"/>
    </row>
    <row r="24" spans="1:16383" x14ac:dyDescent="0.15">
      <c r="A24" s="2542" t="s">
        <v>1403</v>
      </c>
      <c r="B24" s="2542"/>
      <c r="C24" s="2542"/>
      <c r="D24" s="2542"/>
      <c r="E24" s="2542"/>
      <c r="F24" s="2542"/>
      <c r="G24" s="2542"/>
      <c r="H24" s="2542"/>
      <c r="I24" s="2542"/>
      <c r="J24" s="2542"/>
      <c r="K24" s="2542"/>
      <c r="L24" s="2542"/>
      <c r="M24" s="2542"/>
      <c r="N24" s="2542"/>
      <c r="O24" s="2542"/>
      <c r="P24" s="2542"/>
    </row>
    <row r="25" spans="1:16383" ht="22.5" customHeight="1" x14ac:dyDescent="0.15">
      <c r="A25" s="2537" t="s">
        <v>1404</v>
      </c>
      <c r="B25" s="2537"/>
      <c r="C25" s="2537"/>
      <c r="D25" s="2537"/>
      <c r="E25" s="2537"/>
      <c r="F25" s="2537"/>
      <c r="G25" s="2537"/>
      <c r="H25" s="2537"/>
      <c r="I25" s="2537"/>
      <c r="J25" s="2537"/>
      <c r="K25" s="2537"/>
      <c r="L25" s="2537"/>
      <c r="M25" s="2537"/>
      <c r="N25" s="2537"/>
      <c r="O25" s="2537"/>
      <c r="P25" s="2537"/>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c r="AQ25" s="194"/>
      <c r="AR25" s="194"/>
      <c r="AS25" s="194"/>
      <c r="AT25" s="194"/>
      <c r="AU25" s="194"/>
      <c r="AV25" s="194"/>
      <c r="AW25" s="194"/>
      <c r="AX25" s="194"/>
      <c r="AY25" s="194"/>
      <c r="AZ25" s="194"/>
      <c r="BA25" s="194"/>
      <c r="BB25" s="194"/>
      <c r="BC25" s="194"/>
      <c r="BD25" s="194"/>
      <c r="BE25" s="194"/>
      <c r="BF25" s="194"/>
      <c r="BG25" s="194"/>
      <c r="BH25" s="194"/>
      <c r="BI25" s="194"/>
      <c r="BJ25" s="194"/>
      <c r="BK25" s="194"/>
      <c r="BL25" s="194"/>
      <c r="BM25" s="194"/>
      <c r="BN25" s="194"/>
      <c r="BO25" s="194"/>
      <c r="BP25" s="194"/>
      <c r="BQ25" s="194"/>
      <c r="BR25" s="194"/>
      <c r="BS25" s="194"/>
      <c r="BT25" s="194"/>
      <c r="BU25" s="194"/>
      <c r="BV25" s="194"/>
      <c r="BW25" s="194"/>
      <c r="BX25" s="194"/>
      <c r="BY25" s="194"/>
      <c r="BZ25" s="194"/>
      <c r="CA25" s="194"/>
      <c r="CB25" s="194"/>
      <c r="CC25" s="194"/>
      <c r="CD25" s="194"/>
      <c r="CE25" s="194"/>
      <c r="CF25" s="194"/>
      <c r="CG25" s="194"/>
      <c r="CH25" s="194"/>
      <c r="CI25" s="194"/>
      <c r="CJ25" s="194"/>
      <c r="CK25" s="194"/>
      <c r="CL25" s="194"/>
      <c r="CM25" s="194"/>
      <c r="CN25" s="194"/>
      <c r="CO25" s="194"/>
      <c r="CP25" s="194"/>
      <c r="CQ25" s="194"/>
      <c r="CR25" s="194"/>
      <c r="CS25" s="194"/>
      <c r="CT25" s="194"/>
      <c r="CU25" s="194"/>
      <c r="CV25" s="194"/>
      <c r="CW25" s="194"/>
      <c r="CX25" s="194"/>
      <c r="CY25" s="194"/>
      <c r="CZ25" s="194"/>
      <c r="DA25" s="194"/>
      <c r="DB25" s="194"/>
      <c r="DC25" s="194"/>
      <c r="DD25" s="194"/>
      <c r="DE25" s="194"/>
      <c r="DF25" s="194"/>
      <c r="DG25" s="194"/>
      <c r="DH25" s="194"/>
      <c r="DI25" s="194"/>
      <c r="DJ25" s="194"/>
      <c r="DK25" s="194"/>
      <c r="DL25" s="194"/>
      <c r="DM25" s="194"/>
      <c r="DN25" s="194"/>
      <c r="DO25" s="194"/>
      <c r="DP25" s="194"/>
      <c r="DQ25" s="194"/>
      <c r="DR25" s="194"/>
      <c r="DS25" s="194"/>
      <c r="DT25" s="194"/>
      <c r="DU25" s="194"/>
      <c r="DV25" s="194"/>
      <c r="DW25" s="194"/>
      <c r="DX25" s="194"/>
      <c r="DY25" s="194"/>
      <c r="DZ25" s="194"/>
      <c r="EA25" s="194"/>
      <c r="EB25" s="194"/>
      <c r="EC25" s="194"/>
      <c r="ED25" s="194"/>
      <c r="EE25" s="194"/>
      <c r="EF25" s="194"/>
      <c r="EG25" s="194"/>
      <c r="EH25" s="194"/>
      <c r="EI25" s="194"/>
      <c r="EJ25" s="194"/>
      <c r="EK25" s="194"/>
      <c r="EL25" s="194"/>
      <c r="EM25" s="194"/>
      <c r="EN25" s="194"/>
      <c r="EO25" s="194"/>
      <c r="EP25" s="194"/>
      <c r="EQ25" s="194"/>
      <c r="ER25" s="194"/>
      <c r="ES25" s="194"/>
      <c r="ET25" s="194"/>
      <c r="EU25" s="194"/>
      <c r="EV25" s="194"/>
      <c r="EW25" s="194"/>
      <c r="EX25" s="194"/>
      <c r="EY25" s="194"/>
      <c r="EZ25" s="194"/>
      <c r="FA25" s="194"/>
      <c r="FB25" s="194"/>
      <c r="FC25" s="194"/>
      <c r="FD25" s="194"/>
      <c r="FE25" s="194"/>
      <c r="FF25" s="194"/>
      <c r="FG25" s="194"/>
      <c r="FH25" s="194"/>
      <c r="FI25" s="194"/>
      <c r="FJ25" s="194"/>
      <c r="FK25" s="194"/>
      <c r="FL25" s="194"/>
      <c r="FM25" s="194"/>
      <c r="FN25" s="194"/>
      <c r="FO25" s="194"/>
      <c r="FP25" s="194"/>
      <c r="FQ25" s="194"/>
      <c r="FR25" s="194"/>
      <c r="FS25" s="194"/>
      <c r="FT25" s="194"/>
      <c r="FU25" s="194"/>
      <c r="FV25" s="194"/>
      <c r="FW25" s="194"/>
      <c r="FX25" s="194"/>
      <c r="FY25" s="194"/>
      <c r="FZ25" s="194"/>
      <c r="GA25" s="194"/>
      <c r="GB25" s="194"/>
      <c r="GC25" s="194"/>
      <c r="GD25" s="194"/>
      <c r="GE25" s="194"/>
      <c r="GF25" s="194"/>
      <c r="GG25" s="194"/>
      <c r="GH25" s="194"/>
      <c r="GI25" s="194"/>
      <c r="GJ25" s="194"/>
      <c r="GK25" s="194"/>
      <c r="GL25" s="194"/>
      <c r="GM25" s="194"/>
      <c r="GN25" s="194"/>
      <c r="GO25" s="194"/>
      <c r="GP25" s="194"/>
      <c r="GQ25" s="194"/>
      <c r="GR25" s="194"/>
      <c r="GS25" s="194"/>
      <c r="GT25" s="194"/>
      <c r="GU25" s="194"/>
      <c r="GV25" s="194"/>
      <c r="GW25" s="194"/>
      <c r="GX25" s="194"/>
      <c r="GY25" s="194"/>
      <c r="GZ25" s="194"/>
      <c r="HA25" s="194"/>
      <c r="HB25" s="194"/>
      <c r="HC25" s="194"/>
      <c r="HD25" s="194"/>
      <c r="HE25" s="194"/>
      <c r="HF25" s="194"/>
      <c r="HG25" s="194"/>
      <c r="HH25" s="194"/>
      <c r="HI25" s="194"/>
      <c r="HJ25" s="194"/>
      <c r="HK25" s="194"/>
      <c r="HL25" s="194"/>
      <c r="HM25" s="194"/>
      <c r="HN25" s="194"/>
      <c r="HO25" s="194"/>
      <c r="HP25" s="194"/>
      <c r="HQ25" s="194"/>
      <c r="HR25" s="194"/>
      <c r="HS25" s="194"/>
      <c r="HT25" s="194"/>
      <c r="HU25" s="194"/>
      <c r="HV25" s="194"/>
      <c r="HW25" s="194"/>
      <c r="HX25" s="194"/>
      <c r="HY25" s="194"/>
      <c r="HZ25" s="194"/>
      <c r="IA25" s="194"/>
      <c r="IB25" s="194"/>
      <c r="IC25" s="194"/>
      <c r="ID25" s="194"/>
      <c r="IE25" s="194"/>
      <c r="IF25" s="194"/>
      <c r="IG25" s="194"/>
      <c r="IH25" s="194"/>
      <c r="II25" s="194"/>
      <c r="IJ25" s="194"/>
      <c r="IK25" s="194"/>
      <c r="IL25" s="194"/>
      <c r="IM25" s="194"/>
      <c r="IN25" s="194"/>
      <c r="IO25" s="194"/>
      <c r="IP25" s="194"/>
      <c r="IQ25" s="194"/>
      <c r="IR25" s="194"/>
      <c r="IS25" s="194"/>
      <c r="IT25" s="194"/>
      <c r="IU25" s="194"/>
      <c r="IV25" s="194"/>
      <c r="IW25" s="194"/>
      <c r="IX25" s="194"/>
      <c r="IY25" s="194"/>
      <c r="IZ25" s="194"/>
      <c r="JA25" s="194"/>
      <c r="JB25" s="194"/>
      <c r="JC25" s="194"/>
      <c r="JD25" s="194"/>
      <c r="JE25" s="194"/>
      <c r="JF25" s="194"/>
      <c r="JG25" s="194"/>
      <c r="JH25" s="194"/>
      <c r="JI25" s="194"/>
      <c r="JJ25" s="194"/>
      <c r="JK25" s="194"/>
      <c r="JL25" s="194"/>
      <c r="JM25" s="194"/>
      <c r="JN25" s="194"/>
      <c r="JO25" s="194"/>
      <c r="JP25" s="194"/>
      <c r="JQ25" s="194"/>
      <c r="JR25" s="194"/>
      <c r="JS25" s="194"/>
      <c r="JT25" s="194"/>
      <c r="JU25" s="194"/>
      <c r="JV25" s="194"/>
      <c r="JW25" s="194"/>
      <c r="JX25" s="194"/>
      <c r="JY25" s="194"/>
      <c r="JZ25" s="194"/>
      <c r="KA25" s="194"/>
      <c r="KB25" s="194"/>
      <c r="KC25" s="194"/>
      <c r="KD25" s="194"/>
      <c r="KE25" s="194"/>
      <c r="KF25" s="194"/>
      <c r="KG25" s="194"/>
      <c r="KH25" s="194"/>
      <c r="KI25" s="194"/>
      <c r="KJ25" s="194"/>
      <c r="KK25" s="194"/>
      <c r="KL25" s="194"/>
      <c r="KM25" s="194"/>
      <c r="KN25" s="194"/>
      <c r="KO25" s="194"/>
      <c r="KP25" s="194"/>
      <c r="KQ25" s="194"/>
      <c r="KR25" s="194"/>
      <c r="KS25" s="194"/>
      <c r="KT25" s="194"/>
      <c r="KU25" s="194"/>
      <c r="KV25" s="194"/>
      <c r="KW25" s="194"/>
      <c r="KX25" s="194"/>
      <c r="KY25" s="194"/>
      <c r="KZ25" s="194"/>
      <c r="LA25" s="194"/>
      <c r="LB25" s="194"/>
      <c r="LC25" s="194"/>
      <c r="LD25" s="194"/>
      <c r="LE25" s="194"/>
      <c r="LF25" s="194"/>
      <c r="LG25" s="194"/>
      <c r="LH25" s="194"/>
      <c r="LI25" s="194"/>
      <c r="LJ25" s="194"/>
      <c r="LK25" s="194"/>
      <c r="LL25" s="194"/>
      <c r="LM25" s="194"/>
      <c r="LN25" s="194"/>
      <c r="LO25" s="194"/>
      <c r="LP25" s="194"/>
      <c r="LQ25" s="194"/>
      <c r="LR25" s="194"/>
      <c r="LS25" s="194"/>
      <c r="LT25" s="194"/>
      <c r="LU25" s="194"/>
      <c r="LV25" s="194"/>
      <c r="LW25" s="194"/>
      <c r="LX25" s="194"/>
      <c r="LY25" s="194"/>
      <c r="LZ25" s="194"/>
      <c r="MA25" s="194"/>
      <c r="MB25" s="194"/>
      <c r="MC25" s="194"/>
      <c r="MD25" s="194"/>
      <c r="ME25" s="194"/>
      <c r="MF25" s="194"/>
      <c r="MG25" s="194"/>
      <c r="MH25" s="194"/>
      <c r="MI25" s="194"/>
      <c r="MJ25" s="194"/>
      <c r="MK25" s="194"/>
      <c r="ML25" s="194"/>
      <c r="MM25" s="194"/>
      <c r="MN25" s="194"/>
      <c r="MO25" s="194"/>
      <c r="MP25" s="194"/>
      <c r="MQ25" s="194"/>
      <c r="MR25" s="194"/>
      <c r="MS25" s="194"/>
      <c r="MT25" s="194"/>
      <c r="MU25" s="194"/>
      <c r="MV25" s="194"/>
      <c r="MW25" s="194"/>
      <c r="MX25" s="194"/>
      <c r="MY25" s="194"/>
      <c r="MZ25" s="194"/>
      <c r="NA25" s="194"/>
      <c r="NB25" s="194"/>
      <c r="NC25" s="194"/>
      <c r="ND25" s="194"/>
      <c r="NE25" s="194"/>
      <c r="NF25" s="194"/>
      <c r="NG25" s="194"/>
      <c r="NH25" s="194"/>
      <c r="NI25" s="194"/>
      <c r="NJ25" s="194"/>
      <c r="NK25" s="194"/>
      <c r="NL25" s="194"/>
      <c r="NM25" s="194"/>
      <c r="NN25" s="194"/>
      <c r="NO25" s="194"/>
      <c r="NP25" s="194"/>
      <c r="NQ25" s="194"/>
      <c r="NR25" s="194"/>
      <c r="NS25" s="194"/>
      <c r="NT25" s="194"/>
      <c r="NU25" s="194"/>
      <c r="NV25" s="194"/>
      <c r="NW25" s="194"/>
      <c r="NX25" s="194"/>
      <c r="NY25" s="194"/>
      <c r="NZ25" s="194"/>
      <c r="OA25" s="194"/>
      <c r="OB25" s="194"/>
      <c r="OC25" s="194"/>
      <c r="OD25" s="194"/>
      <c r="OE25" s="194"/>
      <c r="OF25" s="194"/>
      <c r="OG25" s="194"/>
      <c r="OH25" s="194"/>
      <c r="OI25" s="194"/>
      <c r="OJ25" s="194"/>
      <c r="OK25" s="194"/>
      <c r="OL25" s="194"/>
      <c r="OM25" s="194"/>
      <c r="ON25" s="194"/>
      <c r="OO25" s="194"/>
      <c r="OP25" s="194"/>
      <c r="OQ25" s="194"/>
      <c r="OR25" s="194"/>
      <c r="OS25" s="194"/>
      <c r="OT25" s="194"/>
      <c r="OU25" s="194"/>
      <c r="OV25" s="194"/>
      <c r="OW25" s="194"/>
      <c r="OX25" s="194"/>
      <c r="OY25" s="194"/>
      <c r="OZ25" s="194"/>
      <c r="PA25" s="194"/>
      <c r="PB25" s="194"/>
      <c r="PC25" s="194"/>
      <c r="PD25" s="194"/>
      <c r="PE25" s="194"/>
      <c r="PF25" s="194"/>
      <c r="PG25" s="194"/>
      <c r="PH25" s="194"/>
      <c r="PI25" s="194"/>
      <c r="PJ25" s="194"/>
      <c r="PK25" s="194"/>
      <c r="PL25" s="194"/>
      <c r="PM25" s="194"/>
      <c r="PN25" s="194"/>
      <c r="PO25" s="194"/>
      <c r="PP25" s="194"/>
      <c r="PQ25" s="194"/>
      <c r="PR25" s="194"/>
      <c r="PS25" s="194"/>
      <c r="PT25" s="194"/>
      <c r="PU25" s="194"/>
      <c r="PV25" s="194"/>
      <c r="PW25" s="194"/>
      <c r="PX25" s="194"/>
      <c r="PY25" s="194"/>
      <c r="PZ25" s="194"/>
      <c r="QA25" s="194"/>
      <c r="QB25" s="194"/>
      <c r="QC25" s="194"/>
      <c r="QD25" s="194"/>
      <c r="QE25" s="194"/>
      <c r="QF25" s="194"/>
      <c r="QG25" s="194"/>
      <c r="QH25" s="194"/>
      <c r="QI25" s="194"/>
      <c r="QJ25" s="194"/>
      <c r="QK25" s="194"/>
      <c r="QL25" s="194"/>
      <c r="QM25" s="194"/>
      <c r="QN25" s="194"/>
      <c r="QO25" s="194"/>
      <c r="QP25" s="194"/>
      <c r="QQ25" s="194"/>
      <c r="QR25" s="194"/>
      <c r="QS25" s="194"/>
      <c r="QT25" s="194"/>
      <c r="QU25" s="194"/>
      <c r="QV25" s="194"/>
      <c r="QW25" s="194"/>
      <c r="QX25" s="194"/>
      <c r="QY25" s="194"/>
      <c r="QZ25" s="194"/>
      <c r="RA25" s="194"/>
      <c r="RB25" s="194"/>
      <c r="RC25" s="194"/>
      <c r="RD25" s="194"/>
      <c r="RE25" s="194"/>
      <c r="RF25" s="194"/>
      <c r="RG25" s="194"/>
      <c r="RH25" s="194"/>
      <c r="RI25" s="194"/>
      <c r="RJ25" s="194"/>
      <c r="RK25" s="194"/>
      <c r="RL25" s="194"/>
      <c r="RM25" s="194"/>
      <c r="RN25" s="194"/>
      <c r="RO25" s="194"/>
      <c r="RP25" s="194"/>
      <c r="RQ25" s="194"/>
      <c r="RR25" s="194"/>
      <c r="RS25" s="194"/>
      <c r="RT25" s="194"/>
      <c r="RU25" s="194"/>
      <c r="RV25" s="194"/>
      <c r="RW25" s="194"/>
      <c r="RX25" s="194"/>
      <c r="RY25" s="194"/>
      <c r="RZ25" s="194"/>
      <c r="SA25" s="194"/>
      <c r="SB25" s="194"/>
      <c r="SC25" s="194"/>
      <c r="SD25" s="194"/>
      <c r="SE25" s="194"/>
      <c r="SF25" s="194"/>
      <c r="SG25" s="194"/>
      <c r="SH25" s="194"/>
      <c r="SI25" s="194"/>
      <c r="SJ25" s="194"/>
      <c r="SK25" s="194"/>
      <c r="SL25" s="194"/>
      <c r="SM25" s="194"/>
      <c r="SN25" s="194"/>
      <c r="SO25" s="194"/>
      <c r="SP25" s="194"/>
      <c r="SQ25" s="194"/>
      <c r="SR25" s="194"/>
      <c r="SS25" s="194"/>
      <c r="ST25" s="194"/>
      <c r="SU25" s="194"/>
      <c r="SV25" s="194"/>
      <c r="SW25" s="194"/>
      <c r="SX25" s="194"/>
      <c r="SY25" s="194"/>
      <c r="SZ25" s="194"/>
      <c r="TA25" s="194"/>
      <c r="TB25" s="194"/>
      <c r="TC25" s="194"/>
      <c r="TD25" s="194"/>
      <c r="TE25" s="194"/>
      <c r="TF25" s="194"/>
      <c r="TG25" s="194"/>
      <c r="TH25" s="194"/>
      <c r="TI25" s="194"/>
      <c r="TJ25" s="194"/>
      <c r="TK25" s="194"/>
      <c r="TL25" s="194"/>
      <c r="TM25" s="194"/>
      <c r="TN25" s="194"/>
      <c r="TO25" s="194"/>
      <c r="TP25" s="194"/>
      <c r="TQ25" s="194"/>
      <c r="TR25" s="194"/>
      <c r="TS25" s="194"/>
      <c r="TT25" s="194"/>
      <c r="TU25" s="194"/>
      <c r="TV25" s="194"/>
      <c r="TW25" s="194"/>
      <c r="TX25" s="194"/>
      <c r="TY25" s="194"/>
      <c r="TZ25" s="194"/>
      <c r="UA25" s="194"/>
      <c r="UB25" s="194"/>
      <c r="UC25" s="194"/>
      <c r="UD25" s="194"/>
      <c r="UE25" s="194"/>
      <c r="UF25" s="194"/>
      <c r="UG25" s="194"/>
      <c r="UH25" s="194"/>
      <c r="UI25" s="194"/>
      <c r="UJ25" s="194"/>
      <c r="UK25" s="194"/>
      <c r="UL25" s="194"/>
      <c r="UM25" s="194"/>
      <c r="UN25" s="194"/>
      <c r="UO25" s="194"/>
      <c r="UP25" s="194"/>
      <c r="UQ25" s="194"/>
      <c r="UR25" s="194"/>
      <c r="US25" s="194"/>
      <c r="UT25" s="194"/>
      <c r="UU25" s="194"/>
      <c r="UV25" s="194"/>
      <c r="UW25" s="194"/>
      <c r="UX25" s="194"/>
      <c r="UY25" s="194"/>
      <c r="UZ25" s="194"/>
      <c r="VA25" s="194"/>
      <c r="VB25" s="194"/>
      <c r="VC25" s="194"/>
      <c r="VD25" s="194"/>
      <c r="VE25" s="194"/>
      <c r="VF25" s="194"/>
      <c r="VG25" s="194"/>
      <c r="VH25" s="194"/>
      <c r="VI25" s="194"/>
      <c r="VJ25" s="194"/>
      <c r="VK25" s="194"/>
      <c r="VL25" s="194"/>
      <c r="VM25" s="194"/>
      <c r="VN25" s="194"/>
      <c r="VO25" s="194"/>
      <c r="VP25" s="194"/>
      <c r="VQ25" s="194"/>
      <c r="VR25" s="194"/>
      <c r="VS25" s="194"/>
      <c r="VT25" s="194"/>
      <c r="VU25" s="194"/>
      <c r="VV25" s="194"/>
      <c r="VW25" s="194"/>
      <c r="VX25" s="194"/>
      <c r="VY25" s="194"/>
      <c r="VZ25" s="194"/>
      <c r="WA25" s="194"/>
      <c r="WB25" s="194"/>
      <c r="WC25" s="194"/>
      <c r="WD25" s="194"/>
      <c r="WE25" s="194"/>
      <c r="WF25" s="194"/>
      <c r="WG25" s="194"/>
      <c r="WH25" s="194"/>
      <c r="WI25" s="194"/>
      <c r="WJ25" s="194"/>
      <c r="WK25" s="194"/>
      <c r="WL25" s="194"/>
      <c r="WM25" s="194"/>
      <c r="WN25" s="194"/>
      <c r="WO25" s="194"/>
      <c r="WP25" s="194"/>
      <c r="WQ25" s="194"/>
      <c r="WR25" s="194"/>
      <c r="WS25" s="194"/>
      <c r="WT25" s="194"/>
      <c r="WU25" s="194"/>
      <c r="WV25" s="194"/>
      <c r="WW25" s="194"/>
      <c r="WX25" s="194"/>
      <c r="WY25" s="194"/>
      <c r="WZ25" s="194"/>
      <c r="XA25" s="194"/>
      <c r="XB25" s="194"/>
      <c r="XC25" s="194"/>
      <c r="XD25" s="194"/>
      <c r="XE25" s="194"/>
      <c r="XF25" s="194"/>
      <c r="XG25" s="194"/>
      <c r="XH25" s="194"/>
      <c r="XI25" s="194"/>
      <c r="XJ25" s="194"/>
      <c r="XK25" s="194"/>
      <c r="XL25" s="194"/>
      <c r="XM25" s="194"/>
      <c r="XN25" s="194"/>
      <c r="XO25" s="194"/>
      <c r="XP25" s="194"/>
      <c r="XQ25" s="194"/>
      <c r="XR25" s="194"/>
      <c r="XS25" s="194"/>
      <c r="XT25" s="194"/>
      <c r="XU25" s="194"/>
      <c r="XV25" s="194"/>
      <c r="XW25" s="194"/>
      <c r="XX25" s="194"/>
      <c r="XY25" s="194"/>
      <c r="XZ25" s="194"/>
      <c r="YA25" s="194"/>
      <c r="YB25" s="194"/>
      <c r="YC25" s="194"/>
      <c r="YD25" s="194"/>
      <c r="YE25" s="194"/>
      <c r="YF25" s="194"/>
      <c r="YG25" s="194"/>
      <c r="YH25" s="194"/>
      <c r="YI25" s="194"/>
      <c r="YJ25" s="194"/>
      <c r="YK25" s="194"/>
      <c r="YL25" s="194"/>
      <c r="YM25" s="194"/>
      <c r="YN25" s="194"/>
      <c r="YO25" s="194"/>
      <c r="YP25" s="194"/>
      <c r="YQ25" s="194"/>
      <c r="YR25" s="194"/>
      <c r="YS25" s="194"/>
      <c r="YT25" s="194"/>
      <c r="YU25" s="194"/>
      <c r="YV25" s="194"/>
      <c r="YW25" s="194"/>
      <c r="YX25" s="194"/>
      <c r="YY25" s="194"/>
      <c r="YZ25" s="194"/>
      <c r="ZA25" s="194"/>
      <c r="ZB25" s="194"/>
      <c r="ZC25" s="194"/>
      <c r="ZD25" s="194"/>
      <c r="ZE25" s="194"/>
      <c r="ZF25" s="194"/>
      <c r="ZG25" s="194"/>
      <c r="ZH25" s="194"/>
      <c r="ZI25" s="194"/>
      <c r="ZJ25" s="194"/>
      <c r="ZK25" s="194"/>
      <c r="ZL25" s="194"/>
      <c r="ZM25" s="194"/>
      <c r="ZN25" s="194"/>
      <c r="ZO25" s="194"/>
      <c r="ZP25" s="194"/>
      <c r="ZQ25" s="194"/>
      <c r="ZR25" s="194"/>
      <c r="ZS25" s="194"/>
      <c r="ZT25" s="194"/>
      <c r="ZU25" s="194"/>
      <c r="ZV25" s="194"/>
      <c r="ZW25" s="194"/>
      <c r="ZX25" s="194"/>
      <c r="ZY25" s="194"/>
      <c r="ZZ25" s="194"/>
      <c r="AAA25" s="194"/>
      <c r="AAB25" s="194"/>
      <c r="AAC25" s="194"/>
      <c r="AAD25" s="194"/>
      <c r="AAE25" s="194"/>
      <c r="AAF25" s="194"/>
      <c r="AAG25" s="194"/>
      <c r="AAH25" s="194"/>
      <c r="AAI25" s="194"/>
      <c r="AAJ25" s="194"/>
      <c r="AAK25" s="194"/>
      <c r="AAL25" s="194"/>
      <c r="AAM25" s="194"/>
      <c r="AAN25" s="194"/>
      <c r="AAO25" s="194"/>
      <c r="AAP25" s="194"/>
      <c r="AAQ25" s="194"/>
      <c r="AAR25" s="194"/>
      <c r="AAS25" s="194"/>
      <c r="AAT25" s="194"/>
      <c r="AAU25" s="194"/>
      <c r="AAV25" s="194"/>
      <c r="AAW25" s="194"/>
      <c r="AAX25" s="194"/>
      <c r="AAY25" s="194"/>
      <c r="AAZ25" s="194"/>
      <c r="ABA25" s="194"/>
      <c r="ABB25" s="194"/>
      <c r="ABC25" s="194"/>
      <c r="ABD25" s="194"/>
      <c r="ABE25" s="194"/>
      <c r="ABF25" s="194"/>
      <c r="ABG25" s="194"/>
      <c r="ABH25" s="194"/>
      <c r="ABI25" s="194"/>
      <c r="ABJ25" s="194"/>
      <c r="ABK25" s="194"/>
      <c r="ABL25" s="194"/>
      <c r="ABM25" s="194"/>
      <c r="ABN25" s="194"/>
      <c r="ABO25" s="194"/>
      <c r="ABP25" s="194"/>
      <c r="ABQ25" s="194"/>
      <c r="ABR25" s="194"/>
      <c r="ABS25" s="194"/>
      <c r="ABT25" s="194"/>
      <c r="ABU25" s="194"/>
      <c r="ABV25" s="194"/>
      <c r="ABW25" s="194"/>
      <c r="ABX25" s="194"/>
      <c r="ABY25" s="194"/>
      <c r="ABZ25" s="194"/>
      <c r="ACA25" s="194"/>
      <c r="ACB25" s="194"/>
      <c r="ACC25" s="194"/>
      <c r="ACD25" s="194"/>
      <c r="ACE25" s="194"/>
      <c r="ACF25" s="194"/>
      <c r="ACG25" s="194"/>
      <c r="ACH25" s="194"/>
      <c r="ACI25" s="194"/>
      <c r="ACJ25" s="194"/>
      <c r="ACK25" s="194"/>
      <c r="ACL25" s="194"/>
      <c r="ACM25" s="194"/>
      <c r="ACN25" s="194"/>
      <c r="ACO25" s="194"/>
      <c r="ACP25" s="194"/>
      <c r="ACQ25" s="194"/>
      <c r="ACR25" s="194"/>
      <c r="ACS25" s="194"/>
      <c r="ACT25" s="194"/>
      <c r="ACU25" s="194"/>
      <c r="ACV25" s="194"/>
      <c r="ACW25" s="194"/>
      <c r="ACX25" s="194"/>
      <c r="ACY25" s="194"/>
      <c r="ACZ25" s="194"/>
      <c r="ADA25" s="194"/>
      <c r="ADB25" s="194"/>
      <c r="ADC25" s="194"/>
      <c r="ADD25" s="194"/>
      <c r="ADE25" s="194"/>
      <c r="ADF25" s="194"/>
      <c r="ADG25" s="194"/>
      <c r="ADH25" s="194"/>
      <c r="ADI25" s="194"/>
      <c r="ADJ25" s="194"/>
      <c r="ADK25" s="194"/>
      <c r="ADL25" s="194"/>
      <c r="ADM25" s="194"/>
      <c r="ADN25" s="194"/>
      <c r="ADO25" s="194"/>
      <c r="ADP25" s="194"/>
      <c r="ADQ25" s="194"/>
      <c r="ADR25" s="194"/>
      <c r="ADS25" s="194"/>
      <c r="ADT25" s="194"/>
      <c r="ADU25" s="194"/>
      <c r="ADV25" s="194"/>
      <c r="ADW25" s="194"/>
      <c r="ADX25" s="194"/>
      <c r="ADY25" s="194"/>
      <c r="ADZ25" s="194"/>
      <c r="AEA25" s="194"/>
      <c r="AEB25" s="194"/>
      <c r="AEC25" s="194"/>
      <c r="AED25" s="194"/>
      <c r="AEE25" s="194"/>
      <c r="AEF25" s="194"/>
      <c r="AEG25" s="194"/>
      <c r="AEH25" s="194"/>
      <c r="AEI25" s="194"/>
      <c r="AEJ25" s="194"/>
      <c r="AEK25" s="194"/>
      <c r="AEL25" s="194"/>
      <c r="AEM25" s="194"/>
      <c r="AEN25" s="194"/>
      <c r="AEO25" s="194"/>
      <c r="AEP25" s="194"/>
      <c r="AEQ25" s="194"/>
      <c r="AER25" s="194"/>
      <c r="AES25" s="194"/>
      <c r="AET25" s="194"/>
      <c r="AEU25" s="194"/>
      <c r="AEV25" s="194"/>
      <c r="AEW25" s="194"/>
      <c r="AEX25" s="194"/>
      <c r="AEY25" s="194"/>
      <c r="AEZ25" s="194"/>
      <c r="AFA25" s="194"/>
      <c r="AFB25" s="194"/>
      <c r="AFC25" s="194"/>
      <c r="AFD25" s="194"/>
      <c r="AFE25" s="194"/>
      <c r="AFF25" s="194"/>
      <c r="AFG25" s="194"/>
      <c r="AFH25" s="194"/>
      <c r="AFI25" s="194"/>
      <c r="AFJ25" s="194"/>
      <c r="AFK25" s="194"/>
      <c r="AFL25" s="194"/>
      <c r="AFM25" s="194"/>
      <c r="AFN25" s="194"/>
      <c r="AFO25" s="194"/>
      <c r="AFP25" s="194"/>
      <c r="AFQ25" s="194"/>
      <c r="AFR25" s="194"/>
      <c r="AFS25" s="194"/>
      <c r="AFT25" s="194"/>
      <c r="AFU25" s="194"/>
      <c r="AFV25" s="194"/>
      <c r="AFW25" s="194"/>
      <c r="AFX25" s="194"/>
      <c r="AFY25" s="194"/>
      <c r="AFZ25" s="194"/>
      <c r="AGA25" s="194"/>
      <c r="AGB25" s="194"/>
      <c r="AGC25" s="194"/>
      <c r="AGD25" s="194"/>
      <c r="AGE25" s="194"/>
      <c r="AGF25" s="194"/>
      <c r="AGG25" s="194"/>
      <c r="AGH25" s="194"/>
      <c r="AGI25" s="194"/>
      <c r="AGJ25" s="194"/>
      <c r="AGK25" s="194"/>
      <c r="AGL25" s="194"/>
      <c r="AGM25" s="194"/>
      <c r="AGN25" s="194"/>
      <c r="AGO25" s="194"/>
      <c r="AGP25" s="194"/>
      <c r="AGQ25" s="194"/>
      <c r="AGR25" s="194"/>
      <c r="AGS25" s="194"/>
      <c r="AGT25" s="194"/>
      <c r="AGU25" s="194"/>
      <c r="AGV25" s="194"/>
      <c r="AGW25" s="194"/>
      <c r="AGX25" s="194"/>
      <c r="AGY25" s="194"/>
      <c r="AGZ25" s="194"/>
      <c r="AHA25" s="194"/>
      <c r="AHB25" s="194"/>
      <c r="AHC25" s="194"/>
      <c r="AHD25" s="194"/>
      <c r="AHE25" s="194"/>
      <c r="AHF25" s="194"/>
      <c r="AHG25" s="194"/>
      <c r="AHH25" s="194"/>
      <c r="AHI25" s="194"/>
      <c r="AHJ25" s="194"/>
      <c r="AHK25" s="194"/>
      <c r="AHL25" s="194"/>
      <c r="AHM25" s="194"/>
      <c r="AHN25" s="194"/>
      <c r="AHO25" s="194"/>
      <c r="AHP25" s="194"/>
      <c r="AHQ25" s="194"/>
      <c r="AHR25" s="194"/>
      <c r="AHS25" s="194"/>
      <c r="AHT25" s="194"/>
      <c r="AHU25" s="194"/>
      <c r="AHV25" s="194"/>
      <c r="AHW25" s="194"/>
      <c r="AHX25" s="194"/>
      <c r="AHY25" s="194"/>
      <c r="AHZ25" s="194"/>
      <c r="AIA25" s="194"/>
      <c r="AIB25" s="194"/>
      <c r="AIC25" s="194"/>
      <c r="AID25" s="194"/>
      <c r="AIE25" s="194"/>
      <c r="AIF25" s="194"/>
      <c r="AIG25" s="194"/>
      <c r="AIH25" s="194"/>
      <c r="AII25" s="194"/>
      <c r="AIJ25" s="194"/>
      <c r="AIK25" s="194"/>
      <c r="AIL25" s="194"/>
      <c r="AIM25" s="194"/>
      <c r="AIN25" s="194"/>
      <c r="AIO25" s="194"/>
      <c r="AIP25" s="194"/>
      <c r="AIQ25" s="194"/>
      <c r="AIR25" s="194"/>
      <c r="AIS25" s="194"/>
      <c r="AIT25" s="194"/>
      <c r="AIU25" s="194"/>
      <c r="AIV25" s="194"/>
      <c r="AIW25" s="194"/>
      <c r="AIX25" s="194"/>
      <c r="AIY25" s="194"/>
      <c r="AIZ25" s="194"/>
      <c r="AJA25" s="194"/>
      <c r="AJB25" s="194"/>
      <c r="AJC25" s="194"/>
      <c r="AJD25" s="194"/>
      <c r="AJE25" s="194"/>
      <c r="AJF25" s="194"/>
      <c r="AJG25" s="194"/>
      <c r="AJH25" s="194"/>
      <c r="AJI25" s="194"/>
      <c r="AJJ25" s="194"/>
      <c r="AJK25" s="194"/>
      <c r="AJL25" s="194"/>
      <c r="AJM25" s="194"/>
      <c r="AJN25" s="194"/>
      <c r="AJO25" s="194"/>
      <c r="AJP25" s="194"/>
      <c r="AJQ25" s="194"/>
      <c r="AJR25" s="194"/>
      <c r="AJS25" s="194"/>
      <c r="AJT25" s="194"/>
      <c r="AJU25" s="194"/>
      <c r="AJV25" s="194"/>
      <c r="AJW25" s="194"/>
      <c r="AJX25" s="194"/>
      <c r="AJY25" s="194"/>
      <c r="AJZ25" s="194"/>
      <c r="AKA25" s="194"/>
      <c r="AKB25" s="194"/>
      <c r="AKC25" s="194"/>
      <c r="AKD25" s="194"/>
      <c r="AKE25" s="194"/>
      <c r="AKF25" s="194"/>
      <c r="AKG25" s="194"/>
      <c r="AKH25" s="194"/>
      <c r="AKI25" s="194"/>
      <c r="AKJ25" s="194"/>
      <c r="AKK25" s="194"/>
      <c r="AKL25" s="194"/>
      <c r="AKM25" s="194"/>
      <c r="AKN25" s="194"/>
      <c r="AKO25" s="194"/>
      <c r="AKP25" s="194"/>
      <c r="AKQ25" s="194"/>
      <c r="AKR25" s="194"/>
      <c r="AKS25" s="194"/>
      <c r="AKT25" s="194"/>
      <c r="AKU25" s="194"/>
      <c r="AKV25" s="194"/>
      <c r="AKW25" s="194"/>
      <c r="AKX25" s="194"/>
      <c r="AKY25" s="194"/>
      <c r="AKZ25" s="194"/>
      <c r="ALA25" s="194"/>
      <c r="ALB25" s="194"/>
      <c r="ALC25" s="194"/>
      <c r="ALD25" s="194"/>
      <c r="ALE25" s="194"/>
      <c r="ALF25" s="194"/>
      <c r="ALG25" s="194"/>
      <c r="ALH25" s="194"/>
      <c r="ALI25" s="194"/>
      <c r="ALJ25" s="194"/>
      <c r="ALK25" s="194"/>
      <c r="ALL25" s="194"/>
      <c r="ALM25" s="194"/>
      <c r="ALN25" s="194"/>
      <c r="ALO25" s="194"/>
      <c r="ALP25" s="194"/>
      <c r="ALQ25" s="194"/>
      <c r="ALR25" s="194"/>
      <c r="ALS25" s="194"/>
      <c r="ALT25" s="194"/>
      <c r="ALU25" s="194"/>
      <c r="ALV25" s="194"/>
      <c r="ALW25" s="194"/>
      <c r="ALX25" s="194"/>
      <c r="ALY25" s="194"/>
      <c r="ALZ25" s="194"/>
      <c r="AMA25" s="194"/>
      <c r="AMB25" s="194"/>
      <c r="AMC25" s="194"/>
      <c r="AMD25" s="194"/>
      <c r="AME25" s="194"/>
      <c r="AMF25" s="194"/>
      <c r="AMG25" s="194"/>
      <c r="AMH25" s="194"/>
      <c r="AMI25" s="194"/>
      <c r="AMJ25" s="194"/>
      <c r="AMK25" s="194"/>
      <c r="AML25" s="194"/>
      <c r="AMM25" s="194"/>
      <c r="AMN25" s="194"/>
      <c r="AMO25" s="194"/>
      <c r="AMP25" s="194"/>
      <c r="AMQ25" s="194"/>
      <c r="AMR25" s="194"/>
      <c r="AMS25" s="194"/>
      <c r="AMT25" s="194"/>
      <c r="AMU25" s="194"/>
      <c r="AMV25" s="194"/>
      <c r="AMW25" s="194"/>
      <c r="AMX25" s="194"/>
      <c r="AMY25" s="194"/>
      <c r="AMZ25" s="194"/>
      <c r="ANA25" s="194"/>
      <c r="ANB25" s="194"/>
      <c r="ANC25" s="194"/>
      <c r="AND25" s="194"/>
      <c r="ANE25" s="194"/>
      <c r="ANF25" s="194"/>
      <c r="ANG25" s="194"/>
      <c r="ANH25" s="194"/>
      <c r="ANI25" s="194"/>
      <c r="ANJ25" s="194"/>
      <c r="ANK25" s="194"/>
      <c r="ANL25" s="194"/>
      <c r="ANM25" s="194"/>
      <c r="ANN25" s="194"/>
      <c r="ANO25" s="194"/>
      <c r="ANP25" s="194"/>
      <c r="ANQ25" s="194"/>
      <c r="ANR25" s="194"/>
      <c r="ANS25" s="194"/>
      <c r="ANT25" s="194"/>
      <c r="ANU25" s="194"/>
      <c r="ANV25" s="194"/>
      <c r="ANW25" s="194"/>
      <c r="ANX25" s="194"/>
      <c r="ANY25" s="194"/>
      <c r="ANZ25" s="194"/>
      <c r="AOA25" s="194"/>
      <c r="AOB25" s="194"/>
      <c r="AOC25" s="194"/>
      <c r="AOD25" s="194"/>
      <c r="AOE25" s="194"/>
      <c r="AOF25" s="194"/>
      <c r="AOG25" s="194"/>
      <c r="AOH25" s="194"/>
      <c r="AOI25" s="194"/>
      <c r="AOJ25" s="194"/>
      <c r="AOK25" s="194"/>
      <c r="AOL25" s="194"/>
      <c r="AOM25" s="194"/>
      <c r="AON25" s="194"/>
      <c r="AOO25" s="194"/>
      <c r="AOP25" s="194"/>
      <c r="AOQ25" s="194"/>
      <c r="AOR25" s="194"/>
      <c r="AOS25" s="194"/>
      <c r="AOT25" s="194"/>
      <c r="AOU25" s="194"/>
      <c r="AOV25" s="194"/>
      <c r="AOW25" s="194"/>
      <c r="AOX25" s="194"/>
      <c r="AOY25" s="194"/>
      <c r="AOZ25" s="194"/>
      <c r="APA25" s="194"/>
      <c r="APB25" s="194"/>
      <c r="APC25" s="194"/>
      <c r="APD25" s="194"/>
      <c r="APE25" s="194"/>
      <c r="APF25" s="194"/>
      <c r="APG25" s="194"/>
      <c r="APH25" s="194"/>
      <c r="API25" s="194"/>
      <c r="APJ25" s="194"/>
      <c r="APK25" s="194"/>
      <c r="APL25" s="194"/>
      <c r="APM25" s="194"/>
      <c r="APN25" s="194"/>
      <c r="APO25" s="194"/>
      <c r="APP25" s="194"/>
      <c r="APQ25" s="194"/>
      <c r="APR25" s="194"/>
      <c r="APS25" s="194"/>
      <c r="APT25" s="194"/>
      <c r="APU25" s="194"/>
      <c r="APV25" s="194"/>
      <c r="APW25" s="194"/>
      <c r="APX25" s="194"/>
      <c r="APY25" s="194"/>
      <c r="APZ25" s="194"/>
      <c r="AQA25" s="194"/>
      <c r="AQB25" s="194"/>
      <c r="AQC25" s="194"/>
      <c r="AQD25" s="194"/>
      <c r="AQE25" s="194"/>
      <c r="AQF25" s="194"/>
      <c r="AQG25" s="194"/>
      <c r="AQH25" s="194"/>
      <c r="AQI25" s="194"/>
      <c r="AQJ25" s="194"/>
      <c r="AQK25" s="194"/>
      <c r="AQL25" s="194"/>
      <c r="AQM25" s="194"/>
      <c r="AQN25" s="194"/>
      <c r="AQO25" s="194"/>
      <c r="AQP25" s="194"/>
      <c r="AQQ25" s="194"/>
      <c r="AQR25" s="194"/>
      <c r="AQS25" s="194"/>
      <c r="AQT25" s="194"/>
      <c r="AQU25" s="194"/>
      <c r="AQV25" s="194"/>
      <c r="AQW25" s="194"/>
      <c r="AQX25" s="194"/>
      <c r="AQY25" s="194"/>
      <c r="AQZ25" s="194"/>
      <c r="ARA25" s="194"/>
      <c r="ARB25" s="194"/>
      <c r="ARC25" s="194"/>
      <c r="ARD25" s="194"/>
      <c r="ARE25" s="194"/>
      <c r="ARF25" s="194"/>
      <c r="ARG25" s="194"/>
      <c r="ARH25" s="194"/>
      <c r="ARI25" s="194"/>
      <c r="ARJ25" s="194"/>
      <c r="ARK25" s="194"/>
      <c r="ARL25" s="194"/>
      <c r="ARM25" s="194"/>
      <c r="ARN25" s="194"/>
      <c r="ARO25" s="194"/>
      <c r="ARP25" s="194"/>
      <c r="ARQ25" s="194"/>
      <c r="ARR25" s="194"/>
      <c r="ARS25" s="194"/>
      <c r="ART25" s="194"/>
      <c r="ARU25" s="194"/>
      <c r="ARV25" s="194"/>
      <c r="ARW25" s="194"/>
      <c r="ARX25" s="194"/>
      <c r="ARY25" s="194"/>
      <c r="ARZ25" s="194"/>
      <c r="ASA25" s="194"/>
      <c r="ASB25" s="194"/>
      <c r="ASC25" s="194"/>
      <c r="ASD25" s="194"/>
      <c r="ASE25" s="194"/>
      <c r="ASF25" s="194"/>
      <c r="ASG25" s="194"/>
      <c r="ASH25" s="194"/>
      <c r="ASI25" s="194"/>
      <c r="ASJ25" s="194"/>
      <c r="ASK25" s="194"/>
      <c r="ASL25" s="194"/>
      <c r="ASM25" s="194"/>
      <c r="ASN25" s="194"/>
      <c r="ASO25" s="194"/>
      <c r="ASP25" s="194"/>
      <c r="ASQ25" s="194"/>
      <c r="ASR25" s="194"/>
      <c r="ASS25" s="194"/>
      <c r="AST25" s="194"/>
      <c r="ASU25" s="194"/>
      <c r="ASV25" s="194"/>
      <c r="ASW25" s="194"/>
      <c r="ASX25" s="194"/>
      <c r="ASY25" s="194"/>
      <c r="ASZ25" s="194"/>
      <c r="ATA25" s="194"/>
      <c r="ATB25" s="194"/>
      <c r="ATC25" s="194"/>
      <c r="ATD25" s="194"/>
      <c r="ATE25" s="194"/>
      <c r="ATF25" s="194"/>
      <c r="ATG25" s="194"/>
      <c r="ATH25" s="194"/>
      <c r="ATI25" s="194"/>
      <c r="ATJ25" s="194"/>
      <c r="ATK25" s="194"/>
      <c r="ATL25" s="194"/>
      <c r="ATM25" s="194"/>
      <c r="ATN25" s="194"/>
      <c r="ATO25" s="194"/>
      <c r="ATP25" s="194"/>
      <c r="ATQ25" s="194"/>
      <c r="ATR25" s="194"/>
      <c r="ATS25" s="194"/>
      <c r="ATT25" s="194"/>
      <c r="ATU25" s="194"/>
      <c r="ATV25" s="194"/>
      <c r="ATW25" s="194"/>
      <c r="ATX25" s="194"/>
      <c r="ATY25" s="194"/>
      <c r="ATZ25" s="194"/>
      <c r="AUA25" s="194"/>
      <c r="AUB25" s="194"/>
      <c r="AUC25" s="194"/>
      <c r="AUD25" s="194"/>
      <c r="AUE25" s="194"/>
      <c r="AUF25" s="194"/>
      <c r="AUG25" s="194"/>
      <c r="AUH25" s="194"/>
      <c r="AUI25" s="194"/>
      <c r="AUJ25" s="194"/>
      <c r="AUK25" s="194"/>
      <c r="AUL25" s="194"/>
      <c r="AUM25" s="194"/>
      <c r="AUN25" s="194"/>
      <c r="AUO25" s="194"/>
      <c r="AUP25" s="194"/>
      <c r="AUQ25" s="194"/>
      <c r="AUR25" s="194"/>
      <c r="AUS25" s="194"/>
      <c r="AUT25" s="194"/>
      <c r="AUU25" s="194"/>
      <c r="AUV25" s="194"/>
      <c r="AUW25" s="194"/>
      <c r="AUX25" s="194"/>
      <c r="AUY25" s="194"/>
      <c r="AUZ25" s="194"/>
      <c r="AVA25" s="194"/>
      <c r="AVB25" s="194"/>
      <c r="AVC25" s="194"/>
      <c r="AVD25" s="194"/>
      <c r="AVE25" s="194"/>
      <c r="AVF25" s="194"/>
      <c r="AVG25" s="194"/>
      <c r="AVH25" s="194"/>
      <c r="AVI25" s="194"/>
      <c r="AVJ25" s="194"/>
      <c r="AVK25" s="194"/>
      <c r="AVL25" s="194"/>
      <c r="AVM25" s="194"/>
      <c r="AVN25" s="194"/>
      <c r="AVO25" s="194"/>
      <c r="AVP25" s="194"/>
      <c r="AVQ25" s="194"/>
      <c r="AVR25" s="194"/>
      <c r="AVS25" s="194"/>
      <c r="AVT25" s="194"/>
      <c r="AVU25" s="194"/>
      <c r="AVV25" s="194"/>
      <c r="AVW25" s="194"/>
      <c r="AVX25" s="194"/>
      <c r="AVY25" s="194"/>
      <c r="AVZ25" s="194"/>
      <c r="AWA25" s="194"/>
      <c r="AWB25" s="194"/>
      <c r="AWC25" s="194"/>
      <c r="AWD25" s="194"/>
      <c r="AWE25" s="194"/>
      <c r="AWF25" s="194"/>
      <c r="AWG25" s="194"/>
      <c r="AWH25" s="194"/>
      <c r="AWI25" s="194"/>
      <c r="AWJ25" s="194"/>
      <c r="AWK25" s="194"/>
      <c r="AWL25" s="194"/>
      <c r="AWM25" s="194"/>
      <c r="AWN25" s="194"/>
      <c r="AWO25" s="194"/>
      <c r="AWP25" s="194"/>
      <c r="AWQ25" s="194"/>
      <c r="AWR25" s="194"/>
      <c r="AWS25" s="194"/>
      <c r="AWT25" s="194"/>
      <c r="AWU25" s="194"/>
      <c r="AWV25" s="194"/>
      <c r="AWW25" s="194"/>
      <c r="AWX25" s="194"/>
      <c r="AWY25" s="194"/>
      <c r="AWZ25" s="194"/>
      <c r="AXA25" s="194"/>
      <c r="AXB25" s="194"/>
      <c r="AXC25" s="194"/>
      <c r="AXD25" s="194"/>
      <c r="AXE25" s="194"/>
      <c r="AXF25" s="194"/>
      <c r="AXG25" s="194"/>
      <c r="AXH25" s="194"/>
      <c r="AXI25" s="194"/>
      <c r="AXJ25" s="194"/>
      <c r="AXK25" s="194"/>
      <c r="AXL25" s="194"/>
      <c r="AXM25" s="194"/>
      <c r="AXN25" s="194"/>
      <c r="AXO25" s="194"/>
      <c r="AXP25" s="194"/>
      <c r="AXQ25" s="194"/>
      <c r="AXR25" s="194"/>
      <c r="AXS25" s="194"/>
      <c r="AXT25" s="194"/>
      <c r="AXU25" s="194"/>
      <c r="AXV25" s="194"/>
      <c r="AXW25" s="194"/>
      <c r="AXX25" s="194"/>
      <c r="AXY25" s="194"/>
      <c r="AXZ25" s="194"/>
      <c r="AYA25" s="194"/>
      <c r="AYB25" s="194"/>
      <c r="AYC25" s="194"/>
      <c r="AYD25" s="194"/>
      <c r="AYE25" s="194"/>
      <c r="AYF25" s="194"/>
      <c r="AYG25" s="194"/>
      <c r="AYH25" s="194"/>
      <c r="AYI25" s="194"/>
      <c r="AYJ25" s="194"/>
      <c r="AYK25" s="194"/>
      <c r="AYL25" s="194"/>
      <c r="AYM25" s="194"/>
      <c r="AYN25" s="194"/>
      <c r="AYO25" s="194"/>
      <c r="AYP25" s="194"/>
      <c r="AYQ25" s="194"/>
      <c r="AYR25" s="194"/>
      <c r="AYS25" s="194"/>
      <c r="AYT25" s="194"/>
      <c r="AYU25" s="194"/>
      <c r="AYV25" s="194"/>
      <c r="AYW25" s="194"/>
      <c r="AYX25" s="194"/>
      <c r="AYY25" s="194"/>
      <c r="AYZ25" s="194"/>
      <c r="AZA25" s="194"/>
      <c r="AZB25" s="194"/>
      <c r="AZC25" s="194"/>
      <c r="AZD25" s="194"/>
      <c r="AZE25" s="194"/>
      <c r="AZF25" s="194"/>
      <c r="AZG25" s="194"/>
      <c r="AZH25" s="194"/>
      <c r="AZI25" s="194"/>
      <c r="AZJ25" s="194"/>
      <c r="AZK25" s="194"/>
      <c r="AZL25" s="194"/>
      <c r="AZM25" s="194"/>
      <c r="AZN25" s="194"/>
      <c r="AZO25" s="194"/>
      <c r="AZP25" s="194"/>
      <c r="AZQ25" s="194"/>
      <c r="AZR25" s="194"/>
      <c r="AZS25" s="194"/>
      <c r="AZT25" s="194"/>
      <c r="AZU25" s="194"/>
      <c r="AZV25" s="194"/>
      <c r="AZW25" s="194"/>
      <c r="AZX25" s="194"/>
      <c r="AZY25" s="194"/>
      <c r="AZZ25" s="194"/>
      <c r="BAA25" s="194"/>
      <c r="BAB25" s="194"/>
      <c r="BAC25" s="194"/>
      <c r="BAD25" s="194"/>
      <c r="BAE25" s="194"/>
      <c r="BAF25" s="194"/>
      <c r="BAG25" s="194"/>
      <c r="BAH25" s="194"/>
      <c r="BAI25" s="194"/>
      <c r="BAJ25" s="194"/>
      <c r="BAK25" s="194"/>
      <c r="BAL25" s="194"/>
      <c r="BAM25" s="194"/>
      <c r="BAN25" s="194"/>
      <c r="BAO25" s="194"/>
      <c r="BAP25" s="194"/>
      <c r="BAQ25" s="194"/>
      <c r="BAR25" s="194"/>
      <c r="BAS25" s="194"/>
      <c r="BAT25" s="194"/>
      <c r="BAU25" s="194"/>
      <c r="BAV25" s="194"/>
      <c r="BAW25" s="194"/>
      <c r="BAX25" s="194"/>
      <c r="BAY25" s="194"/>
      <c r="BAZ25" s="194"/>
      <c r="BBA25" s="194"/>
      <c r="BBB25" s="194"/>
      <c r="BBC25" s="194"/>
      <c r="BBD25" s="194"/>
      <c r="BBE25" s="194"/>
      <c r="BBF25" s="194"/>
      <c r="BBG25" s="194"/>
      <c r="BBH25" s="194"/>
      <c r="BBI25" s="194"/>
      <c r="BBJ25" s="194"/>
      <c r="BBK25" s="194"/>
      <c r="BBL25" s="194"/>
      <c r="BBM25" s="194"/>
      <c r="BBN25" s="194"/>
      <c r="BBO25" s="194"/>
      <c r="BBP25" s="194"/>
      <c r="BBQ25" s="194"/>
      <c r="BBR25" s="194"/>
      <c r="BBS25" s="194"/>
      <c r="BBT25" s="194"/>
      <c r="BBU25" s="194"/>
      <c r="BBV25" s="194"/>
      <c r="BBW25" s="194"/>
      <c r="BBX25" s="194"/>
      <c r="BBY25" s="194"/>
      <c r="BBZ25" s="194"/>
      <c r="BCA25" s="194"/>
      <c r="BCB25" s="194"/>
      <c r="BCC25" s="194"/>
      <c r="BCD25" s="194"/>
      <c r="BCE25" s="194"/>
      <c r="BCF25" s="194"/>
      <c r="BCG25" s="194"/>
      <c r="BCH25" s="194"/>
      <c r="BCI25" s="194"/>
      <c r="BCJ25" s="194"/>
      <c r="BCK25" s="194"/>
      <c r="BCL25" s="194"/>
      <c r="BCM25" s="194"/>
      <c r="BCN25" s="194"/>
      <c r="BCO25" s="194"/>
      <c r="BCP25" s="194"/>
      <c r="BCQ25" s="194"/>
      <c r="BCR25" s="194"/>
      <c r="BCS25" s="194"/>
      <c r="BCT25" s="194"/>
      <c r="BCU25" s="194"/>
      <c r="BCV25" s="194"/>
      <c r="BCW25" s="194"/>
      <c r="BCX25" s="194"/>
      <c r="BCY25" s="194"/>
      <c r="BCZ25" s="194"/>
      <c r="BDA25" s="194"/>
      <c r="BDB25" s="194"/>
      <c r="BDC25" s="194"/>
      <c r="BDD25" s="194"/>
      <c r="BDE25" s="194"/>
      <c r="BDF25" s="194"/>
      <c r="BDG25" s="194"/>
      <c r="BDH25" s="194"/>
      <c r="BDI25" s="194"/>
      <c r="BDJ25" s="194"/>
      <c r="BDK25" s="194"/>
      <c r="BDL25" s="194"/>
      <c r="BDM25" s="194"/>
      <c r="BDN25" s="194"/>
      <c r="BDO25" s="194"/>
      <c r="BDP25" s="194"/>
      <c r="BDQ25" s="194"/>
      <c r="BDR25" s="194"/>
      <c r="BDS25" s="194"/>
      <c r="BDT25" s="194"/>
      <c r="BDU25" s="194"/>
      <c r="BDV25" s="194"/>
      <c r="BDW25" s="194"/>
      <c r="BDX25" s="194"/>
      <c r="BDY25" s="194"/>
      <c r="BDZ25" s="194"/>
      <c r="BEA25" s="194"/>
      <c r="BEB25" s="194"/>
      <c r="BEC25" s="194"/>
      <c r="BED25" s="194"/>
      <c r="BEE25" s="194"/>
      <c r="BEF25" s="194"/>
      <c r="BEG25" s="194"/>
      <c r="BEH25" s="194"/>
      <c r="BEI25" s="194"/>
      <c r="BEJ25" s="194"/>
      <c r="BEK25" s="194"/>
      <c r="BEL25" s="194"/>
      <c r="BEM25" s="194"/>
      <c r="BEN25" s="194"/>
      <c r="BEO25" s="194"/>
      <c r="BEP25" s="194"/>
      <c r="BEQ25" s="194"/>
      <c r="BER25" s="194"/>
      <c r="BES25" s="194"/>
      <c r="BET25" s="194"/>
      <c r="BEU25" s="194"/>
      <c r="BEV25" s="194"/>
      <c r="BEW25" s="194"/>
      <c r="BEX25" s="194"/>
      <c r="BEY25" s="194"/>
      <c r="BEZ25" s="194"/>
      <c r="BFA25" s="194"/>
      <c r="BFB25" s="194"/>
      <c r="BFC25" s="194"/>
      <c r="BFD25" s="194"/>
      <c r="BFE25" s="194"/>
      <c r="BFF25" s="194"/>
      <c r="BFG25" s="194"/>
      <c r="BFH25" s="194"/>
      <c r="BFI25" s="194"/>
      <c r="BFJ25" s="194"/>
      <c r="BFK25" s="194"/>
      <c r="BFL25" s="194"/>
      <c r="BFM25" s="194"/>
      <c r="BFN25" s="194"/>
      <c r="BFO25" s="194"/>
      <c r="BFP25" s="194"/>
      <c r="BFQ25" s="194"/>
      <c r="BFR25" s="194"/>
      <c r="BFS25" s="194"/>
      <c r="BFT25" s="194"/>
      <c r="BFU25" s="194"/>
      <c r="BFV25" s="194"/>
      <c r="BFW25" s="194"/>
      <c r="BFX25" s="194"/>
      <c r="BFY25" s="194"/>
      <c r="BFZ25" s="194"/>
      <c r="BGA25" s="194"/>
      <c r="BGB25" s="194"/>
      <c r="BGC25" s="194"/>
      <c r="BGD25" s="194"/>
      <c r="BGE25" s="194"/>
      <c r="BGF25" s="194"/>
      <c r="BGG25" s="194"/>
      <c r="BGH25" s="194"/>
      <c r="BGI25" s="194"/>
      <c r="BGJ25" s="194"/>
      <c r="BGK25" s="194"/>
      <c r="BGL25" s="194"/>
      <c r="BGM25" s="194"/>
      <c r="BGN25" s="194"/>
      <c r="BGO25" s="194"/>
      <c r="BGP25" s="194"/>
      <c r="BGQ25" s="194"/>
      <c r="BGR25" s="194"/>
      <c r="BGS25" s="194"/>
      <c r="BGT25" s="194"/>
      <c r="BGU25" s="194"/>
      <c r="BGV25" s="194"/>
      <c r="BGW25" s="194"/>
      <c r="BGX25" s="194"/>
      <c r="BGY25" s="194"/>
      <c r="BGZ25" s="194"/>
      <c r="BHA25" s="194"/>
      <c r="BHB25" s="194"/>
      <c r="BHC25" s="194"/>
      <c r="BHD25" s="194"/>
      <c r="BHE25" s="194"/>
      <c r="BHF25" s="194"/>
      <c r="BHG25" s="194"/>
      <c r="BHH25" s="194"/>
      <c r="BHI25" s="194"/>
      <c r="BHJ25" s="194"/>
      <c r="BHK25" s="194"/>
      <c r="BHL25" s="194"/>
      <c r="BHM25" s="194"/>
      <c r="BHN25" s="194"/>
      <c r="BHO25" s="194"/>
      <c r="BHP25" s="194"/>
      <c r="BHQ25" s="194"/>
      <c r="BHR25" s="194"/>
      <c r="BHS25" s="194"/>
      <c r="BHT25" s="194"/>
      <c r="BHU25" s="194"/>
      <c r="BHV25" s="194"/>
      <c r="BHW25" s="194"/>
      <c r="BHX25" s="194"/>
      <c r="BHY25" s="194"/>
      <c r="BHZ25" s="194"/>
      <c r="BIA25" s="194"/>
      <c r="BIB25" s="194"/>
      <c r="BIC25" s="194"/>
      <c r="BID25" s="194"/>
      <c r="BIE25" s="194"/>
      <c r="BIF25" s="194"/>
      <c r="BIG25" s="194"/>
      <c r="BIH25" s="194"/>
      <c r="BII25" s="194"/>
      <c r="BIJ25" s="194"/>
      <c r="BIK25" s="194"/>
      <c r="BIL25" s="194"/>
      <c r="BIM25" s="194"/>
      <c r="BIN25" s="194"/>
      <c r="BIO25" s="194"/>
      <c r="BIP25" s="194"/>
      <c r="BIQ25" s="194"/>
      <c r="BIR25" s="194"/>
      <c r="BIS25" s="194"/>
      <c r="BIT25" s="194"/>
      <c r="BIU25" s="194"/>
      <c r="BIV25" s="194"/>
      <c r="BIW25" s="194"/>
      <c r="BIX25" s="194"/>
      <c r="BIY25" s="194"/>
      <c r="BIZ25" s="194"/>
      <c r="BJA25" s="194"/>
      <c r="BJB25" s="194"/>
      <c r="BJC25" s="194"/>
      <c r="BJD25" s="194"/>
      <c r="BJE25" s="194"/>
      <c r="BJF25" s="194"/>
      <c r="BJG25" s="194"/>
      <c r="BJH25" s="194"/>
      <c r="BJI25" s="194"/>
      <c r="BJJ25" s="194"/>
      <c r="BJK25" s="194"/>
      <c r="BJL25" s="194"/>
      <c r="BJM25" s="194"/>
      <c r="BJN25" s="194"/>
      <c r="BJO25" s="194"/>
      <c r="BJP25" s="194"/>
      <c r="BJQ25" s="194"/>
      <c r="BJR25" s="194"/>
      <c r="BJS25" s="194"/>
      <c r="BJT25" s="194"/>
      <c r="BJU25" s="194"/>
      <c r="BJV25" s="194"/>
      <c r="BJW25" s="194"/>
      <c r="BJX25" s="194"/>
      <c r="BJY25" s="194"/>
      <c r="BJZ25" s="194"/>
      <c r="BKA25" s="194"/>
      <c r="BKB25" s="194"/>
      <c r="BKC25" s="194"/>
      <c r="BKD25" s="194"/>
      <c r="BKE25" s="194"/>
      <c r="BKF25" s="194"/>
      <c r="BKG25" s="194"/>
      <c r="BKH25" s="194"/>
      <c r="BKI25" s="194"/>
      <c r="BKJ25" s="194"/>
      <c r="BKK25" s="194"/>
      <c r="BKL25" s="194"/>
      <c r="BKM25" s="194"/>
      <c r="BKN25" s="194"/>
      <c r="BKO25" s="194"/>
      <c r="BKP25" s="194"/>
      <c r="BKQ25" s="194"/>
      <c r="BKR25" s="194"/>
      <c r="BKS25" s="194"/>
      <c r="BKT25" s="194"/>
      <c r="BKU25" s="194"/>
      <c r="BKV25" s="194"/>
      <c r="BKW25" s="194"/>
      <c r="BKX25" s="194"/>
      <c r="BKY25" s="194"/>
      <c r="BKZ25" s="194"/>
      <c r="BLA25" s="194"/>
      <c r="BLB25" s="194"/>
      <c r="BLC25" s="194"/>
      <c r="BLD25" s="194"/>
      <c r="BLE25" s="194"/>
      <c r="BLF25" s="194"/>
      <c r="BLG25" s="194"/>
      <c r="BLH25" s="194"/>
      <c r="BLI25" s="194"/>
      <c r="BLJ25" s="194"/>
      <c r="BLK25" s="194"/>
      <c r="BLL25" s="194"/>
      <c r="BLM25" s="194"/>
      <c r="BLN25" s="194"/>
      <c r="BLO25" s="194"/>
      <c r="BLP25" s="194"/>
      <c r="BLQ25" s="194"/>
      <c r="BLR25" s="194"/>
      <c r="BLS25" s="194"/>
      <c r="BLT25" s="194"/>
      <c r="BLU25" s="194"/>
      <c r="BLV25" s="194"/>
      <c r="BLW25" s="194"/>
      <c r="BLX25" s="194"/>
      <c r="BLY25" s="194"/>
      <c r="BLZ25" s="194"/>
      <c r="BMA25" s="194"/>
      <c r="BMB25" s="194"/>
      <c r="BMC25" s="194"/>
      <c r="BMD25" s="194"/>
      <c r="BME25" s="194"/>
      <c r="BMF25" s="194"/>
      <c r="BMG25" s="194"/>
      <c r="BMH25" s="194"/>
      <c r="BMI25" s="194"/>
      <c r="BMJ25" s="194"/>
      <c r="BMK25" s="194"/>
      <c r="BML25" s="194"/>
      <c r="BMM25" s="194"/>
      <c r="BMN25" s="194"/>
      <c r="BMO25" s="194"/>
      <c r="BMP25" s="194"/>
      <c r="BMQ25" s="194"/>
      <c r="BMR25" s="194"/>
      <c r="BMS25" s="194"/>
      <c r="BMT25" s="194"/>
      <c r="BMU25" s="194"/>
      <c r="BMV25" s="194"/>
      <c r="BMW25" s="194"/>
      <c r="BMX25" s="194"/>
      <c r="BMY25" s="194"/>
      <c r="BMZ25" s="194"/>
      <c r="BNA25" s="194"/>
      <c r="BNB25" s="194"/>
      <c r="BNC25" s="194"/>
      <c r="BND25" s="194"/>
      <c r="BNE25" s="194"/>
      <c r="BNF25" s="194"/>
      <c r="BNG25" s="194"/>
      <c r="BNH25" s="194"/>
      <c r="BNI25" s="194"/>
      <c r="BNJ25" s="194"/>
      <c r="BNK25" s="194"/>
      <c r="BNL25" s="194"/>
      <c r="BNM25" s="194"/>
      <c r="BNN25" s="194"/>
      <c r="BNO25" s="194"/>
      <c r="BNP25" s="194"/>
      <c r="BNQ25" s="194"/>
      <c r="BNR25" s="194"/>
      <c r="BNS25" s="194"/>
      <c r="BNT25" s="194"/>
      <c r="BNU25" s="194"/>
      <c r="BNV25" s="194"/>
      <c r="BNW25" s="194"/>
      <c r="BNX25" s="194"/>
      <c r="BNY25" s="194"/>
      <c r="BNZ25" s="194"/>
      <c r="BOA25" s="194"/>
      <c r="BOB25" s="194"/>
      <c r="BOC25" s="194"/>
      <c r="BOD25" s="194"/>
      <c r="BOE25" s="194"/>
      <c r="BOF25" s="194"/>
      <c r="BOG25" s="194"/>
      <c r="BOH25" s="194"/>
      <c r="BOI25" s="194"/>
      <c r="BOJ25" s="194"/>
      <c r="BOK25" s="194"/>
      <c r="BOL25" s="194"/>
      <c r="BOM25" s="194"/>
      <c r="BON25" s="194"/>
      <c r="BOO25" s="194"/>
      <c r="BOP25" s="194"/>
      <c r="BOQ25" s="194"/>
      <c r="BOR25" s="194"/>
      <c r="BOS25" s="194"/>
      <c r="BOT25" s="194"/>
      <c r="BOU25" s="194"/>
      <c r="BOV25" s="194"/>
      <c r="BOW25" s="194"/>
      <c r="BOX25" s="194"/>
      <c r="BOY25" s="194"/>
      <c r="BOZ25" s="194"/>
      <c r="BPA25" s="194"/>
      <c r="BPB25" s="194"/>
      <c r="BPC25" s="194"/>
      <c r="BPD25" s="194"/>
      <c r="BPE25" s="194"/>
      <c r="BPF25" s="194"/>
      <c r="BPG25" s="194"/>
      <c r="BPH25" s="194"/>
      <c r="BPI25" s="194"/>
      <c r="BPJ25" s="194"/>
      <c r="BPK25" s="194"/>
      <c r="BPL25" s="194"/>
      <c r="BPM25" s="194"/>
      <c r="BPN25" s="194"/>
      <c r="BPO25" s="194"/>
      <c r="BPP25" s="194"/>
      <c r="BPQ25" s="194"/>
      <c r="BPR25" s="194"/>
      <c r="BPS25" s="194"/>
      <c r="BPT25" s="194"/>
      <c r="BPU25" s="194"/>
      <c r="BPV25" s="194"/>
      <c r="BPW25" s="194"/>
      <c r="BPX25" s="194"/>
      <c r="BPY25" s="194"/>
      <c r="BPZ25" s="194"/>
      <c r="BQA25" s="194"/>
      <c r="BQB25" s="194"/>
      <c r="BQC25" s="194"/>
      <c r="BQD25" s="194"/>
      <c r="BQE25" s="194"/>
      <c r="BQF25" s="194"/>
      <c r="BQG25" s="194"/>
      <c r="BQH25" s="194"/>
      <c r="BQI25" s="194"/>
      <c r="BQJ25" s="194"/>
      <c r="BQK25" s="194"/>
      <c r="BQL25" s="194"/>
      <c r="BQM25" s="194"/>
      <c r="BQN25" s="194"/>
      <c r="BQO25" s="194"/>
      <c r="BQP25" s="194"/>
      <c r="BQQ25" s="194"/>
      <c r="BQR25" s="194"/>
      <c r="BQS25" s="194"/>
      <c r="BQT25" s="194"/>
      <c r="BQU25" s="194"/>
      <c r="BQV25" s="194"/>
      <c r="BQW25" s="194"/>
      <c r="BQX25" s="194"/>
      <c r="BQY25" s="194"/>
      <c r="BQZ25" s="194"/>
      <c r="BRA25" s="194"/>
      <c r="BRB25" s="194"/>
      <c r="BRC25" s="194"/>
      <c r="BRD25" s="194"/>
      <c r="BRE25" s="194"/>
      <c r="BRF25" s="194"/>
      <c r="BRG25" s="194"/>
      <c r="BRH25" s="194"/>
      <c r="BRI25" s="194"/>
      <c r="BRJ25" s="194"/>
      <c r="BRK25" s="194"/>
      <c r="BRL25" s="194"/>
      <c r="BRM25" s="194"/>
      <c r="BRN25" s="194"/>
      <c r="BRO25" s="194"/>
      <c r="BRP25" s="194"/>
      <c r="BRQ25" s="194"/>
      <c r="BRR25" s="194"/>
      <c r="BRS25" s="194"/>
      <c r="BRT25" s="194"/>
      <c r="BRU25" s="194"/>
      <c r="BRV25" s="194"/>
      <c r="BRW25" s="194"/>
      <c r="BRX25" s="194"/>
      <c r="BRY25" s="194"/>
      <c r="BRZ25" s="194"/>
      <c r="BSA25" s="194"/>
      <c r="BSB25" s="194"/>
      <c r="BSC25" s="194"/>
      <c r="BSD25" s="194"/>
      <c r="BSE25" s="194"/>
      <c r="BSF25" s="194"/>
      <c r="BSG25" s="194"/>
      <c r="BSH25" s="194"/>
      <c r="BSI25" s="194"/>
      <c r="BSJ25" s="194"/>
      <c r="BSK25" s="194"/>
      <c r="BSL25" s="194"/>
      <c r="BSM25" s="194"/>
      <c r="BSN25" s="194"/>
      <c r="BSO25" s="194"/>
      <c r="BSP25" s="194"/>
      <c r="BSQ25" s="194"/>
      <c r="BSR25" s="194"/>
      <c r="BSS25" s="194"/>
      <c r="BST25" s="194"/>
      <c r="BSU25" s="194"/>
      <c r="BSV25" s="194"/>
      <c r="BSW25" s="194"/>
      <c r="BSX25" s="194"/>
      <c r="BSY25" s="194"/>
      <c r="BSZ25" s="194"/>
      <c r="BTA25" s="194"/>
      <c r="BTB25" s="194"/>
      <c r="BTC25" s="194"/>
      <c r="BTD25" s="194"/>
      <c r="BTE25" s="194"/>
      <c r="BTF25" s="194"/>
      <c r="BTG25" s="194"/>
      <c r="BTH25" s="194"/>
      <c r="BTI25" s="194"/>
      <c r="BTJ25" s="194"/>
      <c r="BTK25" s="194"/>
      <c r="BTL25" s="194"/>
      <c r="BTM25" s="194"/>
      <c r="BTN25" s="194"/>
      <c r="BTO25" s="194"/>
      <c r="BTP25" s="194"/>
      <c r="BTQ25" s="194"/>
      <c r="BTR25" s="194"/>
      <c r="BTS25" s="194"/>
      <c r="BTT25" s="194"/>
      <c r="BTU25" s="194"/>
      <c r="BTV25" s="194"/>
      <c r="BTW25" s="194"/>
      <c r="BTX25" s="194"/>
      <c r="BTY25" s="194"/>
      <c r="BTZ25" s="194"/>
      <c r="BUA25" s="194"/>
      <c r="BUB25" s="194"/>
      <c r="BUC25" s="194"/>
      <c r="BUD25" s="194"/>
      <c r="BUE25" s="194"/>
      <c r="BUF25" s="194"/>
      <c r="BUG25" s="194"/>
      <c r="BUH25" s="194"/>
      <c r="BUI25" s="194"/>
      <c r="BUJ25" s="194"/>
      <c r="BUK25" s="194"/>
      <c r="BUL25" s="194"/>
      <c r="BUM25" s="194"/>
      <c r="BUN25" s="194"/>
      <c r="BUO25" s="194"/>
      <c r="BUP25" s="194"/>
      <c r="BUQ25" s="194"/>
      <c r="BUR25" s="194"/>
      <c r="BUS25" s="194"/>
      <c r="BUT25" s="194"/>
      <c r="BUU25" s="194"/>
      <c r="BUV25" s="194"/>
      <c r="BUW25" s="194"/>
      <c r="BUX25" s="194"/>
      <c r="BUY25" s="194"/>
      <c r="BUZ25" s="194"/>
      <c r="BVA25" s="194"/>
      <c r="BVB25" s="194"/>
      <c r="BVC25" s="194"/>
      <c r="BVD25" s="194"/>
      <c r="BVE25" s="194"/>
      <c r="BVF25" s="194"/>
      <c r="BVG25" s="194"/>
      <c r="BVH25" s="194"/>
      <c r="BVI25" s="194"/>
      <c r="BVJ25" s="194"/>
      <c r="BVK25" s="194"/>
      <c r="BVL25" s="194"/>
      <c r="BVM25" s="194"/>
      <c r="BVN25" s="194"/>
      <c r="BVO25" s="194"/>
      <c r="BVP25" s="194"/>
      <c r="BVQ25" s="194"/>
      <c r="BVR25" s="194"/>
      <c r="BVS25" s="194"/>
      <c r="BVT25" s="194"/>
      <c r="BVU25" s="194"/>
      <c r="BVV25" s="194"/>
      <c r="BVW25" s="194"/>
      <c r="BVX25" s="194"/>
      <c r="BVY25" s="194"/>
      <c r="BVZ25" s="194"/>
      <c r="BWA25" s="194"/>
      <c r="BWB25" s="194"/>
      <c r="BWC25" s="194"/>
      <c r="BWD25" s="194"/>
      <c r="BWE25" s="194"/>
      <c r="BWF25" s="194"/>
      <c r="BWG25" s="194"/>
      <c r="BWH25" s="194"/>
      <c r="BWI25" s="194"/>
      <c r="BWJ25" s="194"/>
      <c r="BWK25" s="194"/>
      <c r="BWL25" s="194"/>
      <c r="BWM25" s="194"/>
      <c r="BWN25" s="194"/>
      <c r="BWO25" s="194"/>
      <c r="BWP25" s="194"/>
      <c r="BWQ25" s="194"/>
      <c r="BWR25" s="194"/>
      <c r="BWS25" s="194"/>
      <c r="BWT25" s="194"/>
      <c r="BWU25" s="194"/>
      <c r="BWV25" s="194"/>
      <c r="BWW25" s="194"/>
      <c r="BWX25" s="194"/>
      <c r="BWY25" s="194"/>
      <c r="BWZ25" s="194"/>
      <c r="BXA25" s="194"/>
      <c r="BXB25" s="194"/>
      <c r="BXC25" s="194"/>
      <c r="BXD25" s="194"/>
      <c r="BXE25" s="194"/>
      <c r="BXF25" s="194"/>
      <c r="BXG25" s="194"/>
      <c r="BXH25" s="194"/>
      <c r="BXI25" s="194"/>
      <c r="BXJ25" s="194"/>
      <c r="BXK25" s="194"/>
      <c r="BXL25" s="194"/>
      <c r="BXM25" s="194"/>
      <c r="BXN25" s="194"/>
      <c r="BXO25" s="194"/>
      <c r="BXP25" s="194"/>
      <c r="BXQ25" s="194"/>
      <c r="BXR25" s="194"/>
      <c r="BXS25" s="194"/>
      <c r="BXT25" s="194"/>
      <c r="BXU25" s="194"/>
      <c r="BXV25" s="194"/>
      <c r="BXW25" s="194"/>
      <c r="BXX25" s="194"/>
      <c r="BXY25" s="194"/>
      <c r="BXZ25" s="194"/>
      <c r="BYA25" s="194"/>
      <c r="BYB25" s="194"/>
      <c r="BYC25" s="194"/>
      <c r="BYD25" s="194"/>
      <c r="BYE25" s="194"/>
      <c r="BYF25" s="194"/>
      <c r="BYG25" s="194"/>
      <c r="BYH25" s="194"/>
      <c r="BYI25" s="194"/>
      <c r="BYJ25" s="194"/>
      <c r="BYK25" s="194"/>
      <c r="BYL25" s="194"/>
      <c r="BYM25" s="194"/>
      <c r="BYN25" s="194"/>
      <c r="BYO25" s="194"/>
      <c r="BYP25" s="194"/>
      <c r="BYQ25" s="194"/>
      <c r="BYR25" s="194"/>
      <c r="BYS25" s="194"/>
      <c r="BYT25" s="194"/>
      <c r="BYU25" s="194"/>
      <c r="BYV25" s="194"/>
      <c r="BYW25" s="194"/>
      <c r="BYX25" s="194"/>
      <c r="BYY25" s="194"/>
      <c r="BYZ25" s="194"/>
      <c r="BZA25" s="194"/>
      <c r="BZB25" s="194"/>
      <c r="BZC25" s="194"/>
      <c r="BZD25" s="194"/>
      <c r="BZE25" s="194"/>
      <c r="BZF25" s="194"/>
      <c r="BZG25" s="194"/>
      <c r="BZH25" s="194"/>
      <c r="BZI25" s="194"/>
      <c r="BZJ25" s="194"/>
      <c r="BZK25" s="194"/>
      <c r="BZL25" s="194"/>
      <c r="BZM25" s="194"/>
      <c r="BZN25" s="194"/>
      <c r="BZO25" s="194"/>
      <c r="BZP25" s="194"/>
      <c r="BZQ25" s="194"/>
      <c r="BZR25" s="194"/>
      <c r="BZS25" s="194"/>
      <c r="BZT25" s="194"/>
      <c r="BZU25" s="194"/>
      <c r="BZV25" s="194"/>
      <c r="BZW25" s="194"/>
      <c r="BZX25" s="194"/>
      <c r="BZY25" s="194"/>
      <c r="BZZ25" s="194"/>
      <c r="CAA25" s="194"/>
      <c r="CAB25" s="194"/>
      <c r="CAC25" s="194"/>
      <c r="CAD25" s="194"/>
      <c r="CAE25" s="194"/>
      <c r="CAF25" s="194"/>
      <c r="CAG25" s="194"/>
      <c r="CAH25" s="194"/>
      <c r="CAI25" s="194"/>
      <c r="CAJ25" s="194"/>
      <c r="CAK25" s="194"/>
      <c r="CAL25" s="194"/>
      <c r="CAM25" s="194"/>
      <c r="CAN25" s="194"/>
      <c r="CAO25" s="194"/>
      <c r="CAP25" s="194"/>
      <c r="CAQ25" s="194"/>
      <c r="CAR25" s="194"/>
      <c r="CAS25" s="194"/>
      <c r="CAT25" s="194"/>
      <c r="CAU25" s="194"/>
      <c r="CAV25" s="194"/>
      <c r="CAW25" s="194"/>
      <c r="CAX25" s="194"/>
      <c r="CAY25" s="194"/>
      <c r="CAZ25" s="194"/>
      <c r="CBA25" s="194"/>
      <c r="CBB25" s="194"/>
      <c r="CBC25" s="194"/>
      <c r="CBD25" s="194"/>
      <c r="CBE25" s="194"/>
      <c r="CBF25" s="194"/>
      <c r="CBG25" s="194"/>
      <c r="CBH25" s="194"/>
      <c r="CBI25" s="194"/>
      <c r="CBJ25" s="194"/>
      <c r="CBK25" s="194"/>
      <c r="CBL25" s="194"/>
      <c r="CBM25" s="194"/>
      <c r="CBN25" s="194"/>
      <c r="CBO25" s="194"/>
      <c r="CBP25" s="194"/>
      <c r="CBQ25" s="194"/>
      <c r="CBR25" s="194"/>
      <c r="CBS25" s="194"/>
      <c r="CBT25" s="194"/>
      <c r="CBU25" s="194"/>
      <c r="CBV25" s="194"/>
      <c r="CBW25" s="194"/>
      <c r="CBX25" s="194"/>
      <c r="CBY25" s="194"/>
      <c r="CBZ25" s="194"/>
      <c r="CCA25" s="194"/>
      <c r="CCB25" s="194"/>
      <c r="CCC25" s="194"/>
      <c r="CCD25" s="194"/>
      <c r="CCE25" s="194"/>
      <c r="CCF25" s="194"/>
      <c r="CCG25" s="194"/>
      <c r="CCH25" s="194"/>
      <c r="CCI25" s="194"/>
      <c r="CCJ25" s="194"/>
      <c r="CCK25" s="194"/>
      <c r="CCL25" s="194"/>
      <c r="CCM25" s="194"/>
      <c r="CCN25" s="194"/>
      <c r="CCO25" s="194"/>
      <c r="CCP25" s="194"/>
      <c r="CCQ25" s="194"/>
      <c r="CCR25" s="194"/>
      <c r="CCS25" s="194"/>
      <c r="CCT25" s="194"/>
      <c r="CCU25" s="194"/>
      <c r="CCV25" s="194"/>
      <c r="CCW25" s="194"/>
      <c r="CCX25" s="194"/>
      <c r="CCY25" s="194"/>
      <c r="CCZ25" s="194"/>
      <c r="CDA25" s="194"/>
      <c r="CDB25" s="194"/>
      <c r="CDC25" s="194"/>
      <c r="CDD25" s="194"/>
      <c r="CDE25" s="194"/>
      <c r="CDF25" s="194"/>
      <c r="CDG25" s="194"/>
      <c r="CDH25" s="194"/>
      <c r="CDI25" s="194"/>
      <c r="CDJ25" s="194"/>
      <c r="CDK25" s="194"/>
      <c r="CDL25" s="194"/>
      <c r="CDM25" s="194"/>
      <c r="CDN25" s="194"/>
      <c r="CDO25" s="194"/>
      <c r="CDP25" s="194"/>
      <c r="CDQ25" s="194"/>
      <c r="CDR25" s="194"/>
      <c r="CDS25" s="194"/>
      <c r="CDT25" s="194"/>
      <c r="CDU25" s="194"/>
      <c r="CDV25" s="194"/>
      <c r="CDW25" s="194"/>
      <c r="CDX25" s="194"/>
      <c r="CDY25" s="194"/>
      <c r="CDZ25" s="194"/>
      <c r="CEA25" s="194"/>
      <c r="CEB25" s="194"/>
      <c r="CEC25" s="194"/>
      <c r="CED25" s="194"/>
      <c r="CEE25" s="194"/>
      <c r="CEF25" s="194"/>
      <c r="CEG25" s="194"/>
      <c r="CEH25" s="194"/>
      <c r="CEI25" s="194"/>
      <c r="CEJ25" s="194"/>
      <c r="CEK25" s="194"/>
      <c r="CEL25" s="194"/>
      <c r="CEM25" s="194"/>
      <c r="CEN25" s="194"/>
      <c r="CEO25" s="194"/>
      <c r="CEP25" s="194"/>
      <c r="CEQ25" s="194"/>
      <c r="CER25" s="194"/>
      <c r="CES25" s="194"/>
      <c r="CET25" s="194"/>
      <c r="CEU25" s="194"/>
      <c r="CEV25" s="194"/>
      <c r="CEW25" s="194"/>
      <c r="CEX25" s="194"/>
      <c r="CEY25" s="194"/>
      <c r="CEZ25" s="194"/>
      <c r="CFA25" s="194"/>
      <c r="CFB25" s="194"/>
      <c r="CFC25" s="194"/>
      <c r="CFD25" s="194"/>
      <c r="CFE25" s="194"/>
      <c r="CFF25" s="194"/>
      <c r="CFG25" s="194"/>
      <c r="CFH25" s="194"/>
      <c r="CFI25" s="194"/>
      <c r="CFJ25" s="194"/>
      <c r="CFK25" s="194"/>
      <c r="CFL25" s="194"/>
      <c r="CFM25" s="194"/>
      <c r="CFN25" s="194"/>
      <c r="CFO25" s="194"/>
      <c r="CFP25" s="194"/>
      <c r="CFQ25" s="194"/>
      <c r="CFR25" s="194"/>
      <c r="CFS25" s="194"/>
      <c r="CFT25" s="194"/>
      <c r="CFU25" s="194"/>
      <c r="CFV25" s="194"/>
      <c r="CFW25" s="194"/>
      <c r="CFX25" s="194"/>
      <c r="CFY25" s="194"/>
      <c r="CFZ25" s="194"/>
      <c r="CGA25" s="194"/>
      <c r="CGB25" s="194"/>
      <c r="CGC25" s="194"/>
      <c r="CGD25" s="194"/>
      <c r="CGE25" s="194"/>
      <c r="CGF25" s="194"/>
      <c r="CGG25" s="194"/>
      <c r="CGH25" s="194"/>
      <c r="CGI25" s="194"/>
      <c r="CGJ25" s="194"/>
      <c r="CGK25" s="194"/>
      <c r="CGL25" s="194"/>
      <c r="CGM25" s="194"/>
      <c r="CGN25" s="194"/>
      <c r="CGO25" s="194"/>
      <c r="CGP25" s="194"/>
      <c r="CGQ25" s="194"/>
      <c r="CGR25" s="194"/>
      <c r="CGS25" s="194"/>
      <c r="CGT25" s="194"/>
      <c r="CGU25" s="194"/>
      <c r="CGV25" s="194"/>
      <c r="CGW25" s="194"/>
      <c r="CGX25" s="194"/>
      <c r="CGY25" s="194"/>
      <c r="CGZ25" s="194"/>
      <c r="CHA25" s="194"/>
      <c r="CHB25" s="194"/>
      <c r="CHC25" s="194"/>
      <c r="CHD25" s="194"/>
      <c r="CHE25" s="194"/>
      <c r="CHF25" s="194"/>
      <c r="CHG25" s="194"/>
      <c r="CHH25" s="194"/>
      <c r="CHI25" s="194"/>
      <c r="CHJ25" s="194"/>
      <c r="CHK25" s="194"/>
      <c r="CHL25" s="194"/>
      <c r="CHM25" s="194"/>
      <c r="CHN25" s="194"/>
      <c r="CHO25" s="194"/>
      <c r="CHP25" s="194"/>
      <c r="CHQ25" s="194"/>
      <c r="CHR25" s="194"/>
      <c r="CHS25" s="194"/>
      <c r="CHT25" s="194"/>
      <c r="CHU25" s="194"/>
      <c r="CHV25" s="194"/>
      <c r="CHW25" s="194"/>
      <c r="CHX25" s="194"/>
      <c r="CHY25" s="194"/>
      <c r="CHZ25" s="194"/>
      <c r="CIA25" s="194"/>
      <c r="CIB25" s="194"/>
      <c r="CIC25" s="194"/>
      <c r="CID25" s="194"/>
      <c r="CIE25" s="194"/>
      <c r="CIF25" s="194"/>
      <c r="CIG25" s="194"/>
      <c r="CIH25" s="194"/>
      <c r="CII25" s="194"/>
      <c r="CIJ25" s="194"/>
      <c r="CIK25" s="194"/>
      <c r="CIL25" s="194"/>
      <c r="CIM25" s="194"/>
      <c r="CIN25" s="194"/>
      <c r="CIO25" s="194"/>
      <c r="CIP25" s="194"/>
      <c r="CIQ25" s="194"/>
      <c r="CIR25" s="194"/>
      <c r="CIS25" s="194"/>
      <c r="CIT25" s="194"/>
      <c r="CIU25" s="194"/>
      <c r="CIV25" s="194"/>
      <c r="CIW25" s="194"/>
      <c r="CIX25" s="194"/>
      <c r="CIY25" s="194"/>
      <c r="CIZ25" s="194"/>
      <c r="CJA25" s="194"/>
      <c r="CJB25" s="194"/>
      <c r="CJC25" s="194"/>
      <c r="CJD25" s="194"/>
      <c r="CJE25" s="194"/>
      <c r="CJF25" s="194"/>
      <c r="CJG25" s="194"/>
      <c r="CJH25" s="194"/>
      <c r="CJI25" s="194"/>
      <c r="CJJ25" s="194"/>
      <c r="CJK25" s="194"/>
      <c r="CJL25" s="194"/>
      <c r="CJM25" s="194"/>
      <c r="CJN25" s="194"/>
      <c r="CJO25" s="194"/>
      <c r="CJP25" s="194"/>
      <c r="CJQ25" s="194"/>
      <c r="CJR25" s="194"/>
      <c r="CJS25" s="194"/>
      <c r="CJT25" s="194"/>
      <c r="CJU25" s="194"/>
      <c r="CJV25" s="194"/>
      <c r="CJW25" s="194"/>
      <c r="CJX25" s="194"/>
      <c r="CJY25" s="194"/>
      <c r="CJZ25" s="194"/>
      <c r="CKA25" s="194"/>
      <c r="CKB25" s="194"/>
      <c r="CKC25" s="194"/>
      <c r="CKD25" s="194"/>
      <c r="CKE25" s="194"/>
      <c r="CKF25" s="194"/>
      <c r="CKG25" s="194"/>
      <c r="CKH25" s="194"/>
      <c r="CKI25" s="194"/>
      <c r="CKJ25" s="194"/>
      <c r="CKK25" s="194"/>
      <c r="CKL25" s="194"/>
      <c r="CKM25" s="194"/>
      <c r="CKN25" s="194"/>
      <c r="CKO25" s="194"/>
      <c r="CKP25" s="194"/>
      <c r="CKQ25" s="194"/>
      <c r="CKR25" s="194"/>
      <c r="CKS25" s="194"/>
      <c r="CKT25" s="194"/>
      <c r="CKU25" s="194"/>
      <c r="CKV25" s="194"/>
      <c r="CKW25" s="194"/>
      <c r="CKX25" s="194"/>
      <c r="CKY25" s="194"/>
      <c r="CKZ25" s="194"/>
      <c r="CLA25" s="194"/>
      <c r="CLB25" s="194"/>
      <c r="CLC25" s="194"/>
      <c r="CLD25" s="194"/>
      <c r="CLE25" s="194"/>
      <c r="CLF25" s="194"/>
      <c r="CLG25" s="194"/>
      <c r="CLH25" s="194"/>
      <c r="CLI25" s="194"/>
      <c r="CLJ25" s="194"/>
      <c r="CLK25" s="194"/>
      <c r="CLL25" s="194"/>
      <c r="CLM25" s="194"/>
      <c r="CLN25" s="194"/>
      <c r="CLO25" s="194"/>
      <c r="CLP25" s="194"/>
      <c r="CLQ25" s="194"/>
      <c r="CLR25" s="194"/>
      <c r="CLS25" s="194"/>
      <c r="CLT25" s="194"/>
      <c r="CLU25" s="194"/>
      <c r="CLV25" s="194"/>
      <c r="CLW25" s="194"/>
      <c r="CLX25" s="194"/>
      <c r="CLY25" s="194"/>
      <c r="CLZ25" s="194"/>
      <c r="CMA25" s="194"/>
      <c r="CMB25" s="194"/>
      <c r="CMC25" s="194"/>
      <c r="CMD25" s="194"/>
      <c r="CME25" s="194"/>
      <c r="CMF25" s="194"/>
      <c r="CMG25" s="194"/>
      <c r="CMH25" s="194"/>
      <c r="CMI25" s="194"/>
      <c r="CMJ25" s="194"/>
      <c r="CMK25" s="194"/>
      <c r="CML25" s="194"/>
      <c r="CMM25" s="194"/>
      <c r="CMN25" s="194"/>
      <c r="CMO25" s="194"/>
      <c r="CMP25" s="194"/>
      <c r="CMQ25" s="194"/>
      <c r="CMR25" s="194"/>
      <c r="CMS25" s="194"/>
      <c r="CMT25" s="194"/>
      <c r="CMU25" s="194"/>
      <c r="CMV25" s="194"/>
      <c r="CMW25" s="194"/>
      <c r="CMX25" s="194"/>
      <c r="CMY25" s="194"/>
      <c r="CMZ25" s="194"/>
      <c r="CNA25" s="194"/>
      <c r="CNB25" s="194"/>
      <c r="CNC25" s="194"/>
      <c r="CND25" s="194"/>
      <c r="CNE25" s="194"/>
      <c r="CNF25" s="194"/>
      <c r="CNG25" s="194"/>
      <c r="CNH25" s="194"/>
      <c r="CNI25" s="194"/>
      <c r="CNJ25" s="194"/>
      <c r="CNK25" s="194"/>
      <c r="CNL25" s="194"/>
      <c r="CNM25" s="194"/>
      <c r="CNN25" s="194"/>
      <c r="CNO25" s="194"/>
      <c r="CNP25" s="194"/>
      <c r="CNQ25" s="194"/>
      <c r="CNR25" s="194"/>
      <c r="CNS25" s="194"/>
      <c r="CNT25" s="194"/>
      <c r="CNU25" s="194"/>
      <c r="CNV25" s="194"/>
      <c r="CNW25" s="194"/>
      <c r="CNX25" s="194"/>
      <c r="CNY25" s="194"/>
      <c r="CNZ25" s="194"/>
      <c r="COA25" s="194"/>
      <c r="COB25" s="194"/>
      <c r="COC25" s="194"/>
      <c r="COD25" s="194"/>
      <c r="COE25" s="194"/>
      <c r="COF25" s="194"/>
      <c r="COG25" s="194"/>
      <c r="COH25" s="194"/>
      <c r="COI25" s="194"/>
      <c r="COJ25" s="194"/>
      <c r="COK25" s="194"/>
      <c r="COL25" s="194"/>
      <c r="COM25" s="194"/>
      <c r="CON25" s="194"/>
      <c r="COO25" s="194"/>
      <c r="COP25" s="194"/>
      <c r="COQ25" s="194"/>
      <c r="COR25" s="194"/>
      <c r="COS25" s="194"/>
      <c r="COT25" s="194"/>
      <c r="COU25" s="194"/>
      <c r="COV25" s="194"/>
      <c r="COW25" s="194"/>
      <c r="COX25" s="194"/>
      <c r="COY25" s="194"/>
      <c r="COZ25" s="194"/>
      <c r="CPA25" s="194"/>
      <c r="CPB25" s="194"/>
      <c r="CPC25" s="194"/>
      <c r="CPD25" s="194"/>
      <c r="CPE25" s="194"/>
      <c r="CPF25" s="194"/>
      <c r="CPG25" s="194"/>
      <c r="CPH25" s="194"/>
      <c r="CPI25" s="194"/>
      <c r="CPJ25" s="194"/>
      <c r="CPK25" s="194"/>
      <c r="CPL25" s="194"/>
      <c r="CPM25" s="194"/>
      <c r="CPN25" s="194"/>
      <c r="CPO25" s="194"/>
      <c r="CPP25" s="194"/>
      <c r="CPQ25" s="194"/>
      <c r="CPR25" s="194"/>
      <c r="CPS25" s="194"/>
      <c r="CPT25" s="194"/>
      <c r="CPU25" s="194"/>
      <c r="CPV25" s="194"/>
      <c r="CPW25" s="194"/>
      <c r="CPX25" s="194"/>
      <c r="CPY25" s="194"/>
      <c r="CPZ25" s="194"/>
      <c r="CQA25" s="194"/>
      <c r="CQB25" s="194"/>
      <c r="CQC25" s="194"/>
      <c r="CQD25" s="194"/>
      <c r="CQE25" s="194"/>
      <c r="CQF25" s="194"/>
      <c r="CQG25" s="194"/>
      <c r="CQH25" s="194"/>
      <c r="CQI25" s="194"/>
      <c r="CQJ25" s="194"/>
      <c r="CQK25" s="194"/>
      <c r="CQL25" s="194"/>
      <c r="CQM25" s="194"/>
      <c r="CQN25" s="194"/>
      <c r="CQO25" s="194"/>
      <c r="CQP25" s="194"/>
      <c r="CQQ25" s="194"/>
      <c r="CQR25" s="194"/>
      <c r="CQS25" s="194"/>
      <c r="CQT25" s="194"/>
      <c r="CQU25" s="194"/>
      <c r="CQV25" s="194"/>
      <c r="CQW25" s="194"/>
      <c r="CQX25" s="194"/>
      <c r="CQY25" s="194"/>
      <c r="CQZ25" s="194"/>
      <c r="CRA25" s="194"/>
      <c r="CRB25" s="194"/>
      <c r="CRC25" s="194"/>
      <c r="CRD25" s="194"/>
      <c r="CRE25" s="194"/>
      <c r="CRF25" s="194"/>
      <c r="CRG25" s="194"/>
      <c r="CRH25" s="194"/>
      <c r="CRI25" s="194"/>
      <c r="CRJ25" s="194"/>
      <c r="CRK25" s="194"/>
      <c r="CRL25" s="194"/>
      <c r="CRM25" s="194"/>
      <c r="CRN25" s="194"/>
      <c r="CRO25" s="194"/>
      <c r="CRP25" s="194"/>
      <c r="CRQ25" s="194"/>
      <c r="CRR25" s="194"/>
      <c r="CRS25" s="194"/>
      <c r="CRT25" s="194"/>
      <c r="CRU25" s="194"/>
      <c r="CRV25" s="194"/>
      <c r="CRW25" s="194"/>
      <c r="CRX25" s="194"/>
      <c r="CRY25" s="194"/>
      <c r="CRZ25" s="194"/>
      <c r="CSA25" s="194"/>
      <c r="CSB25" s="194"/>
      <c r="CSC25" s="194"/>
      <c r="CSD25" s="194"/>
      <c r="CSE25" s="194"/>
      <c r="CSF25" s="194"/>
      <c r="CSG25" s="194"/>
      <c r="CSH25" s="194"/>
      <c r="CSI25" s="194"/>
      <c r="CSJ25" s="194"/>
      <c r="CSK25" s="194"/>
      <c r="CSL25" s="194"/>
      <c r="CSM25" s="194"/>
      <c r="CSN25" s="194"/>
      <c r="CSO25" s="194"/>
      <c r="CSP25" s="194"/>
      <c r="CSQ25" s="194"/>
      <c r="CSR25" s="194"/>
      <c r="CSS25" s="194"/>
      <c r="CST25" s="194"/>
      <c r="CSU25" s="194"/>
      <c r="CSV25" s="194"/>
      <c r="CSW25" s="194"/>
      <c r="CSX25" s="194"/>
      <c r="CSY25" s="194"/>
      <c r="CSZ25" s="194"/>
      <c r="CTA25" s="194"/>
      <c r="CTB25" s="194"/>
      <c r="CTC25" s="194"/>
      <c r="CTD25" s="194"/>
      <c r="CTE25" s="194"/>
      <c r="CTF25" s="194"/>
      <c r="CTG25" s="194"/>
      <c r="CTH25" s="194"/>
      <c r="CTI25" s="194"/>
      <c r="CTJ25" s="194"/>
      <c r="CTK25" s="194"/>
      <c r="CTL25" s="194"/>
      <c r="CTM25" s="194"/>
      <c r="CTN25" s="194"/>
      <c r="CTO25" s="194"/>
      <c r="CTP25" s="194"/>
      <c r="CTQ25" s="194"/>
      <c r="CTR25" s="194"/>
      <c r="CTS25" s="194"/>
      <c r="CTT25" s="194"/>
      <c r="CTU25" s="194"/>
      <c r="CTV25" s="194"/>
      <c r="CTW25" s="194"/>
      <c r="CTX25" s="194"/>
      <c r="CTY25" s="194"/>
      <c r="CTZ25" s="194"/>
      <c r="CUA25" s="194"/>
      <c r="CUB25" s="194"/>
      <c r="CUC25" s="194"/>
      <c r="CUD25" s="194"/>
      <c r="CUE25" s="194"/>
      <c r="CUF25" s="194"/>
      <c r="CUG25" s="194"/>
      <c r="CUH25" s="194"/>
      <c r="CUI25" s="194"/>
      <c r="CUJ25" s="194"/>
      <c r="CUK25" s="194"/>
      <c r="CUL25" s="194"/>
      <c r="CUM25" s="194"/>
      <c r="CUN25" s="194"/>
      <c r="CUO25" s="194"/>
      <c r="CUP25" s="194"/>
      <c r="CUQ25" s="194"/>
      <c r="CUR25" s="194"/>
      <c r="CUS25" s="194"/>
      <c r="CUT25" s="194"/>
      <c r="CUU25" s="194"/>
      <c r="CUV25" s="194"/>
      <c r="CUW25" s="194"/>
      <c r="CUX25" s="194"/>
      <c r="CUY25" s="194"/>
      <c r="CUZ25" s="194"/>
      <c r="CVA25" s="194"/>
      <c r="CVB25" s="194"/>
      <c r="CVC25" s="194"/>
      <c r="CVD25" s="194"/>
      <c r="CVE25" s="194"/>
      <c r="CVF25" s="194"/>
      <c r="CVG25" s="194"/>
      <c r="CVH25" s="194"/>
      <c r="CVI25" s="194"/>
      <c r="CVJ25" s="194"/>
      <c r="CVK25" s="194"/>
      <c r="CVL25" s="194"/>
      <c r="CVM25" s="194"/>
      <c r="CVN25" s="194"/>
      <c r="CVO25" s="194"/>
      <c r="CVP25" s="194"/>
      <c r="CVQ25" s="194"/>
      <c r="CVR25" s="194"/>
      <c r="CVS25" s="194"/>
      <c r="CVT25" s="194"/>
      <c r="CVU25" s="194"/>
      <c r="CVV25" s="194"/>
      <c r="CVW25" s="194"/>
      <c r="CVX25" s="194"/>
      <c r="CVY25" s="194"/>
      <c r="CVZ25" s="194"/>
      <c r="CWA25" s="194"/>
      <c r="CWB25" s="194"/>
      <c r="CWC25" s="194"/>
      <c r="CWD25" s="194"/>
      <c r="CWE25" s="194"/>
      <c r="CWF25" s="194"/>
      <c r="CWG25" s="194"/>
      <c r="CWH25" s="194"/>
      <c r="CWI25" s="194"/>
      <c r="CWJ25" s="194"/>
      <c r="CWK25" s="194"/>
      <c r="CWL25" s="194"/>
      <c r="CWM25" s="194"/>
      <c r="CWN25" s="194"/>
      <c r="CWO25" s="194"/>
      <c r="CWP25" s="194"/>
      <c r="CWQ25" s="194"/>
      <c r="CWR25" s="194"/>
      <c r="CWS25" s="194"/>
      <c r="CWT25" s="194"/>
      <c r="CWU25" s="194"/>
      <c r="CWV25" s="194"/>
      <c r="CWW25" s="194"/>
      <c r="CWX25" s="194"/>
      <c r="CWY25" s="194"/>
      <c r="CWZ25" s="194"/>
      <c r="CXA25" s="194"/>
      <c r="CXB25" s="194"/>
      <c r="CXC25" s="194"/>
      <c r="CXD25" s="194"/>
      <c r="CXE25" s="194"/>
      <c r="CXF25" s="194"/>
      <c r="CXG25" s="194"/>
      <c r="CXH25" s="194"/>
      <c r="CXI25" s="194"/>
      <c r="CXJ25" s="194"/>
      <c r="CXK25" s="194"/>
      <c r="CXL25" s="194"/>
      <c r="CXM25" s="194"/>
      <c r="CXN25" s="194"/>
      <c r="CXO25" s="194"/>
      <c r="CXP25" s="194"/>
      <c r="CXQ25" s="194"/>
      <c r="CXR25" s="194"/>
      <c r="CXS25" s="194"/>
      <c r="CXT25" s="194"/>
      <c r="CXU25" s="194"/>
      <c r="CXV25" s="194"/>
      <c r="CXW25" s="194"/>
      <c r="CXX25" s="194"/>
      <c r="CXY25" s="194"/>
      <c r="CXZ25" s="194"/>
      <c r="CYA25" s="194"/>
      <c r="CYB25" s="194"/>
      <c r="CYC25" s="194"/>
      <c r="CYD25" s="194"/>
      <c r="CYE25" s="194"/>
      <c r="CYF25" s="194"/>
      <c r="CYG25" s="194"/>
      <c r="CYH25" s="194"/>
      <c r="CYI25" s="194"/>
      <c r="CYJ25" s="194"/>
      <c r="CYK25" s="194"/>
      <c r="CYL25" s="194"/>
      <c r="CYM25" s="194"/>
      <c r="CYN25" s="194"/>
      <c r="CYO25" s="194"/>
      <c r="CYP25" s="194"/>
      <c r="CYQ25" s="194"/>
      <c r="CYR25" s="194"/>
      <c r="CYS25" s="194"/>
      <c r="CYT25" s="194"/>
      <c r="CYU25" s="194"/>
      <c r="CYV25" s="194"/>
      <c r="CYW25" s="194"/>
      <c r="CYX25" s="194"/>
      <c r="CYY25" s="194"/>
      <c r="CYZ25" s="194"/>
      <c r="CZA25" s="194"/>
      <c r="CZB25" s="194"/>
      <c r="CZC25" s="194"/>
      <c r="CZD25" s="194"/>
      <c r="CZE25" s="194"/>
      <c r="CZF25" s="194"/>
      <c r="CZG25" s="194"/>
      <c r="CZH25" s="194"/>
      <c r="CZI25" s="194"/>
      <c r="CZJ25" s="194"/>
      <c r="CZK25" s="194"/>
      <c r="CZL25" s="194"/>
      <c r="CZM25" s="194"/>
      <c r="CZN25" s="194"/>
      <c r="CZO25" s="194"/>
      <c r="CZP25" s="194"/>
      <c r="CZQ25" s="194"/>
      <c r="CZR25" s="194"/>
      <c r="CZS25" s="194"/>
      <c r="CZT25" s="194"/>
      <c r="CZU25" s="194"/>
      <c r="CZV25" s="194"/>
      <c r="CZW25" s="194"/>
      <c r="CZX25" s="194"/>
      <c r="CZY25" s="194"/>
      <c r="CZZ25" s="194"/>
      <c r="DAA25" s="194"/>
      <c r="DAB25" s="194"/>
      <c r="DAC25" s="194"/>
      <c r="DAD25" s="194"/>
      <c r="DAE25" s="194"/>
      <c r="DAF25" s="194"/>
      <c r="DAG25" s="194"/>
      <c r="DAH25" s="194"/>
      <c r="DAI25" s="194"/>
      <c r="DAJ25" s="194"/>
      <c r="DAK25" s="194"/>
      <c r="DAL25" s="194"/>
      <c r="DAM25" s="194"/>
      <c r="DAN25" s="194"/>
      <c r="DAO25" s="194"/>
      <c r="DAP25" s="194"/>
      <c r="DAQ25" s="194"/>
      <c r="DAR25" s="194"/>
      <c r="DAS25" s="194"/>
      <c r="DAT25" s="194"/>
      <c r="DAU25" s="194"/>
      <c r="DAV25" s="194"/>
      <c r="DAW25" s="194"/>
      <c r="DAX25" s="194"/>
      <c r="DAY25" s="194"/>
      <c r="DAZ25" s="194"/>
      <c r="DBA25" s="194"/>
      <c r="DBB25" s="194"/>
      <c r="DBC25" s="194"/>
      <c r="DBD25" s="194"/>
      <c r="DBE25" s="194"/>
      <c r="DBF25" s="194"/>
      <c r="DBG25" s="194"/>
      <c r="DBH25" s="194"/>
      <c r="DBI25" s="194"/>
      <c r="DBJ25" s="194"/>
      <c r="DBK25" s="194"/>
      <c r="DBL25" s="194"/>
      <c r="DBM25" s="194"/>
      <c r="DBN25" s="194"/>
      <c r="DBO25" s="194"/>
      <c r="DBP25" s="194"/>
      <c r="DBQ25" s="194"/>
      <c r="DBR25" s="194"/>
      <c r="DBS25" s="194"/>
      <c r="DBT25" s="194"/>
      <c r="DBU25" s="194"/>
      <c r="DBV25" s="194"/>
      <c r="DBW25" s="194"/>
      <c r="DBX25" s="194"/>
      <c r="DBY25" s="194"/>
      <c r="DBZ25" s="194"/>
      <c r="DCA25" s="194"/>
      <c r="DCB25" s="194"/>
      <c r="DCC25" s="194"/>
      <c r="DCD25" s="194"/>
      <c r="DCE25" s="194"/>
      <c r="DCF25" s="194"/>
      <c r="DCG25" s="194"/>
      <c r="DCH25" s="194"/>
      <c r="DCI25" s="194"/>
      <c r="DCJ25" s="194"/>
      <c r="DCK25" s="194"/>
      <c r="DCL25" s="194"/>
      <c r="DCM25" s="194"/>
      <c r="DCN25" s="194"/>
      <c r="DCO25" s="194"/>
      <c r="DCP25" s="194"/>
      <c r="DCQ25" s="194"/>
      <c r="DCR25" s="194"/>
      <c r="DCS25" s="194"/>
      <c r="DCT25" s="194"/>
      <c r="DCU25" s="194"/>
      <c r="DCV25" s="194"/>
      <c r="DCW25" s="194"/>
      <c r="DCX25" s="194"/>
      <c r="DCY25" s="194"/>
      <c r="DCZ25" s="194"/>
      <c r="DDA25" s="194"/>
      <c r="DDB25" s="194"/>
      <c r="DDC25" s="194"/>
      <c r="DDD25" s="194"/>
      <c r="DDE25" s="194"/>
      <c r="DDF25" s="194"/>
      <c r="DDG25" s="194"/>
      <c r="DDH25" s="194"/>
      <c r="DDI25" s="194"/>
      <c r="DDJ25" s="194"/>
      <c r="DDK25" s="194"/>
      <c r="DDL25" s="194"/>
      <c r="DDM25" s="194"/>
      <c r="DDN25" s="194"/>
      <c r="DDO25" s="194"/>
      <c r="DDP25" s="194"/>
      <c r="DDQ25" s="194"/>
      <c r="DDR25" s="194"/>
      <c r="DDS25" s="194"/>
      <c r="DDT25" s="194"/>
      <c r="DDU25" s="194"/>
      <c r="DDV25" s="194"/>
      <c r="DDW25" s="194"/>
      <c r="DDX25" s="194"/>
      <c r="DDY25" s="194"/>
      <c r="DDZ25" s="194"/>
      <c r="DEA25" s="194"/>
      <c r="DEB25" s="194"/>
      <c r="DEC25" s="194"/>
      <c r="DED25" s="194"/>
      <c r="DEE25" s="194"/>
      <c r="DEF25" s="194"/>
      <c r="DEG25" s="194"/>
      <c r="DEH25" s="194"/>
      <c r="DEI25" s="194"/>
      <c r="DEJ25" s="194"/>
      <c r="DEK25" s="194"/>
      <c r="DEL25" s="194"/>
      <c r="DEM25" s="194"/>
      <c r="DEN25" s="194"/>
      <c r="DEO25" s="194"/>
      <c r="DEP25" s="194"/>
      <c r="DEQ25" s="194"/>
      <c r="DER25" s="194"/>
      <c r="DES25" s="194"/>
      <c r="DET25" s="194"/>
      <c r="DEU25" s="194"/>
      <c r="DEV25" s="194"/>
      <c r="DEW25" s="194"/>
      <c r="DEX25" s="194"/>
      <c r="DEY25" s="194"/>
      <c r="DEZ25" s="194"/>
      <c r="DFA25" s="194"/>
      <c r="DFB25" s="194"/>
      <c r="DFC25" s="194"/>
      <c r="DFD25" s="194"/>
      <c r="DFE25" s="194"/>
      <c r="DFF25" s="194"/>
      <c r="DFG25" s="194"/>
      <c r="DFH25" s="194"/>
      <c r="DFI25" s="194"/>
      <c r="DFJ25" s="194"/>
      <c r="DFK25" s="194"/>
      <c r="DFL25" s="194"/>
      <c r="DFM25" s="194"/>
      <c r="DFN25" s="194"/>
      <c r="DFO25" s="194"/>
      <c r="DFP25" s="194"/>
      <c r="DFQ25" s="194"/>
      <c r="DFR25" s="194"/>
      <c r="DFS25" s="194"/>
      <c r="DFT25" s="194"/>
      <c r="DFU25" s="194"/>
      <c r="DFV25" s="194"/>
      <c r="DFW25" s="194"/>
      <c r="DFX25" s="194"/>
      <c r="DFY25" s="194"/>
      <c r="DFZ25" s="194"/>
      <c r="DGA25" s="194"/>
      <c r="DGB25" s="194"/>
      <c r="DGC25" s="194"/>
      <c r="DGD25" s="194"/>
      <c r="DGE25" s="194"/>
      <c r="DGF25" s="194"/>
      <c r="DGG25" s="194"/>
      <c r="DGH25" s="194"/>
      <c r="DGI25" s="194"/>
      <c r="DGJ25" s="194"/>
      <c r="DGK25" s="194"/>
      <c r="DGL25" s="194"/>
      <c r="DGM25" s="194"/>
      <c r="DGN25" s="194"/>
      <c r="DGO25" s="194"/>
      <c r="DGP25" s="194"/>
      <c r="DGQ25" s="194"/>
      <c r="DGR25" s="194"/>
      <c r="DGS25" s="194"/>
      <c r="DGT25" s="194"/>
      <c r="DGU25" s="194"/>
      <c r="DGV25" s="194"/>
      <c r="DGW25" s="194"/>
      <c r="DGX25" s="194"/>
      <c r="DGY25" s="194"/>
      <c r="DGZ25" s="194"/>
      <c r="DHA25" s="194"/>
      <c r="DHB25" s="194"/>
      <c r="DHC25" s="194"/>
      <c r="DHD25" s="194"/>
      <c r="DHE25" s="194"/>
      <c r="DHF25" s="194"/>
      <c r="DHG25" s="194"/>
      <c r="DHH25" s="194"/>
      <c r="DHI25" s="194"/>
      <c r="DHJ25" s="194"/>
      <c r="DHK25" s="194"/>
      <c r="DHL25" s="194"/>
      <c r="DHM25" s="194"/>
      <c r="DHN25" s="194"/>
      <c r="DHO25" s="194"/>
      <c r="DHP25" s="194"/>
      <c r="DHQ25" s="194"/>
      <c r="DHR25" s="194"/>
      <c r="DHS25" s="194"/>
      <c r="DHT25" s="194"/>
      <c r="DHU25" s="194"/>
      <c r="DHV25" s="194"/>
      <c r="DHW25" s="194"/>
      <c r="DHX25" s="194"/>
      <c r="DHY25" s="194"/>
      <c r="DHZ25" s="194"/>
      <c r="DIA25" s="194"/>
      <c r="DIB25" s="194"/>
      <c r="DIC25" s="194"/>
      <c r="DID25" s="194"/>
      <c r="DIE25" s="194"/>
      <c r="DIF25" s="194"/>
      <c r="DIG25" s="194"/>
      <c r="DIH25" s="194"/>
      <c r="DII25" s="194"/>
      <c r="DIJ25" s="194"/>
      <c r="DIK25" s="194"/>
      <c r="DIL25" s="194"/>
      <c r="DIM25" s="194"/>
      <c r="DIN25" s="194"/>
      <c r="DIO25" s="194"/>
      <c r="DIP25" s="194"/>
      <c r="DIQ25" s="194"/>
      <c r="DIR25" s="194"/>
      <c r="DIS25" s="194"/>
      <c r="DIT25" s="194"/>
      <c r="DIU25" s="194"/>
      <c r="DIV25" s="194"/>
      <c r="DIW25" s="194"/>
      <c r="DIX25" s="194"/>
      <c r="DIY25" s="194"/>
      <c r="DIZ25" s="194"/>
      <c r="DJA25" s="194"/>
      <c r="DJB25" s="194"/>
      <c r="DJC25" s="194"/>
      <c r="DJD25" s="194"/>
      <c r="DJE25" s="194"/>
      <c r="DJF25" s="194"/>
      <c r="DJG25" s="194"/>
      <c r="DJH25" s="194"/>
      <c r="DJI25" s="194"/>
      <c r="DJJ25" s="194"/>
      <c r="DJK25" s="194"/>
      <c r="DJL25" s="194"/>
      <c r="DJM25" s="194"/>
      <c r="DJN25" s="194"/>
      <c r="DJO25" s="194"/>
      <c r="DJP25" s="194"/>
      <c r="DJQ25" s="194"/>
      <c r="DJR25" s="194"/>
      <c r="DJS25" s="194"/>
      <c r="DJT25" s="194"/>
      <c r="DJU25" s="194"/>
      <c r="DJV25" s="194"/>
      <c r="DJW25" s="194"/>
      <c r="DJX25" s="194"/>
      <c r="DJY25" s="194"/>
      <c r="DJZ25" s="194"/>
      <c r="DKA25" s="194"/>
      <c r="DKB25" s="194"/>
      <c r="DKC25" s="194"/>
      <c r="DKD25" s="194"/>
      <c r="DKE25" s="194"/>
      <c r="DKF25" s="194"/>
      <c r="DKG25" s="194"/>
      <c r="DKH25" s="194"/>
      <c r="DKI25" s="194"/>
      <c r="DKJ25" s="194"/>
      <c r="DKK25" s="194"/>
      <c r="DKL25" s="194"/>
      <c r="DKM25" s="194"/>
      <c r="DKN25" s="194"/>
      <c r="DKO25" s="194"/>
      <c r="DKP25" s="194"/>
      <c r="DKQ25" s="194"/>
      <c r="DKR25" s="194"/>
      <c r="DKS25" s="194"/>
      <c r="DKT25" s="194"/>
      <c r="DKU25" s="194"/>
      <c r="DKV25" s="194"/>
      <c r="DKW25" s="194"/>
      <c r="DKX25" s="194"/>
      <c r="DKY25" s="194"/>
      <c r="DKZ25" s="194"/>
      <c r="DLA25" s="194"/>
      <c r="DLB25" s="194"/>
      <c r="DLC25" s="194"/>
      <c r="DLD25" s="194"/>
      <c r="DLE25" s="194"/>
      <c r="DLF25" s="194"/>
      <c r="DLG25" s="194"/>
      <c r="DLH25" s="194"/>
      <c r="DLI25" s="194"/>
      <c r="DLJ25" s="194"/>
      <c r="DLK25" s="194"/>
      <c r="DLL25" s="194"/>
      <c r="DLM25" s="194"/>
      <c r="DLN25" s="194"/>
      <c r="DLO25" s="194"/>
      <c r="DLP25" s="194"/>
      <c r="DLQ25" s="194"/>
      <c r="DLR25" s="194"/>
      <c r="DLS25" s="194"/>
      <c r="DLT25" s="194"/>
      <c r="DLU25" s="194"/>
      <c r="DLV25" s="194"/>
      <c r="DLW25" s="194"/>
      <c r="DLX25" s="194"/>
      <c r="DLY25" s="194"/>
      <c r="DLZ25" s="194"/>
      <c r="DMA25" s="194"/>
      <c r="DMB25" s="194"/>
      <c r="DMC25" s="194"/>
      <c r="DMD25" s="194"/>
      <c r="DME25" s="194"/>
      <c r="DMF25" s="194"/>
      <c r="DMG25" s="194"/>
      <c r="DMH25" s="194"/>
      <c r="DMI25" s="194"/>
      <c r="DMJ25" s="194"/>
      <c r="DMK25" s="194"/>
      <c r="DML25" s="194"/>
      <c r="DMM25" s="194"/>
      <c r="DMN25" s="194"/>
      <c r="DMO25" s="194"/>
      <c r="DMP25" s="194"/>
      <c r="DMQ25" s="194"/>
      <c r="DMR25" s="194"/>
      <c r="DMS25" s="194"/>
      <c r="DMT25" s="194"/>
      <c r="DMU25" s="194"/>
      <c r="DMV25" s="194"/>
      <c r="DMW25" s="194"/>
      <c r="DMX25" s="194"/>
      <c r="DMY25" s="194"/>
      <c r="DMZ25" s="194"/>
      <c r="DNA25" s="194"/>
      <c r="DNB25" s="194"/>
      <c r="DNC25" s="194"/>
      <c r="DND25" s="194"/>
      <c r="DNE25" s="194"/>
      <c r="DNF25" s="194"/>
      <c r="DNG25" s="194"/>
      <c r="DNH25" s="194"/>
      <c r="DNI25" s="194"/>
      <c r="DNJ25" s="194"/>
      <c r="DNK25" s="194"/>
      <c r="DNL25" s="194"/>
      <c r="DNM25" s="194"/>
      <c r="DNN25" s="194"/>
      <c r="DNO25" s="194"/>
      <c r="DNP25" s="194"/>
      <c r="DNQ25" s="194"/>
      <c r="DNR25" s="194"/>
      <c r="DNS25" s="194"/>
      <c r="DNT25" s="194"/>
      <c r="DNU25" s="194"/>
      <c r="DNV25" s="194"/>
      <c r="DNW25" s="194"/>
      <c r="DNX25" s="194"/>
      <c r="DNY25" s="194"/>
      <c r="DNZ25" s="194"/>
      <c r="DOA25" s="194"/>
      <c r="DOB25" s="194"/>
      <c r="DOC25" s="194"/>
      <c r="DOD25" s="194"/>
      <c r="DOE25" s="194"/>
      <c r="DOF25" s="194"/>
      <c r="DOG25" s="194"/>
      <c r="DOH25" s="194"/>
      <c r="DOI25" s="194"/>
      <c r="DOJ25" s="194"/>
      <c r="DOK25" s="194"/>
      <c r="DOL25" s="194"/>
      <c r="DOM25" s="194"/>
      <c r="DON25" s="194"/>
      <c r="DOO25" s="194"/>
      <c r="DOP25" s="194"/>
      <c r="DOQ25" s="194"/>
      <c r="DOR25" s="194"/>
      <c r="DOS25" s="194"/>
      <c r="DOT25" s="194"/>
      <c r="DOU25" s="194"/>
      <c r="DOV25" s="194"/>
      <c r="DOW25" s="194"/>
      <c r="DOX25" s="194"/>
      <c r="DOY25" s="194"/>
      <c r="DOZ25" s="194"/>
      <c r="DPA25" s="194"/>
      <c r="DPB25" s="194"/>
      <c r="DPC25" s="194"/>
      <c r="DPD25" s="194"/>
      <c r="DPE25" s="194"/>
      <c r="DPF25" s="194"/>
      <c r="DPG25" s="194"/>
      <c r="DPH25" s="194"/>
      <c r="DPI25" s="194"/>
      <c r="DPJ25" s="194"/>
      <c r="DPK25" s="194"/>
      <c r="DPL25" s="194"/>
      <c r="DPM25" s="194"/>
      <c r="DPN25" s="194"/>
      <c r="DPO25" s="194"/>
      <c r="DPP25" s="194"/>
      <c r="DPQ25" s="194"/>
      <c r="DPR25" s="194"/>
      <c r="DPS25" s="194"/>
      <c r="DPT25" s="194"/>
      <c r="DPU25" s="194"/>
      <c r="DPV25" s="194"/>
      <c r="DPW25" s="194"/>
      <c r="DPX25" s="194"/>
      <c r="DPY25" s="194"/>
      <c r="DPZ25" s="194"/>
      <c r="DQA25" s="194"/>
      <c r="DQB25" s="194"/>
      <c r="DQC25" s="194"/>
      <c r="DQD25" s="194"/>
      <c r="DQE25" s="194"/>
      <c r="DQF25" s="194"/>
      <c r="DQG25" s="194"/>
      <c r="DQH25" s="194"/>
      <c r="DQI25" s="194"/>
      <c r="DQJ25" s="194"/>
      <c r="DQK25" s="194"/>
      <c r="DQL25" s="194"/>
      <c r="DQM25" s="194"/>
      <c r="DQN25" s="194"/>
      <c r="DQO25" s="194"/>
      <c r="DQP25" s="194"/>
      <c r="DQQ25" s="194"/>
      <c r="DQR25" s="194"/>
      <c r="DQS25" s="194"/>
      <c r="DQT25" s="194"/>
      <c r="DQU25" s="194"/>
      <c r="DQV25" s="194"/>
      <c r="DQW25" s="194"/>
      <c r="DQX25" s="194"/>
      <c r="DQY25" s="194"/>
      <c r="DQZ25" s="194"/>
      <c r="DRA25" s="194"/>
      <c r="DRB25" s="194"/>
      <c r="DRC25" s="194"/>
      <c r="DRD25" s="194"/>
      <c r="DRE25" s="194"/>
      <c r="DRF25" s="194"/>
      <c r="DRG25" s="194"/>
      <c r="DRH25" s="194"/>
      <c r="DRI25" s="194"/>
      <c r="DRJ25" s="194"/>
      <c r="DRK25" s="194"/>
      <c r="DRL25" s="194"/>
      <c r="DRM25" s="194"/>
      <c r="DRN25" s="194"/>
      <c r="DRO25" s="194"/>
      <c r="DRP25" s="194"/>
      <c r="DRQ25" s="194"/>
      <c r="DRR25" s="194"/>
      <c r="DRS25" s="194"/>
      <c r="DRT25" s="194"/>
      <c r="DRU25" s="194"/>
      <c r="DRV25" s="194"/>
      <c r="DRW25" s="194"/>
      <c r="DRX25" s="194"/>
      <c r="DRY25" s="194"/>
      <c r="DRZ25" s="194"/>
      <c r="DSA25" s="194"/>
      <c r="DSB25" s="194"/>
      <c r="DSC25" s="194"/>
      <c r="DSD25" s="194"/>
      <c r="DSE25" s="194"/>
      <c r="DSF25" s="194"/>
      <c r="DSG25" s="194"/>
      <c r="DSH25" s="194"/>
      <c r="DSI25" s="194"/>
      <c r="DSJ25" s="194"/>
      <c r="DSK25" s="194"/>
      <c r="DSL25" s="194"/>
      <c r="DSM25" s="194"/>
      <c r="DSN25" s="194"/>
      <c r="DSO25" s="194"/>
      <c r="DSP25" s="194"/>
      <c r="DSQ25" s="194"/>
      <c r="DSR25" s="194"/>
      <c r="DSS25" s="194"/>
      <c r="DST25" s="194"/>
      <c r="DSU25" s="194"/>
      <c r="DSV25" s="194"/>
      <c r="DSW25" s="194"/>
      <c r="DSX25" s="194"/>
      <c r="DSY25" s="194"/>
      <c r="DSZ25" s="194"/>
      <c r="DTA25" s="194"/>
      <c r="DTB25" s="194"/>
      <c r="DTC25" s="194"/>
      <c r="DTD25" s="194"/>
      <c r="DTE25" s="194"/>
      <c r="DTF25" s="194"/>
      <c r="DTG25" s="194"/>
      <c r="DTH25" s="194"/>
      <c r="DTI25" s="194"/>
      <c r="DTJ25" s="194"/>
      <c r="DTK25" s="194"/>
      <c r="DTL25" s="194"/>
      <c r="DTM25" s="194"/>
      <c r="DTN25" s="194"/>
      <c r="DTO25" s="194"/>
      <c r="DTP25" s="194"/>
      <c r="DTQ25" s="194"/>
      <c r="DTR25" s="194"/>
      <c r="DTS25" s="194"/>
      <c r="DTT25" s="194"/>
      <c r="DTU25" s="194"/>
      <c r="DTV25" s="194"/>
      <c r="DTW25" s="194"/>
      <c r="DTX25" s="194"/>
      <c r="DTY25" s="194"/>
      <c r="DTZ25" s="194"/>
      <c r="DUA25" s="194"/>
      <c r="DUB25" s="194"/>
      <c r="DUC25" s="194"/>
      <c r="DUD25" s="194"/>
      <c r="DUE25" s="194"/>
      <c r="DUF25" s="194"/>
      <c r="DUG25" s="194"/>
      <c r="DUH25" s="194"/>
      <c r="DUI25" s="194"/>
      <c r="DUJ25" s="194"/>
      <c r="DUK25" s="194"/>
      <c r="DUL25" s="194"/>
      <c r="DUM25" s="194"/>
      <c r="DUN25" s="194"/>
      <c r="DUO25" s="194"/>
      <c r="DUP25" s="194"/>
      <c r="DUQ25" s="194"/>
      <c r="DUR25" s="194"/>
      <c r="DUS25" s="194"/>
      <c r="DUT25" s="194"/>
      <c r="DUU25" s="194"/>
      <c r="DUV25" s="194"/>
      <c r="DUW25" s="194"/>
      <c r="DUX25" s="194"/>
      <c r="DUY25" s="194"/>
      <c r="DUZ25" s="194"/>
      <c r="DVA25" s="194"/>
      <c r="DVB25" s="194"/>
      <c r="DVC25" s="194"/>
      <c r="DVD25" s="194"/>
      <c r="DVE25" s="194"/>
      <c r="DVF25" s="194"/>
      <c r="DVG25" s="194"/>
      <c r="DVH25" s="194"/>
      <c r="DVI25" s="194"/>
      <c r="DVJ25" s="194"/>
      <c r="DVK25" s="194"/>
      <c r="DVL25" s="194"/>
      <c r="DVM25" s="194"/>
      <c r="DVN25" s="194"/>
      <c r="DVO25" s="194"/>
      <c r="DVP25" s="194"/>
      <c r="DVQ25" s="194"/>
      <c r="DVR25" s="194"/>
      <c r="DVS25" s="194"/>
      <c r="DVT25" s="194"/>
      <c r="DVU25" s="194"/>
      <c r="DVV25" s="194"/>
      <c r="DVW25" s="194"/>
      <c r="DVX25" s="194"/>
      <c r="DVY25" s="194"/>
      <c r="DVZ25" s="194"/>
      <c r="DWA25" s="194"/>
      <c r="DWB25" s="194"/>
      <c r="DWC25" s="194"/>
      <c r="DWD25" s="194"/>
      <c r="DWE25" s="194"/>
      <c r="DWF25" s="194"/>
      <c r="DWG25" s="194"/>
      <c r="DWH25" s="194"/>
      <c r="DWI25" s="194"/>
      <c r="DWJ25" s="194"/>
      <c r="DWK25" s="194"/>
      <c r="DWL25" s="194"/>
      <c r="DWM25" s="194"/>
      <c r="DWN25" s="194"/>
      <c r="DWO25" s="194"/>
      <c r="DWP25" s="194"/>
      <c r="DWQ25" s="194"/>
      <c r="DWR25" s="194"/>
      <c r="DWS25" s="194"/>
      <c r="DWT25" s="194"/>
      <c r="DWU25" s="194"/>
      <c r="DWV25" s="194"/>
      <c r="DWW25" s="194"/>
      <c r="DWX25" s="194"/>
      <c r="DWY25" s="194"/>
      <c r="DWZ25" s="194"/>
      <c r="DXA25" s="194"/>
      <c r="DXB25" s="194"/>
      <c r="DXC25" s="194"/>
      <c r="DXD25" s="194"/>
      <c r="DXE25" s="194"/>
      <c r="DXF25" s="194"/>
      <c r="DXG25" s="194"/>
      <c r="DXH25" s="194"/>
      <c r="DXI25" s="194"/>
      <c r="DXJ25" s="194"/>
      <c r="DXK25" s="194"/>
      <c r="DXL25" s="194"/>
      <c r="DXM25" s="194"/>
      <c r="DXN25" s="194"/>
      <c r="DXO25" s="194"/>
      <c r="DXP25" s="194"/>
      <c r="DXQ25" s="194"/>
      <c r="DXR25" s="194"/>
      <c r="DXS25" s="194"/>
      <c r="DXT25" s="194"/>
      <c r="DXU25" s="194"/>
      <c r="DXV25" s="194"/>
      <c r="DXW25" s="194"/>
      <c r="DXX25" s="194"/>
      <c r="DXY25" s="194"/>
      <c r="DXZ25" s="194"/>
      <c r="DYA25" s="194"/>
      <c r="DYB25" s="194"/>
      <c r="DYC25" s="194"/>
      <c r="DYD25" s="194"/>
      <c r="DYE25" s="194"/>
      <c r="DYF25" s="194"/>
      <c r="DYG25" s="194"/>
      <c r="DYH25" s="194"/>
      <c r="DYI25" s="194"/>
      <c r="DYJ25" s="194"/>
      <c r="DYK25" s="194"/>
      <c r="DYL25" s="194"/>
      <c r="DYM25" s="194"/>
      <c r="DYN25" s="194"/>
      <c r="DYO25" s="194"/>
      <c r="DYP25" s="194"/>
      <c r="DYQ25" s="194"/>
      <c r="DYR25" s="194"/>
      <c r="DYS25" s="194"/>
      <c r="DYT25" s="194"/>
      <c r="DYU25" s="194"/>
      <c r="DYV25" s="194"/>
      <c r="DYW25" s="194"/>
      <c r="DYX25" s="194"/>
      <c r="DYY25" s="194"/>
      <c r="DYZ25" s="194"/>
      <c r="DZA25" s="194"/>
      <c r="DZB25" s="194"/>
      <c r="DZC25" s="194"/>
      <c r="DZD25" s="194"/>
      <c r="DZE25" s="194"/>
      <c r="DZF25" s="194"/>
      <c r="DZG25" s="194"/>
      <c r="DZH25" s="194"/>
      <c r="DZI25" s="194"/>
      <c r="DZJ25" s="194"/>
      <c r="DZK25" s="194"/>
      <c r="DZL25" s="194"/>
      <c r="DZM25" s="194"/>
      <c r="DZN25" s="194"/>
      <c r="DZO25" s="194"/>
      <c r="DZP25" s="194"/>
      <c r="DZQ25" s="194"/>
      <c r="DZR25" s="194"/>
      <c r="DZS25" s="194"/>
      <c r="DZT25" s="194"/>
      <c r="DZU25" s="194"/>
      <c r="DZV25" s="194"/>
      <c r="DZW25" s="194"/>
      <c r="DZX25" s="194"/>
      <c r="DZY25" s="194"/>
      <c r="DZZ25" s="194"/>
      <c r="EAA25" s="194"/>
      <c r="EAB25" s="194"/>
      <c r="EAC25" s="194"/>
      <c r="EAD25" s="194"/>
      <c r="EAE25" s="194"/>
      <c r="EAF25" s="194"/>
      <c r="EAG25" s="194"/>
      <c r="EAH25" s="194"/>
      <c r="EAI25" s="194"/>
      <c r="EAJ25" s="194"/>
      <c r="EAK25" s="194"/>
      <c r="EAL25" s="194"/>
      <c r="EAM25" s="194"/>
      <c r="EAN25" s="194"/>
      <c r="EAO25" s="194"/>
      <c r="EAP25" s="194"/>
      <c r="EAQ25" s="194"/>
      <c r="EAR25" s="194"/>
      <c r="EAS25" s="194"/>
      <c r="EAT25" s="194"/>
      <c r="EAU25" s="194"/>
      <c r="EAV25" s="194"/>
      <c r="EAW25" s="194"/>
      <c r="EAX25" s="194"/>
      <c r="EAY25" s="194"/>
      <c r="EAZ25" s="194"/>
      <c r="EBA25" s="194"/>
      <c r="EBB25" s="194"/>
      <c r="EBC25" s="194"/>
      <c r="EBD25" s="194"/>
      <c r="EBE25" s="194"/>
      <c r="EBF25" s="194"/>
      <c r="EBG25" s="194"/>
      <c r="EBH25" s="194"/>
      <c r="EBI25" s="194"/>
      <c r="EBJ25" s="194"/>
      <c r="EBK25" s="194"/>
      <c r="EBL25" s="194"/>
      <c r="EBM25" s="194"/>
      <c r="EBN25" s="194"/>
      <c r="EBO25" s="194"/>
      <c r="EBP25" s="194"/>
      <c r="EBQ25" s="194"/>
      <c r="EBR25" s="194"/>
      <c r="EBS25" s="194"/>
      <c r="EBT25" s="194"/>
      <c r="EBU25" s="194"/>
      <c r="EBV25" s="194"/>
      <c r="EBW25" s="194"/>
      <c r="EBX25" s="194"/>
      <c r="EBY25" s="194"/>
      <c r="EBZ25" s="194"/>
      <c r="ECA25" s="194"/>
      <c r="ECB25" s="194"/>
      <c r="ECC25" s="194"/>
      <c r="ECD25" s="194"/>
      <c r="ECE25" s="194"/>
      <c r="ECF25" s="194"/>
      <c r="ECG25" s="194"/>
      <c r="ECH25" s="194"/>
      <c r="ECI25" s="194"/>
      <c r="ECJ25" s="194"/>
      <c r="ECK25" s="194"/>
      <c r="ECL25" s="194"/>
      <c r="ECM25" s="194"/>
      <c r="ECN25" s="194"/>
      <c r="ECO25" s="194"/>
      <c r="ECP25" s="194"/>
      <c r="ECQ25" s="194"/>
      <c r="ECR25" s="194"/>
      <c r="ECS25" s="194"/>
      <c r="ECT25" s="194"/>
      <c r="ECU25" s="194"/>
      <c r="ECV25" s="194"/>
      <c r="ECW25" s="194"/>
      <c r="ECX25" s="194"/>
      <c r="ECY25" s="194"/>
      <c r="ECZ25" s="194"/>
      <c r="EDA25" s="194"/>
      <c r="EDB25" s="194"/>
      <c r="EDC25" s="194"/>
      <c r="EDD25" s="194"/>
      <c r="EDE25" s="194"/>
      <c r="EDF25" s="194"/>
      <c r="EDG25" s="194"/>
      <c r="EDH25" s="194"/>
      <c r="EDI25" s="194"/>
      <c r="EDJ25" s="194"/>
      <c r="EDK25" s="194"/>
      <c r="EDL25" s="194"/>
      <c r="EDM25" s="194"/>
      <c r="EDN25" s="194"/>
      <c r="EDO25" s="194"/>
      <c r="EDP25" s="194"/>
      <c r="EDQ25" s="194"/>
      <c r="EDR25" s="194"/>
      <c r="EDS25" s="194"/>
      <c r="EDT25" s="194"/>
      <c r="EDU25" s="194"/>
      <c r="EDV25" s="194"/>
      <c r="EDW25" s="194"/>
      <c r="EDX25" s="194"/>
      <c r="EDY25" s="194"/>
      <c r="EDZ25" s="194"/>
      <c r="EEA25" s="194"/>
      <c r="EEB25" s="194"/>
      <c r="EEC25" s="194"/>
      <c r="EED25" s="194"/>
      <c r="EEE25" s="194"/>
      <c r="EEF25" s="194"/>
      <c r="EEG25" s="194"/>
      <c r="EEH25" s="194"/>
      <c r="EEI25" s="194"/>
      <c r="EEJ25" s="194"/>
      <c r="EEK25" s="194"/>
      <c r="EEL25" s="194"/>
      <c r="EEM25" s="194"/>
      <c r="EEN25" s="194"/>
      <c r="EEO25" s="194"/>
      <c r="EEP25" s="194"/>
      <c r="EEQ25" s="194"/>
      <c r="EER25" s="194"/>
      <c r="EES25" s="194"/>
      <c r="EET25" s="194"/>
      <c r="EEU25" s="194"/>
      <c r="EEV25" s="194"/>
      <c r="EEW25" s="194"/>
      <c r="EEX25" s="194"/>
      <c r="EEY25" s="194"/>
      <c r="EEZ25" s="194"/>
      <c r="EFA25" s="194"/>
      <c r="EFB25" s="194"/>
      <c r="EFC25" s="194"/>
      <c r="EFD25" s="194"/>
      <c r="EFE25" s="194"/>
      <c r="EFF25" s="194"/>
      <c r="EFG25" s="194"/>
      <c r="EFH25" s="194"/>
      <c r="EFI25" s="194"/>
      <c r="EFJ25" s="194"/>
      <c r="EFK25" s="194"/>
      <c r="EFL25" s="194"/>
      <c r="EFM25" s="194"/>
      <c r="EFN25" s="194"/>
      <c r="EFO25" s="194"/>
      <c r="EFP25" s="194"/>
      <c r="EFQ25" s="194"/>
      <c r="EFR25" s="194"/>
      <c r="EFS25" s="194"/>
      <c r="EFT25" s="194"/>
      <c r="EFU25" s="194"/>
      <c r="EFV25" s="194"/>
      <c r="EFW25" s="194"/>
      <c r="EFX25" s="194"/>
      <c r="EFY25" s="194"/>
      <c r="EFZ25" s="194"/>
      <c r="EGA25" s="194"/>
      <c r="EGB25" s="194"/>
      <c r="EGC25" s="194"/>
      <c r="EGD25" s="194"/>
      <c r="EGE25" s="194"/>
      <c r="EGF25" s="194"/>
      <c r="EGG25" s="194"/>
      <c r="EGH25" s="194"/>
      <c r="EGI25" s="194"/>
      <c r="EGJ25" s="194"/>
      <c r="EGK25" s="194"/>
      <c r="EGL25" s="194"/>
      <c r="EGM25" s="194"/>
      <c r="EGN25" s="194"/>
      <c r="EGO25" s="194"/>
      <c r="EGP25" s="194"/>
      <c r="EGQ25" s="194"/>
      <c r="EGR25" s="194"/>
      <c r="EGS25" s="194"/>
      <c r="EGT25" s="194"/>
      <c r="EGU25" s="194"/>
      <c r="EGV25" s="194"/>
      <c r="EGW25" s="194"/>
      <c r="EGX25" s="194"/>
      <c r="EGY25" s="194"/>
      <c r="EGZ25" s="194"/>
      <c r="EHA25" s="194"/>
      <c r="EHB25" s="194"/>
      <c r="EHC25" s="194"/>
      <c r="EHD25" s="194"/>
      <c r="EHE25" s="194"/>
      <c r="EHF25" s="194"/>
      <c r="EHG25" s="194"/>
      <c r="EHH25" s="194"/>
      <c r="EHI25" s="194"/>
      <c r="EHJ25" s="194"/>
      <c r="EHK25" s="194"/>
      <c r="EHL25" s="194"/>
      <c r="EHM25" s="194"/>
      <c r="EHN25" s="194"/>
      <c r="EHO25" s="194"/>
      <c r="EHP25" s="194"/>
      <c r="EHQ25" s="194"/>
      <c r="EHR25" s="194"/>
      <c r="EHS25" s="194"/>
      <c r="EHT25" s="194"/>
      <c r="EHU25" s="194"/>
      <c r="EHV25" s="194"/>
      <c r="EHW25" s="194"/>
      <c r="EHX25" s="194"/>
      <c r="EHY25" s="194"/>
      <c r="EHZ25" s="194"/>
      <c r="EIA25" s="194"/>
      <c r="EIB25" s="194"/>
      <c r="EIC25" s="194"/>
      <c r="EID25" s="194"/>
      <c r="EIE25" s="194"/>
      <c r="EIF25" s="194"/>
      <c r="EIG25" s="194"/>
      <c r="EIH25" s="194"/>
      <c r="EII25" s="194"/>
      <c r="EIJ25" s="194"/>
      <c r="EIK25" s="194"/>
      <c r="EIL25" s="194"/>
      <c r="EIM25" s="194"/>
      <c r="EIN25" s="194"/>
      <c r="EIO25" s="194"/>
      <c r="EIP25" s="194"/>
      <c r="EIQ25" s="194"/>
      <c r="EIR25" s="194"/>
      <c r="EIS25" s="194"/>
      <c r="EIT25" s="194"/>
      <c r="EIU25" s="194"/>
      <c r="EIV25" s="194"/>
      <c r="EIW25" s="194"/>
      <c r="EIX25" s="194"/>
      <c r="EIY25" s="194"/>
      <c r="EIZ25" s="194"/>
      <c r="EJA25" s="194"/>
      <c r="EJB25" s="194"/>
      <c r="EJC25" s="194"/>
      <c r="EJD25" s="194"/>
      <c r="EJE25" s="194"/>
      <c r="EJF25" s="194"/>
      <c r="EJG25" s="194"/>
      <c r="EJH25" s="194"/>
      <c r="EJI25" s="194"/>
      <c r="EJJ25" s="194"/>
      <c r="EJK25" s="194"/>
      <c r="EJL25" s="194"/>
      <c r="EJM25" s="194"/>
      <c r="EJN25" s="194"/>
      <c r="EJO25" s="194"/>
      <c r="EJP25" s="194"/>
      <c r="EJQ25" s="194"/>
      <c r="EJR25" s="194"/>
      <c r="EJS25" s="194"/>
      <c r="EJT25" s="194"/>
      <c r="EJU25" s="194"/>
      <c r="EJV25" s="194"/>
      <c r="EJW25" s="194"/>
      <c r="EJX25" s="194"/>
      <c r="EJY25" s="194"/>
      <c r="EJZ25" s="194"/>
      <c r="EKA25" s="194"/>
      <c r="EKB25" s="194"/>
      <c r="EKC25" s="194"/>
      <c r="EKD25" s="194"/>
      <c r="EKE25" s="194"/>
      <c r="EKF25" s="194"/>
      <c r="EKG25" s="194"/>
      <c r="EKH25" s="194"/>
      <c r="EKI25" s="194"/>
      <c r="EKJ25" s="194"/>
      <c r="EKK25" s="194"/>
      <c r="EKL25" s="194"/>
      <c r="EKM25" s="194"/>
      <c r="EKN25" s="194"/>
      <c r="EKO25" s="194"/>
      <c r="EKP25" s="194"/>
      <c r="EKQ25" s="194"/>
      <c r="EKR25" s="194"/>
      <c r="EKS25" s="194"/>
      <c r="EKT25" s="194"/>
      <c r="EKU25" s="194"/>
      <c r="EKV25" s="194"/>
      <c r="EKW25" s="194"/>
      <c r="EKX25" s="194"/>
      <c r="EKY25" s="194"/>
      <c r="EKZ25" s="194"/>
      <c r="ELA25" s="194"/>
      <c r="ELB25" s="194"/>
      <c r="ELC25" s="194"/>
      <c r="ELD25" s="194"/>
      <c r="ELE25" s="194"/>
      <c r="ELF25" s="194"/>
      <c r="ELG25" s="194"/>
      <c r="ELH25" s="194"/>
      <c r="ELI25" s="194"/>
      <c r="ELJ25" s="194"/>
      <c r="ELK25" s="194"/>
      <c r="ELL25" s="194"/>
      <c r="ELM25" s="194"/>
      <c r="ELN25" s="194"/>
      <c r="ELO25" s="194"/>
      <c r="ELP25" s="194"/>
      <c r="ELQ25" s="194"/>
      <c r="ELR25" s="194"/>
      <c r="ELS25" s="194"/>
      <c r="ELT25" s="194"/>
      <c r="ELU25" s="194"/>
      <c r="ELV25" s="194"/>
      <c r="ELW25" s="194"/>
      <c r="ELX25" s="194"/>
      <c r="ELY25" s="194"/>
      <c r="ELZ25" s="194"/>
      <c r="EMA25" s="194"/>
      <c r="EMB25" s="194"/>
      <c r="EMC25" s="194"/>
      <c r="EMD25" s="194"/>
      <c r="EME25" s="194"/>
      <c r="EMF25" s="194"/>
      <c r="EMG25" s="194"/>
      <c r="EMH25" s="194"/>
      <c r="EMI25" s="194"/>
      <c r="EMJ25" s="194"/>
      <c r="EMK25" s="194"/>
      <c r="EML25" s="194"/>
      <c r="EMM25" s="194"/>
      <c r="EMN25" s="194"/>
      <c r="EMO25" s="194"/>
      <c r="EMP25" s="194"/>
      <c r="EMQ25" s="194"/>
      <c r="EMR25" s="194"/>
      <c r="EMS25" s="194"/>
      <c r="EMT25" s="194"/>
      <c r="EMU25" s="194"/>
      <c r="EMV25" s="194"/>
      <c r="EMW25" s="194"/>
      <c r="EMX25" s="194"/>
      <c r="EMY25" s="194"/>
      <c r="EMZ25" s="194"/>
      <c r="ENA25" s="194"/>
      <c r="ENB25" s="194"/>
      <c r="ENC25" s="194"/>
      <c r="END25" s="194"/>
      <c r="ENE25" s="194"/>
      <c r="ENF25" s="194"/>
      <c r="ENG25" s="194"/>
      <c r="ENH25" s="194"/>
      <c r="ENI25" s="194"/>
      <c r="ENJ25" s="194"/>
      <c r="ENK25" s="194"/>
      <c r="ENL25" s="194"/>
      <c r="ENM25" s="194"/>
      <c r="ENN25" s="194"/>
      <c r="ENO25" s="194"/>
      <c r="ENP25" s="194"/>
      <c r="ENQ25" s="194"/>
      <c r="ENR25" s="194"/>
      <c r="ENS25" s="194"/>
      <c r="ENT25" s="194"/>
      <c r="ENU25" s="194"/>
      <c r="ENV25" s="194"/>
      <c r="ENW25" s="194"/>
      <c r="ENX25" s="194"/>
      <c r="ENY25" s="194"/>
      <c r="ENZ25" s="194"/>
      <c r="EOA25" s="194"/>
      <c r="EOB25" s="194"/>
      <c r="EOC25" s="194"/>
      <c r="EOD25" s="194"/>
      <c r="EOE25" s="194"/>
      <c r="EOF25" s="194"/>
      <c r="EOG25" s="194"/>
      <c r="EOH25" s="194"/>
      <c r="EOI25" s="194"/>
      <c r="EOJ25" s="194"/>
      <c r="EOK25" s="194"/>
      <c r="EOL25" s="194"/>
      <c r="EOM25" s="194"/>
      <c r="EON25" s="194"/>
      <c r="EOO25" s="194"/>
      <c r="EOP25" s="194"/>
      <c r="EOQ25" s="194"/>
      <c r="EOR25" s="194"/>
      <c r="EOS25" s="194"/>
      <c r="EOT25" s="194"/>
      <c r="EOU25" s="194"/>
      <c r="EOV25" s="194"/>
      <c r="EOW25" s="194"/>
      <c r="EOX25" s="194"/>
      <c r="EOY25" s="194"/>
      <c r="EOZ25" s="194"/>
      <c r="EPA25" s="194"/>
      <c r="EPB25" s="194"/>
      <c r="EPC25" s="194"/>
      <c r="EPD25" s="194"/>
      <c r="EPE25" s="194"/>
      <c r="EPF25" s="194"/>
      <c r="EPG25" s="194"/>
      <c r="EPH25" s="194"/>
      <c r="EPI25" s="194"/>
      <c r="EPJ25" s="194"/>
      <c r="EPK25" s="194"/>
      <c r="EPL25" s="194"/>
      <c r="EPM25" s="194"/>
      <c r="EPN25" s="194"/>
      <c r="EPO25" s="194"/>
      <c r="EPP25" s="194"/>
      <c r="EPQ25" s="194"/>
      <c r="EPR25" s="194"/>
      <c r="EPS25" s="194"/>
      <c r="EPT25" s="194"/>
      <c r="EPU25" s="194"/>
      <c r="EPV25" s="194"/>
      <c r="EPW25" s="194"/>
      <c r="EPX25" s="194"/>
      <c r="EPY25" s="194"/>
      <c r="EPZ25" s="194"/>
      <c r="EQA25" s="194"/>
      <c r="EQB25" s="194"/>
      <c r="EQC25" s="194"/>
      <c r="EQD25" s="194"/>
      <c r="EQE25" s="194"/>
      <c r="EQF25" s="194"/>
      <c r="EQG25" s="194"/>
      <c r="EQH25" s="194"/>
      <c r="EQI25" s="194"/>
      <c r="EQJ25" s="194"/>
      <c r="EQK25" s="194"/>
      <c r="EQL25" s="194"/>
      <c r="EQM25" s="194"/>
      <c r="EQN25" s="194"/>
      <c r="EQO25" s="194"/>
      <c r="EQP25" s="194"/>
      <c r="EQQ25" s="194"/>
      <c r="EQR25" s="194"/>
      <c r="EQS25" s="194"/>
      <c r="EQT25" s="194"/>
      <c r="EQU25" s="194"/>
      <c r="EQV25" s="194"/>
      <c r="EQW25" s="194"/>
      <c r="EQX25" s="194"/>
      <c r="EQY25" s="194"/>
      <c r="EQZ25" s="194"/>
      <c r="ERA25" s="194"/>
      <c r="ERB25" s="194"/>
      <c r="ERC25" s="194"/>
      <c r="ERD25" s="194"/>
      <c r="ERE25" s="194"/>
      <c r="ERF25" s="194"/>
      <c r="ERG25" s="194"/>
      <c r="ERH25" s="194"/>
      <c r="ERI25" s="194"/>
      <c r="ERJ25" s="194"/>
      <c r="ERK25" s="194"/>
      <c r="ERL25" s="194"/>
      <c r="ERM25" s="194"/>
      <c r="ERN25" s="194"/>
      <c r="ERO25" s="194"/>
      <c r="ERP25" s="194"/>
      <c r="ERQ25" s="194"/>
      <c r="ERR25" s="194"/>
      <c r="ERS25" s="194"/>
      <c r="ERT25" s="194"/>
      <c r="ERU25" s="194"/>
      <c r="ERV25" s="194"/>
      <c r="ERW25" s="194"/>
      <c r="ERX25" s="194"/>
      <c r="ERY25" s="194"/>
      <c r="ERZ25" s="194"/>
      <c r="ESA25" s="194"/>
      <c r="ESB25" s="194"/>
      <c r="ESC25" s="194"/>
      <c r="ESD25" s="194"/>
      <c r="ESE25" s="194"/>
      <c r="ESF25" s="194"/>
      <c r="ESG25" s="194"/>
      <c r="ESH25" s="194"/>
      <c r="ESI25" s="194"/>
      <c r="ESJ25" s="194"/>
      <c r="ESK25" s="194"/>
      <c r="ESL25" s="194"/>
      <c r="ESM25" s="194"/>
      <c r="ESN25" s="194"/>
      <c r="ESO25" s="194"/>
      <c r="ESP25" s="194"/>
      <c r="ESQ25" s="194"/>
      <c r="ESR25" s="194"/>
      <c r="ESS25" s="194"/>
      <c r="EST25" s="194"/>
      <c r="ESU25" s="194"/>
      <c r="ESV25" s="194"/>
      <c r="ESW25" s="194"/>
      <c r="ESX25" s="194"/>
      <c r="ESY25" s="194"/>
      <c r="ESZ25" s="194"/>
      <c r="ETA25" s="194"/>
      <c r="ETB25" s="194"/>
      <c r="ETC25" s="194"/>
      <c r="ETD25" s="194"/>
      <c r="ETE25" s="194"/>
      <c r="ETF25" s="194"/>
      <c r="ETG25" s="194"/>
      <c r="ETH25" s="194"/>
      <c r="ETI25" s="194"/>
      <c r="ETJ25" s="194"/>
      <c r="ETK25" s="194"/>
      <c r="ETL25" s="194"/>
      <c r="ETM25" s="194"/>
      <c r="ETN25" s="194"/>
      <c r="ETO25" s="194"/>
      <c r="ETP25" s="194"/>
      <c r="ETQ25" s="194"/>
      <c r="ETR25" s="194"/>
      <c r="ETS25" s="194"/>
      <c r="ETT25" s="194"/>
      <c r="ETU25" s="194"/>
      <c r="ETV25" s="194"/>
      <c r="ETW25" s="194"/>
      <c r="ETX25" s="194"/>
      <c r="ETY25" s="194"/>
      <c r="ETZ25" s="194"/>
      <c r="EUA25" s="194"/>
      <c r="EUB25" s="194"/>
      <c r="EUC25" s="194"/>
      <c r="EUD25" s="194"/>
      <c r="EUE25" s="194"/>
      <c r="EUF25" s="194"/>
      <c r="EUG25" s="194"/>
      <c r="EUH25" s="194"/>
      <c r="EUI25" s="194"/>
      <c r="EUJ25" s="194"/>
      <c r="EUK25" s="194"/>
      <c r="EUL25" s="194"/>
      <c r="EUM25" s="194"/>
      <c r="EUN25" s="194"/>
      <c r="EUO25" s="194"/>
      <c r="EUP25" s="194"/>
      <c r="EUQ25" s="194"/>
      <c r="EUR25" s="194"/>
      <c r="EUS25" s="194"/>
      <c r="EUT25" s="194"/>
      <c r="EUU25" s="194"/>
      <c r="EUV25" s="194"/>
      <c r="EUW25" s="194"/>
      <c r="EUX25" s="194"/>
      <c r="EUY25" s="194"/>
      <c r="EUZ25" s="194"/>
      <c r="EVA25" s="194"/>
      <c r="EVB25" s="194"/>
      <c r="EVC25" s="194"/>
      <c r="EVD25" s="194"/>
      <c r="EVE25" s="194"/>
      <c r="EVF25" s="194"/>
      <c r="EVG25" s="194"/>
      <c r="EVH25" s="194"/>
      <c r="EVI25" s="194"/>
      <c r="EVJ25" s="194"/>
      <c r="EVK25" s="194"/>
      <c r="EVL25" s="194"/>
      <c r="EVM25" s="194"/>
      <c r="EVN25" s="194"/>
      <c r="EVO25" s="194"/>
      <c r="EVP25" s="194"/>
      <c r="EVQ25" s="194"/>
      <c r="EVR25" s="194"/>
      <c r="EVS25" s="194"/>
      <c r="EVT25" s="194"/>
      <c r="EVU25" s="194"/>
      <c r="EVV25" s="194"/>
      <c r="EVW25" s="194"/>
      <c r="EVX25" s="194"/>
      <c r="EVY25" s="194"/>
      <c r="EVZ25" s="194"/>
      <c r="EWA25" s="194"/>
      <c r="EWB25" s="194"/>
      <c r="EWC25" s="194"/>
      <c r="EWD25" s="194"/>
      <c r="EWE25" s="194"/>
      <c r="EWF25" s="194"/>
      <c r="EWG25" s="194"/>
      <c r="EWH25" s="194"/>
      <c r="EWI25" s="194"/>
      <c r="EWJ25" s="194"/>
      <c r="EWK25" s="194"/>
      <c r="EWL25" s="194"/>
      <c r="EWM25" s="194"/>
      <c r="EWN25" s="194"/>
      <c r="EWO25" s="194"/>
      <c r="EWP25" s="194"/>
      <c r="EWQ25" s="194"/>
      <c r="EWR25" s="194"/>
      <c r="EWS25" s="194"/>
      <c r="EWT25" s="194"/>
      <c r="EWU25" s="194"/>
      <c r="EWV25" s="194"/>
      <c r="EWW25" s="194"/>
      <c r="EWX25" s="194"/>
      <c r="EWY25" s="194"/>
      <c r="EWZ25" s="194"/>
      <c r="EXA25" s="194"/>
      <c r="EXB25" s="194"/>
      <c r="EXC25" s="194"/>
      <c r="EXD25" s="194"/>
      <c r="EXE25" s="194"/>
      <c r="EXF25" s="194"/>
      <c r="EXG25" s="194"/>
      <c r="EXH25" s="194"/>
      <c r="EXI25" s="194"/>
      <c r="EXJ25" s="194"/>
      <c r="EXK25" s="194"/>
      <c r="EXL25" s="194"/>
      <c r="EXM25" s="194"/>
      <c r="EXN25" s="194"/>
      <c r="EXO25" s="194"/>
      <c r="EXP25" s="194"/>
      <c r="EXQ25" s="194"/>
      <c r="EXR25" s="194"/>
      <c r="EXS25" s="194"/>
      <c r="EXT25" s="194"/>
      <c r="EXU25" s="194"/>
      <c r="EXV25" s="194"/>
      <c r="EXW25" s="194"/>
      <c r="EXX25" s="194"/>
      <c r="EXY25" s="194"/>
      <c r="EXZ25" s="194"/>
      <c r="EYA25" s="194"/>
      <c r="EYB25" s="194"/>
      <c r="EYC25" s="194"/>
      <c r="EYD25" s="194"/>
      <c r="EYE25" s="194"/>
      <c r="EYF25" s="194"/>
      <c r="EYG25" s="194"/>
      <c r="EYH25" s="194"/>
      <c r="EYI25" s="194"/>
      <c r="EYJ25" s="194"/>
      <c r="EYK25" s="194"/>
      <c r="EYL25" s="194"/>
      <c r="EYM25" s="194"/>
      <c r="EYN25" s="194"/>
      <c r="EYO25" s="194"/>
      <c r="EYP25" s="194"/>
      <c r="EYQ25" s="194"/>
      <c r="EYR25" s="194"/>
      <c r="EYS25" s="194"/>
      <c r="EYT25" s="194"/>
      <c r="EYU25" s="194"/>
      <c r="EYV25" s="194"/>
      <c r="EYW25" s="194"/>
      <c r="EYX25" s="194"/>
      <c r="EYY25" s="194"/>
      <c r="EYZ25" s="194"/>
      <c r="EZA25" s="194"/>
      <c r="EZB25" s="194"/>
      <c r="EZC25" s="194"/>
      <c r="EZD25" s="194"/>
      <c r="EZE25" s="194"/>
      <c r="EZF25" s="194"/>
      <c r="EZG25" s="194"/>
      <c r="EZH25" s="194"/>
      <c r="EZI25" s="194"/>
      <c r="EZJ25" s="194"/>
      <c r="EZK25" s="194"/>
      <c r="EZL25" s="194"/>
      <c r="EZM25" s="194"/>
      <c r="EZN25" s="194"/>
      <c r="EZO25" s="194"/>
      <c r="EZP25" s="194"/>
      <c r="EZQ25" s="194"/>
      <c r="EZR25" s="194"/>
      <c r="EZS25" s="194"/>
      <c r="EZT25" s="194"/>
      <c r="EZU25" s="194"/>
      <c r="EZV25" s="194"/>
      <c r="EZW25" s="194"/>
      <c r="EZX25" s="194"/>
      <c r="EZY25" s="194"/>
      <c r="EZZ25" s="194"/>
      <c r="FAA25" s="194"/>
      <c r="FAB25" s="194"/>
      <c r="FAC25" s="194"/>
      <c r="FAD25" s="194"/>
      <c r="FAE25" s="194"/>
      <c r="FAF25" s="194"/>
      <c r="FAG25" s="194"/>
      <c r="FAH25" s="194"/>
      <c r="FAI25" s="194"/>
      <c r="FAJ25" s="194"/>
      <c r="FAK25" s="194"/>
      <c r="FAL25" s="194"/>
      <c r="FAM25" s="194"/>
      <c r="FAN25" s="194"/>
      <c r="FAO25" s="194"/>
      <c r="FAP25" s="194"/>
      <c r="FAQ25" s="194"/>
      <c r="FAR25" s="194"/>
      <c r="FAS25" s="194"/>
      <c r="FAT25" s="194"/>
      <c r="FAU25" s="194"/>
      <c r="FAV25" s="194"/>
      <c r="FAW25" s="194"/>
      <c r="FAX25" s="194"/>
      <c r="FAY25" s="194"/>
      <c r="FAZ25" s="194"/>
      <c r="FBA25" s="194"/>
      <c r="FBB25" s="194"/>
      <c r="FBC25" s="194"/>
      <c r="FBD25" s="194"/>
      <c r="FBE25" s="194"/>
      <c r="FBF25" s="194"/>
      <c r="FBG25" s="194"/>
      <c r="FBH25" s="194"/>
      <c r="FBI25" s="194"/>
      <c r="FBJ25" s="194"/>
      <c r="FBK25" s="194"/>
      <c r="FBL25" s="194"/>
      <c r="FBM25" s="194"/>
      <c r="FBN25" s="194"/>
      <c r="FBO25" s="194"/>
      <c r="FBP25" s="194"/>
      <c r="FBQ25" s="194"/>
      <c r="FBR25" s="194"/>
      <c r="FBS25" s="194"/>
      <c r="FBT25" s="194"/>
      <c r="FBU25" s="194"/>
      <c r="FBV25" s="194"/>
      <c r="FBW25" s="194"/>
      <c r="FBX25" s="194"/>
      <c r="FBY25" s="194"/>
      <c r="FBZ25" s="194"/>
      <c r="FCA25" s="194"/>
      <c r="FCB25" s="194"/>
      <c r="FCC25" s="194"/>
      <c r="FCD25" s="194"/>
      <c r="FCE25" s="194"/>
      <c r="FCF25" s="194"/>
      <c r="FCG25" s="194"/>
      <c r="FCH25" s="194"/>
      <c r="FCI25" s="194"/>
      <c r="FCJ25" s="194"/>
      <c r="FCK25" s="194"/>
      <c r="FCL25" s="194"/>
      <c r="FCM25" s="194"/>
      <c r="FCN25" s="194"/>
      <c r="FCO25" s="194"/>
      <c r="FCP25" s="194"/>
      <c r="FCQ25" s="194"/>
      <c r="FCR25" s="194"/>
      <c r="FCS25" s="194"/>
      <c r="FCT25" s="194"/>
      <c r="FCU25" s="194"/>
      <c r="FCV25" s="194"/>
      <c r="FCW25" s="194"/>
      <c r="FCX25" s="194"/>
      <c r="FCY25" s="194"/>
      <c r="FCZ25" s="194"/>
      <c r="FDA25" s="194"/>
      <c r="FDB25" s="194"/>
      <c r="FDC25" s="194"/>
      <c r="FDD25" s="194"/>
      <c r="FDE25" s="194"/>
      <c r="FDF25" s="194"/>
      <c r="FDG25" s="194"/>
      <c r="FDH25" s="194"/>
      <c r="FDI25" s="194"/>
      <c r="FDJ25" s="194"/>
      <c r="FDK25" s="194"/>
      <c r="FDL25" s="194"/>
      <c r="FDM25" s="194"/>
      <c r="FDN25" s="194"/>
      <c r="FDO25" s="194"/>
      <c r="FDP25" s="194"/>
      <c r="FDQ25" s="194"/>
      <c r="FDR25" s="194"/>
      <c r="FDS25" s="194"/>
      <c r="FDT25" s="194"/>
      <c r="FDU25" s="194"/>
      <c r="FDV25" s="194"/>
      <c r="FDW25" s="194"/>
      <c r="FDX25" s="194"/>
      <c r="FDY25" s="194"/>
      <c r="FDZ25" s="194"/>
      <c r="FEA25" s="194"/>
      <c r="FEB25" s="194"/>
      <c r="FEC25" s="194"/>
      <c r="FED25" s="194"/>
      <c r="FEE25" s="194"/>
      <c r="FEF25" s="194"/>
      <c r="FEG25" s="194"/>
      <c r="FEH25" s="194"/>
      <c r="FEI25" s="194"/>
      <c r="FEJ25" s="194"/>
      <c r="FEK25" s="194"/>
      <c r="FEL25" s="194"/>
      <c r="FEM25" s="194"/>
      <c r="FEN25" s="194"/>
      <c r="FEO25" s="194"/>
      <c r="FEP25" s="194"/>
      <c r="FEQ25" s="194"/>
      <c r="FER25" s="194"/>
      <c r="FES25" s="194"/>
      <c r="FET25" s="194"/>
      <c r="FEU25" s="194"/>
      <c r="FEV25" s="194"/>
      <c r="FEW25" s="194"/>
      <c r="FEX25" s="194"/>
      <c r="FEY25" s="194"/>
      <c r="FEZ25" s="194"/>
      <c r="FFA25" s="194"/>
      <c r="FFB25" s="194"/>
      <c r="FFC25" s="194"/>
      <c r="FFD25" s="194"/>
      <c r="FFE25" s="194"/>
      <c r="FFF25" s="194"/>
      <c r="FFG25" s="194"/>
      <c r="FFH25" s="194"/>
      <c r="FFI25" s="194"/>
      <c r="FFJ25" s="194"/>
      <c r="FFK25" s="194"/>
      <c r="FFL25" s="194"/>
      <c r="FFM25" s="194"/>
      <c r="FFN25" s="194"/>
      <c r="FFO25" s="194"/>
      <c r="FFP25" s="194"/>
      <c r="FFQ25" s="194"/>
      <c r="FFR25" s="194"/>
      <c r="FFS25" s="194"/>
      <c r="FFT25" s="194"/>
      <c r="FFU25" s="194"/>
      <c r="FFV25" s="194"/>
      <c r="FFW25" s="194"/>
      <c r="FFX25" s="194"/>
      <c r="FFY25" s="194"/>
      <c r="FFZ25" s="194"/>
      <c r="FGA25" s="194"/>
      <c r="FGB25" s="194"/>
      <c r="FGC25" s="194"/>
      <c r="FGD25" s="194"/>
      <c r="FGE25" s="194"/>
      <c r="FGF25" s="194"/>
      <c r="FGG25" s="194"/>
      <c r="FGH25" s="194"/>
      <c r="FGI25" s="194"/>
      <c r="FGJ25" s="194"/>
      <c r="FGK25" s="194"/>
      <c r="FGL25" s="194"/>
      <c r="FGM25" s="194"/>
      <c r="FGN25" s="194"/>
      <c r="FGO25" s="194"/>
      <c r="FGP25" s="194"/>
      <c r="FGQ25" s="194"/>
      <c r="FGR25" s="194"/>
      <c r="FGS25" s="194"/>
      <c r="FGT25" s="194"/>
      <c r="FGU25" s="194"/>
      <c r="FGV25" s="194"/>
      <c r="FGW25" s="194"/>
      <c r="FGX25" s="194"/>
      <c r="FGY25" s="194"/>
      <c r="FGZ25" s="194"/>
      <c r="FHA25" s="194"/>
      <c r="FHB25" s="194"/>
      <c r="FHC25" s="194"/>
      <c r="FHD25" s="194"/>
      <c r="FHE25" s="194"/>
      <c r="FHF25" s="194"/>
      <c r="FHG25" s="194"/>
      <c r="FHH25" s="194"/>
      <c r="FHI25" s="194"/>
      <c r="FHJ25" s="194"/>
      <c r="FHK25" s="194"/>
      <c r="FHL25" s="194"/>
      <c r="FHM25" s="194"/>
      <c r="FHN25" s="194"/>
      <c r="FHO25" s="194"/>
      <c r="FHP25" s="194"/>
      <c r="FHQ25" s="194"/>
      <c r="FHR25" s="194"/>
      <c r="FHS25" s="194"/>
      <c r="FHT25" s="194"/>
      <c r="FHU25" s="194"/>
      <c r="FHV25" s="194"/>
      <c r="FHW25" s="194"/>
      <c r="FHX25" s="194"/>
      <c r="FHY25" s="194"/>
      <c r="FHZ25" s="194"/>
      <c r="FIA25" s="194"/>
      <c r="FIB25" s="194"/>
      <c r="FIC25" s="194"/>
      <c r="FID25" s="194"/>
      <c r="FIE25" s="194"/>
      <c r="FIF25" s="194"/>
      <c r="FIG25" s="194"/>
      <c r="FIH25" s="194"/>
      <c r="FII25" s="194"/>
      <c r="FIJ25" s="194"/>
      <c r="FIK25" s="194"/>
      <c r="FIL25" s="194"/>
      <c r="FIM25" s="194"/>
      <c r="FIN25" s="194"/>
      <c r="FIO25" s="194"/>
      <c r="FIP25" s="194"/>
      <c r="FIQ25" s="194"/>
      <c r="FIR25" s="194"/>
      <c r="FIS25" s="194"/>
      <c r="FIT25" s="194"/>
      <c r="FIU25" s="194"/>
      <c r="FIV25" s="194"/>
      <c r="FIW25" s="194"/>
      <c r="FIX25" s="194"/>
      <c r="FIY25" s="194"/>
      <c r="FIZ25" s="194"/>
      <c r="FJA25" s="194"/>
      <c r="FJB25" s="194"/>
      <c r="FJC25" s="194"/>
      <c r="FJD25" s="194"/>
      <c r="FJE25" s="194"/>
      <c r="FJF25" s="194"/>
      <c r="FJG25" s="194"/>
      <c r="FJH25" s="194"/>
      <c r="FJI25" s="194"/>
      <c r="FJJ25" s="194"/>
      <c r="FJK25" s="194"/>
      <c r="FJL25" s="194"/>
      <c r="FJM25" s="194"/>
      <c r="FJN25" s="194"/>
      <c r="FJO25" s="194"/>
      <c r="FJP25" s="194"/>
      <c r="FJQ25" s="194"/>
      <c r="FJR25" s="194"/>
      <c r="FJS25" s="194"/>
      <c r="FJT25" s="194"/>
      <c r="FJU25" s="194"/>
      <c r="FJV25" s="194"/>
      <c r="FJW25" s="194"/>
      <c r="FJX25" s="194"/>
      <c r="FJY25" s="194"/>
      <c r="FJZ25" s="194"/>
      <c r="FKA25" s="194"/>
      <c r="FKB25" s="194"/>
      <c r="FKC25" s="194"/>
      <c r="FKD25" s="194"/>
      <c r="FKE25" s="194"/>
      <c r="FKF25" s="194"/>
      <c r="FKG25" s="194"/>
      <c r="FKH25" s="194"/>
      <c r="FKI25" s="194"/>
      <c r="FKJ25" s="194"/>
      <c r="FKK25" s="194"/>
      <c r="FKL25" s="194"/>
      <c r="FKM25" s="194"/>
      <c r="FKN25" s="194"/>
      <c r="FKO25" s="194"/>
      <c r="FKP25" s="194"/>
      <c r="FKQ25" s="194"/>
      <c r="FKR25" s="194"/>
      <c r="FKS25" s="194"/>
      <c r="FKT25" s="194"/>
      <c r="FKU25" s="194"/>
      <c r="FKV25" s="194"/>
      <c r="FKW25" s="194"/>
      <c r="FKX25" s="194"/>
      <c r="FKY25" s="194"/>
      <c r="FKZ25" s="194"/>
      <c r="FLA25" s="194"/>
      <c r="FLB25" s="194"/>
      <c r="FLC25" s="194"/>
      <c r="FLD25" s="194"/>
      <c r="FLE25" s="194"/>
      <c r="FLF25" s="194"/>
      <c r="FLG25" s="194"/>
      <c r="FLH25" s="194"/>
      <c r="FLI25" s="194"/>
      <c r="FLJ25" s="194"/>
      <c r="FLK25" s="194"/>
      <c r="FLL25" s="194"/>
      <c r="FLM25" s="194"/>
      <c r="FLN25" s="194"/>
      <c r="FLO25" s="194"/>
      <c r="FLP25" s="194"/>
      <c r="FLQ25" s="194"/>
      <c r="FLR25" s="194"/>
      <c r="FLS25" s="194"/>
      <c r="FLT25" s="194"/>
      <c r="FLU25" s="194"/>
      <c r="FLV25" s="194"/>
      <c r="FLW25" s="194"/>
      <c r="FLX25" s="194"/>
      <c r="FLY25" s="194"/>
      <c r="FLZ25" s="194"/>
      <c r="FMA25" s="194"/>
      <c r="FMB25" s="194"/>
      <c r="FMC25" s="194"/>
      <c r="FMD25" s="194"/>
      <c r="FME25" s="194"/>
      <c r="FMF25" s="194"/>
      <c r="FMG25" s="194"/>
      <c r="FMH25" s="194"/>
      <c r="FMI25" s="194"/>
      <c r="FMJ25" s="194"/>
      <c r="FMK25" s="194"/>
      <c r="FML25" s="194"/>
      <c r="FMM25" s="194"/>
      <c r="FMN25" s="194"/>
      <c r="FMO25" s="194"/>
      <c r="FMP25" s="194"/>
      <c r="FMQ25" s="194"/>
      <c r="FMR25" s="194"/>
      <c r="FMS25" s="194"/>
      <c r="FMT25" s="194"/>
      <c r="FMU25" s="194"/>
      <c r="FMV25" s="194"/>
      <c r="FMW25" s="194"/>
      <c r="FMX25" s="194"/>
      <c r="FMY25" s="194"/>
      <c r="FMZ25" s="194"/>
      <c r="FNA25" s="194"/>
      <c r="FNB25" s="194"/>
      <c r="FNC25" s="194"/>
      <c r="FND25" s="194"/>
      <c r="FNE25" s="194"/>
      <c r="FNF25" s="194"/>
      <c r="FNG25" s="194"/>
      <c r="FNH25" s="194"/>
      <c r="FNI25" s="194"/>
      <c r="FNJ25" s="194"/>
      <c r="FNK25" s="194"/>
      <c r="FNL25" s="194"/>
      <c r="FNM25" s="194"/>
      <c r="FNN25" s="194"/>
      <c r="FNO25" s="194"/>
      <c r="FNP25" s="194"/>
      <c r="FNQ25" s="194"/>
      <c r="FNR25" s="194"/>
      <c r="FNS25" s="194"/>
      <c r="FNT25" s="194"/>
      <c r="FNU25" s="194"/>
      <c r="FNV25" s="194"/>
      <c r="FNW25" s="194"/>
      <c r="FNX25" s="194"/>
      <c r="FNY25" s="194"/>
      <c r="FNZ25" s="194"/>
      <c r="FOA25" s="194"/>
      <c r="FOB25" s="194"/>
      <c r="FOC25" s="194"/>
      <c r="FOD25" s="194"/>
      <c r="FOE25" s="194"/>
      <c r="FOF25" s="194"/>
      <c r="FOG25" s="194"/>
      <c r="FOH25" s="194"/>
      <c r="FOI25" s="194"/>
      <c r="FOJ25" s="194"/>
      <c r="FOK25" s="194"/>
      <c r="FOL25" s="194"/>
      <c r="FOM25" s="194"/>
      <c r="FON25" s="194"/>
      <c r="FOO25" s="194"/>
      <c r="FOP25" s="194"/>
      <c r="FOQ25" s="194"/>
      <c r="FOR25" s="194"/>
      <c r="FOS25" s="194"/>
      <c r="FOT25" s="194"/>
      <c r="FOU25" s="194"/>
      <c r="FOV25" s="194"/>
      <c r="FOW25" s="194"/>
      <c r="FOX25" s="194"/>
      <c r="FOY25" s="194"/>
      <c r="FOZ25" s="194"/>
      <c r="FPA25" s="194"/>
      <c r="FPB25" s="194"/>
      <c r="FPC25" s="194"/>
      <c r="FPD25" s="194"/>
      <c r="FPE25" s="194"/>
      <c r="FPF25" s="194"/>
      <c r="FPG25" s="194"/>
      <c r="FPH25" s="194"/>
      <c r="FPI25" s="194"/>
      <c r="FPJ25" s="194"/>
      <c r="FPK25" s="194"/>
      <c r="FPL25" s="194"/>
      <c r="FPM25" s="194"/>
      <c r="FPN25" s="194"/>
      <c r="FPO25" s="194"/>
      <c r="FPP25" s="194"/>
      <c r="FPQ25" s="194"/>
      <c r="FPR25" s="194"/>
      <c r="FPS25" s="194"/>
      <c r="FPT25" s="194"/>
      <c r="FPU25" s="194"/>
      <c r="FPV25" s="194"/>
      <c r="FPW25" s="194"/>
      <c r="FPX25" s="194"/>
      <c r="FPY25" s="194"/>
      <c r="FPZ25" s="194"/>
      <c r="FQA25" s="194"/>
      <c r="FQB25" s="194"/>
      <c r="FQC25" s="194"/>
      <c r="FQD25" s="194"/>
      <c r="FQE25" s="194"/>
      <c r="FQF25" s="194"/>
      <c r="FQG25" s="194"/>
      <c r="FQH25" s="194"/>
      <c r="FQI25" s="194"/>
      <c r="FQJ25" s="194"/>
      <c r="FQK25" s="194"/>
      <c r="FQL25" s="194"/>
      <c r="FQM25" s="194"/>
      <c r="FQN25" s="194"/>
      <c r="FQO25" s="194"/>
      <c r="FQP25" s="194"/>
      <c r="FQQ25" s="194"/>
      <c r="FQR25" s="194"/>
      <c r="FQS25" s="194"/>
      <c r="FQT25" s="194"/>
      <c r="FQU25" s="194"/>
      <c r="FQV25" s="194"/>
      <c r="FQW25" s="194"/>
      <c r="FQX25" s="194"/>
      <c r="FQY25" s="194"/>
      <c r="FQZ25" s="194"/>
      <c r="FRA25" s="194"/>
      <c r="FRB25" s="194"/>
      <c r="FRC25" s="194"/>
      <c r="FRD25" s="194"/>
      <c r="FRE25" s="194"/>
      <c r="FRF25" s="194"/>
      <c r="FRG25" s="194"/>
      <c r="FRH25" s="194"/>
      <c r="FRI25" s="194"/>
      <c r="FRJ25" s="194"/>
      <c r="FRK25" s="194"/>
      <c r="FRL25" s="194"/>
      <c r="FRM25" s="194"/>
      <c r="FRN25" s="194"/>
      <c r="FRO25" s="194"/>
      <c r="FRP25" s="194"/>
      <c r="FRQ25" s="194"/>
      <c r="FRR25" s="194"/>
      <c r="FRS25" s="194"/>
      <c r="FRT25" s="194"/>
      <c r="FRU25" s="194"/>
      <c r="FRV25" s="194"/>
      <c r="FRW25" s="194"/>
      <c r="FRX25" s="194"/>
      <c r="FRY25" s="194"/>
      <c r="FRZ25" s="194"/>
      <c r="FSA25" s="194"/>
      <c r="FSB25" s="194"/>
      <c r="FSC25" s="194"/>
      <c r="FSD25" s="194"/>
      <c r="FSE25" s="194"/>
      <c r="FSF25" s="194"/>
      <c r="FSG25" s="194"/>
      <c r="FSH25" s="194"/>
      <c r="FSI25" s="194"/>
      <c r="FSJ25" s="194"/>
      <c r="FSK25" s="194"/>
      <c r="FSL25" s="194"/>
      <c r="FSM25" s="194"/>
      <c r="FSN25" s="194"/>
      <c r="FSO25" s="194"/>
      <c r="FSP25" s="194"/>
      <c r="FSQ25" s="194"/>
      <c r="FSR25" s="194"/>
      <c r="FSS25" s="194"/>
      <c r="FST25" s="194"/>
      <c r="FSU25" s="194"/>
      <c r="FSV25" s="194"/>
      <c r="FSW25" s="194"/>
      <c r="FSX25" s="194"/>
      <c r="FSY25" s="194"/>
      <c r="FSZ25" s="194"/>
      <c r="FTA25" s="194"/>
      <c r="FTB25" s="194"/>
      <c r="FTC25" s="194"/>
      <c r="FTD25" s="194"/>
      <c r="FTE25" s="194"/>
      <c r="FTF25" s="194"/>
      <c r="FTG25" s="194"/>
      <c r="FTH25" s="194"/>
      <c r="FTI25" s="194"/>
      <c r="FTJ25" s="194"/>
      <c r="FTK25" s="194"/>
      <c r="FTL25" s="194"/>
      <c r="FTM25" s="194"/>
      <c r="FTN25" s="194"/>
      <c r="FTO25" s="194"/>
      <c r="FTP25" s="194"/>
      <c r="FTQ25" s="194"/>
      <c r="FTR25" s="194"/>
      <c r="FTS25" s="194"/>
      <c r="FTT25" s="194"/>
      <c r="FTU25" s="194"/>
      <c r="FTV25" s="194"/>
      <c r="FTW25" s="194"/>
      <c r="FTX25" s="194"/>
      <c r="FTY25" s="194"/>
      <c r="FTZ25" s="194"/>
      <c r="FUA25" s="194"/>
      <c r="FUB25" s="194"/>
      <c r="FUC25" s="194"/>
      <c r="FUD25" s="194"/>
      <c r="FUE25" s="194"/>
      <c r="FUF25" s="194"/>
      <c r="FUG25" s="194"/>
      <c r="FUH25" s="194"/>
      <c r="FUI25" s="194"/>
      <c r="FUJ25" s="194"/>
      <c r="FUK25" s="194"/>
      <c r="FUL25" s="194"/>
      <c r="FUM25" s="194"/>
      <c r="FUN25" s="194"/>
      <c r="FUO25" s="194"/>
      <c r="FUP25" s="194"/>
      <c r="FUQ25" s="194"/>
      <c r="FUR25" s="194"/>
      <c r="FUS25" s="194"/>
      <c r="FUT25" s="194"/>
      <c r="FUU25" s="194"/>
      <c r="FUV25" s="194"/>
      <c r="FUW25" s="194"/>
      <c r="FUX25" s="194"/>
      <c r="FUY25" s="194"/>
      <c r="FUZ25" s="194"/>
      <c r="FVA25" s="194"/>
      <c r="FVB25" s="194"/>
      <c r="FVC25" s="194"/>
      <c r="FVD25" s="194"/>
      <c r="FVE25" s="194"/>
      <c r="FVF25" s="194"/>
      <c r="FVG25" s="194"/>
      <c r="FVH25" s="194"/>
      <c r="FVI25" s="194"/>
      <c r="FVJ25" s="194"/>
      <c r="FVK25" s="194"/>
      <c r="FVL25" s="194"/>
      <c r="FVM25" s="194"/>
      <c r="FVN25" s="194"/>
      <c r="FVO25" s="194"/>
      <c r="FVP25" s="194"/>
      <c r="FVQ25" s="194"/>
      <c r="FVR25" s="194"/>
      <c r="FVS25" s="194"/>
      <c r="FVT25" s="194"/>
      <c r="FVU25" s="194"/>
      <c r="FVV25" s="194"/>
      <c r="FVW25" s="194"/>
      <c r="FVX25" s="194"/>
      <c r="FVY25" s="194"/>
      <c r="FVZ25" s="194"/>
      <c r="FWA25" s="194"/>
      <c r="FWB25" s="194"/>
      <c r="FWC25" s="194"/>
      <c r="FWD25" s="194"/>
      <c r="FWE25" s="194"/>
      <c r="FWF25" s="194"/>
      <c r="FWG25" s="194"/>
      <c r="FWH25" s="194"/>
      <c r="FWI25" s="194"/>
      <c r="FWJ25" s="194"/>
      <c r="FWK25" s="194"/>
      <c r="FWL25" s="194"/>
      <c r="FWM25" s="194"/>
      <c r="FWN25" s="194"/>
      <c r="FWO25" s="194"/>
      <c r="FWP25" s="194"/>
      <c r="FWQ25" s="194"/>
      <c r="FWR25" s="194"/>
      <c r="FWS25" s="194"/>
      <c r="FWT25" s="194"/>
      <c r="FWU25" s="194"/>
      <c r="FWV25" s="194"/>
      <c r="FWW25" s="194"/>
      <c r="FWX25" s="194"/>
      <c r="FWY25" s="194"/>
      <c r="FWZ25" s="194"/>
      <c r="FXA25" s="194"/>
      <c r="FXB25" s="194"/>
      <c r="FXC25" s="194"/>
      <c r="FXD25" s="194"/>
      <c r="FXE25" s="194"/>
      <c r="FXF25" s="194"/>
      <c r="FXG25" s="194"/>
      <c r="FXH25" s="194"/>
      <c r="FXI25" s="194"/>
      <c r="FXJ25" s="194"/>
      <c r="FXK25" s="194"/>
      <c r="FXL25" s="194"/>
      <c r="FXM25" s="194"/>
      <c r="FXN25" s="194"/>
      <c r="FXO25" s="194"/>
      <c r="FXP25" s="194"/>
      <c r="FXQ25" s="194"/>
      <c r="FXR25" s="194"/>
      <c r="FXS25" s="194"/>
      <c r="FXT25" s="194"/>
      <c r="FXU25" s="194"/>
      <c r="FXV25" s="194"/>
      <c r="FXW25" s="194"/>
      <c r="FXX25" s="194"/>
      <c r="FXY25" s="194"/>
      <c r="FXZ25" s="194"/>
      <c r="FYA25" s="194"/>
      <c r="FYB25" s="194"/>
      <c r="FYC25" s="194"/>
      <c r="FYD25" s="194"/>
      <c r="FYE25" s="194"/>
      <c r="FYF25" s="194"/>
      <c r="FYG25" s="194"/>
      <c r="FYH25" s="194"/>
      <c r="FYI25" s="194"/>
      <c r="FYJ25" s="194"/>
      <c r="FYK25" s="194"/>
      <c r="FYL25" s="194"/>
      <c r="FYM25" s="194"/>
      <c r="FYN25" s="194"/>
      <c r="FYO25" s="194"/>
      <c r="FYP25" s="194"/>
      <c r="FYQ25" s="194"/>
      <c r="FYR25" s="194"/>
      <c r="FYS25" s="194"/>
      <c r="FYT25" s="194"/>
      <c r="FYU25" s="194"/>
      <c r="FYV25" s="194"/>
      <c r="FYW25" s="194"/>
      <c r="FYX25" s="194"/>
      <c r="FYY25" s="194"/>
      <c r="FYZ25" s="194"/>
      <c r="FZA25" s="194"/>
      <c r="FZB25" s="194"/>
      <c r="FZC25" s="194"/>
      <c r="FZD25" s="194"/>
      <c r="FZE25" s="194"/>
      <c r="FZF25" s="194"/>
      <c r="FZG25" s="194"/>
      <c r="FZH25" s="194"/>
      <c r="FZI25" s="194"/>
      <c r="FZJ25" s="194"/>
      <c r="FZK25" s="194"/>
      <c r="FZL25" s="194"/>
      <c r="FZM25" s="194"/>
      <c r="FZN25" s="194"/>
      <c r="FZO25" s="194"/>
      <c r="FZP25" s="194"/>
      <c r="FZQ25" s="194"/>
      <c r="FZR25" s="194"/>
      <c r="FZS25" s="194"/>
      <c r="FZT25" s="194"/>
      <c r="FZU25" s="194"/>
      <c r="FZV25" s="194"/>
      <c r="FZW25" s="194"/>
      <c r="FZX25" s="194"/>
      <c r="FZY25" s="194"/>
      <c r="FZZ25" s="194"/>
      <c r="GAA25" s="194"/>
      <c r="GAB25" s="194"/>
      <c r="GAC25" s="194"/>
      <c r="GAD25" s="194"/>
      <c r="GAE25" s="194"/>
      <c r="GAF25" s="194"/>
      <c r="GAG25" s="194"/>
      <c r="GAH25" s="194"/>
      <c r="GAI25" s="194"/>
      <c r="GAJ25" s="194"/>
      <c r="GAK25" s="194"/>
      <c r="GAL25" s="194"/>
      <c r="GAM25" s="194"/>
      <c r="GAN25" s="194"/>
      <c r="GAO25" s="194"/>
      <c r="GAP25" s="194"/>
      <c r="GAQ25" s="194"/>
      <c r="GAR25" s="194"/>
      <c r="GAS25" s="194"/>
      <c r="GAT25" s="194"/>
      <c r="GAU25" s="194"/>
      <c r="GAV25" s="194"/>
      <c r="GAW25" s="194"/>
      <c r="GAX25" s="194"/>
      <c r="GAY25" s="194"/>
      <c r="GAZ25" s="194"/>
      <c r="GBA25" s="194"/>
      <c r="GBB25" s="194"/>
      <c r="GBC25" s="194"/>
      <c r="GBD25" s="194"/>
      <c r="GBE25" s="194"/>
      <c r="GBF25" s="194"/>
      <c r="GBG25" s="194"/>
      <c r="GBH25" s="194"/>
      <c r="GBI25" s="194"/>
      <c r="GBJ25" s="194"/>
      <c r="GBK25" s="194"/>
      <c r="GBL25" s="194"/>
      <c r="GBM25" s="194"/>
      <c r="GBN25" s="194"/>
      <c r="GBO25" s="194"/>
      <c r="GBP25" s="194"/>
      <c r="GBQ25" s="194"/>
      <c r="GBR25" s="194"/>
      <c r="GBS25" s="194"/>
      <c r="GBT25" s="194"/>
      <c r="GBU25" s="194"/>
      <c r="GBV25" s="194"/>
      <c r="GBW25" s="194"/>
      <c r="GBX25" s="194"/>
      <c r="GBY25" s="194"/>
      <c r="GBZ25" s="194"/>
      <c r="GCA25" s="194"/>
      <c r="GCB25" s="194"/>
      <c r="GCC25" s="194"/>
      <c r="GCD25" s="194"/>
      <c r="GCE25" s="194"/>
      <c r="GCF25" s="194"/>
      <c r="GCG25" s="194"/>
      <c r="GCH25" s="194"/>
      <c r="GCI25" s="194"/>
      <c r="GCJ25" s="194"/>
      <c r="GCK25" s="194"/>
      <c r="GCL25" s="194"/>
      <c r="GCM25" s="194"/>
      <c r="GCN25" s="194"/>
      <c r="GCO25" s="194"/>
      <c r="GCP25" s="194"/>
      <c r="GCQ25" s="194"/>
      <c r="GCR25" s="194"/>
      <c r="GCS25" s="194"/>
      <c r="GCT25" s="194"/>
      <c r="GCU25" s="194"/>
      <c r="GCV25" s="194"/>
      <c r="GCW25" s="194"/>
      <c r="GCX25" s="194"/>
      <c r="GCY25" s="194"/>
      <c r="GCZ25" s="194"/>
      <c r="GDA25" s="194"/>
      <c r="GDB25" s="194"/>
      <c r="GDC25" s="194"/>
      <c r="GDD25" s="194"/>
      <c r="GDE25" s="194"/>
      <c r="GDF25" s="194"/>
      <c r="GDG25" s="194"/>
      <c r="GDH25" s="194"/>
      <c r="GDI25" s="194"/>
      <c r="GDJ25" s="194"/>
      <c r="GDK25" s="194"/>
      <c r="GDL25" s="194"/>
      <c r="GDM25" s="194"/>
      <c r="GDN25" s="194"/>
      <c r="GDO25" s="194"/>
      <c r="GDP25" s="194"/>
      <c r="GDQ25" s="194"/>
      <c r="GDR25" s="194"/>
      <c r="GDS25" s="194"/>
      <c r="GDT25" s="194"/>
      <c r="GDU25" s="194"/>
      <c r="GDV25" s="194"/>
      <c r="GDW25" s="194"/>
      <c r="GDX25" s="194"/>
      <c r="GDY25" s="194"/>
      <c r="GDZ25" s="194"/>
      <c r="GEA25" s="194"/>
      <c r="GEB25" s="194"/>
      <c r="GEC25" s="194"/>
      <c r="GED25" s="194"/>
      <c r="GEE25" s="194"/>
      <c r="GEF25" s="194"/>
      <c r="GEG25" s="194"/>
      <c r="GEH25" s="194"/>
      <c r="GEI25" s="194"/>
      <c r="GEJ25" s="194"/>
      <c r="GEK25" s="194"/>
      <c r="GEL25" s="194"/>
      <c r="GEM25" s="194"/>
      <c r="GEN25" s="194"/>
      <c r="GEO25" s="194"/>
      <c r="GEP25" s="194"/>
      <c r="GEQ25" s="194"/>
      <c r="GER25" s="194"/>
      <c r="GES25" s="194"/>
      <c r="GET25" s="194"/>
      <c r="GEU25" s="194"/>
      <c r="GEV25" s="194"/>
      <c r="GEW25" s="194"/>
      <c r="GEX25" s="194"/>
      <c r="GEY25" s="194"/>
      <c r="GEZ25" s="194"/>
      <c r="GFA25" s="194"/>
      <c r="GFB25" s="194"/>
      <c r="GFC25" s="194"/>
      <c r="GFD25" s="194"/>
      <c r="GFE25" s="194"/>
      <c r="GFF25" s="194"/>
      <c r="GFG25" s="194"/>
      <c r="GFH25" s="194"/>
      <c r="GFI25" s="194"/>
      <c r="GFJ25" s="194"/>
      <c r="GFK25" s="194"/>
      <c r="GFL25" s="194"/>
      <c r="GFM25" s="194"/>
      <c r="GFN25" s="194"/>
      <c r="GFO25" s="194"/>
      <c r="GFP25" s="194"/>
      <c r="GFQ25" s="194"/>
      <c r="GFR25" s="194"/>
      <c r="GFS25" s="194"/>
      <c r="GFT25" s="194"/>
      <c r="GFU25" s="194"/>
      <c r="GFV25" s="194"/>
      <c r="GFW25" s="194"/>
      <c r="GFX25" s="194"/>
      <c r="GFY25" s="194"/>
      <c r="GFZ25" s="194"/>
      <c r="GGA25" s="194"/>
      <c r="GGB25" s="194"/>
      <c r="GGC25" s="194"/>
      <c r="GGD25" s="194"/>
      <c r="GGE25" s="194"/>
      <c r="GGF25" s="194"/>
      <c r="GGG25" s="194"/>
      <c r="GGH25" s="194"/>
      <c r="GGI25" s="194"/>
      <c r="GGJ25" s="194"/>
      <c r="GGK25" s="194"/>
      <c r="GGL25" s="194"/>
      <c r="GGM25" s="194"/>
      <c r="GGN25" s="194"/>
      <c r="GGO25" s="194"/>
      <c r="GGP25" s="194"/>
      <c r="GGQ25" s="194"/>
      <c r="GGR25" s="194"/>
      <c r="GGS25" s="194"/>
      <c r="GGT25" s="194"/>
      <c r="GGU25" s="194"/>
      <c r="GGV25" s="194"/>
      <c r="GGW25" s="194"/>
      <c r="GGX25" s="194"/>
      <c r="GGY25" s="194"/>
      <c r="GGZ25" s="194"/>
      <c r="GHA25" s="194"/>
      <c r="GHB25" s="194"/>
      <c r="GHC25" s="194"/>
      <c r="GHD25" s="194"/>
      <c r="GHE25" s="194"/>
      <c r="GHF25" s="194"/>
      <c r="GHG25" s="194"/>
      <c r="GHH25" s="194"/>
      <c r="GHI25" s="194"/>
      <c r="GHJ25" s="194"/>
      <c r="GHK25" s="194"/>
      <c r="GHL25" s="194"/>
      <c r="GHM25" s="194"/>
      <c r="GHN25" s="194"/>
      <c r="GHO25" s="194"/>
      <c r="GHP25" s="194"/>
      <c r="GHQ25" s="194"/>
      <c r="GHR25" s="194"/>
      <c r="GHS25" s="194"/>
      <c r="GHT25" s="194"/>
      <c r="GHU25" s="194"/>
      <c r="GHV25" s="194"/>
      <c r="GHW25" s="194"/>
      <c r="GHX25" s="194"/>
      <c r="GHY25" s="194"/>
      <c r="GHZ25" s="194"/>
      <c r="GIA25" s="194"/>
      <c r="GIB25" s="194"/>
      <c r="GIC25" s="194"/>
      <c r="GID25" s="194"/>
      <c r="GIE25" s="194"/>
      <c r="GIF25" s="194"/>
      <c r="GIG25" s="194"/>
      <c r="GIH25" s="194"/>
      <c r="GII25" s="194"/>
      <c r="GIJ25" s="194"/>
      <c r="GIK25" s="194"/>
      <c r="GIL25" s="194"/>
      <c r="GIM25" s="194"/>
      <c r="GIN25" s="194"/>
      <c r="GIO25" s="194"/>
      <c r="GIP25" s="194"/>
      <c r="GIQ25" s="194"/>
      <c r="GIR25" s="194"/>
      <c r="GIS25" s="194"/>
      <c r="GIT25" s="194"/>
      <c r="GIU25" s="194"/>
      <c r="GIV25" s="194"/>
      <c r="GIW25" s="194"/>
      <c r="GIX25" s="194"/>
      <c r="GIY25" s="194"/>
      <c r="GIZ25" s="194"/>
      <c r="GJA25" s="194"/>
      <c r="GJB25" s="194"/>
      <c r="GJC25" s="194"/>
      <c r="GJD25" s="194"/>
      <c r="GJE25" s="194"/>
      <c r="GJF25" s="194"/>
      <c r="GJG25" s="194"/>
      <c r="GJH25" s="194"/>
      <c r="GJI25" s="194"/>
      <c r="GJJ25" s="194"/>
      <c r="GJK25" s="194"/>
      <c r="GJL25" s="194"/>
      <c r="GJM25" s="194"/>
      <c r="GJN25" s="194"/>
      <c r="GJO25" s="194"/>
      <c r="GJP25" s="194"/>
      <c r="GJQ25" s="194"/>
      <c r="GJR25" s="194"/>
      <c r="GJS25" s="194"/>
      <c r="GJT25" s="194"/>
      <c r="GJU25" s="194"/>
      <c r="GJV25" s="194"/>
      <c r="GJW25" s="194"/>
      <c r="GJX25" s="194"/>
      <c r="GJY25" s="194"/>
      <c r="GJZ25" s="194"/>
      <c r="GKA25" s="194"/>
      <c r="GKB25" s="194"/>
      <c r="GKC25" s="194"/>
      <c r="GKD25" s="194"/>
      <c r="GKE25" s="194"/>
      <c r="GKF25" s="194"/>
      <c r="GKG25" s="194"/>
      <c r="GKH25" s="194"/>
      <c r="GKI25" s="194"/>
      <c r="GKJ25" s="194"/>
      <c r="GKK25" s="194"/>
      <c r="GKL25" s="194"/>
      <c r="GKM25" s="194"/>
      <c r="GKN25" s="194"/>
      <c r="GKO25" s="194"/>
      <c r="GKP25" s="194"/>
      <c r="GKQ25" s="194"/>
      <c r="GKR25" s="194"/>
      <c r="GKS25" s="194"/>
      <c r="GKT25" s="194"/>
      <c r="GKU25" s="194"/>
      <c r="GKV25" s="194"/>
      <c r="GKW25" s="194"/>
      <c r="GKX25" s="194"/>
      <c r="GKY25" s="194"/>
      <c r="GKZ25" s="194"/>
      <c r="GLA25" s="194"/>
      <c r="GLB25" s="194"/>
      <c r="GLC25" s="194"/>
      <c r="GLD25" s="194"/>
      <c r="GLE25" s="194"/>
      <c r="GLF25" s="194"/>
      <c r="GLG25" s="194"/>
      <c r="GLH25" s="194"/>
      <c r="GLI25" s="194"/>
      <c r="GLJ25" s="194"/>
      <c r="GLK25" s="194"/>
      <c r="GLL25" s="194"/>
      <c r="GLM25" s="194"/>
      <c r="GLN25" s="194"/>
      <c r="GLO25" s="194"/>
      <c r="GLP25" s="194"/>
      <c r="GLQ25" s="194"/>
      <c r="GLR25" s="194"/>
      <c r="GLS25" s="194"/>
      <c r="GLT25" s="194"/>
      <c r="GLU25" s="194"/>
      <c r="GLV25" s="194"/>
      <c r="GLW25" s="194"/>
      <c r="GLX25" s="194"/>
      <c r="GLY25" s="194"/>
      <c r="GLZ25" s="194"/>
      <c r="GMA25" s="194"/>
      <c r="GMB25" s="194"/>
      <c r="GMC25" s="194"/>
      <c r="GMD25" s="194"/>
      <c r="GME25" s="194"/>
      <c r="GMF25" s="194"/>
      <c r="GMG25" s="194"/>
      <c r="GMH25" s="194"/>
      <c r="GMI25" s="194"/>
      <c r="GMJ25" s="194"/>
      <c r="GMK25" s="194"/>
      <c r="GML25" s="194"/>
      <c r="GMM25" s="194"/>
      <c r="GMN25" s="194"/>
      <c r="GMO25" s="194"/>
      <c r="GMP25" s="194"/>
      <c r="GMQ25" s="194"/>
      <c r="GMR25" s="194"/>
      <c r="GMS25" s="194"/>
      <c r="GMT25" s="194"/>
      <c r="GMU25" s="194"/>
      <c r="GMV25" s="194"/>
      <c r="GMW25" s="194"/>
      <c r="GMX25" s="194"/>
      <c r="GMY25" s="194"/>
      <c r="GMZ25" s="194"/>
      <c r="GNA25" s="194"/>
      <c r="GNB25" s="194"/>
      <c r="GNC25" s="194"/>
      <c r="GND25" s="194"/>
      <c r="GNE25" s="194"/>
      <c r="GNF25" s="194"/>
      <c r="GNG25" s="194"/>
      <c r="GNH25" s="194"/>
      <c r="GNI25" s="194"/>
      <c r="GNJ25" s="194"/>
      <c r="GNK25" s="194"/>
      <c r="GNL25" s="194"/>
      <c r="GNM25" s="194"/>
      <c r="GNN25" s="194"/>
      <c r="GNO25" s="194"/>
      <c r="GNP25" s="194"/>
      <c r="GNQ25" s="194"/>
      <c r="GNR25" s="194"/>
      <c r="GNS25" s="194"/>
      <c r="GNT25" s="194"/>
      <c r="GNU25" s="194"/>
      <c r="GNV25" s="194"/>
      <c r="GNW25" s="194"/>
      <c r="GNX25" s="194"/>
      <c r="GNY25" s="194"/>
      <c r="GNZ25" s="194"/>
      <c r="GOA25" s="194"/>
      <c r="GOB25" s="194"/>
      <c r="GOC25" s="194"/>
      <c r="GOD25" s="194"/>
      <c r="GOE25" s="194"/>
      <c r="GOF25" s="194"/>
      <c r="GOG25" s="194"/>
      <c r="GOH25" s="194"/>
      <c r="GOI25" s="194"/>
      <c r="GOJ25" s="194"/>
      <c r="GOK25" s="194"/>
      <c r="GOL25" s="194"/>
      <c r="GOM25" s="194"/>
      <c r="GON25" s="194"/>
      <c r="GOO25" s="194"/>
      <c r="GOP25" s="194"/>
      <c r="GOQ25" s="194"/>
      <c r="GOR25" s="194"/>
      <c r="GOS25" s="194"/>
      <c r="GOT25" s="194"/>
      <c r="GOU25" s="194"/>
      <c r="GOV25" s="194"/>
      <c r="GOW25" s="194"/>
      <c r="GOX25" s="194"/>
      <c r="GOY25" s="194"/>
      <c r="GOZ25" s="194"/>
      <c r="GPA25" s="194"/>
      <c r="GPB25" s="194"/>
      <c r="GPC25" s="194"/>
      <c r="GPD25" s="194"/>
      <c r="GPE25" s="194"/>
      <c r="GPF25" s="194"/>
      <c r="GPG25" s="194"/>
      <c r="GPH25" s="194"/>
      <c r="GPI25" s="194"/>
      <c r="GPJ25" s="194"/>
      <c r="GPK25" s="194"/>
      <c r="GPL25" s="194"/>
      <c r="GPM25" s="194"/>
      <c r="GPN25" s="194"/>
      <c r="GPO25" s="194"/>
      <c r="GPP25" s="194"/>
      <c r="GPQ25" s="194"/>
      <c r="GPR25" s="194"/>
      <c r="GPS25" s="194"/>
      <c r="GPT25" s="194"/>
      <c r="GPU25" s="194"/>
      <c r="GPV25" s="194"/>
      <c r="GPW25" s="194"/>
      <c r="GPX25" s="194"/>
      <c r="GPY25" s="194"/>
      <c r="GPZ25" s="194"/>
      <c r="GQA25" s="194"/>
      <c r="GQB25" s="194"/>
      <c r="GQC25" s="194"/>
      <c r="GQD25" s="194"/>
      <c r="GQE25" s="194"/>
      <c r="GQF25" s="194"/>
      <c r="GQG25" s="194"/>
      <c r="GQH25" s="194"/>
      <c r="GQI25" s="194"/>
      <c r="GQJ25" s="194"/>
      <c r="GQK25" s="194"/>
      <c r="GQL25" s="194"/>
      <c r="GQM25" s="194"/>
      <c r="GQN25" s="194"/>
      <c r="GQO25" s="194"/>
      <c r="GQP25" s="194"/>
      <c r="GQQ25" s="194"/>
      <c r="GQR25" s="194"/>
      <c r="GQS25" s="194"/>
      <c r="GQT25" s="194"/>
      <c r="GQU25" s="194"/>
      <c r="GQV25" s="194"/>
      <c r="GQW25" s="194"/>
      <c r="GQX25" s="194"/>
      <c r="GQY25" s="194"/>
      <c r="GQZ25" s="194"/>
      <c r="GRA25" s="194"/>
      <c r="GRB25" s="194"/>
      <c r="GRC25" s="194"/>
      <c r="GRD25" s="194"/>
      <c r="GRE25" s="194"/>
      <c r="GRF25" s="194"/>
      <c r="GRG25" s="194"/>
      <c r="GRH25" s="194"/>
      <c r="GRI25" s="194"/>
      <c r="GRJ25" s="194"/>
      <c r="GRK25" s="194"/>
      <c r="GRL25" s="194"/>
      <c r="GRM25" s="194"/>
      <c r="GRN25" s="194"/>
      <c r="GRO25" s="194"/>
      <c r="GRP25" s="194"/>
      <c r="GRQ25" s="194"/>
      <c r="GRR25" s="194"/>
      <c r="GRS25" s="194"/>
      <c r="GRT25" s="194"/>
      <c r="GRU25" s="194"/>
      <c r="GRV25" s="194"/>
      <c r="GRW25" s="194"/>
      <c r="GRX25" s="194"/>
      <c r="GRY25" s="194"/>
      <c r="GRZ25" s="194"/>
      <c r="GSA25" s="194"/>
      <c r="GSB25" s="194"/>
      <c r="GSC25" s="194"/>
      <c r="GSD25" s="194"/>
      <c r="GSE25" s="194"/>
      <c r="GSF25" s="194"/>
      <c r="GSG25" s="194"/>
      <c r="GSH25" s="194"/>
      <c r="GSI25" s="194"/>
      <c r="GSJ25" s="194"/>
      <c r="GSK25" s="194"/>
      <c r="GSL25" s="194"/>
      <c r="GSM25" s="194"/>
      <c r="GSN25" s="194"/>
      <c r="GSO25" s="194"/>
      <c r="GSP25" s="194"/>
      <c r="GSQ25" s="194"/>
      <c r="GSR25" s="194"/>
      <c r="GSS25" s="194"/>
      <c r="GST25" s="194"/>
      <c r="GSU25" s="194"/>
      <c r="GSV25" s="194"/>
      <c r="GSW25" s="194"/>
      <c r="GSX25" s="194"/>
      <c r="GSY25" s="194"/>
      <c r="GSZ25" s="194"/>
      <c r="GTA25" s="194"/>
      <c r="GTB25" s="194"/>
      <c r="GTC25" s="194"/>
      <c r="GTD25" s="194"/>
      <c r="GTE25" s="194"/>
      <c r="GTF25" s="194"/>
      <c r="GTG25" s="194"/>
      <c r="GTH25" s="194"/>
      <c r="GTI25" s="194"/>
      <c r="GTJ25" s="194"/>
      <c r="GTK25" s="194"/>
      <c r="GTL25" s="194"/>
      <c r="GTM25" s="194"/>
      <c r="GTN25" s="194"/>
      <c r="GTO25" s="194"/>
      <c r="GTP25" s="194"/>
      <c r="GTQ25" s="194"/>
      <c r="GTR25" s="194"/>
      <c r="GTS25" s="194"/>
      <c r="GTT25" s="194"/>
      <c r="GTU25" s="194"/>
      <c r="GTV25" s="194"/>
      <c r="GTW25" s="194"/>
      <c r="GTX25" s="194"/>
      <c r="GTY25" s="194"/>
      <c r="GTZ25" s="194"/>
      <c r="GUA25" s="194"/>
      <c r="GUB25" s="194"/>
      <c r="GUC25" s="194"/>
      <c r="GUD25" s="194"/>
      <c r="GUE25" s="194"/>
      <c r="GUF25" s="194"/>
      <c r="GUG25" s="194"/>
      <c r="GUH25" s="194"/>
      <c r="GUI25" s="194"/>
      <c r="GUJ25" s="194"/>
      <c r="GUK25" s="194"/>
      <c r="GUL25" s="194"/>
      <c r="GUM25" s="194"/>
      <c r="GUN25" s="194"/>
      <c r="GUO25" s="194"/>
      <c r="GUP25" s="194"/>
      <c r="GUQ25" s="194"/>
      <c r="GUR25" s="194"/>
      <c r="GUS25" s="194"/>
      <c r="GUT25" s="194"/>
      <c r="GUU25" s="194"/>
      <c r="GUV25" s="194"/>
      <c r="GUW25" s="194"/>
      <c r="GUX25" s="194"/>
      <c r="GUY25" s="194"/>
      <c r="GUZ25" s="194"/>
      <c r="GVA25" s="194"/>
      <c r="GVB25" s="194"/>
      <c r="GVC25" s="194"/>
      <c r="GVD25" s="194"/>
      <c r="GVE25" s="194"/>
      <c r="GVF25" s="194"/>
      <c r="GVG25" s="194"/>
      <c r="GVH25" s="194"/>
      <c r="GVI25" s="194"/>
      <c r="GVJ25" s="194"/>
      <c r="GVK25" s="194"/>
      <c r="GVL25" s="194"/>
      <c r="GVM25" s="194"/>
      <c r="GVN25" s="194"/>
      <c r="GVO25" s="194"/>
      <c r="GVP25" s="194"/>
      <c r="GVQ25" s="194"/>
      <c r="GVR25" s="194"/>
      <c r="GVS25" s="194"/>
      <c r="GVT25" s="194"/>
      <c r="GVU25" s="194"/>
      <c r="GVV25" s="194"/>
      <c r="GVW25" s="194"/>
      <c r="GVX25" s="194"/>
      <c r="GVY25" s="194"/>
      <c r="GVZ25" s="194"/>
      <c r="GWA25" s="194"/>
      <c r="GWB25" s="194"/>
      <c r="GWC25" s="194"/>
      <c r="GWD25" s="194"/>
      <c r="GWE25" s="194"/>
      <c r="GWF25" s="194"/>
      <c r="GWG25" s="194"/>
      <c r="GWH25" s="194"/>
      <c r="GWI25" s="194"/>
      <c r="GWJ25" s="194"/>
      <c r="GWK25" s="194"/>
      <c r="GWL25" s="194"/>
      <c r="GWM25" s="194"/>
      <c r="GWN25" s="194"/>
      <c r="GWO25" s="194"/>
      <c r="GWP25" s="194"/>
      <c r="GWQ25" s="194"/>
      <c r="GWR25" s="194"/>
      <c r="GWS25" s="194"/>
      <c r="GWT25" s="194"/>
      <c r="GWU25" s="194"/>
      <c r="GWV25" s="194"/>
      <c r="GWW25" s="194"/>
      <c r="GWX25" s="194"/>
      <c r="GWY25" s="194"/>
      <c r="GWZ25" s="194"/>
      <c r="GXA25" s="194"/>
      <c r="GXB25" s="194"/>
      <c r="GXC25" s="194"/>
      <c r="GXD25" s="194"/>
      <c r="GXE25" s="194"/>
      <c r="GXF25" s="194"/>
      <c r="GXG25" s="194"/>
      <c r="GXH25" s="194"/>
      <c r="GXI25" s="194"/>
      <c r="GXJ25" s="194"/>
      <c r="GXK25" s="194"/>
      <c r="GXL25" s="194"/>
      <c r="GXM25" s="194"/>
      <c r="GXN25" s="194"/>
      <c r="GXO25" s="194"/>
      <c r="GXP25" s="194"/>
      <c r="GXQ25" s="194"/>
      <c r="GXR25" s="194"/>
      <c r="GXS25" s="194"/>
      <c r="GXT25" s="194"/>
      <c r="GXU25" s="194"/>
      <c r="GXV25" s="194"/>
      <c r="GXW25" s="194"/>
      <c r="GXX25" s="194"/>
      <c r="GXY25" s="194"/>
      <c r="GXZ25" s="194"/>
      <c r="GYA25" s="194"/>
      <c r="GYB25" s="194"/>
      <c r="GYC25" s="194"/>
      <c r="GYD25" s="194"/>
      <c r="GYE25" s="194"/>
      <c r="GYF25" s="194"/>
      <c r="GYG25" s="194"/>
      <c r="GYH25" s="194"/>
      <c r="GYI25" s="194"/>
      <c r="GYJ25" s="194"/>
      <c r="GYK25" s="194"/>
      <c r="GYL25" s="194"/>
      <c r="GYM25" s="194"/>
      <c r="GYN25" s="194"/>
      <c r="GYO25" s="194"/>
      <c r="GYP25" s="194"/>
      <c r="GYQ25" s="194"/>
      <c r="GYR25" s="194"/>
      <c r="GYS25" s="194"/>
      <c r="GYT25" s="194"/>
      <c r="GYU25" s="194"/>
      <c r="GYV25" s="194"/>
      <c r="GYW25" s="194"/>
      <c r="GYX25" s="194"/>
      <c r="GYY25" s="194"/>
      <c r="GYZ25" s="194"/>
      <c r="GZA25" s="194"/>
      <c r="GZB25" s="194"/>
      <c r="GZC25" s="194"/>
      <c r="GZD25" s="194"/>
      <c r="GZE25" s="194"/>
      <c r="GZF25" s="194"/>
      <c r="GZG25" s="194"/>
      <c r="GZH25" s="194"/>
      <c r="GZI25" s="194"/>
      <c r="GZJ25" s="194"/>
      <c r="GZK25" s="194"/>
      <c r="GZL25" s="194"/>
      <c r="GZM25" s="194"/>
      <c r="GZN25" s="194"/>
      <c r="GZO25" s="194"/>
      <c r="GZP25" s="194"/>
      <c r="GZQ25" s="194"/>
      <c r="GZR25" s="194"/>
      <c r="GZS25" s="194"/>
      <c r="GZT25" s="194"/>
      <c r="GZU25" s="194"/>
      <c r="GZV25" s="194"/>
      <c r="GZW25" s="194"/>
      <c r="GZX25" s="194"/>
      <c r="GZY25" s="194"/>
      <c r="GZZ25" s="194"/>
      <c r="HAA25" s="194"/>
      <c r="HAB25" s="194"/>
      <c r="HAC25" s="194"/>
      <c r="HAD25" s="194"/>
      <c r="HAE25" s="194"/>
      <c r="HAF25" s="194"/>
      <c r="HAG25" s="194"/>
      <c r="HAH25" s="194"/>
      <c r="HAI25" s="194"/>
      <c r="HAJ25" s="194"/>
      <c r="HAK25" s="194"/>
      <c r="HAL25" s="194"/>
      <c r="HAM25" s="194"/>
      <c r="HAN25" s="194"/>
      <c r="HAO25" s="194"/>
      <c r="HAP25" s="194"/>
      <c r="HAQ25" s="194"/>
      <c r="HAR25" s="194"/>
      <c r="HAS25" s="194"/>
      <c r="HAT25" s="194"/>
      <c r="HAU25" s="194"/>
      <c r="HAV25" s="194"/>
      <c r="HAW25" s="194"/>
      <c r="HAX25" s="194"/>
      <c r="HAY25" s="194"/>
      <c r="HAZ25" s="194"/>
      <c r="HBA25" s="194"/>
      <c r="HBB25" s="194"/>
      <c r="HBC25" s="194"/>
      <c r="HBD25" s="194"/>
      <c r="HBE25" s="194"/>
      <c r="HBF25" s="194"/>
      <c r="HBG25" s="194"/>
      <c r="HBH25" s="194"/>
      <c r="HBI25" s="194"/>
      <c r="HBJ25" s="194"/>
      <c r="HBK25" s="194"/>
      <c r="HBL25" s="194"/>
      <c r="HBM25" s="194"/>
      <c r="HBN25" s="194"/>
      <c r="HBO25" s="194"/>
      <c r="HBP25" s="194"/>
      <c r="HBQ25" s="194"/>
      <c r="HBR25" s="194"/>
      <c r="HBS25" s="194"/>
      <c r="HBT25" s="194"/>
      <c r="HBU25" s="194"/>
      <c r="HBV25" s="194"/>
      <c r="HBW25" s="194"/>
      <c r="HBX25" s="194"/>
      <c r="HBY25" s="194"/>
      <c r="HBZ25" s="194"/>
      <c r="HCA25" s="194"/>
      <c r="HCB25" s="194"/>
      <c r="HCC25" s="194"/>
      <c r="HCD25" s="194"/>
      <c r="HCE25" s="194"/>
      <c r="HCF25" s="194"/>
      <c r="HCG25" s="194"/>
      <c r="HCH25" s="194"/>
      <c r="HCI25" s="194"/>
      <c r="HCJ25" s="194"/>
      <c r="HCK25" s="194"/>
      <c r="HCL25" s="194"/>
      <c r="HCM25" s="194"/>
      <c r="HCN25" s="194"/>
      <c r="HCO25" s="194"/>
      <c r="HCP25" s="194"/>
      <c r="HCQ25" s="194"/>
      <c r="HCR25" s="194"/>
      <c r="HCS25" s="194"/>
      <c r="HCT25" s="194"/>
      <c r="HCU25" s="194"/>
      <c r="HCV25" s="194"/>
      <c r="HCW25" s="194"/>
      <c r="HCX25" s="194"/>
      <c r="HCY25" s="194"/>
      <c r="HCZ25" s="194"/>
      <c r="HDA25" s="194"/>
      <c r="HDB25" s="194"/>
      <c r="HDC25" s="194"/>
      <c r="HDD25" s="194"/>
      <c r="HDE25" s="194"/>
      <c r="HDF25" s="194"/>
      <c r="HDG25" s="194"/>
      <c r="HDH25" s="194"/>
      <c r="HDI25" s="194"/>
      <c r="HDJ25" s="194"/>
      <c r="HDK25" s="194"/>
      <c r="HDL25" s="194"/>
      <c r="HDM25" s="194"/>
      <c r="HDN25" s="194"/>
      <c r="HDO25" s="194"/>
      <c r="HDP25" s="194"/>
      <c r="HDQ25" s="194"/>
      <c r="HDR25" s="194"/>
      <c r="HDS25" s="194"/>
      <c r="HDT25" s="194"/>
      <c r="HDU25" s="194"/>
      <c r="HDV25" s="194"/>
      <c r="HDW25" s="194"/>
      <c r="HDX25" s="194"/>
      <c r="HDY25" s="194"/>
      <c r="HDZ25" s="194"/>
      <c r="HEA25" s="194"/>
      <c r="HEB25" s="194"/>
      <c r="HEC25" s="194"/>
      <c r="HED25" s="194"/>
      <c r="HEE25" s="194"/>
      <c r="HEF25" s="194"/>
      <c r="HEG25" s="194"/>
      <c r="HEH25" s="194"/>
      <c r="HEI25" s="194"/>
      <c r="HEJ25" s="194"/>
      <c r="HEK25" s="194"/>
      <c r="HEL25" s="194"/>
      <c r="HEM25" s="194"/>
      <c r="HEN25" s="194"/>
      <c r="HEO25" s="194"/>
      <c r="HEP25" s="194"/>
      <c r="HEQ25" s="194"/>
      <c r="HER25" s="194"/>
      <c r="HES25" s="194"/>
      <c r="HET25" s="194"/>
      <c r="HEU25" s="194"/>
      <c r="HEV25" s="194"/>
      <c r="HEW25" s="194"/>
      <c r="HEX25" s="194"/>
      <c r="HEY25" s="194"/>
      <c r="HEZ25" s="194"/>
      <c r="HFA25" s="194"/>
      <c r="HFB25" s="194"/>
      <c r="HFC25" s="194"/>
      <c r="HFD25" s="194"/>
      <c r="HFE25" s="194"/>
      <c r="HFF25" s="194"/>
      <c r="HFG25" s="194"/>
      <c r="HFH25" s="194"/>
      <c r="HFI25" s="194"/>
      <c r="HFJ25" s="194"/>
      <c r="HFK25" s="194"/>
      <c r="HFL25" s="194"/>
      <c r="HFM25" s="194"/>
      <c r="HFN25" s="194"/>
      <c r="HFO25" s="194"/>
      <c r="HFP25" s="194"/>
      <c r="HFQ25" s="194"/>
      <c r="HFR25" s="194"/>
      <c r="HFS25" s="194"/>
      <c r="HFT25" s="194"/>
      <c r="HFU25" s="194"/>
      <c r="HFV25" s="194"/>
      <c r="HFW25" s="194"/>
      <c r="HFX25" s="194"/>
      <c r="HFY25" s="194"/>
      <c r="HFZ25" s="194"/>
      <c r="HGA25" s="194"/>
      <c r="HGB25" s="194"/>
      <c r="HGC25" s="194"/>
      <c r="HGD25" s="194"/>
      <c r="HGE25" s="194"/>
      <c r="HGF25" s="194"/>
      <c r="HGG25" s="194"/>
      <c r="HGH25" s="194"/>
      <c r="HGI25" s="194"/>
      <c r="HGJ25" s="194"/>
      <c r="HGK25" s="194"/>
      <c r="HGL25" s="194"/>
      <c r="HGM25" s="194"/>
      <c r="HGN25" s="194"/>
      <c r="HGO25" s="194"/>
      <c r="HGP25" s="194"/>
      <c r="HGQ25" s="194"/>
      <c r="HGR25" s="194"/>
      <c r="HGS25" s="194"/>
      <c r="HGT25" s="194"/>
      <c r="HGU25" s="194"/>
      <c r="HGV25" s="194"/>
      <c r="HGW25" s="194"/>
      <c r="HGX25" s="194"/>
      <c r="HGY25" s="194"/>
      <c r="HGZ25" s="194"/>
      <c r="HHA25" s="194"/>
      <c r="HHB25" s="194"/>
      <c r="HHC25" s="194"/>
      <c r="HHD25" s="194"/>
      <c r="HHE25" s="194"/>
      <c r="HHF25" s="194"/>
      <c r="HHG25" s="194"/>
      <c r="HHH25" s="194"/>
      <c r="HHI25" s="194"/>
      <c r="HHJ25" s="194"/>
      <c r="HHK25" s="194"/>
      <c r="HHL25" s="194"/>
      <c r="HHM25" s="194"/>
      <c r="HHN25" s="194"/>
      <c r="HHO25" s="194"/>
      <c r="HHP25" s="194"/>
      <c r="HHQ25" s="194"/>
      <c r="HHR25" s="194"/>
      <c r="HHS25" s="194"/>
      <c r="HHT25" s="194"/>
      <c r="HHU25" s="194"/>
      <c r="HHV25" s="194"/>
      <c r="HHW25" s="194"/>
      <c r="HHX25" s="194"/>
      <c r="HHY25" s="194"/>
      <c r="HHZ25" s="194"/>
      <c r="HIA25" s="194"/>
      <c r="HIB25" s="194"/>
      <c r="HIC25" s="194"/>
      <c r="HID25" s="194"/>
      <c r="HIE25" s="194"/>
      <c r="HIF25" s="194"/>
      <c r="HIG25" s="194"/>
      <c r="HIH25" s="194"/>
      <c r="HII25" s="194"/>
      <c r="HIJ25" s="194"/>
      <c r="HIK25" s="194"/>
      <c r="HIL25" s="194"/>
      <c r="HIM25" s="194"/>
      <c r="HIN25" s="194"/>
      <c r="HIO25" s="194"/>
      <c r="HIP25" s="194"/>
      <c r="HIQ25" s="194"/>
      <c r="HIR25" s="194"/>
      <c r="HIS25" s="194"/>
      <c r="HIT25" s="194"/>
      <c r="HIU25" s="194"/>
      <c r="HIV25" s="194"/>
      <c r="HIW25" s="194"/>
      <c r="HIX25" s="194"/>
      <c r="HIY25" s="194"/>
      <c r="HIZ25" s="194"/>
      <c r="HJA25" s="194"/>
      <c r="HJB25" s="194"/>
      <c r="HJC25" s="194"/>
      <c r="HJD25" s="194"/>
      <c r="HJE25" s="194"/>
      <c r="HJF25" s="194"/>
      <c r="HJG25" s="194"/>
      <c r="HJH25" s="194"/>
      <c r="HJI25" s="194"/>
      <c r="HJJ25" s="194"/>
      <c r="HJK25" s="194"/>
      <c r="HJL25" s="194"/>
      <c r="HJM25" s="194"/>
      <c r="HJN25" s="194"/>
      <c r="HJO25" s="194"/>
      <c r="HJP25" s="194"/>
      <c r="HJQ25" s="194"/>
      <c r="HJR25" s="194"/>
      <c r="HJS25" s="194"/>
      <c r="HJT25" s="194"/>
      <c r="HJU25" s="194"/>
      <c r="HJV25" s="194"/>
      <c r="HJW25" s="194"/>
      <c r="HJX25" s="194"/>
      <c r="HJY25" s="194"/>
      <c r="HJZ25" s="194"/>
      <c r="HKA25" s="194"/>
      <c r="HKB25" s="194"/>
      <c r="HKC25" s="194"/>
      <c r="HKD25" s="194"/>
      <c r="HKE25" s="194"/>
      <c r="HKF25" s="194"/>
      <c r="HKG25" s="194"/>
      <c r="HKH25" s="194"/>
      <c r="HKI25" s="194"/>
      <c r="HKJ25" s="194"/>
      <c r="HKK25" s="194"/>
      <c r="HKL25" s="194"/>
      <c r="HKM25" s="194"/>
      <c r="HKN25" s="194"/>
      <c r="HKO25" s="194"/>
      <c r="HKP25" s="194"/>
      <c r="HKQ25" s="194"/>
      <c r="HKR25" s="194"/>
      <c r="HKS25" s="194"/>
      <c r="HKT25" s="194"/>
      <c r="HKU25" s="194"/>
      <c r="HKV25" s="194"/>
      <c r="HKW25" s="194"/>
      <c r="HKX25" s="194"/>
      <c r="HKY25" s="194"/>
      <c r="HKZ25" s="194"/>
      <c r="HLA25" s="194"/>
      <c r="HLB25" s="194"/>
      <c r="HLC25" s="194"/>
      <c r="HLD25" s="194"/>
      <c r="HLE25" s="194"/>
      <c r="HLF25" s="194"/>
      <c r="HLG25" s="194"/>
      <c r="HLH25" s="194"/>
      <c r="HLI25" s="194"/>
      <c r="HLJ25" s="194"/>
      <c r="HLK25" s="194"/>
      <c r="HLL25" s="194"/>
      <c r="HLM25" s="194"/>
      <c r="HLN25" s="194"/>
      <c r="HLO25" s="194"/>
      <c r="HLP25" s="194"/>
      <c r="HLQ25" s="194"/>
      <c r="HLR25" s="194"/>
      <c r="HLS25" s="194"/>
      <c r="HLT25" s="194"/>
      <c r="HLU25" s="194"/>
      <c r="HLV25" s="194"/>
      <c r="HLW25" s="194"/>
      <c r="HLX25" s="194"/>
      <c r="HLY25" s="194"/>
      <c r="HLZ25" s="194"/>
      <c r="HMA25" s="194"/>
      <c r="HMB25" s="194"/>
      <c r="HMC25" s="194"/>
      <c r="HMD25" s="194"/>
      <c r="HME25" s="194"/>
      <c r="HMF25" s="194"/>
      <c r="HMG25" s="194"/>
      <c r="HMH25" s="194"/>
      <c r="HMI25" s="194"/>
      <c r="HMJ25" s="194"/>
      <c r="HMK25" s="194"/>
      <c r="HML25" s="194"/>
      <c r="HMM25" s="194"/>
      <c r="HMN25" s="194"/>
      <c r="HMO25" s="194"/>
      <c r="HMP25" s="194"/>
      <c r="HMQ25" s="194"/>
      <c r="HMR25" s="194"/>
      <c r="HMS25" s="194"/>
      <c r="HMT25" s="194"/>
      <c r="HMU25" s="194"/>
      <c r="HMV25" s="194"/>
      <c r="HMW25" s="194"/>
      <c r="HMX25" s="194"/>
      <c r="HMY25" s="194"/>
      <c r="HMZ25" s="194"/>
      <c r="HNA25" s="194"/>
      <c r="HNB25" s="194"/>
      <c r="HNC25" s="194"/>
      <c r="HND25" s="194"/>
      <c r="HNE25" s="194"/>
      <c r="HNF25" s="194"/>
      <c r="HNG25" s="194"/>
      <c r="HNH25" s="194"/>
      <c r="HNI25" s="194"/>
      <c r="HNJ25" s="194"/>
      <c r="HNK25" s="194"/>
      <c r="HNL25" s="194"/>
      <c r="HNM25" s="194"/>
      <c r="HNN25" s="194"/>
      <c r="HNO25" s="194"/>
      <c r="HNP25" s="194"/>
      <c r="HNQ25" s="194"/>
      <c r="HNR25" s="194"/>
      <c r="HNS25" s="194"/>
      <c r="HNT25" s="194"/>
      <c r="HNU25" s="194"/>
      <c r="HNV25" s="194"/>
      <c r="HNW25" s="194"/>
      <c r="HNX25" s="194"/>
      <c r="HNY25" s="194"/>
      <c r="HNZ25" s="194"/>
      <c r="HOA25" s="194"/>
      <c r="HOB25" s="194"/>
      <c r="HOC25" s="194"/>
      <c r="HOD25" s="194"/>
      <c r="HOE25" s="194"/>
      <c r="HOF25" s="194"/>
      <c r="HOG25" s="194"/>
      <c r="HOH25" s="194"/>
      <c r="HOI25" s="194"/>
      <c r="HOJ25" s="194"/>
      <c r="HOK25" s="194"/>
      <c r="HOL25" s="194"/>
      <c r="HOM25" s="194"/>
      <c r="HON25" s="194"/>
      <c r="HOO25" s="194"/>
      <c r="HOP25" s="194"/>
      <c r="HOQ25" s="194"/>
      <c r="HOR25" s="194"/>
      <c r="HOS25" s="194"/>
      <c r="HOT25" s="194"/>
      <c r="HOU25" s="194"/>
      <c r="HOV25" s="194"/>
      <c r="HOW25" s="194"/>
      <c r="HOX25" s="194"/>
      <c r="HOY25" s="194"/>
      <c r="HOZ25" s="194"/>
      <c r="HPA25" s="194"/>
      <c r="HPB25" s="194"/>
      <c r="HPC25" s="194"/>
      <c r="HPD25" s="194"/>
      <c r="HPE25" s="194"/>
      <c r="HPF25" s="194"/>
      <c r="HPG25" s="194"/>
      <c r="HPH25" s="194"/>
      <c r="HPI25" s="194"/>
      <c r="HPJ25" s="194"/>
      <c r="HPK25" s="194"/>
      <c r="HPL25" s="194"/>
      <c r="HPM25" s="194"/>
      <c r="HPN25" s="194"/>
      <c r="HPO25" s="194"/>
      <c r="HPP25" s="194"/>
      <c r="HPQ25" s="194"/>
      <c r="HPR25" s="194"/>
      <c r="HPS25" s="194"/>
      <c r="HPT25" s="194"/>
      <c r="HPU25" s="194"/>
      <c r="HPV25" s="194"/>
      <c r="HPW25" s="194"/>
      <c r="HPX25" s="194"/>
      <c r="HPY25" s="194"/>
      <c r="HPZ25" s="194"/>
      <c r="HQA25" s="194"/>
      <c r="HQB25" s="194"/>
      <c r="HQC25" s="194"/>
      <c r="HQD25" s="194"/>
      <c r="HQE25" s="194"/>
      <c r="HQF25" s="194"/>
      <c r="HQG25" s="194"/>
      <c r="HQH25" s="194"/>
      <c r="HQI25" s="194"/>
      <c r="HQJ25" s="194"/>
      <c r="HQK25" s="194"/>
      <c r="HQL25" s="194"/>
      <c r="HQM25" s="194"/>
      <c r="HQN25" s="194"/>
      <c r="HQO25" s="194"/>
      <c r="HQP25" s="194"/>
      <c r="HQQ25" s="194"/>
      <c r="HQR25" s="194"/>
      <c r="HQS25" s="194"/>
      <c r="HQT25" s="194"/>
      <c r="HQU25" s="194"/>
      <c r="HQV25" s="194"/>
      <c r="HQW25" s="194"/>
      <c r="HQX25" s="194"/>
      <c r="HQY25" s="194"/>
      <c r="HQZ25" s="194"/>
      <c r="HRA25" s="194"/>
      <c r="HRB25" s="194"/>
      <c r="HRC25" s="194"/>
      <c r="HRD25" s="194"/>
      <c r="HRE25" s="194"/>
      <c r="HRF25" s="194"/>
      <c r="HRG25" s="194"/>
      <c r="HRH25" s="194"/>
      <c r="HRI25" s="194"/>
      <c r="HRJ25" s="194"/>
      <c r="HRK25" s="194"/>
      <c r="HRL25" s="194"/>
      <c r="HRM25" s="194"/>
      <c r="HRN25" s="194"/>
      <c r="HRO25" s="194"/>
      <c r="HRP25" s="194"/>
      <c r="HRQ25" s="194"/>
      <c r="HRR25" s="194"/>
      <c r="HRS25" s="194"/>
      <c r="HRT25" s="194"/>
      <c r="HRU25" s="194"/>
      <c r="HRV25" s="194"/>
      <c r="HRW25" s="194"/>
      <c r="HRX25" s="194"/>
      <c r="HRY25" s="194"/>
      <c r="HRZ25" s="194"/>
      <c r="HSA25" s="194"/>
      <c r="HSB25" s="194"/>
      <c r="HSC25" s="194"/>
      <c r="HSD25" s="194"/>
      <c r="HSE25" s="194"/>
      <c r="HSF25" s="194"/>
      <c r="HSG25" s="194"/>
      <c r="HSH25" s="194"/>
      <c r="HSI25" s="194"/>
      <c r="HSJ25" s="194"/>
      <c r="HSK25" s="194"/>
      <c r="HSL25" s="194"/>
      <c r="HSM25" s="194"/>
      <c r="HSN25" s="194"/>
      <c r="HSO25" s="194"/>
      <c r="HSP25" s="194"/>
      <c r="HSQ25" s="194"/>
      <c r="HSR25" s="194"/>
      <c r="HSS25" s="194"/>
      <c r="HST25" s="194"/>
      <c r="HSU25" s="194"/>
      <c r="HSV25" s="194"/>
      <c r="HSW25" s="194"/>
      <c r="HSX25" s="194"/>
      <c r="HSY25" s="194"/>
      <c r="HSZ25" s="194"/>
      <c r="HTA25" s="194"/>
      <c r="HTB25" s="194"/>
      <c r="HTC25" s="194"/>
      <c r="HTD25" s="194"/>
      <c r="HTE25" s="194"/>
      <c r="HTF25" s="194"/>
      <c r="HTG25" s="194"/>
      <c r="HTH25" s="194"/>
      <c r="HTI25" s="194"/>
      <c r="HTJ25" s="194"/>
      <c r="HTK25" s="194"/>
      <c r="HTL25" s="194"/>
      <c r="HTM25" s="194"/>
      <c r="HTN25" s="194"/>
      <c r="HTO25" s="194"/>
      <c r="HTP25" s="194"/>
      <c r="HTQ25" s="194"/>
      <c r="HTR25" s="194"/>
      <c r="HTS25" s="194"/>
      <c r="HTT25" s="194"/>
      <c r="HTU25" s="194"/>
      <c r="HTV25" s="194"/>
      <c r="HTW25" s="194"/>
      <c r="HTX25" s="194"/>
      <c r="HTY25" s="194"/>
      <c r="HTZ25" s="194"/>
      <c r="HUA25" s="194"/>
      <c r="HUB25" s="194"/>
      <c r="HUC25" s="194"/>
      <c r="HUD25" s="194"/>
      <c r="HUE25" s="194"/>
      <c r="HUF25" s="194"/>
      <c r="HUG25" s="194"/>
      <c r="HUH25" s="194"/>
      <c r="HUI25" s="194"/>
      <c r="HUJ25" s="194"/>
      <c r="HUK25" s="194"/>
      <c r="HUL25" s="194"/>
      <c r="HUM25" s="194"/>
      <c r="HUN25" s="194"/>
      <c r="HUO25" s="194"/>
      <c r="HUP25" s="194"/>
      <c r="HUQ25" s="194"/>
      <c r="HUR25" s="194"/>
      <c r="HUS25" s="194"/>
      <c r="HUT25" s="194"/>
      <c r="HUU25" s="194"/>
      <c r="HUV25" s="194"/>
      <c r="HUW25" s="194"/>
      <c r="HUX25" s="194"/>
      <c r="HUY25" s="194"/>
      <c r="HUZ25" s="194"/>
      <c r="HVA25" s="194"/>
      <c r="HVB25" s="194"/>
      <c r="HVC25" s="194"/>
      <c r="HVD25" s="194"/>
      <c r="HVE25" s="194"/>
      <c r="HVF25" s="194"/>
      <c r="HVG25" s="194"/>
      <c r="HVH25" s="194"/>
      <c r="HVI25" s="194"/>
      <c r="HVJ25" s="194"/>
      <c r="HVK25" s="194"/>
      <c r="HVL25" s="194"/>
      <c r="HVM25" s="194"/>
      <c r="HVN25" s="194"/>
      <c r="HVO25" s="194"/>
      <c r="HVP25" s="194"/>
      <c r="HVQ25" s="194"/>
      <c r="HVR25" s="194"/>
      <c r="HVS25" s="194"/>
      <c r="HVT25" s="194"/>
      <c r="HVU25" s="194"/>
      <c r="HVV25" s="194"/>
      <c r="HVW25" s="194"/>
      <c r="HVX25" s="194"/>
      <c r="HVY25" s="194"/>
      <c r="HVZ25" s="194"/>
      <c r="HWA25" s="194"/>
      <c r="HWB25" s="194"/>
      <c r="HWC25" s="194"/>
      <c r="HWD25" s="194"/>
      <c r="HWE25" s="194"/>
      <c r="HWF25" s="194"/>
      <c r="HWG25" s="194"/>
      <c r="HWH25" s="194"/>
      <c r="HWI25" s="194"/>
      <c r="HWJ25" s="194"/>
      <c r="HWK25" s="194"/>
      <c r="HWL25" s="194"/>
      <c r="HWM25" s="194"/>
      <c r="HWN25" s="194"/>
      <c r="HWO25" s="194"/>
      <c r="HWP25" s="194"/>
      <c r="HWQ25" s="194"/>
      <c r="HWR25" s="194"/>
      <c r="HWS25" s="194"/>
      <c r="HWT25" s="194"/>
      <c r="HWU25" s="194"/>
      <c r="HWV25" s="194"/>
      <c r="HWW25" s="194"/>
      <c r="HWX25" s="194"/>
      <c r="HWY25" s="194"/>
      <c r="HWZ25" s="194"/>
      <c r="HXA25" s="194"/>
      <c r="HXB25" s="194"/>
      <c r="HXC25" s="194"/>
      <c r="HXD25" s="194"/>
      <c r="HXE25" s="194"/>
      <c r="HXF25" s="194"/>
      <c r="HXG25" s="194"/>
      <c r="HXH25" s="194"/>
      <c r="HXI25" s="194"/>
      <c r="HXJ25" s="194"/>
      <c r="HXK25" s="194"/>
      <c r="HXL25" s="194"/>
      <c r="HXM25" s="194"/>
      <c r="HXN25" s="194"/>
      <c r="HXO25" s="194"/>
      <c r="HXP25" s="194"/>
      <c r="HXQ25" s="194"/>
      <c r="HXR25" s="194"/>
      <c r="HXS25" s="194"/>
      <c r="HXT25" s="194"/>
      <c r="HXU25" s="194"/>
      <c r="HXV25" s="194"/>
      <c r="HXW25" s="194"/>
      <c r="HXX25" s="194"/>
      <c r="HXY25" s="194"/>
      <c r="HXZ25" s="194"/>
      <c r="HYA25" s="194"/>
      <c r="HYB25" s="194"/>
      <c r="HYC25" s="194"/>
      <c r="HYD25" s="194"/>
      <c r="HYE25" s="194"/>
      <c r="HYF25" s="194"/>
      <c r="HYG25" s="194"/>
      <c r="HYH25" s="194"/>
      <c r="HYI25" s="194"/>
      <c r="HYJ25" s="194"/>
      <c r="HYK25" s="194"/>
      <c r="HYL25" s="194"/>
      <c r="HYM25" s="194"/>
      <c r="HYN25" s="194"/>
      <c r="HYO25" s="194"/>
      <c r="HYP25" s="194"/>
      <c r="HYQ25" s="194"/>
      <c r="HYR25" s="194"/>
      <c r="HYS25" s="194"/>
      <c r="HYT25" s="194"/>
      <c r="HYU25" s="194"/>
      <c r="HYV25" s="194"/>
      <c r="HYW25" s="194"/>
      <c r="HYX25" s="194"/>
      <c r="HYY25" s="194"/>
      <c r="HYZ25" s="194"/>
      <c r="HZA25" s="194"/>
      <c r="HZB25" s="194"/>
      <c r="HZC25" s="194"/>
      <c r="HZD25" s="194"/>
      <c r="HZE25" s="194"/>
      <c r="HZF25" s="194"/>
      <c r="HZG25" s="194"/>
      <c r="HZH25" s="194"/>
      <c r="HZI25" s="194"/>
      <c r="HZJ25" s="194"/>
      <c r="HZK25" s="194"/>
      <c r="HZL25" s="194"/>
      <c r="HZM25" s="194"/>
      <c r="HZN25" s="194"/>
      <c r="HZO25" s="194"/>
      <c r="HZP25" s="194"/>
      <c r="HZQ25" s="194"/>
      <c r="HZR25" s="194"/>
      <c r="HZS25" s="194"/>
      <c r="HZT25" s="194"/>
      <c r="HZU25" s="194"/>
      <c r="HZV25" s="194"/>
      <c r="HZW25" s="194"/>
      <c r="HZX25" s="194"/>
      <c r="HZY25" s="194"/>
      <c r="HZZ25" s="194"/>
      <c r="IAA25" s="194"/>
      <c r="IAB25" s="194"/>
      <c r="IAC25" s="194"/>
      <c r="IAD25" s="194"/>
      <c r="IAE25" s="194"/>
      <c r="IAF25" s="194"/>
      <c r="IAG25" s="194"/>
      <c r="IAH25" s="194"/>
      <c r="IAI25" s="194"/>
      <c r="IAJ25" s="194"/>
      <c r="IAK25" s="194"/>
      <c r="IAL25" s="194"/>
      <c r="IAM25" s="194"/>
      <c r="IAN25" s="194"/>
      <c r="IAO25" s="194"/>
      <c r="IAP25" s="194"/>
      <c r="IAQ25" s="194"/>
      <c r="IAR25" s="194"/>
      <c r="IAS25" s="194"/>
      <c r="IAT25" s="194"/>
      <c r="IAU25" s="194"/>
      <c r="IAV25" s="194"/>
      <c r="IAW25" s="194"/>
      <c r="IAX25" s="194"/>
      <c r="IAY25" s="194"/>
      <c r="IAZ25" s="194"/>
      <c r="IBA25" s="194"/>
      <c r="IBB25" s="194"/>
      <c r="IBC25" s="194"/>
      <c r="IBD25" s="194"/>
      <c r="IBE25" s="194"/>
      <c r="IBF25" s="194"/>
      <c r="IBG25" s="194"/>
      <c r="IBH25" s="194"/>
      <c r="IBI25" s="194"/>
      <c r="IBJ25" s="194"/>
      <c r="IBK25" s="194"/>
      <c r="IBL25" s="194"/>
      <c r="IBM25" s="194"/>
      <c r="IBN25" s="194"/>
      <c r="IBO25" s="194"/>
      <c r="IBP25" s="194"/>
      <c r="IBQ25" s="194"/>
      <c r="IBR25" s="194"/>
      <c r="IBS25" s="194"/>
      <c r="IBT25" s="194"/>
      <c r="IBU25" s="194"/>
      <c r="IBV25" s="194"/>
      <c r="IBW25" s="194"/>
      <c r="IBX25" s="194"/>
      <c r="IBY25" s="194"/>
      <c r="IBZ25" s="194"/>
      <c r="ICA25" s="194"/>
      <c r="ICB25" s="194"/>
      <c r="ICC25" s="194"/>
      <c r="ICD25" s="194"/>
      <c r="ICE25" s="194"/>
      <c r="ICF25" s="194"/>
      <c r="ICG25" s="194"/>
      <c r="ICH25" s="194"/>
      <c r="ICI25" s="194"/>
      <c r="ICJ25" s="194"/>
      <c r="ICK25" s="194"/>
      <c r="ICL25" s="194"/>
      <c r="ICM25" s="194"/>
      <c r="ICN25" s="194"/>
      <c r="ICO25" s="194"/>
      <c r="ICP25" s="194"/>
      <c r="ICQ25" s="194"/>
      <c r="ICR25" s="194"/>
      <c r="ICS25" s="194"/>
      <c r="ICT25" s="194"/>
      <c r="ICU25" s="194"/>
      <c r="ICV25" s="194"/>
      <c r="ICW25" s="194"/>
      <c r="ICX25" s="194"/>
      <c r="ICY25" s="194"/>
      <c r="ICZ25" s="194"/>
      <c r="IDA25" s="194"/>
      <c r="IDB25" s="194"/>
      <c r="IDC25" s="194"/>
      <c r="IDD25" s="194"/>
      <c r="IDE25" s="194"/>
      <c r="IDF25" s="194"/>
      <c r="IDG25" s="194"/>
      <c r="IDH25" s="194"/>
      <c r="IDI25" s="194"/>
      <c r="IDJ25" s="194"/>
      <c r="IDK25" s="194"/>
      <c r="IDL25" s="194"/>
      <c r="IDM25" s="194"/>
      <c r="IDN25" s="194"/>
      <c r="IDO25" s="194"/>
      <c r="IDP25" s="194"/>
      <c r="IDQ25" s="194"/>
      <c r="IDR25" s="194"/>
      <c r="IDS25" s="194"/>
      <c r="IDT25" s="194"/>
      <c r="IDU25" s="194"/>
      <c r="IDV25" s="194"/>
      <c r="IDW25" s="194"/>
      <c r="IDX25" s="194"/>
      <c r="IDY25" s="194"/>
      <c r="IDZ25" s="194"/>
      <c r="IEA25" s="194"/>
      <c r="IEB25" s="194"/>
      <c r="IEC25" s="194"/>
      <c r="IED25" s="194"/>
      <c r="IEE25" s="194"/>
      <c r="IEF25" s="194"/>
      <c r="IEG25" s="194"/>
      <c r="IEH25" s="194"/>
      <c r="IEI25" s="194"/>
      <c r="IEJ25" s="194"/>
      <c r="IEK25" s="194"/>
      <c r="IEL25" s="194"/>
      <c r="IEM25" s="194"/>
      <c r="IEN25" s="194"/>
      <c r="IEO25" s="194"/>
      <c r="IEP25" s="194"/>
      <c r="IEQ25" s="194"/>
      <c r="IER25" s="194"/>
      <c r="IES25" s="194"/>
      <c r="IET25" s="194"/>
      <c r="IEU25" s="194"/>
      <c r="IEV25" s="194"/>
      <c r="IEW25" s="194"/>
      <c r="IEX25" s="194"/>
      <c r="IEY25" s="194"/>
      <c r="IEZ25" s="194"/>
      <c r="IFA25" s="194"/>
      <c r="IFB25" s="194"/>
      <c r="IFC25" s="194"/>
      <c r="IFD25" s="194"/>
      <c r="IFE25" s="194"/>
      <c r="IFF25" s="194"/>
      <c r="IFG25" s="194"/>
      <c r="IFH25" s="194"/>
      <c r="IFI25" s="194"/>
      <c r="IFJ25" s="194"/>
      <c r="IFK25" s="194"/>
      <c r="IFL25" s="194"/>
      <c r="IFM25" s="194"/>
      <c r="IFN25" s="194"/>
      <c r="IFO25" s="194"/>
      <c r="IFP25" s="194"/>
      <c r="IFQ25" s="194"/>
      <c r="IFR25" s="194"/>
      <c r="IFS25" s="194"/>
      <c r="IFT25" s="194"/>
      <c r="IFU25" s="194"/>
      <c r="IFV25" s="194"/>
      <c r="IFW25" s="194"/>
      <c r="IFX25" s="194"/>
      <c r="IFY25" s="194"/>
      <c r="IFZ25" s="194"/>
      <c r="IGA25" s="194"/>
      <c r="IGB25" s="194"/>
      <c r="IGC25" s="194"/>
      <c r="IGD25" s="194"/>
      <c r="IGE25" s="194"/>
      <c r="IGF25" s="194"/>
      <c r="IGG25" s="194"/>
      <c r="IGH25" s="194"/>
      <c r="IGI25" s="194"/>
      <c r="IGJ25" s="194"/>
      <c r="IGK25" s="194"/>
      <c r="IGL25" s="194"/>
      <c r="IGM25" s="194"/>
      <c r="IGN25" s="194"/>
      <c r="IGO25" s="194"/>
      <c r="IGP25" s="194"/>
      <c r="IGQ25" s="194"/>
      <c r="IGR25" s="194"/>
      <c r="IGS25" s="194"/>
      <c r="IGT25" s="194"/>
      <c r="IGU25" s="194"/>
      <c r="IGV25" s="194"/>
      <c r="IGW25" s="194"/>
      <c r="IGX25" s="194"/>
      <c r="IGY25" s="194"/>
      <c r="IGZ25" s="194"/>
      <c r="IHA25" s="194"/>
      <c r="IHB25" s="194"/>
      <c r="IHC25" s="194"/>
      <c r="IHD25" s="194"/>
      <c r="IHE25" s="194"/>
      <c r="IHF25" s="194"/>
      <c r="IHG25" s="194"/>
      <c r="IHH25" s="194"/>
      <c r="IHI25" s="194"/>
      <c r="IHJ25" s="194"/>
      <c r="IHK25" s="194"/>
      <c r="IHL25" s="194"/>
      <c r="IHM25" s="194"/>
      <c r="IHN25" s="194"/>
      <c r="IHO25" s="194"/>
      <c r="IHP25" s="194"/>
      <c r="IHQ25" s="194"/>
      <c r="IHR25" s="194"/>
      <c r="IHS25" s="194"/>
      <c r="IHT25" s="194"/>
      <c r="IHU25" s="194"/>
      <c r="IHV25" s="194"/>
      <c r="IHW25" s="194"/>
      <c r="IHX25" s="194"/>
      <c r="IHY25" s="194"/>
      <c r="IHZ25" s="194"/>
      <c r="IIA25" s="194"/>
      <c r="IIB25" s="194"/>
      <c r="IIC25" s="194"/>
      <c r="IID25" s="194"/>
      <c r="IIE25" s="194"/>
      <c r="IIF25" s="194"/>
      <c r="IIG25" s="194"/>
      <c r="IIH25" s="194"/>
      <c r="III25" s="194"/>
      <c r="IIJ25" s="194"/>
      <c r="IIK25" s="194"/>
      <c r="IIL25" s="194"/>
      <c r="IIM25" s="194"/>
      <c r="IIN25" s="194"/>
      <c r="IIO25" s="194"/>
      <c r="IIP25" s="194"/>
      <c r="IIQ25" s="194"/>
      <c r="IIR25" s="194"/>
      <c r="IIS25" s="194"/>
      <c r="IIT25" s="194"/>
      <c r="IIU25" s="194"/>
      <c r="IIV25" s="194"/>
      <c r="IIW25" s="194"/>
      <c r="IIX25" s="194"/>
      <c r="IIY25" s="194"/>
      <c r="IIZ25" s="194"/>
      <c r="IJA25" s="194"/>
      <c r="IJB25" s="194"/>
      <c r="IJC25" s="194"/>
      <c r="IJD25" s="194"/>
      <c r="IJE25" s="194"/>
      <c r="IJF25" s="194"/>
      <c r="IJG25" s="194"/>
      <c r="IJH25" s="194"/>
      <c r="IJI25" s="194"/>
      <c r="IJJ25" s="194"/>
      <c r="IJK25" s="194"/>
      <c r="IJL25" s="194"/>
      <c r="IJM25" s="194"/>
      <c r="IJN25" s="194"/>
      <c r="IJO25" s="194"/>
      <c r="IJP25" s="194"/>
      <c r="IJQ25" s="194"/>
      <c r="IJR25" s="194"/>
      <c r="IJS25" s="194"/>
      <c r="IJT25" s="194"/>
      <c r="IJU25" s="194"/>
      <c r="IJV25" s="194"/>
      <c r="IJW25" s="194"/>
      <c r="IJX25" s="194"/>
      <c r="IJY25" s="194"/>
      <c r="IJZ25" s="194"/>
      <c r="IKA25" s="194"/>
      <c r="IKB25" s="194"/>
      <c r="IKC25" s="194"/>
      <c r="IKD25" s="194"/>
      <c r="IKE25" s="194"/>
      <c r="IKF25" s="194"/>
      <c r="IKG25" s="194"/>
      <c r="IKH25" s="194"/>
      <c r="IKI25" s="194"/>
      <c r="IKJ25" s="194"/>
      <c r="IKK25" s="194"/>
      <c r="IKL25" s="194"/>
      <c r="IKM25" s="194"/>
      <c r="IKN25" s="194"/>
      <c r="IKO25" s="194"/>
      <c r="IKP25" s="194"/>
      <c r="IKQ25" s="194"/>
      <c r="IKR25" s="194"/>
      <c r="IKS25" s="194"/>
      <c r="IKT25" s="194"/>
      <c r="IKU25" s="194"/>
      <c r="IKV25" s="194"/>
      <c r="IKW25" s="194"/>
      <c r="IKX25" s="194"/>
      <c r="IKY25" s="194"/>
      <c r="IKZ25" s="194"/>
      <c r="ILA25" s="194"/>
      <c r="ILB25" s="194"/>
      <c r="ILC25" s="194"/>
      <c r="ILD25" s="194"/>
      <c r="ILE25" s="194"/>
      <c r="ILF25" s="194"/>
      <c r="ILG25" s="194"/>
      <c r="ILH25" s="194"/>
      <c r="ILI25" s="194"/>
      <c r="ILJ25" s="194"/>
      <c r="ILK25" s="194"/>
      <c r="ILL25" s="194"/>
      <c r="ILM25" s="194"/>
      <c r="ILN25" s="194"/>
      <c r="ILO25" s="194"/>
      <c r="ILP25" s="194"/>
      <c r="ILQ25" s="194"/>
      <c r="ILR25" s="194"/>
      <c r="ILS25" s="194"/>
      <c r="ILT25" s="194"/>
      <c r="ILU25" s="194"/>
      <c r="ILV25" s="194"/>
      <c r="ILW25" s="194"/>
      <c r="ILX25" s="194"/>
      <c r="ILY25" s="194"/>
      <c r="ILZ25" s="194"/>
      <c r="IMA25" s="194"/>
      <c r="IMB25" s="194"/>
      <c r="IMC25" s="194"/>
      <c r="IMD25" s="194"/>
      <c r="IME25" s="194"/>
      <c r="IMF25" s="194"/>
      <c r="IMG25" s="194"/>
      <c r="IMH25" s="194"/>
      <c r="IMI25" s="194"/>
      <c r="IMJ25" s="194"/>
      <c r="IMK25" s="194"/>
      <c r="IML25" s="194"/>
      <c r="IMM25" s="194"/>
      <c r="IMN25" s="194"/>
      <c r="IMO25" s="194"/>
      <c r="IMP25" s="194"/>
      <c r="IMQ25" s="194"/>
      <c r="IMR25" s="194"/>
      <c r="IMS25" s="194"/>
      <c r="IMT25" s="194"/>
      <c r="IMU25" s="194"/>
      <c r="IMV25" s="194"/>
      <c r="IMW25" s="194"/>
      <c r="IMX25" s="194"/>
      <c r="IMY25" s="194"/>
      <c r="IMZ25" s="194"/>
      <c r="INA25" s="194"/>
      <c r="INB25" s="194"/>
      <c r="INC25" s="194"/>
      <c r="IND25" s="194"/>
      <c r="INE25" s="194"/>
      <c r="INF25" s="194"/>
      <c r="ING25" s="194"/>
      <c r="INH25" s="194"/>
      <c r="INI25" s="194"/>
      <c r="INJ25" s="194"/>
      <c r="INK25" s="194"/>
      <c r="INL25" s="194"/>
      <c r="INM25" s="194"/>
      <c r="INN25" s="194"/>
      <c r="INO25" s="194"/>
      <c r="INP25" s="194"/>
      <c r="INQ25" s="194"/>
      <c r="INR25" s="194"/>
      <c r="INS25" s="194"/>
      <c r="INT25" s="194"/>
      <c r="INU25" s="194"/>
      <c r="INV25" s="194"/>
      <c r="INW25" s="194"/>
      <c r="INX25" s="194"/>
      <c r="INY25" s="194"/>
      <c r="INZ25" s="194"/>
      <c r="IOA25" s="194"/>
      <c r="IOB25" s="194"/>
      <c r="IOC25" s="194"/>
      <c r="IOD25" s="194"/>
      <c r="IOE25" s="194"/>
      <c r="IOF25" s="194"/>
      <c r="IOG25" s="194"/>
      <c r="IOH25" s="194"/>
      <c r="IOI25" s="194"/>
      <c r="IOJ25" s="194"/>
      <c r="IOK25" s="194"/>
      <c r="IOL25" s="194"/>
      <c r="IOM25" s="194"/>
      <c r="ION25" s="194"/>
      <c r="IOO25" s="194"/>
      <c r="IOP25" s="194"/>
      <c r="IOQ25" s="194"/>
      <c r="IOR25" s="194"/>
      <c r="IOS25" s="194"/>
      <c r="IOT25" s="194"/>
      <c r="IOU25" s="194"/>
      <c r="IOV25" s="194"/>
      <c r="IOW25" s="194"/>
      <c r="IOX25" s="194"/>
      <c r="IOY25" s="194"/>
      <c r="IOZ25" s="194"/>
      <c r="IPA25" s="194"/>
      <c r="IPB25" s="194"/>
      <c r="IPC25" s="194"/>
      <c r="IPD25" s="194"/>
      <c r="IPE25" s="194"/>
      <c r="IPF25" s="194"/>
      <c r="IPG25" s="194"/>
      <c r="IPH25" s="194"/>
      <c r="IPI25" s="194"/>
      <c r="IPJ25" s="194"/>
      <c r="IPK25" s="194"/>
      <c r="IPL25" s="194"/>
      <c r="IPM25" s="194"/>
      <c r="IPN25" s="194"/>
      <c r="IPO25" s="194"/>
      <c r="IPP25" s="194"/>
      <c r="IPQ25" s="194"/>
      <c r="IPR25" s="194"/>
      <c r="IPS25" s="194"/>
      <c r="IPT25" s="194"/>
      <c r="IPU25" s="194"/>
      <c r="IPV25" s="194"/>
      <c r="IPW25" s="194"/>
      <c r="IPX25" s="194"/>
      <c r="IPY25" s="194"/>
      <c r="IPZ25" s="194"/>
      <c r="IQA25" s="194"/>
      <c r="IQB25" s="194"/>
      <c r="IQC25" s="194"/>
      <c r="IQD25" s="194"/>
      <c r="IQE25" s="194"/>
      <c r="IQF25" s="194"/>
      <c r="IQG25" s="194"/>
      <c r="IQH25" s="194"/>
      <c r="IQI25" s="194"/>
      <c r="IQJ25" s="194"/>
      <c r="IQK25" s="194"/>
      <c r="IQL25" s="194"/>
      <c r="IQM25" s="194"/>
      <c r="IQN25" s="194"/>
      <c r="IQO25" s="194"/>
      <c r="IQP25" s="194"/>
      <c r="IQQ25" s="194"/>
      <c r="IQR25" s="194"/>
      <c r="IQS25" s="194"/>
      <c r="IQT25" s="194"/>
      <c r="IQU25" s="194"/>
      <c r="IQV25" s="194"/>
      <c r="IQW25" s="194"/>
      <c r="IQX25" s="194"/>
      <c r="IQY25" s="194"/>
      <c r="IQZ25" s="194"/>
      <c r="IRA25" s="194"/>
      <c r="IRB25" s="194"/>
      <c r="IRC25" s="194"/>
      <c r="IRD25" s="194"/>
      <c r="IRE25" s="194"/>
      <c r="IRF25" s="194"/>
      <c r="IRG25" s="194"/>
      <c r="IRH25" s="194"/>
      <c r="IRI25" s="194"/>
      <c r="IRJ25" s="194"/>
      <c r="IRK25" s="194"/>
      <c r="IRL25" s="194"/>
      <c r="IRM25" s="194"/>
      <c r="IRN25" s="194"/>
      <c r="IRO25" s="194"/>
      <c r="IRP25" s="194"/>
      <c r="IRQ25" s="194"/>
      <c r="IRR25" s="194"/>
      <c r="IRS25" s="194"/>
      <c r="IRT25" s="194"/>
      <c r="IRU25" s="194"/>
      <c r="IRV25" s="194"/>
      <c r="IRW25" s="194"/>
      <c r="IRX25" s="194"/>
      <c r="IRY25" s="194"/>
      <c r="IRZ25" s="194"/>
      <c r="ISA25" s="194"/>
      <c r="ISB25" s="194"/>
      <c r="ISC25" s="194"/>
      <c r="ISD25" s="194"/>
      <c r="ISE25" s="194"/>
      <c r="ISF25" s="194"/>
      <c r="ISG25" s="194"/>
      <c r="ISH25" s="194"/>
      <c r="ISI25" s="194"/>
      <c r="ISJ25" s="194"/>
      <c r="ISK25" s="194"/>
      <c r="ISL25" s="194"/>
      <c r="ISM25" s="194"/>
      <c r="ISN25" s="194"/>
      <c r="ISO25" s="194"/>
      <c r="ISP25" s="194"/>
      <c r="ISQ25" s="194"/>
      <c r="ISR25" s="194"/>
      <c r="ISS25" s="194"/>
      <c r="IST25" s="194"/>
      <c r="ISU25" s="194"/>
      <c r="ISV25" s="194"/>
      <c r="ISW25" s="194"/>
      <c r="ISX25" s="194"/>
      <c r="ISY25" s="194"/>
      <c r="ISZ25" s="194"/>
      <c r="ITA25" s="194"/>
      <c r="ITB25" s="194"/>
      <c r="ITC25" s="194"/>
      <c r="ITD25" s="194"/>
      <c r="ITE25" s="194"/>
      <c r="ITF25" s="194"/>
      <c r="ITG25" s="194"/>
      <c r="ITH25" s="194"/>
      <c r="ITI25" s="194"/>
      <c r="ITJ25" s="194"/>
      <c r="ITK25" s="194"/>
      <c r="ITL25" s="194"/>
      <c r="ITM25" s="194"/>
      <c r="ITN25" s="194"/>
      <c r="ITO25" s="194"/>
      <c r="ITP25" s="194"/>
      <c r="ITQ25" s="194"/>
      <c r="ITR25" s="194"/>
      <c r="ITS25" s="194"/>
      <c r="ITT25" s="194"/>
      <c r="ITU25" s="194"/>
      <c r="ITV25" s="194"/>
      <c r="ITW25" s="194"/>
      <c r="ITX25" s="194"/>
      <c r="ITY25" s="194"/>
      <c r="ITZ25" s="194"/>
      <c r="IUA25" s="194"/>
      <c r="IUB25" s="194"/>
      <c r="IUC25" s="194"/>
      <c r="IUD25" s="194"/>
      <c r="IUE25" s="194"/>
      <c r="IUF25" s="194"/>
      <c r="IUG25" s="194"/>
      <c r="IUH25" s="194"/>
      <c r="IUI25" s="194"/>
      <c r="IUJ25" s="194"/>
      <c r="IUK25" s="194"/>
      <c r="IUL25" s="194"/>
      <c r="IUM25" s="194"/>
      <c r="IUN25" s="194"/>
      <c r="IUO25" s="194"/>
      <c r="IUP25" s="194"/>
      <c r="IUQ25" s="194"/>
      <c r="IUR25" s="194"/>
      <c r="IUS25" s="194"/>
      <c r="IUT25" s="194"/>
      <c r="IUU25" s="194"/>
      <c r="IUV25" s="194"/>
      <c r="IUW25" s="194"/>
      <c r="IUX25" s="194"/>
      <c r="IUY25" s="194"/>
      <c r="IUZ25" s="194"/>
      <c r="IVA25" s="194"/>
      <c r="IVB25" s="194"/>
      <c r="IVC25" s="194"/>
      <c r="IVD25" s="194"/>
      <c r="IVE25" s="194"/>
      <c r="IVF25" s="194"/>
      <c r="IVG25" s="194"/>
      <c r="IVH25" s="194"/>
      <c r="IVI25" s="194"/>
      <c r="IVJ25" s="194"/>
      <c r="IVK25" s="194"/>
      <c r="IVL25" s="194"/>
      <c r="IVM25" s="194"/>
      <c r="IVN25" s="194"/>
      <c r="IVO25" s="194"/>
      <c r="IVP25" s="194"/>
      <c r="IVQ25" s="194"/>
      <c r="IVR25" s="194"/>
      <c r="IVS25" s="194"/>
      <c r="IVT25" s="194"/>
      <c r="IVU25" s="194"/>
      <c r="IVV25" s="194"/>
      <c r="IVW25" s="194"/>
      <c r="IVX25" s="194"/>
      <c r="IVY25" s="194"/>
      <c r="IVZ25" s="194"/>
      <c r="IWA25" s="194"/>
      <c r="IWB25" s="194"/>
      <c r="IWC25" s="194"/>
      <c r="IWD25" s="194"/>
      <c r="IWE25" s="194"/>
      <c r="IWF25" s="194"/>
      <c r="IWG25" s="194"/>
      <c r="IWH25" s="194"/>
      <c r="IWI25" s="194"/>
      <c r="IWJ25" s="194"/>
      <c r="IWK25" s="194"/>
      <c r="IWL25" s="194"/>
      <c r="IWM25" s="194"/>
      <c r="IWN25" s="194"/>
      <c r="IWO25" s="194"/>
      <c r="IWP25" s="194"/>
      <c r="IWQ25" s="194"/>
      <c r="IWR25" s="194"/>
      <c r="IWS25" s="194"/>
      <c r="IWT25" s="194"/>
      <c r="IWU25" s="194"/>
      <c r="IWV25" s="194"/>
      <c r="IWW25" s="194"/>
      <c r="IWX25" s="194"/>
      <c r="IWY25" s="194"/>
      <c r="IWZ25" s="194"/>
      <c r="IXA25" s="194"/>
      <c r="IXB25" s="194"/>
      <c r="IXC25" s="194"/>
      <c r="IXD25" s="194"/>
      <c r="IXE25" s="194"/>
      <c r="IXF25" s="194"/>
      <c r="IXG25" s="194"/>
      <c r="IXH25" s="194"/>
      <c r="IXI25" s="194"/>
      <c r="IXJ25" s="194"/>
      <c r="IXK25" s="194"/>
      <c r="IXL25" s="194"/>
      <c r="IXM25" s="194"/>
      <c r="IXN25" s="194"/>
      <c r="IXO25" s="194"/>
      <c r="IXP25" s="194"/>
      <c r="IXQ25" s="194"/>
      <c r="IXR25" s="194"/>
      <c r="IXS25" s="194"/>
      <c r="IXT25" s="194"/>
      <c r="IXU25" s="194"/>
      <c r="IXV25" s="194"/>
      <c r="IXW25" s="194"/>
      <c r="IXX25" s="194"/>
      <c r="IXY25" s="194"/>
      <c r="IXZ25" s="194"/>
      <c r="IYA25" s="194"/>
      <c r="IYB25" s="194"/>
      <c r="IYC25" s="194"/>
      <c r="IYD25" s="194"/>
      <c r="IYE25" s="194"/>
      <c r="IYF25" s="194"/>
      <c r="IYG25" s="194"/>
      <c r="IYH25" s="194"/>
      <c r="IYI25" s="194"/>
      <c r="IYJ25" s="194"/>
      <c r="IYK25" s="194"/>
      <c r="IYL25" s="194"/>
      <c r="IYM25" s="194"/>
      <c r="IYN25" s="194"/>
      <c r="IYO25" s="194"/>
      <c r="IYP25" s="194"/>
      <c r="IYQ25" s="194"/>
      <c r="IYR25" s="194"/>
      <c r="IYS25" s="194"/>
      <c r="IYT25" s="194"/>
      <c r="IYU25" s="194"/>
      <c r="IYV25" s="194"/>
      <c r="IYW25" s="194"/>
      <c r="IYX25" s="194"/>
      <c r="IYY25" s="194"/>
      <c r="IYZ25" s="194"/>
      <c r="IZA25" s="194"/>
      <c r="IZB25" s="194"/>
      <c r="IZC25" s="194"/>
      <c r="IZD25" s="194"/>
      <c r="IZE25" s="194"/>
      <c r="IZF25" s="194"/>
      <c r="IZG25" s="194"/>
      <c r="IZH25" s="194"/>
      <c r="IZI25" s="194"/>
      <c r="IZJ25" s="194"/>
      <c r="IZK25" s="194"/>
      <c r="IZL25" s="194"/>
      <c r="IZM25" s="194"/>
      <c r="IZN25" s="194"/>
      <c r="IZO25" s="194"/>
      <c r="IZP25" s="194"/>
      <c r="IZQ25" s="194"/>
      <c r="IZR25" s="194"/>
      <c r="IZS25" s="194"/>
      <c r="IZT25" s="194"/>
      <c r="IZU25" s="194"/>
      <c r="IZV25" s="194"/>
      <c r="IZW25" s="194"/>
      <c r="IZX25" s="194"/>
      <c r="IZY25" s="194"/>
      <c r="IZZ25" s="194"/>
      <c r="JAA25" s="194"/>
      <c r="JAB25" s="194"/>
      <c r="JAC25" s="194"/>
      <c r="JAD25" s="194"/>
      <c r="JAE25" s="194"/>
      <c r="JAF25" s="194"/>
      <c r="JAG25" s="194"/>
      <c r="JAH25" s="194"/>
      <c r="JAI25" s="194"/>
      <c r="JAJ25" s="194"/>
      <c r="JAK25" s="194"/>
      <c r="JAL25" s="194"/>
      <c r="JAM25" s="194"/>
      <c r="JAN25" s="194"/>
      <c r="JAO25" s="194"/>
      <c r="JAP25" s="194"/>
      <c r="JAQ25" s="194"/>
      <c r="JAR25" s="194"/>
      <c r="JAS25" s="194"/>
      <c r="JAT25" s="194"/>
      <c r="JAU25" s="194"/>
      <c r="JAV25" s="194"/>
      <c r="JAW25" s="194"/>
      <c r="JAX25" s="194"/>
      <c r="JAY25" s="194"/>
      <c r="JAZ25" s="194"/>
      <c r="JBA25" s="194"/>
      <c r="JBB25" s="194"/>
      <c r="JBC25" s="194"/>
      <c r="JBD25" s="194"/>
      <c r="JBE25" s="194"/>
      <c r="JBF25" s="194"/>
      <c r="JBG25" s="194"/>
      <c r="JBH25" s="194"/>
      <c r="JBI25" s="194"/>
      <c r="JBJ25" s="194"/>
      <c r="JBK25" s="194"/>
      <c r="JBL25" s="194"/>
      <c r="JBM25" s="194"/>
      <c r="JBN25" s="194"/>
      <c r="JBO25" s="194"/>
      <c r="JBP25" s="194"/>
      <c r="JBQ25" s="194"/>
      <c r="JBR25" s="194"/>
      <c r="JBS25" s="194"/>
      <c r="JBT25" s="194"/>
      <c r="JBU25" s="194"/>
      <c r="JBV25" s="194"/>
      <c r="JBW25" s="194"/>
      <c r="JBX25" s="194"/>
      <c r="JBY25" s="194"/>
      <c r="JBZ25" s="194"/>
      <c r="JCA25" s="194"/>
      <c r="JCB25" s="194"/>
      <c r="JCC25" s="194"/>
      <c r="JCD25" s="194"/>
      <c r="JCE25" s="194"/>
      <c r="JCF25" s="194"/>
      <c r="JCG25" s="194"/>
      <c r="JCH25" s="194"/>
      <c r="JCI25" s="194"/>
      <c r="JCJ25" s="194"/>
      <c r="JCK25" s="194"/>
      <c r="JCL25" s="194"/>
      <c r="JCM25" s="194"/>
      <c r="JCN25" s="194"/>
      <c r="JCO25" s="194"/>
      <c r="JCP25" s="194"/>
      <c r="JCQ25" s="194"/>
      <c r="JCR25" s="194"/>
      <c r="JCS25" s="194"/>
      <c r="JCT25" s="194"/>
      <c r="JCU25" s="194"/>
      <c r="JCV25" s="194"/>
      <c r="JCW25" s="194"/>
      <c r="JCX25" s="194"/>
      <c r="JCY25" s="194"/>
      <c r="JCZ25" s="194"/>
      <c r="JDA25" s="194"/>
      <c r="JDB25" s="194"/>
      <c r="JDC25" s="194"/>
      <c r="JDD25" s="194"/>
      <c r="JDE25" s="194"/>
      <c r="JDF25" s="194"/>
      <c r="JDG25" s="194"/>
      <c r="JDH25" s="194"/>
      <c r="JDI25" s="194"/>
      <c r="JDJ25" s="194"/>
      <c r="JDK25" s="194"/>
      <c r="JDL25" s="194"/>
      <c r="JDM25" s="194"/>
      <c r="JDN25" s="194"/>
      <c r="JDO25" s="194"/>
      <c r="JDP25" s="194"/>
      <c r="JDQ25" s="194"/>
      <c r="JDR25" s="194"/>
      <c r="JDS25" s="194"/>
      <c r="JDT25" s="194"/>
      <c r="JDU25" s="194"/>
      <c r="JDV25" s="194"/>
      <c r="JDW25" s="194"/>
      <c r="JDX25" s="194"/>
      <c r="JDY25" s="194"/>
      <c r="JDZ25" s="194"/>
      <c r="JEA25" s="194"/>
      <c r="JEB25" s="194"/>
      <c r="JEC25" s="194"/>
      <c r="JED25" s="194"/>
      <c r="JEE25" s="194"/>
      <c r="JEF25" s="194"/>
      <c r="JEG25" s="194"/>
      <c r="JEH25" s="194"/>
      <c r="JEI25" s="194"/>
      <c r="JEJ25" s="194"/>
      <c r="JEK25" s="194"/>
      <c r="JEL25" s="194"/>
      <c r="JEM25" s="194"/>
      <c r="JEN25" s="194"/>
      <c r="JEO25" s="194"/>
      <c r="JEP25" s="194"/>
      <c r="JEQ25" s="194"/>
      <c r="JER25" s="194"/>
      <c r="JES25" s="194"/>
      <c r="JET25" s="194"/>
      <c r="JEU25" s="194"/>
      <c r="JEV25" s="194"/>
      <c r="JEW25" s="194"/>
      <c r="JEX25" s="194"/>
      <c r="JEY25" s="194"/>
      <c r="JEZ25" s="194"/>
      <c r="JFA25" s="194"/>
      <c r="JFB25" s="194"/>
      <c r="JFC25" s="194"/>
      <c r="JFD25" s="194"/>
      <c r="JFE25" s="194"/>
      <c r="JFF25" s="194"/>
      <c r="JFG25" s="194"/>
      <c r="JFH25" s="194"/>
      <c r="JFI25" s="194"/>
      <c r="JFJ25" s="194"/>
      <c r="JFK25" s="194"/>
      <c r="JFL25" s="194"/>
      <c r="JFM25" s="194"/>
      <c r="JFN25" s="194"/>
      <c r="JFO25" s="194"/>
      <c r="JFP25" s="194"/>
      <c r="JFQ25" s="194"/>
      <c r="JFR25" s="194"/>
      <c r="JFS25" s="194"/>
      <c r="JFT25" s="194"/>
      <c r="JFU25" s="194"/>
      <c r="JFV25" s="194"/>
      <c r="JFW25" s="194"/>
      <c r="JFX25" s="194"/>
      <c r="JFY25" s="194"/>
      <c r="JFZ25" s="194"/>
      <c r="JGA25" s="194"/>
      <c r="JGB25" s="194"/>
      <c r="JGC25" s="194"/>
      <c r="JGD25" s="194"/>
      <c r="JGE25" s="194"/>
      <c r="JGF25" s="194"/>
      <c r="JGG25" s="194"/>
      <c r="JGH25" s="194"/>
      <c r="JGI25" s="194"/>
      <c r="JGJ25" s="194"/>
      <c r="JGK25" s="194"/>
      <c r="JGL25" s="194"/>
      <c r="JGM25" s="194"/>
      <c r="JGN25" s="194"/>
      <c r="JGO25" s="194"/>
      <c r="JGP25" s="194"/>
      <c r="JGQ25" s="194"/>
      <c r="JGR25" s="194"/>
      <c r="JGS25" s="194"/>
      <c r="JGT25" s="194"/>
      <c r="JGU25" s="194"/>
      <c r="JGV25" s="194"/>
      <c r="JGW25" s="194"/>
      <c r="JGX25" s="194"/>
      <c r="JGY25" s="194"/>
      <c r="JGZ25" s="194"/>
      <c r="JHA25" s="194"/>
      <c r="JHB25" s="194"/>
      <c r="JHC25" s="194"/>
      <c r="JHD25" s="194"/>
      <c r="JHE25" s="194"/>
      <c r="JHF25" s="194"/>
      <c r="JHG25" s="194"/>
      <c r="JHH25" s="194"/>
      <c r="JHI25" s="194"/>
      <c r="JHJ25" s="194"/>
      <c r="JHK25" s="194"/>
      <c r="JHL25" s="194"/>
      <c r="JHM25" s="194"/>
      <c r="JHN25" s="194"/>
      <c r="JHO25" s="194"/>
      <c r="JHP25" s="194"/>
      <c r="JHQ25" s="194"/>
      <c r="JHR25" s="194"/>
      <c r="JHS25" s="194"/>
      <c r="JHT25" s="194"/>
      <c r="JHU25" s="194"/>
      <c r="JHV25" s="194"/>
      <c r="JHW25" s="194"/>
      <c r="JHX25" s="194"/>
      <c r="JHY25" s="194"/>
      <c r="JHZ25" s="194"/>
      <c r="JIA25" s="194"/>
      <c r="JIB25" s="194"/>
      <c r="JIC25" s="194"/>
      <c r="JID25" s="194"/>
      <c r="JIE25" s="194"/>
      <c r="JIF25" s="194"/>
      <c r="JIG25" s="194"/>
      <c r="JIH25" s="194"/>
      <c r="JII25" s="194"/>
      <c r="JIJ25" s="194"/>
      <c r="JIK25" s="194"/>
      <c r="JIL25" s="194"/>
      <c r="JIM25" s="194"/>
      <c r="JIN25" s="194"/>
      <c r="JIO25" s="194"/>
      <c r="JIP25" s="194"/>
      <c r="JIQ25" s="194"/>
      <c r="JIR25" s="194"/>
      <c r="JIS25" s="194"/>
      <c r="JIT25" s="194"/>
      <c r="JIU25" s="194"/>
      <c r="JIV25" s="194"/>
      <c r="JIW25" s="194"/>
      <c r="JIX25" s="194"/>
      <c r="JIY25" s="194"/>
      <c r="JIZ25" s="194"/>
      <c r="JJA25" s="194"/>
      <c r="JJB25" s="194"/>
      <c r="JJC25" s="194"/>
      <c r="JJD25" s="194"/>
      <c r="JJE25" s="194"/>
      <c r="JJF25" s="194"/>
      <c r="JJG25" s="194"/>
      <c r="JJH25" s="194"/>
      <c r="JJI25" s="194"/>
      <c r="JJJ25" s="194"/>
      <c r="JJK25" s="194"/>
      <c r="JJL25" s="194"/>
      <c r="JJM25" s="194"/>
      <c r="JJN25" s="194"/>
      <c r="JJO25" s="194"/>
      <c r="JJP25" s="194"/>
      <c r="JJQ25" s="194"/>
      <c r="JJR25" s="194"/>
      <c r="JJS25" s="194"/>
      <c r="JJT25" s="194"/>
      <c r="JJU25" s="194"/>
      <c r="JJV25" s="194"/>
      <c r="JJW25" s="194"/>
      <c r="JJX25" s="194"/>
      <c r="JJY25" s="194"/>
      <c r="JJZ25" s="194"/>
      <c r="JKA25" s="194"/>
      <c r="JKB25" s="194"/>
      <c r="JKC25" s="194"/>
      <c r="JKD25" s="194"/>
      <c r="JKE25" s="194"/>
      <c r="JKF25" s="194"/>
      <c r="JKG25" s="194"/>
      <c r="JKH25" s="194"/>
      <c r="JKI25" s="194"/>
      <c r="JKJ25" s="194"/>
      <c r="JKK25" s="194"/>
      <c r="JKL25" s="194"/>
      <c r="JKM25" s="194"/>
      <c r="JKN25" s="194"/>
      <c r="JKO25" s="194"/>
      <c r="JKP25" s="194"/>
      <c r="JKQ25" s="194"/>
      <c r="JKR25" s="194"/>
      <c r="JKS25" s="194"/>
      <c r="JKT25" s="194"/>
      <c r="JKU25" s="194"/>
      <c r="JKV25" s="194"/>
      <c r="JKW25" s="194"/>
      <c r="JKX25" s="194"/>
      <c r="JKY25" s="194"/>
      <c r="JKZ25" s="194"/>
      <c r="JLA25" s="194"/>
      <c r="JLB25" s="194"/>
      <c r="JLC25" s="194"/>
      <c r="JLD25" s="194"/>
      <c r="JLE25" s="194"/>
      <c r="JLF25" s="194"/>
      <c r="JLG25" s="194"/>
      <c r="JLH25" s="194"/>
      <c r="JLI25" s="194"/>
      <c r="JLJ25" s="194"/>
      <c r="JLK25" s="194"/>
      <c r="JLL25" s="194"/>
      <c r="JLM25" s="194"/>
      <c r="JLN25" s="194"/>
      <c r="JLO25" s="194"/>
      <c r="JLP25" s="194"/>
      <c r="JLQ25" s="194"/>
      <c r="JLR25" s="194"/>
      <c r="JLS25" s="194"/>
      <c r="JLT25" s="194"/>
      <c r="JLU25" s="194"/>
      <c r="JLV25" s="194"/>
      <c r="JLW25" s="194"/>
      <c r="JLX25" s="194"/>
      <c r="JLY25" s="194"/>
      <c r="JLZ25" s="194"/>
      <c r="JMA25" s="194"/>
      <c r="JMB25" s="194"/>
      <c r="JMC25" s="194"/>
      <c r="JMD25" s="194"/>
      <c r="JME25" s="194"/>
      <c r="JMF25" s="194"/>
      <c r="JMG25" s="194"/>
      <c r="JMH25" s="194"/>
      <c r="JMI25" s="194"/>
      <c r="JMJ25" s="194"/>
      <c r="JMK25" s="194"/>
      <c r="JML25" s="194"/>
      <c r="JMM25" s="194"/>
      <c r="JMN25" s="194"/>
      <c r="JMO25" s="194"/>
      <c r="JMP25" s="194"/>
      <c r="JMQ25" s="194"/>
      <c r="JMR25" s="194"/>
      <c r="JMS25" s="194"/>
      <c r="JMT25" s="194"/>
      <c r="JMU25" s="194"/>
      <c r="JMV25" s="194"/>
      <c r="JMW25" s="194"/>
      <c r="JMX25" s="194"/>
      <c r="JMY25" s="194"/>
      <c r="JMZ25" s="194"/>
      <c r="JNA25" s="194"/>
      <c r="JNB25" s="194"/>
      <c r="JNC25" s="194"/>
      <c r="JND25" s="194"/>
      <c r="JNE25" s="194"/>
      <c r="JNF25" s="194"/>
      <c r="JNG25" s="194"/>
      <c r="JNH25" s="194"/>
      <c r="JNI25" s="194"/>
      <c r="JNJ25" s="194"/>
      <c r="JNK25" s="194"/>
      <c r="JNL25" s="194"/>
      <c r="JNM25" s="194"/>
      <c r="JNN25" s="194"/>
      <c r="JNO25" s="194"/>
      <c r="JNP25" s="194"/>
      <c r="JNQ25" s="194"/>
      <c r="JNR25" s="194"/>
      <c r="JNS25" s="194"/>
      <c r="JNT25" s="194"/>
      <c r="JNU25" s="194"/>
      <c r="JNV25" s="194"/>
      <c r="JNW25" s="194"/>
      <c r="JNX25" s="194"/>
      <c r="JNY25" s="194"/>
      <c r="JNZ25" s="194"/>
      <c r="JOA25" s="194"/>
      <c r="JOB25" s="194"/>
      <c r="JOC25" s="194"/>
      <c r="JOD25" s="194"/>
      <c r="JOE25" s="194"/>
      <c r="JOF25" s="194"/>
      <c r="JOG25" s="194"/>
      <c r="JOH25" s="194"/>
      <c r="JOI25" s="194"/>
      <c r="JOJ25" s="194"/>
      <c r="JOK25" s="194"/>
      <c r="JOL25" s="194"/>
      <c r="JOM25" s="194"/>
      <c r="JON25" s="194"/>
      <c r="JOO25" s="194"/>
      <c r="JOP25" s="194"/>
      <c r="JOQ25" s="194"/>
      <c r="JOR25" s="194"/>
      <c r="JOS25" s="194"/>
      <c r="JOT25" s="194"/>
      <c r="JOU25" s="194"/>
      <c r="JOV25" s="194"/>
      <c r="JOW25" s="194"/>
      <c r="JOX25" s="194"/>
      <c r="JOY25" s="194"/>
      <c r="JOZ25" s="194"/>
      <c r="JPA25" s="194"/>
      <c r="JPB25" s="194"/>
      <c r="JPC25" s="194"/>
      <c r="JPD25" s="194"/>
      <c r="JPE25" s="194"/>
      <c r="JPF25" s="194"/>
      <c r="JPG25" s="194"/>
      <c r="JPH25" s="194"/>
      <c r="JPI25" s="194"/>
      <c r="JPJ25" s="194"/>
      <c r="JPK25" s="194"/>
      <c r="JPL25" s="194"/>
      <c r="JPM25" s="194"/>
      <c r="JPN25" s="194"/>
      <c r="JPO25" s="194"/>
      <c r="JPP25" s="194"/>
      <c r="JPQ25" s="194"/>
      <c r="JPR25" s="194"/>
      <c r="JPS25" s="194"/>
      <c r="JPT25" s="194"/>
      <c r="JPU25" s="194"/>
      <c r="JPV25" s="194"/>
      <c r="JPW25" s="194"/>
      <c r="JPX25" s="194"/>
      <c r="JPY25" s="194"/>
      <c r="JPZ25" s="194"/>
      <c r="JQA25" s="194"/>
      <c r="JQB25" s="194"/>
      <c r="JQC25" s="194"/>
      <c r="JQD25" s="194"/>
      <c r="JQE25" s="194"/>
      <c r="JQF25" s="194"/>
      <c r="JQG25" s="194"/>
      <c r="JQH25" s="194"/>
      <c r="JQI25" s="194"/>
      <c r="JQJ25" s="194"/>
      <c r="JQK25" s="194"/>
      <c r="JQL25" s="194"/>
      <c r="JQM25" s="194"/>
      <c r="JQN25" s="194"/>
      <c r="JQO25" s="194"/>
      <c r="JQP25" s="194"/>
      <c r="JQQ25" s="194"/>
      <c r="JQR25" s="194"/>
      <c r="JQS25" s="194"/>
      <c r="JQT25" s="194"/>
      <c r="JQU25" s="194"/>
      <c r="JQV25" s="194"/>
      <c r="JQW25" s="194"/>
      <c r="JQX25" s="194"/>
      <c r="JQY25" s="194"/>
      <c r="JQZ25" s="194"/>
      <c r="JRA25" s="194"/>
      <c r="JRB25" s="194"/>
      <c r="JRC25" s="194"/>
      <c r="JRD25" s="194"/>
      <c r="JRE25" s="194"/>
      <c r="JRF25" s="194"/>
      <c r="JRG25" s="194"/>
      <c r="JRH25" s="194"/>
      <c r="JRI25" s="194"/>
      <c r="JRJ25" s="194"/>
      <c r="JRK25" s="194"/>
      <c r="JRL25" s="194"/>
      <c r="JRM25" s="194"/>
      <c r="JRN25" s="194"/>
      <c r="JRO25" s="194"/>
      <c r="JRP25" s="194"/>
      <c r="JRQ25" s="194"/>
      <c r="JRR25" s="194"/>
      <c r="JRS25" s="194"/>
      <c r="JRT25" s="194"/>
      <c r="JRU25" s="194"/>
      <c r="JRV25" s="194"/>
      <c r="JRW25" s="194"/>
      <c r="JRX25" s="194"/>
      <c r="JRY25" s="194"/>
      <c r="JRZ25" s="194"/>
      <c r="JSA25" s="194"/>
      <c r="JSB25" s="194"/>
      <c r="JSC25" s="194"/>
      <c r="JSD25" s="194"/>
      <c r="JSE25" s="194"/>
      <c r="JSF25" s="194"/>
      <c r="JSG25" s="194"/>
      <c r="JSH25" s="194"/>
      <c r="JSI25" s="194"/>
      <c r="JSJ25" s="194"/>
      <c r="JSK25" s="194"/>
      <c r="JSL25" s="194"/>
      <c r="JSM25" s="194"/>
      <c r="JSN25" s="194"/>
      <c r="JSO25" s="194"/>
      <c r="JSP25" s="194"/>
      <c r="JSQ25" s="194"/>
      <c r="JSR25" s="194"/>
      <c r="JSS25" s="194"/>
      <c r="JST25" s="194"/>
      <c r="JSU25" s="194"/>
      <c r="JSV25" s="194"/>
      <c r="JSW25" s="194"/>
      <c r="JSX25" s="194"/>
      <c r="JSY25" s="194"/>
      <c r="JSZ25" s="194"/>
      <c r="JTA25" s="194"/>
      <c r="JTB25" s="194"/>
      <c r="JTC25" s="194"/>
      <c r="JTD25" s="194"/>
      <c r="JTE25" s="194"/>
      <c r="JTF25" s="194"/>
      <c r="JTG25" s="194"/>
      <c r="JTH25" s="194"/>
      <c r="JTI25" s="194"/>
      <c r="JTJ25" s="194"/>
      <c r="JTK25" s="194"/>
      <c r="JTL25" s="194"/>
      <c r="JTM25" s="194"/>
      <c r="JTN25" s="194"/>
      <c r="JTO25" s="194"/>
      <c r="JTP25" s="194"/>
      <c r="JTQ25" s="194"/>
      <c r="JTR25" s="194"/>
      <c r="JTS25" s="194"/>
      <c r="JTT25" s="194"/>
      <c r="JTU25" s="194"/>
      <c r="JTV25" s="194"/>
      <c r="JTW25" s="194"/>
      <c r="JTX25" s="194"/>
      <c r="JTY25" s="194"/>
      <c r="JTZ25" s="194"/>
      <c r="JUA25" s="194"/>
      <c r="JUB25" s="194"/>
      <c r="JUC25" s="194"/>
      <c r="JUD25" s="194"/>
      <c r="JUE25" s="194"/>
      <c r="JUF25" s="194"/>
      <c r="JUG25" s="194"/>
      <c r="JUH25" s="194"/>
      <c r="JUI25" s="194"/>
      <c r="JUJ25" s="194"/>
      <c r="JUK25" s="194"/>
      <c r="JUL25" s="194"/>
      <c r="JUM25" s="194"/>
      <c r="JUN25" s="194"/>
      <c r="JUO25" s="194"/>
      <c r="JUP25" s="194"/>
      <c r="JUQ25" s="194"/>
      <c r="JUR25" s="194"/>
      <c r="JUS25" s="194"/>
      <c r="JUT25" s="194"/>
      <c r="JUU25" s="194"/>
      <c r="JUV25" s="194"/>
      <c r="JUW25" s="194"/>
      <c r="JUX25" s="194"/>
      <c r="JUY25" s="194"/>
      <c r="JUZ25" s="194"/>
      <c r="JVA25" s="194"/>
      <c r="JVB25" s="194"/>
      <c r="JVC25" s="194"/>
      <c r="JVD25" s="194"/>
      <c r="JVE25" s="194"/>
      <c r="JVF25" s="194"/>
      <c r="JVG25" s="194"/>
      <c r="JVH25" s="194"/>
      <c r="JVI25" s="194"/>
      <c r="JVJ25" s="194"/>
      <c r="JVK25" s="194"/>
      <c r="JVL25" s="194"/>
      <c r="JVM25" s="194"/>
      <c r="JVN25" s="194"/>
      <c r="JVO25" s="194"/>
      <c r="JVP25" s="194"/>
      <c r="JVQ25" s="194"/>
      <c r="JVR25" s="194"/>
      <c r="JVS25" s="194"/>
      <c r="JVT25" s="194"/>
      <c r="JVU25" s="194"/>
      <c r="JVV25" s="194"/>
      <c r="JVW25" s="194"/>
      <c r="JVX25" s="194"/>
      <c r="JVY25" s="194"/>
      <c r="JVZ25" s="194"/>
      <c r="JWA25" s="194"/>
      <c r="JWB25" s="194"/>
      <c r="JWC25" s="194"/>
      <c r="JWD25" s="194"/>
      <c r="JWE25" s="194"/>
      <c r="JWF25" s="194"/>
      <c r="JWG25" s="194"/>
      <c r="JWH25" s="194"/>
      <c r="JWI25" s="194"/>
      <c r="JWJ25" s="194"/>
      <c r="JWK25" s="194"/>
      <c r="JWL25" s="194"/>
      <c r="JWM25" s="194"/>
      <c r="JWN25" s="194"/>
      <c r="JWO25" s="194"/>
      <c r="JWP25" s="194"/>
      <c r="JWQ25" s="194"/>
      <c r="JWR25" s="194"/>
      <c r="JWS25" s="194"/>
      <c r="JWT25" s="194"/>
      <c r="JWU25" s="194"/>
      <c r="JWV25" s="194"/>
      <c r="JWW25" s="194"/>
      <c r="JWX25" s="194"/>
      <c r="JWY25" s="194"/>
      <c r="JWZ25" s="194"/>
      <c r="JXA25" s="194"/>
      <c r="JXB25" s="194"/>
      <c r="JXC25" s="194"/>
      <c r="JXD25" s="194"/>
      <c r="JXE25" s="194"/>
      <c r="JXF25" s="194"/>
      <c r="JXG25" s="194"/>
      <c r="JXH25" s="194"/>
      <c r="JXI25" s="194"/>
      <c r="JXJ25" s="194"/>
      <c r="JXK25" s="194"/>
      <c r="JXL25" s="194"/>
      <c r="JXM25" s="194"/>
      <c r="JXN25" s="194"/>
      <c r="JXO25" s="194"/>
      <c r="JXP25" s="194"/>
      <c r="JXQ25" s="194"/>
      <c r="JXR25" s="194"/>
      <c r="JXS25" s="194"/>
      <c r="JXT25" s="194"/>
      <c r="JXU25" s="194"/>
      <c r="JXV25" s="194"/>
      <c r="JXW25" s="194"/>
      <c r="JXX25" s="194"/>
      <c r="JXY25" s="194"/>
      <c r="JXZ25" s="194"/>
      <c r="JYA25" s="194"/>
      <c r="JYB25" s="194"/>
      <c r="JYC25" s="194"/>
      <c r="JYD25" s="194"/>
      <c r="JYE25" s="194"/>
      <c r="JYF25" s="194"/>
      <c r="JYG25" s="194"/>
      <c r="JYH25" s="194"/>
      <c r="JYI25" s="194"/>
      <c r="JYJ25" s="194"/>
      <c r="JYK25" s="194"/>
      <c r="JYL25" s="194"/>
      <c r="JYM25" s="194"/>
      <c r="JYN25" s="194"/>
      <c r="JYO25" s="194"/>
      <c r="JYP25" s="194"/>
      <c r="JYQ25" s="194"/>
      <c r="JYR25" s="194"/>
      <c r="JYS25" s="194"/>
      <c r="JYT25" s="194"/>
      <c r="JYU25" s="194"/>
      <c r="JYV25" s="194"/>
      <c r="JYW25" s="194"/>
      <c r="JYX25" s="194"/>
      <c r="JYY25" s="194"/>
      <c r="JYZ25" s="194"/>
      <c r="JZA25" s="194"/>
      <c r="JZB25" s="194"/>
      <c r="JZC25" s="194"/>
      <c r="JZD25" s="194"/>
      <c r="JZE25" s="194"/>
      <c r="JZF25" s="194"/>
      <c r="JZG25" s="194"/>
      <c r="JZH25" s="194"/>
      <c r="JZI25" s="194"/>
      <c r="JZJ25" s="194"/>
      <c r="JZK25" s="194"/>
      <c r="JZL25" s="194"/>
      <c r="JZM25" s="194"/>
      <c r="JZN25" s="194"/>
      <c r="JZO25" s="194"/>
      <c r="JZP25" s="194"/>
      <c r="JZQ25" s="194"/>
      <c r="JZR25" s="194"/>
      <c r="JZS25" s="194"/>
      <c r="JZT25" s="194"/>
      <c r="JZU25" s="194"/>
      <c r="JZV25" s="194"/>
      <c r="JZW25" s="194"/>
      <c r="JZX25" s="194"/>
      <c r="JZY25" s="194"/>
      <c r="JZZ25" s="194"/>
      <c r="KAA25" s="194"/>
      <c r="KAB25" s="194"/>
      <c r="KAC25" s="194"/>
      <c r="KAD25" s="194"/>
      <c r="KAE25" s="194"/>
      <c r="KAF25" s="194"/>
      <c r="KAG25" s="194"/>
      <c r="KAH25" s="194"/>
      <c r="KAI25" s="194"/>
      <c r="KAJ25" s="194"/>
      <c r="KAK25" s="194"/>
      <c r="KAL25" s="194"/>
      <c r="KAM25" s="194"/>
      <c r="KAN25" s="194"/>
      <c r="KAO25" s="194"/>
      <c r="KAP25" s="194"/>
      <c r="KAQ25" s="194"/>
      <c r="KAR25" s="194"/>
      <c r="KAS25" s="194"/>
      <c r="KAT25" s="194"/>
      <c r="KAU25" s="194"/>
      <c r="KAV25" s="194"/>
      <c r="KAW25" s="194"/>
      <c r="KAX25" s="194"/>
      <c r="KAY25" s="194"/>
      <c r="KAZ25" s="194"/>
      <c r="KBA25" s="194"/>
      <c r="KBB25" s="194"/>
      <c r="KBC25" s="194"/>
      <c r="KBD25" s="194"/>
      <c r="KBE25" s="194"/>
      <c r="KBF25" s="194"/>
      <c r="KBG25" s="194"/>
      <c r="KBH25" s="194"/>
      <c r="KBI25" s="194"/>
      <c r="KBJ25" s="194"/>
      <c r="KBK25" s="194"/>
      <c r="KBL25" s="194"/>
      <c r="KBM25" s="194"/>
      <c r="KBN25" s="194"/>
      <c r="KBO25" s="194"/>
      <c r="KBP25" s="194"/>
      <c r="KBQ25" s="194"/>
      <c r="KBR25" s="194"/>
      <c r="KBS25" s="194"/>
      <c r="KBT25" s="194"/>
      <c r="KBU25" s="194"/>
      <c r="KBV25" s="194"/>
      <c r="KBW25" s="194"/>
      <c r="KBX25" s="194"/>
      <c r="KBY25" s="194"/>
      <c r="KBZ25" s="194"/>
      <c r="KCA25" s="194"/>
      <c r="KCB25" s="194"/>
      <c r="KCC25" s="194"/>
      <c r="KCD25" s="194"/>
      <c r="KCE25" s="194"/>
      <c r="KCF25" s="194"/>
      <c r="KCG25" s="194"/>
      <c r="KCH25" s="194"/>
      <c r="KCI25" s="194"/>
      <c r="KCJ25" s="194"/>
      <c r="KCK25" s="194"/>
      <c r="KCL25" s="194"/>
      <c r="KCM25" s="194"/>
      <c r="KCN25" s="194"/>
      <c r="KCO25" s="194"/>
      <c r="KCP25" s="194"/>
      <c r="KCQ25" s="194"/>
      <c r="KCR25" s="194"/>
      <c r="KCS25" s="194"/>
      <c r="KCT25" s="194"/>
      <c r="KCU25" s="194"/>
      <c r="KCV25" s="194"/>
      <c r="KCW25" s="194"/>
      <c r="KCX25" s="194"/>
      <c r="KCY25" s="194"/>
      <c r="KCZ25" s="194"/>
      <c r="KDA25" s="194"/>
      <c r="KDB25" s="194"/>
      <c r="KDC25" s="194"/>
      <c r="KDD25" s="194"/>
      <c r="KDE25" s="194"/>
      <c r="KDF25" s="194"/>
      <c r="KDG25" s="194"/>
      <c r="KDH25" s="194"/>
      <c r="KDI25" s="194"/>
      <c r="KDJ25" s="194"/>
      <c r="KDK25" s="194"/>
      <c r="KDL25" s="194"/>
      <c r="KDM25" s="194"/>
      <c r="KDN25" s="194"/>
      <c r="KDO25" s="194"/>
      <c r="KDP25" s="194"/>
      <c r="KDQ25" s="194"/>
      <c r="KDR25" s="194"/>
      <c r="KDS25" s="194"/>
      <c r="KDT25" s="194"/>
      <c r="KDU25" s="194"/>
      <c r="KDV25" s="194"/>
      <c r="KDW25" s="194"/>
      <c r="KDX25" s="194"/>
      <c r="KDY25" s="194"/>
      <c r="KDZ25" s="194"/>
      <c r="KEA25" s="194"/>
      <c r="KEB25" s="194"/>
      <c r="KEC25" s="194"/>
      <c r="KED25" s="194"/>
      <c r="KEE25" s="194"/>
      <c r="KEF25" s="194"/>
      <c r="KEG25" s="194"/>
      <c r="KEH25" s="194"/>
      <c r="KEI25" s="194"/>
      <c r="KEJ25" s="194"/>
      <c r="KEK25" s="194"/>
      <c r="KEL25" s="194"/>
      <c r="KEM25" s="194"/>
      <c r="KEN25" s="194"/>
      <c r="KEO25" s="194"/>
      <c r="KEP25" s="194"/>
      <c r="KEQ25" s="194"/>
      <c r="KER25" s="194"/>
      <c r="KES25" s="194"/>
      <c r="KET25" s="194"/>
      <c r="KEU25" s="194"/>
      <c r="KEV25" s="194"/>
      <c r="KEW25" s="194"/>
      <c r="KEX25" s="194"/>
      <c r="KEY25" s="194"/>
      <c r="KEZ25" s="194"/>
      <c r="KFA25" s="194"/>
      <c r="KFB25" s="194"/>
      <c r="KFC25" s="194"/>
      <c r="KFD25" s="194"/>
      <c r="KFE25" s="194"/>
      <c r="KFF25" s="194"/>
      <c r="KFG25" s="194"/>
      <c r="KFH25" s="194"/>
      <c r="KFI25" s="194"/>
      <c r="KFJ25" s="194"/>
      <c r="KFK25" s="194"/>
      <c r="KFL25" s="194"/>
      <c r="KFM25" s="194"/>
      <c r="KFN25" s="194"/>
      <c r="KFO25" s="194"/>
      <c r="KFP25" s="194"/>
      <c r="KFQ25" s="194"/>
      <c r="KFR25" s="194"/>
      <c r="KFS25" s="194"/>
      <c r="KFT25" s="194"/>
      <c r="KFU25" s="194"/>
      <c r="KFV25" s="194"/>
      <c r="KFW25" s="194"/>
      <c r="KFX25" s="194"/>
      <c r="KFY25" s="194"/>
      <c r="KFZ25" s="194"/>
      <c r="KGA25" s="194"/>
      <c r="KGB25" s="194"/>
      <c r="KGC25" s="194"/>
      <c r="KGD25" s="194"/>
      <c r="KGE25" s="194"/>
      <c r="KGF25" s="194"/>
      <c r="KGG25" s="194"/>
      <c r="KGH25" s="194"/>
      <c r="KGI25" s="194"/>
      <c r="KGJ25" s="194"/>
      <c r="KGK25" s="194"/>
      <c r="KGL25" s="194"/>
      <c r="KGM25" s="194"/>
      <c r="KGN25" s="194"/>
      <c r="KGO25" s="194"/>
      <c r="KGP25" s="194"/>
      <c r="KGQ25" s="194"/>
      <c r="KGR25" s="194"/>
      <c r="KGS25" s="194"/>
      <c r="KGT25" s="194"/>
      <c r="KGU25" s="194"/>
      <c r="KGV25" s="194"/>
      <c r="KGW25" s="194"/>
      <c r="KGX25" s="194"/>
      <c r="KGY25" s="194"/>
      <c r="KGZ25" s="194"/>
      <c r="KHA25" s="194"/>
      <c r="KHB25" s="194"/>
      <c r="KHC25" s="194"/>
      <c r="KHD25" s="194"/>
      <c r="KHE25" s="194"/>
      <c r="KHF25" s="194"/>
      <c r="KHG25" s="194"/>
      <c r="KHH25" s="194"/>
      <c r="KHI25" s="194"/>
      <c r="KHJ25" s="194"/>
      <c r="KHK25" s="194"/>
      <c r="KHL25" s="194"/>
      <c r="KHM25" s="194"/>
      <c r="KHN25" s="194"/>
      <c r="KHO25" s="194"/>
      <c r="KHP25" s="194"/>
      <c r="KHQ25" s="194"/>
      <c r="KHR25" s="194"/>
      <c r="KHS25" s="194"/>
      <c r="KHT25" s="194"/>
      <c r="KHU25" s="194"/>
      <c r="KHV25" s="194"/>
      <c r="KHW25" s="194"/>
      <c r="KHX25" s="194"/>
      <c r="KHY25" s="194"/>
      <c r="KHZ25" s="194"/>
      <c r="KIA25" s="194"/>
      <c r="KIB25" s="194"/>
      <c r="KIC25" s="194"/>
      <c r="KID25" s="194"/>
      <c r="KIE25" s="194"/>
      <c r="KIF25" s="194"/>
      <c r="KIG25" s="194"/>
      <c r="KIH25" s="194"/>
      <c r="KII25" s="194"/>
      <c r="KIJ25" s="194"/>
      <c r="KIK25" s="194"/>
      <c r="KIL25" s="194"/>
      <c r="KIM25" s="194"/>
      <c r="KIN25" s="194"/>
      <c r="KIO25" s="194"/>
      <c r="KIP25" s="194"/>
      <c r="KIQ25" s="194"/>
      <c r="KIR25" s="194"/>
      <c r="KIS25" s="194"/>
      <c r="KIT25" s="194"/>
      <c r="KIU25" s="194"/>
      <c r="KIV25" s="194"/>
      <c r="KIW25" s="194"/>
      <c r="KIX25" s="194"/>
      <c r="KIY25" s="194"/>
      <c r="KIZ25" s="194"/>
      <c r="KJA25" s="194"/>
      <c r="KJB25" s="194"/>
      <c r="KJC25" s="194"/>
      <c r="KJD25" s="194"/>
      <c r="KJE25" s="194"/>
      <c r="KJF25" s="194"/>
      <c r="KJG25" s="194"/>
      <c r="KJH25" s="194"/>
      <c r="KJI25" s="194"/>
      <c r="KJJ25" s="194"/>
      <c r="KJK25" s="194"/>
      <c r="KJL25" s="194"/>
      <c r="KJM25" s="194"/>
      <c r="KJN25" s="194"/>
      <c r="KJO25" s="194"/>
      <c r="KJP25" s="194"/>
      <c r="KJQ25" s="194"/>
      <c r="KJR25" s="194"/>
      <c r="KJS25" s="194"/>
      <c r="KJT25" s="194"/>
      <c r="KJU25" s="194"/>
      <c r="KJV25" s="194"/>
      <c r="KJW25" s="194"/>
      <c r="KJX25" s="194"/>
      <c r="KJY25" s="194"/>
      <c r="KJZ25" s="194"/>
      <c r="KKA25" s="194"/>
      <c r="KKB25" s="194"/>
      <c r="KKC25" s="194"/>
      <c r="KKD25" s="194"/>
      <c r="KKE25" s="194"/>
      <c r="KKF25" s="194"/>
      <c r="KKG25" s="194"/>
      <c r="KKH25" s="194"/>
      <c r="KKI25" s="194"/>
      <c r="KKJ25" s="194"/>
      <c r="KKK25" s="194"/>
      <c r="KKL25" s="194"/>
      <c r="KKM25" s="194"/>
      <c r="KKN25" s="194"/>
      <c r="KKO25" s="194"/>
      <c r="KKP25" s="194"/>
      <c r="KKQ25" s="194"/>
      <c r="KKR25" s="194"/>
      <c r="KKS25" s="194"/>
      <c r="KKT25" s="194"/>
      <c r="KKU25" s="194"/>
      <c r="KKV25" s="194"/>
      <c r="KKW25" s="194"/>
      <c r="KKX25" s="194"/>
      <c r="KKY25" s="194"/>
      <c r="KKZ25" s="194"/>
      <c r="KLA25" s="194"/>
      <c r="KLB25" s="194"/>
      <c r="KLC25" s="194"/>
      <c r="KLD25" s="194"/>
      <c r="KLE25" s="194"/>
      <c r="KLF25" s="194"/>
      <c r="KLG25" s="194"/>
      <c r="KLH25" s="194"/>
      <c r="KLI25" s="194"/>
      <c r="KLJ25" s="194"/>
      <c r="KLK25" s="194"/>
      <c r="KLL25" s="194"/>
      <c r="KLM25" s="194"/>
      <c r="KLN25" s="194"/>
      <c r="KLO25" s="194"/>
      <c r="KLP25" s="194"/>
      <c r="KLQ25" s="194"/>
      <c r="KLR25" s="194"/>
      <c r="KLS25" s="194"/>
      <c r="KLT25" s="194"/>
      <c r="KLU25" s="194"/>
      <c r="KLV25" s="194"/>
      <c r="KLW25" s="194"/>
      <c r="KLX25" s="194"/>
      <c r="KLY25" s="194"/>
      <c r="KLZ25" s="194"/>
      <c r="KMA25" s="194"/>
      <c r="KMB25" s="194"/>
      <c r="KMC25" s="194"/>
      <c r="KMD25" s="194"/>
      <c r="KME25" s="194"/>
      <c r="KMF25" s="194"/>
      <c r="KMG25" s="194"/>
      <c r="KMH25" s="194"/>
      <c r="KMI25" s="194"/>
      <c r="KMJ25" s="194"/>
      <c r="KMK25" s="194"/>
      <c r="KML25" s="194"/>
      <c r="KMM25" s="194"/>
      <c r="KMN25" s="194"/>
      <c r="KMO25" s="194"/>
      <c r="KMP25" s="194"/>
      <c r="KMQ25" s="194"/>
      <c r="KMR25" s="194"/>
      <c r="KMS25" s="194"/>
      <c r="KMT25" s="194"/>
      <c r="KMU25" s="194"/>
      <c r="KMV25" s="194"/>
      <c r="KMW25" s="194"/>
      <c r="KMX25" s="194"/>
      <c r="KMY25" s="194"/>
      <c r="KMZ25" s="194"/>
      <c r="KNA25" s="194"/>
      <c r="KNB25" s="194"/>
      <c r="KNC25" s="194"/>
      <c r="KND25" s="194"/>
      <c r="KNE25" s="194"/>
      <c r="KNF25" s="194"/>
      <c r="KNG25" s="194"/>
      <c r="KNH25" s="194"/>
      <c r="KNI25" s="194"/>
      <c r="KNJ25" s="194"/>
      <c r="KNK25" s="194"/>
      <c r="KNL25" s="194"/>
      <c r="KNM25" s="194"/>
      <c r="KNN25" s="194"/>
      <c r="KNO25" s="194"/>
      <c r="KNP25" s="194"/>
      <c r="KNQ25" s="194"/>
      <c r="KNR25" s="194"/>
      <c r="KNS25" s="194"/>
      <c r="KNT25" s="194"/>
      <c r="KNU25" s="194"/>
      <c r="KNV25" s="194"/>
      <c r="KNW25" s="194"/>
      <c r="KNX25" s="194"/>
      <c r="KNY25" s="194"/>
      <c r="KNZ25" s="194"/>
      <c r="KOA25" s="194"/>
      <c r="KOB25" s="194"/>
      <c r="KOC25" s="194"/>
      <c r="KOD25" s="194"/>
      <c r="KOE25" s="194"/>
      <c r="KOF25" s="194"/>
      <c r="KOG25" s="194"/>
      <c r="KOH25" s="194"/>
      <c r="KOI25" s="194"/>
      <c r="KOJ25" s="194"/>
      <c r="KOK25" s="194"/>
      <c r="KOL25" s="194"/>
      <c r="KOM25" s="194"/>
      <c r="KON25" s="194"/>
      <c r="KOO25" s="194"/>
      <c r="KOP25" s="194"/>
      <c r="KOQ25" s="194"/>
      <c r="KOR25" s="194"/>
      <c r="KOS25" s="194"/>
      <c r="KOT25" s="194"/>
      <c r="KOU25" s="194"/>
      <c r="KOV25" s="194"/>
      <c r="KOW25" s="194"/>
      <c r="KOX25" s="194"/>
      <c r="KOY25" s="194"/>
      <c r="KOZ25" s="194"/>
      <c r="KPA25" s="194"/>
      <c r="KPB25" s="194"/>
      <c r="KPC25" s="194"/>
      <c r="KPD25" s="194"/>
      <c r="KPE25" s="194"/>
      <c r="KPF25" s="194"/>
      <c r="KPG25" s="194"/>
      <c r="KPH25" s="194"/>
      <c r="KPI25" s="194"/>
      <c r="KPJ25" s="194"/>
      <c r="KPK25" s="194"/>
      <c r="KPL25" s="194"/>
      <c r="KPM25" s="194"/>
      <c r="KPN25" s="194"/>
      <c r="KPO25" s="194"/>
      <c r="KPP25" s="194"/>
      <c r="KPQ25" s="194"/>
      <c r="KPR25" s="194"/>
      <c r="KPS25" s="194"/>
      <c r="KPT25" s="194"/>
      <c r="KPU25" s="194"/>
      <c r="KPV25" s="194"/>
      <c r="KPW25" s="194"/>
      <c r="KPX25" s="194"/>
      <c r="KPY25" s="194"/>
      <c r="KPZ25" s="194"/>
      <c r="KQA25" s="194"/>
      <c r="KQB25" s="194"/>
      <c r="KQC25" s="194"/>
      <c r="KQD25" s="194"/>
      <c r="KQE25" s="194"/>
      <c r="KQF25" s="194"/>
      <c r="KQG25" s="194"/>
      <c r="KQH25" s="194"/>
      <c r="KQI25" s="194"/>
      <c r="KQJ25" s="194"/>
      <c r="KQK25" s="194"/>
      <c r="KQL25" s="194"/>
      <c r="KQM25" s="194"/>
      <c r="KQN25" s="194"/>
      <c r="KQO25" s="194"/>
      <c r="KQP25" s="194"/>
      <c r="KQQ25" s="194"/>
      <c r="KQR25" s="194"/>
      <c r="KQS25" s="194"/>
      <c r="KQT25" s="194"/>
      <c r="KQU25" s="194"/>
      <c r="KQV25" s="194"/>
      <c r="KQW25" s="194"/>
      <c r="KQX25" s="194"/>
      <c r="KQY25" s="194"/>
      <c r="KQZ25" s="194"/>
      <c r="KRA25" s="194"/>
      <c r="KRB25" s="194"/>
      <c r="KRC25" s="194"/>
      <c r="KRD25" s="194"/>
      <c r="KRE25" s="194"/>
      <c r="KRF25" s="194"/>
      <c r="KRG25" s="194"/>
      <c r="KRH25" s="194"/>
      <c r="KRI25" s="194"/>
      <c r="KRJ25" s="194"/>
      <c r="KRK25" s="194"/>
      <c r="KRL25" s="194"/>
      <c r="KRM25" s="194"/>
      <c r="KRN25" s="194"/>
      <c r="KRO25" s="194"/>
      <c r="KRP25" s="194"/>
      <c r="KRQ25" s="194"/>
      <c r="KRR25" s="194"/>
      <c r="KRS25" s="194"/>
      <c r="KRT25" s="194"/>
      <c r="KRU25" s="194"/>
      <c r="KRV25" s="194"/>
      <c r="KRW25" s="194"/>
      <c r="KRX25" s="194"/>
      <c r="KRY25" s="194"/>
      <c r="KRZ25" s="194"/>
      <c r="KSA25" s="194"/>
      <c r="KSB25" s="194"/>
      <c r="KSC25" s="194"/>
      <c r="KSD25" s="194"/>
      <c r="KSE25" s="194"/>
      <c r="KSF25" s="194"/>
      <c r="KSG25" s="194"/>
      <c r="KSH25" s="194"/>
      <c r="KSI25" s="194"/>
      <c r="KSJ25" s="194"/>
      <c r="KSK25" s="194"/>
      <c r="KSL25" s="194"/>
      <c r="KSM25" s="194"/>
      <c r="KSN25" s="194"/>
      <c r="KSO25" s="194"/>
      <c r="KSP25" s="194"/>
      <c r="KSQ25" s="194"/>
      <c r="KSR25" s="194"/>
      <c r="KSS25" s="194"/>
      <c r="KST25" s="194"/>
      <c r="KSU25" s="194"/>
      <c r="KSV25" s="194"/>
      <c r="KSW25" s="194"/>
      <c r="KSX25" s="194"/>
      <c r="KSY25" s="194"/>
      <c r="KSZ25" s="194"/>
      <c r="KTA25" s="194"/>
      <c r="KTB25" s="194"/>
      <c r="KTC25" s="194"/>
      <c r="KTD25" s="194"/>
      <c r="KTE25" s="194"/>
      <c r="KTF25" s="194"/>
      <c r="KTG25" s="194"/>
      <c r="KTH25" s="194"/>
      <c r="KTI25" s="194"/>
      <c r="KTJ25" s="194"/>
      <c r="KTK25" s="194"/>
      <c r="KTL25" s="194"/>
      <c r="KTM25" s="194"/>
      <c r="KTN25" s="194"/>
      <c r="KTO25" s="194"/>
      <c r="KTP25" s="194"/>
      <c r="KTQ25" s="194"/>
      <c r="KTR25" s="194"/>
      <c r="KTS25" s="194"/>
      <c r="KTT25" s="194"/>
      <c r="KTU25" s="194"/>
      <c r="KTV25" s="194"/>
      <c r="KTW25" s="194"/>
      <c r="KTX25" s="194"/>
      <c r="KTY25" s="194"/>
      <c r="KTZ25" s="194"/>
      <c r="KUA25" s="194"/>
      <c r="KUB25" s="194"/>
      <c r="KUC25" s="194"/>
      <c r="KUD25" s="194"/>
      <c r="KUE25" s="194"/>
      <c r="KUF25" s="194"/>
      <c r="KUG25" s="194"/>
      <c r="KUH25" s="194"/>
      <c r="KUI25" s="194"/>
      <c r="KUJ25" s="194"/>
      <c r="KUK25" s="194"/>
      <c r="KUL25" s="194"/>
      <c r="KUM25" s="194"/>
      <c r="KUN25" s="194"/>
      <c r="KUO25" s="194"/>
      <c r="KUP25" s="194"/>
      <c r="KUQ25" s="194"/>
      <c r="KUR25" s="194"/>
      <c r="KUS25" s="194"/>
      <c r="KUT25" s="194"/>
      <c r="KUU25" s="194"/>
      <c r="KUV25" s="194"/>
      <c r="KUW25" s="194"/>
      <c r="KUX25" s="194"/>
      <c r="KUY25" s="194"/>
      <c r="KUZ25" s="194"/>
      <c r="KVA25" s="194"/>
      <c r="KVB25" s="194"/>
      <c r="KVC25" s="194"/>
      <c r="KVD25" s="194"/>
      <c r="KVE25" s="194"/>
      <c r="KVF25" s="194"/>
      <c r="KVG25" s="194"/>
      <c r="KVH25" s="194"/>
      <c r="KVI25" s="194"/>
      <c r="KVJ25" s="194"/>
      <c r="KVK25" s="194"/>
      <c r="KVL25" s="194"/>
      <c r="KVM25" s="194"/>
      <c r="KVN25" s="194"/>
      <c r="KVO25" s="194"/>
      <c r="KVP25" s="194"/>
      <c r="KVQ25" s="194"/>
      <c r="KVR25" s="194"/>
      <c r="KVS25" s="194"/>
      <c r="KVT25" s="194"/>
      <c r="KVU25" s="194"/>
      <c r="KVV25" s="194"/>
      <c r="KVW25" s="194"/>
      <c r="KVX25" s="194"/>
      <c r="KVY25" s="194"/>
      <c r="KVZ25" s="194"/>
      <c r="KWA25" s="194"/>
      <c r="KWB25" s="194"/>
      <c r="KWC25" s="194"/>
      <c r="KWD25" s="194"/>
      <c r="KWE25" s="194"/>
      <c r="KWF25" s="194"/>
      <c r="KWG25" s="194"/>
      <c r="KWH25" s="194"/>
      <c r="KWI25" s="194"/>
      <c r="KWJ25" s="194"/>
      <c r="KWK25" s="194"/>
      <c r="KWL25" s="194"/>
      <c r="KWM25" s="194"/>
      <c r="KWN25" s="194"/>
      <c r="KWO25" s="194"/>
      <c r="KWP25" s="194"/>
      <c r="KWQ25" s="194"/>
      <c r="KWR25" s="194"/>
      <c r="KWS25" s="194"/>
      <c r="KWT25" s="194"/>
      <c r="KWU25" s="194"/>
      <c r="KWV25" s="194"/>
      <c r="KWW25" s="194"/>
      <c r="KWX25" s="194"/>
      <c r="KWY25" s="194"/>
      <c r="KWZ25" s="194"/>
      <c r="KXA25" s="194"/>
      <c r="KXB25" s="194"/>
      <c r="KXC25" s="194"/>
      <c r="KXD25" s="194"/>
      <c r="KXE25" s="194"/>
      <c r="KXF25" s="194"/>
      <c r="KXG25" s="194"/>
      <c r="KXH25" s="194"/>
      <c r="KXI25" s="194"/>
      <c r="KXJ25" s="194"/>
      <c r="KXK25" s="194"/>
      <c r="KXL25" s="194"/>
      <c r="KXM25" s="194"/>
      <c r="KXN25" s="194"/>
      <c r="KXO25" s="194"/>
      <c r="KXP25" s="194"/>
      <c r="KXQ25" s="194"/>
      <c r="KXR25" s="194"/>
      <c r="KXS25" s="194"/>
      <c r="KXT25" s="194"/>
      <c r="KXU25" s="194"/>
      <c r="KXV25" s="194"/>
      <c r="KXW25" s="194"/>
      <c r="KXX25" s="194"/>
      <c r="KXY25" s="194"/>
      <c r="KXZ25" s="194"/>
      <c r="KYA25" s="194"/>
      <c r="KYB25" s="194"/>
      <c r="KYC25" s="194"/>
      <c r="KYD25" s="194"/>
      <c r="KYE25" s="194"/>
      <c r="KYF25" s="194"/>
      <c r="KYG25" s="194"/>
      <c r="KYH25" s="194"/>
      <c r="KYI25" s="194"/>
      <c r="KYJ25" s="194"/>
      <c r="KYK25" s="194"/>
      <c r="KYL25" s="194"/>
      <c r="KYM25" s="194"/>
      <c r="KYN25" s="194"/>
      <c r="KYO25" s="194"/>
      <c r="KYP25" s="194"/>
      <c r="KYQ25" s="194"/>
      <c r="KYR25" s="194"/>
      <c r="KYS25" s="194"/>
      <c r="KYT25" s="194"/>
      <c r="KYU25" s="194"/>
      <c r="KYV25" s="194"/>
      <c r="KYW25" s="194"/>
      <c r="KYX25" s="194"/>
      <c r="KYY25" s="194"/>
      <c r="KYZ25" s="194"/>
      <c r="KZA25" s="194"/>
      <c r="KZB25" s="194"/>
      <c r="KZC25" s="194"/>
      <c r="KZD25" s="194"/>
      <c r="KZE25" s="194"/>
      <c r="KZF25" s="194"/>
      <c r="KZG25" s="194"/>
      <c r="KZH25" s="194"/>
      <c r="KZI25" s="194"/>
      <c r="KZJ25" s="194"/>
      <c r="KZK25" s="194"/>
      <c r="KZL25" s="194"/>
      <c r="KZM25" s="194"/>
      <c r="KZN25" s="194"/>
      <c r="KZO25" s="194"/>
      <c r="KZP25" s="194"/>
      <c r="KZQ25" s="194"/>
      <c r="KZR25" s="194"/>
      <c r="KZS25" s="194"/>
      <c r="KZT25" s="194"/>
      <c r="KZU25" s="194"/>
      <c r="KZV25" s="194"/>
      <c r="KZW25" s="194"/>
      <c r="KZX25" s="194"/>
      <c r="KZY25" s="194"/>
      <c r="KZZ25" s="194"/>
      <c r="LAA25" s="194"/>
      <c r="LAB25" s="194"/>
      <c r="LAC25" s="194"/>
      <c r="LAD25" s="194"/>
      <c r="LAE25" s="194"/>
      <c r="LAF25" s="194"/>
      <c r="LAG25" s="194"/>
      <c r="LAH25" s="194"/>
      <c r="LAI25" s="194"/>
      <c r="LAJ25" s="194"/>
      <c r="LAK25" s="194"/>
      <c r="LAL25" s="194"/>
      <c r="LAM25" s="194"/>
      <c r="LAN25" s="194"/>
      <c r="LAO25" s="194"/>
      <c r="LAP25" s="194"/>
      <c r="LAQ25" s="194"/>
      <c r="LAR25" s="194"/>
      <c r="LAS25" s="194"/>
      <c r="LAT25" s="194"/>
      <c r="LAU25" s="194"/>
      <c r="LAV25" s="194"/>
      <c r="LAW25" s="194"/>
      <c r="LAX25" s="194"/>
      <c r="LAY25" s="194"/>
      <c r="LAZ25" s="194"/>
      <c r="LBA25" s="194"/>
      <c r="LBB25" s="194"/>
      <c r="LBC25" s="194"/>
      <c r="LBD25" s="194"/>
      <c r="LBE25" s="194"/>
      <c r="LBF25" s="194"/>
      <c r="LBG25" s="194"/>
      <c r="LBH25" s="194"/>
      <c r="LBI25" s="194"/>
      <c r="LBJ25" s="194"/>
      <c r="LBK25" s="194"/>
      <c r="LBL25" s="194"/>
      <c r="LBM25" s="194"/>
      <c r="LBN25" s="194"/>
      <c r="LBO25" s="194"/>
      <c r="LBP25" s="194"/>
      <c r="LBQ25" s="194"/>
      <c r="LBR25" s="194"/>
      <c r="LBS25" s="194"/>
      <c r="LBT25" s="194"/>
      <c r="LBU25" s="194"/>
      <c r="LBV25" s="194"/>
      <c r="LBW25" s="194"/>
      <c r="LBX25" s="194"/>
      <c r="LBY25" s="194"/>
      <c r="LBZ25" s="194"/>
      <c r="LCA25" s="194"/>
      <c r="LCB25" s="194"/>
      <c r="LCC25" s="194"/>
      <c r="LCD25" s="194"/>
      <c r="LCE25" s="194"/>
      <c r="LCF25" s="194"/>
      <c r="LCG25" s="194"/>
      <c r="LCH25" s="194"/>
      <c r="LCI25" s="194"/>
      <c r="LCJ25" s="194"/>
      <c r="LCK25" s="194"/>
      <c r="LCL25" s="194"/>
      <c r="LCM25" s="194"/>
      <c r="LCN25" s="194"/>
      <c r="LCO25" s="194"/>
      <c r="LCP25" s="194"/>
      <c r="LCQ25" s="194"/>
      <c r="LCR25" s="194"/>
      <c r="LCS25" s="194"/>
      <c r="LCT25" s="194"/>
      <c r="LCU25" s="194"/>
      <c r="LCV25" s="194"/>
      <c r="LCW25" s="194"/>
      <c r="LCX25" s="194"/>
      <c r="LCY25" s="194"/>
      <c r="LCZ25" s="194"/>
      <c r="LDA25" s="194"/>
      <c r="LDB25" s="194"/>
      <c r="LDC25" s="194"/>
      <c r="LDD25" s="194"/>
      <c r="LDE25" s="194"/>
      <c r="LDF25" s="194"/>
      <c r="LDG25" s="194"/>
      <c r="LDH25" s="194"/>
      <c r="LDI25" s="194"/>
      <c r="LDJ25" s="194"/>
      <c r="LDK25" s="194"/>
      <c r="LDL25" s="194"/>
      <c r="LDM25" s="194"/>
      <c r="LDN25" s="194"/>
      <c r="LDO25" s="194"/>
      <c r="LDP25" s="194"/>
      <c r="LDQ25" s="194"/>
      <c r="LDR25" s="194"/>
      <c r="LDS25" s="194"/>
      <c r="LDT25" s="194"/>
      <c r="LDU25" s="194"/>
      <c r="LDV25" s="194"/>
      <c r="LDW25" s="194"/>
      <c r="LDX25" s="194"/>
      <c r="LDY25" s="194"/>
      <c r="LDZ25" s="194"/>
      <c r="LEA25" s="194"/>
      <c r="LEB25" s="194"/>
      <c r="LEC25" s="194"/>
      <c r="LED25" s="194"/>
      <c r="LEE25" s="194"/>
      <c r="LEF25" s="194"/>
      <c r="LEG25" s="194"/>
      <c r="LEH25" s="194"/>
      <c r="LEI25" s="194"/>
      <c r="LEJ25" s="194"/>
      <c r="LEK25" s="194"/>
      <c r="LEL25" s="194"/>
      <c r="LEM25" s="194"/>
      <c r="LEN25" s="194"/>
      <c r="LEO25" s="194"/>
      <c r="LEP25" s="194"/>
      <c r="LEQ25" s="194"/>
      <c r="LER25" s="194"/>
      <c r="LES25" s="194"/>
      <c r="LET25" s="194"/>
      <c r="LEU25" s="194"/>
      <c r="LEV25" s="194"/>
      <c r="LEW25" s="194"/>
      <c r="LEX25" s="194"/>
      <c r="LEY25" s="194"/>
      <c r="LEZ25" s="194"/>
      <c r="LFA25" s="194"/>
      <c r="LFB25" s="194"/>
      <c r="LFC25" s="194"/>
      <c r="LFD25" s="194"/>
      <c r="LFE25" s="194"/>
      <c r="LFF25" s="194"/>
      <c r="LFG25" s="194"/>
      <c r="LFH25" s="194"/>
      <c r="LFI25" s="194"/>
      <c r="LFJ25" s="194"/>
      <c r="LFK25" s="194"/>
      <c r="LFL25" s="194"/>
      <c r="LFM25" s="194"/>
      <c r="LFN25" s="194"/>
      <c r="LFO25" s="194"/>
      <c r="LFP25" s="194"/>
      <c r="LFQ25" s="194"/>
      <c r="LFR25" s="194"/>
      <c r="LFS25" s="194"/>
      <c r="LFT25" s="194"/>
      <c r="LFU25" s="194"/>
      <c r="LFV25" s="194"/>
      <c r="LFW25" s="194"/>
      <c r="LFX25" s="194"/>
      <c r="LFY25" s="194"/>
      <c r="LFZ25" s="194"/>
      <c r="LGA25" s="194"/>
      <c r="LGB25" s="194"/>
      <c r="LGC25" s="194"/>
      <c r="LGD25" s="194"/>
      <c r="LGE25" s="194"/>
      <c r="LGF25" s="194"/>
      <c r="LGG25" s="194"/>
      <c r="LGH25" s="194"/>
      <c r="LGI25" s="194"/>
      <c r="LGJ25" s="194"/>
      <c r="LGK25" s="194"/>
      <c r="LGL25" s="194"/>
      <c r="LGM25" s="194"/>
      <c r="LGN25" s="194"/>
      <c r="LGO25" s="194"/>
      <c r="LGP25" s="194"/>
      <c r="LGQ25" s="194"/>
      <c r="LGR25" s="194"/>
      <c r="LGS25" s="194"/>
      <c r="LGT25" s="194"/>
      <c r="LGU25" s="194"/>
      <c r="LGV25" s="194"/>
      <c r="LGW25" s="194"/>
      <c r="LGX25" s="194"/>
      <c r="LGY25" s="194"/>
      <c r="LGZ25" s="194"/>
      <c r="LHA25" s="194"/>
      <c r="LHB25" s="194"/>
      <c r="LHC25" s="194"/>
      <c r="LHD25" s="194"/>
      <c r="LHE25" s="194"/>
      <c r="LHF25" s="194"/>
      <c r="LHG25" s="194"/>
      <c r="LHH25" s="194"/>
      <c r="LHI25" s="194"/>
      <c r="LHJ25" s="194"/>
      <c r="LHK25" s="194"/>
      <c r="LHL25" s="194"/>
      <c r="LHM25" s="194"/>
      <c r="LHN25" s="194"/>
      <c r="LHO25" s="194"/>
      <c r="LHP25" s="194"/>
      <c r="LHQ25" s="194"/>
      <c r="LHR25" s="194"/>
      <c r="LHS25" s="194"/>
      <c r="LHT25" s="194"/>
      <c r="LHU25" s="194"/>
      <c r="LHV25" s="194"/>
      <c r="LHW25" s="194"/>
      <c r="LHX25" s="194"/>
      <c r="LHY25" s="194"/>
      <c r="LHZ25" s="194"/>
      <c r="LIA25" s="194"/>
      <c r="LIB25" s="194"/>
      <c r="LIC25" s="194"/>
      <c r="LID25" s="194"/>
      <c r="LIE25" s="194"/>
      <c r="LIF25" s="194"/>
      <c r="LIG25" s="194"/>
      <c r="LIH25" s="194"/>
      <c r="LII25" s="194"/>
      <c r="LIJ25" s="194"/>
      <c r="LIK25" s="194"/>
      <c r="LIL25" s="194"/>
      <c r="LIM25" s="194"/>
      <c r="LIN25" s="194"/>
      <c r="LIO25" s="194"/>
      <c r="LIP25" s="194"/>
      <c r="LIQ25" s="194"/>
      <c r="LIR25" s="194"/>
      <c r="LIS25" s="194"/>
      <c r="LIT25" s="194"/>
      <c r="LIU25" s="194"/>
      <c r="LIV25" s="194"/>
      <c r="LIW25" s="194"/>
      <c r="LIX25" s="194"/>
      <c r="LIY25" s="194"/>
      <c r="LIZ25" s="194"/>
      <c r="LJA25" s="194"/>
      <c r="LJB25" s="194"/>
      <c r="LJC25" s="194"/>
      <c r="LJD25" s="194"/>
      <c r="LJE25" s="194"/>
      <c r="LJF25" s="194"/>
      <c r="LJG25" s="194"/>
      <c r="LJH25" s="194"/>
      <c r="LJI25" s="194"/>
      <c r="LJJ25" s="194"/>
      <c r="LJK25" s="194"/>
      <c r="LJL25" s="194"/>
      <c r="LJM25" s="194"/>
      <c r="LJN25" s="194"/>
      <c r="LJO25" s="194"/>
      <c r="LJP25" s="194"/>
      <c r="LJQ25" s="194"/>
      <c r="LJR25" s="194"/>
      <c r="LJS25" s="194"/>
      <c r="LJT25" s="194"/>
      <c r="LJU25" s="194"/>
      <c r="LJV25" s="194"/>
      <c r="LJW25" s="194"/>
      <c r="LJX25" s="194"/>
      <c r="LJY25" s="194"/>
      <c r="LJZ25" s="194"/>
      <c r="LKA25" s="194"/>
      <c r="LKB25" s="194"/>
      <c r="LKC25" s="194"/>
      <c r="LKD25" s="194"/>
      <c r="LKE25" s="194"/>
      <c r="LKF25" s="194"/>
      <c r="LKG25" s="194"/>
      <c r="LKH25" s="194"/>
      <c r="LKI25" s="194"/>
      <c r="LKJ25" s="194"/>
      <c r="LKK25" s="194"/>
      <c r="LKL25" s="194"/>
      <c r="LKM25" s="194"/>
      <c r="LKN25" s="194"/>
      <c r="LKO25" s="194"/>
      <c r="LKP25" s="194"/>
      <c r="LKQ25" s="194"/>
      <c r="LKR25" s="194"/>
      <c r="LKS25" s="194"/>
      <c r="LKT25" s="194"/>
      <c r="LKU25" s="194"/>
      <c r="LKV25" s="194"/>
      <c r="LKW25" s="194"/>
      <c r="LKX25" s="194"/>
      <c r="LKY25" s="194"/>
      <c r="LKZ25" s="194"/>
      <c r="LLA25" s="194"/>
      <c r="LLB25" s="194"/>
      <c r="LLC25" s="194"/>
      <c r="LLD25" s="194"/>
      <c r="LLE25" s="194"/>
      <c r="LLF25" s="194"/>
      <c r="LLG25" s="194"/>
      <c r="LLH25" s="194"/>
      <c r="LLI25" s="194"/>
      <c r="LLJ25" s="194"/>
      <c r="LLK25" s="194"/>
      <c r="LLL25" s="194"/>
      <c r="LLM25" s="194"/>
      <c r="LLN25" s="194"/>
      <c r="LLO25" s="194"/>
      <c r="LLP25" s="194"/>
      <c r="LLQ25" s="194"/>
      <c r="LLR25" s="194"/>
      <c r="LLS25" s="194"/>
      <c r="LLT25" s="194"/>
      <c r="LLU25" s="194"/>
      <c r="LLV25" s="194"/>
      <c r="LLW25" s="194"/>
      <c r="LLX25" s="194"/>
      <c r="LLY25" s="194"/>
      <c r="LLZ25" s="194"/>
      <c r="LMA25" s="194"/>
      <c r="LMB25" s="194"/>
      <c r="LMC25" s="194"/>
      <c r="LMD25" s="194"/>
      <c r="LME25" s="194"/>
      <c r="LMF25" s="194"/>
      <c r="LMG25" s="194"/>
      <c r="LMH25" s="194"/>
      <c r="LMI25" s="194"/>
      <c r="LMJ25" s="194"/>
      <c r="LMK25" s="194"/>
      <c r="LML25" s="194"/>
      <c r="LMM25" s="194"/>
      <c r="LMN25" s="194"/>
      <c r="LMO25" s="194"/>
      <c r="LMP25" s="194"/>
      <c r="LMQ25" s="194"/>
      <c r="LMR25" s="194"/>
      <c r="LMS25" s="194"/>
      <c r="LMT25" s="194"/>
      <c r="LMU25" s="194"/>
      <c r="LMV25" s="194"/>
      <c r="LMW25" s="194"/>
      <c r="LMX25" s="194"/>
      <c r="LMY25" s="194"/>
      <c r="LMZ25" s="194"/>
      <c r="LNA25" s="194"/>
      <c r="LNB25" s="194"/>
      <c r="LNC25" s="194"/>
      <c r="LND25" s="194"/>
      <c r="LNE25" s="194"/>
      <c r="LNF25" s="194"/>
      <c r="LNG25" s="194"/>
      <c r="LNH25" s="194"/>
      <c r="LNI25" s="194"/>
      <c r="LNJ25" s="194"/>
      <c r="LNK25" s="194"/>
      <c r="LNL25" s="194"/>
      <c r="LNM25" s="194"/>
      <c r="LNN25" s="194"/>
      <c r="LNO25" s="194"/>
      <c r="LNP25" s="194"/>
      <c r="LNQ25" s="194"/>
      <c r="LNR25" s="194"/>
      <c r="LNS25" s="194"/>
      <c r="LNT25" s="194"/>
      <c r="LNU25" s="194"/>
      <c r="LNV25" s="194"/>
      <c r="LNW25" s="194"/>
      <c r="LNX25" s="194"/>
      <c r="LNY25" s="194"/>
      <c r="LNZ25" s="194"/>
      <c r="LOA25" s="194"/>
      <c r="LOB25" s="194"/>
      <c r="LOC25" s="194"/>
      <c r="LOD25" s="194"/>
      <c r="LOE25" s="194"/>
      <c r="LOF25" s="194"/>
      <c r="LOG25" s="194"/>
      <c r="LOH25" s="194"/>
      <c r="LOI25" s="194"/>
      <c r="LOJ25" s="194"/>
      <c r="LOK25" s="194"/>
      <c r="LOL25" s="194"/>
      <c r="LOM25" s="194"/>
      <c r="LON25" s="194"/>
      <c r="LOO25" s="194"/>
      <c r="LOP25" s="194"/>
      <c r="LOQ25" s="194"/>
      <c r="LOR25" s="194"/>
      <c r="LOS25" s="194"/>
      <c r="LOT25" s="194"/>
      <c r="LOU25" s="194"/>
      <c r="LOV25" s="194"/>
      <c r="LOW25" s="194"/>
      <c r="LOX25" s="194"/>
      <c r="LOY25" s="194"/>
      <c r="LOZ25" s="194"/>
      <c r="LPA25" s="194"/>
      <c r="LPB25" s="194"/>
      <c r="LPC25" s="194"/>
      <c r="LPD25" s="194"/>
      <c r="LPE25" s="194"/>
      <c r="LPF25" s="194"/>
      <c r="LPG25" s="194"/>
      <c r="LPH25" s="194"/>
      <c r="LPI25" s="194"/>
      <c r="LPJ25" s="194"/>
      <c r="LPK25" s="194"/>
      <c r="LPL25" s="194"/>
      <c r="LPM25" s="194"/>
      <c r="LPN25" s="194"/>
      <c r="LPO25" s="194"/>
      <c r="LPP25" s="194"/>
      <c r="LPQ25" s="194"/>
      <c r="LPR25" s="194"/>
      <c r="LPS25" s="194"/>
      <c r="LPT25" s="194"/>
      <c r="LPU25" s="194"/>
      <c r="LPV25" s="194"/>
      <c r="LPW25" s="194"/>
      <c r="LPX25" s="194"/>
      <c r="LPY25" s="194"/>
      <c r="LPZ25" s="194"/>
      <c r="LQA25" s="194"/>
      <c r="LQB25" s="194"/>
      <c r="LQC25" s="194"/>
      <c r="LQD25" s="194"/>
      <c r="LQE25" s="194"/>
      <c r="LQF25" s="194"/>
      <c r="LQG25" s="194"/>
      <c r="LQH25" s="194"/>
      <c r="LQI25" s="194"/>
      <c r="LQJ25" s="194"/>
      <c r="LQK25" s="194"/>
      <c r="LQL25" s="194"/>
      <c r="LQM25" s="194"/>
      <c r="LQN25" s="194"/>
      <c r="LQO25" s="194"/>
      <c r="LQP25" s="194"/>
      <c r="LQQ25" s="194"/>
      <c r="LQR25" s="194"/>
      <c r="LQS25" s="194"/>
      <c r="LQT25" s="194"/>
      <c r="LQU25" s="194"/>
      <c r="LQV25" s="194"/>
      <c r="LQW25" s="194"/>
      <c r="LQX25" s="194"/>
      <c r="LQY25" s="194"/>
      <c r="LQZ25" s="194"/>
      <c r="LRA25" s="194"/>
      <c r="LRB25" s="194"/>
      <c r="LRC25" s="194"/>
      <c r="LRD25" s="194"/>
      <c r="LRE25" s="194"/>
      <c r="LRF25" s="194"/>
      <c r="LRG25" s="194"/>
      <c r="LRH25" s="194"/>
      <c r="LRI25" s="194"/>
      <c r="LRJ25" s="194"/>
      <c r="LRK25" s="194"/>
      <c r="LRL25" s="194"/>
      <c r="LRM25" s="194"/>
      <c r="LRN25" s="194"/>
      <c r="LRO25" s="194"/>
      <c r="LRP25" s="194"/>
      <c r="LRQ25" s="194"/>
      <c r="LRR25" s="194"/>
      <c r="LRS25" s="194"/>
      <c r="LRT25" s="194"/>
      <c r="LRU25" s="194"/>
      <c r="LRV25" s="194"/>
      <c r="LRW25" s="194"/>
      <c r="LRX25" s="194"/>
      <c r="LRY25" s="194"/>
      <c r="LRZ25" s="194"/>
      <c r="LSA25" s="194"/>
      <c r="LSB25" s="194"/>
      <c r="LSC25" s="194"/>
      <c r="LSD25" s="194"/>
      <c r="LSE25" s="194"/>
      <c r="LSF25" s="194"/>
      <c r="LSG25" s="194"/>
      <c r="LSH25" s="194"/>
      <c r="LSI25" s="194"/>
      <c r="LSJ25" s="194"/>
      <c r="LSK25" s="194"/>
      <c r="LSL25" s="194"/>
      <c r="LSM25" s="194"/>
      <c r="LSN25" s="194"/>
      <c r="LSO25" s="194"/>
      <c r="LSP25" s="194"/>
      <c r="LSQ25" s="194"/>
      <c r="LSR25" s="194"/>
      <c r="LSS25" s="194"/>
      <c r="LST25" s="194"/>
      <c r="LSU25" s="194"/>
      <c r="LSV25" s="194"/>
      <c r="LSW25" s="194"/>
      <c r="LSX25" s="194"/>
      <c r="LSY25" s="194"/>
      <c r="LSZ25" s="194"/>
      <c r="LTA25" s="194"/>
      <c r="LTB25" s="194"/>
      <c r="LTC25" s="194"/>
      <c r="LTD25" s="194"/>
      <c r="LTE25" s="194"/>
      <c r="LTF25" s="194"/>
      <c r="LTG25" s="194"/>
      <c r="LTH25" s="194"/>
      <c r="LTI25" s="194"/>
      <c r="LTJ25" s="194"/>
      <c r="LTK25" s="194"/>
      <c r="LTL25" s="194"/>
      <c r="LTM25" s="194"/>
      <c r="LTN25" s="194"/>
      <c r="LTO25" s="194"/>
      <c r="LTP25" s="194"/>
      <c r="LTQ25" s="194"/>
      <c r="LTR25" s="194"/>
      <c r="LTS25" s="194"/>
      <c r="LTT25" s="194"/>
      <c r="LTU25" s="194"/>
      <c r="LTV25" s="194"/>
      <c r="LTW25" s="194"/>
      <c r="LTX25" s="194"/>
      <c r="LTY25" s="194"/>
      <c r="LTZ25" s="194"/>
      <c r="LUA25" s="194"/>
      <c r="LUB25" s="194"/>
      <c r="LUC25" s="194"/>
      <c r="LUD25" s="194"/>
      <c r="LUE25" s="194"/>
      <c r="LUF25" s="194"/>
      <c r="LUG25" s="194"/>
      <c r="LUH25" s="194"/>
      <c r="LUI25" s="194"/>
      <c r="LUJ25" s="194"/>
      <c r="LUK25" s="194"/>
      <c r="LUL25" s="194"/>
      <c r="LUM25" s="194"/>
      <c r="LUN25" s="194"/>
      <c r="LUO25" s="194"/>
      <c r="LUP25" s="194"/>
      <c r="LUQ25" s="194"/>
      <c r="LUR25" s="194"/>
      <c r="LUS25" s="194"/>
      <c r="LUT25" s="194"/>
      <c r="LUU25" s="194"/>
      <c r="LUV25" s="194"/>
      <c r="LUW25" s="194"/>
      <c r="LUX25" s="194"/>
      <c r="LUY25" s="194"/>
      <c r="LUZ25" s="194"/>
      <c r="LVA25" s="194"/>
      <c r="LVB25" s="194"/>
      <c r="LVC25" s="194"/>
      <c r="LVD25" s="194"/>
      <c r="LVE25" s="194"/>
      <c r="LVF25" s="194"/>
      <c r="LVG25" s="194"/>
      <c r="LVH25" s="194"/>
      <c r="LVI25" s="194"/>
      <c r="LVJ25" s="194"/>
      <c r="LVK25" s="194"/>
      <c r="LVL25" s="194"/>
      <c r="LVM25" s="194"/>
      <c r="LVN25" s="194"/>
      <c r="LVO25" s="194"/>
      <c r="LVP25" s="194"/>
      <c r="LVQ25" s="194"/>
      <c r="LVR25" s="194"/>
      <c r="LVS25" s="194"/>
      <c r="LVT25" s="194"/>
      <c r="LVU25" s="194"/>
      <c r="LVV25" s="194"/>
      <c r="LVW25" s="194"/>
      <c r="LVX25" s="194"/>
      <c r="LVY25" s="194"/>
      <c r="LVZ25" s="194"/>
      <c r="LWA25" s="194"/>
      <c r="LWB25" s="194"/>
      <c r="LWC25" s="194"/>
      <c r="LWD25" s="194"/>
      <c r="LWE25" s="194"/>
      <c r="LWF25" s="194"/>
      <c r="LWG25" s="194"/>
      <c r="LWH25" s="194"/>
      <c r="LWI25" s="194"/>
      <c r="LWJ25" s="194"/>
      <c r="LWK25" s="194"/>
      <c r="LWL25" s="194"/>
      <c r="LWM25" s="194"/>
      <c r="LWN25" s="194"/>
      <c r="LWO25" s="194"/>
      <c r="LWP25" s="194"/>
      <c r="LWQ25" s="194"/>
      <c r="LWR25" s="194"/>
      <c r="LWS25" s="194"/>
      <c r="LWT25" s="194"/>
      <c r="LWU25" s="194"/>
      <c r="LWV25" s="194"/>
      <c r="LWW25" s="194"/>
      <c r="LWX25" s="194"/>
      <c r="LWY25" s="194"/>
      <c r="LWZ25" s="194"/>
      <c r="LXA25" s="194"/>
      <c r="LXB25" s="194"/>
      <c r="LXC25" s="194"/>
      <c r="LXD25" s="194"/>
      <c r="LXE25" s="194"/>
      <c r="LXF25" s="194"/>
      <c r="LXG25" s="194"/>
      <c r="LXH25" s="194"/>
      <c r="LXI25" s="194"/>
      <c r="LXJ25" s="194"/>
      <c r="LXK25" s="194"/>
      <c r="LXL25" s="194"/>
      <c r="LXM25" s="194"/>
      <c r="LXN25" s="194"/>
      <c r="LXO25" s="194"/>
      <c r="LXP25" s="194"/>
      <c r="LXQ25" s="194"/>
      <c r="LXR25" s="194"/>
      <c r="LXS25" s="194"/>
      <c r="LXT25" s="194"/>
      <c r="LXU25" s="194"/>
      <c r="LXV25" s="194"/>
      <c r="LXW25" s="194"/>
      <c r="LXX25" s="194"/>
      <c r="LXY25" s="194"/>
      <c r="LXZ25" s="194"/>
      <c r="LYA25" s="194"/>
      <c r="LYB25" s="194"/>
      <c r="LYC25" s="194"/>
      <c r="LYD25" s="194"/>
      <c r="LYE25" s="194"/>
      <c r="LYF25" s="194"/>
      <c r="LYG25" s="194"/>
      <c r="LYH25" s="194"/>
      <c r="LYI25" s="194"/>
      <c r="LYJ25" s="194"/>
      <c r="LYK25" s="194"/>
      <c r="LYL25" s="194"/>
      <c r="LYM25" s="194"/>
      <c r="LYN25" s="194"/>
      <c r="LYO25" s="194"/>
      <c r="LYP25" s="194"/>
      <c r="LYQ25" s="194"/>
      <c r="LYR25" s="194"/>
      <c r="LYS25" s="194"/>
      <c r="LYT25" s="194"/>
      <c r="LYU25" s="194"/>
      <c r="LYV25" s="194"/>
      <c r="LYW25" s="194"/>
      <c r="LYX25" s="194"/>
      <c r="LYY25" s="194"/>
      <c r="LYZ25" s="194"/>
      <c r="LZA25" s="194"/>
      <c r="LZB25" s="194"/>
      <c r="LZC25" s="194"/>
      <c r="LZD25" s="194"/>
      <c r="LZE25" s="194"/>
      <c r="LZF25" s="194"/>
      <c r="LZG25" s="194"/>
      <c r="LZH25" s="194"/>
      <c r="LZI25" s="194"/>
      <c r="LZJ25" s="194"/>
      <c r="LZK25" s="194"/>
      <c r="LZL25" s="194"/>
      <c r="LZM25" s="194"/>
      <c r="LZN25" s="194"/>
      <c r="LZO25" s="194"/>
      <c r="LZP25" s="194"/>
      <c r="LZQ25" s="194"/>
      <c r="LZR25" s="194"/>
      <c r="LZS25" s="194"/>
      <c r="LZT25" s="194"/>
      <c r="LZU25" s="194"/>
      <c r="LZV25" s="194"/>
      <c r="LZW25" s="194"/>
      <c r="LZX25" s="194"/>
      <c r="LZY25" s="194"/>
      <c r="LZZ25" s="194"/>
      <c r="MAA25" s="194"/>
      <c r="MAB25" s="194"/>
      <c r="MAC25" s="194"/>
      <c r="MAD25" s="194"/>
      <c r="MAE25" s="194"/>
      <c r="MAF25" s="194"/>
      <c r="MAG25" s="194"/>
      <c r="MAH25" s="194"/>
      <c r="MAI25" s="194"/>
      <c r="MAJ25" s="194"/>
      <c r="MAK25" s="194"/>
      <c r="MAL25" s="194"/>
      <c r="MAM25" s="194"/>
      <c r="MAN25" s="194"/>
      <c r="MAO25" s="194"/>
      <c r="MAP25" s="194"/>
      <c r="MAQ25" s="194"/>
      <c r="MAR25" s="194"/>
      <c r="MAS25" s="194"/>
      <c r="MAT25" s="194"/>
      <c r="MAU25" s="194"/>
      <c r="MAV25" s="194"/>
      <c r="MAW25" s="194"/>
      <c r="MAX25" s="194"/>
      <c r="MAY25" s="194"/>
      <c r="MAZ25" s="194"/>
      <c r="MBA25" s="194"/>
      <c r="MBB25" s="194"/>
      <c r="MBC25" s="194"/>
      <c r="MBD25" s="194"/>
      <c r="MBE25" s="194"/>
      <c r="MBF25" s="194"/>
      <c r="MBG25" s="194"/>
      <c r="MBH25" s="194"/>
      <c r="MBI25" s="194"/>
      <c r="MBJ25" s="194"/>
      <c r="MBK25" s="194"/>
      <c r="MBL25" s="194"/>
      <c r="MBM25" s="194"/>
      <c r="MBN25" s="194"/>
      <c r="MBO25" s="194"/>
      <c r="MBP25" s="194"/>
      <c r="MBQ25" s="194"/>
      <c r="MBR25" s="194"/>
      <c r="MBS25" s="194"/>
      <c r="MBT25" s="194"/>
      <c r="MBU25" s="194"/>
      <c r="MBV25" s="194"/>
      <c r="MBW25" s="194"/>
      <c r="MBX25" s="194"/>
      <c r="MBY25" s="194"/>
      <c r="MBZ25" s="194"/>
      <c r="MCA25" s="194"/>
      <c r="MCB25" s="194"/>
      <c r="MCC25" s="194"/>
      <c r="MCD25" s="194"/>
      <c r="MCE25" s="194"/>
      <c r="MCF25" s="194"/>
      <c r="MCG25" s="194"/>
      <c r="MCH25" s="194"/>
      <c r="MCI25" s="194"/>
      <c r="MCJ25" s="194"/>
      <c r="MCK25" s="194"/>
      <c r="MCL25" s="194"/>
      <c r="MCM25" s="194"/>
      <c r="MCN25" s="194"/>
      <c r="MCO25" s="194"/>
      <c r="MCP25" s="194"/>
      <c r="MCQ25" s="194"/>
      <c r="MCR25" s="194"/>
      <c r="MCS25" s="194"/>
      <c r="MCT25" s="194"/>
      <c r="MCU25" s="194"/>
      <c r="MCV25" s="194"/>
      <c r="MCW25" s="194"/>
      <c r="MCX25" s="194"/>
      <c r="MCY25" s="194"/>
      <c r="MCZ25" s="194"/>
      <c r="MDA25" s="194"/>
      <c r="MDB25" s="194"/>
      <c r="MDC25" s="194"/>
      <c r="MDD25" s="194"/>
      <c r="MDE25" s="194"/>
      <c r="MDF25" s="194"/>
      <c r="MDG25" s="194"/>
      <c r="MDH25" s="194"/>
      <c r="MDI25" s="194"/>
      <c r="MDJ25" s="194"/>
      <c r="MDK25" s="194"/>
      <c r="MDL25" s="194"/>
      <c r="MDM25" s="194"/>
      <c r="MDN25" s="194"/>
      <c r="MDO25" s="194"/>
      <c r="MDP25" s="194"/>
      <c r="MDQ25" s="194"/>
      <c r="MDR25" s="194"/>
      <c r="MDS25" s="194"/>
      <c r="MDT25" s="194"/>
      <c r="MDU25" s="194"/>
      <c r="MDV25" s="194"/>
      <c r="MDW25" s="194"/>
      <c r="MDX25" s="194"/>
      <c r="MDY25" s="194"/>
      <c r="MDZ25" s="194"/>
      <c r="MEA25" s="194"/>
      <c r="MEB25" s="194"/>
      <c r="MEC25" s="194"/>
      <c r="MED25" s="194"/>
      <c r="MEE25" s="194"/>
      <c r="MEF25" s="194"/>
      <c r="MEG25" s="194"/>
      <c r="MEH25" s="194"/>
      <c r="MEI25" s="194"/>
      <c r="MEJ25" s="194"/>
      <c r="MEK25" s="194"/>
      <c r="MEL25" s="194"/>
      <c r="MEM25" s="194"/>
      <c r="MEN25" s="194"/>
      <c r="MEO25" s="194"/>
      <c r="MEP25" s="194"/>
      <c r="MEQ25" s="194"/>
      <c r="MER25" s="194"/>
      <c r="MES25" s="194"/>
      <c r="MET25" s="194"/>
      <c r="MEU25" s="194"/>
      <c r="MEV25" s="194"/>
      <c r="MEW25" s="194"/>
      <c r="MEX25" s="194"/>
      <c r="MEY25" s="194"/>
      <c r="MEZ25" s="194"/>
      <c r="MFA25" s="194"/>
      <c r="MFB25" s="194"/>
      <c r="MFC25" s="194"/>
      <c r="MFD25" s="194"/>
      <c r="MFE25" s="194"/>
      <c r="MFF25" s="194"/>
      <c r="MFG25" s="194"/>
      <c r="MFH25" s="194"/>
      <c r="MFI25" s="194"/>
      <c r="MFJ25" s="194"/>
      <c r="MFK25" s="194"/>
      <c r="MFL25" s="194"/>
      <c r="MFM25" s="194"/>
      <c r="MFN25" s="194"/>
      <c r="MFO25" s="194"/>
      <c r="MFP25" s="194"/>
      <c r="MFQ25" s="194"/>
      <c r="MFR25" s="194"/>
      <c r="MFS25" s="194"/>
      <c r="MFT25" s="194"/>
      <c r="MFU25" s="194"/>
      <c r="MFV25" s="194"/>
      <c r="MFW25" s="194"/>
      <c r="MFX25" s="194"/>
      <c r="MFY25" s="194"/>
      <c r="MFZ25" s="194"/>
      <c r="MGA25" s="194"/>
      <c r="MGB25" s="194"/>
      <c r="MGC25" s="194"/>
      <c r="MGD25" s="194"/>
      <c r="MGE25" s="194"/>
      <c r="MGF25" s="194"/>
      <c r="MGG25" s="194"/>
      <c r="MGH25" s="194"/>
      <c r="MGI25" s="194"/>
      <c r="MGJ25" s="194"/>
      <c r="MGK25" s="194"/>
      <c r="MGL25" s="194"/>
      <c r="MGM25" s="194"/>
      <c r="MGN25" s="194"/>
      <c r="MGO25" s="194"/>
      <c r="MGP25" s="194"/>
      <c r="MGQ25" s="194"/>
      <c r="MGR25" s="194"/>
      <c r="MGS25" s="194"/>
      <c r="MGT25" s="194"/>
      <c r="MGU25" s="194"/>
      <c r="MGV25" s="194"/>
      <c r="MGW25" s="194"/>
      <c r="MGX25" s="194"/>
      <c r="MGY25" s="194"/>
      <c r="MGZ25" s="194"/>
      <c r="MHA25" s="194"/>
      <c r="MHB25" s="194"/>
      <c r="MHC25" s="194"/>
      <c r="MHD25" s="194"/>
      <c r="MHE25" s="194"/>
      <c r="MHF25" s="194"/>
      <c r="MHG25" s="194"/>
      <c r="MHH25" s="194"/>
      <c r="MHI25" s="194"/>
      <c r="MHJ25" s="194"/>
      <c r="MHK25" s="194"/>
      <c r="MHL25" s="194"/>
      <c r="MHM25" s="194"/>
      <c r="MHN25" s="194"/>
      <c r="MHO25" s="194"/>
      <c r="MHP25" s="194"/>
      <c r="MHQ25" s="194"/>
      <c r="MHR25" s="194"/>
      <c r="MHS25" s="194"/>
      <c r="MHT25" s="194"/>
      <c r="MHU25" s="194"/>
      <c r="MHV25" s="194"/>
      <c r="MHW25" s="194"/>
      <c r="MHX25" s="194"/>
      <c r="MHY25" s="194"/>
      <c r="MHZ25" s="194"/>
      <c r="MIA25" s="194"/>
      <c r="MIB25" s="194"/>
      <c r="MIC25" s="194"/>
      <c r="MID25" s="194"/>
      <c r="MIE25" s="194"/>
      <c r="MIF25" s="194"/>
      <c r="MIG25" s="194"/>
      <c r="MIH25" s="194"/>
      <c r="MII25" s="194"/>
      <c r="MIJ25" s="194"/>
      <c r="MIK25" s="194"/>
      <c r="MIL25" s="194"/>
      <c r="MIM25" s="194"/>
      <c r="MIN25" s="194"/>
      <c r="MIO25" s="194"/>
      <c r="MIP25" s="194"/>
      <c r="MIQ25" s="194"/>
      <c r="MIR25" s="194"/>
      <c r="MIS25" s="194"/>
      <c r="MIT25" s="194"/>
      <c r="MIU25" s="194"/>
      <c r="MIV25" s="194"/>
      <c r="MIW25" s="194"/>
      <c r="MIX25" s="194"/>
      <c r="MIY25" s="194"/>
      <c r="MIZ25" s="194"/>
      <c r="MJA25" s="194"/>
      <c r="MJB25" s="194"/>
      <c r="MJC25" s="194"/>
      <c r="MJD25" s="194"/>
      <c r="MJE25" s="194"/>
      <c r="MJF25" s="194"/>
      <c r="MJG25" s="194"/>
      <c r="MJH25" s="194"/>
      <c r="MJI25" s="194"/>
      <c r="MJJ25" s="194"/>
      <c r="MJK25" s="194"/>
      <c r="MJL25" s="194"/>
      <c r="MJM25" s="194"/>
      <c r="MJN25" s="194"/>
      <c r="MJO25" s="194"/>
      <c r="MJP25" s="194"/>
      <c r="MJQ25" s="194"/>
      <c r="MJR25" s="194"/>
      <c r="MJS25" s="194"/>
      <c r="MJT25" s="194"/>
      <c r="MJU25" s="194"/>
      <c r="MJV25" s="194"/>
      <c r="MJW25" s="194"/>
      <c r="MJX25" s="194"/>
      <c r="MJY25" s="194"/>
      <c r="MJZ25" s="194"/>
      <c r="MKA25" s="194"/>
      <c r="MKB25" s="194"/>
      <c r="MKC25" s="194"/>
      <c r="MKD25" s="194"/>
      <c r="MKE25" s="194"/>
      <c r="MKF25" s="194"/>
      <c r="MKG25" s="194"/>
      <c r="MKH25" s="194"/>
      <c r="MKI25" s="194"/>
      <c r="MKJ25" s="194"/>
      <c r="MKK25" s="194"/>
      <c r="MKL25" s="194"/>
      <c r="MKM25" s="194"/>
      <c r="MKN25" s="194"/>
      <c r="MKO25" s="194"/>
      <c r="MKP25" s="194"/>
      <c r="MKQ25" s="194"/>
      <c r="MKR25" s="194"/>
      <c r="MKS25" s="194"/>
      <c r="MKT25" s="194"/>
      <c r="MKU25" s="194"/>
      <c r="MKV25" s="194"/>
      <c r="MKW25" s="194"/>
      <c r="MKX25" s="194"/>
      <c r="MKY25" s="194"/>
      <c r="MKZ25" s="194"/>
      <c r="MLA25" s="194"/>
      <c r="MLB25" s="194"/>
      <c r="MLC25" s="194"/>
      <c r="MLD25" s="194"/>
      <c r="MLE25" s="194"/>
      <c r="MLF25" s="194"/>
      <c r="MLG25" s="194"/>
      <c r="MLH25" s="194"/>
      <c r="MLI25" s="194"/>
      <c r="MLJ25" s="194"/>
      <c r="MLK25" s="194"/>
      <c r="MLL25" s="194"/>
      <c r="MLM25" s="194"/>
      <c r="MLN25" s="194"/>
      <c r="MLO25" s="194"/>
      <c r="MLP25" s="194"/>
      <c r="MLQ25" s="194"/>
      <c r="MLR25" s="194"/>
      <c r="MLS25" s="194"/>
      <c r="MLT25" s="194"/>
      <c r="MLU25" s="194"/>
      <c r="MLV25" s="194"/>
      <c r="MLW25" s="194"/>
      <c r="MLX25" s="194"/>
      <c r="MLY25" s="194"/>
      <c r="MLZ25" s="194"/>
      <c r="MMA25" s="194"/>
      <c r="MMB25" s="194"/>
      <c r="MMC25" s="194"/>
      <c r="MMD25" s="194"/>
      <c r="MME25" s="194"/>
      <c r="MMF25" s="194"/>
      <c r="MMG25" s="194"/>
      <c r="MMH25" s="194"/>
      <c r="MMI25" s="194"/>
      <c r="MMJ25" s="194"/>
      <c r="MMK25" s="194"/>
      <c r="MML25" s="194"/>
      <c r="MMM25" s="194"/>
      <c r="MMN25" s="194"/>
      <c r="MMO25" s="194"/>
      <c r="MMP25" s="194"/>
      <c r="MMQ25" s="194"/>
      <c r="MMR25" s="194"/>
      <c r="MMS25" s="194"/>
      <c r="MMT25" s="194"/>
      <c r="MMU25" s="194"/>
      <c r="MMV25" s="194"/>
      <c r="MMW25" s="194"/>
      <c r="MMX25" s="194"/>
      <c r="MMY25" s="194"/>
      <c r="MMZ25" s="194"/>
      <c r="MNA25" s="194"/>
      <c r="MNB25" s="194"/>
      <c r="MNC25" s="194"/>
      <c r="MND25" s="194"/>
      <c r="MNE25" s="194"/>
      <c r="MNF25" s="194"/>
      <c r="MNG25" s="194"/>
      <c r="MNH25" s="194"/>
      <c r="MNI25" s="194"/>
      <c r="MNJ25" s="194"/>
      <c r="MNK25" s="194"/>
      <c r="MNL25" s="194"/>
      <c r="MNM25" s="194"/>
      <c r="MNN25" s="194"/>
      <c r="MNO25" s="194"/>
      <c r="MNP25" s="194"/>
      <c r="MNQ25" s="194"/>
      <c r="MNR25" s="194"/>
      <c r="MNS25" s="194"/>
      <c r="MNT25" s="194"/>
      <c r="MNU25" s="194"/>
      <c r="MNV25" s="194"/>
      <c r="MNW25" s="194"/>
      <c r="MNX25" s="194"/>
      <c r="MNY25" s="194"/>
      <c r="MNZ25" s="194"/>
      <c r="MOA25" s="194"/>
      <c r="MOB25" s="194"/>
      <c r="MOC25" s="194"/>
      <c r="MOD25" s="194"/>
      <c r="MOE25" s="194"/>
      <c r="MOF25" s="194"/>
      <c r="MOG25" s="194"/>
      <c r="MOH25" s="194"/>
      <c r="MOI25" s="194"/>
      <c r="MOJ25" s="194"/>
      <c r="MOK25" s="194"/>
      <c r="MOL25" s="194"/>
      <c r="MOM25" s="194"/>
      <c r="MON25" s="194"/>
      <c r="MOO25" s="194"/>
      <c r="MOP25" s="194"/>
      <c r="MOQ25" s="194"/>
      <c r="MOR25" s="194"/>
      <c r="MOS25" s="194"/>
      <c r="MOT25" s="194"/>
      <c r="MOU25" s="194"/>
      <c r="MOV25" s="194"/>
      <c r="MOW25" s="194"/>
      <c r="MOX25" s="194"/>
      <c r="MOY25" s="194"/>
      <c r="MOZ25" s="194"/>
      <c r="MPA25" s="194"/>
      <c r="MPB25" s="194"/>
      <c r="MPC25" s="194"/>
      <c r="MPD25" s="194"/>
      <c r="MPE25" s="194"/>
      <c r="MPF25" s="194"/>
      <c r="MPG25" s="194"/>
      <c r="MPH25" s="194"/>
      <c r="MPI25" s="194"/>
      <c r="MPJ25" s="194"/>
      <c r="MPK25" s="194"/>
      <c r="MPL25" s="194"/>
      <c r="MPM25" s="194"/>
      <c r="MPN25" s="194"/>
      <c r="MPO25" s="194"/>
      <c r="MPP25" s="194"/>
      <c r="MPQ25" s="194"/>
      <c r="MPR25" s="194"/>
      <c r="MPS25" s="194"/>
      <c r="MPT25" s="194"/>
      <c r="MPU25" s="194"/>
      <c r="MPV25" s="194"/>
      <c r="MPW25" s="194"/>
      <c r="MPX25" s="194"/>
      <c r="MPY25" s="194"/>
      <c r="MPZ25" s="194"/>
      <c r="MQA25" s="194"/>
      <c r="MQB25" s="194"/>
      <c r="MQC25" s="194"/>
      <c r="MQD25" s="194"/>
      <c r="MQE25" s="194"/>
      <c r="MQF25" s="194"/>
      <c r="MQG25" s="194"/>
      <c r="MQH25" s="194"/>
      <c r="MQI25" s="194"/>
      <c r="MQJ25" s="194"/>
      <c r="MQK25" s="194"/>
      <c r="MQL25" s="194"/>
      <c r="MQM25" s="194"/>
      <c r="MQN25" s="194"/>
      <c r="MQO25" s="194"/>
      <c r="MQP25" s="194"/>
      <c r="MQQ25" s="194"/>
      <c r="MQR25" s="194"/>
      <c r="MQS25" s="194"/>
      <c r="MQT25" s="194"/>
      <c r="MQU25" s="194"/>
      <c r="MQV25" s="194"/>
      <c r="MQW25" s="194"/>
      <c r="MQX25" s="194"/>
      <c r="MQY25" s="194"/>
      <c r="MQZ25" s="194"/>
      <c r="MRA25" s="194"/>
      <c r="MRB25" s="194"/>
      <c r="MRC25" s="194"/>
      <c r="MRD25" s="194"/>
      <c r="MRE25" s="194"/>
      <c r="MRF25" s="194"/>
      <c r="MRG25" s="194"/>
      <c r="MRH25" s="194"/>
      <c r="MRI25" s="194"/>
      <c r="MRJ25" s="194"/>
      <c r="MRK25" s="194"/>
      <c r="MRL25" s="194"/>
      <c r="MRM25" s="194"/>
      <c r="MRN25" s="194"/>
      <c r="MRO25" s="194"/>
      <c r="MRP25" s="194"/>
      <c r="MRQ25" s="194"/>
      <c r="MRR25" s="194"/>
      <c r="MRS25" s="194"/>
      <c r="MRT25" s="194"/>
      <c r="MRU25" s="194"/>
      <c r="MRV25" s="194"/>
      <c r="MRW25" s="194"/>
      <c r="MRX25" s="194"/>
      <c r="MRY25" s="194"/>
      <c r="MRZ25" s="194"/>
      <c r="MSA25" s="194"/>
      <c r="MSB25" s="194"/>
      <c r="MSC25" s="194"/>
      <c r="MSD25" s="194"/>
      <c r="MSE25" s="194"/>
      <c r="MSF25" s="194"/>
      <c r="MSG25" s="194"/>
      <c r="MSH25" s="194"/>
      <c r="MSI25" s="194"/>
      <c r="MSJ25" s="194"/>
      <c r="MSK25" s="194"/>
      <c r="MSL25" s="194"/>
      <c r="MSM25" s="194"/>
      <c r="MSN25" s="194"/>
      <c r="MSO25" s="194"/>
      <c r="MSP25" s="194"/>
      <c r="MSQ25" s="194"/>
      <c r="MSR25" s="194"/>
      <c r="MSS25" s="194"/>
      <c r="MST25" s="194"/>
      <c r="MSU25" s="194"/>
      <c r="MSV25" s="194"/>
      <c r="MSW25" s="194"/>
      <c r="MSX25" s="194"/>
      <c r="MSY25" s="194"/>
      <c r="MSZ25" s="194"/>
      <c r="MTA25" s="194"/>
      <c r="MTB25" s="194"/>
      <c r="MTC25" s="194"/>
      <c r="MTD25" s="194"/>
      <c r="MTE25" s="194"/>
      <c r="MTF25" s="194"/>
      <c r="MTG25" s="194"/>
      <c r="MTH25" s="194"/>
      <c r="MTI25" s="194"/>
      <c r="MTJ25" s="194"/>
      <c r="MTK25" s="194"/>
      <c r="MTL25" s="194"/>
      <c r="MTM25" s="194"/>
      <c r="MTN25" s="194"/>
      <c r="MTO25" s="194"/>
      <c r="MTP25" s="194"/>
      <c r="MTQ25" s="194"/>
      <c r="MTR25" s="194"/>
      <c r="MTS25" s="194"/>
      <c r="MTT25" s="194"/>
      <c r="MTU25" s="194"/>
      <c r="MTV25" s="194"/>
      <c r="MTW25" s="194"/>
      <c r="MTX25" s="194"/>
      <c r="MTY25" s="194"/>
      <c r="MTZ25" s="194"/>
      <c r="MUA25" s="194"/>
      <c r="MUB25" s="194"/>
      <c r="MUC25" s="194"/>
      <c r="MUD25" s="194"/>
      <c r="MUE25" s="194"/>
      <c r="MUF25" s="194"/>
      <c r="MUG25" s="194"/>
      <c r="MUH25" s="194"/>
      <c r="MUI25" s="194"/>
      <c r="MUJ25" s="194"/>
      <c r="MUK25" s="194"/>
      <c r="MUL25" s="194"/>
      <c r="MUM25" s="194"/>
      <c r="MUN25" s="194"/>
      <c r="MUO25" s="194"/>
      <c r="MUP25" s="194"/>
      <c r="MUQ25" s="194"/>
      <c r="MUR25" s="194"/>
      <c r="MUS25" s="194"/>
      <c r="MUT25" s="194"/>
      <c r="MUU25" s="194"/>
      <c r="MUV25" s="194"/>
      <c r="MUW25" s="194"/>
      <c r="MUX25" s="194"/>
      <c r="MUY25" s="194"/>
      <c r="MUZ25" s="194"/>
      <c r="MVA25" s="194"/>
      <c r="MVB25" s="194"/>
      <c r="MVC25" s="194"/>
      <c r="MVD25" s="194"/>
      <c r="MVE25" s="194"/>
      <c r="MVF25" s="194"/>
      <c r="MVG25" s="194"/>
      <c r="MVH25" s="194"/>
      <c r="MVI25" s="194"/>
      <c r="MVJ25" s="194"/>
      <c r="MVK25" s="194"/>
      <c r="MVL25" s="194"/>
      <c r="MVM25" s="194"/>
      <c r="MVN25" s="194"/>
      <c r="MVO25" s="194"/>
      <c r="MVP25" s="194"/>
      <c r="MVQ25" s="194"/>
      <c r="MVR25" s="194"/>
      <c r="MVS25" s="194"/>
      <c r="MVT25" s="194"/>
      <c r="MVU25" s="194"/>
      <c r="MVV25" s="194"/>
      <c r="MVW25" s="194"/>
      <c r="MVX25" s="194"/>
      <c r="MVY25" s="194"/>
      <c r="MVZ25" s="194"/>
      <c r="MWA25" s="194"/>
      <c r="MWB25" s="194"/>
      <c r="MWC25" s="194"/>
      <c r="MWD25" s="194"/>
      <c r="MWE25" s="194"/>
      <c r="MWF25" s="194"/>
      <c r="MWG25" s="194"/>
      <c r="MWH25" s="194"/>
      <c r="MWI25" s="194"/>
      <c r="MWJ25" s="194"/>
      <c r="MWK25" s="194"/>
      <c r="MWL25" s="194"/>
      <c r="MWM25" s="194"/>
      <c r="MWN25" s="194"/>
      <c r="MWO25" s="194"/>
      <c r="MWP25" s="194"/>
      <c r="MWQ25" s="194"/>
      <c r="MWR25" s="194"/>
      <c r="MWS25" s="194"/>
      <c r="MWT25" s="194"/>
      <c r="MWU25" s="194"/>
      <c r="MWV25" s="194"/>
      <c r="MWW25" s="194"/>
      <c r="MWX25" s="194"/>
      <c r="MWY25" s="194"/>
      <c r="MWZ25" s="194"/>
      <c r="MXA25" s="194"/>
      <c r="MXB25" s="194"/>
      <c r="MXC25" s="194"/>
      <c r="MXD25" s="194"/>
      <c r="MXE25" s="194"/>
      <c r="MXF25" s="194"/>
      <c r="MXG25" s="194"/>
      <c r="MXH25" s="194"/>
      <c r="MXI25" s="194"/>
      <c r="MXJ25" s="194"/>
      <c r="MXK25" s="194"/>
      <c r="MXL25" s="194"/>
      <c r="MXM25" s="194"/>
      <c r="MXN25" s="194"/>
      <c r="MXO25" s="194"/>
      <c r="MXP25" s="194"/>
      <c r="MXQ25" s="194"/>
      <c r="MXR25" s="194"/>
      <c r="MXS25" s="194"/>
      <c r="MXT25" s="194"/>
      <c r="MXU25" s="194"/>
      <c r="MXV25" s="194"/>
      <c r="MXW25" s="194"/>
      <c r="MXX25" s="194"/>
      <c r="MXY25" s="194"/>
      <c r="MXZ25" s="194"/>
      <c r="MYA25" s="194"/>
      <c r="MYB25" s="194"/>
      <c r="MYC25" s="194"/>
      <c r="MYD25" s="194"/>
      <c r="MYE25" s="194"/>
      <c r="MYF25" s="194"/>
      <c r="MYG25" s="194"/>
      <c r="MYH25" s="194"/>
      <c r="MYI25" s="194"/>
      <c r="MYJ25" s="194"/>
      <c r="MYK25" s="194"/>
      <c r="MYL25" s="194"/>
      <c r="MYM25" s="194"/>
      <c r="MYN25" s="194"/>
      <c r="MYO25" s="194"/>
      <c r="MYP25" s="194"/>
      <c r="MYQ25" s="194"/>
      <c r="MYR25" s="194"/>
      <c r="MYS25" s="194"/>
      <c r="MYT25" s="194"/>
      <c r="MYU25" s="194"/>
      <c r="MYV25" s="194"/>
      <c r="MYW25" s="194"/>
      <c r="MYX25" s="194"/>
      <c r="MYY25" s="194"/>
      <c r="MYZ25" s="194"/>
      <c r="MZA25" s="194"/>
      <c r="MZB25" s="194"/>
      <c r="MZC25" s="194"/>
      <c r="MZD25" s="194"/>
      <c r="MZE25" s="194"/>
      <c r="MZF25" s="194"/>
      <c r="MZG25" s="194"/>
      <c r="MZH25" s="194"/>
      <c r="MZI25" s="194"/>
      <c r="MZJ25" s="194"/>
      <c r="MZK25" s="194"/>
      <c r="MZL25" s="194"/>
      <c r="MZM25" s="194"/>
      <c r="MZN25" s="194"/>
      <c r="MZO25" s="194"/>
      <c r="MZP25" s="194"/>
      <c r="MZQ25" s="194"/>
      <c r="MZR25" s="194"/>
      <c r="MZS25" s="194"/>
      <c r="MZT25" s="194"/>
      <c r="MZU25" s="194"/>
      <c r="MZV25" s="194"/>
      <c r="MZW25" s="194"/>
      <c r="MZX25" s="194"/>
      <c r="MZY25" s="194"/>
      <c r="MZZ25" s="194"/>
      <c r="NAA25" s="194"/>
      <c r="NAB25" s="194"/>
      <c r="NAC25" s="194"/>
      <c r="NAD25" s="194"/>
      <c r="NAE25" s="194"/>
      <c r="NAF25" s="194"/>
      <c r="NAG25" s="194"/>
      <c r="NAH25" s="194"/>
      <c r="NAI25" s="194"/>
      <c r="NAJ25" s="194"/>
      <c r="NAK25" s="194"/>
      <c r="NAL25" s="194"/>
      <c r="NAM25" s="194"/>
      <c r="NAN25" s="194"/>
      <c r="NAO25" s="194"/>
      <c r="NAP25" s="194"/>
      <c r="NAQ25" s="194"/>
      <c r="NAR25" s="194"/>
      <c r="NAS25" s="194"/>
      <c r="NAT25" s="194"/>
      <c r="NAU25" s="194"/>
      <c r="NAV25" s="194"/>
      <c r="NAW25" s="194"/>
      <c r="NAX25" s="194"/>
      <c r="NAY25" s="194"/>
      <c r="NAZ25" s="194"/>
      <c r="NBA25" s="194"/>
      <c r="NBB25" s="194"/>
      <c r="NBC25" s="194"/>
      <c r="NBD25" s="194"/>
      <c r="NBE25" s="194"/>
      <c r="NBF25" s="194"/>
      <c r="NBG25" s="194"/>
      <c r="NBH25" s="194"/>
      <c r="NBI25" s="194"/>
      <c r="NBJ25" s="194"/>
      <c r="NBK25" s="194"/>
      <c r="NBL25" s="194"/>
      <c r="NBM25" s="194"/>
      <c r="NBN25" s="194"/>
      <c r="NBO25" s="194"/>
      <c r="NBP25" s="194"/>
      <c r="NBQ25" s="194"/>
      <c r="NBR25" s="194"/>
      <c r="NBS25" s="194"/>
      <c r="NBT25" s="194"/>
      <c r="NBU25" s="194"/>
      <c r="NBV25" s="194"/>
      <c r="NBW25" s="194"/>
      <c r="NBX25" s="194"/>
      <c r="NBY25" s="194"/>
      <c r="NBZ25" s="194"/>
      <c r="NCA25" s="194"/>
      <c r="NCB25" s="194"/>
      <c r="NCC25" s="194"/>
      <c r="NCD25" s="194"/>
      <c r="NCE25" s="194"/>
      <c r="NCF25" s="194"/>
      <c r="NCG25" s="194"/>
      <c r="NCH25" s="194"/>
      <c r="NCI25" s="194"/>
      <c r="NCJ25" s="194"/>
      <c r="NCK25" s="194"/>
      <c r="NCL25" s="194"/>
      <c r="NCM25" s="194"/>
      <c r="NCN25" s="194"/>
      <c r="NCO25" s="194"/>
      <c r="NCP25" s="194"/>
      <c r="NCQ25" s="194"/>
      <c r="NCR25" s="194"/>
      <c r="NCS25" s="194"/>
      <c r="NCT25" s="194"/>
      <c r="NCU25" s="194"/>
      <c r="NCV25" s="194"/>
      <c r="NCW25" s="194"/>
      <c r="NCX25" s="194"/>
      <c r="NCY25" s="194"/>
      <c r="NCZ25" s="194"/>
      <c r="NDA25" s="194"/>
      <c r="NDB25" s="194"/>
      <c r="NDC25" s="194"/>
      <c r="NDD25" s="194"/>
      <c r="NDE25" s="194"/>
      <c r="NDF25" s="194"/>
      <c r="NDG25" s="194"/>
      <c r="NDH25" s="194"/>
      <c r="NDI25" s="194"/>
      <c r="NDJ25" s="194"/>
      <c r="NDK25" s="194"/>
      <c r="NDL25" s="194"/>
      <c r="NDM25" s="194"/>
      <c r="NDN25" s="194"/>
      <c r="NDO25" s="194"/>
      <c r="NDP25" s="194"/>
      <c r="NDQ25" s="194"/>
      <c r="NDR25" s="194"/>
      <c r="NDS25" s="194"/>
      <c r="NDT25" s="194"/>
      <c r="NDU25" s="194"/>
      <c r="NDV25" s="194"/>
      <c r="NDW25" s="194"/>
      <c r="NDX25" s="194"/>
      <c r="NDY25" s="194"/>
      <c r="NDZ25" s="194"/>
      <c r="NEA25" s="194"/>
      <c r="NEB25" s="194"/>
      <c r="NEC25" s="194"/>
      <c r="NED25" s="194"/>
      <c r="NEE25" s="194"/>
      <c r="NEF25" s="194"/>
      <c r="NEG25" s="194"/>
      <c r="NEH25" s="194"/>
      <c r="NEI25" s="194"/>
      <c r="NEJ25" s="194"/>
      <c r="NEK25" s="194"/>
      <c r="NEL25" s="194"/>
      <c r="NEM25" s="194"/>
      <c r="NEN25" s="194"/>
      <c r="NEO25" s="194"/>
      <c r="NEP25" s="194"/>
      <c r="NEQ25" s="194"/>
      <c r="NER25" s="194"/>
      <c r="NES25" s="194"/>
      <c r="NET25" s="194"/>
      <c r="NEU25" s="194"/>
      <c r="NEV25" s="194"/>
      <c r="NEW25" s="194"/>
      <c r="NEX25" s="194"/>
      <c r="NEY25" s="194"/>
      <c r="NEZ25" s="194"/>
      <c r="NFA25" s="194"/>
      <c r="NFB25" s="194"/>
      <c r="NFC25" s="194"/>
      <c r="NFD25" s="194"/>
      <c r="NFE25" s="194"/>
      <c r="NFF25" s="194"/>
      <c r="NFG25" s="194"/>
      <c r="NFH25" s="194"/>
      <c r="NFI25" s="194"/>
      <c r="NFJ25" s="194"/>
      <c r="NFK25" s="194"/>
      <c r="NFL25" s="194"/>
      <c r="NFM25" s="194"/>
      <c r="NFN25" s="194"/>
      <c r="NFO25" s="194"/>
      <c r="NFP25" s="194"/>
      <c r="NFQ25" s="194"/>
      <c r="NFR25" s="194"/>
      <c r="NFS25" s="194"/>
      <c r="NFT25" s="194"/>
      <c r="NFU25" s="194"/>
      <c r="NFV25" s="194"/>
      <c r="NFW25" s="194"/>
      <c r="NFX25" s="194"/>
      <c r="NFY25" s="194"/>
      <c r="NFZ25" s="194"/>
      <c r="NGA25" s="194"/>
      <c r="NGB25" s="194"/>
      <c r="NGC25" s="194"/>
      <c r="NGD25" s="194"/>
      <c r="NGE25" s="194"/>
      <c r="NGF25" s="194"/>
      <c r="NGG25" s="194"/>
      <c r="NGH25" s="194"/>
      <c r="NGI25" s="194"/>
      <c r="NGJ25" s="194"/>
      <c r="NGK25" s="194"/>
      <c r="NGL25" s="194"/>
      <c r="NGM25" s="194"/>
      <c r="NGN25" s="194"/>
      <c r="NGO25" s="194"/>
      <c r="NGP25" s="194"/>
      <c r="NGQ25" s="194"/>
      <c r="NGR25" s="194"/>
      <c r="NGS25" s="194"/>
      <c r="NGT25" s="194"/>
      <c r="NGU25" s="194"/>
      <c r="NGV25" s="194"/>
      <c r="NGW25" s="194"/>
      <c r="NGX25" s="194"/>
      <c r="NGY25" s="194"/>
      <c r="NGZ25" s="194"/>
      <c r="NHA25" s="194"/>
      <c r="NHB25" s="194"/>
      <c r="NHC25" s="194"/>
      <c r="NHD25" s="194"/>
      <c r="NHE25" s="194"/>
      <c r="NHF25" s="194"/>
      <c r="NHG25" s="194"/>
      <c r="NHH25" s="194"/>
      <c r="NHI25" s="194"/>
      <c r="NHJ25" s="194"/>
      <c r="NHK25" s="194"/>
      <c r="NHL25" s="194"/>
      <c r="NHM25" s="194"/>
      <c r="NHN25" s="194"/>
      <c r="NHO25" s="194"/>
      <c r="NHP25" s="194"/>
      <c r="NHQ25" s="194"/>
      <c r="NHR25" s="194"/>
      <c r="NHS25" s="194"/>
      <c r="NHT25" s="194"/>
      <c r="NHU25" s="194"/>
      <c r="NHV25" s="194"/>
      <c r="NHW25" s="194"/>
      <c r="NHX25" s="194"/>
      <c r="NHY25" s="194"/>
      <c r="NHZ25" s="194"/>
      <c r="NIA25" s="194"/>
      <c r="NIB25" s="194"/>
      <c r="NIC25" s="194"/>
      <c r="NID25" s="194"/>
      <c r="NIE25" s="194"/>
      <c r="NIF25" s="194"/>
      <c r="NIG25" s="194"/>
      <c r="NIH25" s="194"/>
      <c r="NII25" s="194"/>
      <c r="NIJ25" s="194"/>
      <c r="NIK25" s="194"/>
      <c r="NIL25" s="194"/>
      <c r="NIM25" s="194"/>
      <c r="NIN25" s="194"/>
      <c r="NIO25" s="194"/>
      <c r="NIP25" s="194"/>
      <c r="NIQ25" s="194"/>
      <c r="NIR25" s="194"/>
      <c r="NIS25" s="194"/>
      <c r="NIT25" s="194"/>
      <c r="NIU25" s="194"/>
      <c r="NIV25" s="194"/>
      <c r="NIW25" s="194"/>
      <c r="NIX25" s="194"/>
      <c r="NIY25" s="194"/>
      <c r="NIZ25" s="194"/>
      <c r="NJA25" s="194"/>
      <c r="NJB25" s="194"/>
      <c r="NJC25" s="194"/>
      <c r="NJD25" s="194"/>
      <c r="NJE25" s="194"/>
      <c r="NJF25" s="194"/>
      <c r="NJG25" s="194"/>
      <c r="NJH25" s="194"/>
      <c r="NJI25" s="194"/>
      <c r="NJJ25" s="194"/>
      <c r="NJK25" s="194"/>
      <c r="NJL25" s="194"/>
      <c r="NJM25" s="194"/>
      <c r="NJN25" s="194"/>
      <c r="NJO25" s="194"/>
      <c r="NJP25" s="194"/>
      <c r="NJQ25" s="194"/>
      <c r="NJR25" s="194"/>
      <c r="NJS25" s="194"/>
      <c r="NJT25" s="194"/>
      <c r="NJU25" s="194"/>
      <c r="NJV25" s="194"/>
      <c r="NJW25" s="194"/>
      <c r="NJX25" s="194"/>
      <c r="NJY25" s="194"/>
      <c r="NJZ25" s="194"/>
      <c r="NKA25" s="194"/>
      <c r="NKB25" s="194"/>
      <c r="NKC25" s="194"/>
      <c r="NKD25" s="194"/>
      <c r="NKE25" s="194"/>
      <c r="NKF25" s="194"/>
      <c r="NKG25" s="194"/>
      <c r="NKH25" s="194"/>
      <c r="NKI25" s="194"/>
      <c r="NKJ25" s="194"/>
      <c r="NKK25" s="194"/>
      <c r="NKL25" s="194"/>
      <c r="NKM25" s="194"/>
      <c r="NKN25" s="194"/>
      <c r="NKO25" s="194"/>
      <c r="NKP25" s="194"/>
      <c r="NKQ25" s="194"/>
      <c r="NKR25" s="194"/>
      <c r="NKS25" s="194"/>
      <c r="NKT25" s="194"/>
      <c r="NKU25" s="194"/>
      <c r="NKV25" s="194"/>
      <c r="NKW25" s="194"/>
      <c r="NKX25" s="194"/>
      <c r="NKY25" s="194"/>
      <c r="NKZ25" s="194"/>
      <c r="NLA25" s="194"/>
      <c r="NLB25" s="194"/>
      <c r="NLC25" s="194"/>
      <c r="NLD25" s="194"/>
      <c r="NLE25" s="194"/>
      <c r="NLF25" s="194"/>
      <c r="NLG25" s="194"/>
      <c r="NLH25" s="194"/>
      <c r="NLI25" s="194"/>
      <c r="NLJ25" s="194"/>
      <c r="NLK25" s="194"/>
      <c r="NLL25" s="194"/>
      <c r="NLM25" s="194"/>
      <c r="NLN25" s="194"/>
      <c r="NLO25" s="194"/>
      <c r="NLP25" s="194"/>
      <c r="NLQ25" s="194"/>
      <c r="NLR25" s="194"/>
      <c r="NLS25" s="194"/>
      <c r="NLT25" s="194"/>
      <c r="NLU25" s="194"/>
      <c r="NLV25" s="194"/>
      <c r="NLW25" s="194"/>
      <c r="NLX25" s="194"/>
      <c r="NLY25" s="194"/>
      <c r="NLZ25" s="194"/>
      <c r="NMA25" s="194"/>
      <c r="NMB25" s="194"/>
      <c r="NMC25" s="194"/>
      <c r="NMD25" s="194"/>
      <c r="NME25" s="194"/>
      <c r="NMF25" s="194"/>
      <c r="NMG25" s="194"/>
      <c r="NMH25" s="194"/>
      <c r="NMI25" s="194"/>
      <c r="NMJ25" s="194"/>
      <c r="NMK25" s="194"/>
      <c r="NML25" s="194"/>
      <c r="NMM25" s="194"/>
      <c r="NMN25" s="194"/>
      <c r="NMO25" s="194"/>
      <c r="NMP25" s="194"/>
      <c r="NMQ25" s="194"/>
      <c r="NMR25" s="194"/>
      <c r="NMS25" s="194"/>
      <c r="NMT25" s="194"/>
      <c r="NMU25" s="194"/>
      <c r="NMV25" s="194"/>
      <c r="NMW25" s="194"/>
      <c r="NMX25" s="194"/>
      <c r="NMY25" s="194"/>
      <c r="NMZ25" s="194"/>
      <c r="NNA25" s="194"/>
      <c r="NNB25" s="194"/>
      <c r="NNC25" s="194"/>
      <c r="NND25" s="194"/>
      <c r="NNE25" s="194"/>
      <c r="NNF25" s="194"/>
      <c r="NNG25" s="194"/>
      <c r="NNH25" s="194"/>
      <c r="NNI25" s="194"/>
      <c r="NNJ25" s="194"/>
      <c r="NNK25" s="194"/>
      <c r="NNL25" s="194"/>
      <c r="NNM25" s="194"/>
      <c r="NNN25" s="194"/>
      <c r="NNO25" s="194"/>
      <c r="NNP25" s="194"/>
      <c r="NNQ25" s="194"/>
      <c r="NNR25" s="194"/>
      <c r="NNS25" s="194"/>
      <c r="NNT25" s="194"/>
      <c r="NNU25" s="194"/>
      <c r="NNV25" s="194"/>
      <c r="NNW25" s="194"/>
      <c r="NNX25" s="194"/>
      <c r="NNY25" s="194"/>
      <c r="NNZ25" s="194"/>
      <c r="NOA25" s="194"/>
      <c r="NOB25" s="194"/>
      <c r="NOC25" s="194"/>
      <c r="NOD25" s="194"/>
      <c r="NOE25" s="194"/>
      <c r="NOF25" s="194"/>
      <c r="NOG25" s="194"/>
      <c r="NOH25" s="194"/>
      <c r="NOI25" s="194"/>
      <c r="NOJ25" s="194"/>
      <c r="NOK25" s="194"/>
      <c r="NOL25" s="194"/>
      <c r="NOM25" s="194"/>
      <c r="NON25" s="194"/>
      <c r="NOO25" s="194"/>
      <c r="NOP25" s="194"/>
      <c r="NOQ25" s="194"/>
      <c r="NOR25" s="194"/>
      <c r="NOS25" s="194"/>
      <c r="NOT25" s="194"/>
      <c r="NOU25" s="194"/>
      <c r="NOV25" s="194"/>
      <c r="NOW25" s="194"/>
      <c r="NOX25" s="194"/>
      <c r="NOY25" s="194"/>
      <c r="NOZ25" s="194"/>
      <c r="NPA25" s="194"/>
      <c r="NPB25" s="194"/>
      <c r="NPC25" s="194"/>
      <c r="NPD25" s="194"/>
      <c r="NPE25" s="194"/>
      <c r="NPF25" s="194"/>
      <c r="NPG25" s="194"/>
      <c r="NPH25" s="194"/>
      <c r="NPI25" s="194"/>
      <c r="NPJ25" s="194"/>
      <c r="NPK25" s="194"/>
      <c r="NPL25" s="194"/>
      <c r="NPM25" s="194"/>
      <c r="NPN25" s="194"/>
      <c r="NPO25" s="194"/>
      <c r="NPP25" s="194"/>
      <c r="NPQ25" s="194"/>
      <c r="NPR25" s="194"/>
      <c r="NPS25" s="194"/>
      <c r="NPT25" s="194"/>
      <c r="NPU25" s="194"/>
      <c r="NPV25" s="194"/>
      <c r="NPW25" s="194"/>
      <c r="NPX25" s="194"/>
      <c r="NPY25" s="194"/>
      <c r="NPZ25" s="194"/>
      <c r="NQA25" s="194"/>
      <c r="NQB25" s="194"/>
      <c r="NQC25" s="194"/>
      <c r="NQD25" s="194"/>
      <c r="NQE25" s="194"/>
      <c r="NQF25" s="194"/>
      <c r="NQG25" s="194"/>
      <c r="NQH25" s="194"/>
      <c r="NQI25" s="194"/>
      <c r="NQJ25" s="194"/>
      <c r="NQK25" s="194"/>
      <c r="NQL25" s="194"/>
      <c r="NQM25" s="194"/>
      <c r="NQN25" s="194"/>
      <c r="NQO25" s="194"/>
      <c r="NQP25" s="194"/>
      <c r="NQQ25" s="194"/>
      <c r="NQR25" s="194"/>
      <c r="NQS25" s="194"/>
      <c r="NQT25" s="194"/>
      <c r="NQU25" s="194"/>
      <c r="NQV25" s="194"/>
      <c r="NQW25" s="194"/>
      <c r="NQX25" s="194"/>
      <c r="NQY25" s="194"/>
      <c r="NQZ25" s="194"/>
      <c r="NRA25" s="194"/>
      <c r="NRB25" s="194"/>
      <c r="NRC25" s="194"/>
      <c r="NRD25" s="194"/>
      <c r="NRE25" s="194"/>
      <c r="NRF25" s="194"/>
      <c r="NRG25" s="194"/>
      <c r="NRH25" s="194"/>
      <c r="NRI25" s="194"/>
      <c r="NRJ25" s="194"/>
      <c r="NRK25" s="194"/>
      <c r="NRL25" s="194"/>
      <c r="NRM25" s="194"/>
      <c r="NRN25" s="194"/>
      <c r="NRO25" s="194"/>
      <c r="NRP25" s="194"/>
      <c r="NRQ25" s="194"/>
      <c r="NRR25" s="194"/>
      <c r="NRS25" s="194"/>
      <c r="NRT25" s="194"/>
      <c r="NRU25" s="194"/>
      <c r="NRV25" s="194"/>
      <c r="NRW25" s="194"/>
      <c r="NRX25" s="194"/>
      <c r="NRY25" s="194"/>
      <c r="NRZ25" s="194"/>
      <c r="NSA25" s="194"/>
      <c r="NSB25" s="194"/>
      <c r="NSC25" s="194"/>
      <c r="NSD25" s="194"/>
      <c r="NSE25" s="194"/>
      <c r="NSF25" s="194"/>
      <c r="NSG25" s="194"/>
      <c r="NSH25" s="194"/>
      <c r="NSI25" s="194"/>
      <c r="NSJ25" s="194"/>
      <c r="NSK25" s="194"/>
      <c r="NSL25" s="194"/>
      <c r="NSM25" s="194"/>
      <c r="NSN25" s="194"/>
      <c r="NSO25" s="194"/>
      <c r="NSP25" s="194"/>
      <c r="NSQ25" s="194"/>
      <c r="NSR25" s="194"/>
      <c r="NSS25" s="194"/>
      <c r="NST25" s="194"/>
      <c r="NSU25" s="194"/>
      <c r="NSV25" s="194"/>
      <c r="NSW25" s="194"/>
      <c r="NSX25" s="194"/>
      <c r="NSY25" s="194"/>
      <c r="NSZ25" s="194"/>
      <c r="NTA25" s="194"/>
      <c r="NTB25" s="194"/>
      <c r="NTC25" s="194"/>
      <c r="NTD25" s="194"/>
      <c r="NTE25" s="194"/>
      <c r="NTF25" s="194"/>
      <c r="NTG25" s="194"/>
      <c r="NTH25" s="194"/>
      <c r="NTI25" s="194"/>
      <c r="NTJ25" s="194"/>
      <c r="NTK25" s="194"/>
      <c r="NTL25" s="194"/>
      <c r="NTM25" s="194"/>
      <c r="NTN25" s="194"/>
      <c r="NTO25" s="194"/>
      <c r="NTP25" s="194"/>
      <c r="NTQ25" s="194"/>
      <c r="NTR25" s="194"/>
      <c r="NTS25" s="194"/>
      <c r="NTT25" s="194"/>
      <c r="NTU25" s="194"/>
      <c r="NTV25" s="194"/>
      <c r="NTW25" s="194"/>
      <c r="NTX25" s="194"/>
      <c r="NTY25" s="194"/>
      <c r="NTZ25" s="194"/>
      <c r="NUA25" s="194"/>
      <c r="NUB25" s="194"/>
      <c r="NUC25" s="194"/>
      <c r="NUD25" s="194"/>
      <c r="NUE25" s="194"/>
      <c r="NUF25" s="194"/>
      <c r="NUG25" s="194"/>
      <c r="NUH25" s="194"/>
      <c r="NUI25" s="194"/>
      <c r="NUJ25" s="194"/>
      <c r="NUK25" s="194"/>
      <c r="NUL25" s="194"/>
      <c r="NUM25" s="194"/>
      <c r="NUN25" s="194"/>
      <c r="NUO25" s="194"/>
      <c r="NUP25" s="194"/>
      <c r="NUQ25" s="194"/>
      <c r="NUR25" s="194"/>
      <c r="NUS25" s="194"/>
      <c r="NUT25" s="194"/>
      <c r="NUU25" s="194"/>
      <c r="NUV25" s="194"/>
      <c r="NUW25" s="194"/>
      <c r="NUX25" s="194"/>
      <c r="NUY25" s="194"/>
      <c r="NUZ25" s="194"/>
      <c r="NVA25" s="194"/>
      <c r="NVB25" s="194"/>
      <c r="NVC25" s="194"/>
      <c r="NVD25" s="194"/>
      <c r="NVE25" s="194"/>
      <c r="NVF25" s="194"/>
      <c r="NVG25" s="194"/>
      <c r="NVH25" s="194"/>
      <c r="NVI25" s="194"/>
      <c r="NVJ25" s="194"/>
      <c r="NVK25" s="194"/>
      <c r="NVL25" s="194"/>
      <c r="NVM25" s="194"/>
      <c r="NVN25" s="194"/>
      <c r="NVO25" s="194"/>
      <c r="NVP25" s="194"/>
      <c r="NVQ25" s="194"/>
      <c r="NVR25" s="194"/>
      <c r="NVS25" s="194"/>
      <c r="NVT25" s="194"/>
      <c r="NVU25" s="194"/>
      <c r="NVV25" s="194"/>
      <c r="NVW25" s="194"/>
      <c r="NVX25" s="194"/>
      <c r="NVY25" s="194"/>
      <c r="NVZ25" s="194"/>
      <c r="NWA25" s="194"/>
      <c r="NWB25" s="194"/>
      <c r="NWC25" s="194"/>
      <c r="NWD25" s="194"/>
      <c r="NWE25" s="194"/>
      <c r="NWF25" s="194"/>
      <c r="NWG25" s="194"/>
      <c r="NWH25" s="194"/>
      <c r="NWI25" s="194"/>
      <c r="NWJ25" s="194"/>
      <c r="NWK25" s="194"/>
      <c r="NWL25" s="194"/>
      <c r="NWM25" s="194"/>
      <c r="NWN25" s="194"/>
      <c r="NWO25" s="194"/>
      <c r="NWP25" s="194"/>
      <c r="NWQ25" s="194"/>
      <c r="NWR25" s="194"/>
      <c r="NWS25" s="194"/>
      <c r="NWT25" s="194"/>
      <c r="NWU25" s="194"/>
      <c r="NWV25" s="194"/>
      <c r="NWW25" s="194"/>
      <c r="NWX25" s="194"/>
      <c r="NWY25" s="194"/>
      <c r="NWZ25" s="194"/>
      <c r="NXA25" s="194"/>
      <c r="NXB25" s="194"/>
      <c r="NXC25" s="194"/>
      <c r="NXD25" s="194"/>
      <c r="NXE25" s="194"/>
      <c r="NXF25" s="194"/>
      <c r="NXG25" s="194"/>
      <c r="NXH25" s="194"/>
      <c r="NXI25" s="194"/>
      <c r="NXJ25" s="194"/>
      <c r="NXK25" s="194"/>
      <c r="NXL25" s="194"/>
      <c r="NXM25" s="194"/>
      <c r="NXN25" s="194"/>
      <c r="NXO25" s="194"/>
      <c r="NXP25" s="194"/>
      <c r="NXQ25" s="194"/>
      <c r="NXR25" s="194"/>
      <c r="NXS25" s="194"/>
      <c r="NXT25" s="194"/>
      <c r="NXU25" s="194"/>
      <c r="NXV25" s="194"/>
      <c r="NXW25" s="194"/>
      <c r="NXX25" s="194"/>
      <c r="NXY25" s="194"/>
      <c r="NXZ25" s="194"/>
      <c r="NYA25" s="194"/>
      <c r="NYB25" s="194"/>
      <c r="NYC25" s="194"/>
      <c r="NYD25" s="194"/>
      <c r="NYE25" s="194"/>
      <c r="NYF25" s="194"/>
      <c r="NYG25" s="194"/>
      <c r="NYH25" s="194"/>
      <c r="NYI25" s="194"/>
      <c r="NYJ25" s="194"/>
      <c r="NYK25" s="194"/>
      <c r="NYL25" s="194"/>
      <c r="NYM25" s="194"/>
      <c r="NYN25" s="194"/>
      <c r="NYO25" s="194"/>
      <c r="NYP25" s="194"/>
      <c r="NYQ25" s="194"/>
      <c r="NYR25" s="194"/>
      <c r="NYS25" s="194"/>
      <c r="NYT25" s="194"/>
      <c r="NYU25" s="194"/>
      <c r="NYV25" s="194"/>
      <c r="NYW25" s="194"/>
      <c r="NYX25" s="194"/>
      <c r="NYY25" s="194"/>
      <c r="NYZ25" s="194"/>
      <c r="NZA25" s="194"/>
      <c r="NZB25" s="194"/>
      <c r="NZC25" s="194"/>
      <c r="NZD25" s="194"/>
      <c r="NZE25" s="194"/>
      <c r="NZF25" s="194"/>
      <c r="NZG25" s="194"/>
      <c r="NZH25" s="194"/>
      <c r="NZI25" s="194"/>
      <c r="NZJ25" s="194"/>
      <c r="NZK25" s="194"/>
      <c r="NZL25" s="194"/>
      <c r="NZM25" s="194"/>
      <c r="NZN25" s="194"/>
      <c r="NZO25" s="194"/>
      <c r="NZP25" s="194"/>
      <c r="NZQ25" s="194"/>
      <c r="NZR25" s="194"/>
      <c r="NZS25" s="194"/>
      <c r="NZT25" s="194"/>
      <c r="NZU25" s="194"/>
      <c r="NZV25" s="194"/>
      <c r="NZW25" s="194"/>
      <c r="NZX25" s="194"/>
      <c r="NZY25" s="194"/>
      <c r="NZZ25" s="194"/>
      <c r="OAA25" s="194"/>
      <c r="OAB25" s="194"/>
      <c r="OAC25" s="194"/>
      <c r="OAD25" s="194"/>
      <c r="OAE25" s="194"/>
      <c r="OAF25" s="194"/>
      <c r="OAG25" s="194"/>
      <c r="OAH25" s="194"/>
      <c r="OAI25" s="194"/>
      <c r="OAJ25" s="194"/>
      <c r="OAK25" s="194"/>
      <c r="OAL25" s="194"/>
      <c r="OAM25" s="194"/>
      <c r="OAN25" s="194"/>
      <c r="OAO25" s="194"/>
      <c r="OAP25" s="194"/>
      <c r="OAQ25" s="194"/>
      <c r="OAR25" s="194"/>
      <c r="OAS25" s="194"/>
      <c r="OAT25" s="194"/>
      <c r="OAU25" s="194"/>
      <c r="OAV25" s="194"/>
      <c r="OAW25" s="194"/>
      <c r="OAX25" s="194"/>
      <c r="OAY25" s="194"/>
      <c r="OAZ25" s="194"/>
      <c r="OBA25" s="194"/>
      <c r="OBB25" s="194"/>
      <c r="OBC25" s="194"/>
      <c r="OBD25" s="194"/>
      <c r="OBE25" s="194"/>
      <c r="OBF25" s="194"/>
      <c r="OBG25" s="194"/>
      <c r="OBH25" s="194"/>
      <c r="OBI25" s="194"/>
      <c r="OBJ25" s="194"/>
      <c r="OBK25" s="194"/>
      <c r="OBL25" s="194"/>
      <c r="OBM25" s="194"/>
      <c r="OBN25" s="194"/>
      <c r="OBO25" s="194"/>
      <c r="OBP25" s="194"/>
      <c r="OBQ25" s="194"/>
      <c r="OBR25" s="194"/>
      <c r="OBS25" s="194"/>
      <c r="OBT25" s="194"/>
      <c r="OBU25" s="194"/>
      <c r="OBV25" s="194"/>
      <c r="OBW25" s="194"/>
      <c r="OBX25" s="194"/>
      <c r="OBY25" s="194"/>
      <c r="OBZ25" s="194"/>
      <c r="OCA25" s="194"/>
      <c r="OCB25" s="194"/>
      <c r="OCC25" s="194"/>
      <c r="OCD25" s="194"/>
      <c r="OCE25" s="194"/>
      <c r="OCF25" s="194"/>
      <c r="OCG25" s="194"/>
      <c r="OCH25" s="194"/>
      <c r="OCI25" s="194"/>
      <c r="OCJ25" s="194"/>
      <c r="OCK25" s="194"/>
      <c r="OCL25" s="194"/>
      <c r="OCM25" s="194"/>
      <c r="OCN25" s="194"/>
      <c r="OCO25" s="194"/>
      <c r="OCP25" s="194"/>
      <c r="OCQ25" s="194"/>
      <c r="OCR25" s="194"/>
      <c r="OCS25" s="194"/>
      <c r="OCT25" s="194"/>
      <c r="OCU25" s="194"/>
      <c r="OCV25" s="194"/>
      <c r="OCW25" s="194"/>
      <c r="OCX25" s="194"/>
      <c r="OCY25" s="194"/>
      <c r="OCZ25" s="194"/>
      <c r="ODA25" s="194"/>
      <c r="ODB25" s="194"/>
      <c r="ODC25" s="194"/>
      <c r="ODD25" s="194"/>
      <c r="ODE25" s="194"/>
      <c r="ODF25" s="194"/>
      <c r="ODG25" s="194"/>
      <c r="ODH25" s="194"/>
      <c r="ODI25" s="194"/>
      <c r="ODJ25" s="194"/>
      <c r="ODK25" s="194"/>
      <c r="ODL25" s="194"/>
      <c r="ODM25" s="194"/>
      <c r="ODN25" s="194"/>
      <c r="ODO25" s="194"/>
      <c r="ODP25" s="194"/>
      <c r="ODQ25" s="194"/>
      <c r="ODR25" s="194"/>
      <c r="ODS25" s="194"/>
      <c r="ODT25" s="194"/>
      <c r="ODU25" s="194"/>
      <c r="ODV25" s="194"/>
      <c r="ODW25" s="194"/>
      <c r="ODX25" s="194"/>
      <c r="ODY25" s="194"/>
      <c r="ODZ25" s="194"/>
      <c r="OEA25" s="194"/>
      <c r="OEB25" s="194"/>
      <c r="OEC25" s="194"/>
      <c r="OED25" s="194"/>
      <c r="OEE25" s="194"/>
      <c r="OEF25" s="194"/>
      <c r="OEG25" s="194"/>
      <c r="OEH25" s="194"/>
      <c r="OEI25" s="194"/>
      <c r="OEJ25" s="194"/>
      <c r="OEK25" s="194"/>
      <c r="OEL25" s="194"/>
      <c r="OEM25" s="194"/>
      <c r="OEN25" s="194"/>
      <c r="OEO25" s="194"/>
      <c r="OEP25" s="194"/>
      <c r="OEQ25" s="194"/>
      <c r="OER25" s="194"/>
      <c r="OES25" s="194"/>
      <c r="OET25" s="194"/>
      <c r="OEU25" s="194"/>
      <c r="OEV25" s="194"/>
      <c r="OEW25" s="194"/>
      <c r="OEX25" s="194"/>
      <c r="OEY25" s="194"/>
      <c r="OEZ25" s="194"/>
      <c r="OFA25" s="194"/>
      <c r="OFB25" s="194"/>
      <c r="OFC25" s="194"/>
      <c r="OFD25" s="194"/>
      <c r="OFE25" s="194"/>
      <c r="OFF25" s="194"/>
      <c r="OFG25" s="194"/>
      <c r="OFH25" s="194"/>
      <c r="OFI25" s="194"/>
      <c r="OFJ25" s="194"/>
      <c r="OFK25" s="194"/>
      <c r="OFL25" s="194"/>
      <c r="OFM25" s="194"/>
      <c r="OFN25" s="194"/>
      <c r="OFO25" s="194"/>
      <c r="OFP25" s="194"/>
      <c r="OFQ25" s="194"/>
      <c r="OFR25" s="194"/>
      <c r="OFS25" s="194"/>
      <c r="OFT25" s="194"/>
      <c r="OFU25" s="194"/>
      <c r="OFV25" s="194"/>
      <c r="OFW25" s="194"/>
      <c r="OFX25" s="194"/>
      <c r="OFY25" s="194"/>
      <c r="OFZ25" s="194"/>
      <c r="OGA25" s="194"/>
      <c r="OGB25" s="194"/>
      <c r="OGC25" s="194"/>
      <c r="OGD25" s="194"/>
      <c r="OGE25" s="194"/>
      <c r="OGF25" s="194"/>
      <c r="OGG25" s="194"/>
      <c r="OGH25" s="194"/>
      <c r="OGI25" s="194"/>
      <c r="OGJ25" s="194"/>
      <c r="OGK25" s="194"/>
      <c r="OGL25" s="194"/>
      <c r="OGM25" s="194"/>
      <c r="OGN25" s="194"/>
      <c r="OGO25" s="194"/>
      <c r="OGP25" s="194"/>
      <c r="OGQ25" s="194"/>
      <c r="OGR25" s="194"/>
      <c r="OGS25" s="194"/>
      <c r="OGT25" s="194"/>
      <c r="OGU25" s="194"/>
      <c r="OGV25" s="194"/>
      <c r="OGW25" s="194"/>
      <c r="OGX25" s="194"/>
      <c r="OGY25" s="194"/>
      <c r="OGZ25" s="194"/>
      <c r="OHA25" s="194"/>
      <c r="OHB25" s="194"/>
      <c r="OHC25" s="194"/>
      <c r="OHD25" s="194"/>
      <c r="OHE25" s="194"/>
      <c r="OHF25" s="194"/>
      <c r="OHG25" s="194"/>
      <c r="OHH25" s="194"/>
      <c r="OHI25" s="194"/>
      <c r="OHJ25" s="194"/>
      <c r="OHK25" s="194"/>
      <c r="OHL25" s="194"/>
      <c r="OHM25" s="194"/>
      <c r="OHN25" s="194"/>
      <c r="OHO25" s="194"/>
      <c r="OHP25" s="194"/>
      <c r="OHQ25" s="194"/>
      <c r="OHR25" s="194"/>
      <c r="OHS25" s="194"/>
      <c r="OHT25" s="194"/>
      <c r="OHU25" s="194"/>
      <c r="OHV25" s="194"/>
      <c r="OHW25" s="194"/>
      <c r="OHX25" s="194"/>
      <c r="OHY25" s="194"/>
      <c r="OHZ25" s="194"/>
      <c r="OIA25" s="194"/>
      <c r="OIB25" s="194"/>
      <c r="OIC25" s="194"/>
      <c r="OID25" s="194"/>
      <c r="OIE25" s="194"/>
      <c r="OIF25" s="194"/>
      <c r="OIG25" s="194"/>
      <c r="OIH25" s="194"/>
      <c r="OII25" s="194"/>
      <c r="OIJ25" s="194"/>
      <c r="OIK25" s="194"/>
      <c r="OIL25" s="194"/>
      <c r="OIM25" s="194"/>
      <c r="OIN25" s="194"/>
      <c r="OIO25" s="194"/>
      <c r="OIP25" s="194"/>
      <c r="OIQ25" s="194"/>
      <c r="OIR25" s="194"/>
      <c r="OIS25" s="194"/>
      <c r="OIT25" s="194"/>
      <c r="OIU25" s="194"/>
      <c r="OIV25" s="194"/>
      <c r="OIW25" s="194"/>
      <c r="OIX25" s="194"/>
      <c r="OIY25" s="194"/>
      <c r="OIZ25" s="194"/>
      <c r="OJA25" s="194"/>
      <c r="OJB25" s="194"/>
      <c r="OJC25" s="194"/>
      <c r="OJD25" s="194"/>
      <c r="OJE25" s="194"/>
      <c r="OJF25" s="194"/>
      <c r="OJG25" s="194"/>
      <c r="OJH25" s="194"/>
      <c r="OJI25" s="194"/>
      <c r="OJJ25" s="194"/>
      <c r="OJK25" s="194"/>
      <c r="OJL25" s="194"/>
      <c r="OJM25" s="194"/>
      <c r="OJN25" s="194"/>
      <c r="OJO25" s="194"/>
      <c r="OJP25" s="194"/>
      <c r="OJQ25" s="194"/>
      <c r="OJR25" s="194"/>
      <c r="OJS25" s="194"/>
      <c r="OJT25" s="194"/>
      <c r="OJU25" s="194"/>
      <c r="OJV25" s="194"/>
      <c r="OJW25" s="194"/>
      <c r="OJX25" s="194"/>
      <c r="OJY25" s="194"/>
      <c r="OJZ25" s="194"/>
      <c r="OKA25" s="194"/>
      <c r="OKB25" s="194"/>
      <c r="OKC25" s="194"/>
      <c r="OKD25" s="194"/>
      <c r="OKE25" s="194"/>
      <c r="OKF25" s="194"/>
      <c r="OKG25" s="194"/>
      <c r="OKH25" s="194"/>
      <c r="OKI25" s="194"/>
      <c r="OKJ25" s="194"/>
      <c r="OKK25" s="194"/>
      <c r="OKL25" s="194"/>
      <c r="OKM25" s="194"/>
      <c r="OKN25" s="194"/>
      <c r="OKO25" s="194"/>
      <c r="OKP25" s="194"/>
      <c r="OKQ25" s="194"/>
      <c r="OKR25" s="194"/>
      <c r="OKS25" s="194"/>
      <c r="OKT25" s="194"/>
      <c r="OKU25" s="194"/>
      <c r="OKV25" s="194"/>
      <c r="OKW25" s="194"/>
      <c r="OKX25" s="194"/>
      <c r="OKY25" s="194"/>
      <c r="OKZ25" s="194"/>
      <c r="OLA25" s="194"/>
      <c r="OLB25" s="194"/>
      <c r="OLC25" s="194"/>
      <c r="OLD25" s="194"/>
      <c r="OLE25" s="194"/>
      <c r="OLF25" s="194"/>
      <c r="OLG25" s="194"/>
      <c r="OLH25" s="194"/>
      <c r="OLI25" s="194"/>
      <c r="OLJ25" s="194"/>
      <c r="OLK25" s="194"/>
      <c r="OLL25" s="194"/>
      <c r="OLM25" s="194"/>
      <c r="OLN25" s="194"/>
      <c r="OLO25" s="194"/>
      <c r="OLP25" s="194"/>
      <c r="OLQ25" s="194"/>
      <c r="OLR25" s="194"/>
      <c r="OLS25" s="194"/>
      <c r="OLT25" s="194"/>
      <c r="OLU25" s="194"/>
      <c r="OLV25" s="194"/>
      <c r="OLW25" s="194"/>
      <c r="OLX25" s="194"/>
      <c r="OLY25" s="194"/>
      <c r="OLZ25" s="194"/>
      <c r="OMA25" s="194"/>
      <c r="OMB25" s="194"/>
      <c r="OMC25" s="194"/>
      <c r="OMD25" s="194"/>
      <c r="OME25" s="194"/>
      <c r="OMF25" s="194"/>
      <c r="OMG25" s="194"/>
      <c r="OMH25" s="194"/>
      <c r="OMI25" s="194"/>
      <c r="OMJ25" s="194"/>
      <c r="OMK25" s="194"/>
      <c r="OML25" s="194"/>
      <c r="OMM25" s="194"/>
      <c r="OMN25" s="194"/>
      <c r="OMO25" s="194"/>
      <c r="OMP25" s="194"/>
      <c r="OMQ25" s="194"/>
      <c r="OMR25" s="194"/>
      <c r="OMS25" s="194"/>
      <c r="OMT25" s="194"/>
      <c r="OMU25" s="194"/>
      <c r="OMV25" s="194"/>
      <c r="OMW25" s="194"/>
      <c r="OMX25" s="194"/>
      <c r="OMY25" s="194"/>
      <c r="OMZ25" s="194"/>
      <c r="ONA25" s="194"/>
      <c r="ONB25" s="194"/>
      <c r="ONC25" s="194"/>
      <c r="OND25" s="194"/>
      <c r="ONE25" s="194"/>
      <c r="ONF25" s="194"/>
      <c r="ONG25" s="194"/>
      <c r="ONH25" s="194"/>
      <c r="ONI25" s="194"/>
      <c r="ONJ25" s="194"/>
      <c r="ONK25" s="194"/>
      <c r="ONL25" s="194"/>
      <c r="ONM25" s="194"/>
      <c r="ONN25" s="194"/>
      <c r="ONO25" s="194"/>
      <c r="ONP25" s="194"/>
      <c r="ONQ25" s="194"/>
      <c r="ONR25" s="194"/>
      <c r="ONS25" s="194"/>
      <c r="ONT25" s="194"/>
      <c r="ONU25" s="194"/>
      <c r="ONV25" s="194"/>
      <c r="ONW25" s="194"/>
      <c r="ONX25" s="194"/>
      <c r="ONY25" s="194"/>
      <c r="ONZ25" s="194"/>
      <c r="OOA25" s="194"/>
      <c r="OOB25" s="194"/>
      <c r="OOC25" s="194"/>
      <c r="OOD25" s="194"/>
      <c r="OOE25" s="194"/>
      <c r="OOF25" s="194"/>
      <c r="OOG25" s="194"/>
      <c r="OOH25" s="194"/>
      <c r="OOI25" s="194"/>
      <c r="OOJ25" s="194"/>
      <c r="OOK25" s="194"/>
      <c r="OOL25" s="194"/>
      <c r="OOM25" s="194"/>
      <c r="OON25" s="194"/>
      <c r="OOO25" s="194"/>
      <c r="OOP25" s="194"/>
      <c r="OOQ25" s="194"/>
      <c r="OOR25" s="194"/>
      <c r="OOS25" s="194"/>
      <c r="OOT25" s="194"/>
      <c r="OOU25" s="194"/>
      <c r="OOV25" s="194"/>
      <c r="OOW25" s="194"/>
      <c r="OOX25" s="194"/>
      <c r="OOY25" s="194"/>
      <c r="OOZ25" s="194"/>
      <c r="OPA25" s="194"/>
      <c r="OPB25" s="194"/>
      <c r="OPC25" s="194"/>
      <c r="OPD25" s="194"/>
      <c r="OPE25" s="194"/>
      <c r="OPF25" s="194"/>
      <c r="OPG25" s="194"/>
      <c r="OPH25" s="194"/>
      <c r="OPI25" s="194"/>
      <c r="OPJ25" s="194"/>
      <c r="OPK25" s="194"/>
      <c r="OPL25" s="194"/>
      <c r="OPM25" s="194"/>
      <c r="OPN25" s="194"/>
      <c r="OPO25" s="194"/>
      <c r="OPP25" s="194"/>
      <c r="OPQ25" s="194"/>
      <c r="OPR25" s="194"/>
      <c r="OPS25" s="194"/>
      <c r="OPT25" s="194"/>
      <c r="OPU25" s="194"/>
      <c r="OPV25" s="194"/>
      <c r="OPW25" s="194"/>
      <c r="OPX25" s="194"/>
      <c r="OPY25" s="194"/>
      <c r="OPZ25" s="194"/>
      <c r="OQA25" s="194"/>
      <c r="OQB25" s="194"/>
      <c r="OQC25" s="194"/>
      <c r="OQD25" s="194"/>
      <c r="OQE25" s="194"/>
      <c r="OQF25" s="194"/>
      <c r="OQG25" s="194"/>
      <c r="OQH25" s="194"/>
      <c r="OQI25" s="194"/>
      <c r="OQJ25" s="194"/>
      <c r="OQK25" s="194"/>
      <c r="OQL25" s="194"/>
      <c r="OQM25" s="194"/>
      <c r="OQN25" s="194"/>
      <c r="OQO25" s="194"/>
      <c r="OQP25" s="194"/>
      <c r="OQQ25" s="194"/>
      <c r="OQR25" s="194"/>
      <c r="OQS25" s="194"/>
      <c r="OQT25" s="194"/>
      <c r="OQU25" s="194"/>
      <c r="OQV25" s="194"/>
      <c r="OQW25" s="194"/>
      <c r="OQX25" s="194"/>
      <c r="OQY25" s="194"/>
      <c r="OQZ25" s="194"/>
      <c r="ORA25" s="194"/>
      <c r="ORB25" s="194"/>
      <c r="ORC25" s="194"/>
      <c r="ORD25" s="194"/>
      <c r="ORE25" s="194"/>
      <c r="ORF25" s="194"/>
      <c r="ORG25" s="194"/>
      <c r="ORH25" s="194"/>
      <c r="ORI25" s="194"/>
      <c r="ORJ25" s="194"/>
      <c r="ORK25" s="194"/>
      <c r="ORL25" s="194"/>
      <c r="ORM25" s="194"/>
      <c r="ORN25" s="194"/>
      <c r="ORO25" s="194"/>
      <c r="ORP25" s="194"/>
      <c r="ORQ25" s="194"/>
      <c r="ORR25" s="194"/>
      <c r="ORS25" s="194"/>
      <c r="ORT25" s="194"/>
      <c r="ORU25" s="194"/>
      <c r="ORV25" s="194"/>
      <c r="ORW25" s="194"/>
      <c r="ORX25" s="194"/>
      <c r="ORY25" s="194"/>
      <c r="ORZ25" s="194"/>
      <c r="OSA25" s="194"/>
      <c r="OSB25" s="194"/>
      <c r="OSC25" s="194"/>
      <c r="OSD25" s="194"/>
      <c r="OSE25" s="194"/>
      <c r="OSF25" s="194"/>
      <c r="OSG25" s="194"/>
      <c r="OSH25" s="194"/>
      <c r="OSI25" s="194"/>
      <c r="OSJ25" s="194"/>
      <c r="OSK25" s="194"/>
      <c r="OSL25" s="194"/>
      <c r="OSM25" s="194"/>
      <c r="OSN25" s="194"/>
      <c r="OSO25" s="194"/>
      <c r="OSP25" s="194"/>
      <c r="OSQ25" s="194"/>
      <c r="OSR25" s="194"/>
      <c r="OSS25" s="194"/>
      <c r="OST25" s="194"/>
      <c r="OSU25" s="194"/>
      <c r="OSV25" s="194"/>
      <c r="OSW25" s="194"/>
      <c r="OSX25" s="194"/>
      <c r="OSY25" s="194"/>
      <c r="OSZ25" s="194"/>
      <c r="OTA25" s="194"/>
      <c r="OTB25" s="194"/>
      <c r="OTC25" s="194"/>
      <c r="OTD25" s="194"/>
      <c r="OTE25" s="194"/>
      <c r="OTF25" s="194"/>
      <c r="OTG25" s="194"/>
      <c r="OTH25" s="194"/>
      <c r="OTI25" s="194"/>
      <c r="OTJ25" s="194"/>
      <c r="OTK25" s="194"/>
      <c r="OTL25" s="194"/>
      <c r="OTM25" s="194"/>
      <c r="OTN25" s="194"/>
      <c r="OTO25" s="194"/>
      <c r="OTP25" s="194"/>
      <c r="OTQ25" s="194"/>
      <c r="OTR25" s="194"/>
      <c r="OTS25" s="194"/>
      <c r="OTT25" s="194"/>
      <c r="OTU25" s="194"/>
      <c r="OTV25" s="194"/>
      <c r="OTW25" s="194"/>
      <c r="OTX25" s="194"/>
      <c r="OTY25" s="194"/>
      <c r="OTZ25" s="194"/>
      <c r="OUA25" s="194"/>
      <c r="OUB25" s="194"/>
      <c r="OUC25" s="194"/>
      <c r="OUD25" s="194"/>
      <c r="OUE25" s="194"/>
      <c r="OUF25" s="194"/>
      <c r="OUG25" s="194"/>
      <c r="OUH25" s="194"/>
      <c r="OUI25" s="194"/>
      <c r="OUJ25" s="194"/>
      <c r="OUK25" s="194"/>
      <c r="OUL25" s="194"/>
      <c r="OUM25" s="194"/>
      <c r="OUN25" s="194"/>
      <c r="OUO25" s="194"/>
      <c r="OUP25" s="194"/>
      <c r="OUQ25" s="194"/>
      <c r="OUR25" s="194"/>
      <c r="OUS25" s="194"/>
      <c r="OUT25" s="194"/>
      <c r="OUU25" s="194"/>
      <c r="OUV25" s="194"/>
      <c r="OUW25" s="194"/>
      <c r="OUX25" s="194"/>
      <c r="OUY25" s="194"/>
      <c r="OUZ25" s="194"/>
      <c r="OVA25" s="194"/>
      <c r="OVB25" s="194"/>
      <c r="OVC25" s="194"/>
      <c r="OVD25" s="194"/>
      <c r="OVE25" s="194"/>
      <c r="OVF25" s="194"/>
      <c r="OVG25" s="194"/>
      <c r="OVH25" s="194"/>
      <c r="OVI25" s="194"/>
      <c r="OVJ25" s="194"/>
      <c r="OVK25" s="194"/>
      <c r="OVL25" s="194"/>
      <c r="OVM25" s="194"/>
      <c r="OVN25" s="194"/>
      <c r="OVO25" s="194"/>
      <c r="OVP25" s="194"/>
      <c r="OVQ25" s="194"/>
      <c r="OVR25" s="194"/>
      <c r="OVS25" s="194"/>
      <c r="OVT25" s="194"/>
      <c r="OVU25" s="194"/>
      <c r="OVV25" s="194"/>
      <c r="OVW25" s="194"/>
      <c r="OVX25" s="194"/>
      <c r="OVY25" s="194"/>
      <c r="OVZ25" s="194"/>
      <c r="OWA25" s="194"/>
      <c r="OWB25" s="194"/>
      <c r="OWC25" s="194"/>
      <c r="OWD25" s="194"/>
      <c r="OWE25" s="194"/>
      <c r="OWF25" s="194"/>
      <c r="OWG25" s="194"/>
      <c r="OWH25" s="194"/>
      <c r="OWI25" s="194"/>
      <c r="OWJ25" s="194"/>
      <c r="OWK25" s="194"/>
      <c r="OWL25" s="194"/>
      <c r="OWM25" s="194"/>
      <c r="OWN25" s="194"/>
      <c r="OWO25" s="194"/>
      <c r="OWP25" s="194"/>
      <c r="OWQ25" s="194"/>
      <c r="OWR25" s="194"/>
      <c r="OWS25" s="194"/>
      <c r="OWT25" s="194"/>
      <c r="OWU25" s="194"/>
      <c r="OWV25" s="194"/>
      <c r="OWW25" s="194"/>
      <c r="OWX25" s="194"/>
      <c r="OWY25" s="194"/>
      <c r="OWZ25" s="194"/>
      <c r="OXA25" s="194"/>
      <c r="OXB25" s="194"/>
      <c r="OXC25" s="194"/>
      <c r="OXD25" s="194"/>
      <c r="OXE25" s="194"/>
      <c r="OXF25" s="194"/>
      <c r="OXG25" s="194"/>
      <c r="OXH25" s="194"/>
      <c r="OXI25" s="194"/>
      <c r="OXJ25" s="194"/>
      <c r="OXK25" s="194"/>
      <c r="OXL25" s="194"/>
      <c r="OXM25" s="194"/>
      <c r="OXN25" s="194"/>
      <c r="OXO25" s="194"/>
      <c r="OXP25" s="194"/>
      <c r="OXQ25" s="194"/>
      <c r="OXR25" s="194"/>
      <c r="OXS25" s="194"/>
      <c r="OXT25" s="194"/>
      <c r="OXU25" s="194"/>
      <c r="OXV25" s="194"/>
      <c r="OXW25" s="194"/>
      <c r="OXX25" s="194"/>
      <c r="OXY25" s="194"/>
      <c r="OXZ25" s="194"/>
      <c r="OYA25" s="194"/>
      <c r="OYB25" s="194"/>
      <c r="OYC25" s="194"/>
      <c r="OYD25" s="194"/>
      <c r="OYE25" s="194"/>
      <c r="OYF25" s="194"/>
      <c r="OYG25" s="194"/>
      <c r="OYH25" s="194"/>
      <c r="OYI25" s="194"/>
      <c r="OYJ25" s="194"/>
      <c r="OYK25" s="194"/>
      <c r="OYL25" s="194"/>
      <c r="OYM25" s="194"/>
      <c r="OYN25" s="194"/>
      <c r="OYO25" s="194"/>
      <c r="OYP25" s="194"/>
      <c r="OYQ25" s="194"/>
      <c r="OYR25" s="194"/>
      <c r="OYS25" s="194"/>
      <c r="OYT25" s="194"/>
      <c r="OYU25" s="194"/>
      <c r="OYV25" s="194"/>
      <c r="OYW25" s="194"/>
      <c r="OYX25" s="194"/>
      <c r="OYY25" s="194"/>
      <c r="OYZ25" s="194"/>
      <c r="OZA25" s="194"/>
      <c r="OZB25" s="194"/>
      <c r="OZC25" s="194"/>
      <c r="OZD25" s="194"/>
      <c r="OZE25" s="194"/>
      <c r="OZF25" s="194"/>
      <c r="OZG25" s="194"/>
      <c r="OZH25" s="194"/>
      <c r="OZI25" s="194"/>
      <c r="OZJ25" s="194"/>
      <c r="OZK25" s="194"/>
      <c r="OZL25" s="194"/>
      <c r="OZM25" s="194"/>
      <c r="OZN25" s="194"/>
      <c r="OZO25" s="194"/>
      <c r="OZP25" s="194"/>
      <c r="OZQ25" s="194"/>
      <c r="OZR25" s="194"/>
      <c r="OZS25" s="194"/>
      <c r="OZT25" s="194"/>
      <c r="OZU25" s="194"/>
      <c r="OZV25" s="194"/>
      <c r="OZW25" s="194"/>
      <c r="OZX25" s="194"/>
      <c r="OZY25" s="194"/>
      <c r="OZZ25" s="194"/>
      <c r="PAA25" s="194"/>
      <c r="PAB25" s="194"/>
      <c r="PAC25" s="194"/>
      <c r="PAD25" s="194"/>
      <c r="PAE25" s="194"/>
      <c r="PAF25" s="194"/>
      <c r="PAG25" s="194"/>
      <c r="PAH25" s="194"/>
      <c r="PAI25" s="194"/>
      <c r="PAJ25" s="194"/>
      <c r="PAK25" s="194"/>
      <c r="PAL25" s="194"/>
      <c r="PAM25" s="194"/>
      <c r="PAN25" s="194"/>
      <c r="PAO25" s="194"/>
      <c r="PAP25" s="194"/>
      <c r="PAQ25" s="194"/>
      <c r="PAR25" s="194"/>
      <c r="PAS25" s="194"/>
      <c r="PAT25" s="194"/>
      <c r="PAU25" s="194"/>
      <c r="PAV25" s="194"/>
      <c r="PAW25" s="194"/>
      <c r="PAX25" s="194"/>
      <c r="PAY25" s="194"/>
      <c r="PAZ25" s="194"/>
      <c r="PBA25" s="194"/>
      <c r="PBB25" s="194"/>
      <c r="PBC25" s="194"/>
      <c r="PBD25" s="194"/>
      <c r="PBE25" s="194"/>
      <c r="PBF25" s="194"/>
      <c r="PBG25" s="194"/>
      <c r="PBH25" s="194"/>
      <c r="PBI25" s="194"/>
      <c r="PBJ25" s="194"/>
      <c r="PBK25" s="194"/>
      <c r="PBL25" s="194"/>
      <c r="PBM25" s="194"/>
      <c r="PBN25" s="194"/>
      <c r="PBO25" s="194"/>
      <c r="PBP25" s="194"/>
      <c r="PBQ25" s="194"/>
      <c r="PBR25" s="194"/>
      <c r="PBS25" s="194"/>
      <c r="PBT25" s="194"/>
      <c r="PBU25" s="194"/>
      <c r="PBV25" s="194"/>
      <c r="PBW25" s="194"/>
      <c r="PBX25" s="194"/>
      <c r="PBY25" s="194"/>
      <c r="PBZ25" s="194"/>
      <c r="PCA25" s="194"/>
      <c r="PCB25" s="194"/>
      <c r="PCC25" s="194"/>
      <c r="PCD25" s="194"/>
      <c r="PCE25" s="194"/>
      <c r="PCF25" s="194"/>
      <c r="PCG25" s="194"/>
      <c r="PCH25" s="194"/>
      <c r="PCI25" s="194"/>
      <c r="PCJ25" s="194"/>
      <c r="PCK25" s="194"/>
      <c r="PCL25" s="194"/>
      <c r="PCM25" s="194"/>
      <c r="PCN25" s="194"/>
      <c r="PCO25" s="194"/>
      <c r="PCP25" s="194"/>
      <c r="PCQ25" s="194"/>
      <c r="PCR25" s="194"/>
      <c r="PCS25" s="194"/>
      <c r="PCT25" s="194"/>
      <c r="PCU25" s="194"/>
      <c r="PCV25" s="194"/>
      <c r="PCW25" s="194"/>
      <c r="PCX25" s="194"/>
      <c r="PCY25" s="194"/>
      <c r="PCZ25" s="194"/>
      <c r="PDA25" s="194"/>
      <c r="PDB25" s="194"/>
      <c r="PDC25" s="194"/>
      <c r="PDD25" s="194"/>
      <c r="PDE25" s="194"/>
      <c r="PDF25" s="194"/>
      <c r="PDG25" s="194"/>
      <c r="PDH25" s="194"/>
      <c r="PDI25" s="194"/>
      <c r="PDJ25" s="194"/>
      <c r="PDK25" s="194"/>
      <c r="PDL25" s="194"/>
      <c r="PDM25" s="194"/>
      <c r="PDN25" s="194"/>
      <c r="PDO25" s="194"/>
      <c r="PDP25" s="194"/>
      <c r="PDQ25" s="194"/>
      <c r="PDR25" s="194"/>
      <c r="PDS25" s="194"/>
      <c r="PDT25" s="194"/>
      <c r="PDU25" s="194"/>
      <c r="PDV25" s="194"/>
      <c r="PDW25" s="194"/>
      <c r="PDX25" s="194"/>
      <c r="PDY25" s="194"/>
      <c r="PDZ25" s="194"/>
      <c r="PEA25" s="194"/>
      <c r="PEB25" s="194"/>
      <c r="PEC25" s="194"/>
      <c r="PED25" s="194"/>
      <c r="PEE25" s="194"/>
      <c r="PEF25" s="194"/>
      <c r="PEG25" s="194"/>
      <c r="PEH25" s="194"/>
      <c r="PEI25" s="194"/>
      <c r="PEJ25" s="194"/>
      <c r="PEK25" s="194"/>
      <c r="PEL25" s="194"/>
      <c r="PEM25" s="194"/>
      <c r="PEN25" s="194"/>
      <c r="PEO25" s="194"/>
      <c r="PEP25" s="194"/>
      <c r="PEQ25" s="194"/>
      <c r="PER25" s="194"/>
      <c r="PES25" s="194"/>
      <c r="PET25" s="194"/>
      <c r="PEU25" s="194"/>
      <c r="PEV25" s="194"/>
      <c r="PEW25" s="194"/>
      <c r="PEX25" s="194"/>
      <c r="PEY25" s="194"/>
      <c r="PEZ25" s="194"/>
      <c r="PFA25" s="194"/>
      <c r="PFB25" s="194"/>
      <c r="PFC25" s="194"/>
      <c r="PFD25" s="194"/>
      <c r="PFE25" s="194"/>
      <c r="PFF25" s="194"/>
      <c r="PFG25" s="194"/>
      <c r="PFH25" s="194"/>
      <c r="PFI25" s="194"/>
      <c r="PFJ25" s="194"/>
      <c r="PFK25" s="194"/>
      <c r="PFL25" s="194"/>
      <c r="PFM25" s="194"/>
      <c r="PFN25" s="194"/>
      <c r="PFO25" s="194"/>
      <c r="PFP25" s="194"/>
      <c r="PFQ25" s="194"/>
      <c r="PFR25" s="194"/>
      <c r="PFS25" s="194"/>
      <c r="PFT25" s="194"/>
      <c r="PFU25" s="194"/>
      <c r="PFV25" s="194"/>
      <c r="PFW25" s="194"/>
      <c r="PFX25" s="194"/>
      <c r="PFY25" s="194"/>
      <c r="PFZ25" s="194"/>
      <c r="PGA25" s="194"/>
      <c r="PGB25" s="194"/>
      <c r="PGC25" s="194"/>
      <c r="PGD25" s="194"/>
      <c r="PGE25" s="194"/>
      <c r="PGF25" s="194"/>
      <c r="PGG25" s="194"/>
      <c r="PGH25" s="194"/>
      <c r="PGI25" s="194"/>
      <c r="PGJ25" s="194"/>
      <c r="PGK25" s="194"/>
      <c r="PGL25" s="194"/>
      <c r="PGM25" s="194"/>
      <c r="PGN25" s="194"/>
      <c r="PGO25" s="194"/>
      <c r="PGP25" s="194"/>
      <c r="PGQ25" s="194"/>
      <c r="PGR25" s="194"/>
      <c r="PGS25" s="194"/>
      <c r="PGT25" s="194"/>
      <c r="PGU25" s="194"/>
      <c r="PGV25" s="194"/>
      <c r="PGW25" s="194"/>
      <c r="PGX25" s="194"/>
      <c r="PGY25" s="194"/>
      <c r="PGZ25" s="194"/>
      <c r="PHA25" s="194"/>
      <c r="PHB25" s="194"/>
      <c r="PHC25" s="194"/>
      <c r="PHD25" s="194"/>
      <c r="PHE25" s="194"/>
      <c r="PHF25" s="194"/>
      <c r="PHG25" s="194"/>
      <c r="PHH25" s="194"/>
      <c r="PHI25" s="194"/>
      <c r="PHJ25" s="194"/>
      <c r="PHK25" s="194"/>
      <c r="PHL25" s="194"/>
      <c r="PHM25" s="194"/>
      <c r="PHN25" s="194"/>
      <c r="PHO25" s="194"/>
      <c r="PHP25" s="194"/>
      <c r="PHQ25" s="194"/>
      <c r="PHR25" s="194"/>
      <c r="PHS25" s="194"/>
      <c r="PHT25" s="194"/>
      <c r="PHU25" s="194"/>
      <c r="PHV25" s="194"/>
      <c r="PHW25" s="194"/>
      <c r="PHX25" s="194"/>
      <c r="PHY25" s="194"/>
      <c r="PHZ25" s="194"/>
      <c r="PIA25" s="194"/>
      <c r="PIB25" s="194"/>
      <c r="PIC25" s="194"/>
      <c r="PID25" s="194"/>
      <c r="PIE25" s="194"/>
      <c r="PIF25" s="194"/>
      <c r="PIG25" s="194"/>
      <c r="PIH25" s="194"/>
      <c r="PII25" s="194"/>
      <c r="PIJ25" s="194"/>
      <c r="PIK25" s="194"/>
      <c r="PIL25" s="194"/>
      <c r="PIM25" s="194"/>
      <c r="PIN25" s="194"/>
      <c r="PIO25" s="194"/>
      <c r="PIP25" s="194"/>
      <c r="PIQ25" s="194"/>
      <c r="PIR25" s="194"/>
      <c r="PIS25" s="194"/>
      <c r="PIT25" s="194"/>
      <c r="PIU25" s="194"/>
      <c r="PIV25" s="194"/>
      <c r="PIW25" s="194"/>
      <c r="PIX25" s="194"/>
      <c r="PIY25" s="194"/>
      <c r="PIZ25" s="194"/>
      <c r="PJA25" s="194"/>
      <c r="PJB25" s="194"/>
      <c r="PJC25" s="194"/>
      <c r="PJD25" s="194"/>
      <c r="PJE25" s="194"/>
      <c r="PJF25" s="194"/>
      <c r="PJG25" s="194"/>
      <c r="PJH25" s="194"/>
      <c r="PJI25" s="194"/>
      <c r="PJJ25" s="194"/>
      <c r="PJK25" s="194"/>
      <c r="PJL25" s="194"/>
      <c r="PJM25" s="194"/>
      <c r="PJN25" s="194"/>
      <c r="PJO25" s="194"/>
      <c r="PJP25" s="194"/>
      <c r="PJQ25" s="194"/>
      <c r="PJR25" s="194"/>
      <c r="PJS25" s="194"/>
      <c r="PJT25" s="194"/>
      <c r="PJU25" s="194"/>
      <c r="PJV25" s="194"/>
      <c r="PJW25" s="194"/>
      <c r="PJX25" s="194"/>
      <c r="PJY25" s="194"/>
      <c r="PJZ25" s="194"/>
      <c r="PKA25" s="194"/>
      <c r="PKB25" s="194"/>
      <c r="PKC25" s="194"/>
      <c r="PKD25" s="194"/>
      <c r="PKE25" s="194"/>
      <c r="PKF25" s="194"/>
      <c r="PKG25" s="194"/>
      <c r="PKH25" s="194"/>
      <c r="PKI25" s="194"/>
      <c r="PKJ25" s="194"/>
      <c r="PKK25" s="194"/>
      <c r="PKL25" s="194"/>
      <c r="PKM25" s="194"/>
      <c r="PKN25" s="194"/>
      <c r="PKO25" s="194"/>
      <c r="PKP25" s="194"/>
      <c r="PKQ25" s="194"/>
      <c r="PKR25" s="194"/>
      <c r="PKS25" s="194"/>
      <c r="PKT25" s="194"/>
      <c r="PKU25" s="194"/>
      <c r="PKV25" s="194"/>
      <c r="PKW25" s="194"/>
      <c r="PKX25" s="194"/>
      <c r="PKY25" s="194"/>
      <c r="PKZ25" s="194"/>
      <c r="PLA25" s="194"/>
      <c r="PLB25" s="194"/>
      <c r="PLC25" s="194"/>
      <c r="PLD25" s="194"/>
      <c r="PLE25" s="194"/>
      <c r="PLF25" s="194"/>
      <c r="PLG25" s="194"/>
      <c r="PLH25" s="194"/>
      <c r="PLI25" s="194"/>
      <c r="PLJ25" s="194"/>
      <c r="PLK25" s="194"/>
      <c r="PLL25" s="194"/>
      <c r="PLM25" s="194"/>
      <c r="PLN25" s="194"/>
      <c r="PLO25" s="194"/>
      <c r="PLP25" s="194"/>
      <c r="PLQ25" s="194"/>
      <c r="PLR25" s="194"/>
      <c r="PLS25" s="194"/>
      <c r="PLT25" s="194"/>
      <c r="PLU25" s="194"/>
      <c r="PLV25" s="194"/>
      <c r="PLW25" s="194"/>
      <c r="PLX25" s="194"/>
      <c r="PLY25" s="194"/>
      <c r="PLZ25" s="194"/>
      <c r="PMA25" s="194"/>
      <c r="PMB25" s="194"/>
      <c r="PMC25" s="194"/>
      <c r="PMD25" s="194"/>
      <c r="PME25" s="194"/>
      <c r="PMF25" s="194"/>
      <c r="PMG25" s="194"/>
      <c r="PMH25" s="194"/>
      <c r="PMI25" s="194"/>
      <c r="PMJ25" s="194"/>
      <c r="PMK25" s="194"/>
      <c r="PML25" s="194"/>
      <c r="PMM25" s="194"/>
      <c r="PMN25" s="194"/>
      <c r="PMO25" s="194"/>
      <c r="PMP25" s="194"/>
      <c r="PMQ25" s="194"/>
      <c r="PMR25" s="194"/>
      <c r="PMS25" s="194"/>
      <c r="PMT25" s="194"/>
      <c r="PMU25" s="194"/>
      <c r="PMV25" s="194"/>
      <c r="PMW25" s="194"/>
      <c r="PMX25" s="194"/>
      <c r="PMY25" s="194"/>
      <c r="PMZ25" s="194"/>
      <c r="PNA25" s="194"/>
      <c r="PNB25" s="194"/>
      <c r="PNC25" s="194"/>
      <c r="PND25" s="194"/>
      <c r="PNE25" s="194"/>
      <c r="PNF25" s="194"/>
      <c r="PNG25" s="194"/>
      <c r="PNH25" s="194"/>
      <c r="PNI25" s="194"/>
      <c r="PNJ25" s="194"/>
      <c r="PNK25" s="194"/>
      <c r="PNL25" s="194"/>
      <c r="PNM25" s="194"/>
      <c r="PNN25" s="194"/>
      <c r="PNO25" s="194"/>
      <c r="PNP25" s="194"/>
      <c r="PNQ25" s="194"/>
      <c r="PNR25" s="194"/>
      <c r="PNS25" s="194"/>
      <c r="PNT25" s="194"/>
      <c r="PNU25" s="194"/>
      <c r="PNV25" s="194"/>
      <c r="PNW25" s="194"/>
      <c r="PNX25" s="194"/>
      <c r="PNY25" s="194"/>
      <c r="PNZ25" s="194"/>
      <c r="POA25" s="194"/>
      <c r="POB25" s="194"/>
      <c r="POC25" s="194"/>
      <c r="POD25" s="194"/>
      <c r="POE25" s="194"/>
      <c r="POF25" s="194"/>
      <c r="POG25" s="194"/>
      <c r="POH25" s="194"/>
      <c r="POI25" s="194"/>
      <c r="POJ25" s="194"/>
      <c r="POK25" s="194"/>
      <c r="POL25" s="194"/>
      <c r="POM25" s="194"/>
      <c r="PON25" s="194"/>
      <c r="POO25" s="194"/>
      <c r="POP25" s="194"/>
      <c r="POQ25" s="194"/>
      <c r="POR25" s="194"/>
      <c r="POS25" s="194"/>
      <c r="POT25" s="194"/>
      <c r="POU25" s="194"/>
      <c r="POV25" s="194"/>
      <c r="POW25" s="194"/>
      <c r="POX25" s="194"/>
      <c r="POY25" s="194"/>
      <c r="POZ25" s="194"/>
      <c r="PPA25" s="194"/>
      <c r="PPB25" s="194"/>
      <c r="PPC25" s="194"/>
      <c r="PPD25" s="194"/>
      <c r="PPE25" s="194"/>
      <c r="PPF25" s="194"/>
      <c r="PPG25" s="194"/>
      <c r="PPH25" s="194"/>
      <c r="PPI25" s="194"/>
      <c r="PPJ25" s="194"/>
      <c r="PPK25" s="194"/>
      <c r="PPL25" s="194"/>
      <c r="PPM25" s="194"/>
      <c r="PPN25" s="194"/>
      <c r="PPO25" s="194"/>
      <c r="PPP25" s="194"/>
      <c r="PPQ25" s="194"/>
      <c r="PPR25" s="194"/>
      <c r="PPS25" s="194"/>
      <c r="PPT25" s="194"/>
      <c r="PPU25" s="194"/>
      <c r="PPV25" s="194"/>
      <c r="PPW25" s="194"/>
      <c r="PPX25" s="194"/>
      <c r="PPY25" s="194"/>
      <c r="PPZ25" s="194"/>
      <c r="PQA25" s="194"/>
      <c r="PQB25" s="194"/>
      <c r="PQC25" s="194"/>
      <c r="PQD25" s="194"/>
      <c r="PQE25" s="194"/>
      <c r="PQF25" s="194"/>
      <c r="PQG25" s="194"/>
      <c r="PQH25" s="194"/>
      <c r="PQI25" s="194"/>
      <c r="PQJ25" s="194"/>
      <c r="PQK25" s="194"/>
      <c r="PQL25" s="194"/>
      <c r="PQM25" s="194"/>
      <c r="PQN25" s="194"/>
      <c r="PQO25" s="194"/>
      <c r="PQP25" s="194"/>
      <c r="PQQ25" s="194"/>
      <c r="PQR25" s="194"/>
      <c r="PQS25" s="194"/>
      <c r="PQT25" s="194"/>
      <c r="PQU25" s="194"/>
      <c r="PQV25" s="194"/>
      <c r="PQW25" s="194"/>
      <c r="PQX25" s="194"/>
      <c r="PQY25" s="194"/>
      <c r="PQZ25" s="194"/>
      <c r="PRA25" s="194"/>
      <c r="PRB25" s="194"/>
      <c r="PRC25" s="194"/>
      <c r="PRD25" s="194"/>
      <c r="PRE25" s="194"/>
      <c r="PRF25" s="194"/>
      <c r="PRG25" s="194"/>
      <c r="PRH25" s="194"/>
      <c r="PRI25" s="194"/>
      <c r="PRJ25" s="194"/>
      <c r="PRK25" s="194"/>
      <c r="PRL25" s="194"/>
      <c r="PRM25" s="194"/>
      <c r="PRN25" s="194"/>
      <c r="PRO25" s="194"/>
      <c r="PRP25" s="194"/>
      <c r="PRQ25" s="194"/>
      <c r="PRR25" s="194"/>
      <c r="PRS25" s="194"/>
      <c r="PRT25" s="194"/>
      <c r="PRU25" s="194"/>
      <c r="PRV25" s="194"/>
      <c r="PRW25" s="194"/>
      <c r="PRX25" s="194"/>
      <c r="PRY25" s="194"/>
      <c r="PRZ25" s="194"/>
      <c r="PSA25" s="194"/>
      <c r="PSB25" s="194"/>
      <c r="PSC25" s="194"/>
      <c r="PSD25" s="194"/>
      <c r="PSE25" s="194"/>
      <c r="PSF25" s="194"/>
      <c r="PSG25" s="194"/>
      <c r="PSH25" s="194"/>
      <c r="PSI25" s="194"/>
      <c r="PSJ25" s="194"/>
      <c r="PSK25" s="194"/>
      <c r="PSL25" s="194"/>
      <c r="PSM25" s="194"/>
      <c r="PSN25" s="194"/>
      <c r="PSO25" s="194"/>
      <c r="PSP25" s="194"/>
      <c r="PSQ25" s="194"/>
      <c r="PSR25" s="194"/>
      <c r="PSS25" s="194"/>
      <c r="PST25" s="194"/>
      <c r="PSU25" s="194"/>
      <c r="PSV25" s="194"/>
      <c r="PSW25" s="194"/>
      <c r="PSX25" s="194"/>
      <c r="PSY25" s="194"/>
      <c r="PSZ25" s="194"/>
      <c r="PTA25" s="194"/>
      <c r="PTB25" s="194"/>
      <c r="PTC25" s="194"/>
      <c r="PTD25" s="194"/>
      <c r="PTE25" s="194"/>
      <c r="PTF25" s="194"/>
      <c r="PTG25" s="194"/>
      <c r="PTH25" s="194"/>
      <c r="PTI25" s="194"/>
      <c r="PTJ25" s="194"/>
      <c r="PTK25" s="194"/>
      <c r="PTL25" s="194"/>
      <c r="PTM25" s="194"/>
      <c r="PTN25" s="194"/>
      <c r="PTO25" s="194"/>
      <c r="PTP25" s="194"/>
      <c r="PTQ25" s="194"/>
      <c r="PTR25" s="194"/>
      <c r="PTS25" s="194"/>
      <c r="PTT25" s="194"/>
      <c r="PTU25" s="194"/>
      <c r="PTV25" s="194"/>
      <c r="PTW25" s="194"/>
      <c r="PTX25" s="194"/>
      <c r="PTY25" s="194"/>
      <c r="PTZ25" s="194"/>
      <c r="PUA25" s="194"/>
      <c r="PUB25" s="194"/>
      <c r="PUC25" s="194"/>
      <c r="PUD25" s="194"/>
      <c r="PUE25" s="194"/>
      <c r="PUF25" s="194"/>
      <c r="PUG25" s="194"/>
      <c r="PUH25" s="194"/>
      <c r="PUI25" s="194"/>
      <c r="PUJ25" s="194"/>
      <c r="PUK25" s="194"/>
      <c r="PUL25" s="194"/>
      <c r="PUM25" s="194"/>
      <c r="PUN25" s="194"/>
      <c r="PUO25" s="194"/>
      <c r="PUP25" s="194"/>
      <c r="PUQ25" s="194"/>
      <c r="PUR25" s="194"/>
      <c r="PUS25" s="194"/>
      <c r="PUT25" s="194"/>
      <c r="PUU25" s="194"/>
      <c r="PUV25" s="194"/>
      <c r="PUW25" s="194"/>
      <c r="PUX25" s="194"/>
      <c r="PUY25" s="194"/>
      <c r="PUZ25" s="194"/>
      <c r="PVA25" s="194"/>
      <c r="PVB25" s="194"/>
      <c r="PVC25" s="194"/>
      <c r="PVD25" s="194"/>
      <c r="PVE25" s="194"/>
      <c r="PVF25" s="194"/>
      <c r="PVG25" s="194"/>
      <c r="PVH25" s="194"/>
      <c r="PVI25" s="194"/>
      <c r="PVJ25" s="194"/>
      <c r="PVK25" s="194"/>
      <c r="PVL25" s="194"/>
      <c r="PVM25" s="194"/>
      <c r="PVN25" s="194"/>
      <c r="PVO25" s="194"/>
      <c r="PVP25" s="194"/>
      <c r="PVQ25" s="194"/>
      <c r="PVR25" s="194"/>
      <c r="PVS25" s="194"/>
      <c r="PVT25" s="194"/>
      <c r="PVU25" s="194"/>
      <c r="PVV25" s="194"/>
      <c r="PVW25" s="194"/>
      <c r="PVX25" s="194"/>
      <c r="PVY25" s="194"/>
      <c r="PVZ25" s="194"/>
      <c r="PWA25" s="194"/>
      <c r="PWB25" s="194"/>
      <c r="PWC25" s="194"/>
      <c r="PWD25" s="194"/>
      <c r="PWE25" s="194"/>
      <c r="PWF25" s="194"/>
      <c r="PWG25" s="194"/>
      <c r="PWH25" s="194"/>
      <c r="PWI25" s="194"/>
      <c r="PWJ25" s="194"/>
      <c r="PWK25" s="194"/>
      <c r="PWL25" s="194"/>
      <c r="PWM25" s="194"/>
      <c r="PWN25" s="194"/>
      <c r="PWO25" s="194"/>
      <c r="PWP25" s="194"/>
      <c r="PWQ25" s="194"/>
      <c r="PWR25" s="194"/>
      <c r="PWS25" s="194"/>
      <c r="PWT25" s="194"/>
      <c r="PWU25" s="194"/>
      <c r="PWV25" s="194"/>
      <c r="PWW25" s="194"/>
      <c r="PWX25" s="194"/>
      <c r="PWY25" s="194"/>
      <c r="PWZ25" s="194"/>
      <c r="PXA25" s="194"/>
      <c r="PXB25" s="194"/>
      <c r="PXC25" s="194"/>
      <c r="PXD25" s="194"/>
      <c r="PXE25" s="194"/>
      <c r="PXF25" s="194"/>
      <c r="PXG25" s="194"/>
      <c r="PXH25" s="194"/>
      <c r="PXI25" s="194"/>
      <c r="PXJ25" s="194"/>
      <c r="PXK25" s="194"/>
      <c r="PXL25" s="194"/>
      <c r="PXM25" s="194"/>
      <c r="PXN25" s="194"/>
      <c r="PXO25" s="194"/>
      <c r="PXP25" s="194"/>
      <c r="PXQ25" s="194"/>
      <c r="PXR25" s="194"/>
      <c r="PXS25" s="194"/>
      <c r="PXT25" s="194"/>
      <c r="PXU25" s="194"/>
      <c r="PXV25" s="194"/>
      <c r="PXW25" s="194"/>
      <c r="PXX25" s="194"/>
      <c r="PXY25" s="194"/>
      <c r="PXZ25" s="194"/>
      <c r="PYA25" s="194"/>
      <c r="PYB25" s="194"/>
      <c r="PYC25" s="194"/>
      <c r="PYD25" s="194"/>
      <c r="PYE25" s="194"/>
      <c r="PYF25" s="194"/>
      <c r="PYG25" s="194"/>
      <c r="PYH25" s="194"/>
      <c r="PYI25" s="194"/>
      <c r="PYJ25" s="194"/>
      <c r="PYK25" s="194"/>
      <c r="PYL25" s="194"/>
      <c r="PYM25" s="194"/>
      <c r="PYN25" s="194"/>
      <c r="PYO25" s="194"/>
      <c r="PYP25" s="194"/>
      <c r="PYQ25" s="194"/>
      <c r="PYR25" s="194"/>
      <c r="PYS25" s="194"/>
      <c r="PYT25" s="194"/>
      <c r="PYU25" s="194"/>
      <c r="PYV25" s="194"/>
      <c r="PYW25" s="194"/>
      <c r="PYX25" s="194"/>
      <c r="PYY25" s="194"/>
      <c r="PYZ25" s="194"/>
      <c r="PZA25" s="194"/>
      <c r="PZB25" s="194"/>
      <c r="PZC25" s="194"/>
      <c r="PZD25" s="194"/>
      <c r="PZE25" s="194"/>
      <c r="PZF25" s="194"/>
      <c r="PZG25" s="194"/>
      <c r="PZH25" s="194"/>
      <c r="PZI25" s="194"/>
      <c r="PZJ25" s="194"/>
      <c r="PZK25" s="194"/>
      <c r="PZL25" s="194"/>
      <c r="PZM25" s="194"/>
      <c r="PZN25" s="194"/>
      <c r="PZO25" s="194"/>
      <c r="PZP25" s="194"/>
      <c r="PZQ25" s="194"/>
      <c r="PZR25" s="194"/>
      <c r="PZS25" s="194"/>
      <c r="PZT25" s="194"/>
      <c r="PZU25" s="194"/>
      <c r="PZV25" s="194"/>
      <c r="PZW25" s="194"/>
      <c r="PZX25" s="194"/>
      <c r="PZY25" s="194"/>
      <c r="PZZ25" s="194"/>
      <c r="QAA25" s="194"/>
      <c r="QAB25" s="194"/>
      <c r="QAC25" s="194"/>
      <c r="QAD25" s="194"/>
      <c r="QAE25" s="194"/>
      <c r="QAF25" s="194"/>
      <c r="QAG25" s="194"/>
      <c r="QAH25" s="194"/>
      <c r="QAI25" s="194"/>
      <c r="QAJ25" s="194"/>
      <c r="QAK25" s="194"/>
      <c r="QAL25" s="194"/>
      <c r="QAM25" s="194"/>
      <c r="QAN25" s="194"/>
      <c r="QAO25" s="194"/>
      <c r="QAP25" s="194"/>
      <c r="QAQ25" s="194"/>
      <c r="QAR25" s="194"/>
      <c r="QAS25" s="194"/>
      <c r="QAT25" s="194"/>
      <c r="QAU25" s="194"/>
      <c r="QAV25" s="194"/>
      <c r="QAW25" s="194"/>
      <c r="QAX25" s="194"/>
      <c r="QAY25" s="194"/>
      <c r="QAZ25" s="194"/>
      <c r="QBA25" s="194"/>
      <c r="QBB25" s="194"/>
      <c r="QBC25" s="194"/>
      <c r="QBD25" s="194"/>
      <c r="QBE25" s="194"/>
      <c r="QBF25" s="194"/>
      <c r="QBG25" s="194"/>
      <c r="QBH25" s="194"/>
      <c r="QBI25" s="194"/>
      <c r="QBJ25" s="194"/>
      <c r="QBK25" s="194"/>
      <c r="QBL25" s="194"/>
      <c r="QBM25" s="194"/>
      <c r="QBN25" s="194"/>
      <c r="QBO25" s="194"/>
      <c r="QBP25" s="194"/>
      <c r="QBQ25" s="194"/>
      <c r="QBR25" s="194"/>
      <c r="QBS25" s="194"/>
      <c r="QBT25" s="194"/>
      <c r="QBU25" s="194"/>
      <c r="QBV25" s="194"/>
      <c r="QBW25" s="194"/>
      <c r="QBX25" s="194"/>
      <c r="QBY25" s="194"/>
      <c r="QBZ25" s="194"/>
      <c r="QCA25" s="194"/>
      <c r="QCB25" s="194"/>
      <c r="QCC25" s="194"/>
      <c r="QCD25" s="194"/>
      <c r="QCE25" s="194"/>
      <c r="QCF25" s="194"/>
      <c r="QCG25" s="194"/>
      <c r="QCH25" s="194"/>
      <c r="QCI25" s="194"/>
      <c r="QCJ25" s="194"/>
      <c r="QCK25" s="194"/>
      <c r="QCL25" s="194"/>
      <c r="QCM25" s="194"/>
      <c r="QCN25" s="194"/>
      <c r="QCO25" s="194"/>
      <c r="QCP25" s="194"/>
      <c r="QCQ25" s="194"/>
      <c r="QCR25" s="194"/>
      <c r="QCS25" s="194"/>
      <c r="QCT25" s="194"/>
      <c r="QCU25" s="194"/>
      <c r="QCV25" s="194"/>
      <c r="QCW25" s="194"/>
      <c r="QCX25" s="194"/>
      <c r="QCY25" s="194"/>
      <c r="QCZ25" s="194"/>
      <c r="QDA25" s="194"/>
      <c r="QDB25" s="194"/>
      <c r="QDC25" s="194"/>
      <c r="QDD25" s="194"/>
      <c r="QDE25" s="194"/>
      <c r="QDF25" s="194"/>
      <c r="QDG25" s="194"/>
      <c r="QDH25" s="194"/>
      <c r="QDI25" s="194"/>
      <c r="QDJ25" s="194"/>
      <c r="QDK25" s="194"/>
      <c r="QDL25" s="194"/>
      <c r="QDM25" s="194"/>
      <c r="QDN25" s="194"/>
      <c r="QDO25" s="194"/>
      <c r="QDP25" s="194"/>
      <c r="QDQ25" s="194"/>
      <c r="QDR25" s="194"/>
      <c r="QDS25" s="194"/>
      <c r="QDT25" s="194"/>
      <c r="QDU25" s="194"/>
      <c r="QDV25" s="194"/>
      <c r="QDW25" s="194"/>
      <c r="QDX25" s="194"/>
      <c r="QDY25" s="194"/>
      <c r="QDZ25" s="194"/>
      <c r="QEA25" s="194"/>
      <c r="QEB25" s="194"/>
      <c r="QEC25" s="194"/>
      <c r="QED25" s="194"/>
      <c r="QEE25" s="194"/>
      <c r="QEF25" s="194"/>
      <c r="QEG25" s="194"/>
      <c r="QEH25" s="194"/>
      <c r="QEI25" s="194"/>
      <c r="QEJ25" s="194"/>
      <c r="QEK25" s="194"/>
      <c r="QEL25" s="194"/>
      <c r="QEM25" s="194"/>
      <c r="QEN25" s="194"/>
      <c r="QEO25" s="194"/>
      <c r="QEP25" s="194"/>
      <c r="QEQ25" s="194"/>
      <c r="QER25" s="194"/>
      <c r="QES25" s="194"/>
      <c r="QET25" s="194"/>
      <c r="QEU25" s="194"/>
      <c r="QEV25" s="194"/>
      <c r="QEW25" s="194"/>
      <c r="QEX25" s="194"/>
      <c r="QEY25" s="194"/>
      <c r="QEZ25" s="194"/>
      <c r="QFA25" s="194"/>
      <c r="QFB25" s="194"/>
      <c r="QFC25" s="194"/>
      <c r="QFD25" s="194"/>
      <c r="QFE25" s="194"/>
      <c r="QFF25" s="194"/>
      <c r="QFG25" s="194"/>
      <c r="QFH25" s="194"/>
      <c r="QFI25" s="194"/>
      <c r="QFJ25" s="194"/>
      <c r="QFK25" s="194"/>
      <c r="QFL25" s="194"/>
      <c r="QFM25" s="194"/>
      <c r="QFN25" s="194"/>
      <c r="QFO25" s="194"/>
      <c r="QFP25" s="194"/>
      <c r="QFQ25" s="194"/>
      <c r="QFR25" s="194"/>
      <c r="QFS25" s="194"/>
      <c r="QFT25" s="194"/>
      <c r="QFU25" s="194"/>
      <c r="QFV25" s="194"/>
      <c r="QFW25" s="194"/>
      <c r="QFX25" s="194"/>
      <c r="QFY25" s="194"/>
      <c r="QFZ25" s="194"/>
      <c r="QGA25" s="194"/>
      <c r="QGB25" s="194"/>
      <c r="QGC25" s="194"/>
      <c r="QGD25" s="194"/>
      <c r="QGE25" s="194"/>
      <c r="QGF25" s="194"/>
      <c r="QGG25" s="194"/>
      <c r="QGH25" s="194"/>
      <c r="QGI25" s="194"/>
      <c r="QGJ25" s="194"/>
      <c r="QGK25" s="194"/>
      <c r="QGL25" s="194"/>
      <c r="QGM25" s="194"/>
      <c r="QGN25" s="194"/>
      <c r="QGO25" s="194"/>
      <c r="QGP25" s="194"/>
      <c r="QGQ25" s="194"/>
      <c r="QGR25" s="194"/>
      <c r="QGS25" s="194"/>
      <c r="QGT25" s="194"/>
      <c r="QGU25" s="194"/>
      <c r="QGV25" s="194"/>
      <c r="QGW25" s="194"/>
      <c r="QGX25" s="194"/>
      <c r="QGY25" s="194"/>
      <c r="QGZ25" s="194"/>
      <c r="QHA25" s="194"/>
      <c r="QHB25" s="194"/>
      <c r="QHC25" s="194"/>
      <c r="QHD25" s="194"/>
      <c r="QHE25" s="194"/>
      <c r="QHF25" s="194"/>
      <c r="QHG25" s="194"/>
      <c r="QHH25" s="194"/>
      <c r="QHI25" s="194"/>
      <c r="QHJ25" s="194"/>
      <c r="QHK25" s="194"/>
      <c r="QHL25" s="194"/>
      <c r="QHM25" s="194"/>
      <c r="QHN25" s="194"/>
      <c r="QHO25" s="194"/>
      <c r="QHP25" s="194"/>
      <c r="QHQ25" s="194"/>
      <c r="QHR25" s="194"/>
      <c r="QHS25" s="194"/>
      <c r="QHT25" s="194"/>
      <c r="QHU25" s="194"/>
      <c r="QHV25" s="194"/>
      <c r="QHW25" s="194"/>
      <c r="QHX25" s="194"/>
      <c r="QHY25" s="194"/>
      <c r="QHZ25" s="194"/>
      <c r="QIA25" s="194"/>
      <c r="QIB25" s="194"/>
      <c r="QIC25" s="194"/>
      <c r="QID25" s="194"/>
      <c r="QIE25" s="194"/>
      <c r="QIF25" s="194"/>
      <c r="QIG25" s="194"/>
      <c r="QIH25" s="194"/>
      <c r="QII25" s="194"/>
      <c r="QIJ25" s="194"/>
      <c r="QIK25" s="194"/>
      <c r="QIL25" s="194"/>
      <c r="QIM25" s="194"/>
      <c r="QIN25" s="194"/>
      <c r="QIO25" s="194"/>
      <c r="QIP25" s="194"/>
      <c r="QIQ25" s="194"/>
      <c r="QIR25" s="194"/>
      <c r="QIS25" s="194"/>
      <c r="QIT25" s="194"/>
      <c r="QIU25" s="194"/>
      <c r="QIV25" s="194"/>
      <c r="QIW25" s="194"/>
      <c r="QIX25" s="194"/>
      <c r="QIY25" s="194"/>
      <c r="QIZ25" s="194"/>
      <c r="QJA25" s="194"/>
      <c r="QJB25" s="194"/>
      <c r="QJC25" s="194"/>
      <c r="QJD25" s="194"/>
      <c r="QJE25" s="194"/>
      <c r="QJF25" s="194"/>
      <c r="QJG25" s="194"/>
      <c r="QJH25" s="194"/>
      <c r="QJI25" s="194"/>
      <c r="QJJ25" s="194"/>
      <c r="QJK25" s="194"/>
      <c r="QJL25" s="194"/>
      <c r="QJM25" s="194"/>
      <c r="QJN25" s="194"/>
      <c r="QJO25" s="194"/>
      <c r="QJP25" s="194"/>
      <c r="QJQ25" s="194"/>
      <c r="QJR25" s="194"/>
      <c r="QJS25" s="194"/>
      <c r="QJT25" s="194"/>
      <c r="QJU25" s="194"/>
      <c r="QJV25" s="194"/>
      <c r="QJW25" s="194"/>
      <c r="QJX25" s="194"/>
      <c r="QJY25" s="194"/>
      <c r="QJZ25" s="194"/>
      <c r="QKA25" s="194"/>
      <c r="QKB25" s="194"/>
      <c r="QKC25" s="194"/>
      <c r="QKD25" s="194"/>
      <c r="QKE25" s="194"/>
      <c r="QKF25" s="194"/>
      <c r="QKG25" s="194"/>
      <c r="QKH25" s="194"/>
      <c r="QKI25" s="194"/>
      <c r="QKJ25" s="194"/>
      <c r="QKK25" s="194"/>
      <c r="QKL25" s="194"/>
      <c r="QKM25" s="194"/>
      <c r="QKN25" s="194"/>
      <c r="QKO25" s="194"/>
      <c r="QKP25" s="194"/>
      <c r="QKQ25" s="194"/>
      <c r="QKR25" s="194"/>
      <c r="QKS25" s="194"/>
      <c r="QKT25" s="194"/>
      <c r="QKU25" s="194"/>
      <c r="QKV25" s="194"/>
      <c r="QKW25" s="194"/>
      <c r="QKX25" s="194"/>
      <c r="QKY25" s="194"/>
      <c r="QKZ25" s="194"/>
      <c r="QLA25" s="194"/>
      <c r="QLB25" s="194"/>
      <c r="QLC25" s="194"/>
      <c r="QLD25" s="194"/>
      <c r="QLE25" s="194"/>
      <c r="QLF25" s="194"/>
      <c r="QLG25" s="194"/>
      <c r="QLH25" s="194"/>
      <c r="QLI25" s="194"/>
      <c r="QLJ25" s="194"/>
      <c r="QLK25" s="194"/>
      <c r="QLL25" s="194"/>
      <c r="QLM25" s="194"/>
      <c r="QLN25" s="194"/>
      <c r="QLO25" s="194"/>
      <c r="QLP25" s="194"/>
      <c r="QLQ25" s="194"/>
      <c r="QLR25" s="194"/>
      <c r="QLS25" s="194"/>
      <c r="QLT25" s="194"/>
      <c r="QLU25" s="194"/>
      <c r="QLV25" s="194"/>
      <c r="QLW25" s="194"/>
      <c r="QLX25" s="194"/>
      <c r="QLY25" s="194"/>
      <c r="QLZ25" s="194"/>
      <c r="QMA25" s="194"/>
      <c r="QMB25" s="194"/>
      <c r="QMC25" s="194"/>
      <c r="QMD25" s="194"/>
      <c r="QME25" s="194"/>
      <c r="QMF25" s="194"/>
      <c r="QMG25" s="194"/>
      <c r="QMH25" s="194"/>
      <c r="QMI25" s="194"/>
      <c r="QMJ25" s="194"/>
      <c r="QMK25" s="194"/>
      <c r="QML25" s="194"/>
      <c r="QMM25" s="194"/>
      <c r="QMN25" s="194"/>
      <c r="QMO25" s="194"/>
      <c r="QMP25" s="194"/>
      <c r="QMQ25" s="194"/>
      <c r="QMR25" s="194"/>
      <c r="QMS25" s="194"/>
      <c r="QMT25" s="194"/>
      <c r="QMU25" s="194"/>
      <c r="QMV25" s="194"/>
      <c r="QMW25" s="194"/>
      <c r="QMX25" s="194"/>
      <c r="QMY25" s="194"/>
      <c r="QMZ25" s="194"/>
      <c r="QNA25" s="194"/>
      <c r="QNB25" s="194"/>
      <c r="QNC25" s="194"/>
      <c r="QND25" s="194"/>
      <c r="QNE25" s="194"/>
      <c r="QNF25" s="194"/>
      <c r="QNG25" s="194"/>
      <c r="QNH25" s="194"/>
      <c r="QNI25" s="194"/>
      <c r="QNJ25" s="194"/>
      <c r="QNK25" s="194"/>
      <c r="QNL25" s="194"/>
      <c r="QNM25" s="194"/>
      <c r="QNN25" s="194"/>
      <c r="QNO25" s="194"/>
      <c r="QNP25" s="194"/>
      <c r="QNQ25" s="194"/>
      <c r="QNR25" s="194"/>
      <c r="QNS25" s="194"/>
      <c r="QNT25" s="194"/>
      <c r="QNU25" s="194"/>
      <c r="QNV25" s="194"/>
      <c r="QNW25" s="194"/>
      <c r="QNX25" s="194"/>
      <c r="QNY25" s="194"/>
      <c r="QNZ25" s="194"/>
      <c r="QOA25" s="194"/>
      <c r="QOB25" s="194"/>
      <c r="QOC25" s="194"/>
      <c r="QOD25" s="194"/>
      <c r="QOE25" s="194"/>
      <c r="QOF25" s="194"/>
      <c r="QOG25" s="194"/>
      <c r="QOH25" s="194"/>
      <c r="QOI25" s="194"/>
      <c r="QOJ25" s="194"/>
      <c r="QOK25" s="194"/>
      <c r="QOL25" s="194"/>
      <c r="QOM25" s="194"/>
      <c r="QON25" s="194"/>
      <c r="QOO25" s="194"/>
      <c r="QOP25" s="194"/>
      <c r="QOQ25" s="194"/>
      <c r="QOR25" s="194"/>
      <c r="QOS25" s="194"/>
      <c r="QOT25" s="194"/>
      <c r="QOU25" s="194"/>
      <c r="QOV25" s="194"/>
      <c r="QOW25" s="194"/>
      <c r="QOX25" s="194"/>
      <c r="QOY25" s="194"/>
      <c r="QOZ25" s="194"/>
      <c r="QPA25" s="194"/>
      <c r="QPB25" s="194"/>
      <c r="QPC25" s="194"/>
      <c r="QPD25" s="194"/>
      <c r="QPE25" s="194"/>
      <c r="QPF25" s="194"/>
      <c r="QPG25" s="194"/>
      <c r="QPH25" s="194"/>
      <c r="QPI25" s="194"/>
      <c r="QPJ25" s="194"/>
      <c r="QPK25" s="194"/>
      <c r="QPL25" s="194"/>
      <c r="QPM25" s="194"/>
      <c r="QPN25" s="194"/>
      <c r="QPO25" s="194"/>
      <c r="QPP25" s="194"/>
      <c r="QPQ25" s="194"/>
      <c r="QPR25" s="194"/>
      <c r="QPS25" s="194"/>
      <c r="QPT25" s="194"/>
      <c r="QPU25" s="194"/>
      <c r="QPV25" s="194"/>
      <c r="QPW25" s="194"/>
      <c r="QPX25" s="194"/>
      <c r="QPY25" s="194"/>
      <c r="QPZ25" s="194"/>
      <c r="QQA25" s="194"/>
      <c r="QQB25" s="194"/>
      <c r="QQC25" s="194"/>
      <c r="QQD25" s="194"/>
      <c r="QQE25" s="194"/>
      <c r="QQF25" s="194"/>
      <c r="QQG25" s="194"/>
      <c r="QQH25" s="194"/>
      <c r="QQI25" s="194"/>
      <c r="QQJ25" s="194"/>
      <c r="QQK25" s="194"/>
      <c r="QQL25" s="194"/>
      <c r="QQM25" s="194"/>
      <c r="QQN25" s="194"/>
      <c r="QQO25" s="194"/>
      <c r="QQP25" s="194"/>
      <c r="QQQ25" s="194"/>
      <c r="QQR25" s="194"/>
      <c r="QQS25" s="194"/>
      <c r="QQT25" s="194"/>
      <c r="QQU25" s="194"/>
      <c r="QQV25" s="194"/>
      <c r="QQW25" s="194"/>
      <c r="QQX25" s="194"/>
      <c r="QQY25" s="194"/>
      <c r="QQZ25" s="194"/>
      <c r="QRA25" s="194"/>
      <c r="QRB25" s="194"/>
      <c r="QRC25" s="194"/>
      <c r="QRD25" s="194"/>
      <c r="QRE25" s="194"/>
      <c r="QRF25" s="194"/>
      <c r="QRG25" s="194"/>
      <c r="QRH25" s="194"/>
      <c r="QRI25" s="194"/>
      <c r="QRJ25" s="194"/>
      <c r="QRK25" s="194"/>
      <c r="QRL25" s="194"/>
      <c r="QRM25" s="194"/>
      <c r="QRN25" s="194"/>
      <c r="QRO25" s="194"/>
      <c r="QRP25" s="194"/>
      <c r="QRQ25" s="194"/>
      <c r="QRR25" s="194"/>
      <c r="QRS25" s="194"/>
      <c r="QRT25" s="194"/>
      <c r="QRU25" s="194"/>
      <c r="QRV25" s="194"/>
      <c r="QRW25" s="194"/>
      <c r="QRX25" s="194"/>
      <c r="QRY25" s="194"/>
      <c r="QRZ25" s="194"/>
      <c r="QSA25" s="194"/>
      <c r="QSB25" s="194"/>
      <c r="QSC25" s="194"/>
      <c r="QSD25" s="194"/>
      <c r="QSE25" s="194"/>
      <c r="QSF25" s="194"/>
      <c r="QSG25" s="194"/>
      <c r="QSH25" s="194"/>
      <c r="QSI25" s="194"/>
      <c r="QSJ25" s="194"/>
      <c r="QSK25" s="194"/>
      <c r="QSL25" s="194"/>
      <c r="QSM25" s="194"/>
      <c r="QSN25" s="194"/>
      <c r="QSO25" s="194"/>
      <c r="QSP25" s="194"/>
      <c r="QSQ25" s="194"/>
      <c r="QSR25" s="194"/>
      <c r="QSS25" s="194"/>
      <c r="QST25" s="194"/>
      <c r="QSU25" s="194"/>
      <c r="QSV25" s="194"/>
      <c r="QSW25" s="194"/>
      <c r="QSX25" s="194"/>
      <c r="QSY25" s="194"/>
      <c r="QSZ25" s="194"/>
      <c r="QTA25" s="194"/>
      <c r="QTB25" s="194"/>
      <c r="QTC25" s="194"/>
      <c r="QTD25" s="194"/>
      <c r="QTE25" s="194"/>
      <c r="QTF25" s="194"/>
      <c r="QTG25" s="194"/>
      <c r="QTH25" s="194"/>
      <c r="QTI25" s="194"/>
      <c r="QTJ25" s="194"/>
      <c r="QTK25" s="194"/>
      <c r="QTL25" s="194"/>
      <c r="QTM25" s="194"/>
      <c r="QTN25" s="194"/>
      <c r="QTO25" s="194"/>
      <c r="QTP25" s="194"/>
      <c r="QTQ25" s="194"/>
      <c r="QTR25" s="194"/>
      <c r="QTS25" s="194"/>
      <c r="QTT25" s="194"/>
      <c r="QTU25" s="194"/>
      <c r="QTV25" s="194"/>
      <c r="QTW25" s="194"/>
      <c r="QTX25" s="194"/>
      <c r="QTY25" s="194"/>
      <c r="QTZ25" s="194"/>
      <c r="QUA25" s="194"/>
      <c r="QUB25" s="194"/>
      <c r="QUC25" s="194"/>
      <c r="QUD25" s="194"/>
      <c r="QUE25" s="194"/>
      <c r="QUF25" s="194"/>
      <c r="QUG25" s="194"/>
      <c r="QUH25" s="194"/>
      <c r="QUI25" s="194"/>
      <c r="QUJ25" s="194"/>
      <c r="QUK25" s="194"/>
      <c r="QUL25" s="194"/>
      <c r="QUM25" s="194"/>
      <c r="QUN25" s="194"/>
      <c r="QUO25" s="194"/>
      <c r="QUP25" s="194"/>
      <c r="QUQ25" s="194"/>
      <c r="QUR25" s="194"/>
      <c r="QUS25" s="194"/>
      <c r="QUT25" s="194"/>
      <c r="QUU25" s="194"/>
      <c r="QUV25" s="194"/>
      <c r="QUW25" s="194"/>
      <c r="QUX25" s="194"/>
      <c r="QUY25" s="194"/>
      <c r="QUZ25" s="194"/>
      <c r="QVA25" s="194"/>
      <c r="QVB25" s="194"/>
      <c r="QVC25" s="194"/>
      <c r="QVD25" s="194"/>
      <c r="QVE25" s="194"/>
      <c r="QVF25" s="194"/>
      <c r="QVG25" s="194"/>
      <c r="QVH25" s="194"/>
      <c r="QVI25" s="194"/>
      <c r="QVJ25" s="194"/>
      <c r="QVK25" s="194"/>
      <c r="QVL25" s="194"/>
      <c r="QVM25" s="194"/>
      <c r="QVN25" s="194"/>
      <c r="QVO25" s="194"/>
      <c r="QVP25" s="194"/>
      <c r="QVQ25" s="194"/>
      <c r="QVR25" s="194"/>
      <c r="QVS25" s="194"/>
      <c r="QVT25" s="194"/>
      <c r="QVU25" s="194"/>
      <c r="QVV25" s="194"/>
      <c r="QVW25" s="194"/>
      <c r="QVX25" s="194"/>
      <c r="QVY25" s="194"/>
      <c r="QVZ25" s="194"/>
      <c r="QWA25" s="194"/>
      <c r="QWB25" s="194"/>
      <c r="QWC25" s="194"/>
      <c r="QWD25" s="194"/>
      <c r="QWE25" s="194"/>
      <c r="QWF25" s="194"/>
      <c r="QWG25" s="194"/>
      <c r="QWH25" s="194"/>
      <c r="QWI25" s="194"/>
      <c r="QWJ25" s="194"/>
      <c r="QWK25" s="194"/>
      <c r="QWL25" s="194"/>
      <c r="QWM25" s="194"/>
      <c r="QWN25" s="194"/>
      <c r="QWO25" s="194"/>
      <c r="QWP25" s="194"/>
      <c r="QWQ25" s="194"/>
      <c r="QWR25" s="194"/>
      <c r="QWS25" s="194"/>
      <c r="QWT25" s="194"/>
      <c r="QWU25" s="194"/>
      <c r="QWV25" s="194"/>
      <c r="QWW25" s="194"/>
      <c r="QWX25" s="194"/>
      <c r="QWY25" s="194"/>
      <c r="QWZ25" s="194"/>
      <c r="QXA25" s="194"/>
      <c r="QXB25" s="194"/>
      <c r="QXC25" s="194"/>
      <c r="QXD25" s="194"/>
      <c r="QXE25" s="194"/>
      <c r="QXF25" s="194"/>
      <c r="QXG25" s="194"/>
      <c r="QXH25" s="194"/>
      <c r="QXI25" s="194"/>
      <c r="QXJ25" s="194"/>
      <c r="QXK25" s="194"/>
      <c r="QXL25" s="194"/>
      <c r="QXM25" s="194"/>
      <c r="QXN25" s="194"/>
      <c r="QXO25" s="194"/>
      <c r="QXP25" s="194"/>
      <c r="QXQ25" s="194"/>
      <c r="QXR25" s="194"/>
      <c r="QXS25" s="194"/>
      <c r="QXT25" s="194"/>
      <c r="QXU25" s="194"/>
      <c r="QXV25" s="194"/>
      <c r="QXW25" s="194"/>
      <c r="QXX25" s="194"/>
      <c r="QXY25" s="194"/>
      <c r="QXZ25" s="194"/>
      <c r="QYA25" s="194"/>
      <c r="QYB25" s="194"/>
      <c r="QYC25" s="194"/>
      <c r="QYD25" s="194"/>
      <c r="QYE25" s="194"/>
      <c r="QYF25" s="194"/>
      <c r="QYG25" s="194"/>
      <c r="QYH25" s="194"/>
      <c r="QYI25" s="194"/>
      <c r="QYJ25" s="194"/>
      <c r="QYK25" s="194"/>
      <c r="QYL25" s="194"/>
      <c r="QYM25" s="194"/>
      <c r="QYN25" s="194"/>
      <c r="QYO25" s="194"/>
      <c r="QYP25" s="194"/>
      <c r="QYQ25" s="194"/>
      <c r="QYR25" s="194"/>
      <c r="QYS25" s="194"/>
      <c r="QYT25" s="194"/>
      <c r="QYU25" s="194"/>
      <c r="QYV25" s="194"/>
      <c r="QYW25" s="194"/>
      <c r="QYX25" s="194"/>
      <c r="QYY25" s="194"/>
      <c r="QYZ25" s="194"/>
      <c r="QZA25" s="194"/>
      <c r="QZB25" s="194"/>
      <c r="QZC25" s="194"/>
      <c r="QZD25" s="194"/>
      <c r="QZE25" s="194"/>
      <c r="QZF25" s="194"/>
      <c r="QZG25" s="194"/>
      <c r="QZH25" s="194"/>
      <c r="QZI25" s="194"/>
      <c r="QZJ25" s="194"/>
      <c r="QZK25" s="194"/>
      <c r="QZL25" s="194"/>
      <c r="QZM25" s="194"/>
      <c r="QZN25" s="194"/>
      <c r="QZO25" s="194"/>
      <c r="QZP25" s="194"/>
      <c r="QZQ25" s="194"/>
      <c r="QZR25" s="194"/>
      <c r="QZS25" s="194"/>
      <c r="QZT25" s="194"/>
      <c r="QZU25" s="194"/>
      <c r="QZV25" s="194"/>
      <c r="QZW25" s="194"/>
      <c r="QZX25" s="194"/>
      <c r="QZY25" s="194"/>
      <c r="QZZ25" s="194"/>
      <c r="RAA25" s="194"/>
      <c r="RAB25" s="194"/>
      <c r="RAC25" s="194"/>
      <c r="RAD25" s="194"/>
      <c r="RAE25" s="194"/>
      <c r="RAF25" s="194"/>
      <c r="RAG25" s="194"/>
      <c r="RAH25" s="194"/>
      <c r="RAI25" s="194"/>
      <c r="RAJ25" s="194"/>
      <c r="RAK25" s="194"/>
      <c r="RAL25" s="194"/>
      <c r="RAM25" s="194"/>
      <c r="RAN25" s="194"/>
      <c r="RAO25" s="194"/>
      <c r="RAP25" s="194"/>
      <c r="RAQ25" s="194"/>
      <c r="RAR25" s="194"/>
      <c r="RAS25" s="194"/>
      <c r="RAT25" s="194"/>
      <c r="RAU25" s="194"/>
      <c r="RAV25" s="194"/>
      <c r="RAW25" s="194"/>
      <c r="RAX25" s="194"/>
      <c r="RAY25" s="194"/>
      <c r="RAZ25" s="194"/>
      <c r="RBA25" s="194"/>
      <c r="RBB25" s="194"/>
      <c r="RBC25" s="194"/>
      <c r="RBD25" s="194"/>
      <c r="RBE25" s="194"/>
      <c r="RBF25" s="194"/>
      <c r="RBG25" s="194"/>
      <c r="RBH25" s="194"/>
      <c r="RBI25" s="194"/>
      <c r="RBJ25" s="194"/>
      <c r="RBK25" s="194"/>
      <c r="RBL25" s="194"/>
      <c r="RBM25" s="194"/>
      <c r="RBN25" s="194"/>
      <c r="RBO25" s="194"/>
      <c r="RBP25" s="194"/>
      <c r="RBQ25" s="194"/>
      <c r="RBR25" s="194"/>
      <c r="RBS25" s="194"/>
      <c r="RBT25" s="194"/>
      <c r="RBU25" s="194"/>
      <c r="RBV25" s="194"/>
      <c r="RBW25" s="194"/>
      <c r="RBX25" s="194"/>
      <c r="RBY25" s="194"/>
      <c r="RBZ25" s="194"/>
      <c r="RCA25" s="194"/>
      <c r="RCB25" s="194"/>
      <c r="RCC25" s="194"/>
      <c r="RCD25" s="194"/>
      <c r="RCE25" s="194"/>
      <c r="RCF25" s="194"/>
      <c r="RCG25" s="194"/>
      <c r="RCH25" s="194"/>
      <c r="RCI25" s="194"/>
      <c r="RCJ25" s="194"/>
      <c r="RCK25" s="194"/>
      <c r="RCL25" s="194"/>
      <c r="RCM25" s="194"/>
      <c r="RCN25" s="194"/>
      <c r="RCO25" s="194"/>
      <c r="RCP25" s="194"/>
      <c r="RCQ25" s="194"/>
      <c r="RCR25" s="194"/>
      <c r="RCS25" s="194"/>
      <c r="RCT25" s="194"/>
      <c r="RCU25" s="194"/>
      <c r="RCV25" s="194"/>
      <c r="RCW25" s="194"/>
      <c r="RCX25" s="194"/>
      <c r="RCY25" s="194"/>
      <c r="RCZ25" s="194"/>
      <c r="RDA25" s="194"/>
      <c r="RDB25" s="194"/>
      <c r="RDC25" s="194"/>
      <c r="RDD25" s="194"/>
      <c r="RDE25" s="194"/>
      <c r="RDF25" s="194"/>
      <c r="RDG25" s="194"/>
      <c r="RDH25" s="194"/>
      <c r="RDI25" s="194"/>
      <c r="RDJ25" s="194"/>
      <c r="RDK25" s="194"/>
      <c r="RDL25" s="194"/>
      <c r="RDM25" s="194"/>
      <c r="RDN25" s="194"/>
      <c r="RDO25" s="194"/>
      <c r="RDP25" s="194"/>
      <c r="RDQ25" s="194"/>
      <c r="RDR25" s="194"/>
      <c r="RDS25" s="194"/>
      <c r="RDT25" s="194"/>
      <c r="RDU25" s="194"/>
      <c r="RDV25" s="194"/>
      <c r="RDW25" s="194"/>
      <c r="RDX25" s="194"/>
      <c r="RDY25" s="194"/>
      <c r="RDZ25" s="194"/>
      <c r="REA25" s="194"/>
      <c r="REB25" s="194"/>
      <c r="REC25" s="194"/>
      <c r="RED25" s="194"/>
      <c r="REE25" s="194"/>
      <c r="REF25" s="194"/>
      <c r="REG25" s="194"/>
      <c r="REH25" s="194"/>
      <c r="REI25" s="194"/>
      <c r="REJ25" s="194"/>
      <c r="REK25" s="194"/>
      <c r="REL25" s="194"/>
      <c r="REM25" s="194"/>
      <c r="REN25" s="194"/>
      <c r="REO25" s="194"/>
      <c r="REP25" s="194"/>
      <c r="REQ25" s="194"/>
      <c r="RER25" s="194"/>
      <c r="RES25" s="194"/>
      <c r="RET25" s="194"/>
      <c r="REU25" s="194"/>
      <c r="REV25" s="194"/>
      <c r="REW25" s="194"/>
      <c r="REX25" s="194"/>
      <c r="REY25" s="194"/>
      <c r="REZ25" s="194"/>
      <c r="RFA25" s="194"/>
      <c r="RFB25" s="194"/>
      <c r="RFC25" s="194"/>
      <c r="RFD25" s="194"/>
      <c r="RFE25" s="194"/>
      <c r="RFF25" s="194"/>
      <c r="RFG25" s="194"/>
      <c r="RFH25" s="194"/>
      <c r="RFI25" s="194"/>
      <c r="RFJ25" s="194"/>
      <c r="RFK25" s="194"/>
      <c r="RFL25" s="194"/>
      <c r="RFM25" s="194"/>
      <c r="RFN25" s="194"/>
      <c r="RFO25" s="194"/>
      <c r="RFP25" s="194"/>
      <c r="RFQ25" s="194"/>
      <c r="RFR25" s="194"/>
      <c r="RFS25" s="194"/>
      <c r="RFT25" s="194"/>
      <c r="RFU25" s="194"/>
      <c r="RFV25" s="194"/>
      <c r="RFW25" s="194"/>
      <c r="RFX25" s="194"/>
      <c r="RFY25" s="194"/>
      <c r="RFZ25" s="194"/>
      <c r="RGA25" s="194"/>
      <c r="RGB25" s="194"/>
      <c r="RGC25" s="194"/>
      <c r="RGD25" s="194"/>
      <c r="RGE25" s="194"/>
      <c r="RGF25" s="194"/>
      <c r="RGG25" s="194"/>
      <c r="RGH25" s="194"/>
      <c r="RGI25" s="194"/>
      <c r="RGJ25" s="194"/>
      <c r="RGK25" s="194"/>
      <c r="RGL25" s="194"/>
      <c r="RGM25" s="194"/>
      <c r="RGN25" s="194"/>
      <c r="RGO25" s="194"/>
      <c r="RGP25" s="194"/>
      <c r="RGQ25" s="194"/>
      <c r="RGR25" s="194"/>
      <c r="RGS25" s="194"/>
      <c r="RGT25" s="194"/>
      <c r="RGU25" s="194"/>
      <c r="RGV25" s="194"/>
      <c r="RGW25" s="194"/>
      <c r="RGX25" s="194"/>
      <c r="RGY25" s="194"/>
      <c r="RGZ25" s="194"/>
      <c r="RHA25" s="194"/>
      <c r="RHB25" s="194"/>
      <c r="RHC25" s="194"/>
      <c r="RHD25" s="194"/>
      <c r="RHE25" s="194"/>
      <c r="RHF25" s="194"/>
      <c r="RHG25" s="194"/>
      <c r="RHH25" s="194"/>
      <c r="RHI25" s="194"/>
      <c r="RHJ25" s="194"/>
      <c r="RHK25" s="194"/>
      <c r="RHL25" s="194"/>
      <c r="RHM25" s="194"/>
      <c r="RHN25" s="194"/>
      <c r="RHO25" s="194"/>
      <c r="RHP25" s="194"/>
      <c r="RHQ25" s="194"/>
      <c r="RHR25" s="194"/>
      <c r="RHS25" s="194"/>
      <c r="RHT25" s="194"/>
      <c r="RHU25" s="194"/>
      <c r="RHV25" s="194"/>
      <c r="RHW25" s="194"/>
      <c r="RHX25" s="194"/>
      <c r="RHY25" s="194"/>
      <c r="RHZ25" s="194"/>
      <c r="RIA25" s="194"/>
      <c r="RIB25" s="194"/>
      <c r="RIC25" s="194"/>
      <c r="RID25" s="194"/>
      <c r="RIE25" s="194"/>
      <c r="RIF25" s="194"/>
      <c r="RIG25" s="194"/>
      <c r="RIH25" s="194"/>
      <c r="RII25" s="194"/>
      <c r="RIJ25" s="194"/>
      <c r="RIK25" s="194"/>
      <c r="RIL25" s="194"/>
      <c r="RIM25" s="194"/>
      <c r="RIN25" s="194"/>
      <c r="RIO25" s="194"/>
      <c r="RIP25" s="194"/>
      <c r="RIQ25" s="194"/>
      <c r="RIR25" s="194"/>
      <c r="RIS25" s="194"/>
      <c r="RIT25" s="194"/>
      <c r="RIU25" s="194"/>
      <c r="RIV25" s="194"/>
      <c r="RIW25" s="194"/>
      <c r="RIX25" s="194"/>
      <c r="RIY25" s="194"/>
      <c r="RIZ25" s="194"/>
      <c r="RJA25" s="194"/>
      <c r="RJB25" s="194"/>
      <c r="RJC25" s="194"/>
      <c r="RJD25" s="194"/>
      <c r="RJE25" s="194"/>
      <c r="RJF25" s="194"/>
      <c r="RJG25" s="194"/>
      <c r="RJH25" s="194"/>
      <c r="RJI25" s="194"/>
      <c r="RJJ25" s="194"/>
      <c r="RJK25" s="194"/>
      <c r="RJL25" s="194"/>
      <c r="RJM25" s="194"/>
      <c r="RJN25" s="194"/>
      <c r="RJO25" s="194"/>
      <c r="RJP25" s="194"/>
      <c r="RJQ25" s="194"/>
      <c r="RJR25" s="194"/>
      <c r="RJS25" s="194"/>
      <c r="RJT25" s="194"/>
      <c r="RJU25" s="194"/>
      <c r="RJV25" s="194"/>
      <c r="RJW25" s="194"/>
      <c r="RJX25" s="194"/>
      <c r="RJY25" s="194"/>
      <c r="RJZ25" s="194"/>
      <c r="RKA25" s="194"/>
      <c r="RKB25" s="194"/>
      <c r="RKC25" s="194"/>
      <c r="RKD25" s="194"/>
      <c r="RKE25" s="194"/>
      <c r="RKF25" s="194"/>
      <c r="RKG25" s="194"/>
      <c r="RKH25" s="194"/>
      <c r="RKI25" s="194"/>
      <c r="RKJ25" s="194"/>
      <c r="RKK25" s="194"/>
      <c r="RKL25" s="194"/>
      <c r="RKM25" s="194"/>
      <c r="RKN25" s="194"/>
      <c r="RKO25" s="194"/>
      <c r="RKP25" s="194"/>
      <c r="RKQ25" s="194"/>
      <c r="RKR25" s="194"/>
      <c r="RKS25" s="194"/>
      <c r="RKT25" s="194"/>
      <c r="RKU25" s="194"/>
      <c r="RKV25" s="194"/>
      <c r="RKW25" s="194"/>
      <c r="RKX25" s="194"/>
      <c r="RKY25" s="194"/>
      <c r="RKZ25" s="194"/>
      <c r="RLA25" s="194"/>
      <c r="RLB25" s="194"/>
      <c r="RLC25" s="194"/>
      <c r="RLD25" s="194"/>
      <c r="RLE25" s="194"/>
      <c r="RLF25" s="194"/>
      <c r="RLG25" s="194"/>
      <c r="RLH25" s="194"/>
      <c r="RLI25" s="194"/>
      <c r="RLJ25" s="194"/>
      <c r="RLK25" s="194"/>
      <c r="RLL25" s="194"/>
      <c r="RLM25" s="194"/>
      <c r="RLN25" s="194"/>
      <c r="RLO25" s="194"/>
      <c r="RLP25" s="194"/>
      <c r="RLQ25" s="194"/>
      <c r="RLR25" s="194"/>
      <c r="RLS25" s="194"/>
      <c r="RLT25" s="194"/>
      <c r="RLU25" s="194"/>
      <c r="RLV25" s="194"/>
      <c r="RLW25" s="194"/>
      <c r="RLX25" s="194"/>
      <c r="RLY25" s="194"/>
      <c r="RLZ25" s="194"/>
      <c r="RMA25" s="194"/>
      <c r="RMB25" s="194"/>
      <c r="RMC25" s="194"/>
      <c r="RMD25" s="194"/>
      <c r="RME25" s="194"/>
      <c r="RMF25" s="194"/>
      <c r="RMG25" s="194"/>
      <c r="RMH25" s="194"/>
      <c r="RMI25" s="194"/>
      <c r="RMJ25" s="194"/>
      <c r="RMK25" s="194"/>
      <c r="RML25" s="194"/>
      <c r="RMM25" s="194"/>
      <c r="RMN25" s="194"/>
      <c r="RMO25" s="194"/>
      <c r="RMP25" s="194"/>
      <c r="RMQ25" s="194"/>
      <c r="RMR25" s="194"/>
      <c r="RMS25" s="194"/>
      <c r="RMT25" s="194"/>
      <c r="RMU25" s="194"/>
      <c r="RMV25" s="194"/>
      <c r="RMW25" s="194"/>
      <c r="RMX25" s="194"/>
      <c r="RMY25" s="194"/>
      <c r="RMZ25" s="194"/>
      <c r="RNA25" s="194"/>
      <c r="RNB25" s="194"/>
      <c r="RNC25" s="194"/>
      <c r="RND25" s="194"/>
      <c r="RNE25" s="194"/>
      <c r="RNF25" s="194"/>
      <c r="RNG25" s="194"/>
      <c r="RNH25" s="194"/>
      <c r="RNI25" s="194"/>
      <c r="RNJ25" s="194"/>
      <c r="RNK25" s="194"/>
      <c r="RNL25" s="194"/>
      <c r="RNM25" s="194"/>
      <c r="RNN25" s="194"/>
      <c r="RNO25" s="194"/>
      <c r="RNP25" s="194"/>
      <c r="RNQ25" s="194"/>
      <c r="RNR25" s="194"/>
      <c r="RNS25" s="194"/>
      <c r="RNT25" s="194"/>
      <c r="RNU25" s="194"/>
      <c r="RNV25" s="194"/>
      <c r="RNW25" s="194"/>
      <c r="RNX25" s="194"/>
      <c r="RNY25" s="194"/>
      <c r="RNZ25" s="194"/>
      <c r="ROA25" s="194"/>
      <c r="ROB25" s="194"/>
      <c r="ROC25" s="194"/>
      <c r="ROD25" s="194"/>
      <c r="ROE25" s="194"/>
      <c r="ROF25" s="194"/>
      <c r="ROG25" s="194"/>
      <c r="ROH25" s="194"/>
      <c r="ROI25" s="194"/>
      <c r="ROJ25" s="194"/>
      <c r="ROK25" s="194"/>
      <c r="ROL25" s="194"/>
      <c r="ROM25" s="194"/>
      <c r="RON25" s="194"/>
      <c r="ROO25" s="194"/>
      <c r="ROP25" s="194"/>
      <c r="ROQ25" s="194"/>
      <c r="ROR25" s="194"/>
      <c r="ROS25" s="194"/>
      <c r="ROT25" s="194"/>
      <c r="ROU25" s="194"/>
      <c r="ROV25" s="194"/>
      <c r="ROW25" s="194"/>
      <c r="ROX25" s="194"/>
      <c r="ROY25" s="194"/>
      <c r="ROZ25" s="194"/>
      <c r="RPA25" s="194"/>
      <c r="RPB25" s="194"/>
      <c r="RPC25" s="194"/>
      <c r="RPD25" s="194"/>
      <c r="RPE25" s="194"/>
      <c r="RPF25" s="194"/>
      <c r="RPG25" s="194"/>
      <c r="RPH25" s="194"/>
      <c r="RPI25" s="194"/>
      <c r="RPJ25" s="194"/>
      <c r="RPK25" s="194"/>
      <c r="RPL25" s="194"/>
      <c r="RPM25" s="194"/>
      <c r="RPN25" s="194"/>
      <c r="RPO25" s="194"/>
      <c r="RPP25" s="194"/>
      <c r="RPQ25" s="194"/>
      <c r="RPR25" s="194"/>
      <c r="RPS25" s="194"/>
      <c r="RPT25" s="194"/>
      <c r="RPU25" s="194"/>
      <c r="RPV25" s="194"/>
      <c r="RPW25" s="194"/>
      <c r="RPX25" s="194"/>
      <c r="RPY25" s="194"/>
      <c r="RPZ25" s="194"/>
      <c r="RQA25" s="194"/>
      <c r="RQB25" s="194"/>
      <c r="RQC25" s="194"/>
      <c r="RQD25" s="194"/>
      <c r="RQE25" s="194"/>
      <c r="RQF25" s="194"/>
      <c r="RQG25" s="194"/>
      <c r="RQH25" s="194"/>
      <c r="RQI25" s="194"/>
      <c r="RQJ25" s="194"/>
      <c r="RQK25" s="194"/>
      <c r="RQL25" s="194"/>
      <c r="RQM25" s="194"/>
      <c r="RQN25" s="194"/>
      <c r="RQO25" s="194"/>
      <c r="RQP25" s="194"/>
      <c r="RQQ25" s="194"/>
      <c r="RQR25" s="194"/>
      <c r="RQS25" s="194"/>
      <c r="RQT25" s="194"/>
      <c r="RQU25" s="194"/>
      <c r="RQV25" s="194"/>
      <c r="RQW25" s="194"/>
      <c r="RQX25" s="194"/>
      <c r="RQY25" s="194"/>
      <c r="RQZ25" s="194"/>
      <c r="RRA25" s="194"/>
      <c r="RRB25" s="194"/>
      <c r="RRC25" s="194"/>
      <c r="RRD25" s="194"/>
      <c r="RRE25" s="194"/>
      <c r="RRF25" s="194"/>
      <c r="RRG25" s="194"/>
      <c r="RRH25" s="194"/>
      <c r="RRI25" s="194"/>
      <c r="RRJ25" s="194"/>
      <c r="RRK25" s="194"/>
      <c r="RRL25" s="194"/>
      <c r="RRM25" s="194"/>
      <c r="RRN25" s="194"/>
      <c r="RRO25" s="194"/>
      <c r="RRP25" s="194"/>
      <c r="RRQ25" s="194"/>
      <c r="RRR25" s="194"/>
      <c r="RRS25" s="194"/>
      <c r="RRT25" s="194"/>
      <c r="RRU25" s="194"/>
      <c r="RRV25" s="194"/>
      <c r="RRW25" s="194"/>
      <c r="RRX25" s="194"/>
      <c r="RRY25" s="194"/>
      <c r="RRZ25" s="194"/>
      <c r="RSA25" s="194"/>
      <c r="RSB25" s="194"/>
      <c r="RSC25" s="194"/>
      <c r="RSD25" s="194"/>
      <c r="RSE25" s="194"/>
      <c r="RSF25" s="194"/>
      <c r="RSG25" s="194"/>
      <c r="RSH25" s="194"/>
      <c r="RSI25" s="194"/>
      <c r="RSJ25" s="194"/>
      <c r="RSK25" s="194"/>
      <c r="RSL25" s="194"/>
      <c r="RSM25" s="194"/>
      <c r="RSN25" s="194"/>
      <c r="RSO25" s="194"/>
      <c r="RSP25" s="194"/>
      <c r="RSQ25" s="194"/>
      <c r="RSR25" s="194"/>
      <c r="RSS25" s="194"/>
      <c r="RST25" s="194"/>
      <c r="RSU25" s="194"/>
      <c r="RSV25" s="194"/>
      <c r="RSW25" s="194"/>
      <c r="RSX25" s="194"/>
      <c r="RSY25" s="194"/>
      <c r="RSZ25" s="194"/>
      <c r="RTA25" s="194"/>
      <c r="RTB25" s="194"/>
      <c r="RTC25" s="194"/>
      <c r="RTD25" s="194"/>
      <c r="RTE25" s="194"/>
      <c r="RTF25" s="194"/>
      <c r="RTG25" s="194"/>
      <c r="RTH25" s="194"/>
      <c r="RTI25" s="194"/>
      <c r="RTJ25" s="194"/>
      <c r="RTK25" s="194"/>
      <c r="RTL25" s="194"/>
      <c r="RTM25" s="194"/>
      <c r="RTN25" s="194"/>
      <c r="RTO25" s="194"/>
      <c r="RTP25" s="194"/>
      <c r="RTQ25" s="194"/>
      <c r="RTR25" s="194"/>
      <c r="RTS25" s="194"/>
      <c r="RTT25" s="194"/>
      <c r="RTU25" s="194"/>
      <c r="RTV25" s="194"/>
      <c r="RTW25" s="194"/>
      <c r="RTX25" s="194"/>
      <c r="RTY25" s="194"/>
      <c r="RTZ25" s="194"/>
      <c r="RUA25" s="194"/>
      <c r="RUB25" s="194"/>
      <c r="RUC25" s="194"/>
      <c r="RUD25" s="194"/>
      <c r="RUE25" s="194"/>
      <c r="RUF25" s="194"/>
      <c r="RUG25" s="194"/>
      <c r="RUH25" s="194"/>
      <c r="RUI25" s="194"/>
      <c r="RUJ25" s="194"/>
      <c r="RUK25" s="194"/>
      <c r="RUL25" s="194"/>
      <c r="RUM25" s="194"/>
      <c r="RUN25" s="194"/>
      <c r="RUO25" s="194"/>
      <c r="RUP25" s="194"/>
      <c r="RUQ25" s="194"/>
      <c r="RUR25" s="194"/>
      <c r="RUS25" s="194"/>
      <c r="RUT25" s="194"/>
      <c r="RUU25" s="194"/>
      <c r="RUV25" s="194"/>
      <c r="RUW25" s="194"/>
      <c r="RUX25" s="194"/>
      <c r="RUY25" s="194"/>
      <c r="RUZ25" s="194"/>
      <c r="RVA25" s="194"/>
      <c r="RVB25" s="194"/>
      <c r="RVC25" s="194"/>
      <c r="RVD25" s="194"/>
      <c r="RVE25" s="194"/>
      <c r="RVF25" s="194"/>
      <c r="RVG25" s="194"/>
      <c r="RVH25" s="194"/>
      <c r="RVI25" s="194"/>
      <c r="RVJ25" s="194"/>
      <c r="RVK25" s="194"/>
      <c r="RVL25" s="194"/>
      <c r="RVM25" s="194"/>
      <c r="RVN25" s="194"/>
      <c r="RVO25" s="194"/>
      <c r="RVP25" s="194"/>
      <c r="RVQ25" s="194"/>
      <c r="RVR25" s="194"/>
      <c r="RVS25" s="194"/>
      <c r="RVT25" s="194"/>
      <c r="RVU25" s="194"/>
      <c r="RVV25" s="194"/>
      <c r="RVW25" s="194"/>
      <c r="RVX25" s="194"/>
      <c r="RVY25" s="194"/>
      <c r="RVZ25" s="194"/>
      <c r="RWA25" s="194"/>
      <c r="RWB25" s="194"/>
      <c r="RWC25" s="194"/>
      <c r="RWD25" s="194"/>
      <c r="RWE25" s="194"/>
      <c r="RWF25" s="194"/>
      <c r="RWG25" s="194"/>
      <c r="RWH25" s="194"/>
      <c r="RWI25" s="194"/>
      <c r="RWJ25" s="194"/>
      <c r="RWK25" s="194"/>
      <c r="RWL25" s="194"/>
      <c r="RWM25" s="194"/>
      <c r="RWN25" s="194"/>
      <c r="RWO25" s="194"/>
      <c r="RWP25" s="194"/>
      <c r="RWQ25" s="194"/>
      <c r="RWR25" s="194"/>
      <c r="RWS25" s="194"/>
      <c r="RWT25" s="194"/>
      <c r="RWU25" s="194"/>
      <c r="RWV25" s="194"/>
      <c r="RWW25" s="194"/>
      <c r="RWX25" s="194"/>
      <c r="RWY25" s="194"/>
      <c r="RWZ25" s="194"/>
      <c r="RXA25" s="194"/>
      <c r="RXB25" s="194"/>
      <c r="RXC25" s="194"/>
      <c r="RXD25" s="194"/>
      <c r="RXE25" s="194"/>
      <c r="RXF25" s="194"/>
      <c r="RXG25" s="194"/>
      <c r="RXH25" s="194"/>
      <c r="RXI25" s="194"/>
      <c r="RXJ25" s="194"/>
      <c r="RXK25" s="194"/>
      <c r="RXL25" s="194"/>
      <c r="RXM25" s="194"/>
      <c r="RXN25" s="194"/>
      <c r="RXO25" s="194"/>
      <c r="RXP25" s="194"/>
      <c r="RXQ25" s="194"/>
      <c r="RXR25" s="194"/>
      <c r="RXS25" s="194"/>
      <c r="RXT25" s="194"/>
      <c r="RXU25" s="194"/>
      <c r="RXV25" s="194"/>
      <c r="RXW25" s="194"/>
      <c r="RXX25" s="194"/>
      <c r="RXY25" s="194"/>
      <c r="RXZ25" s="194"/>
      <c r="RYA25" s="194"/>
      <c r="RYB25" s="194"/>
      <c r="RYC25" s="194"/>
      <c r="RYD25" s="194"/>
      <c r="RYE25" s="194"/>
      <c r="RYF25" s="194"/>
      <c r="RYG25" s="194"/>
      <c r="RYH25" s="194"/>
      <c r="RYI25" s="194"/>
      <c r="RYJ25" s="194"/>
      <c r="RYK25" s="194"/>
      <c r="RYL25" s="194"/>
      <c r="RYM25" s="194"/>
      <c r="RYN25" s="194"/>
      <c r="RYO25" s="194"/>
      <c r="RYP25" s="194"/>
      <c r="RYQ25" s="194"/>
      <c r="RYR25" s="194"/>
      <c r="RYS25" s="194"/>
      <c r="RYT25" s="194"/>
      <c r="RYU25" s="194"/>
      <c r="RYV25" s="194"/>
      <c r="RYW25" s="194"/>
      <c r="RYX25" s="194"/>
      <c r="RYY25" s="194"/>
      <c r="RYZ25" s="194"/>
      <c r="RZA25" s="194"/>
      <c r="RZB25" s="194"/>
      <c r="RZC25" s="194"/>
      <c r="RZD25" s="194"/>
      <c r="RZE25" s="194"/>
      <c r="RZF25" s="194"/>
      <c r="RZG25" s="194"/>
      <c r="RZH25" s="194"/>
      <c r="RZI25" s="194"/>
      <c r="RZJ25" s="194"/>
      <c r="RZK25" s="194"/>
      <c r="RZL25" s="194"/>
      <c r="RZM25" s="194"/>
      <c r="RZN25" s="194"/>
      <c r="RZO25" s="194"/>
      <c r="RZP25" s="194"/>
      <c r="RZQ25" s="194"/>
      <c r="RZR25" s="194"/>
      <c r="RZS25" s="194"/>
      <c r="RZT25" s="194"/>
      <c r="RZU25" s="194"/>
      <c r="RZV25" s="194"/>
      <c r="RZW25" s="194"/>
      <c r="RZX25" s="194"/>
      <c r="RZY25" s="194"/>
      <c r="RZZ25" s="194"/>
      <c r="SAA25" s="194"/>
      <c r="SAB25" s="194"/>
      <c r="SAC25" s="194"/>
      <c r="SAD25" s="194"/>
      <c r="SAE25" s="194"/>
      <c r="SAF25" s="194"/>
      <c r="SAG25" s="194"/>
      <c r="SAH25" s="194"/>
      <c r="SAI25" s="194"/>
      <c r="SAJ25" s="194"/>
      <c r="SAK25" s="194"/>
      <c r="SAL25" s="194"/>
      <c r="SAM25" s="194"/>
      <c r="SAN25" s="194"/>
      <c r="SAO25" s="194"/>
      <c r="SAP25" s="194"/>
      <c r="SAQ25" s="194"/>
      <c r="SAR25" s="194"/>
      <c r="SAS25" s="194"/>
      <c r="SAT25" s="194"/>
      <c r="SAU25" s="194"/>
      <c r="SAV25" s="194"/>
      <c r="SAW25" s="194"/>
      <c r="SAX25" s="194"/>
      <c r="SAY25" s="194"/>
      <c r="SAZ25" s="194"/>
      <c r="SBA25" s="194"/>
      <c r="SBB25" s="194"/>
      <c r="SBC25" s="194"/>
      <c r="SBD25" s="194"/>
      <c r="SBE25" s="194"/>
      <c r="SBF25" s="194"/>
      <c r="SBG25" s="194"/>
      <c r="SBH25" s="194"/>
      <c r="SBI25" s="194"/>
      <c r="SBJ25" s="194"/>
      <c r="SBK25" s="194"/>
      <c r="SBL25" s="194"/>
      <c r="SBM25" s="194"/>
      <c r="SBN25" s="194"/>
      <c r="SBO25" s="194"/>
      <c r="SBP25" s="194"/>
      <c r="SBQ25" s="194"/>
      <c r="SBR25" s="194"/>
      <c r="SBS25" s="194"/>
      <c r="SBT25" s="194"/>
      <c r="SBU25" s="194"/>
      <c r="SBV25" s="194"/>
      <c r="SBW25" s="194"/>
      <c r="SBX25" s="194"/>
      <c r="SBY25" s="194"/>
      <c r="SBZ25" s="194"/>
      <c r="SCA25" s="194"/>
      <c r="SCB25" s="194"/>
      <c r="SCC25" s="194"/>
      <c r="SCD25" s="194"/>
      <c r="SCE25" s="194"/>
      <c r="SCF25" s="194"/>
      <c r="SCG25" s="194"/>
      <c r="SCH25" s="194"/>
      <c r="SCI25" s="194"/>
      <c r="SCJ25" s="194"/>
      <c r="SCK25" s="194"/>
      <c r="SCL25" s="194"/>
      <c r="SCM25" s="194"/>
      <c r="SCN25" s="194"/>
      <c r="SCO25" s="194"/>
      <c r="SCP25" s="194"/>
      <c r="SCQ25" s="194"/>
      <c r="SCR25" s="194"/>
      <c r="SCS25" s="194"/>
      <c r="SCT25" s="194"/>
      <c r="SCU25" s="194"/>
      <c r="SCV25" s="194"/>
      <c r="SCW25" s="194"/>
      <c r="SCX25" s="194"/>
      <c r="SCY25" s="194"/>
      <c r="SCZ25" s="194"/>
      <c r="SDA25" s="194"/>
      <c r="SDB25" s="194"/>
      <c r="SDC25" s="194"/>
      <c r="SDD25" s="194"/>
      <c r="SDE25" s="194"/>
      <c r="SDF25" s="194"/>
      <c r="SDG25" s="194"/>
      <c r="SDH25" s="194"/>
      <c r="SDI25" s="194"/>
      <c r="SDJ25" s="194"/>
      <c r="SDK25" s="194"/>
      <c r="SDL25" s="194"/>
      <c r="SDM25" s="194"/>
      <c r="SDN25" s="194"/>
      <c r="SDO25" s="194"/>
      <c r="SDP25" s="194"/>
      <c r="SDQ25" s="194"/>
      <c r="SDR25" s="194"/>
      <c r="SDS25" s="194"/>
      <c r="SDT25" s="194"/>
      <c r="SDU25" s="194"/>
      <c r="SDV25" s="194"/>
      <c r="SDW25" s="194"/>
      <c r="SDX25" s="194"/>
      <c r="SDY25" s="194"/>
      <c r="SDZ25" s="194"/>
      <c r="SEA25" s="194"/>
      <c r="SEB25" s="194"/>
      <c r="SEC25" s="194"/>
      <c r="SED25" s="194"/>
      <c r="SEE25" s="194"/>
      <c r="SEF25" s="194"/>
      <c r="SEG25" s="194"/>
      <c r="SEH25" s="194"/>
      <c r="SEI25" s="194"/>
      <c r="SEJ25" s="194"/>
      <c r="SEK25" s="194"/>
      <c r="SEL25" s="194"/>
      <c r="SEM25" s="194"/>
      <c r="SEN25" s="194"/>
      <c r="SEO25" s="194"/>
      <c r="SEP25" s="194"/>
      <c r="SEQ25" s="194"/>
      <c r="SER25" s="194"/>
      <c r="SES25" s="194"/>
      <c r="SET25" s="194"/>
      <c r="SEU25" s="194"/>
      <c r="SEV25" s="194"/>
      <c r="SEW25" s="194"/>
      <c r="SEX25" s="194"/>
      <c r="SEY25" s="194"/>
      <c r="SEZ25" s="194"/>
      <c r="SFA25" s="194"/>
      <c r="SFB25" s="194"/>
      <c r="SFC25" s="194"/>
      <c r="SFD25" s="194"/>
      <c r="SFE25" s="194"/>
      <c r="SFF25" s="194"/>
      <c r="SFG25" s="194"/>
      <c r="SFH25" s="194"/>
      <c r="SFI25" s="194"/>
      <c r="SFJ25" s="194"/>
      <c r="SFK25" s="194"/>
      <c r="SFL25" s="194"/>
      <c r="SFM25" s="194"/>
      <c r="SFN25" s="194"/>
      <c r="SFO25" s="194"/>
      <c r="SFP25" s="194"/>
      <c r="SFQ25" s="194"/>
      <c r="SFR25" s="194"/>
      <c r="SFS25" s="194"/>
      <c r="SFT25" s="194"/>
      <c r="SFU25" s="194"/>
      <c r="SFV25" s="194"/>
      <c r="SFW25" s="194"/>
      <c r="SFX25" s="194"/>
      <c r="SFY25" s="194"/>
      <c r="SFZ25" s="194"/>
      <c r="SGA25" s="194"/>
      <c r="SGB25" s="194"/>
      <c r="SGC25" s="194"/>
      <c r="SGD25" s="194"/>
      <c r="SGE25" s="194"/>
      <c r="SGF25" s="194"/>
      <c r="SGG25" s="194"/>
      <c r="SGH25" s="194"/>
      <c r="SGI25" s="194"/>
      <c r="SGJ25" s="194"/>
      <c r="SGK25" s="194"/>
      <c r="SGL25" s="194"/>
      <c r="SGM25" s="194"/>
      <c r="SGN25" s="194"/>
      <c r="SGO25" s="194"/>
      <c r="SGP25" s="194"/>
      <c r="SGQ25" s="194"/>
      <c r="SGR25" s="194"/>
      <c r="SGS25" s="194"/>
      <c r="SGT25" s="194"/>
      <c r="SGU25" s="194"/>
      <c r="SGV25" s="194"/>
      <c r="SGW25" s="194"/>
      <c r="SGX25" s="194"/>
      <c r="SGY25" s="194"/>
      <c r="SGZ25" s="194"/>
      <c r="SHA25" s="194"/>
      <c r="SHB25" s="194"/>
      <c r="SHC25" s="194"/>
      <c r="SHD25" s="194"/>
      <c r="SHE25" s="194"/>
      <c r="SHF25" s="194"/>
      <c r="SHG25" s="194"/>
      <c r="SHH25" s="194"/>
      <c r="SHI25" s="194"/>
      <c r="SHJ25" s="194"/>
      <c r="SHK25" s="194"/>
      <c r="SHL25" s="194"/>
      <c r="SHM25" s="194"/>
      <c r="SHN25" s="194"/>
      <c r="SHO25" s="194"/>
      <c r="SHP25" s="194"/>
      <c r="SHQ25" s="194"/>
      <c r="SHR25" s="194"/>
      <c r="SHS25" s="194"/>
      <c r="SHT25" s="194"/>
      <c r="SHU25" s="194"/>
      <c r="SHV25" s="194"/>
      <c r="SHW25" s="194"/>
      <c r="SHX25" s="194"/>
      <c r="SHY25" s="194"/>
      <c r="SHZ25" s="194"/>
      <c r="SIA25" s="194"/>
      <c r="SIB25" s="194"/>
      <c r="SIC25" s="194"/>
      <c r="SID25" s="194"/>
      <c r="SIE25" s="194"/>
      <c r="SIF25" s="194"/>
      <c r="SIG25" s="194"/>
      <c r="SIH25" s="194"/>
      <c r="SII25" s="194"/>
      <c r="SIJ25" s="194"/>
      <c r="SIK25" s="194"/>
      <c r="SIL25" s="194"/>
      <c r="SIM25" s="194"/>
      <c r="SIN25" s="194"/>
      <c r="SIO25" s="194"/>
      <c r="SIP25" s="194"/>
      <c r="SIQ25" s="194"/>
      <c r="SIR25" s="194"/>
      <c r="SIS25" s="194"/>
      <c r="SIT25" s="194"/>
      <c r="SIU25" s="194"/>
      <c r="SIV25" s="194"/>
      <c r="SIW25" s="194"/>
      <c r="SIX25" s="194"/>
      <c r="SIY25" s="194"/>
      <c r="SIZ25" s="194"/>
      <c r="SJA25" s="194"/>
      <c r="SJB25" s="194"/>
      <c r="SJC25" s="194"/>
      <c r="SJD25" s="194"/>
      <c r="SJE25" s="194"/>
      <c r="SJF25" s="194"/>
      <c r="SJG25" s="194"/>
      <c r="SJH25" s="194"/>
      <c r="SJI25" s="194"/>
      <c r="SJJ25" s="194"/>
      <c r="SJK25" s="194"/>
      <c r="SJL25" s="194"/>
      <c r="SJM25" s="194"/>
      <c r="SJN25" s="194"/>
      <c r="SJO25" s="194"/>
      <c r="SJP25" s="194"/>
      <c r="SJQ25" s="194"/>
      <c r="SJR25" s="194"/>
      <c r="SJS25" s="194"/>
      <c r="SJT25" s="194"/>
      <c r="SJU25" s="194"/>
      <c r="SJV25" s="194"/>
      <c r="SJW25" s="194"/>
      <c r="SJX25" s="194"/>
      <c r="SJY25" s="194"/>
      <c r="SJZ25" s="194"/>
      <c r="SKA25" s="194"/>
      <c r="SKB25" s="194"/>
      <c r="SKC25" s="194"/>
      <c r="SKD25" s="194"/>
      <c r="SKE25" s="194"/>
      <c r="SKF25" s="194"/>
      <c r="SKG25" s="194"/>
      <c r="SKH25" s="194"/>
      <c r="SKI25" s="194"/>
      <c r="SKJ25" s="194"/>
      <c r="SKK25" s="194"/>
      <c r="SKL25" s="194"/>
      <c r="SKM25" s="194"/>
      <c r="SKN25" s="194"/>
      <c r="SKO25" s="194"/>
      <c r="SKP25" s="194"/>
      <c r="SKQ25" s="194"/>
      <c r="SKR25" s="194"/>
      <c r="SKS25" s="194"/>
      <c r="SKT25" s="194"/>
      <c r="SKU25" s="194"/>
      <c r="SKV25" s="194"/>
      <c r="SKW25" s="194"/>
      <c r="SKX25" s="194"/>
      <c r="SKY25" s="194"/>
      <c r="SKZ25" s="194"/>
      <c r="SLA25" s="194"/>
      <c r="SLB25" s="194"/>
      <c r="SLC25" s="194"/>
      <c r="SLD25" s="194"/>
      <c r="SLE25" s="194"/>
      <c r="SLF25" s="194"/>
      <c r="SLG25" s="194"/>
      <c r="SLH25" s="194"/>
      <c r="SLI25" s="194"/>
      <c r="SLJ25" s="194"/>
      <c r="SLK25" s="194"/>
      <c r="SLL25" s="194"/>
      <c r="SLM25" s="194"/>
      <c r="SLN25" s="194"/>
      <c r="SLO25" s="194"/>
      <c r="SLP25" s="194"/>
      <c r="SLQ25" s="194"/>
      <c r="SLR25" s="194"/>
      <c r="SLS25" s="194"/>
      <c r="SLT25" s="194"/>
      <c r="SLU25" s="194"/>
      <c r="SLV25" s="194"/>
      <c r="SLW25" s="194"/>
      <c r="SLX25" s="194"/>
      <c r="SLY25" s="194"/>
      <c r="SLZ25" s="194"/>
      <c r="SMA25" s="194"/>
      <c r="SMB25" s="194"/>
      <c r="SMC25" s="194"/>
      <c r="SMD25" s="194"/>
      <c r="SME25" s="194"/>
      <c r="SMF25" s="194"/>
      <c r="SMG25" s="194"/>
      <c r="SMH25" s="194"/>
      <c r="SMI25" s="194"/>
      <c r="SMJ25" s="194"/>
      <c r="SMK25" s="194"/>
      <c r="SML25" s="194"/>
      <c r="SMM25" s="194"/>
      <c r="SMN25" s="194"/>
      <c r="SMO25" s="194"/>
      <c r="SMP25" s="194"/>
      <c r="SMQ25" s="194"/>
      <c r="SMR25" s="194"/>
      <c r="SMS25" s="194"/>
      <c r="SMT25" s="194"/>
      <c r="SMU25" s="194"/>
      <c r="SMV25" s="194"/>
      <c r="SMW25" s="194"/>
      <c r="SMX25" s="194"/>
      <c r="SMY25" s="194"/>
      <c r="SMZ25" s="194"/>
      <c r="SNA25" s="194"/>
      <c r="SNB25" s="194"/>
      <c r="SNC25" s="194"/>
      <c r="SND25" s="194"/>
      <c r="SNE25" s="194"/>
      <c r="SNF25" s="194"/>
      <c r="SNG25" s="194"/>
      <c r="SNH25" s="194"/>
      <c r="SNI25" s="194"/>
      <c r="SNJ25" s="194"/>
      <c r="SNK25" s="194"/>
      <c r="SNL25" s="194"/>
      <c r="SNM25" s="194"/>
      <c r="SNN25" s="194"/>
      <c r="SNO25" s="194"/>
      <c r="SNP25" s="194"/>
      <c r="SNQ25" s="194"/>
      <c r="SNR25" s="194"/>
      <c r="SNS25" s="194"/>
      <c r="SNT25" s="194"/>
      <c r="SNU25" s="194"/>
      <c r="SNV25" s="194"/>
      <c r="SNW25" s="194"/>
      <c r="SNX25" s="194"/>
      <c r="SNY25" s="194"/>
      <c r="SNZ25" s="194"/>
      <c r="SOA25" s="194"/>
      <c r="SOB25" s="194"/>
      <c r="SOC25" s="194"/>
      <c r="SOD25" s="194"/>
      <c r="SOE25" s="194"/>
      <c r="SOF25" s="194"/>
      <c r="SOG25" s="194"/>
      <c r="SOH25" s="194"/>
      <c r="SOI25" s="194"/>
      <c r="SOJ25" s="194"/>
      <c r="SOK25" s="194"/>
      <c r="SOL25" s="194"/>
      <c r="SOM25" s="194"/>
      <c r="SON25" s="194"/>
      <c r="SOO25" s="194"/>
      <c r="SOP25" s="194"/>
      <c r="SOQ25" s="194"/>
      <c r="SOR25" s="194"/>
      <c r="SOS25" s="194"/>
      <c r="SOT25" s="194"/>
      <c r="SOU25" s="194"/>
      <c r="SOV25" s="194"/>
      <c r="SOW25" s="194"/>
      <c r="SOX25" s="194"/>
      <c r="SOY25" s="194"/>
      <c r="SOZ25" s="194"/>
      <c r="SPA25" s="194"/>
      <c r="SPB25" s="194"/>
      <c r="SPC25" s="194"/>
      <c r="SPD25" s="194"/>
      <c r="SPE25" s="194"/>
      <c r="SPF25" s="194"/>
      <c r="SPG25" s="194"/>
      <c r="SPH25" s="194"/>
      <c r="SPI25" s="194"/>
      <c r="SPJ25" s="194"/>
      <c r="SPK25" s="194"/>
      <c r="SPL25" s="194"/>
      <c r="SPM25" s="194"/>
      <c r="SPN25" s="194"/>
      <c r="SPO25" s="194"/>
      <c r="SPP25" s="194"/>
      <c r="SPQ25" s="194"/>
      <c r="SPR25" s="194"/>
      <c r="SPS25" s="194"/>
      <c r="SPT25" s="194"/>
      <c r="SPU25" s="194"/>
      <c r="SPV25" s="194"/>
      <c r="SPW25" s="194"/>
      <c r="SPX25" s="194"/>
      <c r="SPY25" s="194"/>
      <c r="SPZ25" s="194"/>
      <c r="SQA25" s="194"/>
      <c r="SQB25" s="194"/>
      <c r="SQC25" s="194"/>
      <c r="SQD25" s="194"/>
      <c r="SQE25" s="194"/>
      <c r="SQF25" s="194"/>
      <c r="SQG25" s="194"/>
      <c r="SQH25" s="194"/>
      <c r="SQI25" s="194"/>
      <c r="SQJ25" s="194"/>
      <c r="SQK25" s="194"/>
      <c r="SQL25" s="194"/>
      <c r="SQM25" s="194"/>
      <c r="SQN25" s="194"/>
      <c r="SQO25" s="194"/>
      <c r="SQP25" s="194"/>
      <c r="SQQ25" s="194"/>
      <c r="SQR25" s="194"/>
      <c r="SQS25" s="194"/>
      <c r="SQT25" s="194"/>
      <c r="SQU25" s="194"/>
      <c r="SQV25" s="194"/>
      <c r="SQW25" s="194"/>
      <c r="SQX25" s="194"/>
      <c r="SQY25" s="194"/>
      <c r="SQZ25" s="194"/>
      <c r="SRA25" s="194"/>
      <c r="SRB25" s="194"/>
      <c r="SRC25" s="194"/>
      <c r="SRD25" s="194"/>
      <c r="SRE25" s="194"/>
      <c r="SRF25" s="194"/>
      <c r="SRG25" s="194"/>
      <c r="SRH25" s="194"/>
      <c r="SRI25" s="194"/>
      <c r="SRJ25" s="194"/>
      <c r="SRK25" s="194"/>
      <c r="SRL25" s="194"/>
      <c r="SRM25" s="194"/>
      <c r="SRN25" s="194"/>
      <c r="SRO25" s="194"/>
      <c r="SRP25" s="194"/>
      <c r="SRQ25" s="194"/>
      <c r="SRR25" s="194"/>
      <c r="SRS25" s="194"/>
      <c r="SRT25" s="194"/>
      <c r="SRU25" s="194"/>
      <c r="SRV25" s="194"/>
      <c r="SRW25" s="194"/>
      <c r="SRX25" s="194"/>
      <c r="SRY25" s="194"/>
      <c r="SRZ25" s="194"/>
      <c r="SSA25" s="194"/>
      <c r="SSB25" s="194"/>
      <c r="SSC25" s="194"/>
      <c r="SSD25" s="194"/>
      <c r="SSE25" s="194"/>
      <c r="SSF25" s="194"/>
      <c r="SSG25" s="194"/>
      <c r="SSH25" s="194"/>
      <c r="SSI25" s="194"/>
      <c r="SSJ25" s="194"/>
      <c r="SSK25" s="194"/>
      <c r="SSL25" s="194"/>
      <c r="SSM25" s="194"/>
      <c r="SSN25" s="194"/>
      <c r="SSO25" s="194"/>
      <c r="SSP25" s="194"/>
      <c r="SSQ25" s="194"/>
      <c r="SSR25" s="194"/>
      <c r="SSS25" s="194"/>
      <c r="SST25" s="194"/>
      <c r="SSU25" s="194"/>
      <c r="SSV25" s="194"/>
      <c r="SSW25" s="194"/>
      <c r="SSX25" s="194"/>
      <c r="SSY25" s="194"/>
      <c r="SSZ25" s="194"/>
      <c r="STA25" s="194"/>
      <c r="STB25" s="194"/>
      <c r="STC25" s="194"/>
      <c r="STD25" s="194"/>
      <c r="STE25" s="194"/>
      <c r="STF25" s="194"/>
      <c r="STG25" s="194"/>
      <c r="STH25" s="194"/>
      <c r="STI25" s="194"/>
      <c r="STJ25" s="194"/>
      <c r="STK25" s="194"/>
      <c r="STL25" s="194"/>
      <c r="STM25" s="194"/>
      <c r="STN25" s="194"/>
      <c r="STO25" s="194"/>
      <c r="STP25" s="194"/>
      <c r="STQ25" s="194"/>
      <c r="STR25" s="194"/>
      <c r="STS25" s="194"/>
      <c r="STT25" s="194"/>
      <c r="STU25" s="194"/>
      <c r="STV25" s="194"/>
      <c r="STW25" s="194"/>
      <c r="STX25" s="194"/>
      <c r="STY25" s="194"/>
      <c r="STZ25" s="194"/>
      <c r="SUA25" s="194"/>
      <c r="SUB25" s="194"/>
      <c r="SUC25" s="194"/>
      <c r="SUD25" s="194"/>
      <c r="SUE25" s="194"/>
      <c r="SUF25" s="194"/>
      <c r="SUG25" s="194"/>
      <c r="SUH25" s="194"/>
      <c r="SUI25" s="194"/>
      <c r="SUJ25" s="194"/>
      <c r="SUK25" s="194"/>
      <c r="SUL25" s="194"/>
      <c r="SUM25" s="194"/>
      <c r="SUN25" s="194"/>
      <c r="SUO25" s="194"/>
      <c r="SUP25" s="194"/>
      <c r="SUQ25" s="194"/>
      <c r="SUR25" s="194"/>
      <c r="SUS25" s="194"/>
      <c r="SUT25" s="194"/>
      <c r="SUU25" s="194"/>
      <c r="SUV25" s="194"/>
      <c r="SUW25" s="194"/>
      <c r="SUX25" s="194"/>
      <c r="SUY25" s="194"/>
      <c r="SUZ25" s="194"/>
      <c r="SVA25" s="194"/>
      <c r="SVB25" s="194"/>
      <c r="SVC25" s="194"/>
      <c r="SVD25" s="194"/>
      <c r="SVE25" s="194"/>
      <c r="SVF25" s="194"/>
      <c r="SVG25" s="194"/>
      <c r="SVH25" s="194"/>
      <c r="SVI25" s="194"/>
      <c r="SVJ25" s="194"/>
      <c r="SVK25" s="194"/>
      <c r="SVL25" s="194"/>
      <c r="SVM25" s="194"/>
      <c r="SVN25" s="194"/>
      <c r="SVO25" s="194"/>
      <c r="SVP25" s="194"/>
      <c r="SVQ25" s="194"/>
      <c r="SVR25" s="194"/>
      <c r="SVS25" s="194"/>
      <c r="SVT25" s="194"/>
      <c r="SVU25" s="194"/>
      <c r="SVV25" s="194"/>
      <c r="SVW25" s="194"/>
      <c r="SVX25" s="194"/>
      <c r="SVY25" s="194"/>
      <c r="SVZ25" s="194"/>
      <c r="SWA25" s="194"/>
      <c r="SWB25" s="194"/>
      <c r="SWC25" s="194"/>
      <c r="SWD25" s="194"/>
      <c r="SWE25" s="194"/>
      <c r="SWF25" s="194"/>
      <c r="SWG25" s="194"/>
      <c r="SWH25" s="194"/>
      <c r="SWI25" s="194"/>
      <c r="SWJ25" s="194"/>
      <c r="SWK25" s="194"/>
      <c r="SWL25" s="194"/>
      <c r="SWM25" s="194"/>
      <c r="SWN25" s="194"/>
      <c r="SWO25" s="194"/>
      <c r="SWP25" s="194"/>
      <c r="SWQ25" s="194"/>
      <c r="SWR25" s="194"/>
      <c r="SWS25" s="194"/>
      <c r="SWT25" s="194"/>
      <c r="SWU25" s="194"/>
      <c r="SWV25" s="194"/>
      <c r="SWW25" s="194"/>
      <c r="SWX25" s="194"/>
      <c r="SWY25" s="194"/>
      <c r="SWZ25" s="194"/>
      <c r="SXA25" s="194"/>
      <c r="SXB25" s="194"/>
      <c r="SXC25" s="194"/>
      <c r="SXD25" s="194"/>
      <c r="SXE25" s="194"/>
      <c r="SXF25" s="194"/>
      <c r="SXG25" s="194"/>
      <c r="SXH25" s="194"/>
      <c r="SXI25" s="194"/>
      <c r="SXJ25" s="194"/>
      <c r="SXK25" s="194"/>
      <c r="SXL25" s="194"/>
      <c r="SXM25" s="194"/>
      <c r="SXN25" s="194"/>
      <c r="SXO25" s="194"/>
      <c r="SXP25" s="194"/>
      <c r="SXQ25" s="194"/>
      <c r="SXR25" s="194"/>
      <c r="SXS25" s="194"/>
      <c r="SXT25" s="194"/>
      <c r="SXU25" s="194"/>
      <c r="SXV25" s="194"/>
      <c r="SXW25" s="194"/>
      <c r="SXX25" s="194"/>
      <c r="SXY25" s="194"/>
      <c r="SXZ25" s="194"/>
      <c r="SYA25" s="194"/>
      <c r="SYB25" s="194"/>
      <c r="SYC25" s="194"/>
      <c r="SYD25" s="194"/>
      <c r="SYE25" s="194"/>
      <c r="SYF25" s="194"/>
      <c r="SYG25" s="194"/>
      <c r="SYH25" s="194"/>
      <c r="SYI25" s="194"/>
      <c r="SYJ25" s="194"/>
      <c r="SYK25" s="194"/>
      <c r="SYL25" s="194"/>
      <c r="SYM25" s="194"/>
      <c r="SYN25" s="194"/>
      <c r="SYO25" s="194"/>
      <c r="SYP25" s="194"/>
      <c r="SYQ25" s="194"/>
      <c r="SYR25" s="194"/>
      <c r="SYS25" s="194"/>
      <c r="SYT25" s="194"/>
      <c r="SYU25" s="194"/>
      <c r="SYV25" s="194"/>
      <c r="SYW25" s="194"/>
      <c r="SYX25" s="194"/>
      <c r="SYY25" s="194"/>
      <c r="SYZ25" s="194"/>
      <c r="SZA25" s="194"/>
      <c r="SZB25" s="194"/>
      <c r="SZC25" s="194"/>
      <c r="SZD25" s="194"/>
      <c r="SZE25" s="194"/>
      <c r="SZF25" s="194"/>
      <c r="SZG25" s="194"/>
      <c r="SZH25" s="194"/>
      <c r="SZI25" s="194"/>
      <c r="SZJ25" s="194"/>
      <c r="SZK25" s="194"/>
      <c r="SZL25" s="194"/>
      <c r="SZM25" s="194"/>
      <c r="SZN25" s="194"/>
      <c r="SZO25" s="194"/>
      <c r="SZP25" s="194"/>
      <c r="SZQ25" s="194"/>
      <c r="SZR25" s="194"/>
      <c r="SZS25" s="194"/>
      <c r="SZT25" s="194"/>
      <c r="SZU25" s="194"/>
      <c r="SZV25" s="194"/>
      <c r="SZW25" s="194"/>
      <c r="SZX25" s="194"/>
      <c r="SZY25" s="194"/>
      <c r="SZZ25" s="194"/>
      <c r="TAA25" s="194"/>
      <c r="TAB25" s="194"/>
      <c r="TAC25" s="194"/>
      <c r="TAD25" s="194"/>
      <c r="TAE25" s="194"/>
      <c r="TAF25" s="194"/>
      <c r="TAG25" s="194"/>
      <c r="TAH25" s="194"/>
      <c r="TAI25" s="194"/>
      <c r="TAJ25" s="194"/>
      <c r="TAK25" s="194"/>
      <c r="TAL25" s="194"/>
      <c r="TAM25" s="194"/>
      <c r="TAN25" s="194"/>
      <c r="TAO25" s="194"/>
      <c r="TAP25" s="194"/>
      <c r="TAQ25" s="194"/>
      <c r="TAR25" s="194"/>
      <c r="TAS25" s="194"/>
      <c r="TAT25" s="194"/>
      <c r="TAU25" s="194"/>
      <c r="TAV25" s="194"/>
      <c r="TAW25" s="194"/>
      <c r="TAX25" s="194"/>
      <c r="TAY25" s="194"/>
      <c r="TAZ25" s="194"/>
      <c r="TBA25" s="194"/>
      <c r="TBB25" s="194"/>
      <c r="TBC25" s="194"/>
      <c r="TBD25" s="194"/>
      <c r="TBE25" s="194"/>
      <c r="TBF25" s="194"/>
      <c r="TBG25" s="194"/>
      <c r="TBH25" s="194"/>
      <c r="TBI25" s="194"/>
      <c r="TBJ25" s="194"/>
      <c r="TBK25" s="194"/>
      <c r="TBL25" s="194"/>
      <c r="TBM25" s="194"/>
      <c r="TBN25" s="194"/>
      <c r="TBO25" s="194"/>
      <c r="TBP25" s="194"/>
      <c r="TBQ25" s="194"/>
      <c r="TBR25" s="194"/>
      <c r="TBS25" s="194"/>
      <c r="TBT25" s="194"/>
      <c r="TBU25" s="194"/>
      <c r="TBV25" s="194"/>
      <c r="TBW25" s="194"/>
      <c r="TBX25" s="194"/>
      <c r="TBY25" s="194"/>
      <c r="TBZ25" s="194"/>
      <c r="TCA25" s="194"/>
      <c r="TCB25" s="194"/>
      <c r="TCC25" s="194"/>
      <c r="TCD25" s="194"/>
      <c r="TCE25" s="194"/>
      <c r="TCF25" s="194"/>
      <c r="TCG25" s="194"/>
      <c r="TCH25" s="194"/>
      <c r="TCI25" s="194"/>
      <c r="TCJ25" s="194"/>
      <c r="TCK25" s="194"/>
      <c r="TCL25" s="194"/>
      <c r="TCM25" s="194"/>
      <c r="TCN25" s="194"/>
      <c r="TCO25" s="194"/>
      <c r="TCP25" s="194"/>
      <c r="TCQ25" s="194"/>
      <c r="TCR25" s="194"/>
      <c r="TCS25" s="194"/>
      <c r="TCT25" s="194"/>
      <c r="TCU25" s="194"/>
      <c r="TCV25" s="194"/>
      <c r="TCW25" s="194"/>
      <c r="TCX25" s="194"/>
      <c r="TCY25" s="194"/>
      <c r="TCZ25" s="194"/>
      <c r="TDA25" s="194"/>
      <c r="TDB25" s="194"/>
      <c r="TDC25" s="194"/>
      <c r="TDD25" s="194"/>
      <c r="TDE25" s="194"/>
      <c r="TDF25" s="194"/>
      <c r="TDG25" s="194"/>
      <c r="TDH25" s="194"/>
      <c r="TDI25" s="194"/>
      <c r="TDJ25" s="194"/>
      <c r="TDK25" s="194"/>
      <c r="TDL25" s="194"/>
      <c r="TDM25" s="194"/>
      <c r="TDN25" s="194"/>
      <c r="TDO25" s="194"/>
      <c r="TDP25" s="194"/>
      <c r="TDQ25" s="194"/>
      <c r="TDR25" s="194"/>
      <c r="TDS25" s="194"/>
      <c r="TDT25" s="194"/>
      <c r="TDU25" s="194"/>
      <c r="TDV25" s="194"/>
      <c r="TDW25" s="194"/>
      <c r="TDX25" s="194"/>
      <c r="TDY25" s="194"/>
      <c r="TDZ25" s="194"/>
      <c r="TEA25" s="194"/>
      <c r="TEB25" s="194"/>
      <c r="TEC25" s="194"/>
      <c r="TED25" s="194"/>
      <c r="TEE25" s="194"/>
      <c r="TEF25" s="194"/>
      <c r="TEG25" s="194"/>
      <c r="TEH25" s="194"/>
      <c r="TEI25" s="194"/>
      <c r="TEJ25" s="194"/>
      <c r="TEK25" s="194"/>
      <c r="TEL25" s="194"/>
      <c r="TEM25" s="194"/>
      <c r="TEN25" s="194"/>
      <c r="TEO25" s="194"/>
      <c r="TEP25" s="194"/>
      <c r="TEQ25" s="194"/>
      <c r="TER25" s="194"/>
      <c r="TES25" s="194"/>
      <c r="TET25" s="194"/>
      <c r="TEU25" s="194"/>
      <c r="TEV25" s="194"/>
      <c r="TEW25" s="194"/>
      <c r="TEX25" s="194"/>
      <c r="TEY25" s="194"/>
      <c r="TEZ25" s="194"/>
      <c r="TFA25" s="194"/>
      <c r="TFB25" s="194"/>
      <c r="TFC25" s="194"/>
      <c r="TFD25" s="194"/>
      <c r="TFE25" s="194"/>
      <c r="TFF25" s="194"/>
      <c r="TFG25" s="194"/>
      <c r="TFH25" s="194"/>
      <c r="TFI25" s="194"/>
      <c r="TFJ25" s="194"/>
      <c r="TFK25" s="194"/>
      <c r="TFL25" s="194"/>
      <c r="TFM25" s="194"/>
      <c r="TFN25" s="194"/>
      <c r="TFO25" s="194"/>
      <c r="TFP25" s="194"/>
      <c r="TFQ25" s="194"/>
      <c r="TFR25" s="194"/>
      <c r="TFS25" s="194"/>
      <c r="TFT25" s="194"/>
      <c r="TFU25" s="194"/>
      <c r="TFV25" s="194"/>
      <c r="TFW25" s="194"/>
      <c r="TFX25" s="194"/>
      <c r="TFY25" s="194"/>
      <c r="TFZ25" s="194"/>
      <c r="TGA25" s="194"/>
      <c r="TGB25" s="194"/>
      <c r="TGC25" s="194"/>
      <c r="TGD25" s="194"/>
      <c r="TGE25" s="194"/>
      <c r="TGF25" s="194"/>
      <c r="TGG25" s="194"/>
      <c r="TGH25" s="194"/>
      <c r="TGI25" s="194"/>
      <c r="TGJ25" s="194"/>
      <c r="TGK25" s="194"/>
      <c r="TGL25" s="194"/>
      <c r="TGM25" s="194"/>
      <c r="TGN25" s="194"/>
      <c r="TGO25" s="194"/>
      <c r="TGP25" s="194"/>
      <c r="TGQ25" s="194"/>
      <c r="TGR25" s="194"/>
      <c r="TGS25" s="194"/>
      <c r="TGT25" s="194"/>
      <c r="TGU25" s="194"/>
      <c r="TGV25" s="194"/>
      <c r="TGW25" s="194"/>
      <c r="TGX25" s="194"/>
      <c r="TGY25" s="194"/>
      <c r="TGZ25" s="194"/>
      <c r="THA25" s="194"/>
      <c r="THB25" s="194"/>
      <c r="THC25" s="194"/>
      <c r="THD25" s="194"/>
      <c r="THE25" s="194"/>
      <c r="THF25" s="194"/>
      <c r="THG25" s="194"/>
      <c r="THH25" s="194"/>
      <c r="THI25" s="194"/>
      <c r="THJ25" s="194"/>
      <c r="THK25" s="194"/>
      <c r="THL25" s="194"/>
      <c r="THM25" s="194"/>
      <c r="THN25" s="194"/>
      <c r="THO25" s="194"/>
      <c r="THP25" s="194"/>
      <c r="THQ25" s="194"/>
      <c r="THR25" s="194"/>
      <c r="THS25" s="194"/>
      <c r="THT25" s="194"/>
      <c r="THU25" s="194"/>
      <c r="THV25" s="194"/>
      <c r="THW25" s="194"/>
      <c r="THX25" s="194"/>
      <c r="THY25" s="194"/>
      <c r="THZ25" s="194"/>
      <c r="TIA25" s="194"/>
      <c r="TIB25" s="194"/>
      <c r="TIC25" s="194"/>
      <c r="TID25" s="194"/>
      <c r="TIE25" s="194"/>
      <c r="TIF25" s="194"/>
      <c r="TIG25" s="194"/>
      <c r="TIH25" s="194"/>
      <c r="TII25" s="194"/>
      <c r="TIJ25" s="194"/>
      <c r="TIK25" s="194"/>
      <c r="TIL25" s="194"/>
      <c r="TIM25" s="194"/>
      <c r="TIN25" s="194"/>
      <c r="TIO25" s="194"/>
      <c r="TIP25" s="194"/>
      <c r="TIQ25" s="194"/>
      <c r="TIR25" s="194"/>
      <c r="TIS25" s="194"/>
      <c r="TIT25" s="194"/>
      <c r="TIU25" s="194"/>
      <c r="TIV25" s="194"/>
      <c r="TIW25" s="194"/>
      <c r="TIX25" s="194"/>
      <c r="TIY25" s="194"/>
      <c r="TIZ25" s="194"/>
      <c r="TJA25" s="194"/>
      <c r="TJB25" s="194"/>
      <c r="TJC25" s="194"/>
      <c r="TJD25" s="194"/>
      <c r="TJE25" s="194"/>
      <c r="TJF25" s="194"/>
      <c r="TJG25" s="194"/>
      <c r="TJH25" s="194"/>
      <c r="TJI25" s="194"/>
      <c r="TJJ25" s="194"/>
      <c r="TJK25" s="194"/>
      <c r="TJL25" s="194"/>
      <c r="TJM25" s="194"/>
      <c r="TJN25" s="194"/>
      <c r="TJO25" s="194"/>
      <c r="TJP25" s="194"/>
      <c r="TJQ25" s="194"/>
      <c r="TJR25" s="194"/>
      <c r="TJS25" s="194"/>
      <c r="TJT25" s="194"/>
      <c r="TJU25" s="194"/>
      <c r="TJV25" s="194"/>
      <c r="TJW25" s="194"/>
      <c r="TJX25" s="194"/>
      <c r="TJY25" s="194"/>
      <c r="TJZ25" s="194"/>
      <c r="TKA25" s="194"/>
      <c r="TKB25" s="194"/>
      <c r="TKC25" s="194"/>
      <c r="TKD25" s="194"/>
      <c r="TKE25" s="194"/>
      <c r="TKF25" s="194"/>
      <c r="TKG25" s="194"/>
      <c r="TKH25" s="194"/>
      <c r="TKI25" s="194"/>
      <c r="TKJ25" s="194"/>
      <c r="TKK25" s="194"/>
      <c r="TKL25" s="194"/>
      <c r="TKM25" s="194"/>
      <c r="TKN25" s="194"/>
      <c r="TKO25" s="194"/>
      <c r="TKP25" s="194"/>
      <c r="TKQ25" s="194"/>
      <c r="TKR25" s="194"/>
      <c r="TKS25" s="194"/>
      <c r="TKT25" s="194"/>
      <c r="TKU25" s="194"/>
      <c r="TKV25" s="194"/>
      <c r="TKW25" s="194"/>
      <c r="TKX25" s="194"/>
      <c r="TKY25" s="194"/>
      <c r="TKZ25" s="194"/>
      <c r="TLA25" s="194"/>
      <c r="TLB25" s="194"/>
      <c r="TLC25" s="194"/>
      <c r="TLD25" s="194"/>
      <c r="TLE25" s="194"/>
      <c r="TLF25" s="194"/>
      <c r="TLG25" s="194"/>
      <c r="TLH25" s="194"/>
      <c r="TLI25" s="194"/>
      <c r="TLJ25" s="194"/>
      <c r="TLK25" s="194"/>
      <c r="TLL25" s="194"/>
      <c r="TLM25" s="194"/>
      <c r="TLN25" s="194"/>
      <c r="TLO25" s="194"/>
      <c r="TLP25" s="194"/>
      <c r="TLQ25" s="194"/>
      <c r="TLR25" s="194"/>
      <c r="TLS25" s="194"/>
      <c r="TLT25" s="194"/>
      <c r="TLU25" s="194"/>
      <c r="TLV25" s="194"/>
      <c r="TLW25" s="194"/>
      <c r="TLX25" s="194"/>
      <c r="TLY25" s="194"/>
      <c r="TLZ25" s="194"/>
      <c r="TMA25" s="194"/>
      <c r="TMB25" s="194"/>
      <c r="TMC25" s="194"/>
      <c r="TMD25" s="194"/>
      <c r="TME25" s="194"/>
      <c r="TMF25" s="194"/>
      <c r="TMG25" s="194"/>
      <c r="TMH25" s="194"/>
      <c r="TMI25" s="194"/>
      <c r="TMJ25" s="194"/>
      <c r="TMK25" s="194"/>
      <c r="TML25" s="194"/>
      <c r="TMM25" s="194"/>
      <c r="TMN25" s="194"/>
      <c r="TMO25" s="194"/>
      <c r="TMP25" s="194"/>
      <c r="TMQ25" s="194"/>
      <c r="TMR25" s="194"/>
      <c r="TMS25" s="194"/>
      <c r="TMT25" s="194"/>
      <c r="TMU25" s="194"/>
      <c r="TMV25" s="194"/>
      <c r="TMW25" s="194"/>
      <c r="TMX25" s="194"/>
      <c r="TMY25" s="194"/>
      <c r="TMZ25" s="194"/>
      <c r="TNA25" s="194"/>
      <c r="TNB25" s="194"/>
      <c r="TNC25" s="194"/>
      <c r="TND25" s="194"/>
      <c r="TNE25" s="194"/>
      <c r="TNF25" s="194"/>
      <c r="TNG25" s="194"/>
      <c r="TNH25" s="194"/>
      <c r="TNI25" s="194"/>
      <c r="TNJ25" s="194"/>
      <c r="TNK25" s="194"/>
      <c r="TNL25" s="194"/>
      <c r="TNM25" s="194"/>
      <c r="TNN25" s="194"/>
      <c r="TNO25" s="194"/>
      <c r="TNP25" s="194"/>
      <c r="TNQ25" s="194"/>
      <c r="TNR25" s="194"/>
      <c r="TNS25" s="194"/>
      <c r="TNT25" s="194"/>
      <c r="TNU25" s="194"/>
      <c r="TNV25" s="194"/>
      <c r="TNW25" s="194"/>
      <c r="TNX25" s="194"/>
      <c r="TNY25" s="194"/>
      <c r="TNZ25" s="194"/>
      <c r="TOA25" s="194"/>
      <c r="TOB25" s="194"/>
      <c r="TOC25" s="194"/>
      <c r="TOD25" s="194"/>
      <c r="TOE25" s="194"/>
      <c r="TOF25" s="194"/>
      <c r="TOG25" s="194"/>
      <c r="TOH25" s="194"/>
      <c r="TOI25" s="194"/>
      <c r="TOJ25" s="194"/>
      <c r="TOK25" s="194"/>
      <c r="TOL25" s="194"/>
      <c r="TOM25" s="194"/>
      <c r="TON25" s="194"/>
      <c r="TOO25" s="194"/>
      <c r="TOP25" s="194"/>
      <c r="TOQ25" s="194"/>
      <c r="TOR25" s="194"/>
      <c r="TOS25" s="194"/>
      <c r="TOT25" s="194"/>
      <c r="TOU25" s="194"/>
      <c r="TOV25" s="194"/>
      <c r="TOW25" s="194"/>
      <c r="TOX25" s="194"/>
      <c r="TOY25" s="194"/>
      <c r="TOZ25" s="194"/>
      <c r="TPA25" s="194"/>
      <c r="TPB25" s="194"/>
      <c r="TPC25" s="194"/>
      <c r="TPD25" s="194"/>
      <c r="TPE25" s="194"/>
      <c r="TPF25" s="194"/>
      <c r="TPG25" s="194"/>
      <c r="TPH25" s="194"/>
      <c r="TPI25" s="194"/>
      <c r="TPJ25" s="194"/>
      <c r="TPK25" s="194"/>
      <c r="TPL25" s="194"/>
      <c r="TPM25" s="194"/>
      <c r="TPN25" s="194"/>
      <c r="TPO25" s="194"/>
      <c r="TPP25" s="194"/>
      <c r="TPQ25" s="194"/>
      <c r="TPR25" s="194"/>
      <c r="TPS25" s="194"/>
      <c r="TPT25" s="194"/>
      <c r="TPU25" s="194"/>
      <c r="TPV25" s="194"/>
      <c r="TPW25" s="194"/>
      <c r="TPX25" s="194"/>
      <c r="TPY25" s="194"/>
      <c r="TPZ25" s="194"/>
      <c r="TQA25" s="194"/>
      <c r="TQB25" s="194"/>
      <c r="TQC25" s="194"/>
      <c r="TQD25" s="194"/>
      <c r="TQE25" s="194"/>
      <c r="TQF25" s="194"/>
      <c r="TQG25" s="194"/>
      <c r="TQH25" s="194"/>
      <c r="TQI25" s="194"/>
      <c r="TQJ25" s="194"/>
      <c r="TQK25" s="194"/>
      <c r="TQL25" s="194"/>
      <c r="TQM25" s="194"/>
      <c r="TQN25" s="194"/>
      <c r="TQO25" s="194"/>
      <c r="TQP25" s="194"/>
      <c r="TQQ25" s="194"/>
      <c r="TQR25" s="194"/>
      <c r="TQS25" s="194"/>
      <c r="TQT25" s="194"/>
      <c r="TQU25" s="194"/>
      <c r="TQV25" s="194"/>
      <c r="TQW25" s="194"/>
      <c r="TQX25" s="194"/>
      <c r="TQY25" s="194"/>
      <c r="TQZ25" s="194"/>
      <c r="TRA25" s="194"/>
      <c r="TRB25" s="194"/>
      <c r="TRC25" s="194"/>
      <c r="TRD25" s="194"/>
      <c r="TRE25" s="194"/>
      <c r="TRF25" s="194"/>
      <c r="TRG25" s="194"/>
      <c r="TRH25" s="194"/>
      <c r="TRI25" s="194"/>
      <c r="TRJ25" s="194"/>
      <c r="TRK25" s="194"/>
      <c r="TRL25" s="194"/>
      <c r="TRM25" s="194"/>
      <c r="TRN25" s="194"/>
      <c r="TRO25" s="194"/>
      <c r="TRP25" s="194"/>
      <c r="TRQ25" s="194"/>
      <c r="TRR25" s="194"/>
      <c r="TRS25" s="194"/>
      <c r="TRT25" s="194"/>
      <c r="TRU25" s="194"/>
      <c r="TRV25" s="194"/>
      <c r="TRW25" s="194"/>
      <c r="TRX25" s="194"/>
      <c r="TRY25" s="194"/>
      <c r="TRZ25" s="194"/>
      <c r="TSA25" s="194"/>
      <c r="TSB25" s="194"/>
      <c r="TSC25" s="194"/>
      <c r="TSD25" s="194"/>
      <c r="TSE25" s="194"/>
      <c r="TSF25" s="194"/>
      <c r="TSG25" s="194"/>
      <c r="TSH25" s="194"/>
      <c r="TSI25" s="194"/>
      <c r="TSJ25" s="194"/>
      <c r="TSK25" s="194"/>
      <c r="TSL25" s="194"/>
      <c r="TSM25" s="194"/>
      <c r="TSN25" s="194"/>
      <c r="TSO25" s="194"/>
      <c r="TSP25" s="194"/>
      <c r="TSQ25" s="194"/>
      <c r="TSR25" s="194"/>
      <c r="TSS25" s="194"/>
      <c r="TST25" s="194"/>
      <c r="TSU25" s="194"/>
      <c r="TSV25" s="194"/>
      <c r="TSW25" s="194"/>
      <c r="TSX25" s="194"/>
      <c r="TSY25" s="194"/>
      <c r="TSZ25" s="194"/>
      <c r="TTA25" s="194"/>
      <c r="TTB25" s="194"/>
      <c r="TTC25" s="194"/>
      <c r="TTD25" s="194"/>
      <c r="TTE25" s="194"/>
      <c r="TTF25" s="194"/>
      <c r="TTG25" s="194"/>
      <c r="TTH25" s="194"/>
      <c r="TTI25" s="194"/>
      <c r="TTJ25" s="194"/>
      <c r="TTK25" s="194"/>
      <c r="TTL25" s="194"/>
      <c r="TTM25" s="194"/>
      <c r="TTN25" s="194"/>
      <c r="TTO25" s="194"/>
      <c r="TTP25" s="194"/>
      <c r="TTQ25" s="194"/>
      <c r="TTR25" s="194"/>
      <c r="TTS25" s="194"/>
      <c r="TTT25" s="194"/>
      <c r="TTU25" s="194"/>
      <c r="TTV25" s="194"/>
      <c r="TTW25" s="194"/>
      <c r="TTX25" s="194"/>
      <c r="TTY25" s="194"/>
      <c r="TTZ25" s="194"/>
      <c r="TUA25" s="194"/>
      <c r="TUB25" s="194"/>
      <c r="TUC25" s="194"/>
      <c r="TUD25" s="194"/>
      <c r="TUE25" s="194"/>
      <c r="TUF25" s="194"/>
      <c r="TUG25" s="194"/>
      <c r="TUH25" s="194"/>
      <c r="TUI25" s="194"/>
      <c r="TUJ25" s="194"/>
      <c r="TUK25" s="194"/>
      <c r="TUL25" s="194"/>
      <c r="TUM25" s="194"/>
      <c r="TUN25" s="194"/>
      <c r="TUO25" s="194"/>
      <c r="TUP25" s="194"/>
      <c r="TUQ25" s="194"/>
      <c r="TUR25" s="194"/>
      <c r="TUS25" s="194"/>
      <c r="TUT25" s="194"/>
      <c r="TUU25" s="194"/>
      <c r="TUV25" s="194"/>
      <c r="TUW25" s="194"/>
      <c r="TUX25" s="194"/>
      <c r="TUY25" s="194"/>
      <c r="TUZ25" s="194"/>
      <c r="TVA25" s="194"/>
      <c r="TVB25" s="194"/>
      <c r="TVC25" s="194"/>
      <c r="TVD25" s="194"/>
      <c r="TVE25" s="194"/>
      <c r="TVF25" s="194"/>
      <c r="TVG25" s="194"/>
      <c r="TVH25" s="194"/>
      <c r="TVI25" s="194"/>
      <c r="TVJ25" s="194"/>
      <c r="TVK25" s="194"/>
      <c r="TVL25" s="194"/>
      <c r="TVM25" s="194"/>
      <c r="TVN25" s="194"/>
      <c r="TVO25" s="194"/>
      <c r="TVP25" s="194"/>
      <c r="TVQ25" s="194"/>
      <c r="TVR25" s="194"/>
      <c r="TVS25" s="194"/>
      <c r="TVT25" s="194"/>
      <c r="TVU25" s="194"/>
      <c r="TVV25" s="194"/>
      <c r="TVW25" s="194"/>
      <c r="TVX25" s="194"/>
      <c r="TVY25" s="194"/>
      <c r="TVZ25" s="194"/>
      <c r="TWA25" s="194"/>
      <c r="TWB25" s="194"/>
      <c r="TWC25" s="194"/>
      <c r="TWD25" s="194"/>
      <c r="TWE25" s="194"/>
      <c r="TWF25" s="194"/>
      <c r="TWG25" s="194"/>
      <c r="TWH25" s="194"/>
      <c r="TWI25" s="194"/>
      <c r="TWJ25" s="194"/>
      <c r="TWK25" s="194"/>
      <c r="TWL25" s="194"/>
      <c r="TWM25" s="194"/>
      <c r="TWN25" s="194"/>
      <c r="TWO25" s="194"/>
      <c r="TWP25" s="194"/>
      <c r="TWQ25" s="194"/>
      <c r="TWR25" s="194"/>
      <c r="TWS25" s="194"/>
      <c r="TWT25" s="194"/>
      <c r="TWU25" s="194"/>
      <c r="TWV25" s="194"/>
      <c r="TWW25" s="194"/>
      <c r="TWX25" s="194"/>
      <c r="TWY25" s="194"/>
      <c r="TWZ25" s="194"/>
      <c r="TXA25" s="194"/>
      <c r="TXB25" s="194"/>
      <c r="TXC25" s="194"/>
      <c r="TXD25" s="194"/>
      <c r="TXE25" s="194"/>
      <c r="TXF25" s="194"/>
      <c r="TXG25" s="194"/>
      <c r="TXH25" s="194"/>
      <c r="TXI25" s="194"/>
      <c r="TXJ25" s="194"/>
      <c r="TXK25" s="194"/>
      <c r="TXL25" s="194"/>
      <c r="TXM25" s="194"/>
      <c r="TXN25" s="194"/>
      <c r="TXO25" s="194"/>
      <c r="TXP25" s="194"/>
      <c r="TXQ25" s="194"/>
      <c r="TXR25" s="194"/>
      <c r="TXS25" s="194"/>
      <c r="TXT25" s="194"/>
      <c r="TXU25" s="194"/>
      <c r="TXV25" s="194"/>
      <c r="TXW25" s="194"/>
      <c r="TXX25" s="194"/>
      <c r="TXY25" s="194"/>
      <c r="TXZ25" s="194"/>
      <c r="TYA25" s="194"/>
      <c r="TYB25" s="194"/>
      <c r="TYC25" s="194"/>
      <c r="TYD25" s="194"/>
      <c r="TYE25" s="194"/>
      <c r="TYF25" s="194"/>
      <c r="TYG25" s="194"/>
      <c r="TYH25" s="194"/>
      <c r="TYI25" s="194"/>
      <c r="TYJ25" s="194"/>
      <c r="TYK25" s="194"/>
      <c r="TYL25" s="194"/>
      <c r="TYM25" s="194"/>
      <c r="TYN25" s="194"/>
      <c r="TYO25" s="194"/>
      <c r="TYP25" s="194"/>
      <c r="TYQ25" s="194"/>
      <c r="TYR25" s="194"/>
      <c r="TYS25" s="194"/>
      <c r="TYT25" s="194"/>
      <c r="TYU25" s="194"/>
      <c r="TYV25" s="194"/>
      <c r="TYW25" s="194"/>
      <c r="TYX25" s="194"/>
      <c r="TYY25" s="194"/>
      <c r="TYZ25" s="194"/>
      <c r="TZA25" s="194"/>
      <c r="TZB25" s="194"/>
      <c r="TZC25" s="194"/>
      <c r="TZD25" s="194"/>
      <c r="TZE25" s="194"/>
      <c r="TZF25" s="194"/>
      <c r="TZG25" s="194"/>
      <c r="TZH25" s="194"/>
      <c r="TZI25" s="194"/>
      <c r="TZJ25" s="194"/>
      <c r="TZK25" s="194"/>
      <c r="TZL25" s="194"/>
      <c r="TZM25" s="194"/>
      <c r="TZN25" s="194"/>
      <c r="TZO25" s="194"/>
      <c r="TZP25" s="194"/>
      <c r="TZQ25" s="194"/>
      <c r="TZR25" s="194"/>
      <c r="TZS25" s="194"/>
      <c r="TZT25" s="194"/>
      <c r="TZU25" s="194"/>
      <c r="TZV25" s="194"/>
      <c r="TZW25" s="194"/>
      <c r="TZX25" s="194"/>
      <c r="TZY25" s="194"/>
      <c r="TZZ25" s="194"/>
      <c r="UAA25" s="194"/>
      <c r="UAB25" s="194"/>
      <c r="UAC25" s="194"/>
      <c r="UAD25" s="194"/>
      <c r="UAE25" s="194"/>
      <c r="UAF25" s="194"/>
      <c r="UAG25" s="194"/>
      <c r="UAH25" s="194"/>
      <c r="UAI25" s="194"/>
      <c r="UAJ25" s="194"/>
      <c r="UAK25" s="194"/>
      <c r="UAL25" s="194"/>
      <c r="UAM25" s="194"/>
      <c r="UAN25" s="194"/>
      <c r="UAO25" s="194"/>
      <c r="UAP25" s="194"/>
      <c r="UAQ25" s="194"/>
      <c r="UAR25" s="194"/>
      <c r="UAS25" s="194"/>
      <c r="UAT25" s="194"/>
      <c r="UAU25" s="194"/>
      <c r="UAV25" s="194"/>
      <c r="UAW25" s="194"/>
      <c r="UAX25" s="194"/>
      <c r="UAY25" s="194"/>
      <c r="UAZ25" s="194"/>
      <c r="UBA25" s="194"/>
      <c r="UBB25" s="194"/>
      <c r="UBC25" s="194"/>
      <c r="UBD25" s="194"/>
      <c r="UBE25" s="194"/>
      <c r="UBF25" s="194"/>
      <c r="UBG25" s="194"/>
      <c r="UBH25" s="194"/>
      <c r="UBI25" s="194"/>
      <c r="UBJ25" s="194"/>
      <c r="UBK25" s="194"/>
      <c r="UBL25" s="194"/>
      <c r="UBM25" s="194"/>
      <c r="UBN25" s="194"/>
      <c r="UBO25" s="194"/>
      <c r="UBP25" s="194"/>
      <c r="UBQ25" s="194"/>
      <c r="UBR25" s="194"/>
      <c r="UBS25" s="194"/>
      <c r="UBT25" s="194"/>
      <c r="UBU25" s="194"/>
      <c r="UBV25" s="194"/>
      <c r="UBW25" s="194"/>
      <c r="UBX25" s="194"/>
      <c r="UBY25" s="194"/>
      <c r="UBZ25" s="194"/>
      <c r="UCA25" s="194"/>
      <c r="UCB25" s="194"/>
      <c r="UCC25" s="194"/>
      <c r="UCD25" s="194"/>
      <c r="UCE25" s="194"/>
      <c r="UCF25" s="194"/>
      <c r="UCG25" s="194"/>
      <c r="UCH25" s="194"/>
      <c r="UCI25" s="194"/>
      <c r="UCJ25" s="194"/>
      <c r="UCK25" s="194"/>
      <c r="UCL25" s="194"/>
      <c r="UCM25" s="194"/>
      <c r="UCN25" s="194"/>
      <c r="UCO25" s="194"/>
      <c r="UCP25" s="194"/>
      <c r="UCQ25" s="194"/>
      <c r="UCR25" s="194"/>
      <c r="UCS25" s="194"/>
      <c r="UCT25" s="194"/>
      <c r="UCU25" s="194"/>
      <c r="UCV25" s="194"/>
      <c r="UCW25" s="194"/>
      <c r="UCX25" s="194"/>
      <c r="UCY25" s="194"/>
      <c r="UCZ25" s="194"/>
      <c r="UDA25" s="194"/>
      <c r="UDB25" s="194"/>
      <c r="UDC25" s="194"/>
      <c r="UDD25" s="194"/>
      <c r="UDE25" s="194"/>
      <c r="UDF25" s="194"/>
      <c r="UDG25" s="194"/>
      <c r="UDH25" s="194"/>
      <c r="UDI25" s="194"/>
      <c r="UDJ25" s="194"/>
      <c r="UDK25" s="194"/>
      <c r="UDL25" s="194"/>
      <c r="UDM25" s="194"/>
      <c r="UDN25" s="194"/>
      <c r="UDO25" s="194"/>
      <c r="UDP25" s="194"/>
      <c r="UDQ25" s="194"/>
      <c r="UDR25" s="194"/>
      <c r="UDS25" s="194"/>
      <c r="UDT25" s="194"/>
      <c r="UDU25" s="194"/>
      <c r="UDV25" s="194"/>
      <c r="UDW25" s="194"/>
      <c r="UDX25" s="194"/>
      <c r="UDY25" s="194"/>
      <c r="UDZ25" s="194"/>
      <c r="UEA25" s="194"/>
      <c r="UEB25" s="194"/>
      <c r="UEC25" s="194"/>
      <c r="UED25" s="194"/>
      <c r="UEE25" s="194"/>
      <c r="UEF25" s="194"/>
      <c r="UEG25" s="194"/>
      <c r="UEH25" s="194"/>
      <c r="UEI25" s="194"/>
      <c r="UEJ25" s="194"/>
      <c r="UEK25" s="194"/>
      <c r="UEL25" s="194"/>
      <c r="UEM25" s="194"/>
      <c r="UEN25" s="194"/>
      <c r="UEO25" s="194"/>
      <c r="UEP25" s="194"/>
      <c r="UEQ25" s="194"/>
      <c r="UER25" s="194"/>
      <c r="UES25" s="194"/>
      <c r="UET25" s="194"/>
      <c r="UEU25" s="194"/>
      <c r="UEV25" s="194"/>
      <c r="UEW25" s="194"/>
      <c r="UEX25" s="194"/>
      <c r="UEY25" s="194"/>
      <c r="UEZ25" s="194"/>
      <c r="UFA25" s="194"/>
      <c r="UFB25" s="194"/>
      <c r="UFC25" s="194"/>
      <c r="UFD25" s="194"/>
      <c r="UFE25" s="194"/>
      <c r="UFF25" s="194"/>
      <c r="UFG25" s="194"/>
      <c r="UFH25" s="194"/>
      <c r="UFI25" s="194"/>
      <c r="UFJ25" s="194"/>
      <c r="UFK25" s="194"/>
      <c r="UFL25" s="194"/>
      <c r="UFM25" s="194"/>
      <c r="UFN25" s="194"/>
      <c r="UFO25" s="194"/>
      <c r="UFP25" s="194"/>
      <c r="UFQ25" s="194"/>
      <c r="UFR25" s="194"/>
      <c r="UFS25" s="194"/>
      <c r="UFT25" s="194"/>
      <c r="UFU25" s="194"/>
      <c r="UFV25" s="194"/>
      <c r="UFW25" s="194"/>
      <c r="UFX25" s="194"/>
      <c r="UFY25" s="194"/>
      <c r="UFZ25" s="194"/>
      <c r="UGA25" s="194"/>
      <c r="UGB25" s="194"/>
      <c r="UGC25" s="194"/>
      <c r="UGD25" s="194"/>
      <c r="UGE25" s="194"/>
      <c r="UGF25" s="194"/>
      <c r="UGG25" s="194"/>
      <c r="UGH25" s="194"/>
      <c r="UGI25" s="194"/>
      <c r="UGJ25" s="194"/>
      <c r="UGK25" s="194"/>
      <c r="UGL25" s="194"/>
      <c r="UGM25" s="194"/>
      <c r="UGN25" s="194"/>
      <c r="UGO25" s="194"/>
      <c r="UGP25" s="194"/>
      <c r="UGQ25" s="194"/>
      <c r="UGR25" s="194"/>
      <c r="UGS25" s="194"/>
      <c r="UGT25" s="194"/>
      <c r="UGU25" s="194"/>
      <c r="UGV25" s="194"/>
      <c r="UGW25" s="194"/>
      <c r="UGX25" s="194"/>
      <c r="UGY25" s="194"/>
      <c r="UGZ25" s="194"/>
      <c r="UHA25" s="194"/>
      <c r="UHB25" s="194"/>
      <c r="UHC25" s="194"/>
      <c r="UHD25" s="194"/>
      <c r="UHE25" s="194"/>
      <c r="UHF25" s="194"/>
      <c r="UHG25" s="194"/>
      <c r="UHH25" s="194"/>
      <c r="UHI25" s="194"/>
      <c r="UHJ25" s="194"/>
      <c r="UHK25" s="194"/>
      <c r="UHL25" s="194"/>
      <c r="UHM25" s="194"/>
      <c r="UHN25" s="194"/>
      <c r="UHO25" s="194"/>
      <c r="UHP25" s="194"/>
      <c r="UHQ25" s="194"/>
      <c r="UHR25" s="194"/>
      <c r="UHS25" s="194"/>
      <c r="UHT25" s="194"/>
      <c r="UHU25" s="194"/>
      <c r="UHV25" s="194"/>
      <c r="UHW25" s="194"/>
      <c r="UHX25" s="194"/>
      <c r="UHY25" s="194"/>
      <c r="UHZ25" s="194"/>
      <c r="UIA25" s="194"/>
      <c r="UIB25" s="194"/>
      <c r="UIC25" s="194"/>
      <c r="UID25" s="194"/>
      <c r="UIE25" s="194"/>
      <c r="UIF25" s="194"/>
      <c r="UIG25" s="194"/>
      <c r="UIH25" s="194"/>
      <c r="UII25" s="194"/>
      <c r="UIJ25" s="194"/>
      <c r="UIK25" s="194"/>
      <c r="UIL25" s="194"/>
      <c r="UIM25" s="194"/>
      <c r="UIN25" s="194"/>
      <c r="UIO25" s="194"/>
      <c r="UIP25" s="194"/>
      <c r="UIQ25" s="194"/>
      <c r="UIR25" s="194"/>
      <c r="UIS25" s="194"/>
      <c r="UIT25" s="194"/>
      <c r="UIU25" s="194"/>
      <c r="UIV25" s="194"/>
      <c r="UIW25" s="194"/>
      <c r="UIX25" s="194"/>
      <c r="UIY25" s="194"/>
      <c r="UIZ25" s="194"/>
      <c r="UJA25" s="194"/>
      <c r="UJB25" s="194"/>
      <c r="UJC25" s="194"/>
      <c r="UJD25" s="194"/>
      <c r="UJE25" s="194"/>
      <c r="UJF25" s="194"/>
      <c r="UJG25" s="194"/>
      <c r="UJH25" s="194"/>
      <c r="UJI25" s="194"/>
      <c r="UJJ25" s="194"/>
      <c r="UJK25" s="194"/>
      <c r="UJL25" s="194"/>
      <c r="UJM25" s="194"/>
      <c r="UJN25" s="194"/>
      <c r="UJO25" s="194"/>
      <c r="UJP25" s="194"/>
      <c r="UJQ25" s="194"/>
      <c r="UJR25" s="194"/>
      <c r="UJS25" s="194"/>
      <c r="UJT25" s="194"/>
      <c r="UJU25" s="194"/>
      <c r="UJV25" s="194"/>
      <c r="UJW25" s="194"/>
      <c r="UJX25" s="194"/>
      <c r="UJY25" s="194"/>
      <c r="UJZ25" s="194"/>
      <c r="UKA25" s="194"/>
      <c r="UKB25" s="194"/>
      <c r="UKC25" s="194"/>
      <c r="UKD25" s="194"/>
      <c r="UKE25" s="194"/>
      <c r="UKF25" s="194"/>
      <c r="UKG25" s="194"/>
      <c r="UKH25" s="194"/>
      <c r="UKI25" s="194"/>
      <c r="UKJ25" s="194"/>
      <c r="UKK25" s="194"/>
      <c r="UKL25" s="194"/>
      <c r="UKM25" s="194"/>
      <c r="UKN25" s="194"/>
      <c r="UKO25" s="194"/>
      <c r="UKP25" s="194"/>
      <c r="UKQ25" s="194"/>
      <c r="UKR25" s="194"/>
      <c r="UKS25" s="194"/>
      <c r="UKT25" s="194"/>
      <c r="UKU25" s="194"/>
      <c r="UKV25" s="194"/>
      <c r="UKW25" s="194"/>
      <c r="UKX25" s="194"/>
      <c r="UKY25" s="194"/>
      <c r="UKZ25" s="194"/>
      <c r="ULA25" s="194"/>
      <c r="ULB25" s="194"/>
      <c r="ULC25" s="194"/>
      <c r="ULD25" s="194"/>
      <c r="ULE25" s="194"/>
      <c r="ULF25" s="194"/>
      <c r="ULG25" s="194"/>
      <c r="ULH25" s="194"/>
      <c r="ULI25" s="194"/>
      <c r="ULJ25" s="194"/>
      <c r="ULK25" s="194"/>
      <c r="ULL25" s="194"/>
      <c r="ULM25" s="194"/>
      <c r="ULN25" s="194"/>
      <c r="ULO25" s="194"/>
      <c r="ULP25" s="194"/>
      <c r="ULQ25" s="194"/>
      <c r="ULR25" s="194"/>
      <c r="ULS25" s="194"/>
      <c r="ULT25" s="194"/>
      <c r="ULU25" s="194"/>
      <c r="ULV25" s="194"/>
      <c r="ULW25" s="194"/>
      <c r="ULX25" s="194"/>
      <c r="ULY25" s="194"/>
      <c r="ULZ25" s="194"/>
      <c r="UMA25" s="194"/>
      <c r="UMB25" s="194"/>
      <c r="UMC25" s="194"/>
      <c r="UMD25" s="194"/>
      <c r="UME25" s="194"/>
      <c r="UMF25" s="194"/>
      <c r="UMG25" s="194"/>
      <c r="UMH25" s="194"/>
      <c r="UMI25" s="194"/>
      <c r="UMJ25" s="194"/>
      <c r="UMK25" s="194"/>
      <c r="UML25" s="194"/>
      <c r="UMM25" s="194"/>
      <c r="UMN25" s="194"/>
      <c r="UMO25" s="194"/>
      <c r="UMP25" s="194"/>
      <c r="UMQ25" s="194"/>
      <c r="UMR25" s="194"/>
      <c r="UMS25" s="194"/>
      <c r="UMT25" s="194"/>
      <c r="UMU25" s="194"/>
      <c r="UMV25" s="194"/>
      <c r="UMW25" s="194"/>
      <c r="UMX25" s="194"/>
      <c r="UMY25" s="194"/>
      <c r="UMZ25" s="194"/>
      <c r="UNA25" s="194"/>
      <c r="UNB25" s="194"/>
      <c r="UNC25" s="194"/>
      <c r="UND25" s="194"/>
      <c r="UNE25" s="194"/>
      <c r="UNF25" s="194"/>
      <c r="UNG25" s="194"/>
      <c r="UNH25" s="194"/>
      <c r="UNI25" s="194"/>
      <c r="UNJ25" s="194"/>
      <c r="UNK25" s="194"/>
      <c r="UNL25" s="194"/>
      <c r="UNM25" s="194"/>
      <c r="UNN25" s="194"/>
      <c r="UNO25" s="194"/>
      <c r="UNP25" s="194"/>
      <c r="UNQ25" s="194"/>
      <c r="UNR25" s="194"/>
      <c r="UNS25" s="194"/>
      <c r="UNT25" s="194"/>
      <c r="UNU25" s="194"/>
      <c r="UNV25" s="194"/>
      <c r="UNW25" s="194"/>
      <c r="UNX25" s="194"/>
      <c r="UNY25" s="194"/>
      <c r="UNZ25" s="194"/>
      <c r="UOA25" s="194"/>
      <c r="UOB25" s="194"/>
      <c r="UOC25" s="194"/>
      <c r="UOD25" s="194"/>
      <c r="UOE25" s="194"/>
      <c r="UOF25" s="194"/>
      <c r="UOG25" s="194"/>
      <c r="UOH25" s="194"/>
      <c r="UOI25" s="194"/>
      <c r="UOJ25" s="194"/>
      <c r="UOK25" s="194"/>
      <c r="UOL25" s="194"/>
      <c r="UOM25" s="194"/>
      <c r="UON25" s="194"/>
      <c r="UOO25" s="194"/>
      <c r="UOP25" s="194"/>
      <c r="UOQ25" s="194"/>
      <c r="UOR25" s="194"/>
      <c r="UOS25" s="194"/>
      <c r="UOT25" s="194"/>
      <c r="UOU25" s="194"/>
      <c r="UOV25" s="194"/>
      <c r="UOW25" s="194"/>
      <c r="UOX25" s="194"/>
      <c r="UOY25" s="194"/>
      <c r="UOZ25" s="194"/>
      <c r="UPA25" s="194"/>
      <c r="UPB25" s="194"/>
      <c r="UPC25" s="194"/>
      <c r="UPD25" s="194"/>
      <c r="UPE25" s="194"/>
      <c r="UPF25" s="194"/>
      <c r="UPG25" s="194"/>
      <c r="UPH25" s="194"/>
      <c r="UPI25" s="194"/>
      <c r="UPJ25" s="194"/>
      <c r="UPK25" s="194"/>
      <c r="UPL25" s="194"/>
      <c r="UPM25" s="194"/>
      <c r="UPN25" s="194"/>
      <c r="UPO25" s="194"/>
      <c r="UPP25" s="194"/>
      <c r="UPQ25" s="194"/>
      <c r="UPR25" s="194"/>
      <c r="UPS25" s="194"/>
      <c r="UPT25" s="194"/>
      <c r="UPU25" s="194"/>
      <c r="UPV25" s="194"/>
      <c r="UPW25" s="194"/>
      <c r="UPX25" s="194"/>
      <c r="UPY25" s="194"/>
      <c r="UPZ25" s="194"/>
      <c r="UQA25" s="194"/>
      <c r="UQB25" s="194"/>
      <c r="UQC25" s="194"/>
      <c r="UQD25" s="194"/>
      <c r="UQE25" s="194"/>
      <c r="UQF25" s="194"/>
      <c r="UQG25" s="194"/>
      <c r="UQH25" s="194"/>
      <c r="UQI25" s="194"/>
      <c r="UQJ25" s="194"/>
      <c r="UQK25" s="194"/>
      <c r="UQL25" s="194"/>
      <c r="UQM25" s="194"/>
      <c r="UQN25" s="194"/>
      <c r="UQO25" s="194"/>
      <c r="UQP25" s="194"/>
      <c r="UQQ25" s="194"/>
      <c r="UQR25" s="194"/>
      <c r="UQS25" s="194"/>
      <c r="UQT25" s="194"/>
      <c r="UQU25" s="194"/>
      <c r="UQV25" s="194"/>
      <c r="UQW25" s="194"/>
      <c r="UQX25" s="194"/>
      <c r="UQY25" s="194"/>
      <c r="UQZ25" s="194"/>
      <c r="URA25" s="194"/>
      <c r="URB25" s="194"/>
      <c r="URC25" s="194"/>
      <c r="URD25" s="194"/>
      <c r="URE25" s="194"/>
      <c r="URF25" s="194"/>
      <c r="URG25" s="194"/>
      <c r="URH25" s="194"/>
      <c r="URI25" s="194"/>
      <c r="URJ25" s="194"/>
      <c r="URK25" s="194"/>
      <c r="URL25" s="194"/>
      <c r="URM25" s="194"/>
      <c r="URN25" s="194"/>
      <c r="URO25" s="194"/>
      <c r="URP25" s="194"/>
      <c r="URQ25" s="194"/>
      <c r="URR25" s="194"/>
      <c r="URS25" s="194"/>
      <c r="URT25" s="194"/>
      <c r="URU25" s="194"/>
      <c r="URV25" s="194"/>
      <c r="URW25" s="194"/>
      <c r="URX25" s="194"/>
      <c r="URY25" s="194"/>
      <c r="URZ25" s="194"/>
      <c r="USA25" s="194"/>
      <c r="USB25" s="194"/>
      <c r="USC25" s="194"/>
      <c r="USD25" s="194"/>
      <c r="USE25" s="194"/>
      <c r="USF25" s="194"/>
      <c r="USG25" s="194"/>
      <c r="USH25" s="194"/>
      <c r="USI25" s="194"/>
      <c r="USJ25" s="194"/>
      <c r="USK25" s="194"/>
      <c r="USL25" s="194"/>
      <c r="USM25" s="194"/>
      <c r="USN25" s="194"/>
      <c r="USO25" s="194"/>
      <c r="USP25" s="194"/>
      <c r="USQ25" s="194"/>
      <c r="USR25" s="194"/>
      <c r="USS25" s="194"/>
      <c r="UST25" s="194"/>
      <c r="USU25" s="194"/>
      <c r="USV25" s="194"/>
      <c r="USW25" s="194"/>
      <c r="USX25" s="194"/>
      <c r="USY25" s="194"/>
      <c r="USZ25" s="194"/>
      <c r="UTA25" s="194"/>
      <c r="UTB25" s="194"/>
      <c r="UTC25" s="194"/>
      <c r="UTD25" s="194"/>
      <c r="UTE25" s="194"/>
      <c r="UTF25" s="194"/>
      <c r="UTG25" s="194"/>
      <c r="UTH25" s="194"/>
      <c r="UTI25" s="194"/>
      <c r="UTJ25" s="194"/>
      <c r="UTK25" s="194"/>
      <c r="UTL25" s="194"/>
      <c r="UTM25" s="194"/>
      <c r="UTN25" s="194"/>
      <c r="UTO25" s="194"/>
      <c r="UTP25" s="194"/>
      <c r="UTQ25" s="194"/>
      <c r="UTR25" s="194"/>
      <c r="UTS25" s="194"/>
      <c r="UTT25" s="194"/>
      <c r="UTU25" s="194"/>
      <c r="UTV25" s="194"/>
      <c r="UTW25" s="194"/>
      <c r="UTX25" s="194"/>
      <c r="UTY25" s="194"/>
      <c r="UTZ25" s="194"/>
      <c r="UUA25" s="194"/>
      <c r="UUB25" s="194"/>
      <c r="UUC25" s="194"/>
      <c r="UUD25" s="194"/>
      <c r="UUE25" s="194"/>
      <c r="UUF25" s="194"/>
      <c r="UUG25" s="194"/>
      <c r="UUH25" s="194"/>
      <c r="UUI25" s="194"/>
      <c r="UUJ25" s="194"/>
      <c r="UUK25" s="194"/>
      <c r="UUL25" s="194"/>
      <c r="UUM25" s="194"/>
      <c r="UUN25" s="194"/>
      <c r="UUO25" s="194"/>
      <c r="UUP25" s="194"/>
      <c r="UUQ25" s="194"/>
      <c r="UUR25" s="194"/>
      <c r="UUS25" s="194"/>
      <c r="UUT25" s="194"/>
      <c r="UUU25" s="194"/>
      <c r="UUV25" s="194"/>
      <c r="UUW25" s="194"/>
      <c r="UUX25" s="194"/>
      <c r="UUY25" s="194"/>
      <c r="UUZ25" s="194"/>
      <c r="UVA25" s="194"/>
      <c r="UVB25" s="194"/>
      <c r="UVC25" s="194"/>
      <c r="UVD25" s="194"/>
      <c r="UVE25" s="194"/>
      <c r="UVF25" s="194"/>
      <c r="UVG25" s="194"/>
      <c r="UVH25" s="194"/>
      <c r="UVI25" s="194"/>
      <c r="UVJ25" s="194"/>
      <c r="UVK25" s="194"/>
      <c r="UVL25" s="194"/>
      <c r="UVM25" s="194"/>
      <c r="UVN25" s="194"/>
      <c r="UVO25" s="194"/>
      <c r="UVP25" s="194"/>
      <c r="UVQ25" s="194"/>
      <c r="UVR25" s="194"/>
      <c r="UVS25" s="194"/>
      <c r="UVT25" s="194"/>
      <c r="UVU25" s="194"/>
      <c r="UVV25" s="194"/>
      <c r="UVW25" s="194"/>
      <c r="UVX25" s="194"/>
      <c r="UVY25" s="194"/>
      <c r="UVZ25" s="194"/>
      <c r="UWA25" s="194"/>
      <c r="UWB25" s="194"/>
      <c r="UWC25" s="194"/>
      <c r="UWD25" s="194"/>
      <c r="UWE25" s="194"/>
      <c r="UWF25" s="194"/>
      <c r="UWG25" s="194"/>
      <c r="UWH25" s="194"/>
      <c r="UWI25" s="194"/>
      <c r="UWJ25" s="194"/>
      <c r="UWK25" s="194"/>
      <c r="UWL25" s="194"/>
      <c r="UWM25" s="194"/>
      <c r="UWN25" s="194"/>
      <c r="UWO25" s="194"/>
      <c r="UWP25" s="194"/>
      <c r="UWQ25" s="194"/>
      <c r="UWR25" s="194"/>
      <c r="UWS25" s="194"/>
      <c r="UWT25" s="194"/>
      <c r="UWU25" s="194"/>
      <c r="UWV25" s="194"/>
      <c r="UWW25" s="194"/>
      <c r="UWX25" s="194"/>
      <c r="UWY25" s="194"/>
      <c r="UWZ25" s="194"/>
      <c r="UXA25" s="194"/>
      <c r="UXB25" s="194"/>
      <c r="UXC25" s="194"/>
      <c r="UXD25" s="194"/>
      <c r="UXE25" s="194"/>
      <c r="UXF25" s="194"/>
      <c r="UXG25" s="194"/>
      <c r="UXH25" s="194"/>
      <c r="UXI25" s="194"/>
      <c r="UXJ25" s="194"/>
      <c r="UXK25" s="194"/>
      <c r="UXL25" s="194"/>
      <c r="UXM25" s="194"/>
      <c r="UXN25" s="194"/>
      <c r="UXO25" s="194"/>
      <c r="UXP25" s="194"/>
      <c r="UXQ25" s="194"/>
      <c r="UXR25" s="194"/>
      <c r="UXS25" s="194"/>
      <c r="UXT25" s="194"/>
      <c r="UXU25" s="194"/>
      <c r="UXV25" s="194"/>
      <c r="UXW25" s="194"/>
      <c r="UXX25" s="194"/>
      <c r="UXY25" s="194"/>
      <c r="UXZ25" s="194"/>
      <c r="UYA25" s="194"/>
      <c r="UYB25" s="194"/>
      <c r="UYC25" s="194"/>
      <c r="UYD25" s="194"/>
      <c r="UYE25" s="194"/>
      <c r="UYF25" s="194"/>
      <c r="UYG25" s="194"/>
      <c r="UYH25" s="194"/>
      <c r="UYI25" s="194"/>
      <c r="UYJ25" s="194"/>
      <c r="UYK25" s="194"/>
      <c r="UYL25" s="194"/>
      <c r="UYM25" s="194"/>
      <c r="UYN25" s="194"/>
      <c r="UYO25" s="194"/>
      <c r="UYP25" s="194"/>
      <c r="UYQ25" s="194"/>
      <c r="UYR25" s="194"/>
      <c r="UYS25" s="194"/>
      <c r="UYT25" s="194"/>
      <c r="UYU25" s="194"/>
      <c r="UYV25" s="194"/>
      <c r="UYW25" s="194"/>
      <c r="UYX25" s="194"/>
      <c r="UYY25" s="194"/>
      <c r="UYZ25" s="194"/>
      <c r="UZA25" s="194"/>
      <c r="UZB25" s="194"/>
      <c r="UZC25" s="194"/>
      <c r="UZD25" s="194"/>
      <c r="UZE25" s="194"/>
      <c r="UZF25" s="194"/>
      <c r="UZG25" s="194"/>
      <c r="UZH25" s="194"/>
      <c r="UZI25" s="194"/>
      <c r="UZJ25" s="194"/>
      <c r="UZK25" s="194"/>
      <c r="UZL25" s="194"/>
      <c r="UZM25" s="194"/>
      <c r="UZN25" s="194"/>
      <c r="UZO25" s="194"/>
      <c r="UZP25" s="194"/>
      <c r="UZQ25" s="194"/>
      <c r="UZR25" s="194"/>
      <c r="UZS25" s="194"/>
      <c r="UZT25" s="194"/>
      <c r="UZU25" s="194"/>
      <c r="UZV25" s="194"/>
      <c r="UZW25" s="194"/>
      <c r="UZX25" s="194"/>
      <c r="UZY25" s="194"/>
      <c r="UZZ25" s="194"/>
      <c r="VAA25" s="194"/>
      <c r="VAB25" s="194"/>
      <c r="VAC25" s="194"/>
      <c r="VAD25" s="194"/>
      <c r="VAE25" s="194"/>
      <c r="VAF25" s="194"/>
      <c r="VAG25" s="194"/>
      <c r="VAH25" s="194"/>
      <c r="VAI25" s="194"/>
      <c r="VAJ25" s="194"/>
      <c r="VAK25" s="194"/>
      <c r="VAL25" s="194"/>
      <c r="VAM25" s="194"/>
      <c r="VAN25" s="194"/>
      <c r="VAO25" s="194"/>
      <c r="VAP25" s="194"/>
      <c r="VAQ25" s="194"/>
      <c r="VAR25" s="194"/>
      <c r="VAS25" s="194"/>
      <c r="VAT25" s="194"/>
      <c r="VAU25" s="194"/>
      <c r="VAV25" s="194"/>
      <c r="VAW25" s="194"/>
      <c r="VAX25" s="194"/>
      <c r="VAY25" s="194"/>
      <c r="VAZ25" s="194"/>
      <c r="VBA25" s="194"/>
      <c r="VBB25" s="194"/>
      <c r="VBC25" s="194"/>
      <c r="VBD25" s="194"/>
      <c r="VBE25" s="194"/>
      <c r="VBF25" s="194"/>
      <c r="VBG25" s="194"/>
      <c r="VBH25" s="194"/>
      <c r="VBI25" s="194"/>
      <c r="VBJ25" s="194"/>
      <c r="VBK25" s="194"/>
      <c r="VBL25" s="194"/>
      <c r="VBM25" s="194"/>
      <c r="VBN25" s="194"/>
      <c r="VBO25" s="194"/>
      <c r="VBP25" s="194"/>
      <c r="VBQ25" s="194"/>
      <c r="VBR25" s="194"/>
      <c r="VBS25" s="194"/>
      <c r="VBT25" s="194"/>
      <c r="VBU25" s="194"/>
      <c r="VBV25" s="194"/>
      <c r="VBW25" s="194"/>
      <c r="VBX25" s="194"/>
      <c r="VBY25" s="194"/>
      <c r="VBZ25" s="194"/>
      <c r="VCA25" s="194"/>
      <c r="VCB25" s="194"/>
      <c r="VCC25" s="194"/>
      <c r="VCD25" s="194"/>
      <c r="VCE25" s="194"/>
      <c r="VCF25" s="194"/>
      <c r="VCG25" s="194"/>
      <c r="VCH25" s="194"/>
      <c r="VCI25" s="194"/>
      <c r="VCJ25" s="194"/>
      <c r="VCK25" s="194"/>
      <c r="VCL25" s="194"/>
      <c r="VCM25" s="194"/>
      <c r="VCN25" s="194"/>
      <c r="VCO25" s="194"/>
      <c r="VCP25" s="194"/>
      <c r="VCQ25" s="194"/>
      <c r="VCR25" s="194"/>
      <c r="VCS25" s="194"/>
      <c r="VCT25" s="194"/>
      <c r="VCU25" s="194"/>
      <c r="VCV25" s="194"/>
      <c r="VCW25" s="194"/>
      <c r="VCX25" s="194"/>
      <c r="VCY25" s="194"/>
      <c r="VCZ25" s="194"/>
      <c r="VDA25" s="194"/>
      <c r="VDB25" s="194"/>
      <c r="VDC25" s="194"/>
      <c r="VDD25" s="194"/>
      <c r="VDE25" s="194"/>
      <c r="VDF25" s="194"/>
      <c r="VDG25" s="194"/>
      <c r="VDH25" s="194"/>
      <c r="VDI25" s="194"/>
      <c r="VDJ25" s="194"/>
      <c r="VDK25" s="194"/>
      <c r="VDL25" s="194"/>
      <c r="VDM25" s="194"/>
      <c r="VDN25" s="194"/>
      <c r="VDO25" s="194"/>
      <c r="VDP25" s="194"/>
      <c r="VDQ25" s="194"/>
      <c r="VDR25" s="194"/>
      <c r="VDS25" s="194"/>
      <c r="VDT25" s="194"/>
      <c r="VDU25" s="194"/>
      <c r="VDV25" s="194"/>
      <c r="VDW25" s="194"/>
      <c r="VDX25" s="194"/>
      <c r="VDY25" s="194"/>
      <c r="VDZ25" s="194"/>
      <c r="VEA25" s="194"/>
      <c r="VEB25" s="194"/>
      <c r="VEC25" s="194"/>
      <c r="VED25" s="194"/>
      <c r="VEE25" s="194"/>
      <c r="VEF25" s="194"/>
      <c r="VEG25" s="194"/>
      <c r="VEH25" s="194"/>
      <c r="VEI25" s="194"/>
      <c r="VEJ25" s="194"/>
      <c r="VEK25" s="194"/>
      <c r="VEL25" s="194"/>
      <c r="VEM25" s="194"/>
      <c r="VEN25" s="194"/>
      <c r="VEO25" s="194"/>
      <c r="VEP25" s="194"/>
      <c r="VEQ25" s="194"/>
      <c r="VER25" s="194"/>
      <c r="VES25" s="194"/>
      <c r="VET25" s="194"/>
      <c r="VEU25" s="194"/>
      <c r="VEV25" s="194"/>
      <c r="VEW25" s="194"/>
      <c r="VEX25" s="194"/>
      <c r="VEY25" s="194"/>
      <c r="VEZ25" s="194"/>
      <c r="VFA25" s="194"/>
      <c r="VFB25" s="194"/>
      <c r="VFC25" s="194"/>
      <c r="VFD25" s="194"/>
      <c r="VFE25" s="194"/>
      <c r="VFF25" s="194"/>
      <c r="VFG25" s="194"/>
      <c r="VFH25" s="194"/>
      <c r="VFI25" s="194"/>
      <c r="VFJ25" s="194"/>
      <c r="VFK25" s="194"/>
      <c r="VFL25" s="194"/>
      <c r="VFM25" s="194"/>
      <c r="VFN25" s="194"/>
      <c r="VFO25" s="194"/>
      <c r="VFP25" s="194"/>
      <c r="VFQ25" s="194"/>
      <c r="VFR25" s="194"/>
      <c r="VFS25" s="194"/>
      <c r="VFT25" s="194"/>
      <c r="VFU25" s="194"/>
      <c r="VFV25" s="194"/>
      <c r="VFW25" s="194"/>
      <c r="VFX25" s="194"/>
      <c r="VFY25" s="194"/>
      <c r="VFZ25" s="194"/>
      <c r="VGA25" s="194"/>
      <c r="VGB25" s="194"/>
      <c r="VGC25" s="194"/>
      <c r="VGD25" s="194"/>
      <c r="VGE25" s="194"/>
      <c r="VGF25" s="194"/>
      <c r="VGG25" s="194"/>
      <c r="VGH25" s="194"/>
      <c r="VGI25" s="194"/>
      <c r="VGJ25" s="194"/>
      <c r="VGK25" s="194"/>
      <c r="VGL25" s="194"/>
      <c r="VGM25" s="194"/>
      <c r="VGN25" s="194"/>
      <c r="VGO25" s="194"/>
      <c r="VGP25" s="194"/>
      <c r="VGQ25" s="194"/>
      <c r="VGR25" s="194"/>
      <c r="VGS25" s="194"/>
      <c r="VGT25" s="194"/>
      <c r="VGU25" s="194"/>
      <c r="VGV25" s="194"/>
      <c r="VGW25" s="194"/>
      <c r="VGX25" s="194"/>
      <c r="VGY25" s="194"/>
      <c r="VGZ25" s="194"/>
      <c r="VHA25" s="194"/>
      <c r="VHB25" s="194"/>
      <c r="VHC25" s="194"/>
      <c r="VHD25" s="194"/>
      <c r="VHE25" s="194"/>
      <c r="VHF25" s="194"/>
      <c r="VHG25" s="194"/>
      <c r="VHH25" s="194"/>
      <c r="VHI25" s="194"/>
      <c r="VHJ25" s="194"/>
      <c r="VHK25" s="194"/>
      <c r="VHL25" s="194"/>
      <c r="VHM25" s="194"/>
      <c r="VHN25" s="194"/>
      <c r="VHO25" s="194"/>
      <c r="VHP25" s="194"/>
      <c r="VHQ25" s="194"/>
      <c r="VHR25" s="194"/>
      <c r="VHS25" s="194"/>
      <c r="VHT25" s="194"/>
      <c r="VHU25" s="194"/>
      <c r="VHV25" s="194"/>
      <c r="VHW25" s="194"/>
      <c r="VHX25" s="194"/>
      <c r="VHY25" s="194"/>
      <c r="VHZ25" s="194"/>
      <c r="VIA25" s="194"/>
      <c r="VIB25" s="194"/>
      <c r="VIC25" s="194"/>
      <c r="VID25" s="194"/>
      <c r="VIE25" s="194"/>
      <c r="VIF25" s="194"/>
      <c r="VIG25" s="194"/>
      <c r="VIH25" s="194"/>
      <c r="VII25" s="194"/>
      <c r="VIJ25" s="194"/>
      <c r="VIK25" s="194"/>
      <c r="VIL25" s="194"/>
      <c r="VIM25" s="194"/>
      <c r="VIN25" s="194"/>
      <c r="VIO25" s="194"/>
      <c r="VIP25" s="194"/>
      <c r="VIQ25" s="194"/>
      <c r="VIR25" s="194"/>
      <c r="VIS25" s="194"/>
      <c r="VIT25" s="194"/>
      <c r="VIU25" s="194"/>
      <c r="VIV25" s="194"/>
      <c r="VIW25" s="194"/>
      <c r="VIX25" s="194"/>
      <c r="VIY25" s="194"/>
      <c r="VIZ25" s="194"/>
      <c r="VJA25" s="194"/>
      <c r="VJB25" s="194"/>
      <c r="VJC25" s="194"/>
      <c r="VJD25" s="194"/>
      <c r="VJE25" s="194"/>
      <c r="VJF25" s="194"/>
      <c r="VJG25" s="194"/>
      <c r="VJH25" s="194"/>
      <c r="VJI25" s="194"/>
      <c r="VJJ25" s="194"/>
      <c r="VJK25" s="194"/>
      <c r="VJL25" s="194"/>
      <c r="VJM25" s="194"/>
      <c r="VJN25" s="194"/>
      <c r="VJO25" s="194"/>
      <c r="VJP25" s="194"/>
      <c r="VJQ25" s="194"/>
      <c r="VJR25" s="194"/>
      <c r="VJS25" s="194"/>
      <c r="VJT25" s="194"/>
      <c r="VJU25" s="194"/>
      <c r="VJV25" s="194"/>
      <c r="VJW25" s="194"/>
      <c r="VJX25" s="194"/>
      <c r="VJY25" s="194"/>
      <c r="VJZ25" s="194"/>
      <c r="VKA25" s="194"/>
      <c r="VKB25" s="194"/>
      <c r="VKC25" s="194"/>
      <c r="VKD25" s="194"/>
      <c r="VKE25" s="194"/>
      <c r="VKF25" s="194"/>
      <c r="VKG25" s="194"/>
      <c r="VKH25" s="194"/>
      <c r="VKI25" s="194"/>
      <c r="VKJ25" s="194"/>
      <c r="VKK25" s="194"/>
      <c r="VKL25" s="194"/>
      <c r="VKM25" s="194"/>
      <c r="VKN25" s="194"/>
      <c r="VKO25" s="194"/>
      <c r="VKP25" s="194"/>
      <c r="VKQ25" s="194"/>
      <c r="VKR25" s="194"/>
      <c r="VKS25" s="194"/>
      <c r="VKT25" s="194"/>
      <c r="VKU25" s="194"/>
      <c r="VKV25" s="194"/>
      <c r="VKW25" s="194"/>
      <c r="VKX25" s="194"/>
      <c r="VKY25" s="194"/>
      <c r="VKZ25" s="194"/>
      <c r="VLA25" s="194"/>
      <c r="VLB25" s="194"/>
      <c r="VLC25" s="194"/>
      <c r="VLD25" s="194"/>
      <c r="VLE25" s="194"/>
      <c r="VLF25" s="194"/>
      <c r="VLG25" s="194"/>
      <c r="VLH25" s="194"/>
      <c r="VLI25" s="194"/>
      <c r="VLJ25" s="194"/>
      <c r="VLK25" s="194"/>
      <c r="VLL25" s="194"/>
      <c r="VLM25" s="194"/>
      <c r="VLN25" s="194"/>
      <c r="VLO25" s="194"/>
      <c r="VLP25" s="194"/>
      <c r="VLQ25" s="194"/>
      <c r="VLR25" s="194"/>
      <c r="VLS25" s="194"/>
      <c r="VLT25" s="194"/>
      <c r="VLU25" s="194"/>
      <c r="VLV25" s="194"/>
      <c r="VLW25" s="194"/>
      <c r="VLX25" s="194"/>
      <c r="VLY25" s="194"/>
      <c r="VLZ25" s="194"/>
      <c r="VMA25" s="194"/>
      <c r="VMB25" s="194"/>
      <c r="VMC25" s="194"/>
      <c r="VMD25" s="194"/>
      <c r="VME25" s="194"/>
      <c r="VMF25" s="194"/>
      <c r="VMG25" s="194"/>
      <c r="VMH25" s="194"/>
      <c r="VMI25" s="194"/>
      <c r="VMJ25" s="194"/>
      <c r="VMK25" s="194"/>
      <c r="VML25" s="194"/>
      <c r="VMM25" s="194"/>
      <c r="VMN25" s="194"/>
      <c r="VMO25" s="194"/>
      <c r="VMP25" s="194"/>
      <c r="VMQ25" s="194"/>
      <c r="VMR25" s="194"/>
      <c r="VMS25" s="194"/>
      <c r="VMT25" s="194"/>
      <c r="VMU25" s="194"/>
      <c r="VMV25" s="194"/>
      <c r="VMW25" s="194"/>
      <c r="VMX25" s="194"/>
      <c r="VMY25" s="194"/>
      <c r="VMZ25" s="194"/>
      <c r="VNA25" s="194"/>
      <c r="VNB25" s="194"/>
      <c r="VNC25" s="194"/>
      <c r="VND25" s="194"/>
      <c r="VNE25" s="194"/>
      <c r="VNF25" s="194"/>
      <c r="VNG25" s="194"/>
      <c r="VNH25" s="194"/>
      <c r="VNI25" s="194"/>
      <c r="VNJ25" s="194"/>
      <c r="VNK25" s="194"/>
      <c r="VNL25" s="194"/>
      <c r="VNM25" s="194"/>
      <c r="VNN25" s="194"/>
      <c r="VNO25" s="194"/>
      <c r="VNP25" s="194"/>
      <c r="VNQ25" s="194"/>
      <c r="VNR25" s="194"/>
      <c r="VNS25" s="194"/>
      <c r="VNT25" s="194"/>
      <c r="VNU25" s="194"/>
      <c r="VNV25" s="194"/>
      <c r="VNW25" s="194"/>
      <c r="VNX25" s="194"/>
      <c r="VNY25" s="194"/>
      <c r="VNZ25" s="194"/>
      <c r="VOA25" s="194"/>
      <c r="VOB25" s="194"/>
      <c r="VOC25" s="194"/>
      <c r="VOD25" s="194"/>
      <c r="VOE25" s="194"/>
      <c r="VOF25" s="194"/>
      <c r="VOG25" s="194"/>
      <c r="VOH25" s="194"/>
      <c r="VOI25" s="194"/>
      <c r="VOJ25" s="194"/>
      <c r="VOK25" s="194"/>
      <c r="VOL25" s="194"/>
      <c r="VOM25" s="194"/>
      <c r="VON25" s="194"/>
      <c r="VOO25" s="194"/>
      <c r="VOP25" s="194"/>
      <c r="VOQ25" s="194"/>
      <c r="VOR25" s="194"/>
      <c r="VOS25" s="194"/>
      <c r="VOT25" s="194"/>
      <c r="VOU25" s="194"/>
      <c r="VOV25" s="194"/>
      <c r="VOW25" s="194"/>
      <c r="VOX25" s="194"/>
      <c r="VOY25" s="194"/>
      <c r="VOZ25" s="194"/>
      <c r="VPA25" s="194"/>
      <c r="VPB25" s="194"/>
      <c r="VPC25" s="194"/>
      <c r="VPD25" s="194"/>
      <c r="VPE25" s="194"/>
      <c r="VPF25" s="194"/>
      <c r="VPG25" s="194"/>
      <c r="VPH25" s="194"/>
      <c r="VPI25" s="194"/>
      <c r="VPJ25" s="194"/>
      <c r="VPK25" s="194"/>
      <c r="VPL25" s="194"/>
      <c r="VPM25" s="194"/>
      <c r="VPN25" s="194"/>
      <c r="VPO25" s="194"/>
      <c r="VPP25" s="194"/>
      <c r="VPQ25" s="194"/>
      <c r="VPR25" s="194"/>
      <c r="VPS25" s="194"/>
      <c r="VPT25" s="194"/>
      <c r="VPU25" s="194"/>
      <c r="VPV25" s="194"/>
      <c r="VPW25" s="194"/>
      <c r="VPX25" s="194"/>
      <c r="VPY25" s="194"/>
      <c r="VPZ25" s="194"/>
      <c r="VQA25" s="194"/>
      <c r="VQB25" s="194"/>
      <c r="VQC25" s="194"/>
      <c r="VQD25" s="194"/>
      <c r="VQE25" s="194"/>
      <c r="VQF25" s="194"/>
      <c r="VQG25" s="194"/>
      <c r="VQH25" s="194"/>
      <c r="VQI25" s="194"/>
      <c r="VQJ25" s="194"/>
      <c r="VQK25" s="194"/>
      <c r="VQL25" s="194"/>
      <c r="VQM25" s="194"/>
      <c r="VQN25" s="194"/>
      <c r="VQO25" s="194"/>
      <c r="VQP25" s="194"/>
      <c r="VQQ25" s="194"/>
      <c r="VQR25" s="194"/>
      <c r="VQS25" s="194"/>
      <c r="VQT25" s="194"/>
      <c r="VQU25" s="194"/>
      <c r="VQV25" s="194"/>
      <c r="VQW25" s="194"/>
      <c r="VQX25" s="194"/>
      <c r="VQY25" s="194"/>
      <c r="VQZ25" s="194"/>
      <c r="VRA25" s="194"/>
      <c r="VRB25" s="194"/>
      <c r="VRC25" s="194"/>
      <c r="VRD25" s="194"/>
      <c r="VRE25" s="194"/>
      <c r="VRF25" s="194"/>
      <c r="VRG25" s="194"/>
      <c r="VRH25" s="194"/>
      <c r="VRI25" s="194"/>
      <c r="VRJ25" s="194"/>
      <c r="VRK25" s="194"/>
      <c r="VRL25" s="194"/>
      <c r="VRM25" s="194"/>
      <c r="VRN25" s="194"/>
      <c r="VRO25" s="194"/>
      <c r="VRP25" s="194"/>
      <c r="VRQ25" s="194"/>
      <c r="VRR25" s="194"/>
      <c r="VRS25" s="194"/>
      <c r="VRT25" s="194"/>
      <c r="VRU25" s="194"/>
      <c r="VRV25" s="194"/>
      <c r="VRW25" s="194"/>
      <c r="VRX25" s="194"/>
      <c r="VRY25" s="194"/>
      <c r="VRZ25" s="194"/>
      <c r="VSA25" s="194"/>
      <c r="VSB25" s="194"/>
      <c r="VSC25" s="194"/>
      <c r="VSD25" s="194"/>
      <c r="VSE25" s="194"/>
      <c r="VSF25" s="194"/>
      <c r="VSG25" s="194"/>
      <c r="VSH25" s="194"/>
      <c r="VSI25" s="194"/>
      <c r="VSJ25" s="194"/>
      <c r="VSK25" s="194"/>
      <c r="VSL25" s="194"/>
      <c r="VSM25" s="194"/>
      <c r="VSN25" s="194"/>
      <c r="VSO25" s="194"/>
      <c r="VSP25" s="194"/>
      <c r="VSQ25" s="194"/>
      <c r="VSR25" s="194"/>
      <c r="VSS25" s="194"/>
      <c r="VST25" s="194"/>
      <c r="VSU25" s="194"/>
      <c r="VSV25" s="194"/>
      <c r="VSW25" s="194"/>
      <c r="VSX25" s="194"/>
      <c r="VSY25" s="194"/>
      <c r="VSZ25" s="194"/>
      <c r="VTA25" s="194"/>
      <c r="VTB25" s="194"/>
      <c r="VTC25" s="194"/>
      <c r="VTD25" s="194"/>
      <c r="VTE25" s="194"/>
      <c r="VTF25" s="194"/>
      <c r="VTG25" s="194"/>
      <c r="VTH25" s="194"/>
      <c r="VTI25" s="194"/>
      <c r="VTJ25" s="194"/>
      <c r="VTK25" s="194"/>
      <c r="VTL25" s="194"/>
      <c r="VTM25" s="194"/>
      <c r="VTN25" s="194"/>
      <c r="VTO25" s="194"/>
      <c r="VTP25" s="194"/>
      <c r="VTQ25" s="194"/>
      <c r="VTR25" s="194"/>
      <c r="VTS25" s="194"/>
      <c r="VTT25" s="194"/>
      <c r="VTU25" s="194"/>
      <c r="VTV25" s="194"/>
      <c r="VTW25" s="194"/>
      <c r="VTX25" s="194"/>
      <c r="VTY25" s="194"/>
      <c r="VTZ25" s="194"/>
      <c r="VUA25" s="194"/>
      <c r="VUB25" s="194"/>
      <c r="VUC25" s="194"/>
      <c r="VUD25" s="194"/>
      <c r="VUE25" s="194"/>
      <c r="VUF25" s="194"/>
      <c r="VUG25" s="194"/>
      <c r="VUH25" s="194"/>
      <c r="VUI25" s="194"/>
      <c r="VUJ25" s="194"/>
      <c r="VUK25" s="194"/>
      <c r="VUL25" s="194"/>
      <c r="VUM25" s="194"/>
      <c r="VUN25" s="194"/>
      <c r="VUO25" s="194"/>
      <c r="VUP25" s="194"/>
      <c r="VUQ25" s="194"/>
      <c r="VUR25" s="194"/>
      <c r="VUS25" s="194"/>
      <c r="VUT25" s="194"/>
      <c r="VUU25" s="194"/>
      <c r="VUV25" s="194"/>
      <c r="VUW25" s="194"/>
      <c r="VUX25" s="194"/>
      <c r="VUY25" s="194"/>
      <c r="VUZ25" s="194"/>
      <c r="VVA25" s="194"/>
      <c r="VVB25" s="194"/>
      <c r="VVC25" s="194"/>
      <c r="VVD25" s="194"/>
      <c r="VVE25" s="194"/>
      <c r="VVF25" s="194"/>
      <c r="VVG25" s="194"/>
      <c r="VVH25" s="194"/>
      <c r="VVI25" s="194"/>
      <c r="VVJ25" s="194"/>
      <c r="VVK25" s="194"/>
      <c r="VVL25" s="194"/>
      <c r="VVM25" s="194"/>
      <c r="VVN25" s="194"/>
      <c r="VVO25" s="194"/>
      <c r="VVP25" s="194"/>
      <c r="VVQ25" s="194"/>
      <c r="VVR25" s="194"/>
      <c r="VVS25" s="194"/>
      <c r="VVT25" s="194"/>
      <c r="VVU25" s="194"/>
      <c r="VVV25" s="194"/>
      <c r="VVW25" s="194"/>
      <c r="VVX25" s="194"/>
      <c r="VVY25" s="194"/>
      <c r="VVZ25" s="194"/>
      <c r="VWA25" s="194"/>
      <c r="VWB25" s="194"/>
      <c r="VWC25" s="194"/>
      <c r="VWD25" s="194"/>
      <c r="VWE25" s="194"/>
      <c r="VWF25" s="194"/>
      <c r="VWG25" s="194"/>
      <c r="VWH25" s="194"/>
      <c r="VWI25" s="194"/>
      <c r="VWJ25" s="194"/>
      <c r="VWK25" s="194"/>
      <c r="VWL25" s="194"/>
      <c r="VWM25" s="194"/>
      <c r="VWN25" s="194"/>
      <c r="VWO25" s="194"/>
      <c r="VWP25" s="194"/>
      <c r="VWQ25" s="194"/>
      <c r="VWR25" s="194"/>
      <c r="VWS25" s="194"/>
      <c r="VWT25" s="194"/>
      <c r="VWU25" s="194"/>
      <c r="VWV25" s="194"/>
      <c r="VWW25" s="194"/>
      <c r="VWX25" s="194"/>
      <c r="VWY25" s="194"/>
      <c r="VWZ25" s="194"/>
      <c r="VXA25" s="194"/>
      <c r="VXB25" s="194"/>
      <c r="VXC25" s="194"/>
      <c r="VXD25" s="194"/>
      <c r="VXE25" s="194"/>
      <c r="VXF25" s="194"/>
      <c r="VXG25" s="194"/>
      <c r="VXH25" s="194"/>
      <c r="VXI25" s="194"/>
      <c r="VXJ25" s="194"/>
      <c r="VXK25" s="194"/>
      <c r="VXL25" s="194"/>
      <c r="VXM25" s="194"/>
      <c r="VXN25" s="194"/>
      <c r="VXO25" s="194"/>
      <c r="VXP25" s="194"/>
      <c r="VXQ25" s="194"/>
      <c r="VXR25" s="194"/>
      <c r="VXS25" s="194"/>
      <c r="VXT25" s="194"/>
      <c r="VXU25" s="194"/>
      <c r="VXV25" s="194"/>
      <c r="VXW25" s="194"/>
      <c r="VXX25" s="194"/>
      <c r="VXY25" s="194"/>
      <c r="VXZ25" s="194"/>
      <c r="VYA25" s="194"/>
      <c r="VYB25" s="194"/>
      <c r="VYC25" s="194"/>
      <c r="VYD25" s="194"/>
      <c r="VYE25" s="194"/>
      <c r="VYF25" s="194"/>
      <c r="VYG25" s="194"/>
      <c r="VYH25" s="194"/>
      <c r="VYI25" s="194"/>
      <c r="VYJ25" s="194"/>
      <c r="VYK25" s="194"/>
      <c r="VYL25" s="194"/>
      <c r="VYM25" s="194"/>
      <c r="VYN25" s="194"/>
      <c r="VYO25" s="194"/>
      <c r="VYP25" s="194"/>
      <c r="VYQ25" s="194"/>
      <c r="VYR25" s="194"/>
      <c r="VYS25" s="194"/>
      <c r="VYT25" s="194"/>
      <c r="VYU25" s="194"/>
      <c r="VYV25" s="194"/>
      <c r="VYW25" s="194"/>
      <c r="VYX25" s="194"/>
      <c r="VYY25" s="194"/>
      <c r="VYZ25" s="194"/>
      <c r="VZA25" s="194"/>
      <c r="VZB25" s="194"/>
      <c r="VZC25" s="194"/>
      <c r="VZD25" s="194"/>
      <c r="VZE25" s="194"/>
      <c r="VZF25" s="194"/>
      <c r="VZG25" s="194"/>
      <c r="VZH25" s="194"/>
      <c r="VZI25" s="194"/>
      <c r="VZJ25" s="194"/>
      <c r="VZK25" s="194"/>
      <c r="VZL25" s="194"/>
      <c r="VZM25" s="194"/>
      <c r="VZN25" s="194"/>
      <c r="VZO25" s="194"/>
      <c r="VZP25" s="194"/>
      <c r="VZQ25" s="194"/>
      <c r="VZR25" s="194"/>
      <c r="VZS25" s="194"/>
      <c r="VZT25" s="194"/>
      <c r="VZU25" s="194"/>
      <c r="VZV25" s="194"/>
      <c r="VZW25" s="194"/>
      <c r="VZX25" s="194"/>
      <c r="VZY25" s="194"/>
      <c r="VZZ25" s="194"/>
      <c r="WAA25" s="194"/>
      <c r="WAB25" s="194"/>
      <c r="WAC25" s="194"/>
      <c r="WAD25" s="194"/>
      <c r="WAE25" s="194"/>
      <c r="WAF25" s="194"/>
      <c r="WAG25" s="194"/>
      <c r="WAH25" s="194"/>
      <c r="WAI25" s="194"/>
      <c r="WAJ25" s="194"/>
      <c r="WAK25" s="194"/>
      <c r="WAL25" s="194"/>
      <c r="WAM25" s="194"/>
      <c r="WAN25" s="194"/>
      <c r="WAO25" s="194"/>
      <c r="WAP25" s="194"/>
      <c r="WAQ25" s="194"/>
      <c r="WAR25" s="194"/>
      <c r="WAS25" s="194"/>
      <c r="WAT25" s="194"/>
      <c r="WAU25" s="194"/>
      <c r="WAV25" s="194"/>
      <c r="WAW25" s="194"/>
      <c r="WAX25" s="194"/>
      <c r="WAY25" s="194"/>
      <c r="WAZ25" s="194"/>
      <c r="WBA25" s="194"/>
      <c r="WBB25" s="194"/>
      <c r="WBC25" s="194"/>
      <c r="WBD25" s="194"/>
      <c r="WBE25" s="194"/>
      <c r="WBF25" s="194"/>
      <c r="WBG25" s="194"/>
      <c r="WBH25" s="194"/>
      <c r="WBI25" s="194"/>
      <c r="WBJ25" s="194"/>
      <c r="WBK25" s="194"/>
      <c r="WBL25" s="194"/>
      <c r="WBM25" s="194"/>
      <c r="WBN25" s="194"/>
      <c r="WBO25" s="194"/>
      <c r="WBP25" s="194"/>
      <c r="WBQ25" s="194"/>
      <c r="WBR25" s="194"/>
      <c r="WBS25" s="194"/>
      <c r="WBT25" s="194"/>
      <c r="WBU25" s="194"/>
      <c r="WBV25" s="194"/>
      <c r="WBW25" s="194"/>
      <c r="WBX25" s="194"/>
      <c r="WBY25" s="194"/>
      <c r="WBZ25" s="194"/>
      <c r="WCA25" s="194"/>
      <c r="WCB25" s="194"/>
      <c r="WCC25" s="194"/>
      <c r="WCD25" s="194"/>
      <c r="WCE25" s="194"/>
      <c r="WCF25" s="194"/>
      <c r="WCG25" s="194"/>
      <c r="WCH25" s="194"/>
      <c r="WCI25" s="194"/>
      <c r="WCJ25" s="194"/>
      <c r="WCK25" s="194"/>
      <c r="WCL25" s="194"/>
      <c r="WCM25" s="194"/>
      <c r="WCN25" s="194"/>
      <c r="WCO25" s="194"/>
      <c r="WCP25" s="194"/>
      <c r="WCQ25" s="194"/>
      <c r="WCR25" s="194"/>
      <c r="WCS25" s="194"/>
      <c r="WCT25" s="194"/>
      <c r="WCU25" s="194"/>
      <c r="WCV25" s="194"/>
      <c r="WCW25" s="194"/>
      <c r="WCX25" s="194"/>
      <c r="WCY25" s="194"/>
      <c r="WCZ25" s="194"/>
      <c r="WDA25" s="194"/>
      <c r="WDB25" s="194"/>
      <c r="WDC25" s="194"/>
      <c r="WDD25" s="194"/>
      <c r="WDE25" s="194"/>
      <c r="WDF25" s="194"/>
      <c r="WDG25" s="194"/>
      <c r="WDH25" s="194"/>
      <c r="WDI25" s="194"/>
      <c r="WDJ25" s="194"/>
      <c r="WDK25" s="194"/>
      <c r="WDL25" s="194"/>
      <c r="WDM25" s="194"/>
      <c r="WDN25" s="194"/>
      <c r="WDO25" s="194"/>
      <c r="WDP25" s="194"/>
      <c r="WDQ25" s="194"/>
      <c r="WDR25" s="194"/>
      <c r="WDS25" s="194"/>
      <c r="WDT25" s="194"/>
      <c r="WDU25" s="194"/>
      <c r="WDV25" s="194"/>
      <c r="WDW25" s="194"/>
      <c r="WDX25" s="194"/>
      <c r="WDY25" s="194"/>
      <c r="WDZ25" s="194"/>
      <c r="WEA25" s="194"/>
      <c r="WEB25" s="194"/>
      <c r="WEC25" s="194"/>
      <c r="WED25" s="194"/>
      <c r="WEE25" s="194"/>
      <c r="WEF25" s="194"/>
      <c r="WEG25" s="194"/>
      <c r="WEH25" s="194"/>
      <c r="WEI25" s="194"/>
      <c r="WEJ25" s="194"/>
      <c r="WEK25" s="194"/>
      <c r="WEL25" s="194"/>
      <c r="WEM25" s="194"/>
      <c r="WEN25" s="194"/>
      <c r="WEO25" s="194"/>
      <c r="WEP25" s="194"/>
      <c r="WEQ25" s="194"/>
      <c r="WER25" s="194"/>
      <c r="WES25" s="194"/>
      <c r="WET25" s="194"/>
      <c r="WEU25" s="194"/>
      <c r="WEV25" s="194"/>
      <c r="WEW25" s="194"/>
      <c r="WEX25" s="194"/>
      <c r="WEY25" s="194"/>
      <c r="WEZ25" s="194"/>
      <c r="WFA25" s="194"/>
      <c r="WFB25" s="194"/>
      <c r="WFC25" s="194"/>
      <c r="WFD25" s="194"/>
      <c r="WFE25" s="194"/>
      <c r="WFF25" s="194"/>
      <c r="WFG25" s="194"/>
      <c r="WFH25" s="194"/>
      <c r="WFI25" s="194"/>
      <c r="WFJ25" s="194"/>
      <c r="WFK25" s="194"/>
      <c r="WFL25" s="194"/>
      <c r="WFM25" s="194"/>
      <c r="WFN25" s="194"/>
      <c r="WFO25" s="194"/>
      <c r="WFP25" s="194"/>
      <c r="WFQ25" s="194"/>
      <c r="WFR25" s="194"/>
      <c r="WFS25" s="194"/>
      <c r="WFT25" s="194"/>
      <c r="WFU25" s="194"/>
      <c r="WFV25" s="194"/>
      <c r="WFW25" s="194"/>
      <c r="WFX25" s="194"/>
      <c r="WFY25" s="194"/>
      <c r="WFZ25" s="194"/>
      <c r="WGA25" s="194"/>
      <c r="WGB25" s="194"/>
      <c r="WGC25" s="194"/>
      <c r="WGD25" s="194"/>
      <c r="WGE25" s="194"/>
      <c r="WGF25" s="194"/>
      <c r="WGG25" s="194"/>
      <c r="WGH25" s="194"/>
      <c r="WGI25" s="194"/>
      <c r="WGJ25" s="194"/>
      <c r="WGK25" s="194"/>
      <c r="WGL25" s="194"/>
      <c r="WGM25" s="194"/>
      <c r="WGN25" s="194"/>
      <c r="WGO25" s="194"/>
      <c r="WGP25" s="194"/>
      <c r="WGQ25" s="194"/>
      <c r="WGR25" s="194"/>
      <c r="WGS25" s="194"/>
      <c r="WGT25" s="194"/>
      <c r="WGU25" s="194"/>
      <c r="WGV25" s="194"/>
      <c r="WGW25" s="194"/>
      <c r="WGX25" s="194"/>
      <c r="WGY25" s="194"/>
      <c r="WGZ25" s="194"/>
      <c r="WHA25" s="194"/>
      <c r="WHB25" s="194"/>
      <c r="WHC25" s="194"/>
      <c r="WHD25" s="194"/>
      <c r="WHE25" s="194"/>
      <c r="WHF25" s="194"/>
      <c r="WHG25" s="194"/>
      <c r="WHH25" s="194"/>
      <c r="WHI25" s="194"/>
      <c r="WHJ25" s="194"/>
      <c r="WHK25" s="194"/>
      <c r="WHL25" s="194"/>
      <c r="WHM25" s="194"/>
      <c r="WHN25" s="194"/>
      <c r="WHO25" s="194"/>
      <c r="WHP25" s="194"/>
      <c r="WHQ25" s="194"/>
      <c r="WHR25" s="194"/>
      <c r="WHS25" s="194"/>
      <c r="WHT25" s="194"/>
      <c r="WHU25" s="194"/>
      <c r="WHV25" s="194"/>
      <c r="WHW25" s="194"/>
      <c r="WHX25" s="194"/>
      <c r="WHY25" s="194"/>
      <c r="WHZ25" s="194"/>
      <c r="WIA25" s="194"/>
      <c r="WIB25" s="194"/>
      <c r="WIC25" s="194"/>
      <c r="WID25" s="194"/>
      <c r="WIE25" s="194"/>
      <c r="WIF25" s="194"/>
      <c r="WIG25" s="194"/>
      <c r="WIH25" s="194"/>
      <c r="WII25" s="194"/>
      <c r="WIJ25" s="194"/>
      <c r="WIK25" s="194"/>
      <c r="WIL25" s="194"/>
      <c r="WIM25" s="194"/>
      <c r="WIN25" s="194"/>
      <c r="WIO25" s="194"/>
      <c r="WIP25" s="194"/>
      <c r="WIQ25" s="194"/>
      <c r="WIR25" s="194"/>
      <c r="WIS25" s="194"/>
      <c r="WIT25" s="194"/>
      <c r="WIU25" s="194"/>
      <c r="WIV25" s="194"/>
      <c r="WIW25" s="194"/>
      <c r="WIX25" s="194"/>
      <c r="WIY25" s="194"/>
      <c r="WIZ25" s="194"/>
      <c r="WJA25" s="194"/>
      <c r="WJB25" s="194"/>
      <c r="WJC25" s="194"/>
      <c r="WJD25" s="194"/>
      <c r="WJE25" s="194"/>
      <c r="WJF25" s="194"/>
      <c r="WJG25" s="194"/>
      <c r="WJH25" s="194"/>
      <c r="WJI25" s="194"/>
      <c r="WJJ25" s="194"/>
      <c r="WJK25" s="194"/>
      <c r="WJL25" s="194"/>
      <c r="WJM25" s="194"/>
      <c r="WJN25" s="194"/>
      <c r="WJO25" s="194"/>
      <c r="WJP25" s="194"/>
      <c r="WJQ25" s="194"/>
      <c r="WJR25" s="194"/>
      <c r="WJS25" s="194"/>
      <c r="WJT25" s="194"/>
      <c r="WJU25" s="194"/>
      <c r="WJV25" s="194"/>
      <c r="WJW25" s="194"/>
      <c r="WJX25" s="194"/>
      <c r="WJY25" s="194"/>
      <c r="WJZ25" s="194"/>
      <c r="WKA25" s="194"/>
      <c r="WKB25" s="194"/>
      <c r="WKC25" s="194"/>
      <c r="WKD25" s="194"/>
      <c r="WKE25" s="194"/>
      <c r="WKF25" s="194"/>
      <c r="WKG25" s="194"/>
      <c r="WKH25" s="194"/>
      <c r="WKI25" s="194"/>
      <c r="WKJ25" s="194"/>
      <c r="WKK25" s="194"/>
      <c r="WKL25" s="194"/>
      <c r="WKM25" s="194"/>
      <c r="WKN25" s="194"/>
      <c r="WKO25" s="194"/>
      <c r="WKP25" s="194"/>
      <c r="WKQ25" s="194"/>
      <c r="WKR25" s="194"/>
      <c r="WKS25" s="194"/>
      <c r="WKT25" s="194"/>
      <c r="WKU25" s="194"/>
      <c r="WKV25" s="194"/>
      <c r="WKW25" s="194"/>
      <c r="WKX25" s="194"/>
      <c r="WKY25" s="194"/>
      <c r="WKZ25" s="194"/>
      <c r="WLA25" s="194"/>
      <c r="WLB25" s="194"/>
      <c r="WLC25" s="194"/>
      <c r="WLD25" s="194"/>
      <c r="WLE25" s="194"/>
      <c r="WLF25" s="194"/>
      <c r="WLG25" s="194"/>
      <c r="WLH25" s="194"/>
      <c r="WLI25" s="194"/>
      <c r="WLJ25" s="194"/>
      <c r="WLK25" s="194"/>
      <c r="WLL25" s="194"/>
      <c r="WLM25" s="194"/>
      <c r="WLN25" s="194"/>
      <c r="WLO25" s="194"/>
      <c r="WLP25" s="194"/>
      <c r="WLQ25" s="194"/>
      <c r="WLR25" s="194"/>
      <c r="WLS25" s="194"/>
      <c r="WLT25" s="194"/>
      <c r="WLU25" s="194"/>
      <c r="WLV25" s="194"/>
      <c r="WLW25" s="194"/>
      <c r="WLX25" s="194"/>
      <c r="WLY25" s="194"/>
      <c r="WLZ25" s="194"/>
      <c r="WMA25" s="194"/>
      <c r="WMB25" s="194"/>
      <c r="WMC25" s="194"/>
      <c r="WMD25" s="194"/>
      <c r="WME25" s="194"/>
      <c r="WMF25" s="194"/>
      <c r="WMG25" s="194"/>
      <c r="WMH25" s="194"/>
      <c r="WMI25" s="194"/>
      <c r="WMJ25" s="194"/>
      <c r="WMK25" s="194"/>
      <c r="WML25" s="194"/>
      <c r="WMM25" s="194"/>
      <c r="WMN25" s="194"/>
      <c r="WMO25" s="194"/>
      <c r="WMP25" s="194"/>
      <c r="WMQ25" s="194"/>
      <c r="WMR25" s="194"/>
      <c r="WMS25" s="194"/>
      <c r="WMT25" s="194"/>
      <c r="WMU25" s="194"/>
      <c r="WMV25" s="194"/>
      <c r="WMW25" s="194"/>
      <c r="WMX25" s="194"/>
      <c r="WMY25" s="194"/>
      <c r="WMZ25" s="194"/>
      <c r="WNA25" s="194"/>
      <c r="WNB25" s="194"/>
      <c r="WNC25" s="194"/>
      <c r="WND25" s="194"/>
      <c r="WNE25" s="194"/>
      <c r="WNF25" s="194"/>
      <c r="WNG25" s="194"/>
      <c r="WNH25" s="194"/>
      <c r="WNI25" s="194"/>
      <c r="WNJ25" s="194"/>
      <c r="WNK25" s="194"/>
      <c r="WNL25" s="194"/>
      <c r="WNM25" s="194"/>
      <c r="WNN25" s="194"/>
      <c r="WNO25" s="194"/>
      <c r="WNP25" s="194"/>
      <c r="WNQ25" s="194"/>
      <c r="WNR25" s="194"/>
      <c r="WNS25" s="194"/>
      <c r="WNT25" s="194"/>
      <c r="WNU25" s="194"/>
      <c r="WNV25" s="194"/>
      <c r="WNW25" s="194"/>
      <c r="WNX25" s="194"/>
      <c r="WNY25" s="194"/>
      <c r="WNZ25" s="194"/>
      <c r="WOA25" s="194"/>
      <c r="WOB25" s="194"/>
      <c r="WOC25" s="194"/>
      <c r="WOD25" s="194"/>
      <c r="WOE25" s="194"/>
      <c r="WOF25" s="194"/>
      <c r="WOG25" s="194"/>
      <c r="WOH25" s="194"/>
      <c r="WOI25" s="194"/>
      <c r="WOJ25" s="194"/>
      <c r="WOK25" s="194"/>
      <c r="WOL25" s="194"/>
      <c r="WOM25" s="194"/>
      <c r="WON25" s="194"/>
      <c r="WOO25" s="194"/>
      <c r="WOP25" s="194"/>
      <c r="WOQ25" s="194"/>
      <c r="WOR25" s="194"/>
      <c r="WOS25" s="194"/>
      <c r="WOT25" s="194"/>
      <c r="WOU25" s="194"/>
      <c r="WOV25" s="194"/>
      <c r="WOW25" s="194"/>
      <c r="WOX25" s="194"/>
      <c r="WOY25" s="194"/>
      <c r="WOZ25" s="194"/>
      <c r="WPA25" s="194"/>
      <c r="WPB25" s="194"/>
      <c r="WPC25" s="194"/>
      <c r="WPD25" s="194"/>
      <c r="WPE25" s="194"/>
      <c r="WPF25" s="194"/>
      <c r="WPG25" s="194"/>
      <c r="WPH25" s="194"/>
      <c r="WPI25" s="194"/>
      <c r="WPJ25" s="194"/>
      <c r="WPK25" s="194"/>
      <c r="WPL25" s="194"/>
      <c r="WPM25" s="194"/>
      <c r="WPN25" s="194"/>
      <c r="WPO25" s="194"/>
      <c r="WPP25" s="194"/>
      <c r="WPQ25" s="194"/>
      <c r="WPR25" s="194"/>
      <c r="WPS25" s="194"/>
      <c r="WPT25" s="194"/>
      <c r="WPU25" s="194"/>
      <c r="WPV25" s="194"/>
      <c r="WPW25" s="194"/>
      <c r="WPX25" s="194"/>
      <c r="WPY25" s="194"/>
      <c r="WPZ25" s="194"/>
      <c r="WQA25" s="194"/>
      <c r="WQB25" s="194"/>
      <c r="WQC25" s="194"/>
      <c r="WQD25" s="194"/>
      <c r="WQE25" s="194"/>
      <c r="WQF25" s="194"/>
      <c r="WQG25" s="194"/>
      <c r="WQH25" s="194"/>
      <c r="WQI25" s="194"/>
      <c r="WQJ25" s="194"/>
      <c r="WQK25" s="194"/>
      <c r="WQL25" s="194"/>
      <c r="WQM25" s="194"/>
      <c r="WQN25" s="194"/>
      <c r="WQO25" s="194"/>
      <c r="WQP25" s="194"/>
      <c r="WQQ25" s="194"/>
      <c r="WQR25" s="194"/>
      <c r="WQS25" s="194"/>
      <c r="WQT25" s="194"/>
      <c r="WQU25" s="194"/>
      <c r="WQV25" s="194"/>
      <c r="WQW25" s="194"/>
      <c r="WQX25" s="194"/>
      <c r="WQY25" s="194"/>
      <c r="WQZ25" s="194"/>
      <c r="WRA25" s="194"/>
      <c r="WRB25" s="194"/>
      <c r="WRC25" s="194"/>
      <c r="WRD25" s="194"/>
      <c r="WRE25" s="194"/>
      <c r="WRF25" s="194"/>
      <c r="WRG25" s="194"/>
      <c r="WRH25" s="194"/>
      <c r="WRI25" s="194"/>
      <c r="WRJ25" s="194"/>
      <c r="WRK25" s="194"/>
      <c r="WRL25" s="194"/>
      <c r="WRM25" s="194"/>
      <c r="WRN25" s="194"/>
      <c r="WRO25" s="194"/>
      <c r="WRP25" s="194"/>
      <c r="WRQ25" s="194"/>
      <c r="WRR25" s="194"/>
      <c r="WRS25" s="194"/>
      <c r="WRT25" s="194"/>
      <c r="WRU25" s="194"/>
      <c r="WRV25" s="194"/>
      <c r="WRW25" s="194"/>
      <c r="WRX25" s="194"/>
      <c r="WRY25" s="194"/>
      <c r="WRZ25" s="194"/>
      <c r="WSA25" s="194"/>
      <c r="WSB25" s="194"/>
      <c r="WSC25" s="194"/>
      <c r="WSD25" s="194"/>
      <c r="WSE25" s="194"/>
      <c r="WSF25" s="194"/>
      <c r="WSG25" s="194"/>
      <c r="WSH25" s="194"/>
      <c r="WSI25" s="194"/>
      <c r="WSJ25" s="194"/>
      <c r="WSK25" s="194"/>
      <c r="WSL25" s="194"/>
      <c r="WSM25" s="194"/>
      <c r="WSN25" s="194"/>
      <c r="WSO25" s="194"/>
      <c r="WSP25" s="194"/>
      <c r="WSQ25" s="194"/>
      <c r="WSR25" s="194"/>
      <c r="WSS25" s="194"/>
      <c r="WST25" s="194"/>
      <c r="WSU25" s="194"/>
      <c r="WSV25" s="194"/>
      <c r="WSW25" s="194"/>
      <c r="WSX25" s="194"/>
      <c r="WSY25" s="194"/>
      <c r="WSZ25" s="194"/>
      <c r="WTA25" s="194"/>
      <c r="WTB25" s="194"/>
      <c r="WTC25" s="194"/>
      <c r="WTD25" s="194"/>
      <c r="WTE25" s="194"/>
      <c r="WTF25" s="194"/>
      <c r="WTG25" s="194"/>
      <c r="WTH25" s="194"/>
      <c r="WTI25" s="194"/>
      <c r="WTJ25" s="194"/>
      <c r="WTK25" s="194"/>
      <c r="WTL25" s="194"/>
      <c r="WTM25" s="194"/>
      <c r="WTN25" s="194"/>
      <c r="WTO25" s="194"/>
      <c r="WTP25" s="194"/>
      <c r="WTQ25" s="194"/>
      <c r="WTR25" s="194"/>
      <c r="WTS25" s="194"/>
      <c r="WTT25" s="194"/>
      <c r="WTU25" s="194"/>
      <c r="WTV25" s="194"/>
      <c r="WTW25" s="194"/>
      <c r="WTX25" s="194"/>
      <c r="WTY25" s="194"/>
      <c r="WTZ25" s="194"/>
      <c r="WUA25" s="194"/>
      <c r="WUB25" s="194"/>
      <c r="WUC25" s="194"/>
      <c r="WUD25" s="194"/>
      <c r="WUE25" s="194"/>
      <c r="WUF25" s="194"/>
      <c r="WUG25" s="194"/>
      <c r="WUH25" s="194"/>
      <c r="WUI25" s="194"/>
      <c r="WUJ25" s="194"/>
      <c r="WUK25" s="194"/>
      <c r="WUL25" s="194"/>
      <c r="WUM25" s="194"/>
      <c r="WUN25" s="194"/>
      <c r="WUO25" s="194"/>
      <c r="WUP25" s="194"/>
      <c r="WUQ25" s="194"/>
      <c r="WUR25" s="194"/>
      <c r="WUS25" s="194"/>
      <c r="WUT25" s="194"/>
      <c r="WUU25" s="194"/>
      <c r="WUV25" s="194"/>
      <c r="WUW25" s="194"/>
      <c r="WUX25" s="194"/>
      <c r="WUY25" s="194"/>
      <c r="WUZ25" s="194"/>
      <c r="WVA25" s="194"/>
      <c r="WVB25" s="194"/>
      <c r="WVC25" s="194"/>
      <c r="WVD25" s="194"/>
      <c r="WVE25" s="194"/>
      <c r="WVF25" s="194"/>
      <c r="WVG25" s="194"/>
      <c r="WVH25" s="194"/>
      <c r="WVI25" s="194"/>
      <c r="WVJ25" s="194"/>
      <c r="WVK25" s="194"/>
      <c r="WVL25" s="194"/>
      <c r="WVM25" s="194"/>
      <c r="WVN25" s="194"/>
      <c r="WVO25" s="194"/>
      <c r="WVP25" s="194"/>
      <c r="WVQ25" s="194"/>
      <c r="WVR25" s="194"/>
      <c r="WVS25" s="194"/>
      <c r="WVT25" s="194"/>
      <c r="WVU25" s="194"/>
      <c r="WVV25" s="194"/>
      <c r="WVW25" s="194"/>
      <c r="WVX25" s="194"/>
      <c r="WVY25" s="194"/>
      <c r="WVZ25" s="194"/>
      <c r="WWA25" s="194"/>
      <c r="WWB25" s="194"/>
      <c r="WWC25" s="194"/>
      <c r="WWD25" s="194"/>
      <c r="WWE25" s="194"/>
      <c r="WWF25" s="194"/>
      <c r="WWG25" s="194"/>
      <c r="WWH25" s="194"/>
      <c r="WWI25" s="194"/>
      <c r="WWJ25" s="194"/>
      <c r="WWK25" s="194"/>
      <c r="WWL25" s="194"/>
      <c r="WWM25" s="194"/>
      <c r="WWN25" s="194"/>
      <c r="WWO25" s="194"/>
      <c r="WWP25" s="194"/>
      <c r="WWQ25" s="194"/>
      <c r="WWR25" s="194"/>
      <c r="WWS25" s="194"/>
      <c r="WWT25" s="194"/>
      <c r="WWU25" s="194"/>
      <c r="WWV25" s="194"/>
      <c r="WWW25" s="194"/>
      <c r="WWX25" s="194"/>
      <c r="WWY25" s="194"/>
      <c r="WWZ25" s="194"/>
      <c r="WXA25" s="194"/>
      <c r="WXB25" s="194"/>
      <c r="WXC25" s="194"/>
      <c r="WXD25" s="194"/>
      <c r="WXE25" s="194"/>
      <c r="WXF25" s="194"/>
      <c r="WXG25" s="194"/>
      <c r="WXH25" s="194"/>
      <c r="WXI25" s="194"/>
      <c r="WXJ25" s="194"/>
      <c r="WXK25" s="194"/>
      <c r="WXL25" s="194"/>
      <c r="WXM25" s="194"/>
      <c r="WXN25" s="194"/>
      <c r="WXO25" s="194"/>
      <c r="WXP25" s="194"/>
      <c r="WXQ25" s="194"/>
      <c r="WXR25" s="194"/>
      <c r="WXS25" s="194"/>
      <c r="WXT25" s="194"/>
      <c r="WXU25" s="194"/>
      <c r="WXV25" s="194"/>
      <c r="WXW25" s="194"/>
      <c r="WXX25" s="194"/>
      <c r="WXY25" s="194"/>
      <c r="WXZ25" s="194"/>
      <c r="WYA25" s="194"/>
      <c r="WYB25" s="194"/>
      <c r="WYC25" s="194"/>
      <c r="WYD25" s="194"/>
      <c r="WYE25" s="194"/>
      <c r="WYF25" s="194"/>
      <c r="WYG25" s="194"/>
      <c r="WYH25" s="194"/>
      <c r="WYI25" s="194"/>
      <c r="WYJ25" s="194"/>
      <c r="WYK25" s="194"/>
      <c r="WYL25" s="194"/>
      <c r="WYM25" s="194"/>
      <c r="WYN25" s="194"/>
      <c r="WYO25" s="194"/>
      <c r="WYP25" s="194"/>
      <c r="WYQ25" s="194"/>
      <c r="WYR25" s="194"/>
      <c r="WYS25" s="194"/>
      <c r="WYT25" s="194"/>
      <c r="WYU25" s="194"/>
      <c r="WYV25" s="194"/>
      <c r="WYW25" s="194"/>
      <c r="WYX25" s="194"/>
      <c r="WYY25" s="194"/>
      <c r="WYZ25" s="194"/>
      <c r="WZA25" s="194"/>
      <c r="WZB25" s="194"/>
      <c r="WZC25" s="194"/>
      <c r="WZD25" s="194"/>
      <c r="WZE25" s="194"/>
      <c r="WZF25" s="194"/>
      <c r="WZG25" s="194"/>
      <c r="WZH25" s="194"/>
      <c r="WZI25" s="194"/>
      <c r="WZJ25" s="194"/>
      <c r="WZK25" s="194"/>
      <c r="WZL25" s="194"/>
      <c r="WZM25" s="194"/>
      <c r="WZN25" s="194"/>
      <c r="WZO25" s="194"/>
      <c r="WZP25" s="194"/>
      <c r="WZQ25" s="194"/>
      <c r="WZR25" s="194"/>
      <c r="WZS25" s="194"/>
      <c r="WZT25" s="194"/>
      <c r="WZU25" s="194"/>
      <c r="WZV25" s="194"/>
      <c r="WZW25" s="194"/>
      <c r="WZX25" s="194"/>
      <c r="WZY25" s="194"/>
      <c r="WZZ25" s="194"/>
      <c r="XAA25" s="194"/>
      <c r="XAB25" s="194"/>
      <c r="XAC25" s="194"/>
      <c r="XAD25" s="194"/>
      <c r="XAE25" s="194"/>
      <c r="XAF25" s="194"/>
      <c r="XAG25" s="194"/>
      <c r="XAH25" s="194"/>
      <c r="XAI25" s="194"/>
      <c r="XAJ25" s="194"/>
      <c r="XAK25" s="194"/>
      <c r="XAL25" s="194"/>
      <c r="XAM25" s="194"/>
      <c r="XAN25" s="194"/>
      <c r="XAO25" s="194"/>
      <c r="XAP25" s="194"/>
      <c r="XAQ25" s="194"/>
      <c r="XAR25" s="194"/>
      <c r="XAS25" s="194"/>
      <c r="XAT25" s="194"/>
      <c r="XAU25" s="194"/>
      <c r="XAV25" s="194"/>
      <c r="XAW25" s="194"/>
      <c r="XAX25" s="194"/>
      <c r="XAY25" s="194"/>
      <c r="XAZ25" s="194"/>
      <c r="XBA25" s="194"/>
      <c r="XBB25" s="194"/>
      <c r="XBC25" s="194"/>
      <c r="XBD25" s="194"/>
      <c r="XBE25" s="194"/>
      <c r="XBF25" s="194"/>
      <c r="XBG25" s="194"/>
      <c r="XBH25" s="194"/>
      <c r="XBI25" s="194"/>
      <c r="XBJ25" s="194"/>
      <c r="XBK25" s="194"/>
      <c r="XBL25" s="194"/>
      <c r="XBM25" s="194"/>
      <c r="XBN25" s="194"/>
      <c r="XBO25" s="194"/>
      <c r="XBP25" s="194"/>
      <c r="XBQ25" s="194"/>
      <c r="XBR25" s="194"/>
      <c r="XBS25" s="194"/>
      <c r="XBT25" s="194"/>
      <c r="XBU25" s="194"/>
      <c r="XBV25" s="194"/>
      <c r="XBW25" s="194"/>
      <c r="XBX25" s="194"/>
      <c r="XBY25" s="194"/>
      <c r="XBZ25" s="194"/>
      <c r="XCA25" s="194"/>
      <c r="XCB25" s="194"/>
      <c r="XCC25" s="194"/>
      <c r="XCD25" s="194"/>
      <c r="XCE25" s="194"/>
      <c r="XCF25" s="194"/>
      <c r="XCG25" s="194"/>
      <c r="XCH25" s="194"/>
      <c r="XCI25" s="194"/>
      <c r="XCJ25" s="194"/>
      <c r="XCK25" s="194"/>
      <c r="XCL25" s="194"/>
      <c r="XCM25" s="194"/>
      <c r="XCN25" s="194"/>
      <c r="XCO25" s="194"/>
      <c r="XCP25" s="194"/>
      <c r="XCQ25" s="194"/>
      <c r="XCR25" s="194"/>
      <c r="XCS25" s="194"/>
      <c r="XCT25" s="194"/>
      <c r="XCU25" s="194"/>
      <c r="XCV25" s="194"/>
      <c r="XCW25" s="194"/>
      <c r="XCX25" s="194"/>
      <c r="XCY25" s="194"/>
      <c r="XCZ25" s="194"/>
      <c r="XDA25" s="194"/>
      <c r="XDB25" s="194"/>
      <c r="XDC25" s="194"/>
      <c r="XDD25" s="194"/>
      <c r="XDE25" s="194"/>
      <c r="XDF25" s="194"/>
      <c r="XDG25" s="194"/>
      <c r="XDH25" s="194"/>
      <c r="XDI25" s="194"/>
      <c r="XDJ25" s="194"/>
      <c r="XDK25" s="194"/>
      <c r="XDL25" s="194"/>
      <c r="XDM25" s="194"/>
      <c r="XDN25" s="194"/>
      <c r="XDO25" s="194"/>
      <c r="XDP25" s="194"/>
      <c r="XDQ25" s="194"/>
      <c r="XDR25" s="194"/>
      <c r="XDS25" s="194"/>
      <c r="XDT25" s="194"/>
      <c r="XDU25" s="194"/>
      <c r="XDV25" s="194"/>
      <c r="XDW25" s="194"/>
      <c r="XDX25" s="194"/>
      <c r="XDY25" s="194"/>
      <c r="XDZ25" s="194"/>
      <c r="XEA25" s="194"/>
      <c r="XEB25" s="194"/>
      <c r="XEC25" s="194"/>
      <c r="XED25" s="194"/>
      <c r="XEE25" s="194"/>
      <c r="XEF25" s="194"/>
      <c r="XEG25" s="194"/>
      <c r="XEH25" s="194"/>
      <c r="XEI25" s="194"/>
      <c r="XEJ25" s="194"/>
      <c r="XEK25" s="194"/>
      <c r="XEL25" s="194"/>
      <c r="XEM25" s="194"/>
      <c r="XEN25" s="194"/>
      <c r="XEO25" s="194"/>
      <c r="XEP25" s="194"/>
      <c r="XEQ25" s="194"/>
      <c r="XER25" s="194"/>
      <c r="XES25" s="194"/>
      <c r="XET25" s="194"/>
      <c r="XEU25" s="194"/>
      <c r="XEV25" s="194"/>
      <c r="XEW25" s="194"/>
      <c r="XEX25" s="194"/>
      <c r="XEY25" s="194"/>
      <c r="XEZ25" s="194"/>
      <c r="XFA25" s="194"/>
      <c r="XFB25" s="194"/>
      <c r="XFC25" s="194"/>
    </row>
    <row r="26" spans="1:16383" x14ac:dyDescent="0.15">
      <c r="A26" s="2542" t="s">
        <v>1405</v>
      </c>
      <c r="B26" s="2542"/>
      <c r="C26" s="2542"/>
      <c r="D26" s="2542"/>
      <c r="E26" s="2542"/>
      <c r="F26" s="2542"/>
      <c r="G26" s="2542"/>
      <c r="H26" s="2542"/>
      <c r="I26" s="2542"/>
      <c r="J26" s="2542"/>
      <c r="K26" s="2542"/>
      <c r="L26" s="2542"/>
      <c r="M26" s="2542"/>
      <c r="N26" s="2542"/>
      <c r="O26" s="2542"/>
      <c r="P26" s="2542"/>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c r="AQ26" s="194"/>
      <c r="AR26" s="194"/>
      <c r="AS26" s="194"/>
      <c r="AT26" s="194"/>
      <c r="AU26" s="194"/>
      <c r="AV26" s="194"/>
      <c r="AW26" s="194"/>
      <c r="AX26" s="194"/>
      <c r="AY26" s="194"/>
      <c r="AZ26" s="194"/>
      <c r="BA26" s="194"/>
      <c r="BB26" s="194"/>
      <c r="BC26" s="194"/>
      <c r="BD26" s="194"/>
      <c r="BE26" s="194"/>
      <c r="BF26" s="194"/>
      <c r="BG26" s="194"/>
      <c r="BH26" s="194"/>
      <c r="BI26" s="194"/>
      <c r="BJ26" s="194"/>
      <c r="BK26" s="194"/>
      <c r="BL26" s="194"/>
      <c r="BM26" s="194"/>
      <c r="BN26" s="194"/>
      <c r="BO26" s="194"/>
      <c r="BP26" s="194"/>
      <c r="BQ26" s="194"/>
      <c r="BR26" s="194"/>
      <c r="BS26" s="194"/>
      <c r="BT26" s="194"/>
      <c r="BU26" s="194"/>
      <c r="BV26" s="194"/>
      <c r="BW26" s="194"/>
      <c r="BX26" s="194"/>
      <c r="BY26" s="194"/>
      <c r="BZ26" s="194"/>
      <c r="CA26" s="194"/>
      <c r="CB26" s="194"/>
      <c r="CC26" s="194"/>
      <c r="CD26" s="194"/>
      <c r="CE26" s="194"/>
      <c r="CF26" s="194"/>
      <c r="CG26" s="194"/>
      <c r="CH26" s="194"/>
      <c r="CI26" s="194"/>
      <c r="CJ26" s="194"/>
      <c r="CK26" s="194"/>
      <c r="CL26" s="194"/>
      <c r="CM26" s="194"/>
      <c r="CN26" s="194"/>
      <c r="CO26" s="194"/>
      <c r="CP26" s="194"/>
      <c r="CQ26" s="194"/>
      <c r="CR26" s="194"/>
      <c r="CS26" s="194"/>
      <c r="CT26" s="194"/>
      <c r="CU26" s="194"/>
      <c r="CV26" s="194"/>
      <c r="CW26" s="194"/>
      <c r="CX26" s="194"/>
      <c r="CY26" s="194"/>
      <c r="CZ26" s="194"/>
      <c r="DA26" s="194"/>
      <c r="DB26" s="194"/>
      <c r="DC26" s="194"/>
      <c r="DD26" s="194"/>
      <c r="DE26" s="194"/>
      <c r="DF26" s="194"/>
      <c r="DG26" s="194"/>
      <c r="DH26" s="194"/>
      <c r="DI26" s="194"/>
      <c r="DJ26" s="194"/>
      <c r="DK26" s="194"/>
      <c r="DL26" s="194"/>
      <c r="DM26" s="194"/>
      <c r="DN26" s="194"/>
      <c r="DO26" s="194"/>
      <c r="DP26" s="194"/>
      <c r="DQ26" s="194"/>
      <c r="DR26" s="194"/>
      <c r="DS26" s="194"/>
      <c r="DT26" s="194"/>
      <c r="DU26" s="194"/>
      <c r="DV26" s="194"/>
      <c r="DW26" s="194"/>
      <c r="DX26" s="194"/>
      <c r="DY26" s="194"/>
      <c r="DZ26" s="194"/>
      <c r="EA26" s="194"/>
      <c r="EB26" s="194"/>
      <c r="EC26" s="194"/>
      <c r="ED26" s="194"/>
      <c r="EE26" s="194"/>
      <c r="EF26" s="194"/>
      <c r="EG26" s="194"/>
      <c r="EH26" s="194"/>
      <c r="EI26" s="194"/>
      <c r="EJ26" s="194"/>
      <c r="EK26" s="194"/>
      <c r="EL26" s="194"/>
      <c r="EM26" s="194"/>
      <c r="EN26" s="194"/>
      <c r="EO26" s="194"/>
      <c r="EP26" s="194"/>
      <c r="EQ26" s="194"/>
      <c r="ER26" s="194"/>
      <c r="ES26" s="194"/>
      <c r="ET26" s="194"/>
      <c r="EU26" s="194"/>
      <c r="EV26" s="194"/>
      <c r="EW26" s="194"/>
      <c r="EX26" s="194"/>
      <c r="EY26" s="194"/>
      <c r="EZ26" s="194"/>
      <c r="FA26" s="194"/>
      <c r="FB26" s="194"/>
      <c r="FC26" s="194"/>
      <c r="FD26" s="194"/>
      <c r="FE26" s="194"/>
      <c r="FF26" s="194"/>
      <c r="FG26" s="194"/>
      <c r="FH26" s="194"/>
      <c r="FI26" s="194"/>
      <c r="FJ26" s="194"/>
      <c r="FK26" s="194"/>
      <c r="FL26" s="194"/>
      <c r="FM26" s="194"/>
      <c r="FN26" s="194"/>
      <c r="FO26" s="194"/>
      <c r="FP26" s="194"/>
      <c r="FQ26" s="194"/>
      <c r="FR26" s="194"/>
      <c r="FS26" s="194"/>
      <c r="FT26" s="194"/>
      <c r="FU26" s="194"/>
      <c r="FV26" s="194"/>
      <c r="FW26" s="194"/>
      <c r="FX26" s="194"/>
      <c r="FY26" s="194"/>
      <c r="FZ26" s="194"/>
      <c r="GA26" s="194"/>
      <c r="GB26" s="194"/>
      <c r="GC26" s="194"/>
      <c r="GD26" s="194"/>
      <c r="GE26" s="194"/>
      <c r="GF26" s="194"/>
      <c r="GG26" s="194"/>
      <c r="GH26" s="194"/>
      <c r="GI26" s="194"/>
      <c r="GJ26" s="194"/>
      <c r="GK26" s="194"/>
      <c r="GL26" s="194"/>
      <c r="GM26" s="194"/>
      <c r="GN26" s="194"/>
      <c r="GO26" s="194"/>
      <c r="GP26" s="194"/>
      <c r="GQ26" s="194"/>
      <c r="GR26" s="194"/>
      <c r="GS26" s="194"/>
      <c r="GT26" s="194"/>
      <c r="GU26" s="194"/>
      <c r="GV26" s="194"/>
      <c r="GW26" s="194"/>
      <c r="GX26" s="194"/>
      <c r="GY26" s="194"/>
      <c r="GZ26" s="194"/>
      <c r="HA26" s="194"/>
      <c r="HB26" s="194"/>
      <c r="HC26" s="194"/>
      <c r="HD26" s="194"/>
      <c r="HE26" s="194"/>
      <c r="HF26" s="194"/>
      <c r="HG26" s="194"/>
      <c r="HH26" s="194"/>
      <c r="HI26" s="194"/>
      <c r="HJ26" s="194"/>
      <c r="HK26" s="194"/>
      <c r="HL26" s="194"/>
      <c r="HM26" s="194"/>
      <c r="HN26" s="194"/>
      <c r="HO26" s="194"/>
      <c r="HP26" s="194"/>
      <c r="HQ26" s="194"/>
      <c r="HR26" s="194"/>
      <c r="HS26" s="194"/>
      <c r="HT26" s="194"/>
      <c r="HU26" s="194"/>
      <c r="HV26" s="194"/>
      <c r="HW26" s="194"/>
      <c r="HX26" s="194"/>
      <c r="HY26" s="194"/>
      <c r="HZ26" s="194"/>
      <c r="IA26" s="194"/>
      <c r="IB26" s="194"/>
      <c r="IC26" s="194"/>
      <c r="ID26" s="194"/>
      <c r="IE26" s="194"/>
      <c r="IF26" s="194"/>
      <c r="IG26" s="194"/>
      <c r="IH26" s="194"/>
      <c r="II26" s="194"/>
      <c r="IJ26" s="194"/>
      <c r="IK26" s="194"/>
      <c r="IL26" s="194"/>
      <c r="IM26" s="194"/>
      <c r="IN26" s="194"/>
      <c r="IO26" s="194"/>
      <c r="IP26" s="194"/>
      <c r="IQ26" s="194"/>
      <c r="IR26" s="194"/>
      <c r="IS26" s="194"/>
      <c r="IT26" s="194"/>
      <c r="IU26" s="194"/>
      <c r="IV26" s="194"/>
      <c r="IW26" s="194"/>
      <c r="IX26" s="194"/>
      <c r="IY26" s="194"/>
      <c r="IZ26" s="194"/>
      <c r="JA26" s="194"/>
      <c r="JB26" s="194"/>
      <c r="JC26" s="194"/>
      <c r="JD26" s="194"/>
      <c r="JE26" s="194"/>
      <c r="JF26" s="194"/>
      <c r="JG26" s="194"/>
      <c r="JH26" s="194"/>
      <c r="JI26" s="194"/>
      <c r="JJ26" s="194"/>
      <c r="JK26" s="194"/>
      <c r="JL26" s="194"/>
      <c r="JM26" s="194"/>
      <c r="JN26" s="194"/>
      <c r="JO26" s="194"/>
      <c r="JP26" s="194"/>
      <c r="JQ26" s="194"/>
      <c r="JR26" s="194"/>
      <c r="JS26" s="194"/>
      <c r="JT26" s="194"/>
      <c r="JU26" s="194"/>
      <c r="JV26" s="194"/>
      <c r="JW26" s="194"/>
      <c r="JX26" s="194"/>
      <c r="JY26" s="194"/>
      <c r="JZ26" s="194"/>
      <c r="KA26" s="194"/>
      <c r="KB26" s="194"/>
      <c r="KC26" s="194"/>
      <c r="KD26" s="194"/>
      <c r="KE26" s="194"/>
      <c r="KF26" s="194"/>
      <c r="KG26" s="194"/>
      <c r="KH26" s="194"/>
      <c r="KI26" s="194"/>
      <c r="KJ26" s="194"/>
      <c r="KK26" s="194"/>
      <c r="KL26" s="194"/>
      <c r="KM26" s="194"/>
      <c r="KN26" s="194"/>
      <c r="KO26" s="194"/>
      <c r="KP26" s="194"/>
      <c r="KQ26" s="194"/>
      <c r="KR26" s="194"/>
      <c r="KS26" s="194"/>
      <c r="KT26" s="194"/>
      <c r="KU26" s="194"/>
      <c r="KV26" s="194"/>
      <c r="KW26" s="194"/>
      <c r="KX26" s="194"/>
      <c r="KY26" s="194"/>
      <c r="KZ26" s="194"/>
      <c r="LA26" s="194"/>
      <c r="LB26" s="194"/>
      <c r="LC26" s="194"/>
      <c r="LD26" s="194"/>
      <c r="LE26" s="194"/>
      <c r="LF26" s="194"/>
      <c r="LG26" s="194"/>
      <c r="LH26" s="194"/>
      <c r="LI26" s="194"/>
      <c r="LJ26" s="194"/>
      <c r="LK26" s="194"/>
      <c r="LL26" s="194"/>
      <c r="LM26" s="194"/>
      <c r="LN26" s="194"/>
      <c r="LO26" s="194"/>
      <c r="LP26" s="194"/>
      <c r="LQ26" s="194"/>
      <c r="LR26" s="194"/>
      <c r="LS26" s="194"/>
      <c r="LT26" s="194"/>
      <c r="LU26" s="194"/>
      <c r="LV26" s="194"/>
      <c r="LW26" s="194"/>
      <c r="LX26" s="194"/>
      <c r="LY26" s="194"/>
      <c r="LZ26" s="194"/>
      <c r="MA26" s="194"/>
      <c r="MB26" s="194"/>
      <c r="MC26" s="194"/>
      <c r="MD26" s="194"/>
      <c r="ME26" s="194"/>
      <c r="MF26" s="194"/>
      <c r="MG26" s="194"/>
      <c r="MH26" s="194"/>
      <c r="MI26" s="194"/>
      <c r="MJ26" s="194"/>
      <c r="MK26" s="194"/>
      <c r="ML26" s="194"/>
      <c r="MM26" s="194"/>
      <c r="MN26" s="194"/>
      <c r="MO26" s="194"/>
      <c r="MP26" s="194"/>
      <c r="MQ26" s="194"/>
      <c r="MR26" s="194"/>
      <c r="MS26" s="194"/>
      <c r="MT26" s="194"/>
      <c r="MU26" s="194"/>
      <c r="MV26" s="194"/>
      <c r="MW26" s="194"/>
      <c r="MX26" s="194"/>
      <c r="MY26" s="194"/>
      <c r="MZ26" s="194"/>
      <c r="NA26" s="194"/>
      <c r="NB26" s="194"/>
      <c r="NC26" s="194"/>
      <c r="ND26" s="194"/>
      <c r="NE26" s="194"/>
      <c r="NF26" s="194"/>
      <c r="NG26" s="194"/>
      <c r="NH26" s="194"/>
      <c r="NI26" s="194"/>
      <c r="NJ26" s="194"/>
      <c r="NK26" s="194"/>
      <c r="NL26" s="194"/>
      <c r="NM26" s="194"/>
      <c r="NN26" s="194"/>
      <c r="NO26" s="194"/>
      <c r="NP26" s="194"/>
      <c r="NQ26" s="194"/>
      <c r="NR26" s="194"/>
      <c r="NS26" s="194"/>
      <c r="NT26" s="194"/>
      <c r="NU26" s="194"/>
      <c r="NV26" s="194"/>
      <c r="NW26" s="194"/>
      <c r="NX26" s="194"/>
      <c r="NY26" s="194"/>
      <c r="NZ26" s="194"/>
      <c r="OA26" s="194"/>
      <c r="OB26" s="194"/>
      <c r="OC26" s="194"/>
      <c r="OD26" s="194"/>
      <c r="OE26" s="194"/>
      <c r="OF26" s="194"/>
      <c r="OG26" s="194"/>
      <c r="OH26" s="194"/>
      <c r="OI26" s="194"/>
      <c r="OJ26" s="194"/>
      <c r="OK26" s="194"/>
      <c r="OL26" s="194"/>
      <c r="OM26" s="194"/>
      <c r="ON26" s="194"/>
      <c r="OO26" s="194"/>
      <c r="OP26" s="194"/>
      <c r="OQ26" s="194"/>
      <c r="OR26" s="194"/>
      <c r="OS26" s="194"/>
      <c r="OT26" s="194"/>
      <c r="OU26" s="194"/>
      <c r="OV26" s="194"/>
      <c r="OW26" s="194"/>
      <c r="OX26" s="194"/>
      <c r="OY26" s="194"/>
      <c r="OZ26" s="194"/>
      <c r="PA26" s="194"/>
      <c r="PB26" s="194"/>
      <c r="PC26" s="194"/>
      <c r="PD26" s="194"/>
      <c r="PE26" s="194"/>
      <c r="PF26" s="194"/>
      <c r="PG26" s="194"/>
      <c r="PH26" s="194"/>
      <c r="PI26" s="194"/>
      <c r="PJ26" s="194"/>
      <c r="PK26" s="194"/>
      <c r="PL26" s="194"/>
      <c r="PM26" s="194"/>
      <c r="PN26" s="194"/>
      <c r="PO26" s="194"/>
      <c r="PP26" s="194"/>
      <c r="PQ26" s="194"/>
      <c r="PR26" s="194"/>
      <c r="PS26" s="194"/>
      <c r="PT26" s="194"/>
      <c r="PU26" s="194"/>
      <c r="PV26" s="194"/>
      <c r="PW26" s="194"/>
      <c r="PX26" s="194"/>
      <c r="PY26" s="194"/>
      <c r="PZ26" s="194"/>
      <c r="QA26" s="194"/>
      <c r="QB26" s="194"/>
      <c r="QC26" s="194"/>
      <c r="QD26" s="194"/>
      <c r="QE26" s="194"/>
      <c r="QF26" s="194"/>
      <c r="QG26" s="194"/>
      <c r="QH26" s="194"/>
      <c r="QI26" s="194"/>
      <c r="QJ26" s="194"/>
      <c r="QK26" s="194"/>
      <c r="QL26" s="194"/>
      <c r="QM26" s="194"/>
      <c r="QN26" s="194"/>
      <c r="QO26" s="194"/>
      <c r="QP26" s="194"/>
      <c r="QQ26" s="194"/>
      <c r="QR26" s="194"/>
      <c r="QS26" s="194"/>
      <c r="QT26" s="194"/>
      <c r="QU26" s="194"/>
      <c r="QV26" s="194"/>
      <c r="QW26" s="194"/>
      <c r="QX26" s="194"/>
      <c r="QY26" s="194"/>
      <c r="QZ26" s="194"/>
      <c r="RA26" s="194"/>
      <c r="RB26" s="194"/>
      <c r="RC26" s="194"/>
      <c r="RD26" s="194"/>
      <c r="RE26" s="194"/>
      <c r="RF26" s="194"/>
      <c r="RG26" s="194"/>
      <c r="RH26" s="194"/>
      <c r="RI26" s="194"/>
      <c r="RJ26" s="194"/>
      <c r="RK26" s="194"/>
      <c r="RL26" s="194"/>
      <c r="RM26" s="194"/>
      <c r="RN26" s="194"/>
      <c r="RO26" s="194"/>
      <c r="RP26" s="194"/>
      <c r="RQ26" s="194"/>
      <c r="RR26" s="194"/>
      <c r="RS26" s="194"/>
      <c r="RT26" s="194"/>
      <c r="RU26" s="194"/>
      <c r="RV26" s="194"/>
      <c r="RW26" s="194"/>
      <c r="RX26" s="194"/>
      <c r="RY26" s="194"/>
      <c r="RZ26" s="194"/>
      <c r="SA26" s="194"/>
      <c r="SB26" s="194"/>
      <c r="SC26" s="194"/>
      <c r="SD26" s="194"/>
      <c r="SE26" s="194"/>
      <c r="SF26" s="194"/>
      <c r="SG26" s="194"/>
      <c r="SH26" s="194"/>
      <c r="SI26" s="194"/>
      <c r="SJ26" s="194"/>
      <c r="SK26" s="194"/>
      <c r="SL26" s="194"/>
      <c r="SM26" s="194"/>
      <c r="SN26" s="194"/>
      <c r="SO26" s="194"/>
      <c r="SP26" s="194"/>
      <c r="SQ26" s="194"/>
      <c r="SR26" s="194"/>
      <c r="SS26" s="194"/>
      <c r="ST26" s="194"/>
      <c r="SU26" s="194"/>
      <c r="SV26" s="194"/>
      <c r="SW26" s="194"/>
      <c r="SX26" s="194"/>
      <c r="SY26" s="194"/>
      <c r="SZ26" s="194"/>
      <c r="TA26" s="194"/>
      <c r="TB26" s="194"/>
      <c r="TC26" s="194"/>
      <c r="TD26" s="194"/>
      <c r="TE26" s="194"/>
      <c r="TF26" s="194"/>
      <c r="TG26" s="194"/>
      <c r="TH26" s="194"/>
      <c r="TI26" s="194"/>
      <c r="TJ26" s="194"/>
      <c r="TK26" s="194"/>
      <c r="TL26" s="194"/>
      <c r="TM26" s="194"/>
      <c r="TN26" s="194"/>
      <c r="TO26" s="194"/>
      <c r="TP26" s="194"/>
      <c r="TQ26" s="194"/>
      <c r="TR26" s="194"/>
      <c r="TS26" s="194"/>
      <c r="TT26" s="194"/>
      <c r="TU26" s="194"/>
      <c r="TV26" s="194"/>
      <c r="TW26" s="194"/>
      <c r="TX26" s="194"/>
      <c r="TY26" s="194"/>
      <c r="TZ26" s="194"/>
      <c r="UA26" s="194"/>
      <c r="UB26" s="194"/>
      <c r="UC26" s="194"/>
      <c r="UD26" s="194"/>
      <c r="UE26" s="194"/>
      <c r="UF26" s="194"/>
      <c r="UG26" s="194"/>
      <c r="UH26" s="194"/>
      <c r="UI26" s="194"/>
      <c r="UJ26" s="194"/>
      <c r="UK26" s="194"/>
      <c r="UL26" s="194"/>
      <c r="UM26" s="194"/>
      <c r="UN26" s="194"/>
      <c r="UO26" s="194"/>
      <c r="UP26" s="194"/>
      <c r="UQ26" s="194"/>
      <c r="UR26" s="194"/>
      <c r="US26" s="194"/>
      <c r="UT26" s="194"/>
      <c r="UU26" s="194"/>
      <c r="UV26" s="194"/>
      <c r="UW26" s="194"/>
      <c r="UX26" s="194"/>
      <c r="UY26" s="194"/>
      <c r="UZ26" s="194"/>
      <c r="VA26" s="194"/>
      <c r="VB26" s="194"/>
      <c r="VC26" s="194"/>
      <c r="VD26" s="194"/>
      <c r="VE26" s="194"/>
      <c r="VF26" s="194"/>
      <c r="VG26" s="194"/>
      <c r="VH26" s="194"/>
      <c r="VI26" s="194"/>
      <c r="VJ26" s="194"/>
      <c r="VK26" s="194"/>
      <c r="VL26" s="194"/>
      <c r="VM26" s="194"/>
      <c r="VN26" s="194"/>
      <c r="VO26" s="194"/>
      <c r="VP26" s="194"/>
      <c r="VQ26" s="194"/>
      <c r="VR26" s="194"/>
      <c r="VS26" s="194"/>
      <c r="VT26" s="194"/>
      <c r="VU26" s="194"/>
      <c r="VV26" s="194"/>
      <c r="VW26" s="194"/>
      <c r="VX26" s="194"/>
      <c r="VY26" s="194"/>
      <c r="VZ26" s="194"/>
      <c r="WA26" s="194"/>
      <c r="WB26" s="194"/>
      <c r="WC26" s="194"/>
      <c r="WD26" s="194"/>
      <c r="WE26" s="194"/>
      <c r="WF26" s="194"/>
      <c r="WG26" s="194"/>
      <c r="WH26" s="194"/>
      <c r="WI26" s="194"/>
      <c r="WJ26" s="194"/>
      <c r="WK26" s="194"/>
      <c r="WL26" s="194"/>
      <c r="WM26" s="194"/>
      <c r="WN26" s="194"/>
      <c r="WO26" s="194"/>
      <c r="WP26" s="194"/>
      <c r="WQ26" s="194"/>
      <c r="WR26" s="194"/>
      <c r="WS26" s="194"/>
      <c r="WT26" s="194"/>
      <c r="WU26" s="194"/>
      <c r="WV26" s="194"/>
      <c r="WW26" s="194"/>
      <c r="WX26" s="194"/>
      <c r="WY26" s="194"/>
      <c r="WZ26" s="194"/>
      <c r="XA26" s="194"/>
      <c r="XB26" s="194"/>
      <c r="XC26" s="194"/>
      <c r="XD26" s="194"/>
      <c r="XE26" s="194"/>
      <c r="XF26" s="194"/>
      <c r="XG26" s="194"/>
      <c r="XH26" s="194"/>
      <c r="XI26" s="194"/>
      <c r="XJ26" s="194"/>
      <c r="XK26" s="194"/>
      <c r="XL26" s="194"/>
      <c r="XM26" s="194"/>
      <c r="XN26" s="194"/>
      <c r="XO26" s="194"/>
      <c r="XP26" s="194"/>
      <c r="XQ26" s="194"/>
      <c r="XR26" s="194"/>
      <c r="XS26" s="194"/>
      <c r="XT26" s="194"/>
      <c r="XU26" s="194"/>
      <c r="XV26" s="194"/>
      <c r="XW26" s="194"/>
      <c r="XX26" s="194"/>
      <c r="XY26" s="194"/>
      <c r="XZ26" s="194"/>
      <c r="YA26" s="194"/>
      <c r="YB26" s="194"/>
      <c r="YC26" s="194"/>
      <c r="YD26" s="194"/>
      <c r="YE26" s="194"/>
      <c r="YF26" s="194"/>
      <c r="YG26" s="194"/>
      <c r="YH26" s="194"/>
      <c r="YI26" s="194"/>
      <c r="YJ26" s="194"/>
      <c r="YK26" s="194"/>
      <c r="YL26" s="194"/>
      <c r="YM26" s="194"/>
      <c r="YN26" s="194"/>
      <c r="YO26" s="194"/>
      <c r="YP26" s="194"/>
      <c r="YQ26" s="194"/>
      <c r="YR26" s="194"/>
      <c r="YS26" s="194"/>
      <c r="YT26" s="194"/>
      <c r="YU26" s="194"/>
      <c r="YV26" s="194"/>
      <c r="YW26" s="194"/>
      <c r="YX26" s="194"/>
      <c r="YY26" s="194"/>
      <c r="YZ26" s="194"/>
      <c r="ZA26" s="194"/>
      <c r="ZB26" s="194"/>
      <c r="ZC26" s="194"/>
      <c r="ZD26" s="194"/>
      <c r="ZE26" s="194"/>
      <c r="ZF26" s="194"/>
      <c r="ZG26" s="194"/>
      <c r="ZH26" s="194"/>
      <c r="ZI26" s="194"/>
      <c r="ZJ26" s="194"/>
      <c r="ZK26" s="194"/>
      <c r="ZL26" s="194"/>
      <c r="ZM26" s="194"/>
      <c r="ZN26" s="194"/>
      <c r="ZO26" s="194"/>
      <c r="ZP26" s="194"/>
      <c r="ZQ26" s="194"/>
      <c r="ZR26" s="194"/>
      <c r="ZS26" s="194"/>
      <c r="ZT26" s="194"/>
      <c r="ZU26" s="194"/>
      <c r="ZV26" s="194"/>
      <c r="ZW26" s="194"/>
      <c r="ZX26" s="194"/>
      <c r="ZY26" s="194"/>
      <c r="ZZ26" s="194"/>
      <c r="AAA26" s="194"/>
      <c r="AAB26" s="194"/>
      <c r="AAC26" s="194"/>
      <c r="AAD26" s="194"/>
      <c r="AAE26" s="194"/>
      <c r="AAF26" s="194"/>
      <c r="AAG26" s="194"/>
      <c r="AAH26" s="194"/>
      <c r="AAI26" s="194"/>
      <c r="AAJ26" s="194"/>
      <c r="AAK26" s="194"/>
      <c r="AAL26" s="194"/>
      <c r="AAM26" s="194"/>
      <c r="AAN26" s="194"/>
      <c r="AAO26" s="194"/>
      <c r="AAP26" s="194"/>
      <c r="AAQ26" s="194"/>
      <c r="AAR26" s="194"/>
      <c r="AAS26" s="194"/>
      <c r="AAT26" s="194"/>
      <c r="AAU26" s="194"/>
      <c r="AAV26" s="194"/>
      <c r="AAW26" s="194"/>
      <c r="AAX26" s="194"/>
      <c r="AAY26" s="194"/>
      <c r="AAZ26" s="194"/>
      <c r="ABA26" s="194"/>
      <c r="ABB26" s="194"/>
      <c r="ABC26" s="194"/>
      <c r="ABD26" s="194"/>
      <c r="ABE26" s="194"/>
      <c r="ABF26" s="194"/>
      <c r="ABG26" s="194"/>
      <c r="ABH26" s="194"/>
      <c r="ABI26" s="194"/>
      <c r="ABJ26" s="194"/>
      <c r="ABK26" s="194"/>
      <c r="ABL26" s="194"/>
      <c r="ABM26" s="194"/>
      <c r="ABN26" s="194"/>
      <c r="ABO26" s="194"/>
      <c r="ABP26" s="194"/>
      <c r="ABQ26" s="194"/>
      <c r="ABR26" s="194"/>
      <c r="ABS26" s="194"/>
      <c r="ABT26" s="194"/>
      <c r="ABU26" s="194"/>
      <c r="ABV26" s="194"/>
      <c r="ABW26" s="194"/>
      <c r="ABX26" s="194"/>
      <c r="ABY26" s="194"/>
      <c r="ABZ26" s="194"/>
      <c r="ACA26" s="194"/>
      <c r="ACB26" s="194"/>
      <c r="ACC26" s="194"/>
      <c r="ACD26" s="194"/>
      <c r="ACE26" s="194"/>
      <c r="ACF26" s="194"/>
      <c r="ACG26" s="194"/>
      <c r="ACH26" s="194"/>
      <c r="ACI26" s="194"/>
      <c r="ACJ26" s="194"/>
      <c r="ACK26" s="194"/>
      <c r="ACL26" s="194"/>
      <c r="ACM26" s="194"/>
      <c r="ACN26" s="194"/>
      <c r="ACO26" s="194"/>
      <c r="ACP26" s="194"/>
      <c r="ACQ26" s="194"/>
      <c r="ACR26" s="194"/>
      <c r="ACS26" s="194"/>
      <c r="ACT26" s="194"/>
      <c r="ACU26" s="194"/>
      <c r="ACV26" s="194"/>
      <c r="ACW26" s="194"/>
      <c r="ACX26" s="194"/>
      <c r="ACY26" s="194"/>
      <c r="ACZ26" s="194"/>
      <c r="ADA26" s="194"/>
      <c r="ADB26" s="194"/>
      <c r="ADC26" s="194"/>
      <c r="ADD26" s="194"/>
      <c r="ADE26" s="194"/>
      <c r="ADF26" s="194"/>
      <c r="ADG26" s="194"/>
      <c r="ADH26" s="194"/>
      <c r="ADI26" s="194"/>
      <c r="ADJ26" s="194"/>
      <c r="ADK26" s="194"/>
      <c r="ADL26" s="194"/>
      <c r="ADM26" s="194"/>
      <c r="ADN26" s="194"/>
      <c r="ADO26" s="194"/>
      <c r="ADP26" s="194"/>
      <c r="ADQ26" s="194"/>
      <c r="ADR26" s="194"/>
      <c r="ADS26" s="194"/>
      <c r="ADT26" s="194"/>
      <c r="ADU26" s="194"/>
      <c r="ADV26" s="194"/>
      <c r="ADW26" s="194"/>
      <c r="ADX26" s="194"/>
      <c r="ADY26" s="194"/>
      <c r="ADZ26" s="194"/>
      <c r="AEA26" s="194"/>
      <c r="AEB26" s="194"/>
      <c r="AEC26" s="194"/>
      <c r="AED26" s="194"/>
      <c r="AEE26" s="194"/>
      <c r="AEF26" s="194"/>
      <c r="AEG26" s="194"/>
      <c r="AEH26" s="194"/>
      <c r="AEI26" s="194"/>
      <c r="AEJ26" s="194"/>
      <c r="AEK26" s="194"/>
      <c r="AEL26" s="194"/>
      <c r="AEM26" s="194"/>
      <c r="AEN26" s="194"/>
      <c r="AEO26" s="194"/>
      <c r="AEP26" s="194"/>
      <c r="AEQ26" s="194"/>
      <c r="AER26" s="194"/>
      <c r="AES26" s="194"/>
      <c r="AET26" s="194"/>
      <c r="AEU26" s="194"/>
      <c r="AEV26" s="194"/>
      <c r="AEW26" s="194"/>
      <c r="AEX26" s="194"/>
      <c r="AEY26" s="194"/>
      <c r="AEZ26" s="194"/>
      <c r="AFA26" s="194"/>
      <c r="AFB26" s="194"/>
      <c r="AFC26" s="194"/>
      <c r="AFD26" s="194"/>
      <c r="AFE26" s="194"/>
      <c r="AFF26" s="194"/>
      <c r="AFG26" s="194"/>
      <c r="AFH26" s="194"/>
      <c r="AFI26" s="194"/>
      <c r="AFJ26" s="194"/>
      <c r="AFK26" s="194"/>
      <c r="AFL26" s="194"/>
      <c r="AFM26" s="194"/>
      <c r="AFN26" s="194"/>
      <c r="AFO26" s="194"/>
      <c r="AFP26" s="194"/>
      <c r="AFQ26" s="194"/>
      <c r="AFR26" s="194"/>
      <c r="AFS26" s="194"/>
      <c r="AFT26" s="194"/>
      <c r="AFU26" s="194"/>
      <c r="AFV26" s="194"/>
      <c r="AFW26" s="194"/>
      <c r="AFX26" s="194"/>
      <c r="AFY26" s="194"/>
      <c r="AFZ26" s="194"/>
      <c r="AGA26" s="194"/>
      <c r="AGB26" s="194"/>
      <c r="AGC26" s="194"/>
      <c r="AGD26" s="194"/>
      <c r="AGE26" s="194"/>
      <c r="AGF26" s="194"/>
      <c r="AGG26" s="194"/>
      <c r="AGH26" s="194"/>
      <c r="AGI26" s="194"/>
      <c r="AGJ26" s="194"/>
      <c r="AGK26" s="194"/>
      <c r="AGL26" s="194"/>
      <c r="AGM26" s="194"/>
      <c r="AGN26" s="194"/>
      <c r="AGO26" s="194"/>
      <c r="AGP26" s="194"/>
      <c r="AGQ26" s="194"/>
      <c r="AGR26" s="194"/>
      <c r="AGS26" s="194"/>
      <c r="AGT26" s="194"/>
      <c r="AGU26" s="194"/>
      <c r="AGV26" s="194"/>
      <c r="AGW26" s="194"/>
      <c r="AGX26" s="194"/>
      <c r="AGY26" s="194"/>
      <c r="AGZ26" s="194"/>
      <c r="AHA26" s="194"/>
      <c r="AHB26" s="194"/>
      <c r="AHC26" s="194"/>
      <c r="AHD26" s="194"/>
      <c r="AHE26" s="194"/>
      <c r="AHF26" s="194"/>
      <c r="AHG26" s="194"/>
      <c r="AHH26" s="194"/>
      <c r="AHI26" s="194"/>
      <c r="AHJ26" s="194"/>
      <c r="AHK26" s="194"/>
      <c r="AHL26" s="194"/>
      <c r="AHM26" s="194"/>
      <c r="AHN26" s="194"/>
      <c r="AHO26" s="194"/>
      <c r="AHP26" s="194"/>
      <c r="AHQ26" s="194"/>
      <c r="AHR26" s="194"/>
      <c r="AHS26" s="194"/>
      <c r="AHT26" s="194"/>
      <c r="AHU26" s="194"/>
      <c r="AHV26" s="194"/>
      <c r="AHW26" s="194"/>
      <c r="AHX26" s="194"/>
      <c r="AHY26" s="194"/>
      <c r="AHZ26" s="194"/>
      <c r="AIA26" s="194"/>
      <c r="AIB26" s="194"/>
      <c r="AIC26" s="194"/>
      <c r="AID26" s="194"/>
      <c r="AIE26" s="194"/>
      <c r="AIF26" s="194"/>
      <c r="AIG26" s="194"/>
      <c r="AIH26" s="194"/>
      <c r="AII26" s="194"/>
      <c r="AIJ26" s="194"/>
      <c r="AIK26" s="194"/>
      <c r="AIL26" s="194"/>
      <c r="AIM26" s="194"/>
      <c r="AIN26" s="194"/>
      <c r="AIO26" s="194"/>
      <c r="AIP26" s="194"/>
      <c r="AIQ26" s="194"/>
      <c r="AIR26" s="194"/>
      <c r="AIS26" s="194"/>
      <c r="AIT26" s="194"/>
      <c r="AIU26" s="194"/>
      <c r="AIV26" s="194"/>
      <c r="AIW26" s="194"/>
      <c r="AIX26" s="194"/>
      <c r="AIY26" s="194"/>
      <c r="AIZ26" s="194"/>
      <c r="AJA26" s="194"/>
      <c r="AJB26" s="194"/>
      <c r="AJC26" s="194"/>
      <c r="AJD26" s="194"/>
      <c r="AJE26" s="194"/>
      <c r="AJF26" s="194"/>
      <c r="AJG26" s="194"/>
      <c r="AJH26" s="194"/>
      <c r="AJI26" s="194"/>
      <c r="AJJ26" s="194"/>
      <c r="AJK26" s="194"/>
      <c r="AJL26" s="194"/>
      <c r="AJM26" s="194"/>
      <c r="AJN26" s="194"/>
      <c r="AJO26" s="194"/>
      <c r="AJP26" s="194"/>
      <c r="AJQ26" s="194"/>
      <c r="AJR26" s="194"/>
      <c r="AJS26" s="194"/>
      <c r="AJT26" s="194"/>
      <c r="AJU26" s="194"/>
      <c r="AJV26" s="194"/>
      <c r="AJW26" s="194"/>
      <c r="AJX26" s="194"/>
      <c r="AJY26" s="194"/>
      <c r="AJZ26" s="194"/>
      <c r="AKA26" s="194"/>
      <c r="AKB26" s="194"/>
      <c r="AKC26" s="194"/>
      <c r="AKD26" s="194"/>
      <c r="AKE26" s="194"/>
      <c r="AKF26" s="194"/>
      <c r="AKG26" s="194"/>
      <c r="AKH26" s="194"/>
      <c r="AKI26" s="194"/>
      <c r="AKJ26" s="194"/>
      <c r="AKK26" s="194"/>
      <c r="AKL26" s="194"/>
      <c r="AKM26" s="194"/>
      <c r="AKN26" s="194"/>
      <c r="AKO26" s="194"/>
      <c r="AKP26" s="194"/>
      <c r="AKQ26" s="194"/>
      <c r="AKR26" s="194"/>
      <c r="AKS26" s="194"/>
      <c r="AKT26" s="194"/>
      <c r="AKU26" s="194"/>
      <c r="AKV26" s="194"/>
      <c r="AKW26" s="194"/>
      <c r="AKX26" s="194"/>
      <c r="AKY26" s="194"/>
      <c r="AKZ26" s="194"/>
      <c r="ALA26" s="194"/>
      <c r="ALB26" s="194"/>
      <c r="ALC26" s="194"/>
      <c r="ALD26" s="194"/>
      <c r="ALE26" s="194"/>
      <c r="ALF26" s="194"/>
      <c r="ALG26" s="194"/>
      <c r="ALH26" s="194"/>
      <c r="ALI26" s="194"/>
      <c r="ALJ26" s="194"/>
      <c r="ALK26" s="194"/>
      <c r="ALL26" s="194"/>
      <c r="ALM26" s="194"/>
      <c r="ALN26" s="194"/>
      <c r="ALO26" s="194"/>
      <c r="ALP26" s="194"/>
      <c r="ALQ26" s="194"/>
      <c r="ALR26" s="194"/>
      <c r="ALS26" s="194"/>
      <c r="ALT26" s="194"/>
      <c r="ALU26" s="194"/>
      <c r="ALV26" s="194"/>
      <c r="ALW26" s="194"/>
      <c r="ALX26" s="194"/>
      <c r="ALY26" s="194"/>
      <c r="ALZ26" s="194"/>
      <c r="AMA26" s="194"/>
      <c r="AMB26" s="194"/>
      <c r="AMC26" s="194"/>
      <c r="AMD26" s="194"/>
      <c r="AME26" s="194"/>
      <c r="AMF26" s="194"/>
      <c r="AMG26" s="194"/>
      <c r="AMH26" s="194"/>
      <c r="AMI26" s="194"/>
      <c r="AMJ26" s="194"/>
      <c r="AMK26" s="194"/>
      <c r="AML26" s="194"/>
      <c r="AMM26" s="194"/>
      <c r="AMN26" s="194"/>
      <c r="AMO26" s="194"/>
      <c r="AMP26" s="194"/>
      <c r="AMQ26" s="194"/>
      <c r="AMR26" s="194"/>
      <c r="AMS26" s="194"/>
      <c r="AMT26" s="194"/>
      <c r="AMU26" s="194"/>
      <c r="AMV26" s="194"/>
      <c r="AMW26" s="194"/>
      <c r="AMX26" s="194"/>
      <c r="AMY26" s="194"/>
      <c r="AMZ26" s="194"/>
      <c r="ANA26" s="194"/>
      <c r="ANB26" s="194"/>
      <c r="ANC26" s="194"/>
      <c r="AND26" s="194"/>
      <c r="ANE26" s="194"/>
      <c r="ANF26" s="194"/>
      <c r="ANG26" s="194"/>
      <c r="ANH26" s="194"/>
      <c r="ANI26" s="194"/>
      <c r="ANJ26" s="194"/>
      <c r="ANK26" s="194"/>
      <c r="ANL26" s="194"/>
      <c r="ANM26" s="194"/>
      <c r="ANN26" s="194"/>
      <c r="ANO26" s="194"/>
      <c r="ANP26" s="194"/>
      <c r="ANQ26" s="194"/>
      <c r="ANR26" s="194"/>
      <c r="ANS26" s="194"/>
      <c r="ANT26" s="194"/>
      <c r="ANU26" s="194"/>
      <c r="ANV26" s="194"/>
      <c r="ANW26" s="194"/>
      <c r="ANX26" s="194"/>
      <c r="ANY26" s="194"/>
      <c r="ANZ26" s="194"/>
      <c r="AOA26" s="194"/>
      <c r="AOB26" s="194"/>
      <c r="AOC26" s="194"/>
      <c r="AOD26" s="194"/>
      <c r="AOE26" s="194"/>
      <c r="AOF26" s="194"/>
      <c r="AOG26" s="194"/>
      <c r="AOH26" s="194"/>
      <c r="AOI26" s="194"/>
      <c r="AOJ26" s="194"/>
      <c r="AOK26" s="194"/>
      <c r="AOL26" s="194"/>
      <c r="AOM26" s="194"/>
      <c r="AON26" s="194"/>
      <c r="AOO26" s="194"/>
      <c r="AOP26" s="194"/>
      <c r="AOQ26" s="194"/>
      <c r="AOR26" s="194"/>
      <c r="AOS26" s="194"/>
      <c r="AOT26" s="194"/>
      <c r="AOU26" s="194"/>
      <c r="AOV26" s="194"/>
      <c r="AOW26" s="194"/>
      <c r="AOX26" s="194"/>
      <c r="AOY26" s="194"/>
      <c r="AOZ26" s="194"/>
      <c r="APA26" s="194"/>
      <c r="APB26" s="194"/>
      <c r="APC26" s="194"/>
      <c r="APD26" s="194"/>
      <c r="APE26" s="194"/>
      <c r="APF26" s="194"/>
      <c r="APG26" s="194"/>
      <c r="APH26" s="194"/>
      <c r="API26" s="194"/>
      <c r="APJ26" s="194"/>
      <c r="APK26" s="194"/>
      <c r="APL26" s="194"/>
      <c r="APM26" s="194"/>
      <c r="APN26" s="194"/>
      <c r="APO26" s="194"/>
      <c r="APP26" s="194"/>
      <c r="APQ26" s="194"/>
      <c r="APR26" s="194"/>
      <c r="APS26" s="194"/>
      <c r="APT26" s="194"/>
      <c r="APU26" s="194"/>
      <c r="APV26" s="194"/>
      <c r="APW26" s="194"/>
      <c r="APX26" s="194"/>
      <c r="APY26" s="194"/>
      <c r="APZ26" s="194"/>
      <c r="AQA26" s="194"/>
      <c r="AQB26" s="194"/>
      <c r="AQC26" s="194"/>
      <c r="AQD26" s="194"/>
      <c r="AQE26" s="194"/>
      <c r="AQF26" s="194"/>
      <c r="AQG26" s="194"/>
      <c r="AQH26" s="194"/>
      <c r="AQI26" s="194"/>
      <c r="AQJ26" s="194"/>
      <c r="AQK26" s="194"/>
      <c r="AQL26" s="194"/>
      <c r="AQM26" s="194"/>
      <c r="AQN26" s="194"/>
      <c r="AQO26" s="194"/>
      <c r="AQP26" s="194"/>
      <c r="AQQ26" s="194"/>
      <c r="AQR26" s="194"/>
      <c r="AQS26" s="194"/>
      <c r="AQT26" s="194"/>
      <c r="AQU26" s="194"/>
      <c r="AQV26" s="194"/>
      <c r="AQW26" s="194"/>
      <c r="AQX26" s="194"/>
      <c r="AQY26" s="194"/>
      <c r="AQZ26" s="194"/>
      <c r="ARA26" s="194"/>
      <c r="ARB26" s="194"/>
      <c r="ARC26" s="194"/>
      <c r="ARD26" s="194"/>
      <c r="ARE26" s="194"/>
      <c r="ARF26" s="194"/>
      <c r="ARG26" s="194"/>
      <c r="ARH26" s="194"/>
      <c r="ARI26" s="194"/>
      <c r="ARJ26" s="194"/>
      <c r="ARK26" s="194"/>
      <c r="ARL26" s="194"/>
      <c r="ARM26" s="194"/>
      <c r="ARN26" s="194"/>
      <c r="ARO26" s="194"/>
      <c r="ARP26" s="194"/>
      <c r="ARQ26" s="194"/>
      <c r="ARR26" s="194"/>
      <c r="ARS26" s="194"/>
      <c r="ART26" s="194"/>
      <c r="ARU26" s="194"/>
      <c r="ARV26" s="194"/>
      <c r="ARW26" s="194"/>
      <c r="ARX26" s="194"/>
      <c r="ARY26" s="194"/>
      <c r="ARZ26" s="194"/>
      <c r="ASA26" s="194"/>
      <c r="ASB26" s="194"/>
      <c r="ASC26" s="194"/>
      <c r="ASD26" s="194"/>
      <c r="ASE26" s="194"/>
      <c r="ASF26" s="194"/>
      <c r="ASG26" s="194"/>
      <c r="ASH26" s="194"/>
      <c r="ASI26" s="194"/>
      <c r="ASJ26" s="194"/>
      <c r="ASK26" s="194"/>
      <c r="ASL26" s="194"/>
      <c r="ASM26" s="194"/>
      <c r="ASN26" s="194"/>
      <c r="ASO26" s="194"/>
      <c r="ASP26" s="194"/>
      <c r="ASQ26" s="194"/>
      <c r="ASR26" s="194"/>
      <c r="ASS26" s="194"/>
      <c r="AST26" s="194"/>
      <c r="ASU26" s="194"/>
      <c r="ASV26" s="194"/>
      <c r="ASW26" s="194"/>
      <c r="ASX26" s="194"/>
      <c r="ASY26" s="194"/>
      <c r="ASZ26" s="194"/>
      <c r="ATA26" s="194"/>
      <c r="ATB26" s="194"/>
      <c r="ATC26" s="194"/>
      <c r="ATD26" s="194"/>
      <c r="ATE26" s="194"/>
      <c r="ATF26" s="194"/>
      <c r="ATG26" s="194"/>
      <c r="ATH26" s="194"/>
      <c r="ATI26" s="194"/>
      <c r="ATJ26" s="194"/>
      <c r="ATK26" s="194"/>
      <c r="ATL26" s="194"/>
      <c r="ATM26" s="194"/>
      <c r="ATN26" s="194"/>
      <c r="ATO26" s="194"/>
      <c r="ATP26" s="194"/>
      <c r="ATQ26" s="194"/>
      <c r="ATR26" s="194"/>
      <c r="ATS26" s="194"/>
      <c r="ATT26" s="194"/>
      <c r="ATU26" s="194"/>
      <c r="ATV26" s="194"/>
      <c r="ATW26" s="194"/>
      <c r="ATX26" s="194"/>
      <c r="ATY26" s="194"/>
      <c r="ATZ26" s="194"/>
      <c r="AUA26" s="194"/>
      <c r="AUB26" s="194"/>
      <c r="AUC26" s="194"/>
      <c r="AUD26" s="194"/>
      <c r="AUE26" s="194"/>
      <c r="AUF26" s="194"/>
      <c r="AUG26" s="194"/>
      <c r="AUH26" s="194"/>
      <c r="AUI26" s="194"/>
      <c r="AUJ26" s="194"/>
      <c r="AUK26" s="194"/>
      <c r="AUL26" s="194"/>
      <c r="AUM26" s="194"/>
      <c r="AUN26" s="194"/>
      <c r="AUO26" s="194"/>
      <c r="AUP26" s="194"/>
      <c r="AUQ26" s="194"/>
      <c r="AUR26" s="194"/>
      <c r="AUS26" s="194"/>
      <c r="AUT26" s="194"/>
      <c r="AUU26" s="194"/>
      <c r="AUV26" s="194"/>
      <c r="AUW26" s="194"/>
      <c r="AUX26" s="194"/>
      <c r="AUY26" s="194"/>
      <c r="AUZ26" s="194"/>
      <c r="AVA26" s="194"/>
      <c r="AVB26" s="194"/>
      <c r="AVC26" s="194"/>
      <c r="AVD26" s="194"/>
      <c r="AVE26" s="194"/>
      <c r="AVF26" s="194"/>
      <c r="AVG26" s="194"/>
      <c r="AVH26" s="194"/>
      <c r="AVI26" s="194"/>
      <c r="AVJ26" s="194"/>
      <c r="AVK26" s="194"/>
      <c r="AVL26" s="194"/>
      <c r="AVM26" s="194"/>
      <c r="AVN26" s="194"/>
      <c r="AVO26" s="194"/>
      <c r="AVP26" s="194"/>
      <c r="AVQ26" s="194"/>
      <c r="AVR26" s="194"/>
      <c r="AVS26" s="194"/>
      <c r="AVT26" s="194"/>
      <c r="AVU26" s="194"/>
      <c r="AVV26" s="194"/>
      <c r="AVW26" s="194"/>
      <c r="AVX26" s="194"/>
      <c r="AVY26" s="194"/>
      <c r="AVZ26" s="194"/>
      <c r="AWA26" s="194"/>
      <c r="AWB26" s="194"/>
      <c r="AWC26" s="194"/>
      <c r="AWD26" s="194"/>
      <c r="AWE26" s="194"/>
      <c r="AWF26" s="194"/>
      <c r="AWG26" s="194"/>
      <c r="AWH26" s="194"/>
      <c r="AWI26" s="194"/>
      <c r="AWJ26" s="194"/>
      <c r="AWK26" s="194"/>
      <c r="AWL26" s="194"/>
      <c r="AWM26" s="194"/>
      <c r="AWN26" s="194"/>
      <c r="AWO26" s="194"/>
      <c r="AWP26" s="194"/>
      <c r="AWQ26" s="194"/>
      <c r="AWR26" s="194"/>
      <c r="AWS26" s="194"/>
      <c r="AWT26" s="194"/>
      <c r="AWU26" s="194"/>
      <c r="AWV26" s="194"/>
      <c r="AWW26" s="194"/>
      <c r="AWX26" s="194"/>
      <c r="AWY26" s="194"/>
      <c r="AWZ26" s="194"/>
      <c r="AXA26" s="194"/>
      <c r="AXB26" s="194"/>
      <c r="AXC26" s="194"/>
      <c r="AXD26" s="194"/>
      <c r="AXE26" s="194"/>
      <c r="AXF26" s="194"/>
      <c r="AXG26" s="194"/>
      <c r="AXH26" s="194"/>
      <c r="AXI26" s="194"/>
      <c r="AXJ26" s="194"/>
      <c r="AXK26" s="194"/>
      <c r="AXL26" s="194"/>
      <c r="AXM26" s="194"/>
      <c r="AXN26" s="194"/>
      <c r="AXO26" s="194"/>
      <c r="AXP26" s="194"/>
      <c r="AXQ26" s="194"/>
      <c r="AXR26" s="194"/>
      <c r="AXS26" s="194"/>
      <c r="AXT26" s="194"/>
      <c r="AXU26" s="194"/>
      <c r="AXV26" s="194"/>
      <c r="AXW26" s="194"/>
      <c r="AXX26" s="194"/>
      <c r="AXY26" s="194"/>
      <c r="AXZ26" s="194"/>
      <c r="AYA26" s="194"/>
      <c r="AYB26" s="194"/>
      <c r="AYC26" s="194"/>
      <c r="AYD26" s="194"/>
      <c r="AYE26" s="194"/>
      <c r="AYF26" s="194"/>
      <c r="AYG26" s="194"/>
      <c r="AYH26" s="194"/>
      <c r="AYI26" s="194"/>
      <c r="AYJ26" s="194"/>
      <c r="AYK26" s="194"/>
      <c r="AYL26" s="194"/>
      <c r="AYM26" s="194"/>
      <c r="AYN26" s="194"/>
      <c r="AYO26" s="194"/>
      <c r="AYP26" s="194"/>
      <c r="AYQ26" s="194"/>
      <c r="AYR26" s="194"/>
      <c r="AYS26" s="194"/>
      <c r="AYT26" s="194"/>
      <c r="AYU26" s="194"/>
      <c r="AYV26" s="194"/>
      <c r="AYW26" s="194"/>
      <c r="AYX26" s="194"/>
      <c r="AYY26" s="194"/>
      <c r="AYZ26" s="194"/>
      <c r="AZA26" s="194"/>
      <c r="AZB26" s="194"/>
      <c r="AZC26" s="194"/>
      <c r="AZD26" s="194"/>
      <c r="AZE26" s="194"/>
      <c r="AZF26" s="194"/>
      <c r="AZG26" s="194"/>
      <c r="AZH26" s="194"/>
      <c r="AZI26" s="194"/>
      <c r="AZJ26" s="194"/>
      <c r="AZK26" s="194"/>
      <c r="AZL26" s="194"/>
      <c r="AZM26" s="194"/>
      <c r="AZN26" s="194"/>
      <c r="AZO26" s="194"/>
      <c r="AZP26" s="194"/>
      <c r="AZQ26" s="194"/>
      <c r="AZR26" s="194"/>
      <c r="AZS26" s="194"/>
      <c r="AZT26" s="194"/>
      <c r="AZU26" s="194"/>
      <c r="AZV26" s="194"/>
      <c r="AZW26" s="194"/>
      <c r="AZX26" s="194"/>
      <c r="AZY26" s="194"/>
      <c r="AZZ26" s="194"/>
      <c r="BAA26" s="194"/>
      <c r="BAB26" s="194"/>
      <c r="BAC26" s="194"/>
      <c r="BAD26" s="194"/>
      <c r="BAE26" s="194"/>
      <c r="BAF26" s="194"/>
      <c r="BAG26" s="194"/>
      <c r="BAH26" s="194"/>
      <c r="BAI26" s="194"/>
      <c r="BAJ26" s="194"/>
      <c r="BAK26" s="194"/>
      <c r="BAL26" s="194"/>
      <c r="BAM26" s="194"/>
      <c r="BAN26" s="194"/>
      <c r="BAO26" s="194"/>
      <c r="BAP26" s="194"/>
      <c r="BAQ26" s="194"/>
      <c r="BAR26" s="194"/>
      <c r="BAS26" s="194"/>
      <c r="BAT26" s="194"/>
      <c r="BAU26" s="194"/>
      <c r="BAV26" s="194"/>
      <c r="BAW26" s="194"/>
      <c r="BAX26" s="194"/>
      <c r="BAY26" s="194"/>
      <c r="BAZ26" s="194"/>
      <c r="BBA26" s="194"/>
      <c r="BBB26" s="194"/>
      <c r="BBC26" s="194"/>
      <c r="BBD26" s="194"/>
      <c r="BBE26" s="194"/>
      <c r="BBF26" s="194"/>
      <c r="BBG26" s="194"/>
      <c r="BBH26" s="194"/>
      <c r="BBI26" s="194"/>
      <c r="BBJ26" s="194"/>
      <c r="BBK26" s="194"/>
      <c r="BBL26" s="194"/>
      <c r="BBM26" s="194"/>
      <c r="BBN26" s="194"/>
      <c r="BBO26" s="194"/>
      <c r="BBP26" s="194"/>
      <c r="BBQ26" s="194"/>
      <c r="BBR26" s="194"/>
      <c r="BBS26" s="194"/>
      <c r="BBT26" s="194"/>
      <c r="BBU26" s="194"/>
      <c r="BBV26" s="194"/>
      <c r="BBW26" s="194"/>
      <c r="BBX26" s="194"/>
      <c r="BBY26" s="194"/>
      <c r="BBZ26" s="194"/>
      <c r="BCA26" s="194"/>
      <c r="BCB26" s="194"/>
      <c r="BCC26" s="194"/>
      <c r="BCD26" s="194"/>
      <c r="BCE26" s="194"/>
      <c r="BCF26" s="194"/>
      <c r="BCG26" s="194"/>
      <c r="BCH26" s="194"/>
      <c r="BCI26" s="194"/>
      <c r="BCJ26" s="194"/>
      <c r="BCK26" s="194"/>
      <c r="BCL26" s="194"/>
      <c r="BCM26" s="194"/>
      <c r="BCN26" s="194"/>
      <c r="BCO26" s="194"/>
      <c r="BCP26" s="194"/>
      <c r="BCQ26" s="194"/>
      <c r="BCR26" s="194"/>
      <c r="BCS26" s="194"/>
      <c r="BCT26" s="194"/>
      <c r="BCU26" s="194"/>
      <c r="BCV26" s="194"/>
      <c r="BCW26" s="194"/>
      <c r="BCX26" s="194"/>
      <c r="BCY26" s="194"/>
      <c r="BCZ26" s="194"/>
      <c r="BDA26" s="194"/>
      <c r="BDB26" s="194"/>
      <c r="BDC26" s="194"/>
      <c r="BDD26" s="194"/>
      <c r="BDE26" s="194"/>
      <c r="BDF26" s="194"/>
      <c r="BDG26" s="194"/>
      <c r="BDH26" s="194"/>
      <c r="BDI26" s="194"/>
      <c r="BDJ26" s="194"/>
      <c r="BDK26" s="194"/>
      <c r="BDL26" s="194"/>
      <c r="BDM26" s="194"/>
      <c r="BDN26" s="194"/>
      <c r="BDO26" s="194"/>
      <c r="BDP26" s="194"/>
      <c r="BDQ26" s="194"/>
      <c r="BDR26" s="194"/>
      <c r="BDS26" s="194"/>
      <c r="BDT26" s="194"/>
      <c r="BDU26" s="194"/>
      <c r="BDV26" s="194"/>
      <c r="BDW26" s="194"/>
      <c r="BDX26" s="194"/>
      <c r="BDY26" s="194"/>
      <c r="BDZ26" s="194"/>
      <c r="BEA26" s="194"/>
      <c r="BEB26" s="194"/>
      <c r="BEC26" s="194"/>
      <c r="BED26" s="194"/>
      <c r="BEE26" s="194"/>
      <c r="BEF26" s="194"/>
      <c r="BEG26" s="194"/>
      <c r="BEH26" s="194"/>
      <c r="BEI26" s="194"/>
      <c r="BEJ26" s="194"/>
      <c r="BEK26" s="194"/>
      <c r="BEL26" s="194"/>
      <c r="BEM26" s="194"/>
      <c r="BEN26" s="194"/>
      <c r="BEO26" s="194"/>
      <c r="BEP26" s="194"/>
      <c r="BEQ26" s="194"/>
      <c r="BER26" s="194"/>
      <c r="BES26" s="194"/>
      <c r="BET26" s="194"/>
      <c r="BEU26" s="194"/>
      <c r="BEV26" s="194"/>
      <c r="BEW26" s="194"/>
      <c r="BEX26" s="194"/>
      <c r="BEY26" s="194"/>
      <c r="BEZ26" s="194"/>
      <c r="BFA26" s="194"/>
      <c r="BFB26" s="194"/>
      <c r="BFC26" s="194"/>
      <c r="BFD26" s="194"/>
      <c r="BFE26" s="194"/>
      <c r="BFF26" s="194"/>
      <c r="BFG26" s="194"/>
      <c r="BFH26" s="194"/>
      <c r="BFI26" s="194"/>
      <c r="BFJ26" s="194"/>
      <c r="BFK26" s="194"/>
      <c r="BFL26" s="194"/>
      <c r="BFM26" s="194"/>
      <c r="BFN26" s="194"/>
      <c r="BFO26" s="194"/>
      <c r="BFP26" s="194"/>
      <c r="BFQ26" s="194"/>
      <c r="BFR26" s="194"/>
      <c r="BFS26" s="194"/>
      <c r="BFT26" s="194"/>
      <c r="BFU26" s="194"/>
      <c r="BFV26" s="194"/>
      <c r="BFW26" s="194"/>
      <c r="BFX26" s="194"/>
      <c r="BFY26" s="194"/>
      <c r="BFZ26" s="194"/>
      <c r="BGA26" s="194"/>
      <c r="BGB26" s="194"/>
      <c r="BGC26" s="194"/>
      <c r="BGD26" s="194"/>
      <c r="BGE26" s="194"/>
      <c r="BGF26" s="194"/>
      <c r="BGG26" s="194"/>
      <c r="BGH26" s="194"/>
      <c r="BGI26" s="194"/>
      <c r="BGJ26" s="194"/>
      <c r="BGK26" s="194"/>
      <c r="BGL26" s="194"/>
      <c r="BGM26" s="194"/>
      <c r="BGN26" s="194"/>
      <c r="BGO26" s="194"/>
      <c r="BGP26" s="194"/>
      <c r="BGQ26" s="194"/>
      <c r="BGR26" s="194"/>
      <c r="BGS26" s="194"/>
      <c r="BGT26" s="194"/>
      <c r="BGU26" s="194"/>
      <c r="BGV26" s="194"/>
      <c r="BGW26" s="194"/>
      <c r="BGX26" s="194"/>
      <c r="BGY26" s="194"/>
      <c r="BGZ26" s="194"/>
      <c r="BHA26" s="194"/>
      <c r="BHB26" s="194"/>
      <c r="BHC26" s="194"/>
      <c r="BHD26" s="194"/>
      <c r="BHE26" s="194"/>
      <c r="BHF26" s="194"/>
      <c r="BHG26" s="194"/>
      <c r="BHH26" s="194"/>
      <c r="BHI26" s="194"/>
      <c r="BHJ26" s="194"/>
      <c r="BHK26" s="194"/>
      <c r="BHL26" s="194"/>
      <c r="BHM26" s="194"/>
      <c r="BHN26" s="194"/>
      <c r="BHO26" s="194"/>
      <c r="BHP26" s="194"/>
      <c r="BHQ26" s="194"/>
      <c r="BHR26" s="194"/>
      <c r="BHS26" s="194"/>
      <c r="BHT26" s="194"/>
      <c r="BHU26" s="194"/>
      <c r="BHV26" s="194"/>
      <c r="BHW26" s="194"/>
      <c r="BHX26" s="194"/>
      <c r="BHY26" s="194"/>
      <c r="BHZ26" s="194"/>
      <c r="BIA26" s="194"/>
      <c r="BIB26" s="194"/>
      <c r="BIC26" s="194"/>
      <c r="BID26" s="194"/>
      <c r="BIE26" s="194"/>
      <c r="BIF26" s="194"/>
      <c r="BIG26" s="194"/>
      <c r="BIH26" s="194"/>
      <c r="BII26" s="194"/>
      <c r="BIJ26" s="194"/>
      <c r="BIK26" s="194"/>
      <c r="BIL26" s="194"/>
      <c r="BIM26" s="194"/>
      <c r="BIN26" s="194"/>
      <c r="BIO26" s="194"/>
      <c r="BIP26" s="194"/>
      <c r="BIQ26" s="194"/>
      <c r="BIR26" s="194"/>
      <c r="BIS26" s="194"/>
      <c r="BIT26" s="194"/>
      <c r="BIU26" s="194"/>
      <c r="BIV26" s="194"/>
      <c r="BIW26" s="194"/>
      <c r="BIX26" s="194"/>
      <c r="BIY26" s="194"/>
      <c r="BIZ26" s="194"/>
      <c r="BJA26" s="194"/>
      <c r="BJB26" s="194"/>
      <c r="BJC26" s="194"/>
      <c r="BJD26" s="194"/>
      <c r="BJE26" s="194"/>
      <c r="BJF26" s="194"/>
      <c r="BJG26" s="194"/>
      <c r="BJH26" s="194"/>
      <c r="BJI26" s="194"/>
      <c r="BJJ26" s="194"/>
      <c r="BJK26" s="194"/>
      <c r="BJL26" s="194"/>
      <c r="BJM26" s="194"/>
      <c r="BJN26" s="194"/>
      <c r="BJO26" s="194"/>
      <c r="BJP26" s="194"/>
      <c r="BJQ26" s="194"/>
      <c r="BJR26" s="194"/>
      <c r="BJS26" s="194"/>
      <c r="BJT26" s="194"/>
      <c r="BJU26" s="194"/>
      <c r="BJV26" s="194"/>
      <c r="BJW26" s="194"/>
      <c r="BJX26" s="194"/>
      <c r="BJY26" s="194"/>
      <c r="BJZ26" s="194"/>
      <c r="BKA26" s="194"/>
      <c r="BKB26" s="194"/>
      <c r="BKC26" s="194"/>
      <c r="BKD26" s="194"/>
      <c r="BKE26" s="194"/>
      <c r="BKF26" s="194"/>
      <c r="BKG26" s="194"/>
      <c r="BKH26" s="194"/>
      <c r="BKI26" s="194"/>
      <c r="BKJ26" s="194"/>
      <c r="BKK26" s="194"/>
      <c r="BKL26" s="194"/>
      <c r="BKM26" s="194"/>
      <c r="BKN26" s="194"/>
      <c r="BKO26" s="194"/>
      <c r="BKP26" s="194"/>
      <c r="BKQ26" s="194"/>
      <c r="BKR26" s="194"/>
      <c r="BKS26" s="194"/>
      <c r="BKT26" s="194"/>
      <c r="BKU26" s="194"/>
      <c r="BKV26" s="194"/>
      <c r="BKW26" s="194"/>
      <c r="BKX26" s="194"/>
      <c r="BKY26" s="194"/>
      <c r="BKZ26" s="194"/>
      <c r="BLA26" s="194"/>
      <c r="BLB26" s="194"/>
      <c r="BLC26" s="194"/>
      <c r="BLD26" s="194"/>
      <c r="BLE26" s="194"/>
      <c r="BLF26" s="194"/>
      <c r="BLG26" s="194"/>
      <c r="BLH26" s="194"/>
      <c r="BLI26" s="194"/>
      <c r="BLJ26" s="194"/>
      <c r="BLK26" s="194"/>
      <c r="BLL26" s="194"/>
      <c r="BLM26" s="194"/>
      <c r="BLN26" s="194"/>
      <c r="BLO26" s="194"/>
      <c r="BLP26" s="194"/>
      <c r="BLQ26" s="194"/>
      <c r="BLR26" s="194"/>
      <c r="BLS26" s="194"/>
      <c r="BLT26" s="194"/>
      <c r="BLU26" s="194"/>
      <c r="BLV26" s="194"/>
      <c r="BLW26" s="194"/>
      <c r="BLX26" s="194"/>
      <c r="BLY26" s="194"/>
      <c r="BLZ26" s="194"/>
      <c r="BMA26" s="194"/>
      <c r="BMB26" s="194"/>
      <c r="BMC26" s="194"/>
      <c r="BMD26" s="194"/>
      <c r="BME26" s="194"/>
      <c r="BMF26" s="194"/>
      <c r="BMG26" s="194"/>
      <c r="BMH26" s="194"/>
      <c r="BMI26" s="194"/>
      <c r="BMJ26" s="194"/>
      <c r="BMK26" s="194"/>
      <c r="BML26" s="194"/>
      <c r="BMM26" s="194"/>
      <c r="BMN26" s="194"/>
      <c r="BMO26" s="194"/>
      <c r="BMP26" s="194"/>
      <c r="BMQ26" s="194"/>
      <c r="BMR26" s="194"/>
      <c r="BMS26" s="194"/>
      <c r="BMT26" s="194"/>
      <c r="BMU26" s="194"/>
      <c r="BMV26" s="194"/>
      <c r="BMW26" s="194"/>
      <c r="BMX26" s="194"/>
      <c r="BMY26" s="194"/>
      <c r="BMZ26" s="194"/>
      <c r="BNA26" s="194"/>
      <c r="BNB26" s="194"/>
      <c r="BNC26" s="194"/>
      <c r="BND26" s="194"/>
      <c r="BNE26" s="194"/>
      <c r="BNF26" s="194"/>
      <c r="BNG26" s="194"/>
      <c r="BNH26" s="194"/>
      <c r="BNI26" s="194"/>
      <c r="BNJ26" s="194"/>
      <c r="BNK26" s="194"/>
      <c r="BNL26" s="194"/>
      <c r="BNM26" s="194"/>
      <c r="BNN26" s="194"/>
      <c r="BNO26" s="194"/>
      <c r="BNP26" s="194"/>
      <c r="BNQ26" s="194"/>
      <c r="BNR26" s="194"/>
      <c r="BNS26" s="194"/>
      <c r="BNT26" s="194"/>
      <c r="BNU26" s="194"/>
      <c r="BNV26" s="194"/>
      <c r="BNW26" s="194"/>
      <c r="BNX26" s="194"/>
      <c r="BNY26" s="194"/>
      <c r="BNZ26" s="194"/>
      <c r="BOA26" s="194"/>
      <c r="BOB26" s="194"/>
      <c r="BOC26" s="194"/>
      <c r="BOD26" s="194"/>
      <c r="BOE26" s="194"/>
      <c r="BOF26" s="194"/>
      <c r="BOG26" s="194"/>
      <c r="BOH26" s="194"/>
      <c r="BOI26" s="194"/>
      <c r="BOJ26" s="194"/>
      <c r="BOK26" s="194"/>
      <c r="BOL26" s="194"/>
      <c r="BOM26" s="194"/>
      <c r="BON26" s="194"/>
      <c r="BOO26" s="194"/>
      <c r="BOP26" s="194"/>
      <c r="BOQ26" s="194"/>
      <c r="BOR26" s="194"/>
      <c r="BOS26" s="194"/>
      <c r="BOT26" s="194"/>
      <c r="BOU26" s="194"/>
      <c r="BOV26" s="194"/>
      <c r="BOW26" s="194"/>
      <c r="BOX26" s="194"/>
      <c r="BOY26" s="194"/>
      <c r="BOZ26" s="194"/>
      <c r="BPA26" s="194"/>
      <c r="BPB26" s="194"/>
      <c r="BPC26" s="194"/>
      <c r="BPD26" s="194"/>
      <c r="BPE26" s="194"/>
      <c r="BPF26" s="194"/>
      <c r="BPG26" s="194"/>
      <c r="BPH26" s="194"/>
      <c r="BPI26" s="194"/>
      <c r="BPJ26" s="194"/>
      <c r="BPK26" s="194"/>
      <c r="BPL26" s="194"/>
      <c r="BPM26" s="194"/>
      <c r="BPN26" s="194"/>
      <c r="BPO26" s="194"/>
      <c r="BPP26" s="194"/>
      <c r="BPQ26" s="194"/>
      <c r="BPR26" s="194"/>
      <c r="BPS26" s="194"/>
      <c r="BPT26" s="194"/>
      <c r="BPU26" s="194"/>
      <c r="BPV26" s="194"/>
      <c r="BPW26" s="194"/>
      <c r="BPX26" s="194"/>
      <c r="BPY26" s="194"/>
      <c r="BPZ26" s="194"/>
      <c r="BQA26" s="194"/>
      <c r="BQB26" s="194"/>
      <c r="BQC26" s="194"/>
      <c r="BQD26" s="194"/>
      <c r="BQE26" s="194"/>
      <c r="BQF26" s="194"/>
      <c r="BQG26" s="194"/>
      <c r="BQH26" s="194"/>
      <c r="BQI26" s="194"/>
      <c r="BQJ26" s="194"/>
      <c r="BQK26" s="194"/>
      <c r="BQL26" s="194"/>
      <c r="BQM26" s="194"/>
      <c r="BQN26" s="194"/>
      <c r="BQO26" s="194"/>
      <c r="BQP26" s="194"/>
      <c r="BQQ26" s="194"/>
      <c r="BQR26" s="194"/>
      <c r="BQS26" s="194"/>
      <c r="BQT26" s="194"/>
      <c r="BQU26" s="194"/>
      <c r="BQV26" s="194"/>
      <c r="BQW26" s="194"/>
      <c r="BQX26" s="194"/>
      <c r="BQY26" s="194"/>
      <c r="BQZ26" s="194"/>
      <c r="BRA26" s="194"/>
      <c r="BRB26" s="194"/>
      <c r="BRC26" s="194"/>
      <c r="BRD26" s="194"/>
      <c r="BRE26" s="194"/>
      <c r="BRF26" s="194"/>
      <c r="BRG26" s="194"/>
      <c r="BRH26" s="194"/>
      <c r="BRI26" s="194"/>
      <c r="BRJ26" s="194"/>
      <c r="BRK26" s="194"/>
      <c r="BRL26" s="194"/>
      <c r="BRM26" s="194"/>
      <c r="BRN26" s="194"/>
      <c r="BRO26" s="194"/>
      <c r="BRP26" s="194"/>
      <c r="BRQ26" s="194"/>
      <c r="BRR26" s="194"/>
      <c r="BRS26" s="194"/>
      <c r="BRT26" s="194"/>
      <c r="BRU26" s="194"/>
      <c r="BRV26" s="194"/>
      <c r="BRW26" s="194"/>
      <c r="BRX26" s="194"/>
      <c r="BRY26" s="194"/>
      <c r="BRZ26" s="194"/>
      <c r="BSA26" s="194"/>
      <c r="BSB26" s="194"/>
      <c r="BSC26" s="194"/>
      <c r="BSD26" s="194"/>
      <c r="BSE26" s="194"/>
      <c r="BSF26" s="194"/>
      <c r="BSG26" s="194"/>
      <c r="BSH26" s="194"/>
      <c r="BSI26" s="194"/>
      <c r="BSJ26" s="194"/>
      <c r="BSK26" s="194"/>
      <c r="BSL26" s="194"/>
      <c r="BSM26" s="194"/>
      <c r="BSN26" s="194"/>
      <c r="BSO26" s="194"/>
      <c r="BSP26" s="194"/>
      <c r="BSQ26" s="194"/>
      <c r="BSR26" s="194"/>
      <c r="BSS26" s="194"/>
      <c r="BST26" s="194"/>
      <c r="BSU26" s="194"/>
      <c r="BSV26" s="194"/>
      <c r="BSW26" s="194"/>
      <c r="BSX26" s="194"/>
      <c r="BSY26" s="194"/>
      <c r="BSZ26" s="194"/>
      <c r="BTA26" s="194"/>
      <c r="BTB26" s="194"/>
      <c r="BTC26" s="194"/>
      <c r="BTD26" s="194"/>
      <c r="BTE26" s="194"/>
      <c r="BTF26" s="194"/>
      <c r="BTG26" s="194"/>
      <c r="BTH26" s="194"/>
      <c r="BTI26" s="194"/>
      <c r="BTJ26" s="194"/>
      <c r="BTK26" s="194"/>
      <c r="BTL26" s="194"/>
      <c r="BTM26" s="194"/>
      <c r="BTN26" s="194"/>
      <c r="BTO26" s="194"/>
      <c r="BTP26" s="194"/>
      <c r="BTQ26" s="194"/>
      <c r="BTR26" s="194"/>
      <c r="BTS26" s="194"/>
      <c r="BTT26" s="194"/>
      <c r="BTU26" s="194"/>
      <c r="BTV26" s="194"/>
      <c r="BTW26" s="194"/>
      <c r="BTX26" s="194"/>
      <c r="BTY26" s="194"/>
      <c r="BTZ26" s="194"/>
      <c r="BUA26" s="194"/>
      <c r="BUB26" s="194"/>
      <c r="BUC26" s="194"/>
      <c r="BUD26" s="194"/>
      <c r="BUE26" s="194"/>
      <c r="BUF26" s="194"/>
      <c r="BUG26" s="194"/>
      <c r="BUH26" s="194"/>
      <c r="BUI26" s="194"/>
      <c r="BUJ26" s="194"/>
      <c r="BUK26" s="194"/>
      <c r="BUL26" s="194"/>
      <c r="BUM26" s="194"/>
      <c r="BUN26" s="194"/>
      <c r="BUO26" s="194"/>
      <c r="BUP26" s="194"/>
      <c r="BUQ26" s="194"/>
      <c r="BUR26" s="194"/>
      <c r="BUS26" s="194"/>
      <c r="BUT26" s="194"/>
      <c r="BUU26" s="194"/>
      <c r="BUV26" s="194"/>
      <c r="BUW26" s="194"/>
      <c r="BUX26" s="194"/>
      <c r="BUY26" s="194"/>
      <c r="BUZ26" s="194"/>
      <c r="BVA26" s="194"/>
      <c r="BVB26" s="194"/>
      <c r="BVC26" s="194"/>
      <c r="BVD26" s="194"/>
      <c r="BVE26" s="194"/>
      <c r="BVF26" s="194"/>
      <c r="BVG26" s="194"/>
      <c r="BVH26" s="194"/>
      <c r="BVI26" s="194"/>
      <c r="BVJ26" s="194"/>
      <c r="BVK26" s="194"/>
      <c r="BVL26" s="194"/>
      <c r="BVM26" s="194"/>
      <c r="BVN26" s="194"/>
      <c r="BVO26" s="194"/>
      <c r="BVP26" s="194"/>
      <c r="BVQ26" s="194"/>
      <c r="BVR26" s="194"/>
      <c r="BVS26" s="194"/>
      <c r="BVT26" s="194"/>
      <c r="BVU26" s="194"/>
      <c r="BVV26" s="194"/>
      <c r="BVW26" s="194"/>
      <c r="BVX26" s="194"/>
      <c r="BVY26" s="194"/>
      <c r="BVZ26" s="194"/>
      <c r="BWA26" s="194"/>
      <c r="BWB26" s="194"/>
      <c r="BWC26" s="194"/>
      <c r="BWD26" s="194"/>
      <c r="BWE26" s="194"/>
      <c r="BWF26" s="194"/>
      <c r="BWG26" s="194"/>
      <c r="BWH26" s="194"/>
      <c r="BWI26" s="194"/>
      <c r="BWJ26" s="194"/>
      <c r="BWK26" s="194"/>
      <c r="BWL26" s="194"/>
      <c r="BWM26" s="194"/>
      <c r="BWN26" s="194"/>
      <c r="BWO26" s="194"/>
      <c r="BWP26" s="194"/>
      <c r="BWQ26" s="194"/>
      <c r="BWR26" s="194"/>
      <c r="BWS26" s="194"/>
      <c r="BWT26" s="194"/>
      <c r="BWU26" s="194"/>
      <c r="BWV26" s="194"/>
      <c r="BWW26" s="194"/>
      <c r="BWX26" s="194"/>
      <c r="BWY26" s="194"/>
      <c r="BWZ26" s="194"/>
      <c r="BXA26" s="194"/>
      <c r="BXB26" s="194"/>
      <c r="BXC26" s="194"/>
      <c r="BXD26" s="194"/>
      <c r="BXE26" s="194"/>
      <c r="BXF26" s="194"/>
      <c r="BXG26" s="194"/>
      <c r="BXH26" s="194"/>
      <c r="BXI26" s="194"/>
      <c r="BXJ26" s="194"/>
      <c r="BXK26" s="194"/>
      <c r="BXL26" s="194"/>
      <c r="BXM26" s="194"/>
      <c r="BXN26" s="194"/>
      <c r="BXO26" s="194"/>
      <c r="BXP26" s="194"/>
      <c r="BXQ26" s="194"/>
      <c r="BXR26" s="194"/>
      <c r="BXS26" s="194"/>
      <c r="BXT26" s="194"/>
      <c r="BXU26" s="194"/>
      <c r="BXV26" s="194"/>
      <c r="BXW26" s="194"/>
      <c r="BXX26" s="194"/>
      <c r="BXY26" s="194"/>
      <c r="BXZ26" s="194"/>
      <c r="BYA26" s="194"/>
      <c r="BYB26" s="194"/>
      <c r="BYC26" s="194"/>
      <c r="BYD26" s="194"/>
      <c r="BYE26" s="194"/>
      <c r="BYF26" s="194"/>
      <c r="BYG26" s="194"/>
      <c r="BYH26" s="194"/>
      <c r="BYI26" s="194"/>
      <c r="BYJ26" s="194"/>
      <c r="BYK26" s="194"/>
      <c r="BYL26" s="194"/>
      <c r="BYM26" s="194"/>
      <c r="BYN26" s="194"/>
      <c r="BYO26" s="194"/>
      <c r="BYP26" s="194"/>
      <c r="BYQ26" s="194"/>
      <c r="BYR26" s="194"/>
      <c r="BYS26" s="194"/>
      <c r="BYT26" s="194"/>
      <c r="BYU26" s="194"/>
      <c r="BYV26" s="194"/>
      <c r="BYW26" s="194"/>
      <c r="BYX26" s="194"/>
      <c r="BYY26" s="194"/>
      <c r="BYZ26" s="194"/>
      <c r="BZA26" s="194"/>
      <c r="BZB26" s="194"/>
      <c r="BZC26" s="194"/>
      <c r="BZD26" s="194"/>
      <c r="BZE26" s="194"/>
      <c r="BZF26" s="194"/>
      <c r="BZG26" s="194"/>
      <c r="BZH26" s="194"/>
      <c r="BZI26" s="194"/>
      <c r="BZJ26" s="194"/>
      <c r="BZK26" s="194"/>
      <c r="BZL26" s="194"/>
      <c r="BZM26" s="194"/>
      <c r="BZN26" s="194"/>
      <c r="BZO26" s="194"/>
      <c r="BZP26" s="194"/>
      <c r="BZQ26" s="194"/>
      <c r="BZR26" s="194"/>
      <c r="BZS26" s="194"/>
      <c r="BZT26" s="194"/>
      <c r="BZU26" s="194"/>
      <c r="BZV26" s="194"/>
      <c r="BZW26" s="194"/>
      <c r="BZX26" s="194"/>
      <c r="BZY26" s="194"/>
      <c r="BZZ26" s="194"/>
      <c r="CAA26" s="194"/>
      <c r="CAB26" s="194"/>
      <c r="CAC26" s="194"/>
      <c r="CAD26" s="194"/>
      <c r="CAE26" s="194"/>
      <c r="CAF26" s="194"/>
      <c r="CAG26" s="194"/>
      <c r="CAH26" s="194"/>
      <c r="CAI26" s="194"/>
      <c r="CAJ26" s="194"/>
      <c r="CAK26" s="194"/>
      <c r="CAL26" s="194"/>
      <c r="CAM26" s="194"/>
      <c r="CAN26" s="194"/>
      <c r="CAO26" s="194"/>
      <c r="CAP26" s="194"/>
      <c r="CAQ26" s="194"/>
      <c r="CAR26" s="194"/>
      <c r="CAS26" s="194"/>
      <c r="CAT26" s="194"/>
      <c r="CAU26" s="194"/>
      <c r="CAV26" s="194"/>
      <c r="CAW26" s="194"/>
      <c r="CAX26" s="194"/>
      <c r="CAY26" s="194"/>
      <c r="CAZ26" s="194"/>
      <c r="CBA26" s="194"/>
      <c r="CBB26" s="194"/>
      <c r="CBC26" s="194"/>
      <c r="CBD26" s="194"/>
      <c r="CBE26" s="194"/>
      <c r="CBF26" s="194"/>
      <c r="CBG26" s="194"/>
      <c r="CBH26" s="194"/>
      <c r="CBI26" s="194"/>
      <c r="CBJ26" s="194"/>
      <c r="CBK26" s="194"/>
      <c r="CBL26" s="194"/>
      <c r="CBM26" s="194"/>
      <c r="CBN26" s="194"/>
      <c r="CBO26" s="194"/>
      <c r="CBP26" s="194"/>
      <c r="CBQ26" s="194"/>
      <c r="CBR26" s="194"/>
      <c r="CBS26" s="194"/>
      <c r="CBT26" s="194"/>
      <c r="CBU26" s="194"/>
      <c r="CBV26" s="194"/>
      <c r="CBW26" s="194"/>
      <c r="CBX26" s="194"/>
      <c r="CBY26" s="194"/>
      <c r="CBZ26" s="194"/>
      <c r="CCA26" s="194"/>
      <c r="CCB26" s="194"/>
      <c r="CCC26" s="194"/>
      <c r="CCD26" s="194"/>
      <c r="CCE26" s="194"/>
      <c r="CCF26" s="194"/>
      <c r="CCG26" s="194"/>
      <c r="CCH26" s="194"/>
      <c r="CCI26" s="194"/>
      <c r="CCJ26" s="194"/>
      <c r="CCK26" s="194"/>
      <c r="CCL26" s="194"/>
      <c r="CCM26" s="194"/>
      <c r="CCN26" s="194"/>
      <c r="CCO26" s="194"/>
      <c r="CCP26" s="194"/>
      <c r="CCQ26" s="194"/>
      <c r="CCR26" s="194"/>
      <c r="CCS26" s="194"/>
      <c r="CCT26" s="194"/>
      <c r="CCU26" s="194"/>
      <c r="CCV26" s="194"/>
      <c r="CCW26" s="194"/>
      <c r="CCX26" s="194"/>
      <c r="CCY26" s="194"/>
      <c r="CCZ26" s="194"/>
      <c r="CDA26" s="194"/>
      <c r="CDB26" s="194"/>
      <c r="CDC26" s="194"/>
      <c r="CDD26" s="194"/>
      <c r="CDE26" s="194"/>
      <c r="CDF26" s="194"/>
      <c r="CDG26" s="194"/>
      <c r="CDH26" s="194"/>
      <c r="CDI26" s="194"/>
      <c r="CDJ26" s="194"/>
      <c r="CDK26" s="194"/>
      <c r="CDL26" s="194"/>
      <c r="CDM26" s="194"/>
      <c r="CDN26" s="194"/>
      <c r="CDO26" s="194"/>
      <c r="CDP26" s="194"/>
      <c r="CDQ26" s="194"/>
      <c r="CDR26" s="194"/>
      <c r="CDS26" s="194"/>
      <c r="CDT26" s="194"/>
      <c r="CDU26" s="194"/>
      <c r="CDV26" s="194"/>
      <c r="CDW26" s="194"/>
      <c r="CDX26" s="194"/>
      <c r="CDY26" s="194"/>
      <c r="CDZ26" s="194"/>
      <c r="CEA26" s="194"/>
      <c r="CEB26" s="194"/>
      <c r="CEC26" s="194"/>
      <c r="CED26" s="194"/>
      <c r="CEE26" s="194"/>
      <c r="CEF26" s="194"/>
      <c r="CEG26" s="194"/>
      <c r="CEH26" s="194"/>
      <c r="CEI26" s="194"/>
      <c r="CEJ26" s="194"/>
      <c r="CEK26" s="194"/>
      <c r="CEL26" s="194"/>
      <c r="CEM26" s="194"/>
      <c r="CEN26" s="194"/>
      <c r="CEO26" s="194"/>
      <c r="CEP26" s="194"/>
      <c r="CEQ26" s="194"/>
      <c r="CER26" s="194"/>
      <c r="CES26" s="194"/>
      <c r="CET26" s="194"/>
      <c r="CEU26" s="194"/>
      <c r="CEV26" s="194"/>
      <c r="CEW26" s="194"/>
      <c r="CEX26" s="194"/>
      <c r="CEY26" s="194"/>
      <c r="CEZ26" s="194"/>
      <c r="CFA26" s="194"/>
      <c r="CFB26" s="194"/>
      <c r="CFC26" s="194"/>
      <c r="CFD26" s="194"/>
      <c r="CFE26" s="194"/>
      <c r="CFF26" s="194"/>
      <c r="CFG26" s="194"/>
      <c r="CFH26" s="194"/>
      <c r="CFI26" s="194"/>
      <c r="CFJ26" s="194"/>
      <c r="CFK26" s="194"/>
      <c r="CFL26" s="194"/>
      <c r="CFM26" s="194"/>
      <c r="CFN26" s="194"/>
      <c r="CFO26" s="194"/>
      <c r="CFP26" s="194"/>
      <c r="CFQ26" s="194"/>
      <c r="CFR26" s="194"/>
      <c r="CFS26" s="194"/>
      <c r="CFT26" s="194"/>
      <c r="CFU26" s="194"/>
      <c r="CFV26" s="194"/>
      <c r="CFW26" s="194"/>
      <c r="CFX26" s="194"/>
      <c r="CFY26" s="194"/>
      <c r="CFZ26" s="194"/>
      <c r="CGA26" s="194"/>
      <c r="CGB26" s="194"/>
      <c r="CGC26" s="194"/>
      <c r="CGD26" s="194"/>
      <c r="CGE26" s="194"/>
      <c r="CGF26" s="194"/>
      <c r="CGG26" s="194"/>
      <c r="CGH26" s="194"/>
      <c r="CGI26" s="194"/>
      <c r="CGJ26" s="194"/>
      <c r="CGK26" s="194"/>
      <c r="CGL26" s="194"/>
      <c r="CGM26" s="194"/>
      <c r="CGN26" s="194"/>
      <c r="CGO26" s="194"/>
      <c r="CGP26" s="194"/>
      <c r="CGQ26" s="194"/>
      <c r="CGR26" s="194"/>
      <c r="CGS26" s="194"/>
      <c r="CGT26" s="194"/>
      <c r="CGU26" s="194"/>
      <c r="CGV26" s="194"/>
      <c r="CGW26" s="194"/>
      <c r="CGX26" s="194"/>
      <c r="CGY26" s="194"/>
      <c r="CGZ26" s="194"/>
      <c r="CHA26" s="194"/>
      <c r="CHB26" s="194"/>
      <c r="CHC26" s="194"/>
      <c r="CHD26" s="194"/>
      <c r="CHE26" s="194"/>
      <c r="CHF26" s="194"/>
      <c r="CHG26" s="194"/>
      <c r="CHH26" s="194"/>
      <c r="CHI26" s="194"/>
      <c r="CHJ26" s="194"/>
      <c r="CHK26" s="194"/>
      <c r="CHL26" s="194"/>
      <c r="CHM26" s="194"/>
      <c r="CHN26" s="194"/>
      <c r="CHO26" s="194"/>
      <c r="CHP26" s="194"/>
      <c r="CHQ26" s="194"/>
      <c r="CHR26" s="194"/>
      <c r="CHS26" s="194"/>
      <c r="CHT26" s="194"/>
      <c r="CHU26" s="194"/>
      <c r="CHV26" s="194"/>
      <c r="CHW26" s="194"/>
      <c r="CHX26" s="194"/>
      <c r="CHY26" s="194"/>
      <c r="CHZ26" s="194"/>
      <c r="CIA26" s="194"/>
      <c r="CIB26" s="194"/>
      <c r="CIC26" s="194"/>
      <c r="CID26" s="194"/>
      <c r="CIE26" s="194"/>
      <c r="CIF26" s="194"/>
      <c r="CIG26" s="194"/>
      <c r="CIH26" s="194"/>
      <c r="CII26" s="194"/>
      <c r="CIJ26" s="194"/>
      <c r="CIK26" s="194"/>
      <c r="CIL26" s="194"/>
      <c r="CIM26" s="194"/>
      <c r="CIN26" s="194"/>
      <c r="CIO26" s="194"/>
      <c r="CIP26" s="194"/>
      <c r="CIQ26" s="194"/>
      <c r="CIR26" s="194"/>
      <c r="CIS26" s="194"/>
      <c r="CIT26" s="194"/>
      <c r="CIU26" s="194"/>
      <c r="CIV26" s="194"/>
      <c r="CIW26" s="194"/>
      <c r="CIX26" s="194"/>
      <c r="CIY26" s="194"/>
      <c r="CIZ26" s="194"/>
      <c r="CJA26" s="194"/>
      <c r="CJB26" s="194"/>
      <c r="CJC26" s="194"/>
      <c r="CJD26" s="194"/>
      <c r="CJE26" s="194"/>
      <c r="CJF26" s="194"/>
      <c r="CJG26" s="194"/>
      <c r="CJH26" s="194"/>
      <c r="CJI26" s="194"/>
      <c r="CJJ26" s="194"/>
      <c r="CJK26" s="194"/>
      <c r="CJL26" s="194"/>
      <c r="CJM26" s="194"/>
      <c r="CJN26" s="194"/>
      <c r="CJO26" s="194"/>
      <c r="CJP26" s="194"/>
      <c r="CJQ26" s="194"/>
      <c r="CJR26" s="194"/>
      <c r="CJS26" s="194"/>
      <c r="CJT26" s="194"/>
      <c r="CJU26" s="194"/>
      <c r="CJV26" s="194"/>
      <c r="CJW26" s="194"/>
      <c r="CJX26" s="194"/>
      <c r="CJY26" s="194"/>
      <c r="CJZ26" s="194"/>
      <c r="CKA26" s="194"/>
      <c r="CKB26" s="194"/>
      <c r="CKC26" s="194"/>
      <c r="CKD26" s="194"/>
      <c r="CKE26" s="194"/>
      <c r="CKF26" s="194"/>
      <c r="CKG26" s="194"/>
      <c r="CKH26" s="194"/>
      <c r="CKI26" s="194"/>
      <c r="CKJ26" s="194"/>
      <c r="CKK26" s="194"/>
      <c r="CKL26" s="194"/>
      <c r="CKM26" s="194"/>
      <c r="CKN26" s="194"/>
      <c r="CKO26" s="194"/>
      <c r="CKP26" s="194"/>
      <c r="CKQ26" s="194"/>
      <c r="CKR26" s="194"/>
      <c r="CKS26" s="194"/>
      <c r="CKT26" s="194"/>
      <c r="CKU26" s="194"/>
      <c r="CKV26" s="194"/>
      <c r="CKW26" s="194"/>
      <c r="CKX26" s="194"/>
      <c r="CKY26" s="194"/>
      <c r="CKZ26" s="194"/>
      <c r="CLA26" s="194"/>
      <c r="CLB26" s="194"/>
      <c r="CLC26" s="194"/>
      <c r="CLD26" s="194"/>
      <c r="CLE26" s="194"/>
      <c r="CLF26" s="194"/>
      <c r="CLG26" s="194"/>
      <c r="CLH26" s="194"/>
      <c r="CLI26" s="194"/>
      <c r="CLJ26" s="194"/>
      <c r="CLK26" s="194"/>
      <c r="CLL26" s="194"/>
      <c r="CLM26" s="194"/>
      <c r="CLN26" s="194"/>
      <c r="CLO26" s="194"/>
      <c r="CLP26" s="194"/>
      <c r="CLQ26" s="194"/>
      <c r="CLR26" s="194"/>
      <c r="CLS26" s="194"/>
      <c r="CLT26" s="194"/>
      <c r="CLU26" s="194"/>
      <c r="CLV26" s="194"/>
      <c r="CLW26" s="194"/>
      <c r="CLX26" s="194"/>
      <c r="CLY26" s="194"/>
      <c r="CLZ26" s="194"/>
      <c r="CMA26" s="194"/>
      <c r="CMB26" s="194"/>
      <c r="CMC26" s="194"/>
      <c r="CMD26" s="194"/>
      <c r="CME26" s="194"/>
      <c r="CMF26" s="194"/>
      <c r="CMG26" s="194"/>
      <c r="CMH26" s="194"/>
      <c r="CMI26" s="194"/>
      <c r="CMJ26" s="194"/>
      <c r="CMK26" s="194"/>
      <c r="CML26" s="194"/>
      <c r="CMM26" s="194"/>
      <c r="CMN26" s="194"/>
      <c r="CMO26" s="194"/>
      <c r="CMP26" s="194"/>
      <c r="CMQ26" s="194"/>
      <c r="CMR26" s="194"/>
      <c r="CMS26" s="194"/>
      <c r="CMT26" s="194"/>
      <c r="CMU26" s="194"/>
      <c r="CMV26" s="194"/>
      <c r="CMW26" s="194"/>
      <c r="CMX26" s="194"/>
      <c r="CMY26" s="194"/>
      <c r="CMZ26" s="194"/>
      <c r="CNA26" s="194"/>
      <c r="CNB26" s="194"/>
      <c r="CNC26" s="194"/>
      <c r="CND26" s="194"/>
      <c r="CNE26" s="194"/>
      <c r="CNF26" s="194"/>
      <c r="CNG26" s="194"/>
      <c r="CNH26" s="194"/>
      <c r="CNI26" s="194"/>
      <c r="CNJ26" s="194"/>
      <c r="CNK26" s="194"/>
      <c r="CNL26" s="194"/>
      <c r="CNM26" s="194"/>
      <c r="CNN26" s="194"/>
      <c r="CNO26" s="194"/>
      <c r="CNP26" s="194"/>
      <c r="CNQ26" s="194"/>
      <c r="CNR26" s="194"/>
      <c r="CNS26" s="194"/>
      <c r="CNT26" s="194"/>
      <c r="CNU26" s="194"/>
      <c r="CNV26" s="194"/>
      <c r="CNW26" s="194"/>
      <c r="CNX26" s="194"/>
      <c r="CNY26" s="194"/>
      <c r="CNZ26" s="194"/>
      <c r="COA26" s="194"/>
      <c r="COB26" s="194"/>
      <c r="COC26" s="194"/>
      <c r="COD26" s="194"/>
      <c r="COE26" s="194"/>
      <c r="COF26" s="194"/>
      <c r="COG26" s="194"/>
      <c r="COH26" s="194"/>
      <c r="COI26" s="194"/>
      <c r="COJ26" s="194"/>
      <c r="COK26" s="194"/>
      <c r="COL26" s="194"/>
      <c r="COM26" s="194"/>
      <c r="CON26" s="194"/>
      <c r="COO26" s="194"/>
      <c r="COP26" s="194"/>
      <c r="COQ26" s="194"/>
      <c r="COR26" s="194"/>
      <c r="COS26" s="194"/>
      <c r="COT26" s="194"/>
      <c r="COU26" s="194"/>
      <c r="COV26" s="194"/>
      <c r="COW26" s="194"/>
      <c r="COX26" s="194"/>
      <c r="COY26" s="194"/>
      <c r="COZ26" s="194"/>
      <c r="CPA26" s="194"/>
      <c r="CPB26" s="194"/>
      <c r="CPC26" s="194"/>
      <c r="CPD26" s="194"/>
      <c r="CPE26" s="194"/>
      <c r="CPF26" s="194"/>
      <c r="CPG26" s="194"/>
      <c r="CPH26" s="194"/>
      <c r="CPI26" s="194"/>
      <c r="CPJ26" s="194"/>
      <c r="CPK26" s="194"/>
      <c r="CPL26" s="194"/>
      <c r="CPM26" s="194"/>
      <c r="CPN26" s="194"/>
      <c r="CPO26" s="194"/>
      <c r="CPP26" s="194"/>
      <c r="CPQ26" s="194"/>
      <c r="CPR26" s="194"/>
      <c r="CPS26" s="194"/>
      <c r="CPT26" s="194"/>
      <c r="CPU26" s="194"/>
      <c r="CPV26" s="194"/>
      <c r="CPW26" s="194"/>
      <c r="CPX26" s="194"/>
      <c r="CPY26" s="194"/>
      <c r="CPZ26" s="194"/>
      <c r="CQA26" s="194"/>
      <c r="CQB26" s="194"/>
      <c r="CQC26" s="194"/>
      <c r="CQD26" s="194"/>
      <c r="CQE26" s="194"/>
      <c r="CQF26" s="194"/>
      <c r="CQG26" s="194"/>
      <c r="CQH26" s="194"/>
      <c r="CQI26" s="194"/>
      <c r="CQJ26" s="194"/>
      <c r="CQK26" s="194"/>
      <c r="CQL26" s="194"/>
      <c r="CQM26" s="194"/>
      <c r="CQN26" s="194"/>
      <c r="CQO26" s="194"/>
      <c r="CQP26" s="194"/>
      <c r="CQQ26" s="194"/>
      <c r="CQR26" s="194"/>
      <c r="CQS26" s="194"/>
      <c r="CQT26" s="194"/>
      <c r="CQU26" s="194"/>
      <c r="CQV26" s="194"/>
      <c r="CQW26" s="194"/>
      <c r="CQX26" s="194"/>
      <c r="CQY26" s="194"/>
      <c r="CQZ26" s="194"/>
      <c r="CRA26" s="194"/>
      <c r="CRB26" s="194"/>
      <c r="CRC26" s="194"/>
      <c r="CRD26" s="194"/>
      <c r="CRE26" s="194"/>
      <c r="CRF26" s="194"/>
      <c r="CRG26" s="194"/>
      <c r="CRH26" s="194"/>
      <c r="CRI26" s="194"/>
      <c r="CRJ26" s="194"/>
      <c r="CRK26" s="194"/>
      <c r="CRL26" s="194"/>
      <c r="CRM26" s="194"/>
      <c r="CRN26" s="194"/>
      <c r="CRO26" s="194"/>
      <c r="CRP26" s="194"/>
      <c r="CRQ26" s="194"/>
      <c r="CRR26" s="194"/>
      <c r="CRS26" s="194"/>
      <c r="CRT26" s="194"/>
      <c r="CRU26" s="194"/>
      <c r="CRV26" s="194"/>
      <c r="CRW26" s="194"/>
      <c r="CRX26" s="194"/>
      <c r="CRY26" s="194"/>
      <c r="CRZ26" s="194"/>
      <c r="CSA26" s="194"/>
      <c r="CSB26" s="194"/>
      <c r="CSC26" s="194"/>
      <c r="CSD26" s="194"/>
      <c r="CSE26" s="194"/>
      <c r="CSF26" s="194"/>
      <c r="CSG26" s="194"/>
      <c r="CSH26" s="194"/>
      <c r="CSI26" s="194"/>
      <c r="CSJ26" s="194"/>
      <c r="CSK26" s="194"/>
      <c r="CSL26" s="194"/>
      <c r="CSM26" s="194"/>
      <c r="CSN26" s="194"/>
      <c r="CSO26" s="194"/>
      <c r="CSP26" s="194"/>
      <c r="CSQ26" s="194"/>
      <c r="CSR26" s="194"/>
      <c r="CSS26" s="194"/>
      <c r="CST26" s="194"/>
      <c r="CSU26" s="194"/>
      <c r="CSV26" s="194"/>
      <c r="CSW26" s="194"/>
      <c r="CSX26" s="194"/>
      <c r="CSY26" s="194"/>
      <c r="CSZ26" s="194"/>
      <c r="CTA26" s="194"/>
      <c r="CTB26" s="194"/>
      <c r="CTC26" s="194"/>
      <c r="CTD26" s="194"/>
      <c r="CTE26" s="194"/>
      <c r="CTF26" s="194"/>
      <c r="CTG26" s="194"/>
      <c r="CTH26" s="194"/>
      <c r="CTI26" s="194"/>
      <c r="CTJ26" s="194"/>
      <c r="CTK26" s="194"/>
      <c r="CTL26" s="194"/>
      <c r="CTM26" s="194"/>
      <c r="CTN26" s="194"/>
      <c r="CTO26" s="194"/>
      <c r="CTP26" s="194"/>
      <c r="CTQ26" s="194"/>
      <c r="CTR26" s="194"/>
      <c r="CTS26" s="194"/>
      <c r="CTT26" s="194"/>
      <c r="CTU26" s="194"/>
      <c r="CTV26" s="194"/>
      <c r="CTW26" s="194"/>
      <c r="CTX26" s="194"/>
      <c r="CTY26" s="194"/>
      <c r="CTZ26" s="194"/>
      <c r="CUA26" s="194"/>
      <c r="CUB26" s="194"/>
      <c r="CUC26" s="194"/>
      <c r="CUD26" s="194"/>
      <c r="CUE26" s="194"/>
      <c r="CUF26" s="194"/>
      <c r="CUG26" s="194"/>
      <c r="CUH26" s="194"/>
      <c r="CUI26" s="194"/>
      <c r="CUJ26" s="194"/>
      <c r="CUK26" s="194"/>
      <c r="CUL26" s="194"/>
      <c r="CUM26" s="194"/>
      <c r="CUN26" s="194"/>
      <c r="CUO26" s="194"/>
      <c r="CUP26" s="194"/>
      <c r="CUQ26" s="194"/>
      <c r="CUR26" s="194"/>
      <c r="CUS26" s="194"/>
      <c r="CUT26" s="194"/>
      <c r="CUU26" s="194"/>
      <c r="CUV26" s="194"/>
      <c r="CUW26" s="194"/>
      <c r="CUX26" s="194"/>
      <c r="CUY26" s="194"/>
      <c r="CUZ26" s="194"/>
      <c r="CVA26" s="194"/>
      <c r="CVB26" s="194"/>
      <c r="CVC26" s="194"/>
      <c r="CVD26" s="194"/>
      <c r="CVE26" s="194"/>
      <c r="CVF26" s="194"/>
      <c r="CVG26" s="194"/>
      <c r="CVH26" s="194"/>
      <c r="CVI26" s="194"/>
      <c r="CVJ26" s="194"/>
      <c r="CVK26" s="194"/>
      <c r="CVL26" s="194"/>
      <c r="CVM26" s="194"/>
      <c r="CVN26" s="194"/>
      <c r="CVO26" s="194"/>
      <c r="CVP26" s="194"/>
      <c r="CVQ26" s="194"/>
      <c r="CVR26" s="194"/>
      <c r="CVS26" s="194"/>
      <c r="CVT26" s="194"/>
      <c r="CVU26" s="194"/>
      <c r="CVV26" s="194"/>
      <c r="CVW26" s="194"/>
      <c r="CVX26" s="194"/>
      <c r="CVY26" s="194"/>
      <c r="CVZ26" s="194"/>
      <c r="CWA26" s="194"/>
      <c r="CWB26" s="194"/>
      <c r="CWC26" s="194"/>
      <c r="CWD26" s="194"/>
      <c r="CWE26" s="194"/>
      <c r="CWF26" s="194"/>
      <c r="CWG26" s="194"/>
      <c r="CWH26" s="194"/>
      <c r="CWI26" s="194"/>
      <c r="CWJ26" s="194"/>
      <c r="CWK26" s="194"/>
      <c r="CWL26" s="194"/>
      <c r="CWM26" s="194"/>
      <c r="CWN26" s="194"/>
      <c r="CWO26" s="194"/>
      <c r="CWP26" s="194"/>
      <c r="CWQ26" s="194"/>
      <c r="CWR26" s="194"/>
      <c r="CWS26" s="194"/>
      <c r="CWT26" s="194"/>
      <c r="CWU26" s="194"/>
      <c r="CWV26" s="194"/>
      <c r="CWW26" s="194"/>
      <c r="CWX26" s="194"/>
      <c r="CWY26" s="194"/>
      <c r="CWZ26" s="194"/>
      <c r="CXA26" s="194"/>
      <c r="CXB26" s="194"/>
      <c r="CXC26" s="194"/>
      <c r="CXD26" s="194"/>
      <c r="CXE26" s="194"/>
      <c r="CXF26" s="194"/>
      <c r="CXG26" s="194"/>
      <c r="CXH26" s="194"/>
      <c r="CXI26" s="194"/>
      <c r="CXJ26" s="194"/>
      <c r="CXK26" s="194"/>
      <c r="CXL26" s="194"/>
      <c r="CXM26" s="194"/>
      <c r="CXN26" s="194"/>
      <c r="CXO26" s="194"/>
      <c r="CXP26" s="194"/>
      <c r="CXQ26" s="194"/>
      <c r="CXR26" s="194"/>
      <c r="CXS26" s="194"/>
      <c r="CXT26" s="194"/>
      <c r="CXU26" s="194"/>
      <c r="CXV26" s="194"/>
      <c r="CXW26" s="194"/>
      <c r="CXX26" s="194"/>
      <c r="CXY26" s="194"/>
      <c r="CXZ26" s="194"/>
      <c r="CYA26" s="194"/>
      <c r="CYB26" s="194"/>
      <c r="CYC26" s="194"/>
      <c r="CYD26" s="194"/>
      <c r="CYE26" s="194"/>
      <c r="CYF26" s="194"/>
      <c r="CYG26" s="194"/>
      <c r="CYH26" s="194"/>
      <c r="CYI26" s="194"/>
      <c r="CYJ26" s="194"/>
      <c r="CYK26" s="194"/>
      <c r="CYL26" s="194"/>
      <c r="CYM26" s="194"/>
      <c r="CYN26" s="194"/>
      <c r="CYO26" s="194"/>
      <c r="CYP26" s="194"/>
      <c r="CYQ26" s="194"/>
      <c r="CYR26" s="194"/>
      <c r="CYS26" s="194"/>
      <c r="CYT26" s="194"/>
      <c r="CYU26" s="194"/>
      <c r="CYV26" s="194"/>
      <c r="CYW26" s="194"/>
      <c r="CYX26" s="194"/>
      <c r="CYY26" s="194"/>
      <c r="CYZ26" s="194"/>
      <c r="CZA26" s="194"/>
      <c r="CZB26" s="194"/>
      <c r="CZC26" s="194"/>
      <c r="CZD26" s="194"/>
      <c r="CZE26" s="194"/>
      <c r="CZF26" s="194"/>
      <c r="CZG26" s="194"/>
      <c r="CZH26" s="194"/>
      <c r="CZI26" s="194"/>
      <c r="CZJ26" s="194"/>
      <c r="CZK26" s="194"/>
      <c r="CZL26" s="194"/>
      <c r="CZM26" s="194"/>
      <c r="CZN26" s="194"/>
      <c r="CZO26" s="194"/>
      <c r="CZP26" s="194"/>
      <c r="CZQ26" s="194"/>
      <c r="CZR26" s="194"/>
      <c r="CZS26" s="194"/>
      <c r="CZT26" s="194"/>
      <c r="CZU26" s="194"/>
      <c r="CZV26" s="194"/>
      <c r="CZW26" s="194"/>
      <c r="CZX26" s="194"/>
      <c r="CZY26" s="194"/>
      <c r="CZZ26" s="194"/>
      <c r="DAA26" s="194"/>
      <c r="DAB26" s="194"/>
      <c r="DAC26" s="194"/>
      <c r="DAD26" s="194"/>
      <c r="DAE26" s="194"/>
      <c r="DAF26" s="194"/>
      <c r="DAG26" s="194"/>
      <c r="DAH26" s="194"/>
      <c r="DAI26" s="194"/>
      <c r="DAJ26" s="194"/>
      <c r="DAK26" s="194"/>
      <c r="DAL26" s="194"/>
      <c r="DAM26" s="194"/>
      <c r="DAN26" s="194"/>
      <c r="DAO26" s="194"/>
      <c r="DAP26" s="194"/>
      <c r="DAQ26" s="194"/>
      <c r="DAR26" s="194"/>
      <c r="DAS26" s="194"/>
      <c r="DAT26" s="194"/>
      <c r="DAU26" s="194"/>
      <c r="DAV26" s="194"/>
      <c r="DAW26" s="194"/>
      <c r="DAX26" s="194"/>
      <c r="DAY26" s="194"/>
      <c r="DAZ26" s="194"/>
      <c r="DBA26" s="194"/>
      <c r="DBB26" s="194"/>
      <c r="DBC26" s="194"/>
      <c r="DBD26" s="194"/>
      <c r="DBE26" s="194"/>
      <c r="DBF26" s="194"/>
      <c r="DBG26" s="194"/>
      <c r="DBH26" s="194"/>
      <c r="DBI26" s="194"/>
      <c r="DBJ26" s="194"/>
      <c r="DBK26" s="194"/>
      <c r="DBL26" s="194"/>
      <c r="DBM26" s="194"/>
      <c r="DBN26" s="194"/>
      <c r="DBO26" s="194"/>
      <c r="DBP26" s="194"/>
      <c r="DBQ26" s="194"/>
      <c r="DBR26" s="194"/>
      <c r="DBS26" s="194"/>
      <c r="DBT26" s="194"/>
      <c r="DBU26" s="194"/>
      <c r="DBV26" s="194"/>
      <c r="DBW26" s="194"/>
      <c r="DBX26" s="194"/>
      <c r="DBY26" s="194"/>
      <c r="DBZ26" s="194"/>
      <c r="DCA26" s="194"/>
      <c r="DCB26" s="194"/>
      <c r="DCC26" s="194"/>
      <c r="DCD26" s="194"/>
      <c r="DCE26" s="194"/>
      <c r="DCF26" s="194"/>
      <c r="DCG26" s="194"/>
      <c r="DCH26" s="194"/>
      <c r="DCI26" s="194"/>
      <c r="DCJ26" s="194"/>
      <c r="DCK26" s="194"/>
      <c r="DCL26" s="194"/>
      <c r="DCM26" s="194"/>
      <c r="DCN26" s="194"/>
      <c r="DCO26" s="194"/>
      <c r="DCP26" s="194"/>
      <c r="DCQ26" s="194"/>
      <c r="DCR26" s="194"/>
      <c r="DCS26" s="194"/>
      <c r="DCT26" s="194"/>
      <c r="DCU26" s="194"/>
      <c r="DCV26" s="194"/>
      <c r="DCW26" s="194"/>
      <c r="DCX26" s="194"/>
      <c r="DCY26" s="194"/>
      <c r="DCZ26" s="194"/>
      <c r="DDA26" s="194"/>
      <c r="DDB26" s="194"/>
      <c r="DDC26" s="194"/>
      <c r="DDD26" s="194"/>
      <c r="DDE26" s="194"/>
      <c r="DDF26" s="194"/>
      <c r="DDG26" s="194"/>
      <c r="DDH26" s="194"/>
      <c r="DDI26" s="194"/>
      <c r="DDJ26" s="194"/>
      <c r="DDK26" s="194"/>
      <c r="DDL26" s="194"/>
      <c r="DDM26" s="194"/>
      <c r="DDN26" s="194"/>
      <c r="DDO26" s="194"/>
      <c r="DDP26" s="194"/>
      <c r="DDQ26" s="194"/>
      <c r="DDR26" s="194"/>
      <c r="DDS26" s="194"/>
      <c r="DDT26" s="194"/>
      <c r="DDU26" s="194"/>
      <c r="DDV26" s="194"/>
      <c r="DDW26" s="194"/>
      <c r="DDX26" s="194"/>
      <c r="DDY26" s="194"/>
      <c r="DDZ26" s="194"/>
      <c r="DEA26" s="194"/>
      <c r="DEB26" s="194"/>
      <c r="DEC26" s="194"/>
      <c r="DED26" s="194"/>
      <c r="DEE26" s="194"/>
      <c r="DEF26" s="194"/>
      <c r="DEG26" s="194"/>
      <c r="DEH26" s="194"/>
      <c r="DEI26" s="194"/>
      <c r="DEJ26" s="194"/>
      <c r="DEK26" s="194"/>
      <c r="DEL26" s="194"/>
      <c r="DEM26" s="194"/>
      <c r="DEN26" s="194"/>
      <c r="DEO26" s="194"/>
      <c r="DEP26" s="194"/>
      <c r="DEQ26" s="194"/>
      <c r="DER26" s="194"/>
      <c r="DES26" s="194"/>
      <c r="DET26" s="194"/>
      <c r="DEU26" s="194"/>
      <c r="DEV26" s="194"/>
      <c r="DEW26" s="194"/>
      <c r="DEX26" s="194"/>
      <c r="DEY26" s="194"/>
      <c r="DEZ26" s="194"/>
      <c r="DFA26" s="194"/>
      <c r="DFB26" s="194"/>
      <c r="DFC26" s="194"/>
      <c r="DFD26" s="194"/>
      <c r="DFE26" s="194"/>
      <c r="DFF26" s="194"/>
      <c r="DFG26" s="194"/>
      <c r="DFH26" s="194"/>
      <c r="DFI26" s="194"/>
      <c r="DFJ26" s="194"/>
      <c r="DFK26" s="194"/>
      <c r="DFL26" s="194"/>
      <c r="DFM26" s="194"/>
      <c r="DFN26" s="194"/>
      <c r="DFO26" s="194"/>
      <c r="DFP26" s="194"/>
      <c r="DFQ26" s="194"/>
      <c r="DFR26" s="194"/>
      <c r="DFS26" s="194"/>
      <c r="DFT26" s="194"/>
      <c r="DFU26" s="194"/>
      <c r="DFV26" s="194"/>
      <c r="DFW26" s="194"/>
      <c r="DFX26" s="194"/>
      <c r="DFY26" s="194"/>
      <c r="DFZ26" s="194"/>
      <c r="DGA26" s="194"/>
      <c r="DGB26" s="194"/>
      <c r="DGC26" s="194"/>
      <c r="DGD26" s="194"/>
      <c r="DGE26" s="194"/>
      <c r="DGF26" s="194"/>
      <c r="DGG26" s="194"/>
      <c r="DGH26" s="194"/>
      <c r="DGI26" s="194"/>
      <c r="DGJ26" s="194"/>
      <c r="DGK26" s="194"/>
      <c r="DGL26" s="194"/>
      <c r="DGM26" s="194"/>
      <c r="DGN26" s="194"/>
      <c r="DGO26" s="194"/>
      <c r="DGP26" s="194"/>
      <c r="DGQ26" s="194"/>
      <c r="DGR26" s="194"/>
      <c r="DGS26" s="194"/>
      <c r="DGT26" s="194"/>
      <c r="DGU26" s="194"/>
      <c r="DGV26" s="194"/>
      <c r="DGW26" s="194"/>
      <c r="DGX26" s="194"/>
      <c r="DGY26" s="194"/>
      <c r="DGZ26" s="194"/>
      <c r="DHA26" s="194"/>
      <c r="DHB26" s="194"/>
      <c r="DHC26" s="194"/>
      <c r="DHD26" s="194"/>
      <c r="DHE26" s="194"/>
      <c r="DHF26" s="194"/>
      <c r="DHG26" s="194"/>
      <c r="DHH26" s="194"/>
      <c r="DHI26" s="194"/>
      <c r="DHJ26" s="194"/>
      <c r="DHK26" s="194"/>
      <c r="DHL26" s="194"/>
      <c r="DHM26" s="194"/>
      <c r="DHN26" s="194"/>
      <c r="DHO26" s="194"/>
      <c r="DHP26" s="194"/>
      <c r="DHQ26" s="194"/>
      <c r="DHR26" s="194"/>
      <c r="DHS26" s="194"/>
      <c r="DHT26" s="194"/>
      <c r="DHU26" s="194"/>
      <c r="DHV26" s="194"/>
      <c r="DHW26" s="194"/>
      <c r="DHX26" s="194"/>
      <c r="DHY26" s="194"/>
      <c r="DHZ26" s="194"/>
      <c r="DIA26" s="194"/>
      <c r="DIB26" s="194"/>
      <c r="DIC26" s="194"/>
      <c r="DID26" s="194"/>
      <c r="DIE26" s="194"/>
      <c r="DIF26" s="194"/>
      <c r="DIG26" s="194"/>
      <c r="DIH26" s="194"/>
      <c r="DII26" s="194"/>
      <c r="DIJ26" s="194"/>
      <c r="DIK26" s="194"/>
      <c r="DIL26" s="194"/>
      <c r="DIM26" s="194"/>
      <c r="DIN26" s="194"/>
      <c r="DIO26" s="194"/>
      <c r="DIP26" s="194"/>
      <c r="DIQ26" s="194"/>
      <c r="DIR26" s="194"/>
      <c r="DIS26" s="194"/>
      <c r="DIT26" s="194"/>
      <c r="DIU26" s="194"/>
      <c r="DIV26" s="194"/>
      <c r="DIW26" s="194"/>
      <c r="DIX26" s="194"/>
      <c r="DIY26" s="194"/>
      <c r="DIZ26" s="194"/>
      <c r="DJA26" s="194"/>
      <c r="DJB26" s="194"/>
      <c r="DJC26" s="194"/>
      <c r="DJD26" s="194"/>
      <c r="DJE26" s="194"/>
      <c r="DJF26" s="194"/>
      <c r="DJG26" s="194"/>
      <c r="DJH26" s="194"/>
      <c r="DJI26" s="194"/>
      <c r="DJJ26" s="194"/>
      <c r="DJK26" s="194"/>
      <c r="DJL26" s="194"/>
      <c r="DJM26" s="194"/>
      <c r="DJN26" s="194"/>
      <c r="DJO26" s="194"/>
      <c r="DJP26" s="194"/>
      <c r="DJQ26" s="194"/>
      <c r="DJR26" s="194"/>
      <c r="DJS26" s="194"/>
      <c r="DJT26" s="194"/>
      <c r="DJU26" s="194"/>
      <c r="DJV26" s="194"/>
      <c r="DJW26" s="194"/>
      <c r="DJX26" s="194"/>
      <c r="DJY26" s="194"/>
      <c r="DJZ26" s="194"/>
      <c r="DKA26" s="194"/>
      <c r="DKB26" s="194"/>
      <c r="DKC26" s="194"/>
      <c r="DKD26" s="194"/>
      <c r="DKE26" s="194"/>
      <c r="DKF26" s="194"/>
      <c r="DKG26" s="194"/>
      <c r="DKH26" s="194"/>
      <c r="DKI26" s="194"/>
      <c r="DKJ26" s="194"/>
      <c r="DKK26" s="194"/>
      <c r="DKL26" s="194"/>
      <c r="DKM26" s="194"/>
      <c r="DKN26" s="194"/>
      <c r="DKO26" s="194"/>
      <c r="DKP26" s="194"/>
      <c r="DKQ26" s="194"/>
      <c r="DKR26" s="194"/>
      <c r="DKS26" s="194"/>
      <c r="DKT26" s="194"/>
      <c r="DKU26" s="194"/>
      <c r="DKV26" s="194"/>
      <c r="DKW26" s="194"/>
      <c r="DKX26" s="194"/>
      <c r="DKY26" s="194"/>
      <c r="DKZ26" s="194"/>
      <c r="DLA26" s="194"/>
      <c r="DLB26" s="194"/>
      <c r="DLC26" s="194"/>
      <c r="DLD26" s="194"/>
      <c r="DLE26" s="194"/>
      <c r="DLF26" s="194"/>
      <c r="DLG26" s="194"/>
      <c r="DLH26" s="194"/>
      <c r="DLI26" s="194"/>
      <c r="DLJ26" s="194"/>
      <c r="DLK26" s="194"/>
      <c r="DLL26" s="194"/>
      <c r="DLM26" s="194"/>
      <c r="DLN26" s="194"/>
      <c r="DLO26" s="194"/>
      <c r="DLP26" s="194"/>
      <c r="DLQ26" s="194"/>
      <c r="DLR26" s="194"/>
      <c r="DLS26" s="194"/>
      <c r="DLT26" s="194"/>
      <c r="DLU26" s="194"/>
      <c r="DLV26" s="194"/>
      <c r="DLW26" s="194"/>
      <c r="DLX26" s="194"/>
      <c r="DLY26" s="194"/>
      <c r="DLZ26" s="194"/>
      <c r="DMA26" s="194"/>
      <c r="DMB26" s="194"/>
      <c r="DMC26" s="194"/>
      <c r="DMD26" s="194"/>
      <c r="DME26" s="194"/>
      <c r="DMF26" s="194"/>
      <c r="DMG26" s="194"/>
      <c r="DMH26" s="194"/>
      <c r="DMI26" s="194"/>
      <c r="DMJ26" s="194"/>
      <c r="DMK26" s="194"/>
      <c r="DML26" s="194"/>
      <c r="DMM26" s="194"/>
      <c r="DMN26" s="194"/>
      <c r="DMO26" s="194"/>
      <c r="DMP26" s="194"/>
      <c r="DMQ26" s="194"/>
      <c r="DMR26" s="194"/>
      <c r="DMS26" s="194"/>
      <c r="DMT26" s="194"/>
      <c r="DMU26" s="194"/>
      <c r="DMV26" s="194"/>
      <c r="DMW26" s="194"/>
      <c r="DMX26" s="194"/>
      <c r="DMY26" s="194"/>
      <c r="DMZ26" s="194"/>
      <c r="DNA26" s="194"/>
      <c r="DNB26" s="194"/>
      <c r="DNC26" s="194"/>
      <c r="DND26" s="194"/>
      <c r="DNE26" s="194"/>
      <c r="DNF26" s="194"/>
      <c r="DNG26" s="194"/>
      <c r="DNH26" s="194"/>
      <c r="DNI26" s="194"/>
      <c r="DNJ26" s="194"/>
      <c r="DNK26" s="194"/>
      <c r="DNL26" s="194"/>
      <c r="DNM26" s="194"/>
      <c r="DNN26" s="194"/>
      <c r="DNO26" s="194"/>
      <c r="DNP26" s="194"/>
      <c r="DNQ26" s="194"/>
      <c r="DNR26" s="194"/>
      <c r="DNS26" s="194"/>
      <c r="DNT26" s="194"/>
      <c r="DNU26" s="194"/>
      <c r="DNV26" s="194"/>
      <c r="DNW26" s="194"/>
      <c r="DNX26" s="194"/>
      <c r="DNY26" s="194"/>
      <c r="DNZ26" s="194"/>
      <c r="DOA26" s="194"/>
      <c r="DOB26" s="194"/>
      <c r="DOC26" s="194"/>
      <c r="DOD26" s="194"/>
      <c r="DOE26" s="194"/>
      <c r="DOF26" s="194"/>
      <c r="DOG26" s="194"/>
      <c r="DOH26" s="194"/>
      <c r="DOI26" s="194"/>
      <c r="DOJ26" s="194"/>
      <c r="DOK26" s="194"/>
      <c r="DOL26" s="194"/>
      <c r="DOM26" s="194"/>
      <c r="DON26" s="194"/>
      <c r="DOO26" s="194"/>
      <c r="DOP26" s="194"/>
      <c r="DOQ26" s="194"/>
      <c r="DOR26" s="194"/>
      <c r="DOS26" s="194"/>
      <c r="DOT26" s="194"/>
      <c r="DOU26" s="194"/>
      <c r="DOV26" s="194"/>
      <c r="DOW26" s="194"/>
      <c r="DOX26" s="194"/>
      <c r="DOY26" s="194"/>
      <c r="DOZ26" s="194"/>
      <c r="DPA26" s="194"/>
      <c r="DPB26" s="194"/>
      <c r="DPC26" s="194"/>
      <c r="DPD26" s="194"/>
      <c r="DPE26" s="194"/>
      <c r="DPF26" s="194"/>
      <c r="DPG26" s="194"/>
      <c r="DPH26" s="194"/>
      <c r="DPI26" s="194"/>
      <c r="DPJ26" s="194"/>
      <c r="DPK26" s="194"/>
      <c r="DPL26" s="194"/>
      <c r="DPM26" s="194"/>
      <c r="DPN26" s="194"/>
      <c r="DPO26" s="194"/>
      <c r="DPP26" s="194"/>
      <c r="DPQ26" s="194"/>
      <c r="DPR26" s="194"/>
      <c r="DPS26" s="194"/>
      <c r="DPT26" s="194"/>
      <c r="DPU26" s="194"/>
      <c r="DPV26" s="194"/>
      <c r="DPW26" s="194"/>
      <c r="DPX26" s="194"/>
      <c r="DPY26" s="194"/>
      <c r="DPZ26" s="194"/>
      <c r="DQA26" s="194"/>
      <c r="DQB26" s="194"/>
      <c r="DQC26" s="194"/>
      <c r="DQD26" s="194"/>
      <c r="DQE26" s="194"/>
      <c r="DQF26" s="194"/>
      <c r="DQG26" s="194"/>
      <c r="DQH26" s="194"/>
      <c r="DQI26" s="194"/>
      <c r="DQJ26" s="194"/>
      <c r="DQK26" s="194"/>
      <c r="DQL26" s="194"/>
      <c r="DQM26" s="194"/>
      <c r="DQN26" s="194"/>
      <c r="DQO26" s="194"/>
      <c r="DQP26" s="194"/>
      <c r="DQQ26" s="194"/>
      <c r="DQR26" s="194"/>
      <c r="DQS26" s="194"/>
      <c r="DQT26" s="194"/>
      <c r="DQU26" s="194"/>
      <c r="DQV26" s="194"/>
      <c r="DQW26" s="194"/>
      <c r="DQX26" s="194"/>
      <c r="DQY26" s="194"/>
      <c r="DQZ26" s="194"/>
      <c r="DRA26" s="194"/>
      <c r="DRB26" s="194"/>
      <c r="DRC26" s="194"/>
      <c r="DRD26" s="194"/>
      <c r="DRE26" s="194"/>
      <c r="DRF26" s="194"/>
      <c r="DRG26" s="194"/>
      <c r="DRH26" s="194"/>
      <c r="DRI26" s="194"/>
      <c r="DRJ26" s="194"/>
      <c r="DRK26" s="194"/>
      <c r="DRL26" s="194"/>
      <c r="DRM26" s="194"/>
      <c r="DRN26" s="194"/>
      <c r="DRO26" s="194"/>
      <c r="DRP26" s="194"/>
      <c r="DRQ26" s="194"/>
      <c r="DRR26" s="194"/>
      <c r="DRS26" s="194"/>
      <c r="DRT26" s="194"/>
      <c r="DRU26" s="194"/>
      <c r="DRV26" s="194"/>
      <c r="DRW26" s="194"/>
      <c r="DRX26" s="194"/>
      <c r="DRY26" s="194"/>
      <c r="DRZ26" s="194"/>
      <c r="DSA26" s="194"/>
      <c r="DSB26" s="194"/>
      <c r="DSC26" s="194"/>
      <c r="DSD26" s="194"/>
      <c r="DSE26" s="194"/>
      <c r="DSF26" s="194"/>
      <c r="DSG26" s="194"/>
      <c r="DSH26" s="194"/>
      <c r="DSI26" s="194"/>
      <c r="DSJ26" s="194"/>
      <c r="DSK26" s="194"/>
      <c r="DSL26" s="194"/>
      <c r="DSM26" s="194"/>
      <c r="DSN26" s="194"/>
      <c r="DSO26" s="194"/>
      <c r="DSP26" s="194"/>
      <c r="DSQ26" s="194"/>
      <c r="DSR26" s="194"/>
      <c r="DSS26" s="194"/>
      <c r="DST26" s="194"/>
      <c r="DSU26" s="194"/>
      <c r="DSV26" s="194"/>
      <c r="DSW26" s="194"/>
      <c r="DSX26" s="194"/>
      <c r="DSY26" s="194"/>
      <c r="DSZ26" s="194"/>
      <c r="DTA26" s="194"/>
      <c r="DTB26" s="194"/>
      <c r="DTC26" s="194"/>
      <c r="DTD26" s="194"/>
      <c r="DTE26" s="194"/>
      <c r="DTF26" s="194"/>
      <c r="DTG26" s="194"/>
      <c r="DTH26" s="194"/>
      <c r="DTI26" s="194"/>
      <c r="DTJ26" s="194"/>
      <c r="DTK26" s="194"/>
      <c r="DTL26" s="194"/>
      <c r="DTM26" s="194"/>
      <c r="DTN26" s="194"/>
      <c r="DTO26" s="194"/>
      <c r="DTP26" s="194"/>
      <c r="DTQ26" s="194"/>
      <c r="DTR26" s="194"/>
      <c r="DTS26" s="194"/>
      <c r="DTT26" s="194"/>
      <c r="DTU26" s="194"/>
      <c r="DTV26" s="194"/>
      <c r="DTW26" s="194"/>
      <c r="DTX26" s="194"/>
      <c r="DTY26" s="194"/>
      <c r="DTZ26" s="194"/>
      <c r="DUA26" s="194"/>
      <c r="DUB26" s="194"/>
      <c r="DUC26" s="194"/>
      <c r="DUD26" s="194"/>
      <c r="DUE26" s="194"/>
      <c r="DUF26" s="194"/>
      <c r="DUG26" s="194"/>
      <c r="DUH26" s="194"/>
      <c r="DUI26" s="194"/>
      <c r="DUJ26" s="194"/>
      <c r="DUK26" s="194"/>
      <c r="DUL26" s="194"/>
      <c r="DUM26" s="194"/>
      <c r="DUN26" s="194"/>
      <c r="DUO26" s="194"/>
      <c r="DUP26" s="194"/>
      <c r="DUQ26" s="194"/>
      <c r="DUR26" s="194"/>
      <c r="DUS26" s="194"/>
      <c r="DUT26" s="194"/>
      <c r="DUU26" s="194"/>
      <c r="DUV26" s="194"/>
      <c r="DUW26" s="194"/>
      <c r="DUX26" s="194"/>
      <c r="DUY26" s="194"/>
      <c r="DUZ26" s="194"/>
      <c r="DVA26" s="194"/>
      <c r="DVB26" s="194"/>
      <c r="DVC26" s="194"/>
      <c r="DVD26" s="194"/>
      <c r="DVE26" s="194"/>
      <c r="DVF26" s="194"/>
      <c r="DVG26" s="194"/>
      <c r="DVH26" s="194"/>
      <c r="DVI26" s="194"/>
      <c r="DVJ26" s="194"/>
      <c r="DVK26" s="194"/>
      <c r="DVL26" s="194"/>
      <c r="DVM26" s="194"/>
      <c r="DVN26" s="194"/>
      <c r="DVO26" s="194"/>
      <c r="DVP26" s="194"/>
      <c r="DVQ26" s="194"/>
      <c r="DVR26" s="194"/>
      <c r="DVS26" s="194"/>
      <c r="DVT26" s="194"/>
      <c r="DVU26" s="194"/>
      <c r="DVV26" s="194"/>
      <c r="DVW26" s="194"/>
      <c r="DVX26" s="194"/>
      <c r="DVY26" s="194"/>
      <c r="DVZ26" s="194"/>
      <c r="DWA26" s="194"/>
      <c r="DWB26" s="194"/>
      <c r="DWC26" s="194"/>
      <c r="DWD26" s="194"/>
      <c r="DWE26" s="194"/>
      <c r="DWF26" s="194"/>
      <c r="DWG26" s="194"/>
      <c r="DWH26" s="194"/>
      <c r="DWI26" s="194"/>
      <c r="DWJ26" s="194"/>
      <c r="DWK26" s="194"/>
      <c r="DWL26" s="194"/>
      <c r="DWM26" s="194"/>
      <c r="DWN26" s="194"/>
      <c r="DWO26" s="194"/>
      <c r="DWP26" s="194"/>
      <c r="DWQ26" s="194"/>
      <c r="DWR26" s="194"/>
      <c r="DWS26" s="194"/>
      <c r="DWT26" s="194"/>
      <c r="DWU26" s="194"/>
      <c r="DWV26" s="194"/>
      <c r="DWW26" s="194"/>
      <c r="DWX26" s="194"/>
      <c r="DWY26" s="194"/>
      <c r="DWZ26" s="194"/>
      <c r="DXA26" s="194"/>
      <c r="DXB26" s="194"/>
      <c r="DXC26" s="194"/>
      <c r="DXD26" s="194"/>
      <c r="DXE26" s="194"/>
      <c r="DXF26" s="194"/>
      <c r="DXG26" s="194"/>
      <c r="DXH26" s="194"/>
      <c r="DXI26" s="194"/>
      <c r="DXJ26" s="194"/>
      <c r="DXK26" s="194"/>
      <c r="DXL26" s="194"/>
      <c r="DXM26" s="194"/>
      <c r="DXN26" s="194"/>
      <c r="DXO26" s="194"/>
      <c r="DXP26" s="194"/>
      <c r="DXQ26" s="194"/>
      <c r="DXR26" s="194"/>
      <c r="DXS26" s="194"/>
      <c r="DXT26" s="194"/>
      <c r="DXU26" s="194"/>
      <c r="DXV26" s="194"/>
      <c r="DXW26" s="194"/>
      <c r="DXX26" s="194"/>
      <c r="DXY26" s="194"/>
      <c r="DXZ26" s="194"/>
      <c r="DYA26" s="194"/>
      <c r="DYB26" s="194"/>
      <c r="DYC26" s="194"/>
      <c r="DYD26" s="194"/>
      <c r="DYE26" s="194"/>
      <c r="DYF26" s="194"/>
      <c r="DYG26" s="194"/>
      <c r="DYH26" s="194"/>
      <c r="DYI26" s="194"/>
      <c r="DYJ26" s="194"/>
      <c r="DYK26" s="194"/>
      <c r="DYL26" s="194"/>
      <c r="DYM26" s="194"/>
      <c r="DYN26" s="194"/>
      <c r="DYO26" s="194"/>
      <c r="DYP26" s="194"/>
      <c r="DYQ26" s="194"/>
      <c r="DYR26" s="194"/>
      <c r="DYS26" s="194"/>
      <c r="DYT26" s="194"/>
      <c r="DYU26" s="194"/>
      <c r="DYV26" s="194"/>
      <c r="DYW26" s="194"/>
      <c r="DYX26" s="194"/>
      <c r="DYY26" s="194"/>
      <c r="DYZ26" s="194"/>
      <c r="DZA26" s="194"/>
      <c r="DZB26" s="194"/>
      <c r="DZC26" s="194"/>
      <c r="DZD26" s="194"/>
      <c r="DZE26" s="194"/>
      <c r="DZF26" s="194"/>
      <c r="DZG26" s="194"/>
      <c r="DZH26" s="194"/>
      <c r="DZI26" s="194"/>
      <c r="DZJ26" s="194"/>
      <c r="DZK26" s="194"/>
      <c r="DZL26" s="194"/>
      <c r="DZM26" s="194"/>
      <c r="DZN26" s="194"/>
      <c r="DZO26" s="194"/>
      <c r="DZP26" s="194"/>
      <c r="DZQ26" s="194"/>
      <c r="DZR26" s="194"/>
      <c r="DZS26" s="194"/>
      <c r="DZT26" s="194"/>
      <c r="DZU26" s="194"/>
      <c r="DZV26" s="194"/>
      <c r="DZW26" s="194"/>
      <c r="DZX26" s="194"/>
      <c r="DZY26" s="194"/>
      <c r="DZZ26" s="194"/>
      <c r="EAA26" s="194"/>
      <c r="EAB26" s="194"/>
      <c r="EAC26" s="194"/>
      <c r="EAD26" s="194"/>
      <c r="EAE26" s="194"/>
      <c r="EAF26" s="194"/>
      <c r="EAG26" s="194"/>
      <c r="EAH26" s="194"/>
      <c r="EAI26" s="194"/>
      <c r="EAJ26" s="194"/>
      <c r="EAK26" s="194"/>
      <c r="EAL26" s="194"/>
      <c r="EAM26" s="194"/>
      <c r="EAN26" s="194"/>
      <c r="EAO26" s="194"/>
      <c r="EAP26" s="194"/>
      <c r="EAQ26" s="194"/>
      <c r="EAR26" s="194"/>
      <c r="EAS26" s="194"/>
      <c r="EAT26" s="194"/>
      <c r="EAU26" s="194"/>
      <c r="EAV26" s="194"/>
      <c r="EAW26" s="194"/>
      <c r="EAX26" s="194"/>
      <c r="EAY26" s="194"/>
      <c r="EAZ26" s="194"/>
      <c r="EBA26" s="194"/>
      <c r="EBB26" s="194"/>
      <c r="EBC26" s="194"/>
      <c r="EBD26" s="194"/>
      <c r="EBE26" s="194"/>
      <c r="EBF26" s="194"/>
      <c r="EBG26" s="194"/>
      <c r="EBH26" s="194"/>
      <c r="EBI26" s="194"/>
      <c r="EBJ26" s="194"/>
      <c r="EBK26" s="194"/>
      <c r="EBL26" s="194"/>
      <c r="EBM26" s="194"/>
      <c r="EBN26" s="194"/>
      <c r="EBO26" s="194"/>
      <c r="EBP26" s="194"/>
      <c r="EBQ26" s="194"/>
      <c r="EBR26" s="194"/>
      <c r="EBS26" s="194"/>
      <c r="EBT26" s="194"/>
      <c r="EBU26" s="194"/>
      <c r="EBV26" s="194"/>
      <c r="EBW26" s="194"/>
      <c r="EBX26" s="194"/>
      <c r="EBY26" s="194"/>
      <c r="EBZ26" s="194"/>
      <c r="ECA26" s="194"/>
      <c r="ECB26" s="194"/>
      <c r="ECC26" s="194"/>
      <c r="ECD26" s="194"/>
      <c r="ECE26" s="194"/>
      <c r="ECF26" s="194"/>
      <c r="ECG26" s="194"/>
      <c r="ECH26" s="194"/>
      <c r="ECI26" s="194"/>
      <c r="ECJ26" s="194"/>
      <c r="ECK26" s="194"/>
      <c r="ECL26" s="194"/>
      <c r="ECM26" s="194"/>
      <c r="ECN26" s="194"/>
      <c r="ECO26" s="194"/>
      <c r="ECP26" s="194"/>
      <c r="ECQ26" s="194"/>
      <c r="ECR26" s="194"/>
      <c r="ECS26" s="194"/>
      <c r="ECT26" s="194"/>
      <c r="ECU26" s="194"/>
      <c r="ECV26" s="194"/>
      <c r="ECW26" s="194"/>
      <c r="ECX26" s="194"/>
      <c r="ECY26" s="194"/>
      <c r="ECZ26" s="194"/>
      <c r="EDA26" s="194"/>
      <c r="EDB26" s="194"/>
      <c r="EDC26" s="194"/>
      <c r="EDD26" s="194"/>
      <c r="EDE26" s="194"/>
      <c r="EDF26" s="194"/>
      <c r="EDG26" s="194"/>
      <c r="EDH26" s="194"/>
      <c r="EDI26" s="194"/>
      <c r="EDJ26" s="194"/>
      <c r="EDK26" s="194"/>
      <c r="EDL26" s="194"/>
      <c r="EDM26" s="194"/>
      <c r="EDN26" s="194"/>
      <c r="EDO26" s="194"/>
      <c r="EDP26" s="194"/>
      <c r="EDQ26" s="194"/>
      <c r="EDR26" s="194"/>
      <c r="EDS26" s="194"/>
      <c r="EDT26" s="194"/>
      <c r="EDU26" s="194"/>
      <c r="EDV26" s="194"/>
      <c r="EDW26" s="194"/>
      <c r="EDX26" s="194"/>
      <c r="EDY26" s="194"/>
      <c r="EDZ26" s="194"/>
      <c r="EEA26" s="194"/>
      <c r="EEB26" s="194"/>
      <c r="EEC26" s="194"/>
      <c r="EED26" s="194"/>
      <c r="EEE26" s="194"/>
      <c r="EEF26" s="194"/>
      <c r="EEG26" s="194"/>
      <c r="EEH26" s="194"/>
      <c r="EEI26" s="194"/>
      <c r="EEJ26" s="194"/>
      <c r="EEK26" s="194"/>
      <c r="EEL26" s="194"/>
      <c r="EEM26" s="194"/>
      <c r="EEN26" s="194"/>
      <c r="EEO26" s="194"/>
      <c r="EEP26" s="194"/>
      <c r="EEQ26" s="194"/>
      <c r="EER26" s="194"/>
      <c r="EES26" s="194"/>
      <c r="EET26" s="194"/>
      <c r="EEU26" s="194"/>
      <c r="EEV26" s="194"/>
      <c r="EEW26" s="194"/>
      <c r="EEX26" s="194"/>
      <c r="EEY26" s="194"/>
      <c r="EEZ26" s="194"/>
      <c r="EFA26" s="194"/>
      <c r="EFB26" s="194"/>
      <c r="EFC26" s="194"/>
      <c r="EFD26" s="194"/>
      <c r="EFE26" s="194"/>
      <c r="EFF26" s="194"/>
      <c r="EFG26" s="194"/>
      <c r="EFH26" s="194"/>
      <c r="EFI26" s="194"/>
      <c r="EFJ26" s="194"/>
      <c r="EFK26" s="194"/>
      <c r="EFL26" s="194"/>
      <c r="EFM26" s="194"/>
      <c r="EFN26" s="194"/>
      <c r="EFO26" s="194"/>
      <c r="EFP26" s="194"/>
      <c r="EFQ26" s="194"/>
      <c r="EFR26" s="194"/>
      <c r="EFS26" s="194"/>
      <c r="EFT26" s="194"/>
      <c r="EFU26" s="194"/>
      <c r="EFV26" s="194"/>
      <c r="EFW26" s="194"/>
      <c r="EFX26" s="194"/>
      <c r="EFY26" s="194"/>
      <c r="EFZ26" s="194"/>
      <c r="EGA26" s="194"/>
      <c r="EGB26" s="194"/>
      <c r="EGC26" s="194"/>
      <c r="EGD26" s="194"/>
      <c r="EGE26" s="194"/>
      <c r="EGF26" s="194"/>
      <c r="EGG26" s="194"/>
      <c r="EGH26" s="194"/>
      <c r="EGI26" s="194"/>
      <c r="EGJ26" s="194"/>
      <c r="EGK26" s="194"/>
      <c r="EGL26" s="194"/>
      <c r="EGM26" s="194"/>
      <c r="EGN26" s="194"/>
      <c r="EGO26" s="194"/>
      <c r="EGP26" s="194"/>
      <c r="EGQ26" s="194"/>
      <c r="EGR26" s="194"/>
      <c r="EGS26" s="194"/>
      <c r="EGT26" s="194"/>
      <c r="EGU26" s="194"/>
      <c r="EGV26" s="194"/>
      <c r="EGW26" s="194"/>
      <c r="EGX26" s="194"/>
      <c r="EGY26" s="194"/>
      <c r="EGZ26" s="194"/>
      <c r="EHA26" s="194"/>
      <c r="EHB26" s="194"/>
      <c r="EHC26" s="194"/>
      <c r="EHD26" s="194"/>
      <c r="EHE26" s="194"/>
      <c r="EHF26" s="194"/>
      <c r="EHG26" s="194"/>
      <c r="EHH26" s="194"/>
      <c r="EHI26" s="194"/>
      <c r="EHJ26" s="194"/>
      <c r="EHK26" s="194"/>
      <c r="EHL26" s="194"/>
      <c r="EHM26" s="194"/>
      <c r="EHN26" s="194"/>
      <c r="EHO26" s="194"/>
      <c r="EHP26" s="194"/>
      <c r="EHQ26" s="194"/>
      <c r="EHR26" s="194"/>
      <c r="EHS26" s="194"/>
      <c r="EHT26" s="194"/>
      <c r="EHU26" s="194"/>
      <c r="EHV26" s="194"/>
      <c r="EHW26" s="194"/>
      <c r="EHX26" s="194"/>
      <c r="EHY26" s="194"/>
      <c r="EHZ26" s="194"/>
      <c r="EIA26" s="194"/>
      <c r="EIB26" s="194"/>
      <c r="EIC26" s="194"/>
      <c r="EID26" s="194"/>
      <c r="EIE26" s="194"/>
      <c r="EIF26" s="194"/>
      <c r="EIG26" s="194"/>
      <c r="EIH26" s="194"/>
      <c r="EII26" s="194"/>
      <c r="EIJ26" s="194"/>
      <c r="EIK26" s="194"/>
      <c r="EIL26" s="194"/>
      <c r="EIM26" s="194"/>
      <c r="EIN26" s="194"/>
      <c r="EIO26" s="194"/>
      <c r="EIP26" s="194"/>
      <c r="EIQ26" s="194"/>
      <c r="EIR26" s="194"/>
      <c r="EIS26" s="194"/>
      <c r="EIT26" s="194"/>
      <c r="EIU26" s="194"/>
      <c r="EIV26" s="194"/>
      <c r="EIW26" s="194"/>
      <c r="EIX26" s="194"/>
      <c r="EIY26" s="194"/>
      <c r="EIZ26" s="194"/>
      <c r="EJA26" s="194"/>
      <c r="EJB26" s="194"/>
      <c r="EJC26" s="194"/>
      <c r="EJD26" s="194"/>
      <c r="EJE26" s="194"/>
      <c r="EJF26" s="194"/>
      <c r="EJG26" s="194"/>
      <c r="EJH26" s="194"/>
      <c r="EJI26" s="194"/>
      <c r="EJJ26" s="194"/>
      <c r="EJK26" s="194"/>
      <c r="EJL26" s="194"/>
      <c r="EJM26" s="194"/>
      <c r="EJN26" s="194"/>
      <c r="EJO26" s="194"/>
      <c r="EJP26" s="194"/>
      <c r="EJQ26" s="194"/>
      <c r="EJR26" s="194"/>
      <c r="EJS26" s="194"/>
      <c r="EJT26" s="194"/>
      <c r="EJU26" s="194"/>
      <c r="EJV26" s="194"/>
      <c r="EJW26" s="194"/>
      <c r="EJX26" s="194"/>
      <c r="EJY26" s="194"/>
      <c r="EJZ26" s="194"/>
      <c r="EKA26" s="194"/>
      <c r="EKB26" s="194"/>
      <c r="EKC26" s="194"/>
      <c r="EKD26" s="194"/>
      <c r="EKE26" s="194"/>
      <c r="EKF26" s="194"/>
      <c r="EKG26" s="194"/>
      <c r="EKH26" s="194"/>
      <c r="EKI26" s="194"/>
      <c r="EKJ26" s="194"/>
      <c r="EKK26" s="194"/>
      <c r="EKL26" s="194"/>
      <c r="EKM26" s="194"/>
      <c r="EKN26" s="194"/>
      <c r="EKO26" s="194"/>
      <c r="EKP26" s="194"/>
      <c r="EKQ26" s="194"/>
      <c r="EKR26" s="194"/>
      <c r="EKS26" s="194"/>
      <c r="EKT26" s="194"/>
      <c r="EKU26" s="194"/>
      <c r="EKV26" s="194"/>
      <c r="EKW26" s="194"/>
      <c r="EKX26" s="194"/>
      <c r="EKY26" s="194"/>
      <c r="EKZ26" s="194"/>
      <c r="ELA26" s="194"/>
      <c r="ELB26" s="194"/>
      <c r="ELC26" s="194"/>
      <c r="ELD26" s="194"/>
      <c r="ELE26" s="194"/>
      <c r="ELF26" s="194"/>
      <c r="ELG26" s="194"/>
      <c r="ELH26" s="194"/>
      <c r="ELI26" s="194"/>
      <c r="ELJ26" s="194"/>
      <c r="ELK26" s="194"/>
      <c r="ELL26" s="194"/>
      <c r="ELM26" s="194"/>
      <c r="ELN26" s="194"/>
      <c r="ELO26" s="194"/>
      <c r="ELP26" s="194"/>
      <c r="ELQ26" s="194"/>
      <c r="ELR26" s="194"/>
      <c r="ELS26" s="194"/>
      <c r="ELT26" s="194"/>
      <c r="ELU26" s="194"/>
      <c r="ELV26" s="194"/>
      <c r="ELW26" s="194"/>
      <c r="ELX26" s="194"/>
      <c r="ELY26" s="194"/>
      <c r="ELZ26" s="194"/>
      <c r="EMA26" s="194"/>
      <c r="EMB26" s="194"/>
      <c r="EMC26" s="194"/>
      <c r="EMD26" s="194"/>
      <c r="EME26" s="194"/>
      <c r="EMF26" s="194"/>
      <c r="EMG26" s="194"/>
      <c r="EMH26" s="194"/>
      <c r="EMI26" s="194"/>
      <c r="EMJ26" s="194"/>
      <c r="EMK26" s="194"/>
      <c r="EML26" s="194"/>
      <c r="EMM26" s="194"/>
      <c r="EMN26" s="194"/>
      <c r="EMO26" s="194"/>
      <c r="EMP26" s="194"/>
      <c r="EMQ26" s="194"/>
      <c r="EMR26" s="194"/>
      <c r="EMS26" s="194"/>
      <c r="EMT26" s="194"/>
      <c r="EMU26" s="194"/>
      <c r="EMV26" s="194"/>
      <c r="EMW26" s="194"/>
      <c r="EMX26" s="194"/>
      <c r="EMY26" s="194"/>
      <c r="EMZ26" s="194"/>
      <c r="ENA26" s="194"/>
      <c r="ENB26" s="194"/>
      <c r="ENC26" s="194"/>
      <c r="END26" s="194"/>
      <c r="ENE26" s="194"/>
      <c r="ENF26" s="194"/>
      <c r="ENG26" s="194"/>
      <c r="ENH26" s="194"/>
      <c r="ENI26" s="194"/>
      <c r="ENJ26" s="194"/>
      <c r="ENK26" s="194"/>
      <c r="ENL26" s="194"/>
      <c r="ENM26" s="194"/>
      <c r="ENN26" s="194"/>
      <c r="ENO26" s="194"/>
      <c r="ENP26" s="194"/>
      <c r="ENQ26" s="194"/>
      <c r="ENR26" s="194"/>
      <c r="ENS26" s="194"/>
      <c r="ENT26" s="194"/>
      <c r="ENU26" s="194"/>
      <c r="ENV26" s="194"/>
      <c r="ENW26" s="194"/>
      <c r="ENX26" s="194"/>
      <c r="ENY26" s="194"/>
      <c r="ENZ26" s="194"/>
      <c r="EOA26" s="194"/>
      <c r="EOB26" s="194"/>
      <c r="EOC26" s="194"/>
      <c r="EOD26" s="194"/>
      <c r="EOE26" s="194"/>
      <c r="EOF26" s="194"/>
      <c r="EOG26" s="194"/>
      <c r="EOH26" s="194"/>
      <c r="EOI26" s="194"/>
      <c r="EOJ26" s="194"/>
      <c r="EOK26" s="194"/>
      <c r="EOL26" s="194"/>
      <c r="EOM26" s="194"/>
      <c r="EON26" s="194"/>
      <c r="EOO26" s="194"/>
      <c r="EOP26" s="194"/>
      <c r="EOQ26" s="194"/>
      <c r="EOR26" s="194"/>
      <c r="EOS26" s="194"/>
      <c r="EOT26" s="194"/>
      <c r="EOU26" s="194"/>
      <c r="EOV26" s="194"/>
      <c r="EOW26" s="194"/>
      <c r="EOX26" s="194"/>
      <c r="EOY26" s="194"/>
      <c r="EOZ26" s="194"/>
      <c r="EPA26" s="194"/>
      <c r="EPB26" s="194"/>
      <c r="EPC26" s="194"/>
      <c r="EPD26" s="194"/>
      <c r="EPE26" s="194"/>
      <c r="EPF26" s="194"/>
      <c r="EPG26" s="194"/>
      <c r="EPH26" s="194"/>
      <c r="EPI26" s="194"/>
      <c r="EPJ26" s="194"/>
      <c r="EPK26" s="194"/>
      <c r="EPL26" s="194"/>
      <c r="EPM26" s="194"/>
      <c r="EPN26" s="194"/>
      <c r="EPO26" s="194"/>
      <c r="EPP26" s="194"/>
      <c r="EPQ26" s="194"/>
      <c r="EPR26" s="194"/>
      <c r="EPS26" s="194"/>
      <c r="EPT26" s="194"/>
      <c r="EPU26" s="194"/>
      <c r="EPV26" s="194"/>
      <c r="EPW26" s="194"/>
      <c r="EPX26" s="194"/>
      <c r="EPY26" s="194"/>
      <c r="EPZ26" s="194"/>
      <c r="EQA26" s="194"/>
      <c r="EQB26" s="194"/>
      <c r="EQC26" s="194"/>
      <c r="EQD26" s="194"/>
      <c r="EQE26" s="194"/>
      <c r="EQF26" s="194"/>
      <c r="EQG26" s="194"/>
      <c r="EQH26" s="194"/>
      <c r="EQI26" s="194"/>
      <c r="EQJ26" s="194"/>
      <c r="EQK26" s="194"/>
      <c r="EQL26" s="194"/>
      <c r="EQM26" s="194"/>
      <c r="EQN26" s="194"/>
      <c r="EQO26" s="194"/>
      <c r="EQP26" s="194"/>
      <c r="EQQ26" s="194"/>
      <c r="EQR26" s="194"/>
      <c r="EQS26" s="194"/>
      <c r="EQT26" s="194"/>
      <c r="EQU26" s="194"/>
      <c r="EQV26" s="194"/>
      <c r="EQW26" s="194"/>
      <c r="EQX26" s="194"/>
      <c r="EQY26" s="194"/>
      <c r="EQZ26" s="194"/>
      <c r="ERA26" s="194"/>
      <c r="ERB26" s="194"/>
      <c r="ERC26" s="194"/>
      <c r="ERD26" s="194"/>
      <c r="ERE26" s="194"/>
      <c r="ERF26" s="194"/>
      <c r="ERG26" s="194"/>
      <c r="ERH26" s="194"/>
      <c r="ERI26" s="194"/>
      <c r="ERJ26" s="194"/>
      <c r="ERK26" s="194"/>
      <c r="ERL26" s="194"/>
      <c r="ERM26" s="194"/>
      <c r="ERN26" s="194"/>
      <c r="ERO26" s="194"/>
      <c r="ERP26" s="194"/>
      <c r="ERQ26" s="194"/>
      <c r="ERR26" s="194"/>
      <c r="ERS26" s="194"/>
      <c r="ERT26" s="194"/>
      <c r="ERU26" s="194"/>
      <c r="ERV26" s="194"/>
      <c r="ERW26" s="194"/>
      <c r="ERX26" s="194"/>
      <c r="ERY26" s="194"/>
      <c r="ERZ26" s="194"/>
      <c r="ESA26" s="194"/>
      <c r="ESB26" s="194"/>
      <c r="ESC26" s="194"/>
      <c r="ESD26" s="194"/>
      <c r="ESE26" s="194"/>
      <c r="ESF26" s="194"/>
      <c r="ESG26" s="194"/>
      <c r="ESH26" s="194"/>
      <c r="ESI26" s="194"/>
      <c r="ESJ26" s="194"/>
      <c r="ESK26" s="194"/>
      <c r="ESL26" s="194"/>
      <c r="ESM26" s="194"/>
      <c r="ESN26" s="194"/>
      <c r="ESO26" s="194"/>
      <c r="ESP26" s="194"/>
      <c r="ESQ26" s="194"/>
      <c r="ESR26" s="194"/>
      <c r="ESS26" s="194"/>
      <c r="EST26" s="194"/>
      <c r="ESU26" s="194"/>
      <c r="ESV26" s="194"/>
      <c r="ESW26" s="194"/>
      <c r="ESX26" s="194"/>
      <c r="ESY26" s="194"/>
      <c r="ESZ26" s="194"/>
      <c r="ETA26" s="194"/>
      <c r="ETB26" s="194"/>
      <c r="ETC26" s="194"/>
      <c r="ETD26" s="194"/>
      <c r="ETE26" s="194"/>
      <c r="ETF26" s="194"/>
      <c r="ETG26" s="194"/>
      <c r="ETH26" s="194"/>
      <c r="ETI26" s="194"/>
      <c r="ETJ26" s="194"/>
      <c r="ETK26" s="194"/>
      <c r="ETL26" s="194"/>
      <c r="ETM26" s="194"/>
      <c r="ETN26" s="194"/>
      <c r="ETO26" s="194"/>
      <c r="ETP26" s="194"/>
      <c r="ETQ26" s="194"/>
      <c r="ETR26" s="194"/>
      <c r="ETS26" s="194"/>
      <c r="ETT26" s="194"/>
      <c r="ETU26" s="194"/>
      <c r="ETV26" s="194"/>
      <c r="ETW26" s="194"/>
      <c r="ETX26" s="194"/>
      <c r="ETY26" s="194"/>
      <c r="ETZ26" s="194"/>
      <c r="EUA26" s="194"/>
      <c r="EUB26" s="194"/>
      <c r="EUC26" s="194"/>
      <c r="EUD26" s="194"/>
      <c r="EUE26" s="194"/>
      <c r="EUF26" s="194"/>
      <c r="EUG26" s="194"/>
      <c r="EUH26" s="194"/>
      <c r="EUI26" s="194"/>
      <c r="EUJ26" s="194"/>
      <c r="EUK26" s="194"/>
      <c r="EUL26" s="194"/>
      <c r="EUM26" s="194"/>
      <c r="EUN26" s="194"/>
      <c r="EUO26" s="194"/>
      <c r="EUP26" s="194"/>
      <c r="EUQ26" s="194"/>
      <c r="EUR26" s="194"/>
      <c r="EUS26" s="194"/>
      <c r="EUT26" s="194"/>
      <c r="EUU26" s="194"/>
      <c r="EUV26" s="194"/>
      <c r="EUW26" s="194"/>
      <c r="EUX26" s="194"/>
      <c r="EUY26" s="194"/>
      <c r="EUZ26" s="194"/>
      <c r="EVA26" s="194"/>
      <c r="EVB26" s="194"/>
      <c r="EVC26" s="194"/>
      <c r="EVD26" s="194"/>
      <c r="EVE26" s="194"/>
      <c r="EVF26" s="194"/>
      <c r="EVG26" s="194"/>
      <c r="EVH26" s="194"/>
      <c r="EVI26" s="194"/>
      <c r="EVJ26" s="194"/>
      <c r="EVK26" s="194"/>
      <c r="EVL26" s="194"/>
      <c r="EVM26" s="194"/>
      <c r="EVN26" s="194"/>
      <c r="EVO26" s="194"/>
      <c r="EVP26" s="194"/>
      <c r="EVQ26" s="194"/>
      <c r="EVR26" s="194"/>
      <c r="EVS26" s="194"/>
      <c r="EVT26" s="194"/>
      <c r="EVU26" s="194"/>
      <c r="EVV26" s="194"/>
      <c r="EVW26" s="194"/>
      <c r="EVX26" s="194"/>
      <c r="EVY26" s="194"/>
      <c r="EVZ26" s="194"/>
      <c r="EWA26" s="194"/>
      <c r="EWB26" s="194"/>
      <c r="EWC26" s="194"/>
      <c r="EWD26" s="194"/>
      <c r="EWE26" s="194"/>
      <c r="EWF26" s="194"/>
      <c r="EWG26" s="194"/>
      <c r="EWH26" s="194"/>
      <c r="EWI26" s="194"/>
      <c r="EWJ26" s="194"/>
      <c r="EWK26" s="194"/>
      <c r="EWL26" s="194"/>
      <c r="EWM26" s="194"/>
      <c r="EWN26" s="194"/>
      <c r="EWO26" s="194"/>
      <c r="EWP26" s="194"/>
      <c r="EWQ26" s="194"/>
      <c r="EWR26" s="194"/>
      <c r="EWS26" s="194"/>
      <c r="EWT26" s="194"/>
      <c r="EWU26" s="194"/>
      <c r="EWV26" s="194"/>
      <c r="EWW26" s="194"/>
      <c r="EWX26" s="194"/>
      <c r="EWY26" s="194"/>
      <c r="EWZ26" s="194"/>
      <c r="EXA26" s="194"/>
      <c r="EXB26" s="194"/>
      <c r="EXC26" s="194"/>
      <c r="EXD26" s="194"/>
      <c r="EXE26" s="194"/>
      <c r="EXF26" s="194"/>
      <c r="EXG26" s="194"/>
      <c r="EXH26" s="194"/>
      <c r="EXI26" s="194"/>
      <c r="EXJ26" s="194"/>
      <c r="EXK26" s="194"/>
      <c r="EXL26" s="194"/>
      <c r="EXM26" s="194"/>
      <c r="EXN26" s="194"/>
      <c r="EXO26" s="194"/>
      <c r="EXP26" s="194"/>
      <c r="EXQ26" s="194"/>
      <c r="EXR26" s="194"/>
      <c r="EXS26" s="194"/>
      <c r="EXT26" s="194"/>
      <c r="EXU26" s="194"/>
      <c r="EXV26" s="194"/>
      <c r="EXW26" s="194"/>
      <c r="EXX26" s="194"/>
      <c r="EXY26" s="194"/>
      <c r="EXZ26" s="194"/>
      <c r="EYA26" s="194"/>
      <c r="EYB26" s="194"/>
      <c r="EYC26" s="194"/>
      <c r="EYD26" s="194"/>
      <c r="EYE26" s="194"/>
      <c r="EYF26" s="194"/>
      <c r="EYG26" s="194"/>
      <c r="EYH26" s="194"/>
      <c r="EYI26" s="194"/>
      <c r="EYJ26" s="194"/>
      <c r="EYK26" s="194"/>
      <c r="EYL26" s="194"/>
      <c r="EYM26" s="194"/>
      <c r="EYN26" s="194"/>
      <c r="EYO26" s="194"/>
      <c r="EYP26" s="194"/>
      <c r="EYQ26" s="194"/>
      <c r="EYR26" s="194"/>
      <c r="EYS26" s="194"/>
      <c r="EYT26" s="194"/>
      <c r="EYU26" s="194"/>
      <c r="EYV26" s="194"/>
      <c r="EYW26" s="194"/>
      <c r="EYX26" s="194"/>
      <c r="EYY26" s="194"/>
      <c r="EYZ26" s="194"/>
      <c r="EZA26" s="194"/>
      <c r="EZB26" s="194"/>
      <c r="EZC26" s="194"/>
      <c r="EZD26" s="194"/>
      <c r="EZE26" s="194"/>
      <c r="EZF26" s="194"/>
      <c r="EZG26" s="194"/>
      <c r="EZH26" s="194"/>
      <c r="EZI26" s="194"/>
      <c r="EZJ26" s="194"/>
      <c r="EZK26" s="194"/>
      <c r="EZL26" s="194"/>
      <c r="EZM26" s="194"/>
      <c r="EZN26" s="194"/>
      <c r="EZO26" s="194"/>
      <c r="EZP26" s="194"/>
      <c r="EZQ26" s="194"/>
      <c r="EZR26" s="194"/>
      <c r="EZS26" s="194"/>
      <c r="EZT26" s="194"/>
      <c r="EZU26" s="194"/>
      <c r="EZV26" s="194"/>
      <c r="EZW26" s="194"/>
      <c r="EZX26" s="194"/>
      <c r="EZY26" s="194"/>
      <c r="EZZ26" s="194"/>
      <c r="FAA26" s="194"/>
      <c r="FAB26" s="194"/>
      <c r="FAC26" s="194"/>
      <c r="FAD26" s="194"/>
      <c r="FAE26" s="194"/>
      <c r="FAF26" s="194"/>
      <c r="FAG26" s="194"/>
      <c r="FAH26" s="194"/>
      <c r="FAI26" s="194"/>
      <c r="FAJ26" s="194"/>
      <c r="FAK26" s="194"/>
      <c r="FAL26" s="194"/>
      <c r="FAM26" s="194"/>
      <c r="FAN26" s="194"/>
      <c r="FAO26" s="194"/>
      <c r="FAP26" s="194"/>
      <c r="FAQ26" s="194"/>
      <c r="FAR26" s="194"/>
      <c r="FAS26" s="194"/>
      <c r="FAT26" s="194"/>
      <c r="FAU26" s="194"/>
      <c r="FAV26" s="194"/>
      <c r="FAW26" s="194"/>
      <c r="FAX26" s="194"/>
      <c r="FAY26" s="194"/>
      <c r="FAZ26" s="194"/>
      <c r="FBA26" s="194"/>
      <c r="FBB26" s="194"/>
      <c r="FBC26" s="194"/>
      <c r="FBD26" s="194"/>
      <c r="FBE26" s="194"/>
      <c r="FBF26" s="194"/>
      <c r="FBG26" s="194"/>
      <c r="FBH26" s="194"/>
      <c r="FBI26" s="194"/>
      <c r="FBJ26" s="194"/>
      <c r="FBK26" s="194"/>
      <c r="FBL26" s="194"/>
      <c r="FBM26" s="194"/>
      <c r="FBN26" s="194"/>
      <c r="FBO26" s="194"/>
      <c r="FBP26" s="194"/>
      <c r="FBQ26" s="194"/>
      <c r="FBR26" s="194"/>
      <c r="FBS26" s="194"/>
      <c r="FBT26" s="194"/>
      <c r="FBU26" s="194"/>
      <c r="FBV26" s="194"/>
      <c r="FBW26" s="194"/>
      <c r="FBX26" s="194"/>
      <c r="FBY26" s="194"/>
      <c r="FBZ26" s="194"/>
      <c r="FCA26" s="194"/>
      <c r="FCB26" s="194"/>
      <c r="FCC26" s="194"/>
      <c r="FCD26" s="194"/>
      <c r="FCE26" s="194"/>
      <c r="FCF26" s="194"/>
      <c r="FCG26" s="194"/>
      <c r="FCH26" s="194"/>
      <c r="FCI26" s="194"/>
      <c r="FCJ26" s="194"/>
      <c r="FCK26" s="194"/>
      <c r="FCL26" s="194"/>
      <c r="FCM26" s="194"/>
      <c r="FCN26" s="194"/>
      <c r="FCO26" s="194"/>
      <c r="FCP26" s="194"/>
      <c r="FCQ26" s="194"/>
      <c r="FCR26" s="194"/>
      <c r="FCS26" s="194"/>
      <c r="FCT26" s="194"/>
      <c r="FCU26" s="194"/>
      <c r="FCV26" s="194"/>
      <c r="FCW26" s="194"/>
      <c r="FCX26" s="194"/>
      <c r="FCY26" s="194"/>
      <c r="FCZ26" s="194"/>
      <c r="FDA26" s="194"/>
      <c r="FDB26" s="194"/>
      <c r="FDC26" s="194"/>
      <c r="FDD26" s="194"/>
      <c r="FDE26" s="194"/>
      <c r="FDF26" s="194"/>
      <c r="FDG26" s="194"/>
      <c r="FDH26" s="194"/>
      <c r="FDI26" s="194"/>
      <c r="FDJ26" s="194"/>
      <c r="FDK26" s="194"/>
      <c r="FDL26" s="194"/>
      <c r="FDM26" s="194"/>
      <c r="FDN26" s="194"/>
      <c r="FDO26" s="194"/>
      <c r="FDP26" s="194"/>
      <c r="FDQ26" s="194"/>
      <c r="FDR26" s="194"/>
      <c r="FDS26" s="194"/>
      <c r="FDT26" s="194"/>
      <c r="FDU26" s="194"/>
      <c r="FDV26" s="194"/>
      <c r="FDW26" s="194"/>
      <c r="FDX26" s="194"/>
      <c r="FDY26" s="194"/>
      <c r="FDZ26" s="194"/>
      <c r="FEA26" s="194"/>
      <c r="FEB26" s="194"/>
      <c r="FEC26" s="194"/>
      <c r="FED26" s="194"/>
      <c r="FEE26" s="194"/>
      <c r="FEF26" s="194"/>
      <c r="FEG26" s="194"/>
      <c r="FEH26" s="194"/>
      <c r="FEI26" s="194"/>
      <c r="FEJ26" s="194"/>
      <c r="FEK26" s="194"/>
      <c r="FEL26" s="194"/>
      <c r="FEM26" s="194"/>
      <c r="FEN26" s="194"/>
      <c r="FEO26" s="194"/>
      <c r="FEP26" s="194"/>
      <c r="FEQ26" s="194"/>
      <c r="FER26" s="194"/>
      <c r="FES26" s="194"/>
      <c r="FET26" s="194"/>
      <c r="FEU26" s="194"/>
      <c r="FEV26" s="194"/>
      <c r="FEW26" s="194"/>
      <c r="FEX26" s="194"/>
      <c r="FEY26" s="194"/>
      <c r="FEZ26" s="194"/>
      <c r="FFA26" s="194"/>
      <c r="FFB26" s="194"/>
      <c r="FFC26" s="194"/>
      <c r="FFD26" s="194"/>
      <c r="FFE26" s="194"/>
      <c r="FFF26" s="194"/>
      <c r="FFG26" s="194"/>
      <c r="FFH26" s="194"/>
      <c r="FFI26" s="194"/>
      <c r="FFJ26" s="194"/>
      <c r="FFK26" s="194"/>
      <c r="FFL26" s="194"/>
      <c r="FFM26" s="194"/>
      <c r="FFN26" s="194"/>
      <c r="FFO26" s="194"/>
      <c r="FFP26" s="194"/>
      <c r="FFQ26" s="194"/>
      <c r="FFR26" s="194"/>
      <c r="FFS26" s="194"/>
      <c r="FFT26" s="194"/>
      <c r="FFU26" s="194"/>
      <c r="FFV26" s="194"/>
      <c r="FFW26" s="194"/>
      <c r="FFX26" s="194"/>
      <c r="FFY26" s="194"/>
      <c r="FFZ26" s="194"/>
      <c r="FGA26" s="194"/>
      <c r="FGB26" s="194"/>
      <c r="FGC26" s="194"/>
      <c r="FGD26" s="194"/>
      <c r="FGE26" s="194"/>
      <c r="FGF26" s="194"/>
      <c r="FGG26" s="194"/>
      <c r="FGH26" s="194"/>
      <c r="FGI26" s="194"/>
      <c r="FGJ26" s="194"/>
      <c r="FGK26" s="194"/>
      <c r="FGL26" s="194"/>
      <c r="FGM26" s="194"/>
      <c r="FGN26" s="194"/>
      <c r="FGO26" s="194"/>
      <c r="FGP26" s="194"/>
      <c r="FGQ26" s="194"/>
      <c r="FGR26" s="194"/>
      <c r="FGS26" s="194"/>
      <c r="FGT26" s="194"/>
      <c r="FGU26" s="194"/>
      <c r="FGV26" s="194"/>
      <c r="FGW26" s="194"/>
      <c r="FGX26" s="194"/>
      <c r="FGY26" s="194"/>
      <c r="FGZ26" s="194"/>
      <c r="FHA26" s="194"/>
      <c r="FHB26" s="194"/>
      <c r="FHC26" s="194"/>
      <c r="FHD26" s="194"/>
      <c r="FHE26" s="194"/>
      <c r="FHF26" s="194"/>
      <c r="FHG26" s="194"/>
      <c r="FHH26" s="194"/>
      <c r="FHI26" s="194"/>
      <c r="FHJ26" s="194"/>
      <c r="FHK26" s="194"/>
      <c r="FHL26" s="194"/>
      <c r="FHM26" s="194"/>
      <c r="FHN26" s="194"/>
      <c r="FHO26" s="194"/>
      <c r="FHP26" s="194"/>
      <c r="FHQ26" s="194"/>
      <c r="FHR26" s="194"/>
      <c r="FHS26" s="194"/>
      <c r="FHT26" s="194"/>
      <c r="FHU26" s="194"/>
      <c r="FHV26" s="194"/>
      <c r="FHW26" s="194"/>
      <c r="FHX26" s="194"/>
      <c r="FHY26" s="194"/>
      <c r="FHZ26" s="194"/>
      <c r="FIA26" s="194"/>
      <c r="FIB26" s="194"/>
      <c r="FIC26" s="194"/>
      <c r="FID26" s="194"/>
      <c r="FIE26" s="194"/>
      <c r="FIF26" s="194"/>
      <c r="FIG26" s="194"/>
      <c r="FIH26" s="194"/>
      <c r="FII26" s="194"/>
      <c r="FIJ26" s="194"/>
      <c r="FIK26" s="194"/>
      <c r="FIL26" s="194"/>
      <c r="FIM26" s="194"/>
      <c r="FIN26" s="194"/>
      <c r="FIO26" s="194"/>
      <c r="FIP26" s="194"/>
      <c r="FIQ26" s="194"/>
      <c r="FIR26" s="194"/>
      <c r="FIS26" s="194"/>
      <c r="FIT26" s="194"/>
      <c r="FIU26" s="194"/>
      <c r="FIV26" s="194"/>
      <c r="FIW26" s="194"/>
      <c r="FIX26" s="194"/>
      <c r="FIY26" s="194"/>
      <c r="FIZ26" s="194"/>
      <c r="FJA26" s="194"/>
      <c r="FJB26" s="194"/>
      <c r="FJC26" s="194"/>
      <c r="FJD26" s="194"/>
      <c r="FJE26" s="194"/>
      <c r="FJF26" s="194"/>
      <c r="FJG26" s="194"/>
      <c r="FJH26" s="194"/>
      <c r="FJI26" s="194"/>
      <c r="FJJ26" s="194"/>
      <c r="FJK26" s="194"/>
      <c r="FJL26" s="194"/>
      <c r="FJM26" s="194"/>
      <c r="FJN26" s="194"/>
      <c r="FJO26" s="194"/>
      <c r="FJP26" s="194"/>
      <c r="FJQ26" s="194"/>
      <c r="FJR26" s="194"/>
      <c r="FJS26" s="194"/>
      <c r="FJT26" s="194"/>
      <c r="FJU26" s="194"/>
      <c r="FJV26" s="194"/>
      <c r="FJW26" s="194"/>
      <c r="FJX26" s="194"/>
      <c r="FJY26" s="194"/>
      <c r="FJZ26" s="194"/>
      <c r="FKA26" s="194"/>
      <c r="FKB26" s="194"/>
      <c r="FKC26" s="194"/>
      <c r="FKD26" s="194"/>
      <c r="FKE26" s="194"/>
      <c r="FKF26" s="194"/>
      <c r="FKG26" s="194"/>
      <c r="FKH26" s="194"/>
      <c r="FKI26" s="194"/>
      <c r="FKJ26" s="194"/>
      <c r="FKK26" s="194"/>
      <c r="FKL26" s="194"/>
      <c r="FKM26" s="194"/>
      <c r="FKN26" s="194"/>
      <c r="FKO26" s="194"/>
      <c r="FKP26" s="194"/>
      <c r="FKQ26" s="194"/>
      <c r="FKR26" s="194"/>
      <c r="FKS26" s="194"/>
      <c r="FKT26" s="194"/>
      <c r="FKU26" s="194"/>
      <c r="FKV26" s="194"/>
      <c r="FKW26" s="194"/>
      <c r="FKX26" s="194"/>
      <c r="FKY26" s="194"/>
      <c r="FKZ26" s="194"/>
      <c r="FLA26" s="194"/>
      <c r="FLB26" s="194"/>
      <c r="FLC26" s="194"/>
      <c r="FLD26" s="194"/>
      <c r="FLE26" s="194"/>
      <c r="FLF26" s="194"/>
      <c r="FLG26" s="194"/>
      <c r="FLH26" s="194"/>
      <c r="FLI26" s="194"/>
      <c r="FLJ26" s="194"/>
      <c r="FLK26" s="194"/>
      <c r="FLL26" s="194"/>
      <c r="FLM26" s="194"/>
      <c r="FLN26" s="194"/>
      <c r="FLO26" s="194"/>
      <c r="FLP26" s="194"/>
      <c r="FLQ26" s="194"/>
      <c r="FLR26" s="194"/>
      <c r="FLS26" s="194"/>
      <c r="FLT26" s="194"/>
      <c r="FLU26" s="194"/>
      <c r="FLV26" s="194"/>
      <c r="FLW26" s="194"/>
      <c r="FLX26" s="194"/>
      <c r="FLY26" s="194"/>
      <c r="FLZ26" s="194"/>
      <c r="FMA26" s="194"/>
      <c r="FMB26" s="194"/>
      <c r="FMC26" s="194"/>
      <c r="FMD26" s="194"/>
      <c r="FME26" s="194"/>
      <c r="FMF26" s="194"/>
      <c r="FMG26" s="194"/>
      <c r="FMH26" s="194"/>
      <c r="FMI26" s="194"/>
      <c r="FMJ26" s="194"/>
      <c r="FMK26" s="194"/>
      <c r="FML26" s="194"/>
      <c r="FMM26" s="194"/>
      <c r="FMN26" s="194"/>
      <c r="FMO26" s="194"/>
      <c r="FMP26" s="194"/>
      <c r="FMQ26" s="194"/>
      <c r="FMR26" s="194"/>
      <c r="FMS26" s="194"/>
      <c r="FMT26" s="194"/>
      <c r="FMU26" s="194"/>
      <c r="FMV26" s="194"/>
      <c r="FMW26" s="194"/>
      <c r="FMX26" s="194"/>
      <c r="FMY26" s="194"/>
      <c r="FMZ26" s="194"/>
      <c r="FNA26" s="194"/>
      <c r="FNB26" s="194"/>
      <c r="FNC26" s="194"/>
      <c r="FND26" s="194"/>
      <c r="FNE26" s="194"/>
      <c r="FNF26" s="194"/>
      <c r="FNG26" s="194"/>
      <c r="FNH26" s="194"/>
      <c r="FNI26" s="194"/>
      <c r="FNJ26" s="194"/>
      <c r="FNK26" s="194"/>
      <c r="FNL26" s="194"/>
      <c r="FNM26" s="194"/>
      <c r="FNN26" s="194"/>
      <c r="FNO26" s="194"/>
      <c r="FNP26" s="194"/>
      <c r="FNQ26" s="194"/>
      <c r="FNR26" s="194"/>
      <c r="FNS26" s="194"/>
      <c r="FNT26" s="194"/>
      <c r="FNU26" s="194"/>
      <c r="FNV26" s="194"/>
      <c r="FNW26" s="194"/>
      <c r="FNX26" s="194"/>
      <c r="FNY26" s="194"/>
      <c r="FNZ26" s="194"/>
      <c r="FOA26" s="194"/>
      <c r="FOB26" s="194"/>
      <c r="FOC26" s="194"/>
      <c r="FOD26" s="194"/>
      <c r="FOE26" s="194"/>
      <c r="FOF26" s="194"/>
      <c r="FOG26" s="194"/>
      <c r="FOH26" s="194"/>
      <c r="FOI26" s="194"/>
      <c r="FOJ26" s="194"/>
      <c r="FOK26" s="194"/>
      <c r="FOL26" s="194"/>
      <c r="FOM26" s="194"/>
      <c r="FON26" s="194"/>
      <c r="FOO26" s="194"/>
      <c r="FOP26" s="194"/>
      <c r="FOQ26" s="194"/>
      <c r="FOR26" s="194"/>
      <c r="FOS26" s="194"/>
      <c r="FOT26" s="194"/>
      <c r="FOU26" s="194"/>
      <c r="FOV26" s="194"/>
      <c r="FOW26" s="194"/>
      <c r="FOX26" s="194"/>
      <c r="FOY26" s="194"/>
      <c r="FOZ26" s="194"/>
      <c r="FPA26" s="194"/>
      <c r="FPB26" s="194"/>
      <c r="FPC26" s="194"/>
      <c r="FPD26" s="194"/>
      <c r="FPE26" s="194"/>
      <c r="FPF26" s="194"/>
      <c r="FPG26" s="194"/>
      <c r="FPH26" s="194"/>
      <c r="FPI26" s="194"/>
      <c r="FPJ26" s="194"/>
      <c r="FPK26" s="194"/>
      <c r="FPL26" s="194"/>
      <c r="FPM26" s="194"/>
      <c r="FPN26" s="194"/>
      <c r="FPO26" s="194"/>
      <c r="FPP26" s="194"/>
      <c r="FPQ26" s="194"/>
      <c r="FPR26" s="194"/>
      <c r="FPS26" s="194"/>
      <c r="FPT26" s="194"/>
      <c r="FPU26" s="194"/>
      <c r="FPV26" s="194"/>
      <c r="FPW26" s="194"/>
      <c r="FPX26" s="194"/>
      <c r="FPY26" s="194"/>
      <c r="FPZ26" s="194"/>
      <c r="FQA26" s="194"/>
      <c r="FQB26" s="194"/>
      <c r="FQC26" s="194"/>
      <c r="FQD26" s="194"/>
      <c r="FQE26" s="194"/>
      <c r="FQF26" s="194"/>
      <c r="FQG26" s="194"/>
      <c r="FQH26" s="194"/>
      <c r="FQI26" s="194"/>
      <c r="FQJ26" s="194"/>
      <c r="FQK26" s="194"/>
      <c r="FQL26" s="194"/>
      <c r="FQM26" s="194"/>
      <c r="FQN26" s="194"/>
      <c r="FQO26" s="194"/>
      <c r="FQP26" s="194"/>
      <c r="FQQ26" s="194"/>
      <c r="FQR26" s="194"/>
      <c r="FQS26" s="194"/>
      <c r="FQT26" s="194"/>
      <c r="FQU26" s="194"/>
      <c r="FQV26" s="194"/>
      <c r="FQW26" s="194"/>
      <c r="FQX26" s="194"/>
      <c r="FQY26" s="194"/>
      <c r="FQZ26" s="194"/>
      <c r="FRA26" s="194"/>
      <c r="FRB26" s="194"/>
      <c r="FRC26" s="194"/>
      <c r="FRD26" s="194"/>
      <c r="FRE26" s="194"/>
      <c r="FRF26" s="194"/>
      <c r="FRG26" s="194"/>
      <c r="FRH26" s="194"/>
      <c r="FRI26" s="194"/>
      <c r="FRJ26" s="194"/>
      <c r="FRK26" s="194"/>
      <c r="FRL26" s="194"/>
      <c r="FRM26" s="194"/>
      <c r="FRN26" s="194"/>
      <c r="FRO26" s="194"/>
      <c r="FRP26" s="194"/>
      <c r="FRQ26" s="194"/>
      <c r="FRR26" s="194"/>
      <c r="FRS26" s="194"/>
      <c r="FRT26" s="194"/>
      <c r="FRU26" s="194"/>
      <c r="FRV26" s="194"/>
      <c r="FRW26" s="194"/>
      <c r="FRX26" s="194"/>
      <c r="FRY26" s="194"/>
      <c r="FRZ26" s="194"/>
      <c r="FSA26" s="194"/>
      <c r="FSB26" s="194"/>
      <c r="FSC26" s="194"/>
      <c r="FSD26" s="194"/>
      <c r="FSE26" s="194"/>
      <c r="FSF26" s="194"/>
      <c r="FSG26" s="194"/>
      <c r="FSH26" s="194"/>
      <c r="FSI26" s="194"/>
      <c r="FSJ26" s="194"/>
      <c r="FSK26" s="194"/>
      <c r="FSL26" s="194"/>
      <c r="FSM26" s="194"/>
      <c r="FSN26" s="194"/>
      <c r="FSO26" s="194"/>
      <c r="FSP26" s="194"/>
      <c r="FSQ26" s="194"/>
      <c r="FSR26" s="194"/>
      <c r="FSS26" s="194"/>
      <c r="FST26" s="194"/>
      <c r="FSU26" s="194"/>
      <c r="FSV26" s="194"/>
      <c r="FSW26" s="194"/>
      <c r="FSX26" s="194"/>
      <c r="FSY26" s="194"/>
      <c r="FSZ26" s="194"/>
      <c r="FTA26" s="194"/>
      <c r="FTB26" s="194"/>
      <c r="FTC26" s="194"/>
      <c r="FTD26" s="194"/>
      <c r="FTE26" s="194"/>
      <c r="FTF26" s="194"/>
      <c r="FTG26" s="194"/>
      <c r="FTH26" s="194"/>
      <c r="FTI26" s="194"/>
      <c r="FTJ26" s="194"/>
      <c r="FTK26" s="194"/>
      <c r="FTL26" s="194"/>
      <c r="FTM26" s="194"/>
      <c r="FTN26" s="194"/>
      <c r="FTO26" s="194"/>
      <c r="FTP26" s="194"/>
      <c r="FTQ26" s="194"/>
      <c r="FTR26" s="194"/>
      <c r="FTS26" s="194"/>
      <c r="FTT26" s="194"/>
      <c r="FTU26" s="194"/>
      <c r="FTV26" s="194"/>
      <c r="FTW26" s="194"/>
      <c r="FTX26" s="194"/>
      <c r="FTY26" s="194"/>
      <c r="FTZ26" s="194"/>
      <c r="FUA26" s="194"/>
      <c r="FUB26" s="194"/>
      <c r="FUC26" s="194"/>
      <c r="FUD26" s="194"/>
      <c r="FUE26" s="194"/>
      <c r="FUF26" s="194"/>
      <c r="FUG26" s="194"/>
      <c r="FUH26" s="194"/>
      <c r="FUI26" s="194"/>
      <c r="FUJ26" s="194"/>
      <c r="FUK26" s="194"/>
      <c r="FUL26" s="194"/>
      <c r="FUM26" s="194"/>
      <c r="FUN26" s="194"/>
      <c r="FUO26" s="194"/>
      <c r="FUP26" s="194"/>
      <c r="FUQ26" s="194"/>
      <c r="FUR26" s="194"/>
      <c r="FUS26" s="194"/>
      <c r="FUT26" s="194"/>
      <c r="FUU26" s="194"/>
      <c r="FUV26" s="194"/>
      <c r="FUW26" s="194"/>
      <c r="FUX26" s="194"/>
      <c r="FUY26" s="194"/>
      <c r="FUZ26" s="194"/>
      <c r="FVA26" s="194"/>
      <c r="FVB26" s="194"/>
      <c r="FVC26" s="194"/>
      <c r="FVD26" s="194"/>
      <c r="FVE26" s="194"/>
      <c r="FVF26" s="194"/>
      <c r="FVG26" s="194"/>
      <c r="FVH26" s="194"/>
      <c r="FVI26" s="194"/>
      <c r="FVJ26" s="194"/>
      <c r="FVK26" s="194"/>
      <c r="FVL26" s="194"/>
      <c r="FVM26" s="194"/>
      <c r="FVN26" s="194"/>
      <c r="FVO26" s="194"/>
      <c r="FVP26" s="194"/>
      <c r="FVQ26" s="194"/>
      <c r="FVR26" s="194"/>
      <c r="FVS26" s="194"/>
      <c r="FVT26" s="194"/>
      <c r="FVU26" s="194"/>
      <c r="FVV26" s="194"/>
      <c r="FVW26" s="194"/>
      <c r="FVX26" s="194"/>
      <c r="FVY26" s="194"/>
      <c r="FVZ26" s="194"/>
      <c r="FWA26" s="194"/>
      <c r="FWB26" s="194"/>
      <c r="FWC26" s="194"/>
      <c r="FWD26" s="194"/>
      <c r="FWE26" s="194"/>
      <c r="FWF26" s="194"/>
      <c r="FWG26" s="194"/>
      <c r="FWH26" s="194"/>
      <c r="FWI26" s="194"/>
      <c r="FWJ26" s="194"/>
      <c r="FWK26" s="194"/>
      <c r="FWL26" s="194"/>
      <c r="FWM26" s="194"/>
      <c r="FWN26" s="194"/>
      <c r="FWO26" s="194"/>
      <c r="FWP26" s="194"/>
      <c r="FWQ26" s="194"/>
      <c r="FWR26" s="194"/>
      <c r="FWS26" s="194"/>
      <c r="FWT26" s="194"/>
      <c r="FWU26" s="194"/>
      <c r="FWV26" s="194"/>
      <c r="FWW26" s="194"/>
      <c r="FWX26" s="194"/>
      <c r="FWY26" s="194"/>
      <c r="FWZ26" s="194"/>
      <c r="FXA26" s="194"/>
      <c r="FXB26" s="194"/>
      <c r="FXC26" s="194"/>
      <c r="FXD26" s="194"/>
      <c r="FXE26" s="194"/>
      <c r="FXF26" s="194"/>
      <c r="FXG26" s="194"/>
      <c r="FXH26" s="194"/>
      <c r="FXI26" s="194"/>
      <c r="FXJ26" s="194"/>
      <c r="FXK26" s="194"/>
      <c r="FXL26" s="194"/>
      <c r="FXM26" s="194"/>
      <c r="FXN26" s="194"/>
      <c r="FXO26" s="194"/>
      <c r="FXP26" s="194"/>
      <c r="FXQ26" s="194"/>
      <c r="FXR26" s="194"/>
      <c r="FXS26" s="194"/>
      <c r="FXT26" s="194"/>
      <c r="FXU26" s="194"/>
      <c r="FXV26" s="194"/>
      <c r="FXW26" s="194"/>
      <c r="FXX26" s="194"/>
      <c r="FXY26" s="194"/>
      <c r="FXZ26" s="194"/>
      <c r="FYA26" s="194"/>
      <c r="FYB26" s="194"/>
      <c r="FYC26" s="194"/>
      <c r="FYD26" s="194"/>
      <c r="FYE26" s="194"/>
      <c r="FYF26" s="194"/>
      <c r="FYG26" s="194"/>
      <c r="FYH26" s="194"/>
      <c r="FYI26" s="194"/>
      <c r="FYJ26" s="194"/>
      <c r="FYK26" s="194"/>
      <c r="FYL26" s="194"/>
      <c r="FYM26" s="194"/>
      <c r="FYN26" s="194"/>
      <c r="FYO26" s="194"/>
      <c r="FYP26" s="194"/>
      <c r="FYQ26" s="194"/>
      <c r="FYR26" s="194"/>
      <c r="FYS26" s="194"/>
      <c r="FYT26" s="194"/>
      <c r="FYU26" s="194"/>
      <c r="FYV26" s="194"/>
      <c r="FYW26" s="194"/>
      <c r="FYX26" s="194"/>
      <c r="FYY26" s="194"/>
      <c r="FYZ26" s="194"/>
      <c r="FZA26" s="194"/>
      <c r="FZB26" s="194"/>
      <c r="FZC26" s="194"/>
      <c r="FZD26" s="194"/>
      <c r="FZE26" s="194"/>
      <c r="FZF26" s="194"/>
      <c r="FZG26" s="194"/>
      <c r="FZH26" s="194"/>
      <c r="FZI26" s="194"/>
      <c r="FZJ26" s="194"/>
      <c r="FZK26" s="194"/>
      <c r="FZL26" s="194"/>
      <c r="FZM26" s="194"/>
      <c r="FZN26" s="194"/>
      <c r="FZO26" s="194"/>
      <c r="FZP26" s="194"/>
      <c r="FZQ26" s="194"/>
      <c r="FZR26" s="194"/>
      <c r="FZS26" s="194"/>
      <c r="FZT26" s="194"/>
      <c r="FZU26" s="194"/>
      <c r="FZV26" s="194"/>
      <c r="FZW26" s="194"/>
      <c r="FZX26" s="194"/>
      <c r="FZY26" s="194"/>
      <c r="FZZ26" s="194"/>
      <c r="GAA26" s="194"/>
      <c r="GAB26" s="194"/>
      <c r="GAC26" s="194"/>
      <c r="GAD26" s="194"/>
      <c r="GAE26" s="194"/>
      <c r="GAF26" s="194"/>
      <c r="GAG26" s="194"/>
      <c r="GAH26" s="194"/>
      <c r="GAI26" s="194"/>
      <c r="GAJ26" s="194"/>
      <c r="GAK26" s="194"/>
      <c r="GAL26" s="194"/>
      <c r="GAM26" s="194"/>
      <c r="GAN26" s="194"/>
      <c r="GAO26" s="194"/>
      <c r="GAP26" s="194"/>
      <c r="GAQ26" s="194"/>
      <c r="GAR26" s="194"/>
      <c r="GAS26" s="194"/>
      <c r="GAT26" s="194"/>
      <c r="GAU26" s="194"/>
      <c r="GAV26" s="194"/>
      <c r="GAW26" s="194"/>
      <c r="GAX26" s="194"/>
      <c r="GAY26" s="194"/>
      <c r="GAZ26" s="194"/>
      <c r="GBA26" s="194"/>
      <c r="GBB26" s="194"/>
      <c r="GBC26" s="194"/>
      <c r="GBD26" s="194"/>
      <c r="GBE26" s="194"/>
      <c r="GBF26" s="194"/>
      <c r="GBG26" s="194"/>
      <c r="GBH26" s="194"/>
      <c r="GBI26" s="194"/>
      <c r="GBJ26" s="194"/>
      <c r="GBK26" s="194"/>
      <c r="GBL26" s="194"/>
      <c r="GBM26" s="194"/>
      <c r="GBN26" s="194"/>
      <c r="GBO26" s="194"/>
      <c r="GBP26" s="194"/>
      <c r="GBQ26" s="194"/>
      <c r="GBR26" s="194"/>
      <c r="GBS26" s="194"/>
      <c r="GBT26" s="194"/>
      <c r="GBU26" s="194"/>
      <c r="GBV26" s="194"/>
      <c r="GBW26" s="194"/>
      <c r="GBX26" s="194"/>
      <c r="GBY26" s="194"/>
      <c r="GBZ26" s="194"/>
      <c r="GCA26" s="194"/>
      <c r="GCB26" s="194"/>
      <c r="GCC26" s="194"/>
      <c r="GCD26" s="194"/>
      <c r="GCE26" s="194"/>
      <c r="GCF26" s="194"/>
      <c r="GCG26" s="194"/>
      <c r="GCH26" s="194"/>
      <c r="GCI26" s="194"/>
      <c r="GCJ26" s="194"/>
      <c r="GCK26" s="194"/>
      <c r="GCL26" s="194"/>
      <c r="GCM26" s="194"/>
      <c r="GCN26" s="194"/>
      <c r="GCO26" s="194"/>
      <c r="GCP26" s="194"/>
      <c r="GCQ26" s="194"/>
      <c r="GCR26" s="194"/>
      <c r="GCS26" s="194"/>
      <c r="GCT26" s="194"/>
      <c r="GCU26" s="194"/>
      <c r="GCV26" s="194"/>
      <c r="GCW26" s="194"/>
      <c r="GCX26" s="194"/>
      <c r="GCY26" s="194"/>
      <c r="GCZ26" s="194"/>
      <c r="GDA26" s="194"/>
      <c r="GDB26" s="194"/>
      <c r="GDC26" s="194"/>
      <c r="GDD26" s="194"/>
      <c r="GDE26" s="194"/>
      <c r="GDF26" s="194"/>
      <c r="GDG26" s="194"/>
      <c r="GDH26" s="194"/>
      <c r="GDI26" s="194"/>
      <c r="GDJ26" s="194"/>
      <c r="GDK26" s="194"/>
      <c r="GDL26" s="194"/>
      <c r="GDM26" s="194"/>
      <c r="GDN26" s="194"/>
      <c r="GDO26" s="194"/>
      <c r="GDP26" s="194"/>
      <c r="GDQ26" s="194"/>
      <c r="GDR26" s="194"/>
      <c r="GDS26" s="194"/>
      <c r="GDT26" s="194"/>
      <c r="GDU26" s="194"/>
      <c r="GDV26" s="194"/>
      <c r="GDW26" s="194"/>
      <c r="GDX26" s="194"/>
      <c r="GDY26" s="194"/>
      <c r="GDZ26" s="194"/>
      <c r="GEA26" s="194"/>
      <c r="GEB26" s="194"/>
      <c r="GEC26" s="194"/>
      <c r="GED26" s="194"/>
      <c r="GEE26" s="194"/>
      <c r="GEF26" s="194"/>
      <c r="GEG26" s="194"/>
      <c r="GEH26" s="194"/>
      <c r="GEI26" s="194"/>
      <c r="GEJ26" s="194"/>
      <c r="GEK26" s="194"/>
      <c r="GEL26" s="194"/>
      <c r="GEM26" s="194"/>
      <c r="GEN26" s="194"/>
      <c r="GEO26" s="194"/>
      <c r="GEP26" s="194"/>
      <c r="GEQ26" s="194"/>
      <c r="GER26" s="194"/>
      <c r="GES26" s="194"/>
      <c r="GET26" s="194"/>
      <c r="GEU26" s="194"/>
      <c r="GEV26" s="194"/>
      <c r="GEW26" s="194"/>
      <c r="GEX26" s="194"/>
      <c r="GEY26" s="194"/>
      <c r="GEZ26" s="194"/>
      <c r="GFA26" s="194"/>
      <c r="GFB26" s="194"/>
      <c r="GFC26" s="194"/>
      <c r="GFD26" s="194"/>
      <c r="GFE26" s="194"/>
      <c r="GFF26" s="194"/>
      <c r="GFG26" s="194"/>
      <c r="GFH26" s="194"/>
      <c r="GFI26" s="194"/>
      <c r="GFJ26" s="194"/>
      <c r="GFK26" s="194"/>
      <c r="GFL26" s="194"/>
      <c r="GFM26" s="194"/>
      <c r="GFN26" s="194"/>
      <c r="GFO26" s="194"/>
      <c r="GFP26" s="194"/>
      <c r="GFQ26" s="194"/>
      <c r="GFR26" s="194"/>
      <c r="GFS26" s="194"/>
      <c r="GFT26" s="194"/>
      <c r="GFU26" s="194"/>
      <c r="GFV26" s="194"/>
      <c r="GFW26" s="194"/>
      <c r="GFX26" s="194"/>
      <c r="GFY26" s="194"/>
      <c r="GFZ26" s="194"/>
      <c r="GGA26" s="194"/>
      <c r="GGB26" s="194"/>
      <c r="GGC26" s="194"/>
      <c r="GGD26" s="194"/>
      <c r="GGE26" s="194"/>
      <c r="GGF26" s="194"/>
      <c r="GGG26" s="194"/>
      <c r="GGH26" s="194"/>
      <c r="GGI26" s="194"/>
      <c r="GGJ26" s="194"/>
      <c r="GGK26" s="194"/>
      <c r="GGL26" s="194"/>
      <c r="GGM26" s="194"/>
      <c r="GGN26" s="194"/>
      <c r="GGO26" s="194"/>
      <c r="GGP26" s="194"/>
      <c r="GGQ26" s="194"/>
      <c r="GGR26" s="194"/>
      <c r="GGS26" s="194"/>
      <c r="GGT26" s="194"/>
      <c r="GGU26" s="194"/>
      <c r="GGV26" s="194"/>
      <c r="GGW26" s="194"/>
      <c r="GGX26" s="194"/>
      <c r="GGY26" s="194"/>
      <c r="GGZ26" s="194"/>
      <c r="GHA26" s="194"/>
      <c r="GHB26" s="194"/>
      <c r="GHC26" s="194"/>
      <c r="GHD26" s="194"/>
      <c r="GHE26" s="194"/>
      <c r="GHF26" s="194"/>
      <c r="GHG26" s="194"/>
      <c r="GHH26" s="194"/>
      <c r="GHI26" s="194"/>
      <c r="GHJ26" s="194"/>
      <c r="GHK26" s="194"/>
      <c r="GHL26" s="194"/>
      <c r="GHM26" s="194"/>
      <c r="GHN26" s="194"/>
      <c r="GHO26" s="194"/>
      <c r="GHP26" s="194"/>
      <c r="GHQ26" s="194"/>
      <c r="GHR26" s="194"/>
      <c r="GHS26" s="194"/>
      <c r="GHT26" s="194"/>
      <c r="GHU26" s="194"/>
      <c r="GHV26" s="194"/>
      <c r="GHW26" s="194"/>
      <c r="GHX26" s="194"/>
      <c r="GHY26" s="194"/>
      <c r="GHZ26" s="194"/>
      <c r="GIA26" s="194"/>
      <c r="GIB26" s="194"/>
      <c r="GIC26" s="194"/>
      <c r="GID26" s="194"/>
      <c r="GIE26" s="194"/>
      <c r="GIF26" s="194"/>
      <c r="GIG26" s="194"/>
      <c r="GIH26" s="194"/>
      <c r="GII26" s="194"/>
      <c r="GIJ26" s="194"/>
      <c r="GIK26" s="194"/>
      <c r="GIL26" s="194"/>
      <c r="GIM26" s="194"/>
      <c r="GIN26" s="194"/>
      <c r="GIO26" s="194"/>
      <c r="GIP26" s="194"/>
      <c r="GIQ26" s="194"/>
      <c r="GIR26" s="194"/>
      <c r="GIS26" s="194"/>
      <c r="GIT26" s="194"/>
      <c r="GIU26" s="194"/>
      <c r="GIV26" s="194"/>
      <c r="GIW26" s="194"/>
      <c r="GIX26" s="194"/>
      <c r="GIY26" s="194"/>
      <c r="GIZ26" s="194"/>
      <c r="GJA26" s="194"/>
      <c r="GJB26" s="194"/>
      <c r="GJC26" s="194"/>
      <c r="GJD26" s="194"/>
      <c r="GJE26" s="194"/>
      <c r="GJF26" s="194"/>
      <c r="GJG26" s="194"/>
      <c r="GJH26" s="194"/>
      <c r="GJI26" s="194"/>
      <c r="GJJ26" s="194"/>
      <c r="GJK26" s="194"/>
      <c r="GJL26" s="194"/>
      <c r="GJM26" s="194"/>
      <c r="GJN26" s="194"/>
      <c r="GJO26" s="194"/>
      <c r="GJP26" s="194"/>
      <c r="GJQ26" s="194"/>
      <c r="GJR26" s="194"/>
      <c r="GJS26" s="194"/>
      <c r="GJT26" s="194"/>
      <c r="GJU26" s="194"/>
      <c r="GJV26" s="194"/>
      <c r="GJW26" s="194"/>
      <c r="GJX26" s="194"/>
      <c r="GJY26" s="194"/>
      <c r="GJZ26" s="194"/>
      <c r="GKA26" s="194"/>
      <c r="GKB26" s="194"/>
      <c r="GKC26" s="194"/>
      <c r="GKD26" s="194"/>
      <c r="GKE26" s="194"/>
      <c r="GKF26" s="194"/>
      <c r="GKG26" s="194"/>
      <c r="GKH26" s="194"/>
      <c r="GKI26" s="194"/>
      <c r="GKJ26" s="194"/>
      <c r="GKK26" s="194"/>
      <c r="GKL26" s="194"/>
      <c r="GKM26" s="194"/>
      <c r="GKN26" s="194"/>
      <c r="GKO26" s="194"/>
      <c r="GKP26" s="194"/>
      <c r="GKQ26" s="194"/>
      <c r="GKR26" s="194"/>
      <c r="GKS26" s="194"/>
      <c r="GKT26" s="194"/>
      <c r="GKU26" s="194"/>
      <c r="GKV26" s="194"/>
      <c r="GKW26" s="194"/>
      <c r="GKX26" s="194"/>
      <c r="GKY26" s="194"/>
      <c r="GKZ26" s="194"/>
      <c r="GLA26" s="194"/>
      <c r="GLB26" s="194"/>
      <c r="GLC26" s="194"/>
      <c r="GLD26" s="194"/>
      <c r="GLE26" s="194"/>
      <c r="GLF26" s="194"/>
      <c r="GLG26" s="194"/>
      <c r="GLH26" s="194"/>
      <c r="GLI26" s="194"/>
      <c r="GLJ26" s="194"/>
      <c r="GLK26" s="194"/>
      <c r="GLL26" s="194"/>
      <c r="GLM26" s="194"/>
      <c r="GLN26" s="194"/>
      <c r="GLO26" s="194"/>
      <c r="GLP26" s="194"/>
      <c r="GLQ26" s="194"/>
      <c r="GLR26" s="194"/>
      <c r="GLS26" s="194"/>
      <c r="GLT26" s="194"/>
      <c r="GLU26" s="194"/>
      <c r="GLV26" s="194"/>
      <c r="GLW26" s="194"/>
      <c r="GLX26" s="194"/>
      <c r="GLY26" s="194"/>
      <c r="GLZ26" s="194"/>
      <c r="GMA26" s="194"/>
      <c r="GMB26" s="194"/>
      <c r="GMC26" s="194"/>
      <c r="GMD26" s="194"/>
      <c r="GME26" s="194"/>
      <c r="GMF26" s="194"/>
      <c r="GMG26" s="194"/>
      <c r="GMH26" s="194"/>
      <c r="GMI26" s="194"/>
      <c r="GMJ26" s="194"/>
      <c r="GMK26" s="194"/>
      <c r="GML26" s="194"/>
      <c r="GMM26" s="194"/>
      <c r="GMN26" s="194"/>
      <c r="GMO26" s="194"/>
      <c r="GMP26" s="194"/>
      <c r="GMQ26" s="194"/>
      <c r="GMR26" s="194"/>
      <c r="GMS26" s="194"/>
      <c r="GMT26" s="194"/>
      <c r="GMU26" s="194"/>
      <c r="GMV26" s="194"/>
      <c r="GMW26" s="194"/>
      <c r="GMX26" s="194"/>
      <c r="GMY26" s="194"/>
      <c r="GMZ26" s="194"/>
      <c r="GNA26" s="194"/>
      <c r="GNB26" s="194"/>
      <c r="GNC26" s="194"/>
      <c r="GND26" s="194"/>
      <c r="GNE26" s="194"/>
      <c r="GNF26" s="194"/>
      <c r="GNG26" s="194"/>
      <c r="GNH26" s="194"/>
      <c r="GNI26" s="194"/>
      <c r="GNJ26" s="194"/>
      <c r="GNK26" s="194"/>
      <c r="GNL26" s="194"/>
      <c r="GNM26" s="194"/>
      <c r="GNN26" s="194"/>
      <c r="GNO26" s="194"/>
      <c r="GNP26" s="194"/>
      <c r="GNQ26" s="194"/>
      <c r="GNR26" s="194"/>
      <c r="GNS26" s="194"/>
      <c r="GNT26" s="194"/>
      <c r="GNU26" s="194"/>
      <c r="GNV26" s="194"/>
      <c r="GNW26" s="194"/>
      <c r="GNX26" s="194"/>
      <c r="GNY26" s="194"/>
      <c r="GNZ26" s="194"/>
      <c r="GOA26" s="194"/>
      <c r="GOB26" s="194"/>
      <c r="GOC26" s="194"/>
      <c r="GOD26" s="194"/>
      <c r="GOE26" s="194"/>
      <c r="GOF26" s="194"/>
      <c r="GOG26" s="194"/>
      <c r="GOH26" s="194"/>
      <c r="GOI26" s="194"/>
      <c r="GOJ26" s="194"/>
      <c r="GOK26" s="194"/>
      <c r="GOL26" s="194"/>
      <c r="GOM26" s="194"/>
      <c r="GON26" s="194"/>
      <c r="GOO26" s="194"/>
      <c r="GOP26" s="194"/>
      <c r="GOQ26" s="194"/>
      <c r="GOR26" s="194"/>
      <c r="GOS26" s="194"/>
      <c r="GOT26" s="194"/>
      <c r="GOU26" s="194"/>
      <c r="GOV26" s="194"/>
      <c r="GOW26" s="194"/>
      <c r="GOX26" s="194"/>
      <c r="GOY26" s="194"/>
      <c r="GOZ26" s="194"/>
      <c r="GPA26" s="194"/>
      <c r="GPB26" s="194"/>
      <c r="GPC26" s="194"/>
      <c r="GPD26" s="194"/>
      <c r="GPE26" s="194"/>
      <c r="GPF26" s="194"/>
      <c r="GPG26" s="194"/>
      <c r="GPH26" s="194"/>
      <c r="GPI26" s="194"/>
      <c r="GPJ26" s="194"/>
      <c r="GPK26" s="194"/>
      <c r="GPL26" s="194"/>
      <c r="GPM26" s="194"/>
      <c r="GPN26" s="194"/>
      <c r="GPO26" s="194"/>
      <c r="GPP26" s="194"/>
      <c r="GPQ26" s="194"/>
      <c r="GPR26" s="194"/>
      <c r="GPS26" s="194"/>
      <c r="GPT26" s="194"/>
      <c r="GPU26" s="194"/>
      <c r="GPV26" s="194"/>
      <c r="GPW26" s="194"/>
      <c r="GPX26" s="194"/>
      <c r="GPY26" s="194"/>
      <c r="GPZ26" s="194"/>
      <c r="GQA26" s="194"/>
      <c r="GQB26" s="194"/>
      <c r="GQC26" s="194"/>
      <c r="GQD26" s="194"/>
      <c r="GQE26" s="194"/>
      <c r="GQF26" s="194"/>
      <c r="GQG26" s="194"/>
      <c r="GQH26" s="194"/>
      <c r="GQI26" s="194"/>
      <c r="GQJ26" s="194"/>
      <c r="GQK26" s="194"/>
      <c r="GQL26" s="194"/>
      <c r="GQM26" s="194"/>
      <c r="GQN26" s="194"/>
      <c r="GQO26" s="194"/>
      <c r="GQP26" s="194"/>
      <c r="GQQ26" s="194"/>
      <c r="GQR26" s="194"/>
      <c r="GQS26" s="194"/>
      <c r="GQT26" s="194"/>
      <c r="GQU26" s="194"/>
      <c r="GQV26" s="194"/>
      <c r="GQW26" s="194"/>
      <c r="GQX26" s="194"/>
      <c r="GQY26" s="194"/>
      <c r="GQZ26" s="194"/>
      <c r="GRA26" s="194"/>
      <c r="GRB26" s="194"/>
      <c r="GRC26" s="194"/>
      <c r="GRD26" s="194"/>
      <c r="GRE26" s="194"/>
      <c r="GRF26" s="194"/>
      <c r="GRG26" s="194"/>
      <c r="GRH26" s="194"/>
      <c r="GRI26" s="194"/>
      <c r="GRJ26" s="194"/>
      <c r="GRK26" s="194"/>
      <c r="GRL26" s="194"/>
      <c r="GRM26" s="194"/>
      <c r="GRN26" s="194"/>
      <c r="GRO26" s="194"/>
      <c r="GRP26" s="194"/>
      <c r="GRQ26" s="194"/>
      <c r="GRR26" s="194"/>
      <c r="GRS26" s="194"/>
      <c r="GRT26" s="194"/>
      <c r="GRU26" s="194"/>
      <c r="GRV26" s="194"/>
      <c r="GRW26" s="194"/>
      <c r="GRX26" s="194"/>
      <c r="GRY26" s="194"/>
      <c r="GRZ26" s="194"/>
      <c r="GSA26" s="194"/>
      <c r="GSB26" s="194"/>
      <c r="GSC26" s="194"/>
      <c r="GSD26" s="194"/>
      <c r="GSE26" s="194"/>
      <c r="GSF26" s="194"/>
      <c r="GSG26" s="194"/>
      <c r="GSH26" s="194"/>
      <c r="GSI26" s="194"/>
      <c r="GSJ26" s="194"/>
      <c r="GSK26" s="194"/>
      <c r="GSL26" s="194"/>
      <c r="GSM26" s="194"/>
      <c r="GSN26" s="194"/>
      <c r="GSO26" s="194"/>
      <c r="GSP26" s="194"/>
      <c r="GSQ26" s="194"/>
      <c r="GSR26" s="194"/>
      <c r="GSS26" s="194"/>
      <c r="GST26" s="194"/>
      <c r="GSU26" s="194"/>
      <c r="GSV26" s="194"/>
      <c r="GSW26" s="194"/>
      <c r="GSX26" s="194"/>
      <c r="GSY26" s="194"/>
      <c r="GSZ26" s="194"/>
      <c r="GTA26" s="194"/>
      <c r="GTB26" s="194"/>
      <c r="GTC26" s="194"/>
      <c r="GTD26" s="194"/>
      <c r="GTE26" s="194"/>
      <c r="GTF26" s="194"/>
      <c r="GTG26" s="194"/>
      <c r="GTH26" s="194"/>
      <c r="GTI26" s="194"/>
      <c r="GTJ26" s="194"/>
      <c r="GTK26" s="194"/>
      <c r="GTL26" s="194"/>
      <c r="GTM26" s="194"/>
      <c r="GTN26" s="194"/>
      <c r="GTO26" s="194"/>
      <c r="GTP26" s="194"/>
      <c r="GTQ26" s="194"/>
      <c r="GTR26" s="194"/>
      <c r="GTS26" s="194"/>
      <c r="GTT26" s="194"/>
      <c r="GTU26" s="194"/>
      <c r="GTV26" s="194"/>
      <c r="GTW26" s="194"/>
      <c r="GTX26" s="194"/>
      <c r="GTY26" s="194"/>
      <c r="GTZ26" s="194"/>
      <c r="GUA26" s="194"/>
      <c r="GUB26" s="194"/>
      <c r="GUC26" s="194"/>
      <c r="GUD26" s="194"/>
      <c r="GUE26" s="194"/>
      <c r="GUF26" s="194"/>
      <c r="GUG26" s="194"/>
      <c r="GUH26" s="194"/>
      <c r="GUI26" s="194"/>
      <c r="GUJ26" s="194"/>
      <c r="GUK26" s="194"/>
      <c r="GUL26" s="194"/>
      <c r="GUM26" s="194"/>
      <c r="GUN26" s="194"/>
      <c r="GUO26" s="194"/>
      <c r="GUP26" s="194"/>
      <c r="GUQ26" s="194"/>
      <c r="GUR26" s="194"/>
      <c r="GUS26" s="194"/>
      <c r="GUT26" s="194"/>
      <c r="GUU26" s="194"/>
      <c r="GUV26" s="194"/>
      <c r="GUW26" s="194"/>
      <c r="GUX26" s="194"/>
      <c r="GUY26" s="194"/>
      <c r="GUZ26" s="194"/>
      <c r="GVA26" s="194"/>
      <c r="GVB26" s="194"/>
      <c r="GVC26" s="194"/>
      <c r="GVD26" s="194"/>
      <c r="GVE26" s="194"/>
      <c r="GVF26" s="194"/>
      <c r="GVG26" s="194"/>
      <c r="GVH26" s="194"/>
      <c r="GVI26" s="194"/>
      <c r="GVJ26" s="194"/>
      <c r="GVK26" s="194"/>
      <c r="GVL26" s="194"/>
      <c r="GVM26" s="194"/>
      <c r="GVN26" s="194"/>
      <c r="GVO26" s="194"/>
      <c r="GVP26" s="194"/>
      <c r="GVQ26" s="194"/>
      <c r="GVR26" s="194"/>
      <c r="GVS26" s="194"/>
      <c r="GVT26" s="194"/>
      <c r="GVU26" s="194"/>
      <c r="GVV26" s="194"/>
      <c r="GVW26" s="194"/>
      <c r="GVX26" s="194"/>
      <c r="GVY26" s="194"/>
      <c r="GVZ26" s="194"/>
      <c r="GWA26" s="194"/>
      <c r="GWB26" s="194"/>
      <c r="GWC26" s="194"/>
      <c r="GWD26" s="194"/>
      <c r="GWE26" s="194"/>
      <c r="GWF26" s="194"/>
      <c r="GWG26" s="194"/>
      <c r="GWH26" s="194"/>
      <c r="GWI26" s="194"/>
      <c r="GWJ26" s="194"/>
      <c r="GWK26" s="194"/>
      <c r="GWL26" s="194"/>
      <c r="GWM26" s="194"/>
      <c r="GWN26" s="194"/>
      <c r="GWO26" s="194"/>
      <c r="GWP26" s="194"/>
      <c r="GWQ26" s="194"/>
      <c r="GWR26" s="194"/>
      <c r="GWS26" s="194"/>
      <c r="GWT26" s="194"/>
      <c r="GWU26" s="194"/>
      <c r="GWV26" s="194"/>
      <c r="GWW26" s="194"/>
      <c r="GWX26" s="194"/>
      <c r="GWY26" s="194"/>
      <c r="GWZ26" s="194"/>
      <c r="GXA26" s="194"/>
      <c r="GXB26" s="194"/>
      <c r="GXC26" s="194"/>
      <c r="GXD26" s="194"/>
      <c r="GXE26" s="194"/>
      <c r="GXF26" s="194"/>
      <c r="GXG26" s="194"/>
      <c r="GXH26" s="194"/>
      <c r="GXI26" s="194"/>
      <c r="GXJ26" s="194"/>
      <c r="GXK26" s="194"/>
      <c r="GXL26" s="194"/>
      <c r="GXM26" s="194"/>
      <c r="GXN26" s="194"/>
      <c r="GXO26" s="194"/>
      <c r="GXP26" s="194"/>
      <c r="GXQ26" s="194"/>
      <c r="GXR26" s="194"/>
      <c r="GXS26" s="194"/>
      <c r="GXT26" s="194"/>
      <c r="GXU26" s="194"/>
      <c r="GXV26" s="194"/>
      <c r="GXW26" s="194"/>
      <c r="GXX26" s="194"/>
      <c r="GXY26" s="194"/>
      <c r="GXZ26" s="194"/>
      <c r="GYA26" s="194"/>
      <c r="GYB26" s="194"/>
      <c r="GYC26" s="194"/>
      <c r="GYD26" s="194"/>
      <c r="GYE26" s="194"/>
      <c r="GYF26" s="194"/>
      <c r="GYG26" s="194"/>
      <c r="GYH26" s="194"/>
      <c r="GYI26" s="194"/>
      <c r="GYJ26" s="194"/>
      <c r="GYK26" s="194"/>
      <c r="GYL26" s="194"/>
      <c r="GYM26" s="194"/>
      <c r="GYN26" s="194"/>
      <c r="GYO26" s="194"/>
      <c r="GYP26" s="194"/>
      <c r="GYQ26" s="194"/>
      <c r="GYR26" s="194"/>
      <c r="GYS26" s="194"/>
      <c r="GYT26" s="194"/>
      <c r="GYU26" s="194"/>
      <c r="GYV26" s="194"/>
      <c r="GYW26" s="194"/>
      <c r="GYX26" s="194"/>
      <c r="GYY26" s="194"/>
      <c r="GYZ26" s="194"/>
      <c r="GZA26" s="194"/>
      <c r="GZB26" s="194"/>
      <c r="GZC26" s="194"/>
      <c r="GZD26" s="194"/>
      <c r="GZE26" s="194"/>
      <c r="GZF26" s="194"/>
      <c r="GZG26" s="194"/>
      <c r="GZH26" s="194"/>
      <c r="GZI26" s="194"/>
      <c r="GZJ26" s="194"/>
      <c r="GZK26" s="194"/>
      <c r="GZL26" s="194"/>
      <c r="GZM26" s="194"/>
      <c r="GZN26" s="194"/>
      <c r="GZO26" s="194"/>
      <c r="GZP26" s="194"/>
      <c r="GZQ26" s="194"/>
      <c r="GZR26" s="194"/>
      <c r="GZS26" s="194"/>
      <c r="GZT26" s="194"/>
      <c r="GZU26" s="194"/>
      <c r="GZV26" s="194"/>
      <c r="GZW26" s="194"/>
      <c r="GZX26" s="194"/>
      <c r="GZY26" s="194"/>
      <c r="GZZ26" s="194"/>
      <c r="HAA26" s="194"/>
      <c r="HAB26" s="194"/>
      <c r="HAC26" s="194"/>
      <c r="HAD26" s="194"/>
      <c r="HAE26" s="194"/>
      <c r="HAF26" s="194"/>
      <c r="HAG26" s="194"/>
      <c r="HAH26" s="194"/>
      <c r="HAI26" s="194"/>
      <c r="HAJ26" s="194"/>
      <c r="HAK26" s="194"/>
      <c r="HAL26" s="194"/>
      <c r="HAM26" s="194"/>
      <c r="HAN26" s="194"/>
      <c r="HAO26" s="194"/>
      <c r="HAP26" s="194"/>
      <c r="HAQ26" s="194"/>
      <c r="HAR26" s="194"/>
      <c r="HAS26" s="194"/>
      <c r="HAT26" s="194"/>
      <c r="HAU26" s="194"/>
      <c r="HAV26" s="194"/>
      <c r="HAW26" s="194"/>
      <c r="HAX26" s="194"/>
      <c r="HAY26" s="194"/>
      <c r="HAZ26" s="194"/>
      <c r="HBA26" s="194"/>
      <c r="HBB26" s="194"/>
      <c r="HBC26" s="194"/>
      <c r="HBD26" s="194"/>
      <c r="HBE26" s="194"/>
      <c r="HBF26" s="194"/>
      <c r="HBG26" s="194"/>
      <c r="HBH26" s="194"/>
      <c r="HBI26" s="194"/>
      <c r="HBJ26" s="194"/>
      <c r="HBK26" s="194"/>
      <c r="HBL26" s="194"/>
      <c r="HBM26" s="194"/>
      <c r="HBN26" s="194"/>
      <c r="HBO26" s="194"/>
      <c r="HBP26" s="194"/>
      <c r="HBQ26" s="194"/>
      <c r="HBR26" s="194"/>
      <c r="HBS26" s="194"/>
      <c r="HBT26" s="194"/>
      <c r="HBU26" s="194"/>
      <c r="HBV26" s="194"/>
      <c r="HBW26" s="194"/>
      <c r="HBX26" s="194"/>
      <c r="HBY26" s="194"/>
      <c r="HBZ26" s="194"/>
      <c r="HCA26" s="194"/>
      <c r="HCB26" s="194"/>
      <c r="HCC26" s="194"/>
      <c r="HCD26" s="194"/>
      <c r="HCE26" s="194"/>
      <c r="HCF26" s="194"/>
      <c r="HCG26" s="194"/>
      <c r="HCH26" s="194"/>
      <c r="HCI26" s="194"/>
      <c r="HCJ26" s="194"/>
      <c r="HCK26" s="194"/>
      <c r="HCL26" s="194"/>
      <c r="HCM26" s="194"/>
      <c r="HCN26" s="194"/>
      <c r="HCO26" s="194"/>
      <c r="HCP26" s="194"/>
      <c r="HCQ26" s="194"/>
      <c r="HCR26" s="194"/>
      <c r="HCS26" s="194"/>
      <c r="HCT26" s="194"/>
      <c r="HCU26" s="194"/>
      <c r="HCV26" s="194"/>
      <c r="HCW26" s="194"/>
      <c r="HCX26" s="194"/>
      <c r="HCY26" s="194"/>
      <c r="HCZ26" s="194"/>
      <c r="HDA26" s="194"/>
      <c r="HDB26" s="194"/>
      <c r="HDC26" s="194"/>
      <c r="HDD26" s="194"/>
      <c r="HDE26" s="194"/>
      <c r="HDF26" s="194"/>
      <c r="HDG26" s="194"/>
      <c r="HDH26" s="194"/>
      <c r="HDI26" s="194"/>
      <c r="HDJ26" s="194"/>
      <c r="HDK26" s="194"/>
      <c r="HDL26" s="194"/>
      <c r="HDM26" s="194"/>
      <c r="HDN26" s="194"/>
      <c r="HDO26" s="194"/>
      <c r="HDP26" s="194"/>
      <c r="HDQ26" s="194"/>
      <c r="HDR26" s="194"/>
      <c r="HDS26" s="194"/>
      <c r="HDT26" s="194"/>
      <c r="HDU26" s="194"/>
      <c r="HDV26" s="194"/>
      <c r="HDW26" s="194"/>
      <c r="HDX26" s="194"/>
      <c r="HDY26" s="194"/>
      <c r="HDZ26" s="194"/>
      <c r="HEA26" s="194"/>
      <c r="HEB26" s="194"/>
      <c r="HEC26" s="194"/>
      <c r="HED26" s="194"/>
      <c r="HEE26" s="194"/>
      <c r="HEF26" s="194"/>
      <c r="HEG26" s="194"/>
      <c r="HEH26" s="194"/>
      <c r="HEI26" s="194"/>
      <c r="HEJ26" s="194"/>
      <c r="HEK26" s="194"/>
      <c r="HEL26" s="194"/>
      <c r="HEM26" s="194"/>
      <c r="HEN26" s="194"/>
      <c r="HEO26" s="194"/>
      <c r="HEP26" s="194"/>
      <c r="HEQ26" s="194"/>
      <c r="HER26" s="194"/>
      <c r="HES26" s="194"/>
      <c r="HET26" s="194"/>
      <c r="HEU26" s="194"/>
      <c r="HEV26" s="194"/>
      <c r="HEW26" s="194"/>
      <c r="HEX26" s="194"/>
      <c r="HEY26" s="194"/>
      <c r="HEZ26" s="194"/>
      <c r="HFA26" s="194"/>
      <c r="HFB26" s="194"/>
      <c r="HFC26" s="194"/>
      <c r="HFD26" s="194"/>
      <c r="HFE26" s="194"/>
      <c r="HFF26" s="194"/>
      <c r="HFG26" s="194"/>
      <c r="HFH26" s="194"/>
      <c r="HFI26" s="194"/>
      <c r="HFJ26" s="194"/>
      <c r="HFK26" s="194"/>
      <c r="HFL26" s="194"/>
      <c r="HFM26" s="194"/>
      <c r="HFN26" s="194"/>
      <c r="HFO26" s="194"/>
      <c r="HFP26" s="194"/>
      <c r="HFQ26" s="194"/>
      <c r="HFR26" s="194"/>
      <c r="HFS26" s="194"/>
      <c r="HFT26" s="194"/>
      <c r="HFU26" s="194"/>
      <c r="HFV26" s="194"/>
      <c r="HFW26" s="194"/>
      <c r="HFX26" s="194"/>
      <c r="HFY26" s="194"/>
      <c r="HFZ26" s="194"/>
      <c r="HGA26" s="194"/>
      <c r="HGB26" s="194"/>
      <c r="HGC26" s="194"/>
      <c r="HGD26" s="194"/>
      <c r="HGE26" s="194"/>
      <c r="HGF26" s="194"/>
      <c r="HGG26" s="194"/>
      <c r="HGH26" s="194"/>
      <c r="HGI26" s="194"/>
      <c r="HGJ26" s="194"/>
      <c r="HGK26" s="194"/>
      <c r="HGL26" s="194"/>
      <c r="HGM26" s="194"/>
      <c r="HGN26" s="194"/>
      <c r="HGO26" s="194"/>
      <c r="HGP26" s="194"/>
      <c r="HGQ26" s="194"/>
      <c r="HGR26" s="194"/>
      <c r="HGS26" s="194"/>
      <c r="HGT26" s="194"/>
      <c r="HGU26" s="194"/>
      <c r="HGV26" s="194"/>
      <c r="HGW26" s="194"/>
      <c r="HGX26" s="194"/>
      <c r="HGY26" s="194"/>
      <c r="HGZ26" s="194"/>
      <c r="HHA26" s="194"/>
      <c r="HHB26" s="194"/>
      <c r="HHC26" s="194"/>
      <c r="HHD26" s="194"/>
      <c r="HHE26" s="194"/>
      <c r="HHF26" s="194"/>
      <c r="HHG26" s="194"/>
      <c r="HHH26" s="194"/>
      <c r="HHI26" s="194"/>
      <c r="HHJ26" s="194"/>
      <c r="HHK26" s="194"/>
      <c r="HHL26" s="194"/>
      <c r="HHM26" s="194"/>
      <c r="HHN26" s="194"/>
      <c r="HHO26" s="194"/>
      <c r="HHP26" s="194"/>
      <c r="HHQ26" s="194"/>
      <c r="HHR26" s="194"/>
      <c r="HHS26" s="194"/>
      <c r="HHT26" s="194"/>
      <c r="HHU26" s="194"/>
      <c r="HHV26" s="194"/>
      <c r="HHW26" s="194"/>
      <c r="HHX26" s="194"/>
      <c r="HHY26" s="194"/>
      <c r="HHZ26" s="194"/>
      <c r="HIA26" s="194"/>
      <c r="HIB26" s="194"/>
      <c r="HIC26" s="194"/>
      <c r="HID26" s="194"/>
      <c r="HIE26" s="194"/>
      <c r="HIF26" s="194"/>
      <c r="HIG26" s="194"/>
      <c r="HIH26" s="194"/>
      <c r="HII26" s="194"/>
      <c r="HIJ26" s="194"/>
      <c r="HIK26" s="194"/>
      <c r="HIL26" s="194"/>
      <c r="HIM26" s="194"/>
      <c r="HIN26" s="194"/>
      <c r="HIO26" s="194"/>
      <c r="HIP26" s="194"/>
      <c r="HIQ26" s="194"/>
      <c r="HIR26" s="194"/>
      <c r="HIS26" s="194"/>
      <c r="HIT26" s="194"/>
      <c r="HIU26" s="194"/>
      <c r="HIV26" s="194"/>
      <c r="HIW26" s="194"/>
      <c r="HIX26" s="194"/>
      <c r="HIY26" s="194"/>
      <c r="HIZ26" s="194"/>
      <c r="HJA26" s="194"/>
      <c r="HJB26" s="194"/>
      <c r="HJC26" s="194"/>
      <c r="HJD26" s="194"/>
      <c r="HJE26" s="194"/>
      <c r="HJF26" s="194"/>
      <c r="HJG26" s="194"/>
      <c r="HJH26" s="194"/>
      <c r="HJI26" s="194"/>
      <c r="HJJ26" s="194"/>
      <c r="HJK26" s="194"/>
      <c r="HJL26" s="194"/>
      <c r="HJM26" s="194"/>
      <c r="HJN26" s="194"/>
      <c r="HJO26" s="194"/>
      <c r="HJP26" s="194"/>
      <c r="HJQ26" s="194"/>
      <c r="HJR26" s="194"/>
      <c r="HJS26" s="194"/>
      <c r="HJT26" s="194"/>
      <c r="HJU26" s="194"/>
      <c r="HJV26" s="194"/>
      <c r="HJW26" s="194"/>
      <c r="HJX26" s="194"/>
      <c r="HJY26" s="194"/>
      <c r="HJZ26" s="194"/>
      <c r="HKA26" s="194"/>
      <c r="HKB26" s="194"/>
      <c r="HKC26" s="194"/>
      <c r="HKD26" s="194"/>
      <c r="HKE26" s="194"/>
      <c r="HKF26" s="194"/>
      <c r="HKG26" s="194"/>
      <c r="HKH26" s="194"/>
      <c r="HKI26" s="194"/>
      <c r="HKJ26" s="194"/>
      <c r="HKK26" s="194"/>
      <c r="HKL26" s="194"/>
      <c r="HKM26" s="194"/>
      <c r="HKN26" s="194"/>
      <c r="HKO26" s="194"/>
      <c r="HKP26" s="194"/>
      <c r="HKQ26" s="194"/>
      <c r="HKR26" s="194"/>
      <c r="HKS26" s="194"/>
      <c r="HKT26" s="194"/>
      <c r="HKU26" s="194"/>
      <c r="HKV26" s="194"/>
      <c r="HKW26" s="194"/>
      <c r="HKX26" s="194"/>
      <c r="HKY26" s="194"/>
      <c r="HKZ26" s="194"/>
      <c r="HLA26" s="194"/>
      <c r="HLB26" s="194"/>
      <c r="HLC26" s="194"/>
      <c r="HLD26" s="194"/>
      <c r="HLE26" s="194"/>
      <c r="HLF26" s="194"/>
      <c r="HLG26" s="194"/>
      <c r="HLH26" s="194"/>
      <c r="HLI26" s="194"/>
      <c r="HLJ26" s="194"/>
      <c r="HLK26" s="194"/>
      <c r="HLL26" s="194"/>
      <c r="HLM26" s="194"/>
      <c r="HLN26" s="194"/>
      <c r="HLO26" s="194"/>
      <c r="HLP26" s="194"/>
      <c r="HLQ26" s="194"/>
      <c r="HLR26" s="194"/>
      <c r="HLS26" s="194"/>
      <c r="HLT26" s="194"/>
      <c r="HLU26" s="194"/>
      <c r="HLV26" s="194"/>
      <c r="HLW26" s="194"/>
      <c r="HLX26" s="194"/>
      <c r="HLY26" s="194"/>
      <c r="HLZ26" s="194"/>
      <c r="HMA26" s="194"/>
      <c r="HMB26" s="194"/>
      <c r="HMC26" s="194"/>
      <c r="HMD26" s="194"/>
      <c r="HME26" s="194"/>
      <c r="HMF26" s="194"/>
      <c r="HMG26" s="194"/>
      <c r="HMH26" s="194"/>
      <c r="HMI26" s="194"/>
      <c r="HMJ26" s="194"/>
      <c r="HMK26" s="194"/>
      <c r="HML26" s="194"/>
      <c r="HMM26" s="194"/>
      <c r="HMN26" s="194"/>
      <c r="HMO26" s="194"/>
      <c r="HMP26" s="194"/>
      <c r="HMQ26" s="194"/>
      <c r="HMR26" s="194"/>
      <c r="HMS26" s="194"/>
      <c r="HMT26" s="194"/>
      <c r="HMU26" s="194"/>
      <c r="HMV26" s="194"/>
      <c r="HMW26" s="194"/>
      <c r="HMX26" s="194"/>
      <c r="HMY26" s="194"/>
      <c r="HMZ26" s="194"/>
      <c r="HNA26" s="194"/>
      <c r="HNB26" s="194"/>
      <c r="HNC26" s="194"/>
      <c r="HND26" s="194"/>
      <c r="HNE26" s="194"/>
      <c r="HNF26" s="194"/>
      <c r="HNG26" s="194"/>
      <c r="HNH26" s="194"/>
      <c r="HNI26" s="194"/>
      <c r="HNJ26" s="194"/>
      <c r="HNK26" s="194"/>
      <c r="HNL26" s="194"/>
      <c r="HNM26" s="194"/>
      <c r="HNN26" s="194"/>
      <c r="HNO26" s="194"/>
      <c r="HNP26" s="194"/>
      <c r="HNQ26" s="194"/>
      <c r="HNR26" s="194"/>
      <c r="HNS26" s="194"/>
      <c r="HNT26" s="194"/>
      <c r="HNU26" s="194"/>
      <c r="HNV26" s="194"/>
      <c r="HNW26" s="194"/>
      <c r="HNX26" s="194"/>
      <c r="HNY26" s="194"/>
      <c r="HNZ26" s="194"/>
      <c r="HOA26" s="194"/>
      <c r="HOB26" s="194"/>
      <c r="HOC26" s="194"/>
      <c r="HOD26" s="194"/>
      <c r="HOE26" s="194"/>
      <c r="HOF26" s="194"/>
      <c r="HOG26" s="194"/>
      <c r="HOH26" s="194"/>
      <c r="HOI26" s="194"/>
      <c r="HOJ26" s="194"/>
      <c r="HOK26" s="194"/>
      <c r="HOL26" s="194"/>
      <c r="HOM26" s="194"/>
      <c r="HON26" s="194"/>
      <c r="HOO26" s="194"/>
      <c r="HOP26" s="194"/>
      <c r="HOQ26" s="194"/>
      <c r="HOR26" s="194"/>
      <c r="HOS26" s="194"/>
      <c r="HOT26" s="194"/>
      <c r="HOU26" s="194"/>
      <c r="HOV26" s="194"/>
      <c r="HOW26" s="194"/>
      <c r="HOX26" s="194"/>
      <c r="HOY26" s="194"/>
      <c r="HOZ26" s="194"/>
      <c r="HPA26" s="194"/>
      <c r="HPB26" s="194"/>
      <c r="HPC26" s="194"/>
      <c r="HPD26" s="194"/>
      <c r="HPE26" s="194"/>
      <c r="HPF26" s="194"/>
      <c r="HPG26" s="194"/>
      <c r="HPH26" s="194"/>
      <c r="HPI26" s="194"/>
      <c r="HPJ26" s="194"/>
      <c r="HPK26" s="194"/>
      <c r="HPL26" s="194"/>
      <c r="HPM26" s="194"/>
      <c r="HPN26" s="194"/>
      <c r="HPO26" s="194"/>
      <c r="HPP26" s="194"/>
      <c r="HPQ26" s="194"/>
      <c r="HPR26" s="194"/>
      <c r="HPS26" s="194"/>
      <c r="HPT26" s="194"/>
      <c r="HPU26" s="194"/>
      <c r="HPV26" s="194"/>
      <c r="HPW26" s="194"/>
      <c r="HPX26" s="194"/>
      <c r="HPY26" s="194"/>
      <c r="HPZ26" s="194"/>
      <c r="HQA26" s="194"/>
      <c r="HQB26" s="194"/>
      <c r="HQC26" s="194"/>
      <c r="HQD26" s="194"/>
      <c r="HQE26" s="194"/>
      <c r="HQF26" s="194"/>
      <c r="HQG26" s="194"/>
      <c r="HQH26" s="194"/>
      <c r="HQI26" s="194"/>
      <c r="HQJ26" s="194"/>
      <c r="HQK26" s="194"/>
      <c r="HQL26" s="194"/>
      <c r="HQM26" s="194"/>
      <c r="HQN26" s="194"/>
      <c r="HQO26" s="194"/>
      <c r="HQP26" s="194"/>
      <c r="HQQ26" s="194"/>
      <c r="HQR26" s="194"/>
      <c r="HQS26" s="194"/>
      <c r="HQT26" s="194"/>
      <c r="HQU26" s="194"/>
      <c r="HQV26" s="194"/>
      <c r="HQW26" s="194"/>
      <c r="HQX26" s="194"/>
      <c r="HQY26" s="194"/>
      <c r="HQZ26" s="194"/>
      <c r="HRA26" s="194"/>
      <c r="HRB26" s="194"/>
      <c r="HRC26" s="194"/>
      <c r="HRD26" s="194"/>
      <c r="HRE26" s="194"/>
      <c r="HRF26" s="194"/>
      <c r="HRG26" s="194"/>
      <c r="HRH26" s="194"/>
      <c r="HRI26" s="194"/>
      <c r="HRJ26" s="194"/>
      <c r="HRK26" s="194"/>
      <c r="HRL26" s="194"/>
      <c r="HRM26" s="194"/>
      <c r="HRN26" s="194"/>
      <c r="HRO26" s="194"/>
      <c r="HRP26" s="194"/>
      <c r="HRQ26" s="194"/>
      <c r="HRR26" s="194"/>
      <c r="HRS26" s="194"/>
      <c r="HRT26" s="194"/>
      <c r="HRU26" s="194"/>
      <c r="HRV26" s="194"/>
      <c r="HRW26" s="194"/>
      <c r="HRX26" s="194"/>
      <c r="HRY26" s="194"/>
      <c r="HRZ26" s="194"/>
      <c r="HSA26" s="194"/>
      <c r="HSB26" s="194"/>
      <c r="HSC26" s="194"/>
      <c r="HSD26" s="194"/>
      <c r="HSE26" s="194"/>
      <c r="HSF26" s="194"/>
      <c r="HSG26" s="194"/>
      <c r="HSH26" s="194"/>
      <c r="HSI26" s="194"/>
      <c r="HSJ26" s="194"/>
      <c r="HSK26" s="194"/>
      <c r="HSL26" s="194"/>
      <c r="HSM26" s="194"/>
      <c r="HSN26" s="194"/>
      <c r="HSO26" s="194"/>
      <c r="HSP26" s="194"/>
      <c r="HSQ26" s="194"/>
      <c r="HSR26" s="194"/>
      <c r="HSS26" s="194"/>
      <c r="HST26" s="194"/>
      <c r="HSU26" s="194"/>
      <c r="HSV26" s="194"/>
      <c r="HSW26" s="194"/>
      <c r="HSX26" s="194"/>
      <c r="HSY26" s="194"/>
      <c r="HSZ26" s="194"/>
      <c r="HTA26" s="194"/>
      <c r="HTB26" s="194"/>
      <c r="HTC26" s="194"/>
      <c r="HTD26" s="194"/>
      <c r="HTE26" s="194"/>
      <c r="HTF26" s="194"/>
      <c r="HTG26" s="194"/>
      <c r="HTH26" s="194"/>
      <c r="HTI26" s="194"/>
      <c r="HTJ26" s="194"/>
      <c r="HTK26" s="194"/>
      <c r="HTL26" s="194"/>
      <c r="HTM26" s="194"/>
      <c r="HTN26" s="194"/>
      <c r="HTO26" s="194"/>
      <c r="HTP26" s="194"/>
      <c r="HTQ26" s="194"/>
      <c r="HTR26" s="194"/>
      <c r="HTS26" s="194"/>
      <c r="HTT26" s="194"/>
      <c r="HTU26" s="194"/>
      <c r="HTV26" s="194"/>
      <c r="HTW26" s="194"/>
      <c r="HTX26" s="194"/>
      <c r="HTY26" s="194"/>
      <c r="HTZ26" s="194"/>
      <c r="HUA26" s="194"/>
      <c r="HUB26" s="194"/>
      <c r="HUC26" s="194"/>
      <c r="HUD26" s="194"/>
      <c r="HUE26" s="194"/>
      <c r="HUF26" s="194"/>
      <c r="HUG26" s="194"/>
      <c r="HUH26" s="194"/>
      <c r="HUI26" s="194"/>
      <c r="HUJ26" s="194"/>
      <c r="HUK26" s="194"/>
      <c r="HUL26" s="194"/>
      <c r="HUM26" s="194"/>
      <c r="HUN26" s="194"/>
      <c r="HUO26" s="194"/>
      <c r="HUP26" s="194"/>
      <c r="HUQ26" s="194"/>
      <c r="HUR26" s="194"/>
      <c r="HUS26" s="194"/>
      <c r="HUT26" s="194"/>
      <c r="HUU26" s="194"/>
      <c r="HUV26" s="194"/>
      <c r="HUW26" s="194"/>
      <c r="HUX26" s="194"/>
      <c r="HUY26" s="194"/>
      <c r="HUZ26" s="194"/>
      <c r="HVA26" s="194"/>
      <c r="HVB26" s="194"/>
      <c r="HVC26" s="194"/>
      <c r="HVD26" s="194"/>
      <c r="HVE26" s="194"/>
      <c r="HVF26" s="194"/>
      <c r="HVG26" s="194"/>
      <c r="HVH26" s="194"/>
      <c r="HVI26" s="194"/>
      <c r="HVJ26" s="194"/>
      <c r="HVK26" s="194"/>
      <c r="HVL26" s="194"/>
      <c r="HVM26" s="194"/>
      <c r="HVN26" s="194"/>
      <c r="HVO26" s="194"/>
      <c r="HVP26" s="194"/>
      <c r="HVQ26" s="194"/>
      <c r="HVR26" s="194"/>
      <c r="HVS26" s="194"/>
      <c r="HVT26" s="194"/>
      <c r="HVU26" s="194"/>
      <c r="HVV26" s="194"/>
      <c r="HVW26" s="194"/>
      <c r="HVX26" s="194"/>
      <c r="HVY26" s="194"/>
      <c r="HVZ26" s="194"/>
      <c r="HWA26" s="194"/>
      <c r="HWB26" s="194"/>
      <c r="HWC26" s="194"/>
      <c r="HWD26" s="194"/>
      <c r="HWE26" s="194"/>
      <c r="HWF26" s="194"/>
      <c r="HWG26" s="194"/>
      <c r="HWH26" s="194"/>
      <c r="HWI26" s="194"/>
      <c r="HWJ26" s="194"/>
      <c r="HWK26" s="194"/>
      <c r="HWL26" s="194"/>
      <c r="HWM26" s="194"/>
      <c r="HWN26" s="194"/>
      <c r="HWO26" s="194"/>
      <c r="HWP26" s="194"/>
      <c r="HWQ26" s="194"/>
      <c r="HWR26" s="194"/>
      <c r="HWS26" s="194"/>
      <c r="HWT26" s="194"/>
      <c r="HWU26" s="194"/>
      <c r="HWV26" s="194"/>
      <c r="HWW26" s="194"/>
      <c r="HWX26" s="194"/>
      <c r="HWY26" s="194"/>
      <c r="HWZ26" s="194"/>
      <c r="HXA26" s="194"/>
      <c r="HXB26" s="194"/>
      <c r="HXC26" s="194"/>
      <c r="HXD26" s="194"/>
      <c r="HXE26" s="194"/>
      <c r="HXF26" s="194"/>
      <c r="HXG26" s="194"/>
      <c r="HXH26" s="194"/>
      <c r="HXI26" s="194"/>
      <c r="HXJ26" s="194"/>
      <c r="HXK26" s="194"/>
      <c r="HXL26" s="194"/>
      <c r="HXM26" s="194"/>
      <c r="HXN26" s="194"/>
      <c r="HXO26" s="194"/>
      <c r="HXP26" s="194"/>
      <c r="HXQ26" s="194"/>
      <c r="HXR26" s="194"/>
      <c r="HXS26" s="194"/>
      <c r="HXT26" s="194"/>
      <c r="HXU26" s="194"/>
      <c r="HXV26" s="194"/>
      <c r="HXW26" s="194"/>
      <c r="HXX26" s="194"/>
      <c r="HXY26" s="194"/>
      <c r="HXZ26" s="194"/>
      <c r="HYA26" s="194"/>
      <c r="HYB26" s="194"/>
      <c r="HYC26" s="194"/>
      <c r="HYD26" s="194"/>
      <c r="HYE26" s="194"/>
      <c r="HYF26" s="194"/>
      <c r="HYG26" s="194"/>
      <c r="HYH26" s="194"/>
      <c r="HYI26" s="194"/>
      <c r="HYJ26" s="194"/>
      <c r="HYK26" s="194"/>
      <c r="HYL26" s="194"/>
      <c r="HYM26" s="194"/>
      <c r="HYN26" s="194"/>
      <c r="HYO26" s="194"/>
      <c r="HYP26" s="194"/>
      <c r="HYQ26" s="194"/>
      <c r="HYR26" s="194"/>
      <c r="HYS26" s="194"/>
      <c r="HYT26" s="194"/>
      <c r="HYU26" s="194"/>
      <c r="HYV26" s="194"/>
      <c r="HYW26" s="194"/>
      <c r="HYX26" s="194"/>
      <c r="HYY26" s="194"/>
      <c r="HYZ26" s="194"/>
      <c r="HZA26" s="194"/>
      <c r="HZB26" s="194"/>
      <c r="HZC26" s="194"/>
      <c r="HZD26" s="194"/>
      <c r="HZE26" s="194"/>
      <c r="HZF26" s="194"/>
      <c r="HZG26" s="194"/>
      <c r="HZH26" s="194"/>
      <c r="HZI26" s="194"/>
      <c r="HZJ26" s="194"/>
      <c r="HZK26" s="194"/>
      <c r="HZL26" s="194"/>
      <c r="HZM26" s="194"/>
      <c r="HZN26" s="194"/>
      <c r="HZO26" s="194"/>
      <c r="HZP26" s="194"/>
      <c r="HZQ26" s="194"/>
      <c r="HZR26" s="194"/>
      <c r="HZS26" s="194"/>
      <c r="HZT26" s="194"/>
      <c r="HZU26" s="194"/>
      <c r="HZV26" s="194"/>
      <c r="HZW26" s="194"/>
      <c r="HZX26" s="194"/>
      <c r="HZY26" s="194"/>
      <c r="HZZ26" s="194"/>
      <c r="IAA26" s="194"/>
      <c r="IAB26" s="194"/>
      <c r="IAC26" s="194"/>
      <c r="IAD26" s="194"/>
      <c r="IAE26" s="194"/>
      <c r="IAF26" s="194"/>
      <c r="IAG26" s="194"/>
      <c r="IAH26" s="194"/>
      <c r="IAI26" s="194"/>
      <c r="IAJ26" s="194"/>
      <c r="IAK26" s="194"/>
      <c r="IAL26" s="194"/>
      <c r="IAM26" s="194"/>
      <c r="IAN26" s="194"/>
      <c r="IAO26" s="194"/>
      <c r="IAP26" s="194"/>
      <c r="IAQ26" s="194"/>
      <c r="IAR26" s="194"/>
      <c r="IAS26" s="194"/>
      <c r="IAT26" s="194"/>
      <c r="IAU26" s="194"/>
      <c r="IAV26" s="194"/>
      <c r="IAW26" s="194"/>
      <c r="IAX26" s="194"/>
      <c r="IAY26" s="194"/>
      <c r="IAZ26" s="194"/>
      <c r="IBA26" s="194"/>
      <c r="IBB26" s="194"/>
      <c r="IBC26" s="194"/>
      <c r="IBD26" s="194"/>
      <c r="IBE26" s="194"/>
      <c r="IBF26" s="194"/>
      <c r="IBG26" s="194"/>
      <c r="IBH26" s="194"/>
      <c r="IBI26" s="194"/>
      <c r="IBJ26" s="194"/>
      <c r="IBK26" s="194"/>
      <c r="IBL26" s="194"/>
      <c r="IBM26" s="194"/>
      <c r="IBN26" s="194"/>
      <c r="IBO26" s="194"/>
      <c r="IBP26" s="194"/>
      <c r="IBQ26" s="194"/>
      <c r="IBR26" s="194"/>
      <c r="IBS26" s="194"/>
      <c r="IBT26" s="194"/>
      <c r="IBU26" s="194"/>
      <c r="IBV26" s="194"/>
      <c r="IBW26" s="194"/>
      <c r="IBX26" s="194"/>
      <c r="IBY26" s="194"/>
      <c r="IBZ26" s="194"/>
      <c r="ICA26" s="194"/>
      <c r="ICB26" s="194"/>
      <c r="ICC26" s="194"/>
      <c r="ICD26" s="194"/>
      <c r="ICE26" s="194"/>
      <c r="ICF26" s="194"/>
      <c r="ICG26" s="194"/>
      <c r="ICH26" s="194"/>
      <c r="ICI26" s="194"/>
      <c r="ICJ26" s="194"/>
      <c r="ICK26" s="194"/>
      <c r="ICL26" s="194"/>
      <c r="ICM26" s="194"/>
      <c r="ICN26" s="194"/>
      <c r="ICO26" s="194"/>
      <c r="ICP26" s="194"/>
      <c r="ICQ26" s="194"/>
      <c r="ICR26" s="194"/>
      <c r="ICS26" s="194"/>
      <c r="ICT26" s="194"/>
      <c r="ICU26" s="194"/>
      <c r="ICV26" s="194"/>
      <c r="ICW26" s="194"/>
      <c r="ICX26" s="194"/>
      <c r="ICY26" s="194"/>
      <c r="ICZ26" s="194"/>
      <c r="IDA26" s="194"/>
      <c r="IDB26" s="194"/>
      <c r="IDC26" s="194"/>
      <c r="IDD26" s="194"/>
      <c r="IDE26" s="194"/>
      <c r="IDF26" s="194"/>
      <c r="IDG26" s="194"/>
      <c r="IDH26" s="194"/>
      <c r="IDI26" s="194"/>
      <c r="IDJ26" s="194"/>
      <c r="IDK26" s="194"/>
      <c r="IDL26" s="194"/>
      <c r="IDM26" s="194"/>
      <c r="IDN26" s="194"/>
      <c r="IDO26" s="194"/>
      <c r="IDP26" s="194"/>
      <c r="IDQ26" s="194"/>
      <c r="IDR26" s="194"/>
      <c r="IDS26" s="194"/>
      <c r="IDT26" s="194"/>
      <c r="IDU26" s="194"/>
      <c r="IDV26" s="194"/>
      <c r="IDW26" s="194"/>
      <c r="IDX26" s="194"/>
      <c r="IDY26" s="194"/>
      <c r="IDZ26" s="194"/>
      <c r="IEA26" s="194"/>
      <c r="IEB26" s="194"/>
      <c r="IEC26" s="194"/>
      <c r="IED26" s="194"/>
      <c r="IEE26" s="194"/>
      <c r="IEF26" s="194"/>
      <c r="IEG26" s="194"/>
      <c r="IEH26" s="194"/>
      <c r="IEI26" s="194"/>
      <c r="IEJ26" s="194"/>
      <c r="IEK26" s="194"/>
      <c r="IEL26" s="194"/>
      <c r="IEM26" s="194"/>
      <c r="IEN26" s="194"/>
      <c r="IEO26" s="194"/>
      <c r="IEP26" s="194"/>
      <c r="IEQ26" s="194"/>
      <c r="IER26" s="194"/>
      <c r="IES26" s="194"/>
      <c r="IET26" s="194"/>
      <c r="IEU26" s="194"/>
      <c r="IEV26" s="194"/>
      <c r="IEW26" s="194"/>
      <c r="IEX26" s="194"/>
      <c r="IEY26" s="194"/>
      <c r="IEZ26" s="194"/>
      <c r="IFA26" s="194"/>
      <c r="IFB26" s="194"/>
      <c r="IFC26" s="194"/>
      <c r="IFD26" s="194"/>
      <c r="IFE26" s="194"/>
      <c r="IFF26" s="194"/>
      <c r="IFG26" s="194"/>
      <c r="IFH26" s="194"/>
      <c r="IFI26" s="194"/>
      <c r="IFJ26" s="194"/>
      <c r="IFK26" s="194"/>
      <c r="IFL26" s="194"/>
      <c r="IFM26" s="194"/>
      <c r="IFN26" s="194"/>
      <c r="IFO26" s="194"/>
      <c r="IFP26" s="194"/>
      <c r="IFQ26" s="194"/>
      <c r="IFR26" s="194"/>
      <c r="IFS26" s="194"/>
      <c r="IFT26" s="194"/>
      <c r="IFU26" s="194"/>
      <c r="IFV26" s="194"/>
      <c r="IFW26" s="194"/>
      <c r="IFX26" s="194"/>
      <c r="IFY26" s="194"/>
      <c r="IFZ26" s="194"/>
      <c r="IGA26" s="194"/>
      <c r="IGB26" s="194"/>
      <c r="IGC26" s="194"/>
      <c r="IGD26" s="194"/>
      <c r="IGE26" s="194"/>
      <c r="IGF26" s="194"/>
      <c r="IGG26" s="194"/>
      <c r="IGH26" s="194"/>
      <c r="IGI26" s="194"/>
      <c r="IGJ26" s="194"/>
      <c r="IGK26" s="194"/>
      <c r="IGL26" s="194"/>
      <c r="IGM26" s="194"/>
      <c r="IGN26" s="194"/>
      <c r="IGO26" s="194"/>
      <c r="IGP26" s="194"/>
      <c r="IGQ26" s="194"/>
      <c r="IGR26" s="194"/>
      <c r="IGS26" s="194"/>
      <c r="IGT26" s="194"/>
      <c r="IGU26" s="194"/>
      <c r="IGV26" s="194"/>
      <c r="IGW26" s="194"/>
      <c r="IGX26" s="194"/>
      <c r="IGY26" s="194"/>
      <c r="IGZ26" s="194"/>
      <c r="IHA26" s="194"/>
      <c r="IHB26" s="194"/>
      <c r="IHC26" s="194"/>
      <c r="IHD26" s="194"/>
      <c r="IHE26" s="194"/>
      <c r="IHF26" s="194"/>
      <c r="IHG26" s="194"/>
      <c r="IHH26" s="194"/>
      <c r="IHI26" s="194"/>
      <c r="IHJ26" s="194"/>
      <c r="IHK26" s="194"/>
      <c r="IHL26" s="194"/>
      <c r="IHM26" s="194"/>
      <c r="IHN26" s="194"/>
      <c r="IHO26" s="194"/>
      <c r="IHP26" s="194"/>
      <c r="IHQ26" s="194"/>
      <c r="IHR26" s="194"/>
      <c r="IHS26" s="194"/>
      <c r="IHT26" s="194"/>
      <c r="IHU26" s="194"/>
      <c r="IHV26" s="194"/>
      <c r="IHW26" s="194"/>
      <c r="IHX26" s="194"/>
      <c r="IHY26" s="194"/>
      <c r="IHZ26" s="194"/>
      <c r="IIA26" s="194"/>
      <c r="IIB26" s="194"/>
      <c r="IIC26" s="194"/>
      <c r="IID26" s="194"/>
      <c r="IIE26" s="194"/>
      <c r="IIF26" s="194"/>
      <c r="IIG26" s="194"/>
      <c r="IIH26" s="194"/>
      <c r="III26" s="194"/>
      <c r="IIJ26" s="194"/>
      <c r="IIK26" s="194"/>
      <c r="IIL26" s="194"/>
      <c r="IIM26" s="194"/>
      <c r="IIN26" s="194"/>
      <c r="IIO26" s="194"/>
      <c r="IIP26" s="194"/>
      <c r="IIQ26" s="194"/>
      <c r="IIR26" s="194"/>
      <c r="IIS26" s="194"/>
      <c r="IIT26" s="194"/>
      <c r="IIU26" s="194"/>
      <c r="IIV26" s="194"/>
      <c r="IIW26" s="194"/>
      <c r="IIX26" s="194"/>
      <c r="IIY26" s="194"/>
      <c r="IIZ26" s="194"/>
      <c r="IJA26" s="194"/>
      <c r="IJB26" s="194"/>
      <c r="IJC26" s="194"/>
      <c r="IJD26" s="194"/>
      <c r="IJE26" s="194"/>
      <c r="IJF26" s="194"/>
      <c r="IJG26" s="194"/>
      <c r="IJH26" s="194"/>
      <c r="IJI26" s="194"/>
      <c r="IJJ26" s="194"/>
      <c r="IJK26" s="194"/>
      <c r="IJL26" s="194"/>
      <c r="IJM26" s="194"/>
      <c r="IJN26" s="194"/>
      <c r="IJO26" s="194"/>
      <c r="IJP26" s="194"/>
      <c r="IJQ26" s="194"/>
      <c r="IJR26" s="194"/>
      <c r="IJS26" s="194"/>
      <c r="IJT26" s="194"/>
      <c r="IJU26" s="194"/>
      <c r="IJV26" s="194"/>
      <c r="IJW26" s="194"/>
      <c r="IJX26" s="194"/>
      <c r="IJY26" s="194"/>
      <c r="IJZ26" s="194"/>
      <c r="IKA26" s="194"/>
      <c r="IKB26" s="194"/>
      <c r="IKC26" s="194"/>
      <c r="IKD26" s="194"/>
      <c r="IKE26" s="194"/>
      <c r="IKF26" s="194"/>
      <c r="IKG26" s="194"/>
      <c r="IKH26" s="194"/>
      <c r="IKI26" s="194"/>
      <c r="IKJ26" s="194"/>
      <c r="IKK26" s="194"/>
      <c r="IKL26" s="194"/>
      <c r="IKM26" s="194"/>
      <c r="IKN26" s="194"/>
      <c r="IKO26" s="194"/>
      <c r="IKP26" s="194"/>
      <c r="IKQ26" s="194"/>
      <c r="IKR26" s="194"/>
      <c r="IKS26" s="194"/>
      <c r="IKT26" s="194"/>
      <c r="IKU26" s="194"/>
      <c r="IKV26" s="194"/>
      <c r="IKW26" s="194"/>
      <c r="IKX26" s="194"/>
      <c r="IKY26" s="194"/>
      <c r="IKZ26" s="194"/>
      <c r="ILA26" s="194"/>
      <c r="ILB26" s="194"/>
      <c r="ILC26" s="194"/>
      <c r="ILD26" s="194"/>
      <c r="ILE26" s="194"/>
      <c r="ILF26" s="194"/>
      <c r="ILG26" s="194"/>
      <c r="ILH26" s="194"/>
      <c r="ILI26" s="194"/>
      <c r="ILJ26" s="194"/>
      <c r="ILK26" s="194"/>
      <c r="ILL26" s="194"/>
      <c r="ILM26" s="194"/>
      <c r="ILN26" s="194"/>
      <c r="ILO26" s="194"/>
      <c r="ILP26" s="194"/>
      <c r="ILQ26" s="194"/>
      <c r="ILR26" s="194"/>
      <c r="ILS26" s="194"/>
      <c r="ILT26" s="194"/>
      <c r="ILU26" s="194"/>
      <c r="ILV26" s="194"/>
      <c r="ILW26" s="194"/>
      <c r="ILX26" s="194"/>
      <c r="ILY26" s="194"/>
      <c r="ILZ26" s="194"/>
      <c r="IMA26" s="194"/>
      <c r="IMB26" s="194"/>
      <c r="IMC26" s="194"/>
      <c r="IMD26" s="194"/>
      <c r="IME26" s="194"/>
      <c r="IMF26" s="194"/>
      <c r="IMG26" s="194"/>
      <c r="IMH26" s="194"/>
      <c r="IMI26" s="194"/>
      <c r="IMJ26" s="194"/>
      <c r="IMK26" s="194"/>
      <c r="IML26" s="194"/>
      <c r="IMM26" s="194"/>
      <c r="IMN26" s="194"/>
      <c r="IMO26" s="194"/>
      <c r="IMP26" s="194"/>
      <c r="IMQ26" s="194"/>
      <c r="IMR26" s="194"/>
      <c r="IMS26" s="194"/>
      <c r="IMT26" s="194"/>
      <c r="IMU26" s="194"/>
      <c r="IMV26" s="194"/>
      <c r="IMW26" s="194"/>
      <c r="IMX26" s="194"/>
      <c r="IMY26" s="194"/>
      <c r="IMZ26" s="194"/>
      <c r="INA26" s="194"/>
      <c r="INB26" s="194"/>
      <c r="INC26" s="194"/>
      <c r="IND26" s="194"/>
      <c r="INE26" s="194"/>
      <c r="INF26" s="194"/>
      <c r="ING26" s="194"/>
      <c r="INH26" s="194"/>
      <c r="INI26" s="194"/>
      <c r="INJ26" s="194"/>
      <c r="INK26" s="194"/>
      <c r="INL26" s="194"/>
      <c r="INM26" s="194"/>
      <c r="INN26" s="194"/>
      <c r="INO26" s="194"/>
      <c r="INP26" s="194"/>
      <c r="INQ26" s="194"/>
      <c r="INR26" s="194"/>
      <c r="INS26" s="194"/>
      <c r="INT26" s="194"/>
      <c r="INU26" s="194"/>
      <c r="INV26" s="194"/>
      <c r="INW26" s="194"/>
      <c r="INX26" s="194"/>
      <c r="INY26" s="194"/>
      <c r="INZ26" s="194"/>
      <c r="IOA26" s="194"/>
      <c r="IOB26" s="194"/>
      <c r="IOC26" s="194"/>
      <c r="IOD26" s="194"/>
      <c r="IOE26" s="194"/>
      <c r="IOF26" s="194"/>
      <c r="IOG26" s="194"/>
      <c r="IOH26" s="194"/>
      <c r="IOI26" s="194"/>
      <c r="IOJ26" s="194"/>
      <c r="IOK26" s="194"/>
      <c r="IOL26" s="194"/>
      <c r="IOM26" s="194"/>
      <c r="ION26" s="194"/>
      <c r="IOO26" s="194"/>
      <c r="IOP26" s="194"/>
      <c r="IOQ26" s="194"/>
      <c r="IOR26" s="194"/>
      <c r="IOS26" s="194"/>
      <c r="IOT26" s="194"/>
      <c r="IOU26" s="194"/>
      <c r="IOV26" s="194"/>
      <c r="IOW26" s="194"/>
      <c r="IOX26" s="194"/>
      <c r="IOY26" s="194"/>
      <c r="IOZ26" s="194"/>
      <c r="IPA26" s="194"/>
      <c r="IPB26" s="194"/>
      <c r="IPC26" s="194"/>
      <c r="IPD26" s="194"/>
      <c r="IPE26" s="194"/>
      <c r="IPF26" s="194"/>
      <c r="IPG26" s="194"/>
      <c r="IPH26" s="194"/>
      <c r="IPI26" s="194"/>
      <c r="IPJ26" s="194"/>
      <c r="IPK26" s="194"/>
      <c r="IPL26" s="194"/>
      <c r="IPM26" s="194"/>
      <c r="IPN26" s="194"/>
      <c r="IPO26" s="194"/>
      <c r="IPP26" s="194"/>
      <c r="IPQ26" s="194"/>
      <c r="IPR26" s="194"/>
      <c r="IPS26" s="194"/>
      <c r="IPT26" s="194"/>
      <c r="IPU26" s="194"/>
      <c r="IPV26" s="194"/>
      <c r="IPW26" s="194"/>
      <c r="IPX26" s="194"/>
      <c r="IPY26" s="194"/>
      <c r="IPZ26" s="194"/>
      <c r="IQA26" s="194"/>
      <c r="IQB26" s="194"/>
      <c r="IQC26" s="194"/>
      <c r="IQD26" s="194"/>
      <c r="IQE26" s="194"/>
      <c r="IQF26" s="194"/>
      <c r="IQG26" s="194"/>
      <c r="IQH26" s="194"/>
      <c r="IQI26" s="194"/>
      <c r="IQJ26" s="194"/>
      <c r="IQK26" s="194"/>
      <c r="IQL26" s="194"/>
      <c r="IQM26" s="194"/>
      <c r="IQN26" s="194"/>
      <c r="IQO26" s="194"/>
      <c r="IQP26" s="194"/>
      <c r="IQQ26" s="194"/>
      <c r="IQR26" s="194"/>
      <c r="IQS26" s="194"/>
      <c r="IQT26" s="194"/>
      <c r="IQU26" s="194"/>
      <c r="IQV26" s="194"/>
      <c r="IQW26" s="194"/>
      <c r="IQX26" s="194"/>
      <c r="IQY26" s="194"/>
      <c r="IQZ26" s="194"/>
      <c r="IRA26" s="194"/>
      <c r="IRB26" s="194"/>
      <c r="IRC26" s="194"/>
      <c r="IRD26" s="194"/>
      <c r="IRE26" s="194"/>
      <c r="IRF26" s="194"/>
      <c r="IRG26" s="194"/>
      <c r="IRH26" s="194"/>
      <c r="IRI26" s="194"/>
      <c r="IRJ26" s="194"/>
      <c r="IRK26" s="194"/>
      <c r="IRL26" s="194"/>
      <c r="IRM26" s="194"/>
      <c r="IRN26" s="194"/>
      <c r="IRO26" s="194"/>
      <c r="IRP26" s="194"/>
      <c r="IRQ26" s="194"/>
      <c r="IRR26" s="194"/>
      <c r="IRS26" s="194"/>
      <c r="IRT26" s="194"/>
      <c r="IRU26" s="194"/>
      <c r="IRV26" s="194"/>
      <c r="IRW26" s="194"/>
      <c r="IRX26" s="194"/>
      <c r="IRY26" s="194"/>
      <c r="IRZ26" s="194"/>
      <c r="ISA26" s="194"/>
      <c r="ISB26" s="194"/>
      <c r="ISC26" s="194"/>
      <c r="ISD26" s="194"/>
      <c r="ISE26" s="194"/>
      <c r="ISF26" s="194"/>
      <c r="ISG26" s="194"/>
      <c r="ISH26" s="194"/>
      <c r="ISI26" s="194"/>
      <c r="ISJ26" s="194"/>
      <c r="ISK26" s="194"/>
      <c r="ISL26" s="194"/>
      <c r="ISM26" s="194"/>
      <c r="ISN26" s="194"/>
      <c r="ISO26" s="194"/>
      <c r="ISP26" s="194"/>
      <c r="ISQ26" s="194"/>
      <c r="ISR26" s="194"/>
      <c r="ISS26" s="194"/>
      <c r="IST26" s="194"/>
      <c r="ISU26" s="194"/>
      <c r="ISV26" s="194"/>
      <c r="ISW26" s="194"/>
      <c r="ISX26" s="194"/>
      <c r="ISY26" s="194"/>
      <c r="ISZ26" s="194"/>
      <c r="ITA26" s="194"/>
      <c r="ITB26" s="194"/>
      <c r="ITC26" s="194"/>
      <c r="ITD26" s="194"/>
      <c r="ITE26" s="194"/>
      <c r="ITF26" s="194"/>
      <c r="ITG26" s="194"/>
      <c r="ITH26" s="194"/>
      <c r="ITI26" s="194"/>
      <c r="ITJ26" s="194"/>
      <c r="ITK26" s="194"/>
      <c r="ITL26" s="194"/>
      <c r="ITM26" s="194"/>
      <c r="ITN26" s="194"/>
      <c r="ITO26" s="194"/>
      <c r="ITP26" s="194"/>
      <c r="ITQ26" s="194"/>
      <c r="ITR26" s="194"/>
      <c r="ITS26" s="194"/>
      <c r="ITT26" s="194"/>
      <c r="ITU26" s="194"/>
      <c r="ITV26" s="194"/>
      <c r="ITW26" s="194"/>
      <c r="ITX26" s="194"/>
      <c r="ITY26" s="194"/>
      <c r="ITZ26" s="194"/>
      <c r="IUA26" s="194"/>
      <c r="IUB26" s="194"/>
      <c r="IUC26" s="194"/>
      <c r="IUD26" s="194"/>
      <c r="IUE26" s="194"/>
      <c r="IUF26" s="194"/>
      <c r="IUG26" s="194"/>
      <c r="IUH26" s="194"/>
      <c r="IUI26" s="194"/>
      <c r="IUJ26" s="194"/>
      <c r="IUK26" s="194"/>
      <c r="IUL26" s="194"/>
      <c r="IUM26" s="194"/>
      <c r="IUN26" s="194"/>
      <c r="IUO26" s="194"/>
      <c r="IUP26" s="194"/>
      <c r="IUQ26" s="194"/>
      <c r="IUR26" s="194"/>
      <c r="IUS26" s="194"/>
      <c r="IUT26" s="194"/>
      <c r="IUU26" s="194"/>
      <c r="IUV26" s="194"/>
      <c r="IUW26" s="194"/>
      <c r="IUX26" s="194"/>
      <c r="IUY26" s="194"/>
      <c r="IUZ26" s="194"/>
      <c r="IVA26" s="194"/>
      <c r="IVB26" s="194"/>
      <c r="IVC26" s="194"/>
      <c r="IVD26" s="194"/>
      <c r="IVE26" s="194"/>
      <c r="IVF26" s="194"/>
      <c r="IVG26" s="194"/>
      <c r="IVH26" s="194"/>
      <c r="IVI26" s="194"/>
      <c r="IVJ26" s="194"/>
      <c r="IVK26" s="194"/>
      <c r="IVL26" s="194"/>
      <c r="IVM26" s="194"/>
      <c r="IVN26" s="194"/>
      <c r="IVO26" s="194"/>
      <c r="IVP26" s="194"/>
      <c r="IVQ26" s="194"/>
      <c r="IVR26" s="194"/>
      <c r="IVS26" s="194"/>
      <c r="IVT26" s="194"/>
      <c r="IVU26" s="194"/>
      <c r="IVV26" s="194"/>
      <c r="IVW26" s="194"/>
      <c r="IVX26" s="194"/>
      <c r="IVY26" s="194"/>
      <c r="IVZ26" s="194"/>
      <c r="IWA26" s="194"/>
      <c r="IWB26" s="194"/>
      <c r="IWC26" s="194"/>
      <c r="IWD26" s="194"/>
      <c r="IWE26" s="194"/>
      <c r="IWF26" s="194"/>
      <c r="IWG26" s="194"/>
      <c r="IWH26" s="194"/>
      <c r="IWI26" s="194"/>
      <c r="IWJ26" s="194"/>
      <c r="IWK26" s="194"/>
      <c r="IWL26" s="194"/>
      <c r="IWM26" s="194"/>
      <c r="IWN26" s="194"/>
      <c r="IWO26" s="194"/>
      <c r="IWP26" s="194"/>
      <c r="IWQ26" s="194"/>
      <c r="IWR26" s="194"/>
      <c r="IWS26" s="194"/>
      <c r="IWT26" s="194"/>
      <c r="IWU26" s="194"/>
      <c r="IWV26" s="194"/>
      <c r="IWW26" s="194"/>
      <c r="IWX26" s="194"/>
      <c r="IWY26" s="194"/>
      <c r="IWZ26" s="194"/>
      <c r="IXA26" s="194"/>
      <c r="IXB26" s="194"/>
      <c r="IXC26" s="194"/>
      <c r="IXD26" s="194"/>
      <c r="IXE26" s="194"/>
      <c r="IXF26" s="194"/>
      <c r="IXG26" s="194"/>
      <c r="IXH26" s="194"/>
      <c r="IXI26" s="194"/>
      <c r="IXJ26" s="194"/>
      <c r="IXK26" s="194"/>
      <c r="IXL26" s="194"/>
      <c r="IXM26" s="194"/>
      <c r="IXN26" s="194"/>
      <c r="IXO26" s="194"/>
      <c r="IXP26" s="194"/>
      <c r="IXQ26" s="194"/>
      <c r="IXR26" s="194"/>
      <c r="IXS26" s="194"/>
      <c r="IXT26" s="194"/>
      <c r="IXU26" s="194"/>
      <c r="IXV26" s="194"/>
      <c r="IXW26" s="194"/>
      <c r="IXX26" s="194"/>
      <c r="IXY26" s="194"/>
      <c r="IXZ26" s="194"/>
      <c r="IYA26" s="194"/>
      <c r="IYB26" s="194"/>
      <c r="IYC26" s="194"/>
      <c r="IYD26" s="194"/>
      <c r="IYE26" s="194"/>
      <c r="IYF26" s="194"/>
      <c r="IYG26" s="194"/>
      <c r="IYH26" s="194"/>
      <c r="IYI26" s="194"/>
      <c r="IYJ26" s="194"/>
      <c r="IYK26" s="194"/>
      <c r="IYL26" s="194"/>
      <c r="IYM26" s="194"/>
      <c r="IYN26" s="194"/>
      <c r="IYO26" s="194"/>
      <c r="IYP26" s="194"/>
      <c r="IYQ26" s="194"/>
      <c r="IYR26" s="194"/>
      <c r="IYS26" s="194"/>
      <c r="IYT26" s="194"/>
      <c r="IYU26" s="194"/>
      <c r="IYV26" s="194"/>
      <c r="IYW26" s="194"/>
      <c r="IYX26" s="194"/>
      <c r="IYY26" s="194"/>
      <c r="IYZ26" s="194"/>
      <c r="IZA26" s="194"/>
      <c r="IZB26" s="194"/>
      <c r="IZC26" s="194"/>
      <c r="IZD26" s="194"/>
      <c r="IZE26" s="194"/>
      <c r="IZF26" s="194"/>
      <c r="IZG26" s="194"/>
      <c r="IZH26" s="194"/>
      <c r="IZI26" s="194"/>
      <c r="IZJ26" s="194"/>
      <c r="IZK26" s="194"/>
      <c r="IZL26" s="194"/>
      <c r="IZM26" s="194"/>
      <c r="IZN26" s="194"/>
      <c r="IZO26" s="194"/>
      <c r="IZP26" s="194"/>
      <c r="IZQ26" s="194"/>
      <c r="IZR26" s="194"/>
      <c r="IZS26" s="194"/>
      <c r="IZT26" s="194"/>
      <c r="IZU26" s="194"/>
      <c r="IZV26" s="194"/>
      <c r="IZW26" s="194"/>
      <c r="IZX26" s="194"/>
      <c r="IZY26" s="194"/>
      <c r="IZZ26" s="194"/>
      <c r="JAA26" s="194"/>
      <c r="JAB26" s="194"/>
      <c r="JAC26" s="194"/>
      <c r="JAD26" s="194"/>
      <c r="JAE26" s="194"/>
      <c r="JAF26" s="194"/>
      <c r="JAG26" s="194"/>
      <c r="JAH26" s="194"/>
      <c r="JAI26" s="194"/>
      <c r="JAJ26" s="194"/>
      <c r="JAK26" s="194"/>
      <c r="JAL26" s="194"/>
      <c r="JAM26" s="194"/>
      <c r="JAN26" s="194"/>
      <c r="JAO26" s="194"/>
      <c r="JAP26" s="194"/>
      <c r="JAQ26" s="194"/>
      <c r="JAR26" s="194"/>
      <c r="JAS26" s="194"/>
      <c r="JAT26" s="194"/>
      <c r="JAU26" s="194"/>
      <c r="JAV26" s="194"/>
      <c r="JAW26" s="194"/>
      <c r="JAX26" s="194"/>
      <c r="JAY26" s="194"/>
      <c r="JAZ26" s="194"/>
      <c r="JBA26" s="194"/>
      <c r="JBB26" s="194"/>
      <c r="JBC26" s="194"/>
      <c r="JBD26" s="194"/>
      <c r="JBE26" s="194"/>
      <c r="JBF26" s="194"/>
      <c r="JBG26" s="194"/>
      <c r="JBH26" s="194"/>
      <c r="JBI26" s="194"/>
      <c r="JBJ26" s="194"/>
      <c r="JBK26" s="194"/>
      <c r="JBL26" s="194"/>
      <c r="JBM26" s="194"/>
      <c r="JBN26" s="194"/>
      <c r="JBO26" s="194"/>
      <c r="JBP26" s="194"/>
      <c r="JBQ26" s="194"/>
      <c r="JBR26" s="194"/>
      <c r="JBS26" s="194"/>
      <c r="JBT26" s="194"/>
      <c r="JBU26" s="194"/>
      <c r="JBV26" s="194"/>
      <c r="JBW26" s="194"/>
      <c r="JBX26" s="194"/>
      <c r="JBY26" s="194"/>
      <c r="JBZ26" s="194"/>
      <c r="JCA26" s="194"/>
      <c r="JCB26" s="194"/>
      <c r="JCC26" s="194"/>
      <c r="JCD26" s="194"/>
      <c r="JCE26" s="194"/>
      <c r="JCF26" s="194"/>
      <c r="JCG26" s="194"/>
      <c r="JCH26" s="194"/>
      <c r="JCI26" s="194"/>
      <c r="JCJ26" s="194"/>
      <c r="JCK26" s="194"/>
      <c r="JCL26" s="194"/>
      <c r="JCM26" s="194"/>
      <c r="JCN26" s="194"/>
      <c r="JCO26" s="194"/>
      <c r="JCP26" s="194"/>
      <c r="JCQ26" s="194"/>
      <c r="JCR26" s="194"/>
      <c r="JCS26" s="194"/>
      <c r="JCT26" s="194"/>
      <c r="JCU26" s="194"/>
      <c r="JCV26" s="194"/>
      <c r="JCW26" s="194"/>
      <c r="JCX26" s="194"/>
      <c r="JCY26" s="194"/>
      <c r="JCZ26" s="194"/>
      <c r="JDA26" s="194"/>
      <c r="JDB26" s="194"/>
      <c r="JDC26" s="194"/>
      <c r="JDD26" s="194"/>
      <c r="JDE26" s="194"/>
      <c r="JDF26" s="194"/>
      <c r="JDG26" s="194"/>
      <c r="JDH26" s="194"/>
      <c r="JDI26" s="194"/>
      <c r="JDJ26" s="194"/>
      <c r="JDK26" s="194"/>
      <c r="JDL26" s="194"/>
      <c r="JDM26" s="194"/>
      <c r="JDN26" s="194"/>
      <c r="JDO26" s="194"/>
      <c r="JDP26" s="194"/>
      <c r="JDQ26" s="194"/>
      <c r="JDR26" s="194"/>
      <c r="JDS26" s="194"/>
      <c r="JDT26" s="194"/>
      <c r="JDU26" s="194"/>
      <c r="JDV26" s="194"/>
      <c r="JDW26" s="194"/>
      <c r="JDX26" s="194"/>
      <c r="JDY26" s="194"/>
      <c r="JDZ26" s="194"/>
      <c r="JEA26" s="194"/>
      <c r="JEB26" s="194"/>
      <c r="JEC26" s="194"/>
      <c r="JED26" s="194"/>
      <c r="JEE26" s="194"/>
      <c r="JEF26" s="194"/>
      <c r="JEG26" s="194"/>
      <c r="JEH26" s="194"/>
      <c r="JEI26" s="194"/>
      <c r="JEJ26" s="194"/>
      <c r="JEK26" s="194"/>
      <c r="JEL26" s="194"/>
      <c r="JEM26" s="194"/>
      <c r="JEN26" s="194"/>
      <c r="JEO26" s="194"/>
      <c r="JEP26" s="194"/>
      <c r="JEQ26" s="194"/>
      <c r="JER26" s="194"/>
      <c r="JES26" s="194"/>
      <c r="JET26" s="194"/>
      <c r="JEU26" s="194"/>
      <c r="JEV26" s="194"/>
      <c r="JEW26" s="194"/>
      <c r="JEX26" s="194"/>
      <c r="JEY26" s="194"/>
      <c r="JEZ26" s="194"/>
      <c r="JFA26" s="194"/>
      <c r="JFB26" s="194"/>
      <c r="JFC26" s="194"/>
      <c r="JFD26" s="194"/>
      <c r="JFE26" s="194"/>
      <c r="JFF26" s="194"/>
      <c r="JFG26" s="194"/>
      <c r="JFH26" s="194"/>
      <c r="JFI26" s="194"/>
      <c r="JFJ26" s="194"/>
      <c r="JFK26" s="194"/>
      <c r="JFL26" s="194"/>
      <c r="JFM26" s="194"/>
      <c r="JFN26" s="194"/>
      <c r="JFO26" s="194"/>
      <c r="JFP26" s="194"/>
      <c r="JFQ26" s="194"/>
      <c r="JFR26" s="194"/>
      <c r="JFS26" s="194"/>
      <c r="JFT26" s="194"/>
      <c r="JFU26" s="194"/>
      <c r="JFV26" s="194"/>
      <c r="JFW26" s="194"/>
      <c r="JFX26" s="194"/>
      <c r="JFY26" s="194"/>
      <c r="JFZ26" s="194"/>
      <c r="JGA26" s="194"/>
      <c r="JGB26" s="194"/>
      <c r="JGC26" s="194"/>
      <c r="JGD26" s="194"/>
      <c r="JGE26" s="194"/>
      <c r="JGF26" s="194"/>
      <c r="JGG26" s="194"/>
      <c r="JGH26" s="194"/>
      <c r="JGI26" s="194"/>
      <c r="JGJ26" s="194"/>
      <c r="JGK26" s="194"/>
      <c r="JGL26" s="194"/>
      <c r="JGM26" s="194"/>
      <c r="JGN26" s="194"/>
      <c r="JGO26" s="194"/>
      <c r="JGP26" s="194"/>
      <c r="JGQ26" s="194"/>
      <c r="JGR26" s="194"/>
      <c r="JGS26" s="194"/>
      <c r="JGT26" s="194"/>
      <c r="JGU26" s="194"/>
      <c r="JGV26" s="194"/>
      <c r="JGW26" s="194"/>
      <c r="JGX26" s="194"/>
      <c r="JGY26" s="194"/>
      <c r="JGZ26" s="194"/>
      <c r="JHA26" s="194"/>
      <c r="JHB26" s="194"/>
      <c r="JHC26" s="194"/>
      <c r="JHD26" s="194"/>
      <c r="JHE26" s="194"/>
      <c r="JHF26" s="194"/>
      <c r="JHG26" s="194"/>
      <c r="JHH26" s="194"/>
      <c r="JHI26" s="194"/>
      <c r="JHJ26" s="194"/>
      <c r="JHK26" s="194"/>
      <c r="JHL26" s="194"/>
      <c r="JHM26" s="194"/>
      <c r="JHN26" s="194"/>
      <c r="JHO26" s="194"/>
      <c r="JHP26" s="194"/>
      <c r="JHQ26" s="194"/>
      <c r="JHR26" s="194"/>
      <c r="JHS26" s="194"/>
      <c r="JHT26" s="194"/>
      <c r="JHU26" s="194"/>
      <c r="JHV26" s="194"/>
      <c r="JHW26" s="194"/>
      <c r="JHX26" s="194"/>
      <c r="JHY26" s="194"/>
      <c r="JHZ26" s="194"/>
      <c r="JIA26" s="194"/>
      <c r="JIB26" s="194"/>
      <c r="JIC26" s="194"/>
      <c r="JID26" s="194"/>
      <c r="JIE26" s="194"/>
      <c r="JIF26" s="194"/>
      <c r="JIG26" s="194"/>
      <c r="JIH26" s="194"/>
      <c r="JII26" s="194"/>
      <c r="JIJ26" s="194"/>
      <c r="JIK26" s="194"/>
      <c r="JIL26" s="194"/>
      <c r="JIM26" s="194"/>
      <c r="JIN26" s="194"/>
      <c r="JIO26" s="194"/>
      <c r="JIP26" s="194"/>
      <c r="JIQ26" s="194"/>
      <c r="JIR26" s="194"/>
      <c r="JIS26" s="194"/>
      <c r="JIT26" s="194"/>
      <c r="JIU26" s="194"/>
      <c r="JIV26" s="194"/>
      <c r="JIW26" s="194"/>
      <c r="JIX26" s="194"/>
      <c r="JIY26" s="194"/>
      <c r="JIZ26" s="194"/>
      <c r="JJA26" s="194"/>
      <c r="JJB26" s="194"/>
      <c r="JJC26" s="194"/>
      <c r="JJD26" s="194"/>
      <c r="JJE26" s="194"/>
      <c r="JJF26" s="194"/>
      <c r="JJG26" s="194"/>
      <c r="JJH26" s="194"/>
      <c r="JJI26" s="194"/>
      <c r="JJJ26" s="194"/>
      <c r="JJK26" s="194"/>
      <c r="JJL26" s="194"/>
      <c r="JJM26" s="194"/>
      <c r="JJN26" s="194"/>
      <c r="JJO26" s="194"/>
      <c r="JJP26" s="194"/>
      <c r="JJQ26" s="194"/>
      <c r="JJR26" s="194"/>
      <c r="JJS26" s="194"/>
      <c r="JJT26" s="194"/>
      <c r="JJU26" s="194"/>
      <c r="JJV26" s="194"/>
      <c r="JJW26" s="194"/>
      <c r="JJX26" s="194"/>
      <c r="JJY26" s="194"/>
      <c r="JJZ26" s="194"/>
      <c r="JKA26" s="194"/>
      <c r="JKB26" s="194"/>
      <c r="JKC26" s="194"/>
      <c r="JKD26" s="194"/>
      <c r="JKE26" s="194"/>
      <c r="JKF26" s="194"/>
      <c r="JKG26" s="194"/>
      <c r="JKH26" s="194"/>
      <c r="JKI26" s="194"/>
      <c r="JKJ26" s="194"/>
      <c r="JKK26" s="194"/>
      <c r="JKL26" s="194"/>
      <c r="JKM26" s="194"/>
      <c r="JKN26" s="194"/>
      <c r="JKO26" s="194"/>
      <c r="JKP26" s="194"/>
      <c r="JKQ26" s="194"/>
      <c r="JKR26" s="194"/>
      <c r="JKS26" s="194"/>
      <c r="JKT26" s="194"/>
      <c r="JKU26" s="194"/>
      <c r="JKV26" s="194"/>
      <c r="JKW26" s="194"/>
      <c r="JKX26" s="194"/>
      <c r="JKY26" s="194"/>
      <c r="JKZ26" s="194"/>
      <c r="JLA26" s="194"/>
      <c r="JLB26" s="194"/>
      <c r="JLC26" s="194"/>
      <c r="JLD26" s="194"/>
      <c r="JLE26" s="194"/>
      <c r="JLF26" s="194"/>
      <c r="JLG26" s="194"/>
      <c r="JLH26" s="194"/>
      <c r="JLI26" s="194"/>
      <c r="JLJ26" s="194"/>
      <c r="JLK26" s="194"/>
      <c r="JLL26" s="194"/>
      <c r="JLM26" s="194"/>
      <c r="JLN26" s="194"/>
      <c r="JLO26" s="194"/>
      <c r="JLP26" s="194"/>
      <c r="JLQ26" s="194"/>
      <c r="JLR26" s="194"/>
      <c r="JLS26" s="194"/>
      <c r="JLT26" s="194"/>
      <c r="JLU26" s="194"/>
      <c r="JLV26" s="194"/>
      <c r="JLW26" s="194"/>
      <c r="JLX26" s="194"/>
      <c r="JLY26" s="194"/>
      <c r="JLZ26" s="194"/>
      <c r="JMA26" s="194"/>
      <c r="JMB26" s="194"/>
      <c r="JMC26" s="194"/>
      <c r="JMD26" s="194"/>
      <c r="JME26" s="194"/>
      <c r="JMF26" s="194"/>
      <c r="JMG26" s="194"/>
      <c r="JMH26" s="194"/>
      <c r="JMI26" s="194"/>
      <c r="JMJ26" s="194"/>
      <c r="JMK26" s="194"/>
      <c r="JML26" s="194"/>
      <c r="JMM26" s="194"/>
      <c r="JMN26" s="194"/>
      <c r="JMO26" s="194"/>
      <c r="JMP26" s="194"/>
      <c r="JMQ26" s="194"/>
      <c r="JMR26" s="194"/>
      <c r="JMS26" s="194"/>
      <c r="JMT26" s="194"/>
      <c r="JMU26" s="194"/>
      <c r="JMV26" s="194"/>
      <c r="JMW26" s="194"/>
      <c r="JMX26" s="194"/>
      <c r="JMY26" s="194"/>
      <c r="JMZ26" s="194"/>
      <c r="JNA26" s="194"/>
      <c r="JNB26" s="194"/>
      <c r="JNC26" s="194"/>
      <c r="JND26" s="194"/>
      <c r="JNE26" s="194"/>
      <c r="JNF26" s="194"/>
      <c r="JNG26" s="194"/>
      <c r="JNH26" s="194"/>
      <c r="JNI26" s="194"/>
      <c r="JNJ26" s="194"/>
      <c r="JNK26" s="194"/>
      <c r="JNL26" s="194"/>
      <c r="JNM26" s="194"/>
      <c r="JNN26" s="194"/>
      <c r="JNO26" s="194"/>
      <c r="JNP26" s="194"/>
      <c r="JNQ26" s="194"/>
      <c r="JNR26" s="194"/>
      <c r="JNS26" s="194"/>
      <c r="JNT26" s="194"/>
      <c r="JNU26" s="194"/>
      <c r="JNV26" s="194"/>
      <c r="JNW26" s="194"/>
      <c r="JNX26" s="194"/>
      <c r="JNY26" s="194"/>
      <c r="JNZ26" s="194"/>
      <c r="JOA26" s="194"/>
      <c r="JOB26" s="194"/>
      <c r="JOC26" s="194"/>
      <c r="JOD26" s="194"/>
      <c r="JOE26" s="194"/>
      <c r="JOF26" s="194"/>
      <c r="JOG26" s="194"/>
      <c r="JOH26" s="194"/>
      <c r="JOI26" s="194"/>
      <c r="JOJ26" s="194"/>
      <c r="JOK26" s="194"/>
      <c r="JOL26" s="194"/>
      <c r="JOM26" s="194"/>
      <c r="JON26" s="194"/>
      <c r="JOO26" s="194"/>
      <c r="JOP26" s="194"/>
      <c r="JOQ26" s="194"/>
      <c r="JOR26" s="194"/>
      <c r="JOS26" s="194"/>
      <c r="JOT26" s="194"/>
      <c r="JOU26" s="194"/>
      <c r="JOV26" s="194"/>
      <c r="JOW26" s="194"/>
      <c r="JOX26" s="194"/>
      <c r="JOY26" s="194"/>
      <c r="JOZ26" s="194"/>
      <c r="JPA26" s="194"/>
      <c r="JPB26" s="194"/>
      <c r="JPC26" s="194"/>
      <c r="JPD26" s="194"/>
      <c r="JPE26" s="194"/>
      <c r="JPF26" s="194"/>
      <c r="JPG26" s="194"/>
      <c r="JPH26" s="194"/>
      <c r="JPI26" s="194"/>
      <c r="JPJ26" s="194"/>
      <c r="JPK26" s="194"/>
      <c r="JPL26" s="194"/>
      <c r="JPM26" s="194"/>
      <c r="JPN26" s="194"/>
      <c r="JPO26" s="194"/>
      <c r="JPP26" s="194"/>
      <c r="JPQ26" s="194"/>
      <c r="JPR26" s="194"/>
      <c r="JPS26" s="194"/>
      <c r="JPT26" s="194"/>
      <c r="JPU26" s="194"/>
      <c r="JPV26" s="194"/>
      <c r="JPW26" s="194"/>
      <c r="JPX26" s="194"/>
      <c r="JPY26" s="194"/>
      <c r="JPZ26" s="194"/>
      <c r="JQA26" s="194"/>
      <c r="JQB26" s="194"/>
      <c r="JQC26" s="194"/>
      <c r="JQD26" s="194"/>
      <c r="JQE26" s="194"/>
      <c r="JQF26" s="194"/>
      <c r="JQG26" s="194"/>
      <c r="JQH26" s="194"/>
      <c r="JQI26" s="194"/>
      <c r="JQJ26" s="194"/>
      <c r="JQK26" s="194"/>
      <c r="JQL26" s="194"/>
      <c r="JQM26" s="194"/>
      <c r="JQN26" s="194"/>
      <c r="JQO26" s="194"/>
      <c r="JQP26" s="194"/>
      <c r="JQQ26" s="194"/>
      <c r="JQR26" s="194"/>
      <c r="JQS26" s="194"/>
      <c r="JQT26" s="194"/>
      <c r="JQU26" s="194"/>
      <c r="JQV26" s="194"/>
      <c r="JQW26" s="194"/>
      <c r="JQX26" s="194"/>
      <c r="JQY26" s="194"/>
      <c r="JQZ26" s="194"/>
      <c r="JRA26" s="194"/>
      <c r="JRB26" s="194"/>
      <c r="JRC26" s="194"/>
      <c r="JRD26" s="194"/>
      <c r="JRE26" s="194"/>
      <c r="JRF26" s="194"/>
      <c r="JRG26" s="194"/>
      <c r="JRH26" s="194"/>
      <c r="JRI26" s="194"/>
      <c r="JRJ26" s="194"/>
      <c r="JRK26" s="194"/>
      <c r="JRL26" s="194"/>
      <c r="JRM26" s="194"/>
      <c r="JRN26" s="194"/>
      <c r="JRO26" s="194"/>
      <c r="JRP26" s="194"/>
      <c r="JRQ26" s="194"/>
      <c r="JRR26" s="194"/>
      <c r="JRS26" s="194"/>
      <c r="JRT26" s="194"/>
      <c r="JRU26" s="194"/>
      <c r="JRV26" s="194"/>
      <c r="JRW26" s="194"/>
      <c r="JRX26" s="194"/>
      <c r="JRY26" s="194"/>
      <c r="JRZ26" s="194"/>
      <c r="JSA26" s="194"/>
      <c r="JSB26" s="194"/>
      <c r="JSC26" s="194"/>
      <c r="JSD26" s="194"/>
      <c r="JSE26" s="194"/>
      <c r="JSF26" s="194"/>
      <c r="JSG26" s="194"/>
      <c r="JSH26" s="194"/>
      <c r="JSI26" s="194"/>
      <c r="JSJ26" s="194"/>
      <c r="JSK26" s="194"/>
      <c r="JSL26" s="194"/>
      <c r="JSM26" s="194"/>
      <c r="JSN26" s="194"/>
      <c r="JSO26" s="194"/>
      <c r="JSP26" s="194"/>
      <c r="JSQ26" s="194"/>
      <c r="JSR26" s="194"/>
      <c r="JSS26" s="194"/>
      <c r="JST26" s="194"/>
      <c r="JSU26" s="194"/>
      <c r="JSV26" s="194"/>
      <c r="JSW26" s="194"/>
      <c r="JSX26" s="194"/>
      <c r="JSY26" s="194"/>
      <c r="JSZ26" s="194"/>
      <c r="JTA26" s="194"/>
      <c r="JTB26" s="194"/>
      <c r="JTC26" s="194"/>
      <c r="JTD26" s="194"/>
      <c r="JTE26" s="194"/>
      <c r="JTF26" s="194"/>
      <c r="JTG26" s="194"/>
      <c r="JTH26" s="194"/>
      <c r="JTI26" s="194"/>
      <c r="JTJ26" s="194"/>
      <c r="JTK26" s="194"/>
      <c r="JTL26" s="194"/>
      <c r="JTM26" s="194"/>
      <c r="JTN26" s="194"/>
      <c r="JTO26" s="194"/>
      <c r="JTP26" s="194"/>
      <c r="JTQ26" s="194"/>
      <c r="JTR26" s="194"/>
      <c r="JTS26" s="194"/>
      <c r="JTT26" s="194"/>
      <c r="JTU26" s="194"/>
      <c r="JTV26" s="194"/>
      <c r="JTW26" s="194"/>
      <c r="JTX26" s="194"/>
      <c r="JTY26" s="194"/>
      <c r="JTZ26" s="194"/>
      <c r="JUA26" s="194"/>
      <c r="JUB26" s="194"/>
      <c r="JUC26" s="194"/>
      <c r="JUD26" s="194"/>
      <c r="JUE26" s="194"/>
      <c r="JUF26" s="194"/>
      <c r="JUG26" s="194"/>
      <c r="JUH26" s="194"/>
      <c r="JUI26" s="194"/>
      <c r="JUJ26" s="194"/>
      <c r="JUK26" s="194"/>
      <c r="JUL26" s="194"/>
      <c r="JUM26" s="194"/>
      <c r="JUN26" s="194"/>
      <c r="JUO26" s="194"/>
      <c r="JUP26" s="194"/>
      <c r="JUQ26" s="194"/>
      <c r="JUR26" s="194"/>
      <c r="JUS26" s="194"/>
      <c r="JUT26" s="194"/>
      <c r="JUU26" s="194"/>
      <c r="JUV26" s="194"/>
      <c r="JUW26" s="194"/>
      <c r="JUX26" s="194"/>
      <c r="JUY26" s="194"/>
      <c r="JUZ26" s="194"/>
      <c r="JVA26" s="194"/>
      <c r="JVB26" s="194"/>
      <c r="JVC26" s="194"/>
      <c r="JVD26" s="194"/>
      <c r="JVE26" s="194"/>
      <c r="JVF26" s="194"/>
      <c r="JVG26" s="194"/>
      <c r="JVH26" s="194"/>
      <c r="JVI26" s="194"/>
      <c r="JVJ26" s="194"/>
      <c r="JVK26" s="194"/>
      <c r="JVL26" s="194"/>
      <c r="JVM26" s="194"/>
      <c r="JVN26" s="194"/>
      <c r="JVO26" s="194"/>
      <c r="JVP26" s="194"/>
      <c r="JVQ26" s="194"/>
      <c r="JVR26" s="194"/>
      <c r="JVS26" s="194"/>
      <c r="JVT26" s="194"/>
      <c r="JVU26" s="194"/>
      <c r="JVV26" s="194"/>
      <c r="JVW26" s="194"/>
      <c r="JVX26" s="194"/>
      <c r="JVY26" s="194"/>
      <c r="JVZ26" s="194"/>
      <c r="JWA26" s="194"/>
      <c r="JWB26" s="194"/>
      <c r="JWC26" s="194"/>
      <c r="JWD26" s="194"/>
      <c r="JWE26" s="194"/>
      <c r="JWF26" s="194"/>
      <c r="JWG26" s="194"/>
      <c r="JWH26" s="194"/>
      <c r="JWI26" s="194"/>
      <c r="JWJ26" s="194"/>
      <c r="JWK26" s="194"/>
      <c r="JWL26" s="194"/>
      <c r="JWM26" s="194"/>
      <c r="JWN26" s="194"/>
      <c r="JWO26" s="194"/>
      <c r="JWP26" s="194"/>
      <c r="JWQ26" s="194"/>
      <c r="JWR26" s="194"/>
      <c r="JWS26" s="194"/>
      <c r="JWT26" s="194"/>
      <c r="JWU26" s="194"/>
      <c r="JWV26" s="194"/>
      <c r="JWW26" s="194"/>
      <c r="JWX26" s="194"/>
      <c r="JWY26" s="194"/>
      <c r="JWZ26" s="194"/>
      <c r="JXA26" s="194"/>
      <c r="JXB26" s="194"/>
      <c r="JXC26" s="194"/>
      <c r="JXD26" s="194"/>
      <c r="JXE26" s="194"/>
      <c r="JXF26" s="194"/>
      <c r="JXG26" s="194"/>
      <c r="JXH26" s="194"/>
      <c r="JXI26" s="194"/>
      <c r="JXJ26" s="194"/>
      <c r="JXK26" s="194"/>
      <c r="JXL26" s="194"/>
      <c r="JXM26" s="194"/>
      <c r="JXN26" s="194"/>
      <c r="JXO26" s="194"/>
      <c r="JXP26" s="194"/>
      <c r="JXQ26" s="194"/>
      <c r="JXR26" s="194"/>
      <c r="JXS26" s="194"/>
      <c r="JXT26" s="194"/>
      <c r="JXU26" s="194"/>
      <c r="JXV26" s="194"/>
      <c r="JXW26" s="194"/>
      <c r="JXX26" s="194"/>
      <c r="JXY26" s="194"/>
      <c r="JXZ26" s="194"/>
      <c r="JYA26" s="194"/>
      <c r="JYB26" s="194"/>
      <c r="JYC26" s="194"/>
      <c r="JYD26" s="194"/>
      <c r="JYE26" s="194"/>
      <c r="JYF26" s="194"/>
      <c r="JYG26" s="194"/>
      <c r="JYH26" s="194"/>
      <c r="JYI26" s="194"/>
      <c r="JYJ26" s="194"/>
      <c r="JYK26" s="194"/>
      <c r="JYL26" s="194"/>
      <c r="JYM26" s="194"/>
      <c r="JYN26" s="194"/>
      <c r="JYO26" s="194"/>
      <c r="JYP26" s="194"/>
      <c r="JYQ26" s="194"/>
      <c r="JYR26" s="194"/>
      <c r="JYS26" s="194"/>
      <c r="JYT26" s="194"/>
      <c r="JYU26" s="194"/>
      <c r="JYV26" s="194"/>
      <c r="JYW26" s="194"/>
      <c r="JYX26" s="194"/>
      <c r="JYY26" s="194"/>
      <c r="JYZ26" s="194"/>
      <c r="JZA26" s="194"/>
      <c r="JZB26" s="194"/>
      <c r="JZC26" s="194"/>
      <c r="JZD26" s="194"/>
      <c r="JZE26" s="194"/>
      <c r="JZF26" s="194"/>
      <c r="JZG26" s="194"/>
      <c r="JZH26" s="194"/>
      <c r="JZI26" s="194"/>
      <c r="JZJ26" s="194"/>
      <c r="JZK26" s="194"/>
      <c r="JZL26" s="194"/>
      <c r="JZM26" s="194"/>
      <c r="JZN26" s="194"/>
      <c r="JZO26" s="194"/>
      <c r="JZP26" s="194"/>
      <c r="JZQ26" s="194"/>
      <c r="JZR26" s="194"/>
      <c r="JZS26" s="194"/>
      <c r="JZT26" s="194"/>
      <c r="JZU26" s="194"/>
      <c r="JZV26" s="194"/>
      <c r="JZW26" s="194"/>
      <c r="JZX26" s="194"/>
      <c r="JZY26" s="194"/>
      <c r="JZZ26" s="194"/>
      <c r="KAA26" s="194"/>
      <c r="KAB26" s="194"/>
      <c r="KAC26" s="194"/>
      <c r="KAD26" s="194"/>
      <c r="KAE26" s="194"/>
      <c r="KAF26" s="194"/>
      <c r="KAG26" s="194"/>
      <c r="KAH26" s="194"/>
      <c r="KAI26" s="194"/>
      <c r="KAJ26" s="194"/>
      <c r="KAK26" s="194"/>
      <c r="KAL26" s="194"/>
      <c r="KAM26" s="194"/>
      <c r="KAN26" s="194"/>
      <c r="KAO26" s="194"/>
      <c r="KAP26" s="194"/>
      <c r="KAQ26" s="194"/>
      <c r="KAR26" s="194"/>
      <c r="KAS26" s="194"/>
      <c r="KAT26" s="194"/>
      <c r="KAU26" s="194"/>
      <c r="KAV26" s="194"/>
      <c r="KAW26" s="194"/>
      <c r="KAX26" s="194"/>
      <c r="KAY26" s="194"/>
      <c r="KAZ26" s="194"/>
      <c r="KBA26" s="194"/>
      <c r="KBB26" s="194"/>
      <c r="KBC26" s="194"/>
      <c r="KBD26" s="194"/>
      <c r="KBE26" s="194"/>
      <c r="KBF26" s="194"/>
      <c r="KBG26" s="194"/>
      <c r="KBH26" s="194"/>
      <c r="KBI26" s="194"/>
      <c r="KBJ26" s="194"/>
      <c r="KBK26" s="194"/>
      <c r="KBL26" s="194"/>
      <c r="KBM26" s="194"/>
      <c r="KBN26" s="194"/>
      <c r="KBO26" s="194"/>
      <c r="KBP26" s="194"/>
      <c r="KBQ26" s="194"/>
      <c r="KBR26" s="194"/>
      <c r="KBS26" s="194"/>
      <c r="KBT26" s="194"/>
      <c r="KBU26" s="194"/>
      <c r="KBV26" s="194"/>
      <c r="KBW26" s="194"/>
      <c r="KBX26" s="194"/>
      <c r="KBY26" s="194"/>
      <c r="KBZ26" s="194"/>
      <c r="KCA26" s="194"/>
      <c r="KCB26" s="194"/>
      <c r="KCC26" s="194"/>
      <c r="KCD26" s="194"/>
      <c r="KCE26" s="194"/>
      <c r="KCF26" s="194"/>
      <c r="KCG26" s="194"/>
      <c r="KCH26" s="194"/>
      <c r="KCI26" s="194"/>
      <c r="KCJ26" s="194"/>
      <c r="KCK26" s="194"/>
      <c r="KCL26" s="194"/>
      <c r="KCM26" s="194"/>
      <c r="KCN26" s="194"/>
      <c r="KCO26" s="194"/>
      <c r="KCP26" s="194"/>
      <c r="KCQ26" s="194"/>
      <c r="KCR26" s="194"/>
      <c r="KCS26" s="194"/>
      <c r="KCT26" s="194"/>
      <c r="KCU26" s="194"/>
      <c r="KCV26" s="194"/>
      <c r="KCW26" s="194"/>
      <c r="KCX26" s="194"/>
      <c r="KCY26" s="194"/>
      <c r="KCZ26" s="194"/>
      <c r="KDA26" s="194"/>
      <c r="KDB26" s="194"/>
      <c r="KDC26" s="194"/>
      <c r="KDD26" s="194"/>
      <c r="KDE26" s="194"/>
      <c r="KDF26" s="194"/>
      <c r="KDG26" s="194"/>
      <c r="KDH26" s="194"/>
      <c r="KDI26" s="194"/>
      <c r="KDJ26" s="194"/>
      <c r="KDK26" s="194"/>
      <c r="KDL26" s="194"/>
      <c r="KDM26" s="194"/>
      <c r="KDN26" s="194"/>
      <c r="KDO26" s="194"/>
      <c r="KDP26" s="194"/>
      <c r="KDQ26" s="194"/>
      <c r="KDR26" s="194"/>
      <c r="KDS26" s="194"/>
      <c r="KDT26" s="194"/>
      <c r="KDU26" s="194"/>
      <c r="KDV26" s="194"/>
      <c r="KDW26" s="194"/>
      <c r="KDX26" s="194"/>
      <c r="KDY26" s="194"/>
      <c r="KDZ26" s="194"/>
      <c r="KEA26" s="194"/>
      <c r="KEB26" s="194"/>
      <c r="KEC26" s="194"/>
      <c r="KED26" s="194"/>
      <c r="KEE26" s="194"/>
      <c r="KEF26" s="194"/>
      <c r="KEG26" s="194"/>
      <c r="KEH26" s="194"/>
      <c r="KEI26" s="194"/>
      <c r="KEJ26" s="194"/>
      <c r="KEK26" s="194"/>
      <c r="KEL26" s="194"/>
      <c r="KEM26" s="194"/>
      <c r="KEN26" s="194"/>
      <c r="KEO26" s="194"/>
      <c r="KEP26" s="194"/>
      <c r="KEQ26" s="194"/>
      <c r="KER26" s="194"/>
      <c r="KES26" s="194"/>
      <c r="KET26" s="194"/>
      <c r="KEU26" s="194"/>
      <c r="KEV26" s="194"/>
      <c r="KEW26" s="194"/>
      <c r="KEX26" s="194"/>
      <c r="KEY26" s="194"/>
      <c r="KEZ26" s="194"/>
      <c r="KFA26" s="194"/>
      <c r="KFB26" s="194"/>
      <c r="KFC26" s="194"/>
      <c r="KFD26" s="194"/>
      <c r="KFE26" s="194"/>
      <c r="KFF26" s="194"/>
      <c r="KFG26" s="194"/>
      <c r="KFH26" s="194"/>
      <c r="KFI26" s="194"/>
      <c r="KFJ26" s="194"/>
      <c r="KFK26" s="194"/>
      <c r="KFL26" s="194"/>
      <c r="KFM26" s="194"/>
      <c r="KFN26" s="194"/>
      <c r="KFO26" s="194"/>
      <c r="KFP26" s="194"/>
      <c r="KFQ26" s="194"/>
      <c r="KFR26" s="194"/>
      <c r="KFS26" s="194"/>
      <c r="KFT26" s="194"/>
      <c r="KFU26" s="194"/>
      <c r="KFV26" s="194"/>
      <c r="KFW26" s="194"/>
      <c r="KFX26" s="194"/>
      <c r="KFY26" s="194"/>
      <c r="KFZ26" s="194"/>
      <c r="KGA26" s="194"/>
      <c r="KGB26" s="194"/>
      <c r="KGC26" s="194"/>
      <c r="KGD26" s="194"/>
      <c r="KGE26" s="194"/>
      <c r="KGF26" s="194"/>
      <c r="KGG26" s="194"/>
      <c r="KGH26" s="194"/>
      <c r="KGI26" s="194"/>
      <c r="KGJ26" s="194"/>
      <c r="KGK26" s="194"/>
      <c r="KGL26" s="194"/>
      <c r="KGM26" s="194"/>
      <c r="KGN26" s="194"/>
      <c r="KGO26" s="194"/>
      <c r="KGP26" s="194"/>
      <c r="KGQ26" s="194"/>
      <c r="KGR26" s="194"/>
      <c r="KGS26" s="194"/>
      <c r="KGT26" s="194"/>
      <c r="KGU26" s="194"/>
      <c r="KGV26" s="194"/>
      <c r="KGW26" s="194"/>
      <c r="KGX26" s="194"/>
      <c r="KGY26" s="194"/>
      <c r="KGZ26" s="194"/>
      <c r="KHA26" s="194"/>
      <c r="KHB26" s="194"/>
      <c r="KHC26" s="194"/>
      <c r="KHD26" s="194"/>
      <c r="KHE26" s="194"/>
      <c r="KHF26" s="194"/>
      <c r="KHG26" s="194"/>
      <c r="KHH26" s="194"/>
      <c r="KHI26" s="194"/>
      <c r="KHJ26" s="194"/>
      <c r="KHK26" s="194"/>
      <c r="KHL26" s="194"/>
      <c r="KHM26" s="194"/>
      <c r="KHN26" s="194"/>
      <c r="KHO26" s="194"/>
      <c r="KHP26" s="194"/>
      <c r="KHQ26" s="194"/>
      <c r="KHR26" s="194"/>
      <c r="KHS26" s="194"/>
      <c r="KHT26" s="194"/>
      <c r="KHU26" s="194"/>
      <c r="KHV26" s="194"/>
      <c r="KHW26" s="194"/>
      <c r="KHX26" s="194"/>
      <c r="KHY26" s="194"/>
      <c r="KHZ26" s="194"/>
      <c r="KIA26" s="194"/>
      <c r="KIB26" s="194"/>
      <c r="KIC26" s="194"/>
      <c r="KID26" s="194"/>
      <c r="KIE26" s="194"/>
      <c r="KIF26" s="194"/>
      <c r="KIG26" s="194"/>
      <c r="KIH26" s="194"/>
      <c r="KII26" s="194"/>
      <c r="KIJ26" s="194"/>
      <c r="KIK26" s="194"/>
      <c r="KIL26" s="194"/>
      <c r="KIM26" s="194"/>
      <c r="KIN26" s="194"/>
      <c r="KIO26" s="194"/>
      <c r="KIP26" s="194"/>
      <c r="KIQ26" s="194"/>
      <c r="KIR26" s="194"/>
      <c r="KIS26" s="194"/>
      <c r="KIT26" s="194"/>
      <c r="KIU26" s="194"/>
      <c r="KIV26" s="194"/>
      <c r="KIW26" s="194"/>
      <c r="KIX26" s="194"/>
      <c r="KIY26" s="194"/>
      <c r="KIZ26" s="194"/>
      <c r="KJA26" s="194"/>
      <c r="KJB26" s="194"/>
      <c r="KJC26" s="194"/>
      <c r="KJD26" s="194"/>
      <c r="KJE26" s="194"/>
      <c r="KJF26" s="194"/>
      <c r="KJG26" s="194"/>
      <c r="KJH26" s="194"/>
      <c r="KJI26" s="194"/>
      <c r="KJJ26" s="194"/>
      <c r="KJK26" s="194"/>
      <c r="KJL26" s="194"/>
      <c r="KJM26" s="194"/>
      <c r="KJN26" s="194"/>
      <c r="KJO26" s="194"/>
      <c r="KJP26" s="194"/>
      <c r="KJQ26" s="194"/>
      <c r="KJR26" s="194"/>
      <c r="KJS26" s="194"/>
      <c r="KJT26" s="194"/>
      <c r="KJU26" s="194"/>
      <c r="KJV26" s="194"/>
      <c r="KJW26" s="194"/>
      <c r="KJX26" s="194"/>
      <c r="KJY26" s="194"/>
      <c r="KJZ26" s="194"/>
      <c r="KKA26" s="194"/>
      <c r="KKB26" s="194"/>
      <c r="KKC26" s="194"/>
      <c r="KKD26" s="194"/>
      <c r="KKE26" s="194"/>
      <c r="KKF26" s="194"/>
      <c r="KKG26" s="194"/>
      <c r="KKH26" s="194"/>
      <c r="KKI26" s="194"/>
      <c r="KKJ26" s="194"/>
      <c r="KKK26" s="194"/>
      <c r="KKL26" s="194"/>
      <c r="KKM26" s="194"/>
      <c r="KKN26" s="194"/>
      <c r="KKO26" s="194"/>
      <c r="KKP26" s="194"/>
      <c r="KKQ26" s="194"/>
      <c r="KKR26" s="194"/>
      <c r="KKS26" s="194"/>
      <c r="KKT26" s="194"/>
      <c r="KKU26" s="194"/>
      <c r="KKV26" s="194"/>
      <c r="KKW26" s="194"/>
      <c r="KKX26" s="194"/>
      <c r="KKY26" s="194"/>
      <c r="KKZ26" s="194"/>
      <c r="KLA26" s="194"/>
      <c r="KLB26" s="194"/>
      <c r="KLC26" s="194"/>
      <c r="KLD26" s="194"/>
      <c r="KLE26" s="194"/>
      <c r="KLF26" s="194"/>
      <c r="KLG26" s="194"/>
      <c r="KLH26" s="194"/>
      <c r="KLI26" s="194"/>
      <c r="KLJ26" s="194"/>
      <c r="KLK26" s="194"/>
      <c r="KLL26" s="194"/>
      <c r="KLM26" s="194"/>
      <c r="KLN26" s="194"/>
      <c r="KLO26" s="194"/>
      <c r="KLP26" s="194"/>
      <c r="KLQ26" s="194"/>
      <c r="KLR26" s="194"/>
      <c r="KLS26" s="194"/>
      <c r="KLT26" s="194"/>
      <c r="KLU26" s="194"/>
      <c r="KLV26" s="194"/>
      <c r="KLW26" s="194"/>
      <c r="KLX26" s="194"/>
      <c r="KLY26" s="194"/>
      <c r="KLZ26" s="194"/>
      <c r="KMA26" s="194"/>
      <c r="KMB26" s="194"/>
      <c r="KMC26" s="194"/>
      <c r="KMD26" s="194"/>
      <c r="KME26" s="194"/>
      <c r="KMF26" s="194"/>
      <c r="KMG26" s="194"/>
      <c r="KMH26" s="194"/>
      <c r="KMI26" s="194"/>
      <c r="KMJ26" s="194"/>
      <c r="KMK26" s="194"/>
      <c r="KML26" s="194"/>
      <c r="KMM26" s="194"/>
      <c r="KMN26" s="194"/>
      <c r="KMO26" s="194"/>
      <c r="KMP26" s="194"/>
      <c r="KMQ26" s="194"/>
      <c r="KMR26" s="194"/>
      <c r="KMS26" s="194"/>
      <c r="KMT26" s="194"/>
      <c r="KMU26" s="194"/>
      <c r="KMV26" s="194"/>
      <c r="KMW26" s="194"/>
      <c r="KMX26" s="194"/>
      <c r="KMY26" s="194"/>
      <c r="KMZ26" s="194"/>
      <c r="KNA26" s="194"/>
      <c r="KNB26" s="194"/>
      <c r="KNC26" s="194"/>
      <c r="KND26" s="194"/>
      <c r="KNE26" s="194"/>
      <c r="KNF26" s="194"/>
      <c r="KNG26" s="194"/>
      <c r="KNH26" s="194"/>
      <c r="KNI26" s="194"/>
      <c r="KNJ26" s="194"/>
      <c r="KNK26" s="194"/>
      <c r="KNL26" s="194"/>
      <c r="KNM26" s="194"/>
      <c r="KNN26" s="194"/>
      <c r="KNO26" s="194"/>
      <c r="KNP26" s="194"/>
      <c r="KNQ26" s="194"/>
      <c r="KNR26" s="194"/>
      <c r="KNS26" s="194"/>
      <c r="KNT26" s="194"/>
      <c r="KNU26" s="194"/>
      <c r="KNV26" s="194"/>
      <c r="KNW26" s="194"/>
      <c r="KNX26" s="194"/>
      <c r="KNY26" s="194"/>
      <c r="KNZ26" s="194"/>
      <c r="KOA26" s="194"/>
      <c r="KOB26" s="194"/>
      <c r="KOC26" s="194"/>
      <c r="KOD26" s="194"/>
      <c r="KOE26" s="194"/>
      <c r="KOF26" s="194"/>
      <c r="KOG26" s="194"/>
      <c r="KOH26" s="194"/>
      <c r="KOI26" s="194"/>
      <c r="KOJ26" s="194"/>
      <c r="KOK26" s="194"/>
      <c r="KOL26" s="194"/>
      <c r="KOM26" s="194"/>
      <c r="KON26" s="194"/>
      <c r="KOO26" s="194"/>
      <c r="KOP26" s="194"/>
      <c r="KOQ26" s="194"/>
      <c r="KOR26" s="194"/>
      <c r="KOS26" s="194"/>
      <c r="KOT26" s="194"/>
      <c r="KOU26" s="194"/>
      <c r="KOV26" s="194"/>
      <c r="KOW26" s="194"/>
      <c r="KOX26" s="194"/>
      <c r="KOY26" s="194"/>
      <c r="KOZ26" s="194"/>
      <c r="KPA26" s="194"/>
      <c r="KPB26" s="194"/>
      <c r="KPC26" s="194"/>
      <c r="KPD26" s="194"/>
      <c r="KPE26" s="194"/>
      <c r="KPF26" s="194"/>
      <c r="KPG26" s="194"/>
      <c r="KPH26" s="194"/>
      <c r="KPI26" s="194"/>
      <c r="KPJ26" s="194"/>
      <c r="KPK26" s="194"/>
      <c r="KPL26" s="194"/>
      <c r="KPM26" s="194"/>
      <c r="KPN26" s="194"/>
      <c r="KPO26" s="194"/>
      <c r="KPP26" s="194"/>
      <c r="KPQ26" s="194"/>
      <c r="KPR26" s="194"/>
      <c r="KPS26" s="194"/>
      <c r="KPT26" s="194"/>
      <c r="KPU26" s="194"/>
      <c r="KPV26" s="194"/>
      <c r="KPW26" s="194"/>
      <c r="KPX26" s="194"/>
      <c r="KPY26" s="194"/>
      <c r="KPZ26" s="194"/>
      <c r="KQA26" s="194"/>
      <c r="KQB26" s="194"/>
      <c r="KQC26" s="194"/>
      <c r="KQD26" s="194"/>
      <c r="KQE26" s="194"/>
      <c r="KQF26" s="194"/>
      <c r="KQG26" s="194"/>
      <c r="KQH26" s="194"/>
      <c r="KQI26" s="194"/>
      <c r="KQJ26" s="194"/>
      <c r="KQK26" s="194"/>
      <c r="KQL26" s="194"/>
      <c r="KQM26" s="194"/>
      <c r="KQN26" s="194"/>
      <c r="KQO26" s="194"/>
      <c r="KQP26" s="194"/>
      <c r="KQQ26" s="194"/>
      <c r="KQR26" s="194"/>
      <c r="KQS26" s="194"/>
      <c r="KQT26" s="194"/>
      <c r="KQU26" s="194"/>
      <c r="KQV26" s="194"/>
      <c r="KQW26" s="194"/>
      <c r="KQX26" s="194"/>
      <c r="KQY26" s="194"/>
      <c r="KQZ26" s="194"/>
      <c r="KRA26" s="194"/>
      <c r="KRB26" s="194"/>
      <c r="KRC26" s="194"/>
      <c r="KRD26" s="194"/>
      <c r="KRE26" s="194"/>
      <c r="KRF26" s="194"/>
      <c r="KRG26" s="194"/>
      <c r="KRH26" s="194"/>
      <c r="KRI26" s="194"/>
      <c r="KRJ26" s="194"/>
      <c r="KRK26" s="194"/>
      <c r="KRL26" s="194"/>
      <c r="KRM26" s="194"/>
      <c r="KRN26" s="194"/>
      <c r="KRO26" s="194"/>
      <c r="KRP26" s="194"/>
      <c r="KRQ26" s="194"/>
      <c r="KRR26" s="194"/>
      <c r="KRS26" s="194"/>
      <c r="KRT26" s="194"/>
      <c r="KRU26" s="194"/>
      <c r="KRV26" s="194"/>
      <c r="KRW26" s="194"/>
      <c r="KRX26" s="194"/>
      <c r="KRY26" s="194"/>
      <c r="KRZ26" s="194"/>
      <c r="KSA26" s="194"/>
      <c r="KSB26" s="194"/>
      <c r="KSC26" s="194"/>
      <c r="KSD26" s="194"/>
      <c r="KSE26" s="194"/>
      <c r="KSF26" s="194"/>
      <c r="KSG26" s="194"/>
      <c r="KSH26" s="194"/>
      <c r="KSI26" s="194"/>
      <c r="KSJ26" s="194"/>
      <c r="KSK26" s="194"/>
      <c r="KSL26" s="194"/>
      <c r="KSM26" s="194"/>
      <c r="KSN26" s="194"/>
      <c r="KSO26" s="194"/>
      <c r="KSP26" s="194"/>
      <c r="KSQ26" s="194"/>
      <c r="KSR26" s="194"/>
      <c r="KSS26" s="194"/>
      <c r="KST26" s="194"/>
      <c r="KSU26" s="194"/>
      <c r="KSV26" s="194"/>
      <c r="KSW26" s="194"/>
      <c r="KSX26" s="194"/>
      <c r="KSY26" s="194"/>
      <c r="KSZ26" s="194"/>
      <c r="KTA26" s="194"/>
      <c r="KTB26" s="194"/>
      <c r="KTC26" s="194"/>
      <c r="KTD26" s="194"/>
      <c r="KTE26" s="194"/>
      <c r="KTF26" s="194"/>
      <c r="KTG26" s="194"/>
      <c r="KTH26" s="194"/>
      <c r="KTI26" s="194"/>
      <c r="KTJ26" s="194"/>
      <c r="KTK26" s="194"/>
      <c r="KTL26" s="194"/>
      <c r="KTM26" s="194"/>
      <c r="KTN26" s="194"/>
      <c r="KTO26" s="194"/>
      <c r="KTP26" s="194"/>
      <c r="KTQ26" s="194"/>
      <c r="KTR26" s="194"/>
      <c r="KTS26" s="194"/>
      <c r="KTT26" s="194"/>
      <c r="KTU26" s="194"/>
      <c r="KTV26" s="194"/>
      <c r="KTW26" s="194"/>
      <c r="KTX26" s="194"/>
      <c r="KTY26" s="194"/>
      <c r="KTZ26" s="194"/>
      <c r="KUA26" s="194"/>
      <c r="KUB26" s="194"/>
      <c r="KUC26" s="194"/>
      <c r="KUD26" s="194"/>
      <c r="KUE26" s="194"/>
      <c r="KUF26" s="194"/>
      <c r="KUG26" s="194"/>
      <c r="KUH26" s="194"/>
      <c r="KUI26" s="194"/>
      <c r="KUJ26" s="194"/>
      <c r="KUK26" s="194"/>
      <c r="KUL26" s="194"/>
      <c r="KUM26" s="194"/>
      <c r="KUN26" s="194"/>
      <c r="KUO26" s="194"/>
      <c r="KUP26" s="194"/>
      <c r="KUQ26" s="194"/>
      <c r="KUR26" s="194"/>
      <c r="KUS26" s="194"/>
      <c r="KUT26" s="194"/>
      <c r="KUU26" s="194"/>
      <c r="KUV26" s="194"/>
      <c r="KUW26" s="194"/>
      <c r="KUX26" s="194"/>
      <c r="KUY26" s="194"/>
      <c r="KUZ26" s="194"/>
      <c r="KVA26" s="194"/>
      <c r="KVB26" s="194"/>
      <c r="KVC26" s="194"/>
      <c r="KVD26" s="194"/>
      <c r="KVE26" s="194"/>
      <c r="KVF26" s="194"/>
      <c r="KVG26" s="194"/>
      <c r="KVH26" s="194"/>
      <c r="KVI26" s="194"/>
      <c r="KVJ26" s="194"/>
      <c r="KVK26" s="194"/>
      <c r="KVL26" s="194"/>
      <c r="KVM26" s="194"/>
      <c r="KVN26" s="194"/>
      <c r="KVO26" s="194"/>
      <c r="KVP26" s="194"/>
      <c r="KVQ26" s="194"/>
      <c r="KVR26" s="194"/>
      <c r="KVS26" s="194"/>
      <c r="KVT26" s="194"/>
      <c r="KVU26" s="194"/>
      <c r="KVV26" s="194"/>
      <c r="KVW26" s="194"/>
      <c r="KVX26" s="194"/>
      <c r="KVY26" s="194"/>
      <c r="KVZ26" s="194"/>
      <c r="KWA26" s="194"/>
      <c r="KWB26" s="194"/>
      <c r="KWC26" s="194"/>
      <c r="KWD26" s="194"/>
      <c r="KWE26" s="194"/>
      <c r="KWF26" s="194"/>
      <c r="KWG26" s="194"/>
      <c r="KWH26" s="194"/>
      <c r="KWI26" s="194"/>
      <c r="KWJ26" s="194"/>
      <c r="KWK26" s="194"/>
      <c r="KWL26" s="194"/>
      <c r="KWM26" s="194"/>
      <c r="KWN26" s="194"/>
      <c r="KWO26" s="194"/>
      <c r="KWP26" s="194"/>
      <c r="KWQ26" s="194"/>
      <c r="KWR26" s="194"/>
      <c r="KWS26" s="194"/>
      <c r="KWT26" s="194"/>
      <c r="KWU26" s="194"/>
      <c r="KWV26" s="194"/>
      <c r="KWW26" s="194"/>
      <c r="KWX26" s="194"/>
      <c r="KWY26" s="194"/>
      <c r="KWZ26" s="194"/>
      <c r="KXA26" s="194"/>
      <c r="KXB26" s="194"/>
      <c r="KXC26" s="194"/>
      <c r="KXD26" s="194"/>
      <c r="KXE26" s="194"/>
      <c r="KXF26" s="194"/>
      <c r="KXG26" s="194"/>
      <c r="KXH26" s="194"/>
      <c r="KXI26" s="194"/>
      <c r="KXJ26" s="194"/>
      <c r="KXK26" s="194"/>
      <c r="KXL26" s="194"/>
      <c r="KXM26" s="194"/>
      <c r="KXN26" s="194"/>
      <c r="KXO26" s="194"/>
      <c r="KXP26" s="194"/>
      <c r="KXQ26" s="194"/>
      <c r="KXR26" s="194"/>
      <c r="KXS26" s="194"/>
      <c r="KXT26" s="194"/>
      <c r="KXU26" s="194"/>
      <c r="KXV26" s="194"/>
      <c r="KXW26" s="194"/>
      <c r="KXX26" s="194"/>
      <c r="KXY26" s="194"/>
      <c r="KXZ26" s="194"/>
      <c r="KYA26" s="194"/>
      <c r="KYB26" s="194"/>
      <c r="KYC26" s="194"/>
      <c r="KYD26" s="194"/>
      <c r="KYE26" s="194"/>
      <c r="KYF26" s="194"/>
      <c r="KYG26" s="194"/>
      <c r="KYH26" s="194"/>
      <c r="KYI26" s="194"/>
      <c r="KYJ26" s="194"/>
      <c r="KYK26" s="194"/>
      <c r="KYL26" s="194"/>
      <c r="KYM26" s="194"/>
      <c r="KYN26" s="194"/>
      <c r="KYO26" s="194"/>
      <c r="KYP26" s="194"/>
      <c r="KYQ26" s="194"/>
      <c r="KYR26" s="194"/>
      <c r="KYS26" s="194"/>
      <c r="KYT26" s="194"/>
      <c r="KYU26" s="194"/>
      <c r="KYV26" s="194"/>
      <c r="KYW26" s="194"/>
      <c r="KYX26" s="194"/>
      <c r="KYY26" s="194"/>
      <c r="KYZ26" s="194"/>
      <c r="KZA26" s="194"/>
      <c r="KZB26" s="194"/>
      <c r="KZC26" s="194"/>
      <c r="KZD26" s="194"/>
      <c r="KZE26" s="194"/>
      <c r="KZF26" s="194"/>
      <c r="KZG26" s="194"/>
      <c r="KZH26" s="194"/>
      <c r="KZI26" s="194"/>
      <c r="KZJ26" s="194"/>
      <c r="KZK26" s="194"/>
      <c r="KZL26" s="194"/>
      <c r="KZM26" s="194"/>
      <c r="KZN26" s="194"/>
      <c r="KZO26" s="194"/>
      <c r="KZP26" s="194"/>
      <c r="KZQ26" s="194"/>
      <c r="KZR26" s="194"/>
      <c r="KZS26" s="194"/>
      <c r="KZT26" s="194"/>
      <c r="KZU26" s="194"/>
      <c r="KZV26" s="194"/>
      <c r="KZW26" s="194"/>
      <c r="KZX26" s="194"/>
      <c r="KZY26" s="194"/>
      <c r="KZZ26" s="194"/>
      <c r="LAA26" s="194"/>
      <c r="LAB26" s="194"/>
      <c r="LAC26" s="194"/>
      <c r="LAD26" s="194"/>
      <c r="LAE26" s="194"/>
      <c r="LAF26" s="194"/>
      <c r="LAG26" s="194"/>
      <c r="LAH26" s="194"/>
      <c r="LAI26" s="194"/>
      <c r="LAJ26" s="194"/>
      <c r="LAK26" s="194"/>
      <c r="LAL26" s="194"/>
      <c r="LAM26" s="194"/>
      <c r="LAN26" s="194"/>
      <c r="LAO26" s="194"/>
      <c r="LAP26" s="194"/>
      <c r="LAQ26" s="194"/>
      <c r="LAR26" s="194"/>
      <c r="LAS26" s="194"/>
      <c r="LAT26" s="194"/>
      <c r="LAU26" s="194"/>
      <c r="LAV26" s="194"/>
      <c r="LAW26" s="194"/>
      <c r="LAX26" s="194"/>
      <c r="LAY26" s="194"/>
      <c r="LAZ26" s="194"/>
      <c r="LBA26" s="194"/>
      <c r="LBB26" s="194"/>
      <c r="LBC26" s="194"/>
      <c r="LBD26" s="194"/>
      <c r="LBE26" s="194"/>
      <c r="LBF26" s="194"/>
      <c r="LBG26" s="194"/>
      <c r="LBH26" s="194"/>
      <c r="LBI26" s="194"/>
      <c r="LBJ26" s="194"/>
      <c r="LBK26" s="194"/>
      <c r="LBL26" s="194"/>
      <c r="LBM26" s="194"/>
      <c r="LBN26" s="194"/>
      <c r="LBO26" s="194"/>
      <c r="LBP26" s="194"/>
      <c r="LBQ26" s="194"/>
      <c r="LBR26" s="194"/>
      <c r="LBS26" s="194"/>
      <c r="LBT26" s="194"/>
      <c r="LBU26" s="194"/>
      <c r="LBV26" s="194"/>
      <c r="LBW26" s="194"/>
      <c r="LBX26" s="194"/>
      <c r="LBY26" s="194"/>
      <c r="LBZ26" s="194"/>
      <c r="LCA26" s="194"/>
      <c r="LCB26" s="194"/>
      <c r="LCC26" s="194"/>
      <c r="LCD26" s="194"/>
      <c r="LCE26" s="194"/>
      <c r="LCF26" s="194"/>
      <c r="LCG26" s="194"/>
      <c r="LCH26" s="194"/>
      <c r="LCI26" s="194"/>
      <c r="LCJ26" s="194"/>
      <c r="LCK26" s="194"/>
      <c r="LCL26" s="194"/>
      <c r="LCM26" s="194"/>
      <c r="LCN26" s="194"/>
      <c r="LCO26" s="194"/>
      <c r="LCP26" s="194"/>
      <c r="LCQ26" s="194"/>
      <c r="LCR26" s="194"/>
      <c r="LCS26" s="194"/>
      <c r="LCT26" s="194"/>
      <c r="LCU26" s="194"/>
      <c r="LCV26" s="194"/>
      <c r="LCW26" s="194"/>
      <c r="LCX26" s="194"/>
      <c r="LCY26" s="194"/>
      <c r="LCZ26" s="194"/>
      <c r="LDA26" s="194"/>
      <c r="LDB26" s="194"/>
      <c r="LDC26" s="194"/>
      <c r="LDD26" s="194"/>
      <c r="LDE26" s="194"/>
      <c r="LDF26" s="194"/>
      <c r="LDG26" s="194"/>
      <c r="LDH26" s="194"/>
      <c r="LDI26" s="194"/>
      <c r="LDJ26" s="194"/>
      <c r="LDK26" s="194"/>
      <c r="LDL26" s="194"/>
      <c r="LDM26" s="194"/>
      <c r="LDN26" s="194"/>
      <c r="LDO26" s="194"/>
      <c r="LDP26" s="194"/>
      <c r="LDQ26" s="194"/>
      <c r="LDR26" s="194"/>
      <c r="LDS26" s="194"/>
      <c r="LDT26" s="194"/>
      <c r="LDU26" s="194"/>
      <c r="LDV26" s="194"/>
      <c r="LDW26" s="194"/>
      <c r="LDX26" s="194"/>
      <c r="LDY26" s="194"/>
      <c r="LDZ26" s="194"/>
      <c r="LEA26" s="194"/>
      <c r="LEB26" s="194"/>
      <c r="LEC26" s="194"/>
      <c r="LED26" s="194"/>
      <c r="LEE26" s="194"/>
      <c r="LEF26" s="194"/>
      <c r="LEG26" s="194"/>
      <c r="LEH26" s="194"/>
      <c r="LEI26" s="194"/>
      <c r="LEJ26" s="194"/>
      <c r="LEK26" s="194"/>
      <c r="LEL26" s="194"/>
      <c r="LEM26" s="194"/>
      <c r="LEN26" s="194"/>
      <c r="LEO26" s="194"/>
      <c r="LEP26" s="194"/>
      <c r="LEQ26" s="194"/>
      <c r="LER26" s="194"/>
      <c r="LES26" s="194"/>
      <c r="LET26" s="194"/>
      <c r="LEU26" s="194"/>
      <c r="LEV26" s="194"/>
      <c r="LEW26" s="194"/>
      <c r="LEX26" s="194"/>
      <c r="LEY26" s="194"/>
      <c r="LEZ26" s="194"/>
      <c r="LFA26" s="194"/>
      <c r="LFB26" s="194"/>
      <c r="LFC26" s="194"/>
      <c r="LFD26" s="194"/>
      <c r="LFE26" s="194"/>
      <c r="LFF26" s="194"/>
      <c r="LFG26" s="194"/>
      <c r="LFH26" s="194"/>
      <c r="LFI26" s="194"/>
      <c r="LFJ26" s="194"/>
      <c r="LFK26" s="194"/>
      <c r="LFL26" s="194"/>
      <c r="LFM26" s="194"/>
      <c r="LFN26" s="194"/>
      <c r="LFO26" s="194"/>
      <c r="LFP26" s="194"/>
      <c r="LFQ26" s="194"/>
      <c r="LFR26" s="194"/>
      <c r="LFS26" s="194"/>
      <c r="LFT26" s="194"/>
      <c r="LFU26" s="194"/>
      <c r="LFV26" s="194"/>
      <c r="LFW26" s="194"/>
      <c r="LFX26" s="194"/>
      <c r="LFY26" s="194"/>
      <c r="LFZ26" s="194"/>
      <c r="LGA26" s="194"/>
      <c r="LGB26" s="194"/>
      <c r="LGC26" s="194"/>
      <c r="LGD26" s="194"/>
      <c r="LGE26" s="194"/>
      <c r="LGF26" s="194"/>
      <c r="LGG26" s="194"/>
      <c r="LGH26" s="194"/>
      <c r="LGI26" s="194"/>
      <c r="LGJ26" s="194"/>
      <c r="LGK26" s="194"/>
      <c r="LGL26" s="194"/>
      <c r="LGM26" s="194"/>
      <c r="LGN26" s="194"/>
      <c r="LGO26" s="194"/>
      <c r="LGP26" s="194"/>
      <c r="LGQ26" s="194"/>
      <c r="LGR26" s="194"/>
      <c r="LGS26" s="194"/>
      <c r="LGT26" s="194"/>
      <c r="LGU26" s="194"/>
      <c r="LGV26" s="194"/>
      <c r="LGW26" s="194"/>
      <c r="LGX26" s="194"/>
      <c r="LGY26" s="194"/>
      <c r="LGZ26" s="194"/>
      <c r="LHA26" s="194"/>
      <c r="LHB26" s="194"/>
      <c r="LHC26" s="194"/>
      <c r="LHD26" s="194"/>
      <c r="LHE26" s="194"/>
      <c r="LHF26" s="194"/>
      <c r="LHG26" s="194"/>
      <c r="LHH26" s="194"/>
      <c r="LHI26" s="194"/>
      <c r="LHJ26" s="194"/>
      <c r="LHK26" s="194"/>
      <c r="LHL26" s="194"/>
      <c r="LHM26" s="194"/>
      <c r="LHN26" s="194"/>
      <c r="LHO26" s="194"/>
      <c r="LHP26" s="194"/>
      <c r="LHQ26" s="194"/>
      <c r="LHR26" s="194"/>
      <c r="LHS26" s="194"/>
      <c r="LHT26" s="194"/>
      <c r="LHU26" s="194"/>
      <c r="LHV26" s="194"/>
      <c r="LHW26" s="194"/>
      <c r="LHX26" s="194"/>
      <c r="LHY26" s="194"/>
      <c r="LHZ26" s="194"/>
      <c r="LIA26" s="194"/>
      <c r="LIB26" s="194"/>
      <c r="LIC26" s="194"/>
      <c r="LID26" s="194"/>
      <c r="LIE26" s="194"/>
      <c r="LIF26" s="194"/>
      <c r="LIG26" s="194"/>
      <c r="LIH26" s="194"/>
      <c r="LII26" s="194"/>
      <c r="LIJ26" s="194"/>
      <c r="LIK26" s="194"/>
      <c r="LIL26" s="194"/>
      <c r="LIM26" s="194"/>
      <c r="LIN26" s="194"/>
      <c r="LIO26" s="194"/>
      <c r="LIP26" s="194"/>
      <c r="LIQ26" s="194"/>
      <c r="LIR26" s="194"/>
      <c r="LIS26" s="194"/>
      <c r="LIT26" s="194"/>
      <c r="LIU26" s="194"/>
      <c r="LIV26" s="194"/>
      <c r="LIW26" s="194"/>
      <c r="LIX26" s="194"/>
      <c r="LIY26" s="194"/>
      <c r="LIZ26" s="194"/>
      <c r="LJA26" s="194"/>
      <c r="LJB26" s="194"/>
      <c r="LJC26" s="194"/>
      <c r="LJD26" s="194"/>
      <c r="LJE26" s="194"/>
      <c r="LJF26" s="194"/>
      <c r="LJG26" s="194"/>
      <c r="LJH26" s="194"/>
      <c r="LJI26" s="194"/>
      <c r="LJJ26" s="194"/>
      <c r="LJK26" s="194"/>
      <c r="LJL26" s="194"/>
      <c r="LJM26" s="194"/>
      <c r="LJN26" s="194"/>
      <c r="LJO26" s="194"/>
      <c r="LJP26" s="194"/>
      <c r="LJQ26" s="194"/>
      <c r="LJR26" s="194"/>
      <c r="LJS26" s="194"/>
      <c r="LJT26" s="194"/>
      <c r="LJU26" s="194"/>
      <c r="LJV26" s="194"/>
      <c r="LJW26" s="194"/>
      <c r="LJX26" s="194"/>
      <c r="LJY26" s="194"/>
      <c r="LJZ26" s="194"/>
      <c r="LKA26" s="194"/>
      <c r="LKB26" s="194"/>
      <c r="LKC26" s="194"/>
      <c r="LKD26" s="194"/>
      <c r="LKE26" s="194"/>
      <c r="LKF26" s="194"/>
      <c r="LKG26" s="194"/>
      <c r="LKH26" s="194"/>
      <c r="LKI26" s="194"/>
      <c r="LKJ26" s="194"/>
      <c r="LKK26" s="194"/>
      <c r="LKL26" s="194"/>
      <c r="LKM26" s="194"/>
      <c r="LKN26" s="194"/>
      <c r="LKO26" s="194"/>
      <c r="LKP26" s="194"/>
      <c r="LKQ26" s="194"/>
      <c r="LKR26" s="194"/>
      <c r="LKS26" s="194"/>
      <c r="LKT26" s="194"/>
      <c r="LKU26" s="194"/>
      <c r="LKV26" s="194"/>
      <c r="LKW26" s="194"/>
      <c r="LKX26" s="194"/>
      <c r="LKY26" s="194"/>
      <c r="LKZ26" s="194"/>
      <c r="LLA26" s="194"/>
      <c r="LLB26" s="194"/>
      <c r="LLC26" s="194"/>
      <c r="LLD26" s="194"/>
      <c r="LLE26" s="194"/>
      <c r="LLF26" s="194"/>
      <c r="LLG26" s="194"/>
      <c r="LLH26" s="194"/>
      <c r="LLI26" s="194"/>
      <c r="LLJ26" s="194"/>
      <c r="LLK26" s="194"/>
      <c r="LLL26" s="194"/>
      <c r="LLM26" s="194"/>
      <c r="LLN26" s="194"/>
      <c r="LLO26" s="194"/>
      <c r="LLP26" s="194"/>
      <c r="LLQ26" s="194"/>
      <c r="LLR26" s="194"/>
      <c r="LLS26" s="194"/>
      <c r="LLT26" s="194"/>
      <c r="LLU26" s="194"/>
      <c r="LLV26" s="194"/>
      <c r="LLW26" s="194"/>
      <c r="LLX26" s="194"/>
      <c r="LLY26" s="194"/>
      <c r="LLZ26" s="194"/>
      <c r="LMA26" s="194"/>
      <c r="LMB26" s="194"/>
      <c r="LMC26" s="194"/>
      <c r="LMD26" s="194"/>
      <c r="LME26" s="194"/>
      <c r="LMF26" s="194"/>
      <c r="LMG26" s="194"/>
      <c r="LMH26" s="194"/>
      <c r="LMI26" s="194"/>
      <c r="LMJ26" s="194"/>
      <c r="LMK26" s="194"/>
      <c r="LML26" s="194"/>
      <c r="LMM26" s="194"/>
      <c r="LMN26" s="194"/>
      <c r="LMO26" s="194"/>
      <c r="LMP26" s="194"/>
      <c r="LMQ26" s="194"/>
      <c r="LMR26" s="194"/>
      <c r="LMS26" s="194"/>
      <c r="LMT26" s="194"/>
      <c r="LMU26" s="194"/>
      <c r="LMV26" s="194"/>
      <c r="LMW26" s="194"/>
      <c r="LMX26" s="194"/>
      <c r="LMY26" s="194"/>
      <c r="LMZ26" s="194"/>
      <c r="LNA26" s="194"/>
      <c r="LNB26" s="194"/>
      <c r="LNC26" s="194"/>
      <c r="LND26" s="194"/>
      <c r="LNE26" s="194"/>
      <c r="LNF26" s="194"/>
      <c r="LNG26" s="194"/>
      <c r="LNH26" s="194"/>
      <c r="LNI26" s="194"/>
      <c r="LNJ26" s="194"/>
      <c r="LNK26" s="194"/>
      <c r="LNL26" s="194"/>
      <c r="LNM26" s="194"/>
      <c r="LNN26" s="194"/>
      <c r="LNO26" s="194"/>
      <c r="LNP26" s="194"/>
      <c r="LNQ26" s="194"/>
      <c r="LNR26" s="194"/>
      <c r="LNS26" s="194"/>
      <c r="LNT26" s="194"/>
      <c r="LNU26" s="194"/>
      <c r="LNV26" s="194"/>
      <c r="LNW26" s="194"/>
      <c r="LNX26" s="194"/>
      <c r="LNY26" s="194"/>
      <c r="LNZ26" s="194"/>
      <c r="LOA26" s="194"/>
      <c r="LOB26" s="194"/>
      <c r="LOC26" s="194"/>
      <c r="LOD26" s="194"/>
      <c r="LOE26" s="194"/>
      <c r="LOF26" s="194"/>
      <c r="LOG26" s="194"/>
      <c r="LOH26" s="194"/>
      <c r="LOI26" s="194"/>
      <c r="LOJ26" s="194"/>
      <c r="LOK26" s="194"/>
      <c r="LOL26" s="194"/>
      <c r="LOM26" s="194"/>
      <c r="LON26" s="194"/>
      <c r="LOO26" s="194"/>
      <c r="LOP26" s="194"/>
      <c r="LOQ26" s="194"/>
      <c r="LOR26" s="194"/>
      <c r="LOS26" s="194"/>
      <c r="LOT26" s="194"/>
      <c r="LOU26" s="194"/>
      <c r="LOV26" s="194"/>
      <c r="LOW26" s="194"/>
      <c r="LOX26" s="194"/>
      <c r="LOY26" s="194"/>
      <c r="LOZ26" s="194"/>
      <c r="LPA26" s="194"/>
      <c r="LPB26" s="194"/>
      <c r="LPC26" s="194"/>
      <c r="LPD26" s="194"/>
      <c r="LPE26" s="194"/>
      <c r="LPF26" s="194"/>
      <c r="LPG26" s="194"/>
      <c r="LPH26" s="194"/>
      <c r="LPI26" s="194"/>
      <c r="LPJ26" s="194"/>
      <c r="LPK26" s="194"/>
      <c r="LPL26" s="194"/>
      <c r="LPM26" s="194"/>
      <c r="LPN26" s="194"/>
      <c r="LPO26" s="194"/>
      <c r="LPP26" s="194"/>
      <c r="LPQ26" s="194"/>
      <c r="LPR26" s="194"/>
      <c r="LPS26" s="194"/>
      <c r="LPT26" s="194"/>
      <c r="LPU26" s="194"/>
      <c r="LPV26" s="194"/>
      <c r="LPW26" s="194"/>
      <c r="LPX26" s="194"/>
      <c r="LPY26" s="194"/>
      <c r="LPZ26" s="194"/>
      <c r="LQA26" s="194"/>
      <c r="LQB26" s="194"/>
      <c r="LQC26" s="194"/>
      <c r="LQD26" s="194"/>
      <c r="LQE26" s="194"/>
      <c r="LQF26" s="194"/>
      <c r="LQG26" s="194"/>
      <c r="LQH26" s="194"/>
      <c r="LQI26" s="194"/>
      <c r="LQJ26" s="194"/>
      <c r="LQK26" s="194"/>
      <c r="LQL26" s="194"/>
      <c r="LQM26" s="194"/>
      <c r="LQN26" s="194"/>
      <c r="LQO26" s="194"/>
      <c r="LQP26" s="194"/>
      <c r="LQQ26" s="194"/>
      <c r="LQR26" s="194"/>
      <c r="LQS26" s="194"/>
      <c r="LQT26" s="194"/>
      <c r="LQU26" s="194"/>
      <c r="LQV26" s="194"/>
      <c r="LQW26" s="194"/>
      <c r="LQX26" s="194"/>
      <c r="LQY26" s="194"/>
      <c r="LQZ26" s="194"/>
      <c r="LRA26" s="194"/>
      <c r="LRB26" s="194"/>
      <c r="LRC26" s="194"/>
      <c r="LRD26" s="194"/>
      <c r="LRE26" s="194"/>
      <c r="LRF26" s="194"/>
      <c r="LRG26" s="194"/>
      <c r="LRH26" s="194"/>
      <c r="LRI26" s="194"/>
      <c r="LRJ26" s="194"/>
      <c r="LRK26" s="194"/>
      <c r="LRL26" s="194"/>
      <c r="LRM26" s="194"/>
      <c r="LRN26" s="194"/>
      <c r="LRO26" s="194"/>
      <c r="LRP26" s="194"/>
      <c r="LRQ26" s="194"/>
      <c r="LRR26" s="194"/>
      <c r="LRS26" s="194"/>
      <c r="LRT26" s="194"/>
      <c r="LRU26" s="194"/>
      <c r="LRV26" s="194"/>
      <c r="LRW26" s="194"/>
      <c r="LRX26" s="194"/>
      <c r="LRY26" s="194"/>
      <c r="LRZ26" s="194"/>
      <c r="LSA26" s="194"/>
      <c r="LSB26" s="194"/>
      <c r="LSC26" s="194"/>
      <c r="LSD26" s="194"/>
      <c r="LSE26" s="194"/>
      <c r="LSF26" s="194"/>
      <c r="LSG26" s="194"/>
      <c r="LSH26" s="194"/>
      <c r="LSI26" s="194"/>
      <c r="LSJ26" s="194"/>
      <c r="LSK26" s="194"/>
      <c r="LSL26" s="194"/>
      <c r="LSM26" s="194"/>
      <c r="LSN26" s="194"/>
      <c r="LSO26" s="194"/>
      <c r="LSP26" s="194"/>
      <c r="LSQ26" s="194"/>
      <c r="LSR26" s="194"/>
      <c r="LSS26" s="194"/>
      <c r="LST26" s="194"/>
      <c r="LSU26" s="194"/>
      <c r="LSV26" s="194"/>
      <c r="LSW26" s="194"/>
      <c r="LSX26" s="194"/>
      <c r="LSY26" s="194"/>
      <c r="LSZ26" s="194"/>
      <c r="LTA26" s="194"/>
      <c r="LTB26" s="194"/>
      <c r="LTC26" s="194"/>
      <c r="LTD26" s="194"/>
      <c r="LTE26" s="194"/>
      <c r="LTF26" s="194"/>
      <c r="LTG26" s="194"/>
      <c r="LTH26" s="194"/>
      <c r="LTI26" s="194"/>
      <c r="LTJ26" s="194"/>
      <c r="LTK26" s="194"/>
      <c r="LTL26" s="194"/>
      <c r="LTM26" s="194"/>
      <c r="LTN26" s="194"/>
      <c r="LTO26" s="194"/>
      <c r="LTP26" s="194"/>
      <c r="LTQ26" s="194"/>
      <c r="LTR26" s="194"/>
      <c r="LTS26" s="194"/>
      <c r="LTT26" s="194"/>
      <c r="LTU26" s="194"/>
      <c r="LTV26" s="194"/>
      <c r="LTW26" s="194"/>
      <c r="LTX26" s="194"/>
      <c r="LTY26" s="194"/>
      <c r="LTZ26" s="194"/>
      <c r="LUA26" s="194"/>
      <c r="LUB26" s="194"/>
      <c r="LUC26" s="194"/>
      <c r="LUD26" s="194"/>
      <c r="LUE26" s="194"/>
      <c r="LUF26" s="194"/>
      <c r="LUG26" s="194"/>
      <c r="LUH26" s="194"/>
      <c r="LUI26" s="194"/>
      <c r="LUJ26" s="194"/>
      <c r="LUK26" s="194"/>
      <c r="LUL26" s="194"/>
      <c r="LUM26" s="194"/>
      <c r="LUN26" s="194"/>
      <c r="LUO26" s="194"/>
      <c r="LUP26" s="194"/>
      <c r="LUQ26" s="194"/>
      <c r="LUR26" s="194"/>
      <c r="LUS26" s="194"/>
      <c r="LUT26" s="194"/>
      <c r="LUU26" s="194"/>
      <c r="LUV26" s="194"/>
      <c r="LUW26" s="194"/>
      <c r="LUX26" s="194"/>
      <c r="LUY26" s="194"/>
      <c r="LUZ26" s="194"/>
      <c r="LVA26" s="194"/>
      <c r="LVB26" s="194"/>
      <c r="LVC26" s="194"/>
      <c r="LVD26" s="194"/>
      <c r="LVE26" s="194"/>
      <c r="LVF26" s="194"/>
      <c r="LVG26" s="194"/>
      <c r="LVH26" s="194"/>
      <c r="LVI26" s="194"/>
      <c r="LVJ26" s="194"/>
      <c r="LVK26" s="194"/>
      <c r="LVL26" s="194"/>
      <c r="LVM26" s="194"/>
      <c r="LVN26" s="194"/>
      <c r="LVO26" s="194"/>
      <c r="LVP26" s="194"/>
      <c r="LVQ26" s="194"/>
      <c r="LVR26" s="194"/>
      <c r="LVS26" s="194"/>
      <c r="LVT26" s="194"/>
      <c r="LVU26" s="194"/>
      <c r="LVV26" s="194"/>
      <c r="LVW26" s="194"/>
      <c r="LVX26" s="194"/>
      <c r="LVY26" s="194"/>
      <c r="LVZ26" s="194"/>
      <c r="LWA26" s="194"/>
      <c r="LWB26" s="194"/>
      <c r="LWC26" s="194"/>
      <c r="LWD26" s="194"/>
      <c r="LWE26" s="194"/>
      <c r="LWF26" s="194"/>
      <c r="LWG26" s="194"/>
      <c r="LWH26" s="194"/>
      <c r="LWI26" s="194"/>
      <c r="LWJ26" s="194"/>
      <c r="LWK26" s="194"/>
      <c r="LWL26" s="194"/>
      <c r="LWM26" s="194"/>
      <c r="LWN26" s="194"/>
      <c r="LWO26" s="194"/>
      <c r="LWP26" s="194"/>
      <c r="LWQ26" s="194"/>
      <c r="LWR26" s="194"/>
      <c r="LWS26" s="194"/>
      <c r="LWT26" s="194"/>
      <c r="LWU26" s="194"/>
      <c r="LWV26" s="194"/>
      <c r="LWW26" s="194"/>
      <c r="LWX26" s="194"/>
      <c r="LWY26" s="194"/>
      <c r="LWZ26" s="194"/>
      <c r="LXA26" s="194"/>
      <c r="LXB26" s="194"/>
      <c r="LXC26" s="194"/>
      <c r="LXD26" s="194"/>
      <c r="LXE26" s="194"/>
      <c r="LXF26" s="194"/>
      <c r="LXG26" s="194"/>
      <c r="LXH26" s="194"/>
      <c r="LXI26" s="194"/>
      <c r="LXJ26" s="194"/>
      <c r="LXK26" s="194"/>
      <c r="LXL26" s="194"/>
      <c r="LXM26" s="194"/>
      <c r="LXN26" s="194"/>
      <c r="LXO26" s="194"/>
      <c r="LXP26" s="194"/>
      <c r="LXQ26" s="194"/>
      <c r="LXR26" s="194"/>
      <c r="LXS26" s="194"/>
      <c r="LXT26" s="194"/>
      <c r="LXU26" s="194"/>
      <c r="LXV26" s="194"/>
      <c r="LXW26" s="194"/>
      <c r="LXX26" s="194"/>
      <c r="LXY26" s="194"/>
      <c r="LXZ26" s="194"/>
      <c r="LYA26" s="194"/>
      <c r="LYB26" s="194"/>
      <c r="LYC26" s="194"/>
      <c r="LYD26" s="194"/>
      <c r="LYE26" s="194"/>
      <c r="LYF26" s="194"/>
      <c r="LYG26" s="194"/>
      <c r="LYH26" s="194"/>
      <c r="LYI26" s="194"/>
      <c r="LYJ26" s="194"/>
      <c r="LYK26" s="194"/>
      <c r="LYL26" s="194"/>
      <c r="LYM26" s="194"/>
      <c r="LYN26" s="194"/>
      <c r="LYO26" s="194"/>
      <c r="LYP26" s="194"/>
      <c r="LYQ26" s="194"/>
      <c r="LYR26" s="194"/>
      <c r="LYS26" s="194"/>
      <c r="LYT26" s="194"/>
      <c r="LYU26" s="194"/>
      <c r="LYV26" s="194"/>
      <c r="LYW26" s="194"/>
      <c r="LYX26" s="194"/>
      <c r="LYY26" s="194"/>
      <c r="LYZ26" s="194"/>
      <c r="LZA26" s="194"/>
      <c r="LZB26" s="194"/>
      <c r="LZC26" s="194"/>
      <c r="LZD26" s="194"/>
      <c r="LZE26" s="194"/>
      <c r="LZF26" s="194"/>
      <c r="LZG26" s="194"/>
      <c r="LZH26" s="194"/>
      <c r="LZI26" s="194"/>
      <c r="LZJ26" s="194"/>
      <c r="LZK26" s="194"/>
      <c r="LZL26" s="194"/>
      <c r="LZM26" s="194"/>
      <c r="LZN26" s="194"/>
      <c r="LZO26" s="194"/>
      <c r="LZP26" s="194"/>
      <c r="LZQ26" s="194"/>
      <c r="LZR26" s="194"/>
      <c r="LZS26" s="194"/>
      <c r="LZT26" s="194"/>
      <c r="LZU26" s="194"/>
      <c r="LZV26" s="194"/>
      <c r="LZW26" s="194"/>
      <c r="LZX26" s="194"/>
      <c r="LZY26" s="194"/>
      <c r="LZZ26" s="194"/>
      <c r="MAA26" s="194"/>
      <c r="MAB26" s="194"/>
      <c r="MAC26" s="194"/>
      <c r="MAD26" s="194"/>
      <c r="MAE26" s="194"/>
      <c r="MAF26" s="194"/>
      <c r="MAG26" s="194"/>
      <c r="MAH26" s="194"/>
      <c r="MAI26" s="194"/>
      <c r="MAJ26" s="194"/>
      <c r="MAK26" s="194"/>
      <c r="MAL26" s="194"/>
      <c r="MAM26" s="194"/>
      <c r="MAN26" s="194"/>
      <c r="MAO26" s="194"/>
      <c r="MAP26" s="194"/>
      <c r="MAQ26" s="194"/>
      <c r="MAR26" s="194"/>
      <c r="MAS26" s="194"/>
      <c r="MAT26" s="194"/>
      <c r="MAU26" s="194"/>
      <c r="MAV26" s="194"/>
      <c r="MAW26" s="194"/>
      <c r="MAX26" s="194"/>
      <c r="MAY26" s="194"/>
      <c r="MAZ26" s="194"/>
      <c r="MBA26" s="194"/>
      <c r="MBB26" s="194"/>
      <c r="MBC26" s="194"/>
      <c r="MBD26" s="194"/>
      <c r="MBE26" s="194"/>
      <c r="MBF26" s="194"/>
      <c r="MBG26" s="194"/>
      <c r="MBH26" s="194"/>
      <c r="MBI26" s="194"/>
      <c r="MBJ26" s="194"/>
      <c r="MBK26" s="194"/>
      <c r="MBL26" s="194"/>
      <c r="MBM26" s="194"/>
      <c r="MBN26" s="194"/>
      <c r="MBO26" s="194"/>
      <c r="MBP26" s="194"/>
      <c r="MBQ26" s="194"/>
      <c r="MBR26" s="194"/>
      <c r="MBS26" s="194"/>
      <c r="MBT26" s="194"/>
      <c r="MBU26" s="194"/>
      <c r="MBV26" s="194"/>
      <c r="MBW26" s="194"/>
      <c r="MBX26" s="194"/>
      <c r="MBY26" s="194"/>
      <c r="MBZ26" s="194"/>
      <c r="MCA26" s="194"/>
      <c r="MCB26" s="194"/>
      <c r="MCC26" s="194"/>
      <c r="MCD26" s="194"/>
      <c r="MCE26" s="194"/>
      <c r="MCF26" s="194"/>
      <c r="MCG26" s="194"/>
      <c r="MCH26" s="194"/>
      <c r="MCI26" s="194"/>
      <c r="MCJ26" s="194"/>
      <c r="MCK26" s="194"/>
      <c r="MCL26" s="194"/>
      <c r="MCM26" s="194"/>
      <c r="MCN26" s="194"/>
      <c r="MCO26" s="194"/>
      <c r="MCP26" s="194"/>
      <c r="MCQ26" s="194"/>
      <c r="MCR26" s="194"/>
      <c r="MCS26" s="194"/>
      <c r="MCT26" s="194"/>
      <c r="MCU26" s="194"/>
      <c r="MCV26" s="194"/>
      <c r="MCW26" s="194"/>
      <c r="MCX26" s="194"/>
      <c r="MCY26" s="194"/>
      <c r="MCZ26" s="194"/>
      <c r="MDA26" s="194"/>
      <c r="MDB26" s="194"/>
      <c r="MDC26" s="194"/>
      <c r="MDD26" s="194"/>
      <c r="MDE26" s="194"/>
      <c r="MDF26" s="194"/>
      <c r="MDG26" s="194"/>
      <c r="MDH26" s="194"/>
      <c r="MDI26" s="194"/>
      <c r="MDJ26" s="194"/>
      <c r="MDK26" s="194"/>
      <c r="MDL26" s="194"/>
      <c r="MDM26" s="194"/>
      <c r="MDN26" s="194"/>
      <c r="MDO26" s="194"/>
      <c r="MDP26" s="194"/>
      <c r="MDQ26" s="194"/>
      <c r="MDR26" s="194"/>
      <c r="MDS26" s="194"/>
      <c r="MDT26" s="194"/>
      <c r="MDU26" s="194"/>
      <c r="MDV26" s="194"/>
      <c r="MDW26" s="194"/>
      <c r="MDX26" s="194"/>
      <c r="MDY26" s="194"/>
      <c r="MDZ26" s="194"/>
      <c r="MEA26" s="194"/>
      <c r="MEB26" s="194"/>
      <c r="MEC26" s="194"/>
      <c r="MED26" s="194"/>
      <c r="MEE26" s="194"/>
      <c r="MEF26" s="194"/>
      <c r="MEG26" s="194"/>
      <c r="MEH26" s="194"/>
      <c r="MEI26" s="194"/>
      <c r="MEJ26" s="194"/>
      <c r="MEK26" s="194"/>
      <c r="MEL26" s="194"/>
      <c r="MEM26" s="194"/>
      <c r="MEN26" s="194"/>
      <c r="MEO26" s="194"/>
      <c r="MEP26" s="194"/>
      <c r="MEQ26" s="194"/>
      <c r="MER26" s="194"/>
      <c r="MES26" s="194"/>
      <c r="MET26" s="194"/>
      <c r="MEU26" s="194"/>
      <c r="MEV26" s="194"/>
      <c r="MEW26" s="194"/>
      <c r="MEX26" s="194"/>
      <c r="MEY26" s="194"/>
      <c r="MEZ26" s="194"/>
      <c r="MFA26" s="194"/>
      <c r="MFB26" s="194"/>
      <c r="MFC26" s="194"/>
      <c r="MFD26" s="194"/>
      <c r="MFE26" s="194"/>
      <c r="MFF26" s="194"/>
      <c r="MFG26" s="194"/>
      <c r="MFH26" s="194"/>
      <c r="MFI26" s="194"/>
      <c r="MFJ26" s="194"/>
      <c r="MFK26" s="194"/>
      <c r="MFL26" s="194"/>
      <c r="MFM26" s="194"/>
      <c r="MFN26" s="194"/>
      <c r="MFO26" s="194"/>
      <c r="MFP26" s="194"/>
      <c r="MFQ26" s="194"/>
      <c r="MFR26" s="194"/>
      <c r="MFS26" s="194"/>
      <c r="MFT26" s="194"/>
      <c r="MFU26" s="194"/>
      <c r="MFV26" s="194"/>
      <c r="MFW26" s="194"/>
      <c r="MFX26" s="194"/>
      <c r="MFY26" s="194"/>
      <c r="MFZ26" s="194"/>
      <c r="MGA26" s="194"/>
      <c r="MGB26" s="194"/>
      <c r="MGC26" s="194"/>
      <c r="MGD26" s="194"/>
      <c r="MGE26" s="194"/>
      <c r="MGF26" s="194"/>
      <c r="MGG26" s="194"/>
      <c r="MGH26" s="194"/>
      <c r="MGI26" s="194"/>
      <c r="MGJ26" s="194"/>
      <c r="MGK26" s="194"/>
      <c r="MGL26" s="194"/>
      <c r="MGM26" s="194"/>
      <c r="MGN26" s="194"/>
      <c r="MGO26" s="194"/>
      <c r="MGP26" s="194"/>
      <c r="MGQ26" s="194"/>
      <c r="MGR26" s="194"/>
      <c r="MGS26" s="194"/>
      <c r="MGT26" s="194"/>
      <c r="MGU26" s="194"/>
      <c r="MGV26" s="194"/>
      <c r="MGW26" s="194"/>
      <c r="MGX26" s="194"/>
      <c r="MGY26" s="194"/>
      <c r="MGZ26" s="194"/>
      <c r="MHA26" s="194"/>
      <c r="MHB26" s="194"/>
      <c r="MHC26" s="194"/>
      <c r="MHD26" s="194"/>
      <c r="MHE26" s="194"/>
      <c r="MHF26" s="194"/>
      <c r="MHG26" s="194"/>
      <c r="MHH26" s="194"/>
      <c r="MHI26" s="194"/>
      <c r="MHJ26" s="194"/>
      <c r="MHK26" s="194"/>
      <c r="MHL26" s="194"/>
      <c r="MHM26" s="194"/>
      <c r="MHN26" s="194"/>
      <c r="MHO26" s="194"/>
      <c r="MHP26" s="194"/>
      <c r="MHQ26" s="194"/>
      <c r="MHR26" s="194"/>
      <c r="MHS26" s="194"/>
      <c r="MHT26" s="194"/>
      <c r="MHU26" s="194"/>
      <c r="MHV26" s="194"/>
      <c r="MHW26" s="194"/>
      <c r="MHX26" s="194"/>
      <c r="MHY26" s="194"/>
      <c r="MHZ26" s="194"/>
      <c r="MIA26" s="194"/>
      <c r="MIB26" s="194"/>
      <c r="MIC26" s="194"/>
      <c r="MID26" s="194"/>
      <c r="MIE26" s="194"/>
      <c r="MIF26" s="194"/>
      <c r="MIG26" s="194"/>
      <c r="MIH26" s="194"/>
      <c r="MII26" s="194"/>
      <c r="MIJ26" s="194"/>
      <c r="MIK26" s="194"/>
      <c r="MIL26" s="194"/>
      <c r="MIM26" s="194"/>
      <c r="MIN26" s="194"/>
      <c r="MIO26" s="194"/>
      <c r="MIP26" s="194"/>
      <c r="MIQ26" s="194"/>
      <c r="MIR26" s="194"/>
      <c r="MIS26" s="194"/>
      <c r="MIT26" s="194"/>
      <c r="MIU26" s="194"/>
      <c r="MIV26" s="194"/>
      <c r="MIW26" s="194"/>
      <c r="MIX26" s="194"/>
      <c r="MIY26" s="194"/>
      <c r="MIZ26" s="194"/>
      <c r="MJA26" s="194"/>
      <c r="MJB26" s="194"/>
      <c r="MJC26" s="194"/>
      <c r="MJD26" s="194"/>
      <c r="MJE26" s="194"/>
      <c r="MJF26" s="194"/>
      <c r="MJG26" s="194"/>
      <c r="MJH26" s="194"/>
      <c r="MJI26" s="194"/>
      <c r="MJJ26" s="194"/>
      <c r="MJK26" s="194"/>
      <c r="MJL26" s="194"/>
      <c r="MJM26" s="194"/>
      <c r="MJN26" s="194"/>
      <c r="MJO26" s="194"/>
      <c r="MJP26" s="194"/>
      <c r="MJQ26" s="194"/>
      <c r="MJR26" s="194"/>
      <c r="MJS26" s="194"/>
      <c r="MJT26" s="194"/>
      <c r="MJU26" s="194"/>
      <c r="MJV26" s="194"/>
      <c r="MJW26" s="194"/>
      <c r="MJX26" s="194"/>
      <c r="MJY26" s="194"/>
      <c r="MJZ26" s="194"/>
      <c r="MKA26" s="194"/>
      <c r="MKB26" s="194"/>
      <c r="MKC26" s="194"/>
      <c r="MKD26" s="194"/>
      <c r="MKE26" s="194"/>
      <c r="MKF26" s="194"/>
      <c r="MKG26" s="194"/>
      <c r="MKH26" s="194"/>
      <c r="MKI26" s="194"/>
      <c r="MKJ26" s="194"/>
      <c r="MKK26" s="194"/>
      <c r="MKL26" s="194"/>
      <c r="MKM26" s="194"/>
      <c r="MKN26" s="194"/>
      <c r="MKO26" s="194"/>
      <c r="MKP26" s="194"/>
      <c r="MKQ26" s="194"/>
      <c r="MKR26" s="194"/>
      <c r="MKS26" s="194"/>
      <c r="MKT26" s="194"/>
      <c r="MKU26" s="194"/>
      <c r="MKV26" s="194"/>
      <c r="MKW26" s="194"/>
      <c r="MKX26" s="194"/>
      <c r="MKY26" s="194"/>
      <c r="MKZ26" s="194"/>
      <c r="MLA26" s="194"/>
      <c r="MLB26" s="194"/>
      <c r="MLC26" s="194"/>
      <c r="MLD26" s="194"/>
      <c r="MLE26" s="194"/>
      <c r="MLF26" s="194"/>
      <c r="MLG26" s="194"/>
      <c r="MLH26" s="194"/>
      <c r="MLI26" s="194"/>
      <c r="MLJ26" s="194"/>
      <c r="MLK26" s="194"/>
      <c r="MLL26" s="194"/>
      <c r="MLM26" s="194"/>
      <c r="MLN26" s="194"/>
      <c r="MLO26" s="194"/>
      <c r="MLP26" s="194"/>
      <c r="MLQ26" s="194"/>
      <c r="MLR26" s="194"/>
      <c r="MLS26" s="194"/>
      <c r="MLT26" s="194"/>
      <c r="MLU26" s="194"/>
      <c r="MLV26" s="194"/>
      <c r="MLW26" s="194"/>
      <c r="MLX26" s="194"/>
      <c r="MLY26" s="194"/>
      <c r="MLZ26" s="194"/>
      <c r="MMA26" s="194"/>
      <c r="MMB26" s="194"/>
      <c r="MMC26" s="194"/>
      <c r="MMD26" s="194"/>
      <c r="MME26" s="194"/>
      <c r="MMF26" s="194"/>
      <c r="MMG26" s="194"/>
      <c r="MMH26" s="194"/>
      <c r="MMI26" s="194"/>
      <c r="MMJ26" s="194"/>
      <c r="MMK26" s="194"/>
      <c r="MML26" s="194"/>
      <c r="MMM26" s="194"/>
      <c r="MMN26" s="194"/>
      <c r="MMO26" s="194"/>
      <c r="MMP26" s="194"/>
      <c r="MMQ26" s="194"/>
      <c r="MMR26" s="194"/>
      <c r="MMS26" s="194"/>
      <c r="MMT26" s="194"/>
      <c r="MMU26" s="194"/>
      <c r="MMV26" s="194"/>
      <c r="MMW26" s="194"/>
      <c r="MMX26" s="194"/>
      <c r="MMY26" s="194"/>
      <c r="MMZ26" s="194"/>
      <c r="MNA26" s="194"/>
      <c r="MNB26" s="194"/>
      <c r="MNC26" s="194"/>
      <c r="MND26" s="194"/>
      <c r="MNE26" s="194"/>
      <c r="MNF26" s="194"/>
      <c r="MNG26" s="194"/>
      <c r="MNH26" s="194"/>
      <c r="MNI26" s="194"/>
      <c r="MNJ26" s="194"/>
      <c r="MNK26" s="194"/>
      <c r="MNL26" s="194"/>
      <c r="MNM26" s="194"/>
      <c r="MNN26" s="194"/>
      <c r="MNO26" s="194"/>
      <c r="MNP26" s="194"/>
      <c r="MNQ26" s="194"/>
      <c r="MNR26" s="194"/>
      <c r="MNS26" s="194"/>
      <c r="MNT26" s="194"/>
      <c r="MNU26" s="194"/>
      <c r="MNV26" s="194"/>
      <c r="MNW26" s="194"/>
      <c r="MNX26" s="194"/>
      <c r="MNY26" s="194"/>
      <c r="MNZ26" s="194"/>
      <c r="MOA26" s="194"/>
      <c r="MOB26" s="194"/>
      <c r="MOC26" s="194"/>
      <c r="MOD26" s="194"/>
      <c r="MOE26" s="194"/>
      <c r="MOF26" s="194"/>
      <c r="MOG26" s="194"/>
      <c r="MOH26" s="194"/>
      <c r="MOI26" s="194"/>
      <c r="MOJ26" s="194"/>
      <c r="MOK26" s="194"/>
      <c r="MOL26" s="194"/>
      <c r="MOM26" s="194"/>
      <c r="MON26" s="194"/>
      <c r="MOO26" s="194"/>
      <c r="MOP26" s="194"/>
      <c r="MOQ26" s="194"/>
      <c r="MOR26" s="194"/>
      <c r="MOS26" s="194"/>
      <c r="MOT26" s="194"/>
      <c r="MOU26" s="194"/>
      <c r="MOV26" s="194"/>
      <c r="MOW26" s="194"/>
      <c r="MOX26" s="194"/>
      <c r="MOY26" s="194"/>
      <c r="MOZ26" s="194"/>
      <c r="MPA26" s="194"/>
      <c r="MPB26" s="194"/>
      <c r="MPC26" s="194"/>
      <c r="MPD26" s="194"/>
      <c r="MPE26" s="194"/>
      <c r="MPF26" s="194"/>
      <c r="MPG26" s="194"/>
      <c r="MPH26" s="194"/>
      <c r="MPI26" s="194"/>
      <c r="MPJ26" s="194"/>
      <c r="MPK26" s="194"/>
      <c r="MPL26" s="194"/>
      <c r="MPM26" s="194"/>
      <c r="MPN26" s="194"/>
      <c r="MPO26" s="194"/>
      <c r="MPP26" s="194"/>
      <c r="MPQ26" s="194"/>
      <c r="MPR26" s="194"/>
      <c r="MPS26" s="194"/>
      <c r="MPT26" s="194"/>
      <c r="MPU26" s="194"/>
      <c r="MPV26" s="194"/>
      <c r="MPW26" s="194"/>
      <c r="MPX26" s="194"/>
      <c r="MPY26" s="194"/>
      <c r="MPZ26" s="194"/>
      <c r="MQA26" s="194"/>
      <c r="MQB26" s="194"/>
      <c r="MQC26" s="194"/>
      <c r="MQD26" s="194"/>
      <c r="MQE26" s="194"/>
      <c r="MQF26" s="194"/>
      <c r="MQG26" s="194"/>
      <c r="MQH26" s="194"/>
      <c r="MQI26" s="194"/>
      <c r="MQJ26" s="194"/>
      <c r="MQK26" s="194"/>
      <c r="MQL26" s="194"/>
      <c r="MQM26" s="194"/>
      <c r="MQN26" s="194"/>
      <c r="MQO26" s="194"/>
      <c r="MQP26" s="194"/>
      <c r="MQQ26" s="194"/>
      <c r="MQR26" s="194"/>
      <c r="MQS26" s="194"/>
      <c r="MQT26" s="194"/>
      <c r="MQU26" s="194"/>
      <c r="MQV26" s="194"/>
      <c r="MQW26" s="194"/>
      <c r="MQX26" s="194"/>
      <c r="MQY26" s="194"/>
      <c r="MQZ26" s="194"/>
      <c r="MRA26" s="194"/>
      <c r="MRB26" s="194"/>
      <c r="MRC26" s="194"/>
      <c r="MRD26" s="194"/>
      <c r="MRE26" s="194"/>
      <c r="MRF26" s="194"/>
      <c r="MRG26" s="194"/>
      <c r="MRH26" s="194"/>
      <c r="MRI26" s="194"/>
      <c r="MRJ26" s="194"/>
      <c r="MRK26" s="194"/>
      <c r="MRL26" s="194"/>
      <c r="MRM26" s="194"/>
      <c r="MRN26" s="194"/>
      <c r="MRO26" s="194"/>
      <c r="MRP26" s="194"/>
      <c r="MRQ26" s="194"/>
      <c r="MRR26" s="194"/>
      <c r="MRS26" s="194"/>
      <c r="MRT26" s="194"/>
      <c r="MRU26" s="194"/>
      <c r="MRV26" s="194"/>
      <c r="MRW26" s="194"/>
      <c r="MRX26" s="194"/>
      <c r="MRY26" s="194"/>
      <c r="MRZ26" s="194"/>
      <c r="MSA26" s="194"/>
      <c r="MSB26" s="194"/>
      <c r="MSC26" s="194"/>
      <c r="MSD26" s="194"/>
      <c r="MSE26" s="194"/>
      <c r="MSF26" s="194"/>
      <c r="MSG26" s="194"/>
      <c r="MSH26" s="194"/>
      <c r="MSI26" s="194"/>
      <c r="MSJ26" s="194"/>
      <c r="MSK26" s="194"/>
      <c r="MSL26" s="194"/>
      <c r="MSM26" s="194"/>
      <c r="MSN26" s="194"/>
      <c r="MSO26" s="194"/>
      <c r="MSP26" s="194"/>
      <c r="MSQ26" s="194"/>
      <c r="MSR26" s="194"/>
      <c r="MSS26" s="194"/>
      <c r="MST26" s="194"/>
      <c r="MSU26" s="194"/>
      <c r="MSV26" s="194"/>
      <c r="MSW26" s="194"/>
      <c r="MSX26" s="194"/>
      <c r="MSY26" s="194"/>
      <c r="MSZ26" s="194"/>
      <c r="MTA26" s="194"/>
      <c r="MTB26" s="194"/>
      <c r="MTC26" s="194"/>
      <c r="MTD26" s="194"/>
      <c r="MTE26" s="194"/>
      <c r="MTF26" s="194"/>
      <c r="MTG26" s="194"/>
      <c r="MTH26" s="194"/>
      <c r="MTI26" s="194"/>
      <c r="MTJ26" s="194"/>
      <c r="MTK26" s="194"/>
      <c r="MTL26" s="194"/>
      <c r="MTM26" s="194"/>
      <c r="MTN26" s="194"/>
      <c r="MTO26" s="194"/>
      <c r="MTP26" s="194"/>
      <c r="MTQ26" s="194"/>
      <c r="MTR26" s="194"/>
      <c r="MTS26" s="194"/>
      <c r="MTT26" s="194"/>
      <c r="MTU26" s="194"/>
      <c r="MTV26" s="194"/>
      <c r="MTW26" s="194"/>
      <c r="MTX26" s="194"/>
      <c r="MTY26" s="194"/>
      <c r="MTZ26" s="194"/>
      <c r="MUA26" s="194"/>
      <c r="MUB26" s="194"/>
      <c r="MUC26" s="194"/>
      <c r="MUD26" s="194"/>
      <c r="MUE26" s="194"/>
      <c r="MUF26" s="194"/>
      <c r="MUG26" s="194"/>
      <c r="MUH26" s="194"/>
      <c r="MUI26" s="194"/>
      <c r="MUJ26" s="194"/>
      <c r="MUK26" s="194"/>
      <c r="MUL26" s="194"/>
      <c r="MUM26" s="194"/>
      <c r="MUN26" s="194"/>
      <c r="MUO26" s="194"/>
      <c r="MUP26" s="194"/>
      <c r="MUQ26" s="194"/>
      <c r="MUR26" s="194"/>
      <c r="MUS26" s="194"/>
      <c r="MUT26" s="194"/>
      <c r="MUU26" s="194"/>
      <c r="MUV26" s="194"/>
      <c r="MUW26" s="194"/>
      <c r="MUX26" s="194"/>
      <c r="MUY26" s="194"/>
      <c r="MUZ26" s="194"/>
      <c r="MVA26" s="194"/>
      <c r="MVB26" s="194"/>
      <c r="MVC26" s="194"/>
      <c r="MVD26" s="194"/>
      <c r="MVE26" s="194"/>
      <c r="MVF26" s="194"/>
      <c r="MVG26" s="194"/>
      <c r="MVH26" s="194"/>
      <c r="MVI26" s="194"/>
      <c r="MVJ26" s="194"/>
      <c r="MVK26" s="194"/>
      <c r="MVL26" s="194"/>
      <c r="MVM26" s="194"/>
      <c r="MVN26" s="194"/>
      <c r="MVO26" s="194"/>
      <c r="MVP26" s="194"/>
      <c r="MVQ26" s="194"/>
      <c r="MVR26" s="194"/>
      <c r="MVS26" s="194"/>
      <c r="MVT26" s="194"/>
      <c r="MVU26" s="194"/>
      <c r="MVV26" s="194"/>
      <c r="MVW26" s="194"/>
      <c r="MVX26" s="194"/>
      <c r="MVY26" s="194"/>
      <c r="MVZ26" s="194"/>
      <c r="MWA26" s="194"/>
      <c r="MWB26" s="194"/>
      <c r="MWC26" s="194"/>
      <c r="MWD26" s="194"/>
      <c r="MWE26" s="194"/>
      <c r="MWF26" s="194"/>
      <c r="MWG26" s="194"/>
      <c r="MWH26" s="194"/>
      <c r="MWI26" s="194"/>
      <c r="MWJ26" s="194"/>
      <c r="MWK26" s="194"/>
      <c r="MWL26" s="194"/>
      <c r="MWM26" s="194"/>
      <c r="MWN26" s="194"/>
      <c r="MWO26" s="194"/>
      <c r="MWP26" s="194"/>
      <c r="MWQ26" s="194"/>
      <c r="MWR26" s="194"/>
      <c r="MWS26" s="194"/>
      <c r="MWT26" s="194"/>
      <c r="MWU26" s="194"/>
      <c r="MWV26" s="194"/>
      <c r="MWW26" s="194"/>
      <c r="MWX26" s="194"/>
      <c r="MWY26" s="194"/>
      <c r="MWZ26" s="194"/>
      <c r="MXA26" s="194"/>
      <c r="MXB26" s="194"/>
      <c r="MXC26" s="194"/>
      <c r="MXD26" s="194"/>
      <c r="MXE26" s="194"/>
      <c r="MXF26" s="194"/>
      <c r="MXG26" s="194"/>
      <c r="MXH26" s="194"/>
      <c r="MXI26" s="194"/>
      <c r="MXJ26" s="194"/>
      <c r="MXK26" s="194"/>
      <c r="MXL26" s="194"/>
      <c r="MXM26" s="194"/>
      <c r="MXN26" s="194"/>
      <c r="MXO26" s="194"/>
      <c r="MXP26" s="194"/>
      <c r="MXQ26" s="194"/>
      <c r="MXR26" s="194"/>
      <c r="MXS26" s="194"/>
      <c r="MXT26" s="194"/>
      <c r="MXU26" s="194"/>
      <c r="MXV26" s="194"/>
      <c r="MXW26" s="194"/>
      <c r="MXX26" s="194"/>
      <c r="MXY26" s="194"/>
      <c r="MXZ26" s="194"/>
      <c r="MYA26" s="194"/>
      <c r="MYB26" s="194"/>
      <c r="MYC26" s="194"/>
      <c r="MYD26" s="194"/>
      <c r="MYE26" s="194"/>
      <c r="MYF26" s="194"/>
      <c r="MYG26" s="194"/>
      <c r="MYH26" s="194"/>
      <c r="MYI26" s="194"/>
      <c r="MYJ26" s="194"/>
      <c r="MYK26" s="194"/>
      <c r="MYL26" s="194"/>
      <c r="MYM26" s="194"/>
      <c r="MYN26" s="194"/>
      <c r="MYO26" s="194"/>
      <c r="MYP26" s="194"/>
      <c r="MYQ26" s="194"/>
      <c r="MYR26" s="194"/>
      <c r="MYS26" s="194"/>
      <c r="MYT26" s="194"/>
      <c r="MYU26" s="194"/>
      <c r="MYV26" s="194"/>
      <c r="MYW26" s="194"/>
      <c r="MYX26" s="194"/>
      <c r="MYY26" s="194"/>
      <c r="MYZ26" s="194"/>
      <c r="MZA26" s="194"/>
      <c r="MZB26" s="194"/>
      <c r="MZC26" s="194"/>
      <c r="MZD26" s="194"/>
      <c r="MZE26" s="194"/>
      <c r="MZF26" s="194"/>
      <c r="MZG26" s="194"/>
      <c r="MZH26" s="194"/>
      <c r="MZI26" s="194"/>
      <c r="MZJ26" s="194"/>
      <c r="MZK26" s="194"/>
      <c r="MZL26" s="194"/>
      <c r="MZM26" s="194"/>
      <c r="MZN26" s="194"/>
      <c r="MZO26" s="194"/>
      <c r="MZP26" s="194"/>
      <c r="MZQ26" s="194"/>
      <c r="MZR26" s="194"/>
      <c r="MZS26" s="194"/>
      <c r="MZT26" s="194"/>
      <c r="MZU26" s="194"/>
      <c r="MZV26" s="194"/>
      <c r="MZW26" s="194"/>
      <c r="MZX26" s="194"/>
      <c r="MZY26" s="194"/>
      <c r="MZZ26" s="194"/>
      <c r="NAA26" s="194"/>
      <c r="NAB26" s="194"/>
      <c r="NAC26" s="194"/>
      <c r="NAD26" s="194"/>
      <c r="NAE26" s="194"/>
      <c r="NAF26" s="194"/>
      <c r="NAG26" s="194"/>
      <c r="NAH26" s="194"/>
      <c r="NAI26" s="194"/>
      <c r="NAJ26" s="194"/>
      <c r="NAK26" s="194"/>
      <c r="NAL26" s="194"/>
      <c r="NAM26" s="194"/>
      <c r="NAN26" s="194"/>
      <c r="NAO26" s="194"/>
      <c r="NAP26" s="194"/>
      <c r="NAQ26" s="194"/>
      <c r="NAR26" s="194"/>
      <c r="NAS26" s="194"/>
      <c r="NAT26" s="194"/>
      <c r="NAU26" s="194"/>
      <c r="NAV26" s="194"/>
      <c r="NAW26" s="194"/>
      <c r="NAX26" s="194"/>
      <c r="NAY26" s="194"/>
      <c r="NAZ26" s="194"/>
      <c r="NBA26" s="194"/>
      <c r="NBB26" s="194"/>
      <c r="NBC26" s="194"/>
      <c r="NBD26" s="194"/>
      <c r="NBE26" s="194"/>
      <c r="NBF26" s="194"/>
      <c r="NBG26" s="194"/>
      <c r="NBH26" s="194"/>
      <c r="NBI26" s="194"/>
      <c r="NBJ26" s="194"/>
      <c r="NBK26" s="194"/>
      <c r="NBL26" s="194"/>
      <c r="NBM26" s="194"/>
      <c r="NBN26" s="194"/>
      <c r="NBO26" s="194"/>
      <c r="NBP26" s="194"/>
      <c r="NBQ26" s="194"/>
      <c r="NBR26" s="194"/>
      <c r="NBS26" s="194"/>
      <c r="NBT26" s="194"/>
      <c r="NBU26" s="194"/>
      <c r="NBV26" s="194"/>
      <c r="NBW26" s="194"/>
      <c r="NBX26" s="194"/>
      <c r="NBY26" s="194"/>
      <c r="NBZ26" s="194"/>
      <c r="NCA26" s="194"/>
      <c r="NCB26" s="194"/>
      <c r="NCC26" s="194"/>
      <c r="NCD26" s="194"/>
      <c r="NCE26" s="194"/>
      <c r="NCF26" s="194"/>
      <c r="NCG26" s="194"/>
      <c r="NCH26" s="194"/>
      <c r="NCI26" s="194"/>
      <c r="NCJ26" s="194"/>
      <c r="NCK26" s="194"/>
      <c r="NCL26" s="194"/>
      <c r="NCM26" s="194"/>
      <c r="NCN26" s="194"/>
      <c r="NCO26" s="194"/>
      <c r="NCP26" s="194"/>
      <c r="NCQ26" s="194"/>
      <c r="NCR26" s="194"/>
      <c r="NCS26" s="194"/>
      <c r="NCT26" s="194"/>
      <c r="NCU26" s="194"/>
      <c r="NCV26" s="194"/>
      <c r="NCW26" s="194"/>
      <c r="NCX26" s="194"/>
      <c r="NCY26" s="194"/>
      <c r="NCZ26" s="194"/>
      <c r="NDA26" s="194"/>
      <c r="NDB26" s="194"/>
      <c r="NDC26" s="194"/>
      <c r="NDD26" s="194"/>
      <c r="NDE26" s="194"/>
      <c r="NDF26" s="194"/>
      <c r="NDG26" s="194"/>
      <c r="NDH26" s="194"/>
      <c r="NDI26" s="194"/>
      <c r="NDJ26" s="194"/>
      <c r="NDK26" s="194"/>
      <c r="NDL26" s="194"/>
      <c r="NDM26" s="194"/>
      <c r="NDN26" s="194"/>
      <c r="NDO26" s="194"/>
      <c r="NDP26" s="194"/>
      <c r="NDQ26" s="194"/>
      <c r="NDR26" s="194"/>
      <c r="NDS26" s="194"/>
      <c r="NDT26" s="194"/>
      <c r="NDU26" s="194"/>
      <c r="NDV26" s="194"/>
      <c r="NDW26" s="194"/>
      <c r="NDX26" s="194"/>
      <c r="NDY26" s="194"/>
      <c r="NDZ26" s="194"/>
      <c r="NEA26" s="194"/>
      <c r="NEB26" s="194"/>
      <c r="NEC26" s="194"/>
      <c r="NED26" s="194"/>
      <c r="NEE26" s="194"/>
      <c r="NEF26" s="194"/>
      <c r="NEG26" s="194"/>
      <c r="NEH26" s="194"/>
      <c r="NEI26" s="194"/>
      <c r="NEJ26" s="194"/>
      <c r="NEK26" s="194"/>
      <c r="NEL26" s="194"/>
      <c r="NEM26" s="194"/>
      <c r="NEN26" s="194"/>
      <c r="NEO26" s="194"/>
      <c r="NEP26" s="194"/>
      <c r="NEQ26" s="194"/>
      <c r="NER26" s="194"/>
      <c r="NES26" s="194"/>
      <c r="NET26" s="194"/>
      <c r="NEU26" s="194"/>
      <c r="NEV26" s="194"/>
      <c r="NEW26" s="194"/>
      <c r="NEX26" s="194"/>
      <c r="NEY26" s="194"/>
      <c r="NEZ26" s="194"/>
      <c r="NFA26" s="194"/>
      <c r="NFB26" s="194"/>
      <c r="NFC26" s="194"/>
      <c r="NFD26" s="194"/>
      <c r="NFE26" s="194"/>
      <c r="NFF26" s="194"/>
      <c r="NFG26" s="194"/>
      <c r="NFH26" s="194"/>
      <c r="NFI26" s="194"/>
      <c r="NFJ26" s="194"/>
      <c r="NFK26" s="194"/>
      <c r="NFL26" s="194"/>
      <c r="NFM26" s="194"/>
      <c r="NFN26" s="194"/>
      <c r="NFO26" s="194"/>
      <c r="NFP26" s="194"/>
      <c r="NFQ26" s="194"/>
      <c r="NFR26" s="194"/>
      <c r="NFS26" s="194"/>
      <c r="NFT26" s="194"/>
      <c r="NFU26" s="194"/>
      <c r="NFV26" s="194"/>
      <c r="NFW26" s="194"/>
      <c r="NFX26" s="194"/>
      <c r="NFY26" s="194"/>
      <c r="NFZ26" s="194"/>
      <c r="NGA26" s="194"/>
      <c r="NGB26" s="194"/>
      <c r="NGC26" s="194"/>
      <c r="NGD26" s="194"/>
      <c r="NGE26" s="194"/>
      <c r="NGF26" s="194"/>
      <c r="NGG26" s="194"/>
      <c r="NGH26" s="194"/>
      <c r="NGI26" s="194"/>
      <c r="NGJ26" s="194"/>
      <c r="NGK26" s="194"/>
      <c r="NGL26" s="194"/>
      <c r="NGM26" s="194"/>
      <c r="NGN26" s="194"/>
      <c r="NGO26" s="194"/>
      <c r="NGP26" s="194"/>
      <c r="NGQ26" s="194"/>
      <c r="NGR26" s="194"/>
      <c r="NGS26" s="194"/>
      <c r="NGT26" s="194"/>
      <c r="NGU26" s="194"/>
      <c r="NGV26" s="194"/>
      <c r="NGW26" s="194"/>
      <c r="NGX26" s="194"/>
      <c r="NGY26" s="194"/>
      <c r="NGZ26" s="194"/>
      <c r="NHA26" s="194"/>
      <c r="NHB26" s="194"/>
      <c r="NHC26" s="194"/>
      <c r="NHD26" s="194"/>
      <c r="NHE26" s="194"/>
      <c r="NHF26" s="194"/>
      <c r="NHG26" s="194"/>
      <c r="NHH26" s="194"/>
      <c r="NHI26" s="194"/>
      <c r="NHJ26" s="194"/>
      <c r="NHK26" s="194"/>
      <c r="NHL26" s="194"/>
      <c r="NHM26" s="194"/>
      <c r="NHN26" s="194"/>
      <c r="NHO26" s="194"/>
      <c r="NHP26" s="194"/>
      <c r="NHQ26" s="194"/>
      <c r="NHR26" s="194"/>
      <c r="NHS26" s="194"/>
      <c r="NHT26" s="194"/>
      <c r="NHU26" s="194"/>
      <c r="NHV26" s="194"/>
      <c r="NHW26" s="194"/>
      <c r="NHX26" s="194"/>
      <c r="NHY26" s="194"/>
      <c r="NHZ26" s="194"/>
      <c r="NIA26" s="194"/>
      <c r="NIB26" s="194"/>
      <c r="NIC26" s="194"/>
      <c r="NID26" s="194"/>
      <c r="NIE26" s="194"/>
      <c r="NIF26" s="194"/>
      <c r="NIG26" s="194"/>
      <c r="NIH26" s="194"/>
      <c r="NII26" s="194"/>
      <c r="NIJ26" s="194"/>
      <c r="NIK26" s="194"/>
      <c r="NIL26" s="194"/>
      <c r="NIM26" s="194"/>
      <c r="NIN26" s="194"/>
      <c r="NIO26" s="194"/>
      <c r="NIP26" s="194"/>
      <c r="NIQ26" s="194"/>
      <c r="NIR26" s="194"/>
      <c r="NIS26" s="194"/>
      <c r="NIT26" s="194"/>
      <c r="NIU26" s="194"/>
      <c r="NIV26" s="194"/>
      <c r="NIW26" s="194"/>
      <c r="NIX26" s="194"/>
      <c r="NIY26" s="194"/>
      <c r="NIZ26" s="194"/>
      <c r="NJA26" s="194"/>
      <c r="NJB26" s="194"/>
      <c r="NJC26" s="194"/>
      <c r="NJD26" s="194"/>
      <c r="NJE26" s="194"/>
      <c r="NJF26" s="194"/>
      <c r="NJG26" s="194"/>
      <c r="NJH26" s="194"/>
      <c r="NJI26" s="194"/>
      <c r="NJJ26" s="194"/>
      <c r="NJK26" s="194"/>
      <c r="NJL26" s="194"/>
      <c r="NJM26" s="194"/>
      <c r="NJN26" s="194"/>
      <c r="NJO26" s="194"/>
      <c r="NJP26" s="194"/>
      <c r="NJQ26" s="194"/>
      <c r="NJR26" s="194"/>
      <c r="NJS26" s="194"/>
      <c r="NJT26" s="194"/>
      <c r="NJU26" s="194"/>
      <c r="NJV26" s="194"/>
      <c r="NJW26" s="194"/>
      <c r="NJX26" s="194"/>
      <c r="NJY26" s="194"/>
      <c r="NJZ26" s="194"/>
      <c r="NKA26" s="194"/>
      <c r="NKB26" s="194"/>
      <c r="NKC26" s="194"/>
      <c r="NKD26" s="194"/>
      <c r="NKE26" s="194"/>
      <c r="NKF26" s="194"/>
      <c r="NKG26" s="194"/>
      <c r="NKH26" s="194"/>
      <c r="NKI26" s="194"/>
      <c r="NKJ26" s="194"/>
      <c r="NKK26" s="194"/>
      <c r="NKL26" s="194"/>
      <c r="NKM26" s="194"/>
      <c r="NKN26" s="194"/>
      <c r="NKO26" s="194"/>
      <c r="NKP26" s="194"/>
      <c r="NKQ26" s="194"/>
      <c r="NKR26" s="194"/>
      <c r="NKS26" s="194"/>
      <c r="NKT26" s="194"/>
      <c r="NKU26" s="194"/>
      <c r="NKV26" s="194"/>
      <c r="NKW26" s="194"/>
      <c r="NKX26" s="194"/>
      <c r="NKY26" s="194"/>
      <c r="NKZ26" s="194"/>
      <c r="NLA26" s="194"/>
      <c r="NLB26" s="194"/>
      <c r="NLC26" s="194"/>
      <c r="NLD26" s="194"/>
      <c r="NLE26" s="194"/>
      <c r="NLF26" s="194"/>
      <c r="NLG26" s="194"/>
      <c r="NLH26" s="194"/>
      <c r="NLI26" s="194"/>
      <c r="NLJ26" s="194"/>
      <c r="NLK26" s="194"/>
      <c r="NLL26" s="194"/>
      <c r="NLM26" s="194"/>
      <c r="NLN26" s="194"/>
      <c r="NLO26" s="194"/>
      <c r="NLP26" s="194"/>
      <c r="NLQ26" s="194"/>
      <c r="NLR26" s="194"/>
      <c r="NLS26" s="194"/>
      <c r="NLT26" s="194"/>
      <c r="NLU26" s="194"/>
      <c r="NLV26" s="194"/>
      <c r="NLW26" s="194"/>
      <c r="NLX26" s="194"/>
      <c r="NLY26" s="194"/>
      <c r="NLZ26" s="194"/>
      <c r="NMA26" s="194"/>
      <c r="NMB26" s="194"/>
      <c r="NMC26" s="194"/>
      <c r="NMD26" s="194"/>
      <c r="NME26" s="194"/>
      <c r="NMF26" s="194"/>
      <c r="NMG26" s="194"/>
      <c r="NMH26" s="194"/>
      <c r="NMI26" s="194"/>
      <c r="NMJ26" s="194"/>
      <c r="NMK26" s="194"/>
      <c r="NML26" s="194"/>
      <c r="NMM26" s="194"/>
      <c r="NMN26" s="194"/>
      <c r="NMO26" s="194"/>
      <c r="NMP26" s="194"/>
      <c r="NMQ26" s="194"/>
      <c r="NMR26" s="194"/>
      <c r="NMS26" s="194"/>
      <c r="NMT26" s="194"/>
      <c r="NMU26" s="194"/>
      <c r="NMV26" s="194"/>
      <c r="NMW26" s="194"/>
      <c r="NMX26" s="194"/>
      <c r="NMY26" s="194"/>
      <c r="NMZ26" s="194"/>
      <c r="NNA26" s="194"/>
      <c r="NNB26" s="194"/>
      <c r="NNC26" s="194"/>
      <c r="NND26" s="194"/>
      <c r="NNE26" s="194"/>
      <c r="NNF26" s="194"/>
      <c r="NNG26" s="194"/>
      <c r="NNH26" s="194"/>
      <c r="NNI26" s="194"/>
      <c r="NNJ26" s="194"/>
      <c r="NNK26" s="194"/>
      <c r="NNL26" s="194"/>
      <c r="NNM26" s="194"/>
      <c r="NNN26" s="194"/>
      <c r="NNO26" s="194"/>
      <c r="NNP26" s="194"/>
      <c r="NNQ26" s="194"/>
      <c r="NNR26" s="194"/>
      <c r="NNS26" s="194"/>
      <c r="NNT26" s="194"/>
      <c r="NNU26" s="194"/>
      <c r="NNV26" s="194"/>
      <c r="NNW26" s="194"/>
      <c r="NNX26" s="194"/>
      <c r="NNY26" s="194"/>
      <c r="NNZ26" s="194"/>
      <c r="NOA26" s="194"/>
      <c r="NOB26" s="194"/>
      <c r="NOC26" s="194"/>
      <c r="NOD26" s="194"/>
      <c r="NOE26" s="194"/>
      <c r="NOF26" s="194"/>
      <c r="NOG26" s="194"/>
      <c r="NOH26" s="194"/>
      <c r="NOI26" s="194"/>
      <c r="NOJ26" s="194"/>
      <c r="NOK26" s="194"/>
      <c r="NOL26" s="194"/>
      <c r="NOM26" s="194"/>
      <c r="NON26" s="194"/>
      <c r="NOO26" s="194"/>
      <c r="NOP26" s="194"/>
      <c r="NOQ26" s="194"/>
      <c r="NOR26" s="194"/>
      <c r="NOS26" s="194"/>
      <c r="NOT26" s="194"/>
      <c r="NOU26" s="194"/>
      <c r="NOV26" s="194"/>
      <c r="NOW26" s="194"/>
      <c r="NOX26" s="194"/>
      <c r="NOY26" s="194"/>
      <c r="NOZ26" s="194"/>
      <c r="NPA26" s="194"/>
      <c r="NPB26" s="194"/>
      <c r="NPC26" s="194"/>
      <c r="NPD26" s="194"/>
      <c r="NPE26" s="194"/>
      <c r="NPF26" s="194"/>
      <c r="NPG26" s="194"/>
      <c r="NPH26" s="194"/>
      <c r="NPI26" s="194"/>
      <c r="NPJ26" s="194"/>
      <c r="NPK26" s="194"/>
      <c r="NPL26" s="194"/>
      <c r="NPM26" s="194"/>
      <c r="NPN26" s="194"/>
      <c r="NPO26" s="194"/>
      <c r="NPP26" s="194"/>
      <c r="NPQ26" s="194"/>
      <c r="NPR26" s="194"/>
      <c r="NPS26" s="194"/>
      <c r="NPT26" s="194"/>
      <c r="NPU26" s="194"/>
      <c r="NPV26" s="194"/>
      <c r="NPW26" s="194"/>
      <c r="NPX26" s="194"/>
      <c r="NPY26" s="194"/>
      <c r="NPZ26" s="194"/>
      <c r="NQA26" s="194"/>
      <c r="NQB26" s="194"/>
      <c r="NQC26" s="194"/>
      <c r="NQD26" s="194"/>
      <c r="NQE26" s="194"/>
      <c r="NQF26" s="194"/>
      <c r="NQG26" s="194"/>
      <c r="NQH26" s="194"/>
      <c r="NQI26" s="194"/>
      <c r="NQJ26" s="194"/>
      <c r="NQK26" s="194"/>
      <c r="NQL26" s="194"/>
      <c r="NQM26" s="194"/>
      <c r="NQN26" s="194"/>
      <c r="NQO26" s="194"/>
      <c r="NQP26" s="194"/>
      <c r="NQQ26" s="194"/>
      <c r="NQR26" s="194"/>
      <c r="NQS26" s="194"/>
      <c r="NQT26" s="194"/>
      <c r="NQU26" s="194"/>
      <c r="NQV26" s="194"/>
      <c r="NQW26" s="194"/>
      <c r="NQX26" s="194"/>
      <c r="NQY26" s="194"/>
      <c r="NQZ26" s="194"/>
      <c r="NRA26" s="194"/>
      <c r="NRB26" s="194"/>
      <c r="NRC26" s="194"/>
      <c r="NRD26" s="194"/>
      <c r="NRE26" s="194"/>
      <c r="NRF26" s="194"/>
      <c r="NRG26" s="194"/>
      <c r="NRH26" s="194"/>
      <c r="NRI26" s="194"/>
      <c r="NRJ26" s="194"/>
      <c r="NRK26" s="194"/>
      <c r="NRL26" s="194"/>
      <c r="NRM26" s="194"/>
      <c r="NRN26" s="194"/>
      <c r="NRO26" s="194"/>
      <c r="NRP26" s="194"/>
      <c r="NRQ26" s="194"/>
      <c r="NRR26" s="194"/>
      <c r="NRS26" s="194"/>
      <c r="NRT26" s="194"/>
      <c r="NRU26" s="194"/>
      <c r="NRV26" s="194"/>
      <c r="NRW26" s="194"/>
      <c r="NRX26" s="194"/>
      <c r="NRY26" s="194"/>
      <c r="NRZ26" s="194"/>
      <c r="NSA26" s="194"/>
      <c r="NSB26" s="194"/>
      <c r="NSC26" s="194"/>
      <c r="NSD26" s="194"/>
      <c r="NSE26" s="194"/>
      <c r="NSF26" s="194"/>
      <c r="NSG26" s="194"/>
      <c r="NSH26" s="194"/>
      <c r="NSI26" s="194"/>
      <c r="NSJ26" s="194"/>
      <c r="NSK26" s="194"/>
      <c r="NSL26" s="194"/>
      <c r="NSM26" s="194"/>
      <c r="NSN26" s="194"/>
      <c r="NSO26" s="194"/>
      <c r="NSP26" s="194"/>
      <c r="NSQ26" s="194"/>
      <c r="NSR26" s="194"/>
      <c r="NSS26" s="194"/>
      <c r="NST26" s="194"/>
      <c r="NSU26" s="194"/>
      <c r="NSV26" s="194"/>
      <c r="NSW26" s="194"/>
      <c r="NSX26" s="194"/>
      <c r="NSY26" s="194"/>
      <c r="NSZ26" s="194"/>
      <c r="NTA26" s="194"/>
      <c r="NTB26" s="194"/>
      <c r="NTC26" s="194"/>
      <c r="NTD26" s="194"/>
      <c r="NTE26" s="194"/>
      <c r="NTF26" s="194"/>
      <c r="NTG26" s="194"/>
      <c r="NTH26" s="194"/>
      <c r="NTI26" s="194"/>
      <c r="NTJ26" s="194"/>
      <c r="NTK26" s="194"/>
      <c r="NTL26" s="194"/>
      <c r="NTM26" s="194"/>
      <c r="NTN26" s="194"/>
      <c r="NTO26" s="194"/>
      <c r="NTP26" s="194"/>
      <c r="NTQ26" s="194"/>
      <c r="NTR26" s="194"/>
      <c r="NTS26" s="194"/>
      <c r="NTT26" s="194"/>
      <c r="NTU26" s="194"/>
      <c r="NTV26" s="194"/>
      <c r="NTW26" s="194"/>
      <c r="NTX26" s="194"/>
      <c r="NTY26" s="194"/>
      <c r="NTZ26" s="194"/>
      <c r="NUA26" s="194"/>
      <c r="NUB26" s="194"/>
      <c r="NUC26" s="194"/>
      <c r="NUD26" s="194"/>
      <c r="NUE26" s="194"/>
      <c r="NUF26" s="194"/>
      <c r="NUG26" s="194"/>
      <c r="NUH26" s="194"/>
      <c r="NUI26" s="194"/>
      <c r="NUJ26" s="194"/>
      <c r="NUK26" s="194"/>
      <c r="NUL26" s="194"/>
      <c r="NUM26" s="194"/>
      <c r="NUN26" s="194"/>
      <c r="NUO26" s="194"/>
      <c r="NUP26" s="194"/>
      <c r="NUQ26" s="194"/>
      <c r="NUR26" s="194"/>
      <c r="NUS26" s="194"/>
      <c r="NUT26" s="194"/>
      <c r="NUU26" s="194"/>
      <c r="NUV26" s="194"/>
      <c r="NUW26" s="194"/>
      <c r="NUX26" s="194"/>
      <c r="NUY26" s="194"/>
      <c r="NUZ26" s="194"/>
      <c r="NVA26" s="194"/>
      <c r="NVB26" s="194"/>
      <c r="NVC26" s="194"/>
      <c r="NVD26" s="194"/>
      <c r="NVE26" s="194"/>
      <c r="NVF26" s="194"/>
      <c r="NVG26" s="194"/>
      <c r="NVH26" s="194"/>
      <c r="NVI26" s="194"/>
      <c r="NVJ26" s="194"/>
      <c r="NVK26" s="194"/>
      <c r="NVL26" s="194"/>
      <c r="NVM26" s="194"/>
      <c r="NVN26" s="194"/>
      <c r="NVO26" s="194"/>
      <c r="NVP26" s="194"/>
      <c r="NVQ26" s="194"/>
      <c r="NVR26" s="194"/>
      <c r="NVS26" s="194"/>
      <c r="NVT26" s="194"/>
      <c r="NVU26" s="194"/>
      <c r="NVV26" s="194"/>
      <c r="NVW26" s="194"/>
      <c r="NVX26" s="194"/>
      <c r="NVY26" s="194"/>
      <c r="NVZ26" s="194"/>
      <c r="NWA26" s="194"/>
      <c r="NWB26" s="194"/>
      <c r="NWC26" s="194"/>
      <c r="NWD26" s="194"/>
      <c r="NWE26" s="194"/>
      <c r="NWF26" s="194"/>
      <c r="NWG26" s="194"/>
      <c r="NWH26" s="194"/>
      <c r="NWI26" s="194"/>
      <c r="NWJ26" s="194"/>
      <c r="NWK26" s="194"/>
      <c r="NWL26" s="194"/>
      <c r="NWM26" s="194"/>
      <c r="NWN26" s="194"/>
      <c r="NWO26" s="194"/>
      <c r="NWP26" s="194"/>
      <c r="NWQ26" s="194"/>
      <c r="NWR26" s="194"/>
      <c r="NWS26" s="194"/>
      <c r="NWT26" s="194"/>
      <c r="NWU26" s="194"/>
      <c r="NWV26" s="194"/>
      <c r="NWW26" s="194"/>
      <c r="NWX26" s="194"/>
      <c r="NWY26" s="194"/>
      <c r="NWZ26" s="194"/>
      <c r="NXA26" s="194"/>
      <c r="NXB26" s="194"/>
      <c r="NXC26" s="194"/>
      <c r="NXD26" s="194"/>
      <c r="NXE26" s="194"/>
      <c r="NXF26" s="194"/>
      <c r="NXG26" s="194"/>
      <c r="NXH26" s="194"/>
      <c r="NXI26" s="194"/>
      <c r="NXJ26" s="194"/>
      <c r="NXK26" s="194"/>
      <c r="NXL26" s="194"/>
      <c r="NXM26" s="194"/>
      <c r="NXN26" s="194"/>
      <c r="NXO26" s="194"/>
      <c r="NXP26" s="194"/>
      <c r="NXQ26" s="194"/>
      <c r="NXR26" s="194"/>
      <c r="NXS26" s="194"/>
      <c r="NXT26" s="194"/>
      <c r="NXU26" s="194"/>
      <c r="NXV26" s="194"/>
      <c r="NXW26" s="194"/>
      <c r="NXX26" s="194"/>
      <c r="NXY26" s="194"/>
      <c r="NXZ26" s="194"/>
      <c r="NYA26" s="194"/>
      <c r="NYB26" s="194"/>
      <c r="NYC26" s="194"/>
      <c r="NYD26" s="194"/>
      <c r="NYE26" s="194"/>
      <c r="NYF26" s="194"/>
      <c r="NYG26" s="194"/>
      <c r="NYH26" s="194"/>
      <c r="NYI26" s="194"/>
      <c r="NYJ26" s="194"/>
      <c r="NYK26" s="194"/>
      <c r="NYL26" s="194"/>
      <c r="NYM26" s="194"/>
      <c r="NYN26" s="194"/>
      <c r="NYO26" s="194"/>
      <c r="NYP26" s="194"/>
      <c r="NYQ26" s="194"/>
      <c r="NYR26" s="194"/>
      <c r="NYS26" s="194"/>
      <c r="NYT26" s="194"/>
      <c r="NYU26" s="194"/>
      <c r="NYV26" s="194"/>
      <c r="NYW26" s="194"/>
      <c r="NYX26" s="194"/>
      <c r="NYY26" s="194"/>
      <c r="NYZ26" s="194"/>
      <c r="NZA26" s="194"/>
      <c r="NZB26" s="194"/>
      <c r="NZC26" s="194"/>
      <c r="NZD26" s="194"/>
      <c r="NZE26" s="194"/>
      <c r="NZF26" s="194"/>
      <c r="NZG26" s="194"/>
      <c r="NZH26" s="194"/>
      <c r="NZI26" s="194"/>
      <c r="NZJ26" s="194"/>
      <c r="NZK26" s="194"/>
      <c r="NZL26" s="194"/>
      <c r="NZM26" s="194"/>
      <c r="NZN26" s="194"/>
      <c r="NZO26" s="194"/>
      <c r="NZP26" s="194"/>
      <c r="NZQ26" s="194"/>
      <c r="NZR26" s="194"/>
      <c r="NZS26" s="194"/>
      <c r="NZT26" s="194"/>
      <c r="NZU26" s="194"/>
      <c r="NZV26" s="194"/>
      <c r="NZW26" s="194"/>
      <c r="NZX26" s="194"/>
      <c r="NZY26" s="194"/>
      <c r="NZZ26" s="194"/>
      <c r="OAA26" s="194"/>
      <c r="OAB26" s="194"/>
      <c r="OAC26" s="194"/>
      <c r="OAD26" s="194"/>
      <c r="OAE26" s="194"/>
      <c r="OAF26" s="194"/>
      <c r="OAG26" s="194"/>
      <c r="OAH26" s="194"/>
      <c r="OAI26" s="194"/>
      <c r="OAJ26" s="194"/>
      <c r="OAK26" s="194"/>
      <c r="OAL26" s="194"/>
      <c r="OAM26" s="194"/>
      <c r="OAN26" s="194"/>
      <c r="OAO26" s="194"/>
      <c r="OAP26" s="194"/>
      <c r="OAQ26" s="194"/>
      <c r="OAR26" s="194"/>
      <c r="OAS26" s="194"/>
      <c r="OAT26" s="194"/>
      <c r="OAU26" s="194"/>
      <c r="OAV26" s="194"/>
      <c r="OAW26" s="194"/>
      <c r="OAX26" s="194"/>
      <c r="OAY26" s="194"/>
      <c r="OAZ26" s="194"/>
      <c r="OBA26" s="194"/>
      <c r="OBB26" s="194"/>
      <c r="OBC26" s="194"/>
      <c r="OBD26" s="194"/>
      <c r="OBE26" s="194"/>
      <c r="OBF26" s="194"/>
      <c r="OBG26" s="194"/>
      <c r="OBH26" s="194"/>
      <c r="OBI26" s="194"/>
      <c r="OBJ26" s="194"/>
      <c r="OBK26" s="194"/>
      <c r="OBL26" s="194"/>
      <c r="OBM26" s="194"/>
      <c r="OBN26" s="194"/>
      <c r="OBO26" s="194"/>
      <c r="OBP26" s="194"/>
      <c r="OBQ26" s="194"/>
      <c r="OBR26" s="194"/>
      <c r="OBS26" s="194"/>
      <c r="OBT26" s="194"/>
      <c r="OBU26" s="194"/>
      <c r="OBV26" s="194"/>
      <c r="OBW26" s="194"/>
      <c r="OBX26" s="194"/>
      <c r="OBY26" s="194"/>
      <c r="OBZ26" s="194"/>
      <c r="OCA26" s="194"/>
      <c r="OCB26" s="194"/>
      <c r="OCC26" s="194"/>
      <c r="OCD26" s="194"/>
      <c r="OCE26" s="194"/>
      <c r="OCF26" s="194"/>
      <c r="OCG26" s="194"/>
      <c r="OCH26" s="194"/>
      <c r="OCI26" s="194"/>
      <c r="OCJ26" s="194"/>
      <c r="OCK26" s="194"/>
      <c r="OCL26" s="194"/>
      <c r="OCM26" s="194"/>
      <c r="OCN26" s="194"/>
      <c r="OCO26" s="194"/>
      <c r="OCP26" s="194"/>
      <c r="OCQ26" s="194"/>
      <c r="OCR26" s="194"/>
      <c r="OCS26" s="194"/>
      <c r="OCT26" s="194"/>
      <c r="OCU26" s="194"/>
      <c r="OCV26" s="194"/>
      <c r="OCW26" s="194"/>
      <c r="OCX26" s="194"/>
      <c r="OCY26" s="194"/>
      <c r="OCZ26" s="194"/>
      <c r="ODA26" s="194"/>
      <c r="ODB26" s="194"/>
      <c r="ODC26" s="194"/>
      <c r="ODD26" s="194"/>
      <c r="ODE26" s="194"/>
      <c r="ODF26" s="194"/>
      <c r="ODG26" s="194"/>
      <c r="ODH26" s="194"/>
      <c r="ODI26" s="194"/>
      <c r="ODJ26" s="194"/>
      <c r="ODK26" s="194"/>
      <c r="ODL26" s="194"/>
      <c r="ODM26" s="194"/>
      <c r="ODN26" s="194"/>
      <c r="ODO26" s="194"/>
      <c r="ODP26" s="194"/>
      <c r="ODQ26" s="194"/>
      <c r="ODR26" s="194"/>
      <c r="ODS26" s="194"/>
      <c r="ODT26" s="194"/>
      <c r="ODU26" s="194"/>
      <c r="ODV26" s="194"/>
      <c r="ODW26" s="194"/>
      <c r="ODX26" s="194"/>
      <c r="ODY26" s="194"/>
      <c r="ODZ26" s="194"/>
      <c r="OEA26" s="194"/>
      <c r="OEB26" s="194"/>
      <c r="OEC26" s="194"/>
      <c r="OED26" s="194"/>
      <c r="OEE26" s="194"/>
      <c r="OEF26" s="194"/>
      <c r="OEG26" s="194"/>
      <c r="OEH26" s="194"/>
      <c r="OEI26" s="194"/>
      <c r="OEJ26" s="194"/>
      <c r="OEK26" s="194"/>
      <c r="OEL26" s="194"/>
      <c r="OEM26" s="194"/>
      <c r="OEN26" s="194"/>
      <c r="OEO26" s="194"/>
      <c r="OEP26" s="194"/>
      <c r="OEQ26" s="194"/>
      <c r="OER26" s="194"/>
      <c r="OES26" s="194"/>
      <c r="OET26" s="194"/>
      <c r="OEU26" s="194"/>
      <c r="OEV26" s="194"/>
      <c r="OEW26" s="194"/>
      <c r="OEX26" s="194"/>
      <c r="OEY26" s="194"/>
      <c r="OEZ26" s="194"/>
      <c r="OFA26" s="194"/>
      <c r="OFB26" s="194"/>
      <c r="OFC26" s="194"/>
      <c r="OFD26" s="194"/>
      <c r="OFE26" s="194"/>
      <c r="OFF26" s="194"/>
      <c r="OFG26" s="194"/>
      <c r="OFH26" s="194"/>
      <c r="OFI26" s="194"/>
      <c r="OFJ26" s="194"/>
      <c r="OFK26" s="194"/>
      <c r="OFL26" s="194"/>
      <c r="OFM26" s="194"/>
      <c r="OFN26" s="194"/>
      <c r="OFO26" s="194"/>
      <c r="OFP26" s="194"/>
      <c r="OFQ26" s="194"/>
      <c r="OFR26" s="194"/>
      <c r="OFS26" s="194"/>
      <c r="OFT26" s="194"/>
      <c r="OFU26" s="194"/>
      <c r="OFV26" s="194"/>
      <c r="OFW26" s="194"/>
      <c r="OFX26" s="194"/>
      <c r="OFY26" s="194"/>
      <c r="OFZ26" s="194"/>
      <c r="OGA26" s="194"/>
      <c r="OGB26" s="194"/>
      <c r="OGC26" s="194"/>
      <c r="OGD26" s="194"/>
      <c r="OGE26" s="194"/>
      <c r="OGF26" s="194"/>
      <c r="OGG26" s="194"/>
      <c r="OGH26" s="194"/>
      <c r="OGI26" s="194"/>
      <c r="OGJ26" s="194"/>
      <c r="OGK26" s="194"/>
      <c r="OGL26" s="194"/>
      <c r="OGM26" s="194"/>
      <c r="OGN26" s="194"/>
      <c r="OGO26" s="194"/>
      <c r="OGP26" s="194"/>
      <c r="OGQ26" s="194"/>
      <c r="OGR26" s="194"/>
      <c r="OGS26" s="194"/>
      <c r="OGT26" s="194"/>
      <c r="OGU26" s="194"/>
      <c r="OGV26" s="194"/>
      <c r="OGW26" s="194"/>
      <c r="OGX26" s="194"/>
      <c r="OGY26" s="194"/>
      <c r="OGZ26" s="194"/>
      <c r="OHA26" s="194"/>
      <c r="OHB26" s="194"/>
      <c r="OHC26" s="194"/>
      <c r="OHD26" s="194"/>
      <c r="OHE26" s="194"/>
      <c r="OHF26" s="194"/>
      <c r="OHG26" s="194"/>
      <c r="OHH26" s="194"/>
      <c r="OHI26" s="194"/>
      <c r="OHJ26" s="194"/>
      <c r="OHK26" s="194"/>
      <c r="OHL26" s="194"/>
      <c r="OHM26" s="194"/>
      <c r="OHN26" s="194"/>
      <c r="OHO26" s="194"/>
      <c r="OHP26" s="194"/>
      <c r="OHQ26" s="194"/>
      <c r="OHR26" s="194"/>
      <c r="OHS26" s="194"/>
      <c r="OHT26" s="194"/>
      <c r="OHU26" s="194"/>
      <c r="OHV26" s="194"/>
      <c r="OHW26" s="194"/>
      <c r="OHX26" s="194"/>
      <c r="OHY26" s="194"/>
      <c r="OHZ26" s="194"/>
      <c r="OIA26" s="194"/>
      <c r="OIB26" s="194"/>
      <c r="OIC26" s="194"/>
      <c r="OID26" s="194"/>
      <c r="OIE26" s="194"/>
      <c r="OIF26" s="194"/>
      <c r="OIG26" s="194"/>
      <c r="OIH26" s="194"/>
      <c r="OII26" s="194"/>
      <c r="OIJ26" s="194"/>
      <c r="OIK26" s="194"/>
      <c r="OIL26" s="194"/>
      <c r="OIM26" s="194"/>
      <c r="OIN26" s="194"/>
      <c r="OIO26" s="194"/>
      <c r="OIP26" s="194"/>
      <c r="OIQ26" s="194"/>
      <c r="OIR26" s="194"/>
      <c r="OIS26" s="194"/>
      <c r="OIT26" s="194"/>
      <c r="OIU26" s="194"/>
      <c r="OIV26" s="194"/>
      <c r="OIW26" s="194"/>
      <c r="OIX26" s="194"/>
      <c r="OIY26" s="194"/>
      <c r="OIZ26" s="194"/>
      <c r="OJA26" s="194"/>
      <c r="OJB26" s="194"/>
      <c r="OJC26" s="194"/>
      <c r="OJD26" s="194"/>
      <c r="OJE26" s="194"/>
      <c r="OJF26" s="194"/>
      <c r="OJG26" s="194"/>
      <c r="OJH26" s="194"/>
      <c r="OJI26" s="194"/>
      <c r="OJJ26" s="194"/>
      <c r="OJK26" s="194"/>
      <c r="OJL26" s="194"/>
      <c r="OJM26" s="194"/>
      <c r="OJN26" s="194"/>
      <c r="OJO26" s="194"/>
      <c r="OJP26" s="194"/>
      <c r="OJQ26" s="194"/>
      <c r="OJR26" s="194"/>
      <c r="OJS26" s="194"/>
      <c r="OJT26" s="194"/>
      <c r="OJU26" s="194"/>
      <c r="OJV26" s="194"/>
      <c r="OJW26" s="194"/>
      <c r="OJX26" s="194"/>
      <c r="OJY26" s="194"/>
      <c r="OJZ26" s="194"/>
      <c r="OKA26" s="194"/>
      <c r="OKB26" s="194"/>
      <c r="OKC26" s="194"/>
      <c r="OKD26" s="194"/>
      <c r="OKE26" s="194"/>
      <c r="OKF26" s="194"/>
      <c r="OKG26" s="194"/>
      <c r="OKH26" s="194"/>
      <c r="OKI26" s="194"/>
      <c r="OKJ26" s="194"/>
      <c r="OKK26" s="194"/>
      <c r="OKL26" s="194"/>
      <c r="OKM26" s="194"/>
      <c r="OKN26" s="194"/>
      <c r="OKO26" s="194"/>
      <c r="OKP26" s="194"/>
      <c r="OKQ26" s="194"/>
      <c r="OKR26" s="194"/>
      <c r="OKS26" s="194"/>
      <c r="OKT26" s="194"/>
      <c r="OKU26" s="194"/>
      <c r="OKV26" s="194"/>
      <c r="OKW26" s="194"/>
      <c r="OKX26" s="194"/>
      <c r="OKY26" s="194"/>
      <c r="OKZ26" s="194"/>
      <c r="OLA26" s="194"/>
      <c r="OLB26" s="194"/>
      <c r="OLC26" s="194"/>
      <c r="OLD26" s="194"/>
      <c r="OLE26" s="194"/>
      <c r="OLF26" s="194"/>
      <c r="OLG26" s="194"/>
      <c r="OLH26" s="194"/>
      <c r="OLI26" s="194"/>
      <c r="OLJ26" s="194"/>
      <c r="OLK26" s="194"/>
      <c r="OLL26" s="194"/>
      <c r="OLM26" s="194"/>
      <c r="OLN26" s="194"/>
      <c r="OLO26" s="194"/>
      <c r="OLP26" s="194"/>
      <c r="OLQ26" s="194"/>
      <c r="OLR26" s="194"/>
      <c r="OLS26" s="194"/>
      <c r="OLT26" s="194"/>
      <c r="OLU26" s="194"/>
      <c r="OLV26" s="194"/>
      <c r="OLW26" s="194"/>
      <c r="OLX26" s="194"/>
      <c r="OLY26" s="194"/>
      <c r="OLZ26" s="194"/>
      <c r="OMA26" s="194"/>
      <c r="OMB26" s="194"/>
      <c r="OMC26" s="194"/>
      <c r="OMD26" s="194"/>
      <c r="OME26" s="194"/>
      <c r="OMF26" s="194"/>
      <c r="OMG26" s="194"/>
      <c r="OMH26" s="194"/>
      <c r="OMI26" s="194"/>
      <c r="OMJ26" s="194"/>
      <c r="OMK26" s="194"/>
      <c r="OML26" s="194"/>
      <c r="OMM26" s="194"/>
      <c r="OMN26" s="194"/>
      <c r="OMO26" s="194"/>
      <c r="OMP26" s="194"/>
      <c r="OMQ26" s="194"/>
      <c r="OMR26" s="194"/>
      <c r="OMS26" s="194"/>
      <c r="OMT26" s="194"/>
      <c r="OMU26" s="194"/>
      <c r="OMV26" s="194"/>
      <c r="OMW26" s="194"/>
      <c r="OMX26" s="194"/>
      <c r="OMY26" s="194"/>
      <c r="OMZ26" s="194"/>
      <c r="ONA26" s="194"/>
      <c r="ONB26" s="194"/>
      <c r="ONC26" s="194"/>
      <c r="OND26" s="194"/>
      <c r="ONE26" s="194"/>
      <c r="ONF26" s="194"/>
      <c r="ONG26" s="194"/>
      <c r="ONH26" s="194"/>
      <c r="ONI26" s="194"/>
      <c r="ONJ26" s="194"/>
      <c r="ONK26" s="194"/>
      <c r="ONL26" s="194"/>
      <c r="ONM26" s="194"/>
      <c r="ONN26" s="194"/>
      <c r="ONO26" s="194"/>
      <c r="ONP26" s="194"/>
      <c r="ONQ26" s="194"/>
      <c r="ONR26" s="194"/>
      <c r="ONS26" s="194"/>
      <c r="ONT26" s="194"/>
      <c r="ONU26" s="194"/>
      <c r="ONV26" s="194"/>
      <c r="ONW26" s="194"/>
      <c r="ONX26" s="194"/>
      <c r="ONY26" s="194"/>
      <c r="ONZ26" s="194"/>
      <c r="OOA26" s="194"/>
      <c r="OOB26" s="194"/>
      <c r="OOC26" s="194"/>
      <c r="OOD26" s="194"/>
      <c r="OOE26" s="194"/>
      <c r="OOF26" s="194"/>
      <c r="OOG26" s="194"/>
      <c r="OOH26" s="194"/>
      <c r="OOI26" s="194"/>
      <c r="OOJ26" s="194"/>
      <c r="OOK26" s="194"/>
      <c r="OOL26" s="194"/>
      <c r="OOM26" s="194"/>
      <c r="OON26" s="194"/>
      <c r="OOO26" s="194"/>
      <c r="OOP26" s="194"/>
      <c r="OOQ26" s="194"/>
      <c r="OOR26" s="194"/>
      <c r="OOS26" s="194"/>
      <c r="OOT26" s="194"/>
      <c r="OOU26" s="194"/>
      <c r="OOV26" s="194"/>
      <c r="OOW26" s="194"/>
      <c r="OOX26" s="194"/>
      <c r="OOY26" s="194"/>
      <c r="OOZ26" s="194"/>
      <c r="OPA26" s="194"/>
      <c r="OPB26" s="194"/>
      <c r="OPC26" s="194"/>
      <c r="OPD26" s="194"/>
      <c r="OPE26" s="194"/>
      <c r="OPF26" s="194"/>
      <c r="OPG26" s="194"/>
      <c r="OPH26" s="194"/>
      <c r="OPI26" s="194"/>
      <c r="OPJ26" s="194"/>
      <c r="OPK26" s="194"/>
      <c r="OPL26" s="194"/>
      <c r="OPM26" s="194"/>
      <c r="OPN26" s="194"/>
      <c r="OPO26" s="194"/>
      <c r="OPP26" s="194"/>
      <c r="OPQ26" s="194"/>
      <c r="OPR26" s="194"/>
      <c r="OPS26" s="194"/>
      <c r="OPT26" s="194"/>
      <c r="OPU26" s="194"/>
      <c r="OPV26" s="194"/>
      <c r="OPW26" s="194"/>
      <c r="OPX26" s="194"/>
      <c r="OPY26" s="194"/>
      <c r="OPZ26" s="194"/>
      <c r="OQA26" s="194"/>
      <c r="OQB26" s="194"/>
      <c r="OQC26" s="194"/>
      <c r="OQD26" s="194"/>
      <c r="OQE26" s="194"/>
      <c r="OQF26" s="194"/>
      <c r="OQG26" s="194"/>
      <c r="OQH26" s="194"/>
      <c r="OQI26" s="194"/>
      <c r="OQJ26" s="194"/>
      <c r="OQK26" s="194"/>
      <c r="OQL26" s="194"/>
      <c r="OQM26" s="194"/>
      <c r="OQN26" s="194"/>
      <c r="OQO26" s="194"/>
      <c r="OQP26" s="194"/>
      <c r="OQQ26" s="194"/>
      <c r="OQR26" s="194"/>
      <c r="OQS26" s="194"/>
      <c r="OQT26" s="194"/>
      <c r="OQU26" s="194"/>
      <c r="OQV26" s="194"/>
      <c r="OQW26" s="194"/>
      <c r="OQX26" s="194"/>
      <c r="OQY26" s="194"/>
      <c r="OQZ26" s="194"/>
      <c r="ORA26" s="194"/>
      <c r="ORB26" s="194"/>
      <c r="ORC26" s="194"/>
      <c r="ORD26" s="194"/>
      <c r="ORE26" s="194"/>
      <c r="ORF26" s="194"/>
      <c r="ORG26" s="194"/>
      <c r="ORH26" s="194"/>
      <c r="ORI26" s="194"/>
      <c r="ORJ26" s="194"/>
      <c r="ORK26" s="194"/>
      <c r="ORL26" s="194"/>
      <c r="ORM26" s="194"/>
      <c r="ORN26" s="194"/>
      <c r="ORO26" s="194"/>
      <c r="ORP26" s="194"/>
      <c r="ORQ26" s="194"/>
      <c r="ORR26" s="194"/>
      <c r="ORS26" s="194"/>
      <c r="ORT26" s="194"/>
      <c r="ORU26" s="194"/>
      <c r="ORV26" s="194"/>
      <c r="ORW26" s="194"/>
      <c r="ORX26" s="194"/>
      <c r="ORY26" s="194"/>
      <c r="ORZ26" s="194"/>
      <c r="OSA26" s="194"/>
      <c r="OSB26" s="194"/>
      <c r="OSC26" s="194"/>
      <c r="OSD26" s="194"/>
      <c r="OSE26" s="194"/>
      <c r="OSF26" s="194"/>
      <c r="OSG26" s="194"/>
      <c r="OSH26" s="194"/>
      <c r="OSI26" s="194"/>
      <c r="OSJ26" s="194"/>
      <c r="OSK26" s="194"/>
      <c r="OSL26" s="194"/>
      <c r="OSM26" s="194"/>
      <c r="OSN26" s="194"/>
      <c r="OSO26" s="194"/>
      <c r="OSP26" s="194"/>
      <c r="OSQ26" s="194"/>
      <c r="OSR26" s="194"/>
      <c r="OSS26" s="194"/>
      <c r="OST26" s="194"/>
      <c r="OSU26" s="194"/>
      <c r="OSV26" s="194"/>
      <c r="OSW26" s="194"/>
      <c r="OSX26" s="194"/>
      <c r="OSY26" s="194"/>
      <c r="OSZ26" s="194"/>
      <c r="OTA26" s="194"/>
      <c r="OTB26" s="194"/>
      <c r="OTC26" s="194"/>
      <c r="OTD26" s="194"/>
      <c r="OTE26" s="194"/>
      <c r="OTF26" s="194"/>
      <c r="OTG26" s="194"/>
      <c r="OTH26" s="194"/>
      <c r="OTI26" s="194"/>
      <c r="OTJ26" s="194"/>
      <c r="OTK26" s="194"/>
      <c r="OTL26" s="194"/>
      <c r="OTM26" s="194"/>
      <c r="OTN26" s="194"/>
      <c r="OTO26" s="194"/>
      <c r="OTP26" s="194"/>
      <c r="OTQ26" s="194"/>
      <c r="OTR26" s="194"/>
      <c r="OTS26" s="194"/>
      <c r="OTT26" s="194"/>
      <c r="OTU26" s="194"/>
      <c r="OTV26" s="194"/>
      <c r="OTW26" s="194"/>
      <c r="OTX26" s="194"/>
      <c r="OTY26" s="194"/>
      <c r="OTZ26" s="194"/>
      <c r="OUA26" s="194"/>
      <c r="OUB26" s="194"/>
      <c r="OUC26" s="194"/>
      <c r="OUD26" s="194"/>
      <c r="OUE26" s="194"/>
      <c r="OUF26" s="194"/>
      <c r="OUG26" s="194"/>
      <c r="OUH26" s="194"/>
      <c r="OUI26" s="194"/>
      <c r="OUJ26" s="194"/>
      <c r="OUK26" s="194"/>
      <c r="OUL26" s="194"/>
      <c r="OUM26" s="194"/>
      <c r="OUN26" s="194"/>
      <c r="OUO26" s="194"/>
      <c r="OUP26" s="194"/>
      <c r="OUQ26" s="194"/>
      <c r="OUR26" s="194"/>
      <c r="OUS26" s="194"/>
      <c r="OUT26" s="194"/>
      <c r="OUU26" s="194"/>
      <c r="OUV26" s="194"/>
      <c r="OUW26" s="194"/>
      <c r="OUX26" s="194"/>
      <c r="OUY26" s="194"/>
      <c r="OUZ26" s="194"/>
      <c r="OVA26" s="194"/>
      <c r="OVB26" s="194"/>
      <c r="OVC26" s="194"/>
      <c r="OVD26" s="194"/>
      <c r="OVE26" s="194"/>
      <c r="OVF26" s="194"/>
      <c r="OVG26" s="194"/>
      <c r="OVH26" s="194"/>
      <c r="OVI26" s="194"/>
      <c r="OVJ26" s="194"/>
      <c r="OVK26" s="194"/>
      <c r="OVL26" s="194"/>
      <c r="OVM26" s="194"/>
      <c r="OVN26" s="194"/>
      <c r="OVO26" s="194"/>
      <c r="OVP26" s="194"/>
      <c r="OVQ26" s="194"/>
      <c r="OVR26" s="194"/>
      <c r="OVS26" s="194"/>
      <c r="OVT26" s="194"/>
      <c r="OVU26" s="194"/>
      <c r="OVV26" s="194"/>
      <c r="OVW26" s="194"/>
      <c r="OVX26" s="194"/>
      <c r="OVY26" s="194"/>
      <c r="OVZ26" s="194"/>
      <c r="OWA26" s="194"/>
      <c r="OWB26" s="194"/>
      <c r="OWC26" s="194"/>
      <c r="OWD26" s="194"/>
      <c r="OWE26" s="194"/>
      <c r="OWF26" s="194"/>
      <c r="OWG26" s="194"/>
      <c r="OWH26" s="194"/>
      <c r="OWI26" s="194"/>
      <c r="OWJ26" s="194"/>
      <c r="OWK26" s="194"/>
      <c r="OWL26" s="194"/>
      <c r="OWM26" s="194"/>
      <c r="OWN26" s="194"/>
      <c r="OWO26" s="194"/>
      <c r="OWP26" s="194"/>
      <c r="OWQ26" s="194"/>
      <c r="OWR26" s="194"/>
      <c r="OWS26" s="194"/>
      <c r="OWT26" s="194"/>
      <c r="OWU26" s="194"/>
      <c r="OWV26" s="194"/>
      <c r="OWW26" s="194"/>
      <c r="OWX26" s="194"/>
      <c r="OWY26" s="194"/>
      <c r="OWZ26" s="194"/>
      <c r="OXA26" s="194"/>
      <c r="OXB26" s="194"/>
      <c r="OXC26" s="194"/>
      <c r="OXD26" s="194"/>
      <c r="OXE26" s="194"/>
      <c r="OXF26" s="194"/>
      <c r="OXG26" s="194"/>
      <c r="OXH26" s="194"/>
      <c r="OXI26" s="194"/>
      <c r="OXJ26" s="194"/>
      <c r="OXK26" s="194"/>
      <c r="OXL26" s="194"/>
      <c r="OXM26" s="194"/>
      <c r="OXN26" s="194"/>
      <c r="OXO26" s="194"/>
      <c r="OXP26" s="194"/>
      <c r="OXQ26" s="194"/>
      <c r="OXR26" s="194"/>
      <c r="OXS26" s="194"/>
      <c r="OXT26" s="194"/>
      <c r="OXU26" s="194"/>
      <c r="OXV26" s="194"/>
      <c r="OXW26" s="194"/>
      <c r="OXX26" s="194"/>
      <c r="OXY26" s="194"/>
      <c r="OXZ26" s="194"/>
      <c r="OYA26" s="194"/>
      <c r="OYB26" s="194"/>
      <c r="OYC26" s="194"/>
      <c r="OYD26" s="194"/>
      <c r="OYE26" s="194"/>
      <c r="OYF26" s="194"/>
      <c r="OYG26" s="194"/>
      <c r="OYH26" s="194"/>
      <c r="OYI26" s="194"/>
      <c r="OYJ26" s="194"/>
      <c r="OYK26" s="194"/>
      <c r="OYL26" s="194"/>
      <c r="OYM26" s="194"/>
      <c r="OYN26" s="194"/>
      <c r="OYO26" s="194"/>
      <c r="OYP26" s="194"/>
      <c r="OYQ26" s="194"/>
      <c r="OYR26" s="194"/>
      <c r="OYS26" s="194"/>
      <c r="OYT26" s="194"/>
      <c r="OYU26" s="194"/>
      <c r="OYV26" s="194"/>
      <c r="OYW26" s="194"/>
      <c r="OYX26" s="194"/>
      <c r="OYY26" s="194"/>
      <c r="OYZ26" s="194"/>
      <c r="OZA26" s="194"/>
      <c r="OZB26" s="194"/>
      <c r="OZC26" s="194"/>
      <c r="OZD26" s="194"/>
      <c r="OZE26" s="194"/>
      <c r="OZF26" s="194"/>
      <c r="OZG26" s="194"/>
      <c r="OZH26" s="194"/>
      <c r="OZI26" s="194"/>
      <c r="OZJ26" s="194"/>
      <c r="OZK26" s="194"/>
      <c r="OZL26" s="194"/>
      <c r="OZM26" s="194"/>
      <c r="OZN26" s="194"/>
      <c r="OZO26" s="194"/>
      <c r="OZP26" s="194"/>
      <c r="OZQ26" s="194"/>
      <c r="OZR26" s="194"/>
      <c r="OZS26" s="194"/>
      <c r="OZT26" s="194"/>
      <c r="OZU26" s="194"/>
      <c r="OZV26" s="194"/>
      <c r="OZW26" s="194"/>
      <c r="OZX26" s="194"/>
      <c r="OZY26" s="194"/>
      <c r="OZZ26" s="194"/>
      <c r="PAA26" s="194"/>
      <c r="PAB26" s="194"/>
      <c r="PAC26" s="194"/>
      <c r="PAD26" s="194"/>
      <c r="PAE26" s="194"/>
      <c r="PAF26" s="194"/>
      <c r="PAG26" s="194"/>
      <c r="PAH26" s="194"/>
      <c r="PAI26" s="194"/>
      <c r="PAJ26" s="194"/>
      <c r="PAK26" s="194"/>
      <c r="PAL26" s="194"/>
      <c r="PAM26" s="194"/>
      <c r="PAN26" s="194"/>
      <c r="PAO26" s="194"/>
      <c r="PAP26" s="194"/>
      <c r="PAQ26" s="194"/>
      <c r="PAR26" s="194"/>
      <c r="PAS26" s="194"/>
      <c r="PAT26" s="194"/>
      <c r="PAU26" s="194"/>
      <c r="PAV26" s="194"/>
      <c r="PAW26" s="194"/>
      <c r="PAX26" s="194"/>
      <c r="PAY26" s="194"/>
      <c r="PAZ26" s="194"/>
      <c r="PBA26" s="194"/>
      <c r="PBB26" s="194"/>
      <c r="PBC26" s="194"/>
      <c r="PBD26" s="194"/>
      <c r="PBE26" s="194"/>
      <c r="PBF26" s="194"/>
      <c r="PBG26" s="194"/>
      <c r="PBH26" s="194"/>
      <c r="PBI26" s="194"/>
      <c r="PBJ26" s="194"/>
      <c r="PBK26" s="194"/>
      <c r="PBL26" s="194"/>
      <c r="PBM26" s="194"/>
      <c r="PBN26" s="194"/>
      <c r="PBO26" s="194"/>
      <c r="PBP26" s="194"/>
      <c r="PBQ26" s="194"/>
      <c r="PBR26" s="194"/>
      <c r="PBS26" s="194"/>
      <c r="PBT26" s="194"/>
      <c r="PBU26" s="194"/>
      <c r="PBV26" s="194"/>
      <c r="PBW26" s="194"/>
      <c r="PBX26" s="194"/>
      <c r="PBY26" s="194"/>
      <c r="PBZ26" s="194"/>
      <c r="PCA26" s="194"/>
      <c r="PCB26" s="194"/>
      <c r="PCC26" s="194"/>
      <c r="PCD26" s="194"/>
      <c r="PCE26" s="194"/>
      <c r="PCF26" s="194"/>
      <c r="PCG26" s="194"/>
      <c r="PCH26" s="194"/>
      <c r="PCI26" s="194"/>
      <c r="PCJ26" s="194"/>
      <c r="PCK26" s="194"/>
      <c r="PCL26" s="194"/>
      <c r="PCM26" s="194"/>
      <c r="PCN26" s="194"/>
      <c r="PCO26" s="194"/>
      <c r="PCP26" s="194"/>
      <c r="PCQ26" s="194"/>
      <c r="PCR26" s="194"/>
      <c r="PCS26" s="194"/>
      <c r="PCT26" s="194"/>
      <c r="PCU26" s="194"/>
      <c r="PCV26" s="194"/>
      <c r="PCW26" s="194"/>
      <c r="PCX26" s="194"/>
      <c r="PCY26" s="194"/>
      <c r="PCZ26" s="194"/>
      <c r="PDA26" s="194"/>
      <c r="PDB26" s="194"/>
      <c r="PDC26" s="194"/>
      <c r="PDD26" s="194"/>
      <c r="PDE26" s="194"/>
      <c r="PDF26" s="194"/>
      <c r="PDG26" s="194"/>
      <c r="PDH26" s="194"/>
      <c r="PDI26" s="194"/>
      <c r="PDJ26" s="194"/>
      <c r="PDK26" s="194"/>
      <c r="PDL26" s="194"/>
      <c r="PDM26" s="194"/>
      <c r="PDN26" s="194"/>
      <c r="PDO26" s="194"/>
      <c r="PDP26" s="194"/>
      <c r="PDQ26" s="194"/>
      <c r="PDR26" s="194"/>
      <c r="PDS26" s="194"/>
      <c r="PDT26" s="194"/>
      <c r="PDU26" s="194"/>
      <c r="PDV26" s="194"/>
      <c r="PDW26" s="194"/>
      <c r="PDX26" s="194"/>
      <c r="PDY26" s="194"/>
      <c r="PDZ26" s="194"/>
      <c r="PEA26" s="194"/>
      <c r="PEB26" s="194"/>
      <c r="PEC26" s="194"/>
      <c r="PED26" s="194"/>
      <c r="PEE26" s="194"/>
      <c r="PEF26" s="194"/>
      <c r="PEG26" s="194"/>
      <c r="PEH26" s="194"/>
      <c r="PEI26" s="194"/>
      <c r="PEJ26" s="194"/>
      <c r="PEK26" s="194"/>
      <c r="PEL26" s="194"/>
      <c r="PEM26" s="194"/>
      <c r="PEN26" s="194"/>
      <c r="PEO26" s="194"/>
      <c r="PEP26" s="194"/>
      <c r="PEQ26" s="194"/>
      <c r="PER26" s="194"/>
      <c r="PES26" s="194"/>
      <c r="PET26" s="194"/>
      <c r="PEU26" s="194"/>
      <c r="PEV26" s="194"/>
      <c r="PEW26" s="194"/>
      <c r="PEX26" s="194"/>
      <c r="PEY26" s="194"/>
      <c r="PEZ26" s="194"/>
      <c r="PFA26" s="194"/>
      <c r="PFB26" s="194"/>
      <c r="PFC26" s="194"/>
      <c r="PFD26" s="194"/>
      <c r="PFE26" s="194"/>
      <c r="PFF26" s="194"/>
      <c r="PFG26" s="194"/>
      <c r="PFH26" s="194"/>
      <c r="PFI26" s="194"/>
      <c r="PFJ26" s="194"/>
      <c r="PFK26" s="194"/>
      <c r="PFL26" s="194"/>
      <c r="PFM26" s="194"/>
      <c r="PFN26" s="194"/>
      <c r="PFO26" s="194"/>
      <c r="PFP26" s="194"/>
      <c r="PFQ26" s="194"/>
      <c r="PFR26" s="194"/>
      <c r="PFS26" s="194"/>
      <c r="PFT26" s="194"/>
      <c r="PFU26" s="194"/>
      <c r="PFV26" s="194"/>
      <c r="PFW26" s="194"/>
      <c r="PFX26" s="194"/>
      <c r="PFY26" s="194"/>
      <c r="PFZ26" s="194"/>
      <c r="PGA26" s="194"/>
      <c r="PGB26" s="194"/>
      <c r="PGC26" s="194"/>
      <c r="PGD26" s="194"/>
      <c r="PGE26" s="194"/>
      <c r="PGF26" s="194"/>
      <c r="PGG26" s="194"/>
      <c r="PGH26" s="194"/>
      <c r="PGI26" s="194"/>
      <c r="PGJ26" s="194"/>
      <c r="PGK26" s="194"/>
      <c r="PGL26" s="194"/>
      <c r="PGM26" s="194"/>
      <c r="PGN26" s="194"/>
      <c r="PGO26" s="194"/>
      <c r="PGP26" s="194"/>
      <c r="PGQ26" s="194"/>
      <c r="PGR26" s="194"/>
      <c r="PGS26" s="194"/>
      <c r="PGT26" s="194"/>
      <c r="PGU26" s="194"/>
      <c r="PGV26" s="194"/>
      <c r="PGW26" s="194"/>
      <c r="PGX26" s="194"/>
      <c r="PGY26" s="194"/>
      <c r="PGZ26" s="194"/>
      <c r="PHA26" s="194"/>
      <c r="PHB26" s="194"/>
      <c r="PHC26" s="194"/>
      <c r="PHD26" s="194"/>
      <c r="PHE26" s="194"/>
      <c r="PHF26" s="194"/>
      <c r="PHG26" s="194"/>
      <c r="PHH26" s="194"/>
      <c r="PHI26" s="194"/>
      <c r="PHJ26" s="194"/>
      <c r="PHK26" s="194"/>
      <c r="PHL26" s="194"/>
      <c r="PHM26" s="194"/>
      <c r="PHN26" s="194"/>
      <c r="PHO26" s="194"/>
      <c r="PHP26" s="194"/>
      <c r="PHQ26" s="194"/>
      <c r="PHR26" s="194"/>
      <c r="PHS26" s="194"/>
      <c r="PHT26" s="194"/>
      <c r="PHU26" s="194"/>
      <c r="PHV26" s="194"/>
      <c r="PHW26" s="194"/>
      <c r="PHX26" s="194"/>
      <c r="PHY26" s="194"/>
      <c r="PHZ26" s="194"/>
      <c r="PIA26" s="194"/>
      <c r="PIB26" s="194"/>
      <c r="PIC26" s="194"/>
      <c r="PID26" s="194"/>
      <c r="PIE26" s="194"/>
      <c r="PIF26" s="194"/>
      <c r="PIG26" s="194"/>
      <c r="PIH26" s="194"/>
      <c r="PII26" s="194"/>
      <c r="PIJ26" s="194"/>
      <c r="PIK26" s="194"/>
      <c r="PIL26" s="194"/>
      <c r="PIM26" s="194"/>
      <c r="PIN26" s="194"/>
      <c r="PIO26" s="194"/>
      <c r="PIP26" s="194"/>
      <c r="PIQ26" s="194"/>
      <c r="PIR26" s="194"/>
      <c r="PIS26" s="194"/>
      <c r="PIT26" s="194"/>
      <c r="PIU26" s="194"/>
      <c r="PIV26" s="194"/>
      <c r="PIW26" s="194"/>
      <c r="PIX26" s="194"/>
      <c r="PIY26" s="194"/>
      <c r="PIZ26" s="194"/>
      <c r="PJA26" s="194"/>
      <c r="PJB26" s="194"/>
      <c r="PJC26" s="194"/>
      <c r="PJD26" s="194"/>
      <c r="PJE26" s="194"/>
      <c r="PJF26" s="194"/>
      <c r="PJG26" s="194"/>
      <c r="PJH26" s="194"/>
      <c r="PJI26" s="194"/>
      <c r="PJJ26" s="194"/>
      <c r="PJK26" s="194"/>
      <c r="PJL26" s="194"/>
      <c r="PJM26" s="194"/>
      <c r="PJN26" s="194"/>
      <c r="PJO26" s="194"/>
      <c r="PJP26" s="194"/>
      <c r="PJQ26" s="194"/>
      <c r="PJR26" s="194"/>
      <c r="PJS26" s="194"/>
      <c r="PJT26" s="194"/>
      <c r="PJU26" s="194"/>
      <c r="PJV26" s="194"/>
      <c r="PJW26" s="194"/>
      <c r="PJX26" s="194"/>
      <c r="PJY26" s="194"/>
      <c r="PJZ26" s="194"/>
      <c r="PKA26" s="194"/>
      <c r="PKB26" s="194"/>
      <c r="PKC26" s="194"/>
      <c r="PKD26" s="194"/>
      <c r="PKE26" s="194"/>
      <c r="PKF26" s="194"/>
      <c r="PKG26" s="194"/>
      <c r="PKH26" s="194"/>
      <c r="PKI26" s="194"/>
      <c r="PKJ26" s="194"/>
      <c r="PKK26" s="194"/>
      <c r="PKL26" s="194"/>
      <c r="PKM26" s="194"/>
      <c r="PKN26" s="194"/>
      <c r="PKO26" s="194"/>
      <c r="PKP26" s="194"/>
      <c r="PKQ26" s="194"/>
      <c r="PKR26" s="194"/>
      <c r="PKS26" s="194"/>
      <c r="PKT26" s="194"/>
      <c r="PKU26" s="194"/>
      <c r="PKV26" s="194"/>
      <c r="PKW26" s="194"/>
      <c r="PKX26" s="194"/>
      <c r="PKY26" s="194"/>
      <c r="PKZ26" s="194"/>
      <c r="PLA26" s="194"/>
      <c r="PLB26" s="194"/>
      <c r="PLC26" s="194"/>
      <c r="PLD26" s="194"/>
      <c r="PLE26" s="194"/>
      <c r="PLF26" s="194"/>
      <c r="PLG26" s="194"/>
      <c r="PLH26" s="194"/>
      <c r="PLI26" s="194"/>
      <c r="PLJ26" s="194"/>
      <c r="PLK26" s="194"/>
      <c r="PLL26" s="194"/>
      <c r="PLM26" s="194"/>
      <c r="PLN26" s="194"/>
      <c r="PLO26" s="194"/>
      <c r="PLP26" s="194"/>
      <c r="PLQ26" s="194"/>
      <c r="PLR26" s="194"/>
      <c r="PLS26" s="194"/>
      <c r="PLT26" s="194"/>
      <c r="PLU26" s="194"/>
      <c r="PLV26" s="194"/>
      <c r="PLW26" s="194"/>
      <c r="PLX26" s="194"/>
      <c r="PLY26" s="194"/>
      <c r="PLZ26" s="194"/>
      <c r="PMA26" s="194"/>
      <c r="PMB26" s="194"/>
      <c r="PMC26" s="194"/>
      <c r="PMD26" s="194"/>
      <c r="PME26" s="194"/>
      <c r="PMF26" s="194"/>
      <c r="PMG26" s="194"/>
      <c r="PMH26" s="194"/>
      <c r="PMI26" s="194"/>
      <c r="PMJ26" s="194"/>
      <c r="PMK26" s="194"/>
      <c r="PML26" s="194"/>
      <c r="PMM26" s="194"/>
      <c r="PMN26" s="194"/>
      <c r="PMO26" s="194"/>
      <c r="PMP26" s="194"/>
      <c r="PMQ26" s="194"/>
      <c r="PMR26" s="194"/>
      <c r="PMS26" s="194"/>
      <c r="PMT26" s="194"/>
      <c r="PMU26" s="194"/>
      <c r="PMV26" s="194"/>
      <c r="PMW26" s="194"/>
      <c r="PMX26" s="194"/>
      <c r="PMY26" s="194"/>
      <c r="PMZ26" s="194"/>
      <c r="PNA26" s="194"/>
      <c r="PNB26" s="194"/>
      <c r="PNC26" s="194"/>
      <c r="PND26" s="194"/>
      <c r="PNE26" s="194"/>
      <c r="PNF26" s="194"/>
      <c r="PNG26" s="194"/>
      <c r="PNH26" s="194"/>
      <c r="PNI26" s="194"/>
      <c r="PNJ26" s="194"/>
      <c r="PNK26" s="194"/>
      <c r="PNL26" s="194"/>
      <c r="PNM26" s="194"/>
      <c r="PNN26" s="194"/>
      <c r="PNO26" s="194"/>
      <c r="PNP26" s="194"/>
      <c r="PNQ26" s="194"/>
      <c r="PNR26" s="194"/>
      <c r="PNS26" s="194"/>
      <c r="PNT26" s="194"/>
      <c r="PNU26" s="194"/>
      <c r="PNV26" s="194"/>
      <c r="PNW26" s="194"/>
      <c r="PNX26" s="194"/>
      <c r="PNY26" s="194"/>
      <c r="PNZ26" s="194"/>
      <c r="POA26" s="194"/>
      <c r="POB26" s="194"/>
      <c r="POC26" s="194"/>
      <c r="POD26" s="194"/>
      <c r="POE26" s="194"/>
      <c r="POF26" s="194"/>
      <c r="POG26" s="194"/>
      <c r="POH26" s="194"/>
      <c r="POI26" s="194"/>
      <c r="POJ26" s="194"/>
      <c r="POK26" s="194"/>
      <c r="POL26" s="194"/>
      <c r="POM26" s="194"/>
      <c r="PON26" s="194"/>
      <c r="POO26" s="194"/>
      <c r="POP26" s="194"/>
      <c r="POQ26" s="194"/>
      <c r="POR26" s="194"/>
      <c r="POS26" s="194"/>
      <c r="POT26" s="194"/>
      <c r="POU26" s="194"/>
      <c r="POV26" s="194"/>
      <c r="POW26" s="194"/>
      <c r="POX26" s="194"/>
      <c r="POY26" s="194"/>
      <c r="POZ26" s="194"/>
      <c r="PPA26" s="194"/>
      <c r="PPB26" s="194"/>
      <c r="PPC26" s="194"/>
      <c r="PPD26" s="194"/>
      <c r="PPE26" s="194"/>
      <c r="PPF26" s="194"/>
      <c r="PPG26" s="194"/>
      <c r="PPH26" s="194"/>
      <c r="PPI26" s="194"/>
      <c r="PPJ26" s="194"/>
      <c r="PPK26" s="194"/>
      <c r="PPL26" s="194"/>
      <c r="PPM26" s="194"/>
      <c r="PPN26" s="194"/>
      <c r="PPO26" s="194"/>
      <c r="PPP26" s="194"/>
      <c r="PPQ26" s="194"/>
      <c r="PPR26" s="194"/>
      <c r="PPS26" s="194"/>
      <c r="PPT26" s="194"/>
      <c r="PPU26" s="194"/>
      <c r="PPV26" s="194"/>
      <c r="PPW26" s="194"/>
      <c r="PPX26" s="194"/>
      <c r="PPY26" s="194"/>
      <c r="PPZ26" s="194"/>
      <c r="PQA26" s="194"/>
      <c r="PQB26" s="194"/>
      <c r="PQC26" s="194"/>
      <c r="PQD26" s="194"/>
      <c r="PQE26" s="194"/>
      <c r="PQF26" s="194"/>
      <c r="PQG26" s="194"/>
      <c r="PQH26" s="194"/>
      <c r="PQI26" s="194"/>
      <c r="PQJ26" s="194"/>
      <c r="PQK26" s="194"/>
      <c r="PQL26" s="194"/>
      <c r="PQM26" s="194"/>
      <c r="PQN26" s="194"/>
      <c r="PQO26" s="194"/>
      <c r="PQP26" s="194"/>
      <c r="PQQ26" s="194"/>
      <c r="PQR26" s="194"/>
      <c r="PQS26" s="194"/>
      <c r="PQT26" s="194"/>
      <c r="PQU26" s="194"/>
      <c r="PQV26" s="194"/>
      <c r="PQW26" s="194"/>
      <c r="PQX26" s="194"/>
      <c r="PQY26" s="194"/>
      <c r="PQZ26" s="194"/>
      <c r="PRA26" s="194"/>
      <c r="PRB26" s="194"/>
      <c r="PRC26" s="194"/>
      <c r="PRD26" s="194"/>
      <c r="PRE26" s="194"/>
      <c r="PRF26" s="194"/>
      <c r="PRG26" s="194"/>
      <c r="PRH26" s="194"/>
      <c r="PRI26" s="194"/>
      <c r="PRJ26" s="194"/>
      <c r="PRK26" s="194"/>
      <c r="PRL26" s="194"/>
      <c r="PRM26" s="194"/>
      <c r="PRN26" s="194"/>
      <c r="PRO26" s="194"/>
      <c r="PRP26" s="194"/>
      <c r="PRQ26" s="194"/>
      <c r="PRR26" s="194"/>
      <c r="PRS26" s="194"/>
      <c r="PRT26" s="194"/>
      <c r="PRU26" s="194"/>
      <c r="PRV26" s="194"/>
      <c r="PRW26" s="194"/>
      <c r="PRX26" s="194"/>
      <c r="PRY26" s="194"/>
      <c r="PRZ26" s="194"/>
      <c r="PSA26" s="194"/>
      <c r="PSB26" s="194"/>
      <c r="PSC26" s="194"/>
      <c r="PSD26" s="194"/>
      <c r="PSE26" s="194"/>
      <c r="PSF26" s="194"/>
      <c r="PSG26" s="194"/>
      <c r="PSH26" s="194"/>
      <c r="PSI26" s="194"/>
      <c r="PSJ26" s="194"/>
      <c r="PSK26" s="194"/>
      <c r="PSL26" s="194"/>
      <c r="PSM26" s="194"/>
      <c r="PSN26" s="194"/>
      <c r="PSO26" s="194"/>
      <c r="PSP26" s="194"/>
      <c r="PSQ26" s="194"/>
      <c r="PSR26" s="194"/>
      <c r="PSS26" s="194"/>
      <c r="PST26" s="194"/>
      <c r="PSU26" s="194"/>
      <c r="PSV26" s="194"/>
      <c r="PSW26" s="194"/>
      <c r="PSX26" s="194"/>
      <c r="PSY26" s="194"/>
      <c r="PSZ26" s="194"/>
      <c r="PTA26" s="194"/>
      <c r="PTB26" s="194"/>
      <c r="PTC26" s="194"/>
      <c r="PTD26" s="194"/>
      <c r="PTE26" s="194"/>
      <c r="PTF26" s="194"/>
      <c r="PTG26" s="194"/>
      <c r="PTH26" s="194"/>
      <c r="PTI26" s="194"/>
      <c r="PTJ26" s="194"/>
      <c r="PTK26" s="194"/>
      <c r="PTL26" s="194"/>
      <c r="PTM26" s="194"/>
      <c r="PTN26" s="194"/>
      <c r="PTO26" s="194"/>
      <c r="PTP26" s="194"/>
      <c r="PTQ26" s="194"/>
      <c r="PTR26" s="194"/>
      <c r="PTS26" s="194"/>
      <c r="PTT26" s="194"/>
      <c r="PTU26" s="194"/>
      <c r="PTV26" s="194"/>
      <c r="PTW26" s="194"/>
      <c r="PTX26" s="194"/>
      <c r="PTY26" s="194"/>
      <c r="PTZ26" s="194"/>
      <c r="PUA26" s="194"/>
      <c r="PUB26" s="194"/>
      <c r="PUC26" s="194"/>
      <c r="PUD26" s="194"/>
      <c r="PUE26" s="194"/>
      <c r="PUF26" s="194"/>
      <c r="PUG26" s="194"/>
      <c r="PUH26" s="194"/>
      <c r="PUI26" s="194"/>
      <c r="PUJ26" s="194"/>
      <c r="PUK26" s="194"/>
      <c r="PUL26" s="194"/>
      <c r="PUM26" s="194"/>
      <c r="PUN26" s="194"/>
      <c r="PUO26" s="194"/>
      <c r="PUP26" s="194"/>
      <c r="PUQ26" s="194"/>
      <c r="PUR26" s="194"/>
      <c r="PUS26" s="194"/>
      <c r="PUT26" s="194"/>
      <c r="PUU26" s="194"/>
      <c r="PUV26" s="194"/>
      <c r="PUW26" s="194"/>
      <c r="PUX26" s="194"/>
      <c r="PUY26" s="194"/>
      <c r="PUZ26" s="194"/>
      <c r="PVA26" s="194"/>
      <c r="PVB26" s="194"/>
      <c r="PVC26" s="194"/>
      <c r="PVD26" s="194"/>
      <c r="PVE26" s="194"/>
      <c r="PVF26" s="194"/>
      <c r="PVG26" s="194"/>
      <c r="PVH26" s="194"/>
      <c r="PVI26" s="194"/>
      <c r="PVJ26" s="194"/>
      <c r="PVK26" s="194"/>
      <c r="PVL26" s="194"/>
      <c r="PVM26" s="194"/>
      <c r="PVN26" s="194"/>
      <c r="PVO26" s="194"/>
      <c r="PVP26" s="194"/>
      <c r="PVQ26" s="194"/>
      <c r="PVR26" s="194"/>
      <c r="PVS26" s="194"/>
      <c r="PVT26" s="194"/>
      <c r="PVU26" s="194"/>
      <c r="PVV26" s="194"/>
      <c r="PVW26" s="194"/>
      <c r="PVX26" s="194"/>
      <c r="PVY26" s="194"/>
      <c r="PVZ26" s="194"/>
      <c r="PWA26" s="194"/>
      <c r="PWB26" s="194"/>
      <c r="PWC26" s="194"/>
      <c r="PWD26" s="194"/>
      <c r="PWE26" s="194"/>
      <c r="PWF26" s="194"/>
      <c r="PWG26" s="194"/>
      <c r="PWH26" s="194"/>
      <c r="PWI26" s="194"/>
      <c r="PWJ26" s="194"/>
      <c r="PWK26" s="194"/>
      <c r="PWL26" s="194"/>
      <c r="PWM26" s="194"/>
      <c r="PWN26" s="194"/>
      <c r="PWO26" s="194"/>
      <c r="PWP26" s="194"/>
      <c r="PWQ26" s="194"/>
      <c r="PWR26" s="194"/>
      <c r="PWS26" s="194"/>
      <c r="PWT26" s="194"/>
      <c r="PWU26" s="194"/>
      <c r="PWV26" s="194"/>
      <c r="PWW26" s="194"/>
      <c r="PWX26" s="194"/>
      <c r="PWY26" s="194"/>
      <c r="PWZ26" s="194"/>
      <c r="PXA26" s="194"/>
      <c r="PXB26" s="194"/>
      <c r="PXC26" s="194"/>
      <c r="PXD26" s="194"/>
      <c r="PXE26" s="194"/>
      <c r="PXF26" s="194"/>
      <c r="PXG26" s="194"/>
      <c r="PXH26" s="194"/>
      <c r="PXI26" s="194"/>
      <c r="PXJ26" s="194"/>
      <c r="PXK26" s="194"/>
      <c r="PXL26" s="194"/>
      <c r="PXM26" s="194"/>
      <c r="PXN26" s="194"/>
      <c r="PXO26" s="194"/>
      <c r="PXP26" s="194"/>
      <c r="PXQ26" s="194"/>
      <c r="PXR26" s="194"/>
      <c r="PXS26" s="194"/>
      <c r="PXT26" s="194"/>
      <c r="PXU26" s="194"/>
      <c r="PXV26" s="194"/>
      <c r="PXW26" s="194"/>
      <c r="PXX26" s="194"/>
      <c r="PXY26" s="194"/>
      <c r="PXZ26" s="194"/>
      <c r="PYA26" s="194"/>
      <c r="PYB26" s="194"/>
      <c r="PYC26" s="194"/>
      <c r="PYD26" s="194"/>
      <c r="PYE26" s="194"/>
      <c r="PYF26" s="194"/>
      <c r="PYG26" s="194"/>
      <c r="PYH26" s="194"/>
      <c r="PYI26" s="194"/>
      <c r="PYJ26" s="194"/>
      <c r="PYK26" s="194"/>
      <c r="PYL26" s="194"/>
      <c r="PYM26" s="194"/>
      <c r="PYN26" s="194"/>
      <c r="PYO26" s="194"/>
      <c r="PYP26" s="194"/>
      <c r="PYQ26" s="194"/>
      <c r="PYR26" s="194"/>
      <c r="PYS26" s="194"/>
      <c r="PYT26" s="194"/>
      <c r="PYU26" s="194"/>
      <c r="PYV26" s="194"/>
      <c r="PYW26" s="194"/>
      <c r="PYX26" s="194"/>
      <c r="PYY26" s="194"/>
      <c r="PYZ26" s="194"/>
      <c r="PZA26" s="194"/>
      <c r="PZB26" s="194"/>
      <c r="PZC26" s="194"/>
      <c r="PZD26" s="194"/>
      <c r="PZE26" s="194"/>
      <c r="PZF26" s="194"/>
      <c r="PZG26" s="194"/>
      <c r="PZH26" s="194"/>
      <c r="PZI26" s="194"/>
      <c r="PZJ26" s="194"/>
      <c r="PZK26" s="194"/>
      <c r="PZL26" s="194"/>
      <c r="PZM26" s="194"/>
      <c r="PZN26" s="194"/>
      <c r="PZO26" s="194"/>
      <c r="PZP26" s="194"/>
      <c r="PZQ26" s="194"/>
      <c r="PZR26" s="194"/>
      <c r="PZS26" s="194"/>
      <c r="PZT26" s="194"/>
      <c r="PZU26" s="194"/>
      <c r="PZV26" s="194"/>
      <c r="PZW26" s="194"/>
      <c r="PZX26" s="194"/>
      <c r="PZY26" s="194"/>
      <c r="PZZ26" s="194"/>
      <c r="QAA26" s="194"/>
      <c r="QAB26" s="194"/>
      <c r="QAC26" s="194"/>
      <c r="QAD26" s="194"/>
      <c r="QAE26" s="194"/>
      <c r="QAF26" s="194"/>
      <c r="QAG26" s="194"/>
      <c r="QAH26" s="194"/>
      <c r="QAI26" s="194"/>
      <c r="QAJ26" s="194"/>
      <c r="QAK26" s="194"/>
      <c r="QAL26" s="194"/>
      <c r="QAM26" s="194"/>
      <c r="QAN26" s="194"/>
      <c r="QAO26" s="194"/>
      <c r="QAP26" s="194"/>
      <c r="QAQ26" s="194"/>
      <c r="QAR26" s="194"/>
      <c r="QAS26" s="194"/>
      <c r="QAT26" s="194"/>
      <c r="QAU26" s="194"/>
      <c r="QAV26" s="194"/>
      <c r="QAW26" s="194"/>
      <c r="QAX26" s="194"/>
      <c r="QAY26" s="194"/>
      <c r="QAZ26" s="194"/>
      <c r="QBA26" s="194"/>
      <c r="QBB26" s="194"/>
      <c r="QBC26" s="194"/>
      <c r="QBD26" s="194"/>
      <c r="QBE26" s="194"/>
      <c r="QBF26" s="194"/>
      <c r="QBG26" s="194"/>
      <c r="QBH26" s="194"/>
      <c r="QBI26" s="194"/>
      <c r="QBJ26" s="194"/>
      <c r="QBK26" s="194"/>
      <c r="QBL26" s="194"/>
      <c r="QBM26" s="194"/>
      <c r="QBN26" s="194"/>
      <c r="QBO26" s="194"/>
      <c r="QBP26" s="194"/>
      <c r="QBQ26" s="194"/>
      <c r="QBR26" s="194"/>
      <c r="QBS26" s="194"/>
      <c r="QBT26" s="194"/>
      <c r="QBU26" s="194"/>
      <c r="QBV26" s="194"/>
      <c r="QBW26" s="194"/>
      <c r="QBX26" s="194"/>
      <c r="QBY26" s="194"/>
      <c r="QBZ26" s="194"/>
      <c r="QCA26" s="194"/>
      <c r="QCB26" s="194"/>
      <c r="QCC26" s="194"/>
      <c r="QCD26" s="194"/>
      <c r="QCE26" s="194"/>
      <c r="QCF26" s="194"/>
      <c r="QCG26" s="194"/>
      <c r="QCH26" s="194"/>
      <c r="QCI26" s="194"/>
      <c r="QCJ26" s="194"/>
      <c r="QCK26" s="194"/>
      <c r="QCL26" s="194"/>
      <c r="QCM26" s="194"/>
      <c r="QCN26" s="194"/>
      <c r="QCO26" s="194"/>
      <c r="QCP26" s="194"/>
      <c r="QCQ26" s="194"/>
      <c r="QCR26" s="194"/>
      <c r="QCS26" s="194"/>
      <c r="QCT26" s="194"/>
      <c r="QCU26" s="194"/>
      <c r="QCV26" s="194"/>
      <c r="QCW26" s="194"/>
      <c r="QCX26" s="194"/>
      <c r="QCY26" s="194"/>
      <c r="QCZ26" s="194"/>
      <c r="QDA26" s="194"/>
      <c r="QDB26" s="194"/>
      <c r="QDC26" s="194"/>
      <c r="QDD26" s="194"/>
      <c r="QDE26" s="194"/>
      <c r="QDF26" s="194"/>
      <c r="QDG26" s="194"/>
      <c r="QDH26" s="194"/>
      <c r="QDI26" s="194"/>
      <c r="QDJ26" s="194"/>
      <c r="QDK26" s="194"/>
      <c r="QDL26" s="194"/>
      <c r="QDM26" s="194"/>
      <c r="QDN26" s="194"/>
      <c r="QDO26" s="194"/>
      <c r="QDP26" s="194"/>
      <c r="QDQ26" s="194"/>
      <c r="QDR26" s="194"/>
      <c r="QDS26" s="194"/>
      <c r="QDT26" s="194"/>
      <c r="QDU26" s="194"/>
      <c r="QDV26" s="194"/>
      <c r="QDW26" s="194"/>
      <c r="QDX26" s="194"/>
      <c r="QDY26" s="194"/>
      <c r="QDZ26" s="194"/>
      <c r="QEA26" s="194"/>
      <c r="QEB26" s="194"/>
      <c r="QEC26" s="194"/>
      <c r="QED26" s="194"/>
      <c r="QEE26" s="194"/>
      <c r="QEF26" s="194"/>
      <c r="QEG26" s="194"/>
      <c r="QEH26" s="194"/>
      <c r="QEI26" s="194"/>
      <c r="QEJ26" s="194"/>
      <c r="QEK26" s="194"/>
      <c r="QEL26" s="194"/>
      <c r="QEM26" s="194"/>
      <c r="QEN26" s="194"/>
      <c r="QEO26" s="194"/>
      <c r="QEP26" s="194"/>
      <c r="QEQ26" s="194"/>
      <c r="QER26" s="194"/>
      <c r="QES26" s="194"/>
      <c r="QET26" s="194"/>
      <c r="QEU26" s="194"/>
      <c r="QEV26" s="194"/>
      <c r="QEW26" s="194"/>
      <c r="QEX26" s="194"/>
      <c r="QEY26" s="194"/>
      <c r="QEZ26" s="194"/>
      <c r="QFA26" s="194"/>
      <c r="QFB26" s="194"/>
      <c r="QFC26" s="194"/>
      <c r="QFD26" s="194"/>
      <c r="QFE26" s="194"/>
      <c r="QFF26" s="194"/>
      <c r="QFG26" s="194"/>
      <c r="QFH26" s="194"/>
      <c r="QFI26" s="194"/>
      <c r="QFJ26" s="194"/>
      <c r="QFK26" s="194"/>
      <c r="QFL26" s="194"/>
      <c r="QFM26" s="194"/>
      <c r="QFN26" s="194"/>
      <c r="QFO26" s="194"/>
      <c r="QFP26" s="194"/>
      <c r="QFQ26" s="194"/>
      <c r="QFR26" s="194"/>
      <c r="QFS26" s="194"/>
      <c r="QFT26" s="194"/>
      <c r="QFU26" s="194"/>
      <c r="QFV26" s="194"/>
      <c r="QFW26" s="194"/>
      <c r="QFX26" s="194"/>
      <c r="QFY26" s="194"/>
      <c r="QFZ26" s="194"/>
      <c r="QGA26" s="194"/>
      <c r="QGB26" s="194"/>
      <c r="QGC26" s="194"/>
      <c r="QGD26" s="194"/>
      <c r="QGE26" s="194"/>
      <c r="QGF26" s="194"/>
      <c r="QGG26" s="194"/>
      <c r="QGH26" s="194"/>
      <c r="QGI26" s="194"/>
      <c r="QGJ26" s="194"/>
      <c r="QGK26" s="194"/>
      <c r="QGL26" s="194"/>
      <c r="QGM26" s="194"/>
      <c r="QGN26" s="194"/>
      <c r="QGO26" s="194"/>
      <c r="QGP26" s="194"/>
      <c r="QGQ26" s="194"/>
      <c r="QGR26" s="194"/>
      <c r="QGS26" s="194"/>
      <c r="QGT26" s="194"/>
      <c r="QGU26" s="194"/>
      <c r="QGV26" s="194"/>
      <c r="QGW26" s="194"/>
      <c r="QGX26" s="194"/>
      <c r="QGY26" s="194"/>
      <c r="QGZ26" s="194"/>
      <c r="QHA26" s="194"/>
      <c r="QHB26" s="194"/>
      <c r="QHC26" s="194"/>
      <c r="QHD26" s="194"/>
      <c r="QHE26" s="194"/>
      <c r="QHF26" s="194"/>
      <c r="QHG26" s="194"/>
      <c r="QHH26" s="194"/>
      <c r="QHI26" s="194"/>
      <c r="QHJ26" s="194"/>
      <c r="QHK26" s="194"/>
      <c r="QHL26" s="194"/>
      <c r="QHM26" s="194"/>
      <c r="QHN26" s="194"/>
      <c r="QHO26" s="194"/>
      <c r="QHP26" s="194"/>
      <c r="QHQ26" s="194"/>
      <c r="QHR26" s="194"/>
      <c r="QHS26" s="194"/>
      <c r="QHT26" s="194"/>
      <c r="QHU26" s="194"/>
      <c r="QHV26" s="194"/>
      <c r="QHW26" s="194"/>
      <c r="QHX26" s="194"/>
      <c r="QHY26" s="194"/>
      <c r="QHZ26" s="194"/>
      <c r="QIA26" s="194"/>
      <c r="QIB26" s="194"/>
      <c r="QIC26" s="194"/>
      <c r="QID26" s="194"/>
      <c r="QIE26" s="194"/>
      <c r="QIF26" s="194"/>
      <c r="QIG26" s="194"/>
      <c r="QIH26" s="194"/>
      <c r="QII26" s="194"/>
      <c r="QIJ26" s="194"/>
      <c r="QIK26" s="194"/>
      <c r="QIL26" s="194"/>
      <c r="QIM26" s="194"/>
      <c r="QIN26" s="194"/>
      <c r="QIO26" s="194"/>
      <c r="QIP26" s="194"/>
      <c r="QIQ26" s="194"/>
      <c r="QIR26" s="194"/>
      <c r="QIS26" s="194"/>
      <c r="QIT26" s="194"/>
      <c r="QIU26" s="194"/>
      <c r="QIV26" s="194"/>
      <c r="QIW26" s="194"/>
      <c r="QIX26" s="194"/>
      <c r="QIY26" s="194"/>
      <c r="QIZ26" s="194"/>
      <c r="QJA26" s="194"/>
      <c r="QJB26" s="194"/>
      <c r="QJC26" s="194"/>
      <c r="QJD26" s="194"/>
      <c r="QJE26" s="194"/>
      <c r="QJF26" s="194"/>
      <c r="QJG26" s="194"/>
      <c r="QJH26" s="194"/>
      <c r="QJI26" s="194"/>
      <c r="QJJ26" s="194"/>
      <c r="QJK26" s="194"/>
      <c r="QJL26" s="194"/>
      <c r="QJM26" s="194"/>
      <c r="QJN26" s="194"/>
      <c r="QJO26" s="194"/>
      <c r="QJP26" s="194"/>
      <c r="QJQ26" s="194"/>
      <c r="QJR26" s="194"/>
      <c r="QJS26" s="194"/>
      <c r="QJT26" s="194"/>
      <c r="QJU26" s="194"/>
      <c r="QJV26" s="194"/>
      <c r="QJW26" s="194"/>
      <c r="QJX26" s="194"/>
      <c r="QJY26" s="194"/>
      <c r="QJZ26" s="194"/>
      <c r="QKA26" s="194"/>
      <c r="QKB26" s="194"/>
      <c r="QKC26" s="194"/>
      <c r="QKD26" s="194"/>
      <c r="QKE26" s="194"/>
      <c r="QKF26" s="194"/>
      <c r="QKG26" s="194"/>
      <c r="QKH26" s="194"/>
      <c r="QKI26" s="194"/>
      <c r="QKJ26" s="194"/>
      <c r="QKK26" s="194"/>
      <c r="QKL26" s="194"/>
      <c r="QKM26" s="194"/>
      <c r="QKN26" s="194"/>
      <c r="QKO26" s="194"/>
      <c r="QKP26" s="194"/>
      <c r="QKQ26" s="194"/>
      <c r="QKR26" s="194"/>
      <c r="QKS26" s="194"/>
      <c r="QKT26" s="194"/>
      <c r="QKU26" s="194"/>
      <c r="QKV26" s="194"/>
      <c r="QKW26" s="194"/>
      <c r="QKX26" s="194"/>
      <c r="QKY26" s="194"/>
      <c r="QKZ26" s="194"/>
      <c r="QLA26" s="194"/>
      <c r="QLB26" s="194"/>
      <c r="QLC26" s="194"/>
      <c r="QLD26" s="194"/>
      <c r="QLE26" s="194"/>
      <c r="QLF26" s="194"/>
      <c r="QLG26" s="194"/>
      <c r="QLH26" s="194"/>
      <c r="QLI26" s="194"/>
      <c r="QLJ26" s="194"/>
      <c r="QLK26" s="194"/>
      <c r="QLL26" s="194"/>
      <c r="QLM26" s="194"/>
      <c r="QLN26" s="194"/>
      <c r="QLO26" s="194"/>
      <c r="QLP26" s="194"/>
      <c r="QLQ26" s="194"/>
      <c r="QLR26" s="194"/>
      <c r="QLS26" s="194"/>
      <c r="QLT26" s="194"/>
      <c r="QLU26" s="194"/>
      <c r="QLV26" s="194"/>
      <c r="QLW26" s="194"/>
      <c r="QLX26" s="194"/>
      <c r="QLY26" s="194"/>
      <c r="QLZ26" s="194"/>
      <c r="QMA26" s="194"/>
      <c r="QMB26" s="194"/>
      <c r="QMC26" s="194"/>
      <c r="QMD26" s="194"/>
      <c r="QME26" s="194"/>
      <c r="QMF26" s="194"/>
      <c r="QMG26" s="194"/>
      <c r="QMH26" s="194"/>
      <c r="QMI26" s="194"/>
      <c r="QMJ26" s="194"/>
      <c r="QMK26" s="194"/>
      <c r="QML26" s="194"/>
      <c r="QMM26" s="194"/>
      <c r="QMN26" s="194"/>
      <c r="QMO26" s="194"/>
      <c r="QMP26" s="194"/>
      <c r="QMQ26" s="194"/>
      <c r="QMR26" s="194"/>
      <c r="QMS26" s="194"/>
      <c r="QMT26" s="194"/>
      <c r="QMU26" s="194"/>
      <c r="QMV26" s="194"/>
      <c r="QMW26" s="194"/>
      <c r="QMX26" s="194"/>
      <c r="QMY26" s="194"/>
      <c r="QMZ26" s="194"/>
      <c r="QNA26" s="194"/>
      <c r="QNB26" s="194"/>
      <c r="QNC26" s="194"/>
      <c r="QND26" s="194"/>
      <c r="QNE26" s="194"/>
      <c r="QNF26" s="194"/>
      <c r="QNG26" s="194"/>
      <c r="QNH26" s="194"/>
      <c r="QNI26" s="194"/>
      <c r="QNJ26" s="194"/>
      <c r="QNK26" s="194"/>
      <c r="QNL26" s="194"/>
      <c r="QNM26" s="194"/>
      <c r="QNN26" s="194"/>
      <c r="QNO26" s="194"/>
      <c r="QNP26" s="194"/>
      <c r="QNQ26" s="194"/>
      <c r="QNR26" s="194"/>
      <c r="QNS26" s="194"/>
      <c r="QNT26" s="194"/>
      <c r="QNU26" s="194"/>
      <c r="QNV26" s="194"/>
      <c r="QNW26" s="194"/>
      <c r="QNX26" s="194"/>
      <c r="QNY26" s="194"/>
      <c r="QNZ26" s="194"/>
      <c r="QOA26" s="194"/>
      <c r="QOB26" s="194"/>
      <c r="QOC26" s="194"/>
      <c r="QOD26" s="194"/>
      <c r="QOE26" s="194"/>
      <c r="QOF26" s="194"/>
      <c r="QOG26" s="194"/>
      <c r="QOH26" s="194"/>
      <c r="QOI26" s="194"/>
      <c r="QOJ26" s="194"/>
      <c r="QOK26" s="194"/>
      <c r="QOL26" s="194"/>
      <c r="QOM26" s="194"/>
      <c r="QON26" s="194"/>
      <c r="QOO26" s="194"/>
      <c r="QOP26" s="194"/>
      <c r="QOQ26" s="194"/>
      <c r="QOR26" s="194"/>
      <c r="QOS26" s="194"/>
      <c r="QOT26" s="194"/>
      <c r="QOU26" s="194"/>
      <c r="QOV26" s="194"/>
      <c r="QOW26" s="194"/>
      <c r="QOX26" s="194"/>
      <c r="QOY26" s="194"/>
      <c r="QOZ26" s="194"/>
      <c r="QPA26" s="194"/>
      <c r="QPB26" s="194"/>
      <c r="QPC26" s="194"/>
      <c r="QPD26" s="194"/>
      <c r="QPE26" s="194"/>
      <c r="QPF26" s="194"/>
      <c r="QPG26" s="194"/>
      <c r="QPH26" s="194"/>
      <c r="QPI26" s="194"/>
      <c r="QPJ26" s="194"/>
      <c r="QPK26" s="194"/>
      <c r="QPL26" s="194"/>
      <c r="QPM26" s="194"/>
      <c r="QPN26" s="194"/>
      <c r="QPO26" s="194"/>
      <c r="QPP26" s="194"/>
      <c r="QPQ26" s="194"/>
      <c r="QPR26" s="194"/>
      <c r="QPS26" s="194"/>
      <c r="QPT26" s="194"/>
      <c r="QPU26" s="194"/>
      <c r="QPV26" s="194"/>
      <c r="QPW26" s="194"/>
      <c r="QPX26" s="194"/>
      <c r="QPY26" s="194"/>
      <c r="QPZ26" s="194"/>
      <c r="QQA26" s="194"/>
      <c r="QQB26" s="194"/>
      <c r="QQC26" s="194"/>
      <c r="QQD26" s="194"/>
      <c r="QQE26" s="194"/>
      <c r="QQF26" s="194"/>
      <c r="QQG26" s="194"/>
      <c r="QQH26" s="194"/>
      <c r="QQI26" s="194"/>
      <c r="QQJ26" s="194"/>
      <c r="QQK26" s="194"/>
      <c r="QQL26" s="194"/>
      <c r="QQM26" s="194"/>
      <c r="QQN26" s="194"/>
      <c r="QQO26" s="194"/>
      <c r="QQP26" s="194"/>
      <c r="QQQ26" s="194"/>
      <c r="QQR26" s="194"/>
      <c r="QQS26" s="194"/>
      <c r="QQT26" s="194"/>
      <c r="QQU26" s="194"/>
      <c r="QQV26" s="194"/>
      <c r="QQW26" s="194"/>
      <c r="QQX26" s="194"/>
      <c r="QQY26" s="194"/>
      <c r="QQZ26" s="194"/>
      <c r="QRA26" s="194"/>
      <c r="QRB26" s="194"/>
      <c r="QRC26" s="194"/>
      <c r="QRD26" s="194"/>
      <c r="QRE26" s="194"/>
      <c r="QRF26" s="194"/>
      <c r="QRG26" s="194"/>
      <c r="QRH26" s="194"/>
      <c r="QRI26" s="194"/>
      <c r="QRJ26" s="194"/>
      <c r="QRK26" s="194"/>
      <c r="QRL26" s="194"/>
      <c r="QRM26" s="194"/>
      <c r="QRN26" s="194"/>
      <c r="QRO26" s="194"/>
      <c r="QRP26" s="194"/>
      <c r="QRQ26" s="194"/>
      <c r="QRR26" s="194"/>
      <c r="QRS26" s="194"/>
      <c r="QRT26" s="194"/>
      <c r="QRU26" s="194"/>
      <c r="QRV26" s="194"/>
      <c r="QRW26" s="194"/>
      <c r="QRX26" s="194"/>
      <c r="QRY26" s="194"/>
      <c r="QRZ26" s="194"/>
      <c r="QSA26" s="194"/>
      <c r="QSB26" s="194"/>
      <c r="QSC26" s="194"/>
      <c r="QSD26" s="194"/>
      <c r="QSE26" s="194"/>
      <c r="QSF26" s="194"/>
      <c r="QSG26" s="194"/>
      <c r="QSH26" s="194"/>
      <c r="QSI26" s="194"/>
      <c r="QSJ26" s="194"/>
      <c r="QSK26" s="194"/>
      <c r="QSL26" s="194"/>
      <c r="QSM26" s="194"/>
      <c r="QSN26" s="194"/>
      <c r="QSO26" s="194"/>
      <c r="QSP26" s="194"/>
      <c r="QSQ26" s="194"/>
      <c r="QSR26" s="194"/>
      <c r="QSS26" s="194"/>
      <c r="QST26" s="194"/>
      <c r="QSU26" s="194"/>
      <c r="QSV26" s="194"/>
      <c r="QSW26" s="194"/>
      <c r="QSX26" s="194"/>
      <c r="QSY26" s="194"/>
      <c r="QSZ26" s="194"/>
      <c r="QTA26" s="194"/>
      <c r="QTB26" s="194"/>
      <c r="QTC26" s="194"/>
      <c r="QTD26" s="194"/>
      <c r="QTE26" s="194"/>
      <c r="QTF26" s="194"/>
      <c r="QTG26" s="194"/>
      <c r="QTH26" s="194"/>
      <c r="QTI26" s="194"/>
      <c r="QTJ26" s="194"/>
      <c r="QTK26" s="194"/>
      <c r="QTL26" s="194"/>
      <c r="QTM26" s="194"/>
      <c r="QTN26" s="194"/>
      <c r="QTO26" s="194"/>
      <c r="QTP26" s="194"/>
      <c r="QTQ26" s="194"/>
      <c r="QTR26" s="194"/>
      <c r="QTS26" s="194"/>
      <c r="QTT26" s="194"/>
      <c r="QTU26" s="194"/>
      <c r="QTV26" s="194"/>
      <c r="QTW26" s="194"/>
      <c r="QTX26" s="194"/>
      <c r="QTY26" s="194"/>
      <c r="QTZ26" s="194"/>
      <c r="QUA26" s="194"/>
      <c r="QUB26" s="194"/>
      <c r="QUC26" s="194"/>
      <c r="QUD26" s="194"/>
      <c r="QUE26" s="194"/>
      <c r="QUF26" s="194"/>
      <c r="QUG26" s="194"/>
      <c r="QUH26" s="194"/>
      <c r="QUI26" s="194"/>
      <c r="QUJ26" s="194"/>
      <c r="QUK26" s="194"/>
      <c r="QUL26" s="194"/>
      <c r="QUM26" s="194"/>
      <c r="QUN26" s="194"/>
      <c r="QUO26" s="194"/>
      <c r="QUP26" s="194"/>
      <c r="QUQ26" s="194"/>
      <c r="QUR26" s="194"/>
      <c r="QUS26" s="194"/>
      <c r="QUT26" s="194"/>
      <c r="QUU26" s="194"/>
      <c r="QUV26" s="194"/>
      <c r="QUW26" s="194"/>
      <c r="QUX26" s="194"/>
      <c r="QUY26" s="194"/>
      <c r="QUZ26" s="194"/>
      <c r="QVA26" s="194"/>
      <c r="QVB26" s="194"/>
      <c r="QVC26" s="194"/>
      <c r="QVD26" s="194"/>
      <c r="QVE26" s="194"/>
      <c r="QVF26" s="194"/>
      <c r="QVG26" s="194"/>
      <c r="QVH26" s="194"/>
      <c r="QVI26" s="194"/>
      <c r="QVJ26" s="194"/>
      <c r="QVK26" s="194"/>
      <c r="QVL26" s="194"/>
      <c r="QVM26" s="194"/>
      <c r="QVN26" s="194"/>
      <c r="QVO26" s="194"/>
      <c r="QVP26" s="194"/>
      <c r="QVQ26" s="194"/>
      <c r="QVR26" s="194"/>
      <c r="QVS26" s="194"/>
      <c r="QVT26" s="194"/>
      <c r="QVU26" s="194"/>
      <c r="QVV26" s="194"/>
      <c r="QVW26" s="194"/>
      <c r="QVX26" s="194"/>
      <c r="QVY26" s="194"/>
      <c r="QVZ26" s="194"/>
      <c r="QWA26" s="194"/>
      <c r="QWB26" s="194"/>
      <c r="QWC26" s="194"/>
      <c r="QWD26" s="194"/>
      <c r="QWE26" s="194"/>
      <c r="QWF26" s="194"/>
      <c r="QWG26" s="194"/>
      <c r="QWH26" s="194"/>
      <c r="QWI26" s="194"/>
      <c r="QWJ26" s="194"/>
      <c r="QWK26" s="194"/>
      <c r="QWL26" s="194"/>
      <c r="QWM26" s="194"/>
      <c r="QWN26" s="194"/>
      <c r="QWO26" s="194"/>
      <c r="QWP26" s="194"/>
      <c r="QWQ26" s="194"/>
      <c r="QWR26" s="194"/>
      <c r="QWS26" s="194"/>
      <c r="QWT26" s="194"/>
      <c r="QWU26" s="194"/>
      <c r="QWV26" s="194"/>
      <c r="QWW26" s="194"/>
      <c r="QWX26" s="194"/>
      <c r="QWY26" s="194"/>
      <c r="QWZ26" s="194"/>
      <c r="QXA26" s="194"/>
      <c r="QXB26" s="194"/>
      <c r="QXC26" s="194"/>
      <c r="QXD26" s="194"/>
      <c r="QXE26" s="194"/>
      <c r="QXF26" s="194"/>
      <c r="QXG26" s="194"/>
      <c r="QXH26" s="194"/>
      <c r="QXI26" s="194"/>
      <c r="QXJ26" s="194"/>
      <c r="QXK26" s="194"/>
      <c r="QXL26" s="194"/>
      <c r="QXM26" s="194"/>
      <c r="QXN26" s="194"/>
      <c r="QXO26" s="194"/>
      <c r="QXP26" s="194"/>
      <c r="QXQ26" s="194"/>
      <c r="QXR26" s="194"/>
      <c r="QXS26" s="194"/>
      <c r="QXT26" s="194"/>
      <c r="QXU26" s="194"/>
      <c r="QXV26" s="194"/>
      <c r="QXW26" s="194"/>
      <c r="QXX26" s="194"/>
      <c r="QXY26" s="194"/>
      <c r="QXZ26" s="194"/>
      <c r="QYA26" s="194"/>
      <c r="QYB26" s="194"/>
      <c r="QYC26" s="194"/>
      <c r="QYD26" s="194"/>
      <c r="QYE26" s="194"/>
      <c r="QYF26" s="194"/>
      <c r="QYG26" s="194"/>
      <c r="QYH26" s="194"/>
      <c r="QYI26" s="194"/>
      <c r="QYJ26" s="194"/>
      <c r="QYK26" s="194"/>
      <c r="QYL26" s="194"/>
      <c r="QYM26" s="194"/>
      <c r="QYN26" s="194"/>
      <c r="QYO26" s="194"/>
      <c r="QYP26" s="194"/>
      <c r="QYQ26" s="194"/>
      <c r="QYR26" s="194"/>
      <c r="QYS26" s="194"/>
      <c r="QYT26" s="194"/>
      <c r="QYU26" s="194"/>
      <c r="QYV26" s="194"/>
      <c r="QYW26" s="194"/>
      <c r="QYX26" s="194"/>
      <c r="QYY26" s="194"/>
      <c r="QYZ26" s="194"/>
      <c r="QZA26" s="194"/>
      <c r="QZB26" s="194"/>
      <c r="QZC26" s="194"/>
      <c r="QZD26" s="194"/>
      <c r="QZE26" s="194"/>
      <c r="QZF26" s="194"/>
      <c r="QZG26" s="194"/>
      <c r="QZH26" s="194"/>
      <c r="QZI26" s="194"/>
      <c r="QZJ26" s="194"/>
      <c r="QZK26" s="194"/>
      <c r="QZL26" s="194"/>
      <c r="QZM26" s="194"/>
      <c r="QZN26" s="194"/>
      <c r="QZO26" s="194"/>
      <c r="QZP26" s="194"/>
      <c r="QZQ26" s="194"/>
      <c r="QZR26" s="194"/>
      <c r="QZS26" s="194"/>
      <c r="QZT26" s="194"/>
      <c r="QZU26" s="194"/>
      <c r="QZV26" s="194"/>
      <c r="QZW26" s="194"/>
      <c r="QZX26" s="194"/>
      <c r="QZY26" s="194"/>
      <c r="QZZ26" s="194"/>
      <c r="RAA26" s="194"/>
      <c r="RAB26" s="194"/>
      <c r="RAC26" s="194"/>
      <c r="RAD26" s="194"/>
      <c r="RAE26" s="194"/>
      <c r="RAF26" s="194"/>
      <c r="RAG26" s="194"/>
      <c r="RAH26" s="194"/>
      <c r="RAI26" s="194"/>
      <c r="RAJ26" s="194"/>
      <c r="RAK26" s="194"/>
      <c r="RAL26" s="194"/>
      <c r="RAM26" s="194"/>
      <c r="RAN26" s="194"/>
      <c r="RAO26" s="194"/>
      <c r="RAP26" s="194"/>
      <c r="RAQ26" s="194"/>
      <c r="RAR26" s="194"/>
      <c r="RAS26" s="194"/>
      <c r="RAT26" s="194"/>
      <c r="RAU26" s="194"/>
      <c r="RAV26" s="194"/>
      <c r="RAW26" s="194"/>
      <c r="RAX26" s="194"/>
      <c r="RAY26" s="194"/>
      <c r="RAZ26" s="194"/>
      <c r="RBA26" s="194"/>
      <c r="RBB26" s="194"/>
      <c r="RBC26" s="194"/>
      <c r="RBD26" s="194"/>
      <c r="RBE26" s="194"/>
      <c r="RBF26" s="194"/>
      <c r="RBG26" s="194"/>
      <c r="RBH26" s="194"/>
      <c r="RBI26" s="194"/>
      <c r="RBJ26" s="194"/>
      <c r="RBK26" s="194"/>
      <c r="RBL26" s="194"/>
      <c r="RBM26" s="194"/>
      <c r="RBN26" s="194"/>
      <c r="RBO26" s="194"/>
      <c r="RBP26" s="194"/>
      <c r="RBQ26" s="194"/>
      <c r="RBR26" s="194"/>
      <c r="RBS26" s="194"/>
      <c r="RBT26" s="194"/>
      <c r="RBU26" s="194"/>
      <c r="RBV26" s="194"/>
      <c r="RBW26" s="194"/>
      <c r="RBX26" s="194"/>
      <c r="RBY26" s="194"/>
      <c r="RBZ26" s="194"/>
      <c r="RCA26" s="194"/>
      <c r="RCB26" s="194"/>
      <c r="RCC26" s="194"/>
      <c r="RCD26" s="194"/>
      <c r="RCE26" s="194"/>
      <c r="RCF26" s="194"/>
      <c r="RCG26" s="194"/>
      <c r="RCH26" s="194"/>
      <c r="RCI26" s="194"/>
      <c r="RCJ26" s="194"/>
      <c r="RCK26" s="194"/>
      <c r="RCL26" s="194"/>
      <c r="RCM26" s="194"/>
      <c r="RCN26" s="194"/>
      <c r="RCO26" s="194"/>
      <c r="RCP26" s="194"/>
      <c r="RCQ26" s="194"/>
      <c r="RCR26" s="194"/>
      <c r="RCS26" s="194"/>
      <c r="RCT26" s="194"/>
      <c r="RCU26" s="194"/>
      <c r="RCV26" s="194"/>
      <c r="RCW26" s="194"/>
      <c r="RCX26" s="194"/>
      <c r="RCY26" s="194"/>
      <c r="RCZ26" s="194"/>
      <c r="RDA26" s="194"/>
      <c r="RDB26" s="194"/>
      <c r="RDC26" s="194"/>
      <c r="RDD26" s="194"/>
      <c r="RDE26" s="194"/>
      <c r="RDF26" s="194"/>
      <c r="RDG26" s="194"/>
      <c r="RDH26" s="194"/>
      <c r="RDI26" s="194"/>
      <c r="RDJ26" s="194"/>
      <c r="RDK26" s="194"/>
      <c r="RDL26" s="194"/>
      <c r="RDM26" s="194"/>
      <c r="RDN26" s="194"/>
      <c r="RDO26" s="194"/>
      <c r="RDP26" s="194"/>
      <c r="RDQ26" s="194"/>
      <c r="RDR26" s="194"/>
      <c r="RDS26" s="194"/>
      <c r="RDT26" s="194"/>
      <c r="RDU26" s="194"/>
      <c r="RDV26" s="194"/>
      <c r="RDW26" s="194"/>
      <c r="RDX26" s="194"/>
      <c r="RDY26" s="194"/>
      <c r="RDZ26" s="194"/>
      <c r="REA26" s="194"/>
      <c r="REB26" s="194"/>
      <c r="REC26" s="194"/>
      <c r="RED26" s="194"/>
      <c r="REE26" s="194"/>
      <c r="REF26" s="194"/>
      <c r="REG26" s="194"/>
      <c r="REH26" s="194"/>
      <c r="REI26" s="194"/>
      <c r="REJ26" s="194"/>
      <c r="REK26" s="194"/>
      <c r="REL26" s="194"/>
      <c r="REM26" s="194"/>
      <c r="REN26" s="194"/>
      <c r="REO26" s="194"/>
      <c r="REP26" s="194"/>
      <c r="REQ26" s="194"/>
      <c r="RER26" s="194"/>
      <c r="RES26" s="194"/>
      <c r="RET26" s="194"/>
      <c r="REU26" s="194"/>
      <c r="REV26" s="194"/>
      <c r="REW26" s="194"/>
      <c r="REX26" s="194"/>
      <c r="REY26" s="194"/>
      <c r="REZ26" s="194"/>
      <c r="RFA26" s="194"/>
      <c r="RFB26" s="194"/>
      <c r="RFC26" s="194"/>
      <c r="RFD26" s="194"/>
      <c r="RFE26" s="194"/>
      <c r="RFF26" s="194"/>
      <c r="RFG26" s="194"/>
      <c r="RFH26" s="194"/>
      <c r="RFI26" s="194"/>
      <c r="RFJ26" s="194"/>
      <c r="RFK26" s="194"/>
      <c r="RFL26" s="194"/>
      <c r="RFM26" s="194"/>
      <c r="RFN26" s="194"/>
      <c r="RFO26" s="194"/>
      <c r="RFP26" s="194"/>
      <c r="RFQ26" s="194"/>
      <c r="RFR26" s="194"/>
      <c r="RFS26" s="194"/>
      <c r="RFT26" s="194"/>
      <c r="RFU26" s="194"/>
      <c r="RFV26" s="194"/>
      <c r="RFW26" s="194"/>
      <c r="RFX26" s="194"/>
      <c r="RFY26" s="194"/>
      <c r="RFZ26" s="194"/>
      <c r="RGA26" s="194"/>
      <c r="RGB26" s="194"/>
      <c r="RGC26" s="194"/>
      <c r="RGD26" s="194"/>
      <c r="RGE26" s="194"/>
      <c r="RGF26" s="194"/>
      <c r="RGG26" s="194"/>
      <c r="RGH26" s="194"/>
      <c r="RGI26" s="194"/>
      <c r="RGJ26" s="194"/>
      <c r="RGK26" s="194"/>
      <c r="RGL26" s="194"/>
      <c r="RGM26" s="194"/>
      <c r="RGN26" s="194"/>
      <c r="RGO26" s="194"/>
      <c r="RGP26" s="194"/>
      <c r="RGQ26" s="194"/>
      <c r="RGR26" s="194"/>
      <c r="RGS26" s="194"/>
      <c r="RGT26" s="194"/>
      <c r="RGU26" s="194"/>
      <c r="RGV26" s="194"/>
      <c r="RGW26" s="194"/>
      <c r="RGX26" s="194"/>
      <c r="RGY26" s="194"/>
      <c r="RGZ26" s="194"/>
      <c r="RHA26" s="194"/>
      <c r="RHB26" s="194"/>
      <c r="RHC26" s="194"/>
      <c r="RHD26" s="194"/>
      <c r="RHE26" s="194"/>
      <c r="RHF26" s="194"/>
      <c r="RHG26" s="194"/>
      <c r="RHH26" s="194"/>
      <c r="RHI26" s="194"/>
      <c r="RHJ26" s="194"/>
      <c r="RHK26" s="194"/>
      <c r="RHL26" s="194"/>
      <c r="RHM26" s="194"/>
      <c r="RHN26" s="194"/>
      <c r="RHO26" s="194"/>
      <c r="RHP26" s="194"/>
      <c r="RHQ26" s="194"/>
      <c r="RHR26" s="194"/>
      <c r="RHS26" s="194"/>
      <c r="RHT26" s="194"/>
      <c r="RHU26" s="194"/>
      <c r="RHV26" s="194"/>
      <c r="RHW26" s="194"/>
      <c r="RHX26" s="194"/>
      <c r="RHY26" s="194"/>
      <c r="RHZ26" s="194"/>
      <c r="RIA26" s="194"/>
      <c r="RIB26" s="194"/>
      <c r="RIC26" s="194"/>
      <c r="RID26" s="194"/>
      <c r="RIE26" s="194"/>
      <c r="RIF26" s="194"/>
      <c r="RIG26" s="194"/>
      <c r="RIH26" s="194"/>
      <c r="RII26" s="194"/>
      <c r="RIJ26" s="194"/>
      <c r="RIK26" s="194"/>
      <c r="RIL26" s="194"/>
      <c r="RIM26" s="194"/>
      <c r="RIN26" s="194"/>
      <c r="RIO26" s="194"/>
      <c r="RIP26" s="194"/>
      <c r="RIQ26" s="194"/>
      <c r="RIR26" s="194"/>
      <c r="RIS26" s="194"/>
      <c r="RIT26" s="194"/>
      <c r="RIU26" s="194"/>
      <c r="RIV26" s="194"/>
      <c r="RIW26" s="194"/>
      <c r="RIX26" s="194"/>
      <c r="RIY26" s="194"/>
      <c r="RIZ26" s="194"/>
      <c r="RJA26" s="194"/>
      <c r="RJB26" s="194"/>
      <c r="RJC26" s="194"/>
      <c r="RJD26" s="194"/>
      <c r="RJE26" s="194"/>
      <c r="RJF26" s="194"/>
      <c r="RJG26" s="194"/>
      <c r="RJH26" s="194"/>
      <c r="RJI26" s="194"/>
      <c r="RJJ26" s="194"/>
      <c r="RJK26" s="194"/>
      <c r="RJL26" s="194"/>
      <c r="RJM26" s="194"/>
      <c r="RJN26" s="194"/>
      <c r="RJO26" s="194"/>
      <c r="RJP26" s="194"/>
      <c r="RJQ26" s="194"/>
      <c r="RJR26" s="194"/>
      <c r="RJS26" s="194"/>
      <c r="RJT26" s="194"/>
      <c r="RJU26" s="194"/>
      <c r="RJV26" s="194"/>
      <c r="RJW26" s="194"/>
      <c r="RJX26" s="194"/>
      <c r="RJY26" s="194"/>
      <c r="RJZ26" s="194"/>
      <c r="RKA26" s="194"/>
      <c r="RKB26" s="194"/>
      <c r="RKC26" s="194"/>
      <c r="RKD26" s="194"/>
      <c r="RKE26" s="194"/>
      <c r="RKF26" s="194"/>
      <c r="RKG26" s="194"/>
      <c r="RKH26" s="194"/>
      <c r="RKI26" s="194"/>
      <c r="RKJ26" s="194"/>
      <c r="RKK26" s="194"/>
      <c r="RKL26" s="194"/>
      <c r="RKM26" s="194"/>
      <c r="RKN26" s="194"/>
      <c r="RKO26" s="194"/>
      <c r="RKP26" s="194"/>
      <c r="RKQ26" s="194"/>
      <c r="RKR26" s="194"/>
      <c r="RKS26" s="194"/>
      <c r="RKT26" s="194"/>
      <c r="RKU26" s="194"/>
      <c r="RKV26" s="194"/>
      <c r="RKW26" s="194"/>
      <c r="RKX26" s="194"/>
      <c r="RKY26" s="194"/>
      <c r="RKZ26" s="194"/>
      <c r="RLA26" s="194"/>
      <c r="RLB26" s="194"/>
      <c r="RLC26" s="194"/>
      <c r="RLD26" s="194"/>
      <c r="RLE26" s="194"/>
      <c r="RLF26" s="194"/>
      <c r="RLG26" s="194"/>
      <c r="RLH26" s="194"/>
      <c r="RLI26" s="194"/>
      <c r="RLJ26" s="194"/>
      <c r="RLK26" s="194"/>
      <c r="RLL26" s="194"/>
      <c r="RLM26" s="194"/>
      <c r="RLN26" s="194"/>
      <c r="RLO26" s="194"/>
      <c r="RLP26" s="194"/>
      <c r="RLQ26" s="194"/>
      <c r="RLR26" s="194"/>
      <c r="RLS26" s="194"/>
      <c r="RLT26" s="194"/>
      <c r="RLU26" s="194"/>
      <c r="RLV26" s="194"/>
      <c r="RLW26" s="194"/>
      <c r="RLX26" s="194"/>
      <c r="RLY26" s="194"/>
      <c r="RLZ26" s="194"/>
      <c r="RMA26" s="194"/>
      <c r="RMB26" s="194"/>
      <c r="RMC26" s="194"/>
      <c r="RMD26" s="194"/>
      <c r="RME26" s="194"/>
      <c r="RMF26" s="194"/>
      <c r="RMG26" s="194"/>
      <c r="RMH26" s="194"/>
      <c r="RMI26" s="194"/>
      <c r="RMJ26" s="194"/>
      <c r="RMK26" s="194"/>
      <c r="RML26" s="194"/>
      <c r="RMM26" s="194"/>
      <c r="RMN26" s="194"/>
      <c r="RMO26" s="194"/>
      <c r="RMP26" s="194"/>
      <c r="RMQ26" s="194"/>
      <c r="RMR26" s="194"/>
      <c r="RMS26" s="194"/>
      <c r="RMT26" s="194"/>
      <c r="RMU26" s="194"/>
      <c r="RMV26" s="194"/>
      <c r="RMW26" s="194"/>
      <c r="RMX26" s="194"/>
      <c r="RMY26" s="194"/>
      <c r="RMZ26" s="194"/>
      <c r="RNA26" s="194"/>
      <c r="RNB26" s="194"/>
      <c r="RNC26" s="194"/>
      <c r="RND26" s="194"/>
      <c r="RNE26" s="194"/>
      <c r="RNF26" s="194"/>
      <c r="RNG26" s="194"/>
      <c r="RNH26" s="194"/>
      <c r="RNI26" s="194"/>
      <c r="RNJ26" s="194"/>
      <c r="RNK26" s="194"/>
      <c r="RNL26" s="194"/>
      <c r="RNM26" s="194"/>
      <c r="RNN26" s="194"/>
      <c r="RNO26" s="194"/>
      <c r="RNP26" s="194"/>
      <c r="RNQ26" s="194"/>
      <c r="RNR26" s="194"/>
      <c r="RNS26" s="194"/>
      <c r="RNT26" s="194"/>
      <c r="RNU26" s="194"/>
      <c r="RNV26" s="194"/>
      <c r="RNW26" s="194"/>
      <c r="RNX26" s="194"/>
      <c r="RNY26" s="194"/>
      <c r="RNZ26" s="194"/>
      <c r="ROA26" s="194"/>
      <c r="ROB26" s="194"/>
      <c r="ROC26" s="194"/>
      <c r="ROD26" s="194"/>
      <c r="ROE26" s="194"/>
      <c r="ROF26" s="194"/>
      <c r="ROG26" s="194"/>
      <c r="ROH26" s="194"/>
      <c r="ROI26" s="194"/>
      <c r="ROJ26" s="194"/>
      <c r="ROK26" s="194"/>
      <c r="ROL26" s="194"/>
      <c r="ROM26" s="194"/>
      <c r="RON26" s="194"/>
      <c r="ROO26" s="194"/>
      <c r="ROP26" s="194"/>
      <c r="ROQ26" s="194"/>
      <c r="ROR26" s="194"/>
      <c r="ROS26" s="194"/>
      <c r="ROT26" s="194"/>
      <c r="ROU26" s="194"/>
      <c r="ROV26" s="194"/>
      <c r="ROW26" s="194"/>
      <c r="ROX26" s="194"/>
      <c r="ROY26" s="194"/>
      <c r="ROZ26" s="194"/>
      <c r="RPA26" s="194"/>
      <c r="RPB26" s="194"/>
      <c r="RPC26" s="194"/>
      <c r="RPD26" s="194"/>
      <c r="RPE26" s="194"/>
      <c r="RPF26" s="194"/>
      <c r="RPG26" s="194"/>
      <c r="RPH26" s="194"/>
      <c r="RPI26" s="194"/>
      <c r="RPJ26" s="194"/>
      <c r="RPK26" s="194"/>
      <c r="RPL26" s="194"/>
      <c r="RPM26" s="194"/>
      <c r="RPN26" s="194"/>
      <c r="RPO26" s="194"/>
      <c r="RPP26" s="194"/>
      <c r="RPQ26" s="194"/>
      <c r="RPR26" s="194"/>
      <c r="RPS26" s="194"/>
      <c r="RPT26" s="194"/>
      <c r="RPU26" s="194"/>
      <c r="RPV26" s="194"/>
      <c r="RPW26" s="194"/>
      <c r="RPX26" s="194"/>
      <c r="RPY26" s="194"/>
      <c r="RPZ26" s="194"/>
      <c r="RQA26" s="194"/>
      <c r="RQB26" s="194"/>
      <c r="RQC26" s="194"/>
      <c r="RQD26" s="194"/>
      <c r="RQE26" s="194"/>
      <c r="RQF26" s="194"/>
      <c r="RQG26" s="194"/>
      <c r="RQH26" s="194"/>
      <c r="RQI26" s="194"/>
      <c r="RQJ26" s="194"/>
      <c r="RQK26" s="194"/>
      <c r="RQL26" s="194"/>
      <c r="RQM26" s="194"/>
      <c r="RQN26" s="194"/>
      <c r="RQO26" s="194"/>
      <c r="RQP26" s="194"/>
      <c r="RQQ26" s="194"/>
      <c r="RQR26" s="194"/>
      <c r="RQS26" s="194"/>
      <c r="RQT26" s="194"/>
      <c r="RQU26" s="194"/>
      <c r="RQV26" s="194"/>
      <c r="RQW26" s="194"/>
      <c r="RQX26" s="194"/>
      <c r="RQY26" s="194"/>
      <c r="RQZ26" s="194"/>
      <c r="RRA26" s="194"/>
      <c r="RRB26" s="194"/>
      <c r="RRC26" s="194"/>
      <c r="RRD26" s="194"/>
      <c r="RRE26" s="194"/>
      <c r="RRF26" s="194"/>
      <c r="RRG26" s="194"/>
      <c r="RRH26" s="194"/>
      <c r="RRI26" s="194"/>
      <c r="RRJ26" s="194"/>
      <c r="RRK26" s="194"/>
      <c r="RRL26" s="194"/>
      <c r="RRM26" s="194"/>
      <c r="RRN26" s="194"/>
      <c r="RRO26" s="194"/>
      <c r="RRP26" s="194"/>
      <c r="RRQ26" s="194"/>
      <c r="RRR26" s="194"/>
      <c r="RRS26" s="194"/>
      <c r="RRT26" s="194"/>
      <c r="RRU26" s="194"/>
      <c r="RRV26" s="194"/>
      <c r="RRW26" s="194"/>
      <c r="RRX26" s="194"/>
      <c r="RRY26" s="194"/>
      <c r="RRZ26" s="194"/>
      <c r="RSA26" s="194"/>
      <c r="RSB26" s="194"/>
      <c r="RSC26" s="194"/>
      <c r="RSD26" s="194"/>
      <c r="RSE26" s="194"/>
      <c r="RSF26" s="194"/>
      <c r="RSG26" s="194"/>
      <c r="RSH26" s="194"/>
      <c r="RSI26" s="194"/>
      <c r="RSJ26" s="194"/>
      <c r="RSK26" s="194"/>
      <c r="RSL26" s="194"/>
      <c r="RSM26" s="194"/>
      <c r="RSN26" s="194"/>
      <c r="RSO26" s="194"/>
      <c r="RSP26" s="194"/>
      <c r="RSQ26" s="194"/>
      <c r="RSR26" s="194"/>
      <c r="RSS26" s="194"/>
      <c r="RST26" s="194"/>
      <c r="RSU26" s="194"/>
      <c r="RSV26" s="194"/>
      <c r="RSW26" s="194"/>
      <c r="RSX26" s="194"/>
      <c r="RSY26" s="194"/>
      <c r="RSZ26" s="194"/>
      <c r="RTA26" s="194"/>
      <c r="RTB26" s="194"/>
      <c r="RTC26" s="194"/>
      <c r="RTD26" s="194"/>
      <c r="RTE26" s="194"/>
      <c r="RTF26" s="194"/>
      <c r="RTG26" s="194"/>
      <c r="RTH26" s="194"/>
      <c r="RTI26" s="194"/>
      <c r="RTJ26" s="194"/>
      <c r="RTK26" s="194"/>
      <c r="RTL26" s="194"/>
      <c r="RTM26" s="194"/>
      <c r="RTN26" s="194"/>
      <c r="RTO26" s="194"/>
      <c r="RTP26" s="194"/>
      <c r="RTQ26" s="194"/>
      <c r="RTR26" s="194"/>
      <c r="RTS26" s="194"/>
      <c r="RTT26" s="194"/>
      <c r="RTU26" s="194"/>
      <c r="RTV26" s="194"/>
      <c r="RTW26" s="194"/>
      <c r="RTX26" s="194"/>
      <c r="RTY26" s="194"/>
      <c r="RTZ26" s="194"/>
      <c r="RUA26" s="194"/>
      <c r="RUB26" s="194"/>
      <c r="RUC26" s="194"/>
      <c r="RUD26" s="194"/>
      <c r="RUE26" s="194"/>
      <c r="RUF26" s="194"/>
      <c r="RUG26" s="194"/>
      <c r="RUH26" s="194"/>
      <c r="RUI26" s="194"/>
      <c r="RUJ26" s="194"/>
      <c r="RUK26" s="194"/>
      <c r="RUL26" s="194"/>
      <c r="RUM26" s="194"/>
      <c r="RUN26" s="194"/>
      <c r="RUO26" s="194"/>
      <c r="RUP26" s="194"/>
      <c r="RUQ26" s="194"/>
      <c r="RUR26" s="194"/>
      <c r="RUS26" s="194"/>
      <c r="RUT26" s="194"/>
      <c r="RUU26" s="194"/>
      <c r="RUV26" s="194"/>
      <c r="RUW26" s="194"/>
      <c r="RUX26" s="194"/>
      <c r="RUY26" s="194"/>
      <c r="RUZ26" s="194"/>
      <c r="RVA26" s="194"/>
      <c r="RVB26" s="194"/>
      <c r="RVC26" s="194"/>
      <c r="RVD26" s="194"/>
      <c r="RVE26" s="194"/>
      <c r="RVF26" s="194"/>
      <c r="RVG26" s="194"/>
      <c r="RVH26" s="194"/>
      <c r="RVI26" s="194"/>
      <c r="RVJ26" s="194"/>
      <c r="RVK26" s="194"/>
      <c r="RVL26" s="194"/>
      <c r="RVM26" s="194"/>
      <c r="RVN26" s="194"/>
      <c r="RVO26" s="194"/>
      <c r="RVP26" s="194"/>
      <c r="RVQ26" s="194"/>
      <c r="RVR26" s="194"/>
      <c r="RVS26" s="194"/>
      <c r="RVT26" s="194"/>
      <c r="RVU26" s="194"/>
      <c r="RVV26" s="194"/>
      <c r="RVW26" s="194"/>
      <c r="RVX26" s="194"/>
      <c r="RVY26" s="194"/>
      <c r="RVZ26" s="194"/>
      <c r="RWA26" s="194"/>
      <c r="RWB26" s="194"/>
      <c r="RWC26" s="194"/>
      <c r="RWD26" s="194"/>
      <c r="RWE26" s="194"/>
      <c r="RWF26" s="194"/>
      <c r="RWG26" s="194"/>
      <c r="RWH26" s="194"/>
      <c r="RWI26" s="194"/>
      <c r="RWJ26" s="194"/>
      <c r="RWK26" s="194"/>
      <c r="RWL26" s="194"/>
      <c r="RWM26" s="194"/>
      <c r="RWN26" s="194"/>
      <c r="RWO26" s="194"/>
      <c r="RWP26" s="194"/>
      <c r="RWQ26" s="194"/>
      <c r="RWR26" s="194"/>
      <c r="RWS26" s="194"/>
      <c r="RWT26" s="194"/>
      <c r="RWU26" s="194"/>
      <c r="RWV26" s="194"/>
      <c r="RWW26" s="194"/>
      <c r="RWX26" s="194"/>
      <c r="RWY26" s="194"/>
      <c r="RWZ26" s="194"/>
      <c r="RXA26" s="194"/>
      <c r="RXB26" s="194"/>
      <c r="RXC26" s="194"/>
      <c r="RXD26" s="194"/>
      <c r="RXE26" s="194"/>
      <c r="RXF26" s="194"/>
      <c r="RXG26" s="194"/>
      <c r="RXH26" s="194"/>
      <c r="RXI26" s="194"/>
      <c r="RXJ26" s="194"/>
      <c r="RXK26" s="194"/>
      <c r="RXL26" s="194"/>
      <c r="RXM26" s="194"/>
      <c r="RXN26" s="194"/>
      <c r="RXO26" s="194"/>
      <c r="RXP26" s="194"/>
      <c r="RXQ26" s="194"/>
      <c r="RXR26" s="194"/>
      <c r="RXS26" s="194"/>
      <c r="RXT26" s="194"/>
      <c r="RXU26" s="194"/>
      <c r="RXV26" s="194"/>
      <c r="RXW26" s="194"/>
      <c r="RXX26" s="194"/>
      <c r="RXY26" s="194"/>
      <c r="RXZ26" s="194"/>
      <c r="RYA26" s="194"/>
      <c r="RYB26" s="194"/>
      <c r="RYC26" s="194"/>
      <c r="RYD26" s="194"/>
      <c r="RYE26" s="194"/>
      <c r="RYF26" s="194"/>
      <c r="RYG26" s="194"/>
      <c r="RYH26" s="194"/>
      <c r="RYI26" s="194"/>
      <c r="RYJ26" s="194"/>
      <c r="RYK26" s="194"/>
      <c r="RYL26" s="194"/>
      <c r="RYM26" s="194"/>
      <c r="RYN26" s="194"/>
      <c r="RYO26" s="194"/>
      <c r="RYP26" s="194"/>
      <c r="RYQ26" s="194"/>
      <c r="RYR26" s="194"/>
      <c r="RYS26" s="194"/>
      <c r="RYT26" s="194"/>
      <c r="RYU26" s="194"/>
      <c r="RYV26" s="194"/>
      <c r="RYW26" s="194"/>
      <c r="RYX26" s="194"/>
      <c r="RYY26" s="194"/>
      <c r="RYZ26" s="194"/>
      <c r="RZA26" s="194"/>
      <c r="RZB26" s="194"/>
      <c r="RZC26" s="194"/>
      <c r="RZD26" s="194"/>
      <c r="RZE26" s="194"/>
      <c r="RZF26" s="194"/>
      <c r="RZG26" s="194"/>
      <c r="RZH26" s="194"/>
      <c r="RZI26" s="194"/>
      <c r="RZJ26" s="194"/>
      <c r="RZK26" s="194"/>
      <c r="RZL26" s="194"/>
      <c r="RZM26" s="194"/>
      <c r="RZN26" s="194"/>
      <c r="RZO26" s="194"/>
      <c r="RZP26" s="194"/>
      <c r="RZQ26" s="194"/>
      <c r="RZR26" s="194"/>
      <c r="RZS26" s="194"/>
      <c r="RZT26" s="194"/>
      <c r="RZU26" s="194"/>
      <c r="RZV26" s="194"/>
      <c r="RZW26" s="194"/>
      <c r="RZX26" s="194"/>
      <c r="RZY26" s="194"/>
      <c r="RZZ26" s="194"/>
      <c r="SAA26" s="194"/>
      <c r="SAB26" s="194"/>
      <c r="SAC26" s="194"/>
      <c r="SAD26" s="194"/>
      <c r="SAE26" s="194"/>
      <c r="SAF26" s="194"/>
      <c r="SAG26" s="194"/>
      <c r="SAH26" s="194"/>
      <c r="SAI26" s="194"/>
      <c r="SAJ26" s="194"/>
      <c r="SAK26" s="194"/>
      <c r="SAL26" s="194"/>
      <c r="SAM26" s="194"/>
      <c r="SAN26" s="194"/>
      <c r="SAO26" s="194"/>
      <c r="SAP26" s="194"/>
      <c r="SAQ26" s="194"/>
      <c r="SAR26" s="194"/>
      <c r="SAS26" s="194"/>
      <c r="SAT26" s="194"/>
      <c r="SAU26" s="194"/>
      <c r="SAV26" s="194"/>
      <c r="SAW26" s="194"/>
      <c r="SAX26" s="194"/>
      <c r="SAY26" s="194"/>
      <c r="SAZ26" s="194"/>
      <c r="SBA26" s="194"/>
      <c r="SBB26" s="194"/>
      <c r="SBC26" s="194"/>
      <c r="SBD26" s="194"/>
      <c r="SBE26" s="194"/>
      <c r="SBF26" s="194"/>
      <c r="SBG26" s="194"/>
      <c r="SBH26" s="194"/>
      <c r="SBI26" s="194"/>
      <c r="SBJ26" s="194"/>
      <c r="SBK26" s="194"/>
      <c r="SBL26" s="194"/>
      <c r="SBM26" s="194"/>
      <c r="SBN26" s="194"/>
      <c r="SBO26" s="194"/>
      <c r="SBP26" s="194"/>
      <c r="SBQ26" s="194"/>
      <c r="SBR26" s="194"/>
      <c r="SBS26" s="194"/>
      <c r="SBT26" s="194"/>
      <c r="SBU26" s="194"/>
      <c r="SBV26" s="194"/>
      <c r="SBW26" s="194"/>
      <c r="SBX26" s="194"/>
      <c r="SBY26" s="194"/>
      <c r="SBZ26" s="194"/>
      <c r="SCA26" s="194"/>
      <c r="SCB26" s="194"/>
      <c r="SCC26" s="194"/>
      <c r="SCD26" s="194"/>
      <c r="SCE26" s="194"/>
      <c r="SCF26" s="194"/>
      <c r="SCG26" s="194"/>
      <c r="SCH26" s="194"/>
      <c r="SCI26" s="194"/>
      <c r="SCJ26" s="194"/>
      <c r="SCK26" s="194"/>
      <c r="SCL26" s="194"/>
      <c r="SCM26" s="194"/>
      <c r="SCN26" s="194"/>
      <c r="SCO26" s="194"/>
      <c r="SCP26" s="194"/>
      <c r="SCQ26" s="194"/>
      <c r="SCR26" s="194"/>
      <c r="SCS26" s="194"/>
      <c r="SCT26" s="194"/>
      <c r="SCU26" s="194"/>
      <c r="SCV26" s="194"/>
      <c r="SCW26" s="194"/>
      <c r="SCX26" s="194"/>
      <c r="SCY26" s="194"/>
      <c r="SCZ26" s="194"/>
      <c r="SDA26" s="194"/>
      <c r="SDB26" s="194"/>
      <c r="SDC26" s="194"/>
      <c r="SDD26" s="194"/>
      <c r="SDE26" s="194"/>
      <c r="SDF26" s="194"/>
      <c r="SDG26" s="194"/>
      <c r="SDH26" s="194"/>
      <c r="SDI26" s="194"/>
      <c r="SDJ26" s="194"/>
      <c r="SDK26" s="194"/>
      <c r="SDL26" s="194"/>
      <c r="SDM26" s="194"/>
      <c r="SDN26" s="194"/>
      <c r="SDO26" s="194"/>
      <c r="SDP26" s="194"/>
      <c r="SDQ26" s="194"/>
      <c r="SDR26" s="194"/>
      <c r="SDS26" s="194"/>
      <c r="SDT26" s="194"/>
      <c r="SDU26" s="194"/>
      <c r="SDV26" s="194"/>
      <c r="SDW26" s="194"/>
      <c r="SDX26" s="194"/>
      <c r="SDY26" s="194"/>
      <c r="SDZ26" s="194"/>
      <c r="SEA26" s="194"/>
      <c r="SEB26" s="194"/>
      <c r="SEC26" s="194"/>
      <c r="SED26" s="194"/>
      <c r="SEE26" s="194"/>
      <c r="SEF26" s="194"/>
      <c r="SEG26" s="194"/>
      <c r="SEH26" s="194"/>
      <c r="SEI26" s="194"/>
      <c r="SEJ26" s="194"/>
      <c r="SEK26" s="194"/>
      <c r="SEL26" s="194"/>
      <c r="SEM26" s="194"/>
      <c r="SEN26" s="194"/>
      <c r="SEO26" s="194"/>
      <c r="SEP26" s="194"/>
      <c r="SEQ26" s="194"/>
      <c r="SER26" s="194"/>
      <c r="SES26" s="194"/>
      <c r="SET26" s="194"/>
      <c r="SEU26" s="194"/>
      <c r="SEV26" s="194"/>
      <c r="SEW26" s="194"/>
      <c r="SEX26" s="194"/>
      <c r="SEY26" s="194"/>
      <c r="SEZ26" s="194"/>
      <c r="SFA26" s="194"/>
      <c r="SFB26" s="194"/>
      <c r="SFC26" s="194"/>
      <c r="SFD26" s="194"/>
      <c r="SFE26" s="194"/>
      <c r="SFF26" s="194"/>
      <c r="SFG26" s="194"/>
      <c r="SFH26" s="194"/>
      <c r="SFI26" s="194"/>
      <c r="SFJ26" s="194"/>
      <c r="SFK26" s="194"/>
      <c r="SFL26" s="194"/>
      <c r="SFM26" s="194"/>
      <c r="SFN26" s="194"/>
      <c r="SFO26" s="194"/>
      <c r="SFP26" s="194"/>
      <c r="SFQ26" s="194"/>
      <c r="SFR26" s="194"/>
      <c r="SFS26" s="194"/>
      <c r="SFT26" s="194"/>
      <c r="SFU26" s="194"/>
      <c r="SFV26" s="194"/>
      <c r="SFW26" s="194"/>
      <c r="SFX26" s="194"/>
      <c r="SFY26" s="194"/>
      <c r="SFZ26" s="194"/>
      <c r="SGA26" s="194"/>
      <c r="SGB26" s="194"/>
      <c r="SGC26" s="194"/>
      <c r="SGD26" s="194"/>
      <c r="SGE26" s="194"/>
      <c r="SGF26" s="194"/>
      <c r="SGG26" s="194"/>
      <c r="SGH26" s="194"/>
      <c r="SGI26" s="194"/>
      <c r="SGJ26" s="194"/>
      <c r="SGK26" s="194"/>
      <c r="SGL26" s="194"/>
      <c r="SGM26" s="194"/>
      <c r="SGN26" s="194"/>
      <c r="SGO26" s="194"/>
      <c r="SGP26" s="194"/>
      <c r="SGQ26" s="194"/>
      <c r="SGR26" s="194"/>
      <c r="SGS26" s="194"/>
      <c r="SGT26" s="194"/>
      <c r="SGU26" s="194"/>
      <c r="SGV26" s="194"/>
      <c r="SGW26" s="194"/>
      <c r="SGX26" s="194"/>
      <c r="SGY26" s="194"/>
      <c r="SGZ26" s="194"/>
      <c r="SHA26" s="194"/>
      <c r="SHB26" s="194"/>
      <c r="SHC26" s="194"/>
      <c r="SHD26" s="194"/>
      <c r="SHE26" s="194"/>
      <c r="SHF26" s="194"/>
      <c r="SHG26" s="194"/>
      <c r="SHH26" s="194"/>
      <c r="SHI26" s="194"/>
      <c r="SHJ26" s="194"/>
      <c r="SHK26" s="194"/>
      <c r="SHL26" s="194"/>
      <c r="SHM26" s="194"/>
      <c r="SHN26" s="194"/>
      <c r="SHO26" s="194"/>
      <c r="SHP26" s="194"/>
      <c r="SHQ26" s="194"/>
      <c r="SHR26" s="194"/>
      <c r="SHS26" s="194"/>
      <c r="SHT26" s="194"/>
      <c r="SHU26" s="194"/>
      <c r="SHV26" s="194"/>
      <c r="SHW26" s="194"/>
      <c r="SHX26" s="194"/>
      <c r="SHY26" s="194"/>
      <c r="SHZ26" s="194"/>
      <c r="SIA26" s="194"/>
      <c r="SIB26" s="194"/>
      <c r="SIC26" s="194"/>
      <c r="SID26" s="194"/>
      <c r="SIE26" s="194"/>
      <c r="SIF26" s="194"/>
      <c r="SIG26" s="194"/>
      <c r="SIH26" s="194"/>
      <c r="SII26" s="194"/>
      <c r="SIJ26" s="194"/>
      <c r="SIK26" s="194"/>
      <c r="SIL26" s="194"/>
      <c r="SIM26" s="194"/>
      <c r="SIN26" s="194"/>
      <c r="SIO26" s="194"/>
      <c r="SIP26" s="194"/>
      <c r="SIQ26" s="194"/>
      <c r="SIR26" s="194"/>
      <c r="SIS26" s="194"/>
      <c r="SIT26" s="194"/>
      <c r="SIU26" s="194"/>
      <c r="SIV26" s="194"/>
      <c r="SIW26" s="194"/>
      <c r="SIX26" s="194"/>
      <c r="SIY26" s="194"/>
      <c r="SIZ26" s="194"/>
      <c r="SJA26" s="194"/>
      <c r="SJB26" s="194"/>
      <c r="SJC26" s="194"/>
      <c r="SJD26" s="194"/>
      <c r="SJE26" s="194"/>
      <c r="SJF26" s="194"/>
      <c r="SJG26" s="194"/>
      <c r="SJH26" s="194"/>
      <c r="SJI26" s="194"/>
      <c r="SJJ26" s="194"/>
      <c r="SJK26" s="194"/>
      <c r="SJL26" s="194"/>
      <c r="SJM26" s="194"/>
      <c r="SJN26" s="194"/>
      <c r="SJO26" s="194"/>
      <c r="SJP26" s="194"/>
      <c r="SJQ26" s="194"/>
      <c r="SJR26" s="194"/>
      <c r="SJS26" s="194"/>
      <c r="SJT26" s="194"/>
      <c r="SJU26" s="194"/>
      <c r="SJV26" s="194"/>
      <c r="SJW26" s="194"/>
      <c r="SJX26" s="194"/>
      <c r="SJY26" s="194"/>
      <c r="SJZ26" s="194"/>
      <c r="SKA26" s="194"/>
      <c r="SKB26" s="194"/>
      <c r="SKC26" s="194"/>
      <c r="SKD26" s="194"/>
      <c r="SKE26" s="194"/>
      <c r="SKF26" s="194"/>
      <c r="SKG26" s="194"/>
      <c r="SKH26" s="194"/>
      <c r="SKI26" s="194"/>
      <c r="SKJ26" s="194"/>
      <c r="SKK26" s="194"/>
      <c r="SKL26" s="194"/>
      <c r="SKM26" s="194"/>
      <c r="SKN26" s="194"/>
      <c r="SKO26" s="194"/>
      <c r="SKP26" s="194"/>
      <c r="SKQ26" s="194"/>
      <c r="SKR26" s="194"/>
      <c r="SKS26" s="194"/>
      <c r="SKT26" s="194"/>
      <c r="SKU26" s="194"/>
      <c r="SKV26" s="194"/>
      <c r="SKW26" s="194"/>
      <c r="SKX26" s="194"/>
      <c r="SKY26" s="194"/>
      <c r="SKZ26" s="194"/>
      <c r="SLA26" s="194"/>
      <c r="SLB26" s="194"/>
      <c r="SLC26" s="194"/>
      <c r="SLD26" s="194"/>
      <c r="SLE26" s="194"/>
      <c r="SLF26" s="194"/>
      <c r="SLG26" s="194"/>
      <c r="SLH26" s="194"/>
      <c r="SLI26" s="194"/>
      <c r="SLJ26" s="194"/>
      <c r="SLK26" s="194"/>
      <c r="SLL26" s="194"/>
      <c r="SLM26" s="194"/>
      <c r="SLN26" s="194"/>
      <c r="SLO26" s="194"/>
      <c r="SLP26" s="194"/>
      <c r="SLQ26" s="194"/>
      <c r="SLR26" s="194"/>
      <c r="SLS26" s="194"/>
      <c r="SLT26" s="194"/>
      <c r="SLU26" s="194"/>
      <c r="SLV26" s="194"/>
      <c r="SLW26" s="194"/>
      <c r="SLX26" s="194"/>
      <c r="SLY26" s="194"/>
      <c r="SLZ26" s="194"/>
      <c r="SMA26" s="194"/>
      <c r="SMB26" s="194"/>
      <c r="SMC26" s="194"/>
      <c r="SMD26" s="194"/>
      <c r="SME26" s="194"/>
      <c r="SMF26" s="194"/>
      <c r="SMG26" s="194"/>
      <c r="SMH26" s="194"/>
      <c r="SMI26" s="194"/>
      <c r="SMJ26" s="194"/>
      <c r="SMK26" s="194"/>
      <c r="SML26" s="194"/>
      <c r="SMM26" s="194"/>
      <c r="SMN26" s="194"/>
      <c r="SMO26" s="194"/>
      <c r="SMP26" s="194"/>
      <c r="SMQ26" s="194"/>
      <c r="SMR26" s="194"/>
      <c r="SMS26" s="194"/>
      <c r="SMT26" s="194"/>
      <c r="SMU26" s="194"/>
      <c r="SMV26" s="194"/>
      <c r="SMW26" s="194"/>
      <c r="SMX26" s="194"/>
      <c r="SMY26" s="194"/>
      <c r="SMZ26" s="194"/>
      <c r="SNA26" s="194"/>
      <c r="SNB26" s="194"/>
      <c r="SNC26" s="194"/>
      <c r="SND26" s="194"/>
      <c r="SNE26" s="194"/>
      <c r="SNF26" s="194"/>
      <c r="SNG26" s="194"/>
      <c r="SNH26" s="194"/>
      <c r="SNI26" s="194"/>
      <c r="SNJ26" s="194"/>
      <c r="SNK26" s="194"/>
      <c r="SNL26" s="194"/>
      <c r="SNM26" s="194"/>
      <c r="SNN26" s="194"/>
      <c r="SNO26" s="194"/>
      <c r="SNP26" s="194"/>
      <c r="SNQ26" s="194"/>
      <c r="SNR26" s="194"/>
      <c r="SNS26" s="194"/>
      <c r="SNT26" s="194"/>
      <c r="SNU26" s="194"/>
      <c r="SNV26" s="194"/>
      <c r="SNW26" s="194"/>
      <c r="SNX26" s="194"/>
      <c r="SNY26" s="194"/>
      <c r="SNZ26" s="194"/>
      <c r="SOA26" s="194"/>
      <c r="SOB26" s="194"/>
      <c r="SOC26" s="194"/>
      <c r="SOD26" s="194"/>
      <c r="SOE26" s="194"/>
      <c r="SOF26" s="194"/>
      <c r="SOG26" s="194"/>
      <c r="SOH26" s="194"/>
      <c r="SOI26" s="194"/>
      <c r="SOJ26" s="194"/>
      <c r="SOK26" s="194"/>
      <c r="SOL26" s="194"/>
      <c r="SOM26" s="194"/>
      <c r="SON26" s="194"/>
      <c r="SOO26" s="194"/>
      <c r="SOP26" s="194"/>
      <c r="SOQ26" s="194"/>
      <c r="SOR26" s="194"/>
      <c r="SOS26" s="194"/>
      <c r="SOT26" s="194"/>
      <c r="SOU26" s="194"/>
      <c r="SOV26" s="194"/>
      <c r="SOW26" s="194"/>
      <c r="SOX26" s="194"/>
      <c r="SOY26" s="194"/>
      <c r="SOZ26" s="194"/>
      <c r="SPA26" s="194"/>
      <c r="SPB26" s="194"/>
      <c r="SPC26" s="194"/>
      <c r="SPD26" s="194"/>
      <c r="SPE26" s="194"/>
      <c r="SPF26" s="194"/>
      <c r="SPG26" s="194"/>
      <c r="SPH26" s="194"/>
      <c r="SPI26" s="194"/>
      <c r="SPJ26" s="194"/>
      <c r="SPK26" s="194"/>
      <c r="SPL26" s="194"/>
      <c r="SPM26" s="194"/>
      <c r="SPN26" s="194"/>
      <c r="SPO26" s="194"/>
      <c r="SPP26" s="194"/>
      <c r="SPQ26" s="194"/>
      <c r="SPR26" s="194"/>
      <c r="SPS26" s="194"/>
      <c r="SPT26" s="194"/>
      <c r="SPU26" s="194"/>
      <c r="SPV26" s="194"/>
      <c r="SPW26" s="194"/>
      <c r="SPX26" s="194"/>
      <c r="SPY26" s="194"/>
      <c r="SPZ26" s="194"/>
      <c r="SQA26" s="194"/>
      <c r="SQB26" s="194"/>
      <c r="SQC26" s="194"/>
      <c r="SQD26" s="194"/>
      <c r="SQE26" s="194"/>
      <c r="SQF26" s="194"/>
      <c r="SQG26" s="194"/>
      <c r="SQH26" s="194"/>
      <c r="SQI26" s="194"/>
      <c r="SQJ26" s="194"/>
      <c r="SQK26" s="194"/>
      <c r="SQL26" s="194"/>
      <c r="SQM26" s="194"/>
      <c r="SQN26" s="194"/>
      <c r="SQO26" s="194"/>
      <c r="SQP26" s="194"/>
      <c r="SQQ26" s="194"/>
      <c r="SQR26" s="194"/>
      <c r="SQS26" s="194"/>
      <c r="SQT26" s="194"/>
      <c r="SQU26" s="194"/>
      <c r="SQV26" s="194"/>
      <c r="SQW26" s="194"/>
      <c r="SQX26" s="194"/>
      <c r="SQY26" s="194"/>
      <c r="SQZ26" s="194"/>
      <c r="SRA26" s="194"/>
      <c r="SRB26" s="194"/>
      <c r="SRC26" s="194"/>
      <c r="SRD26" s="194"/>
      <c r="SRE26" s="194"/>
      <c r="SRF26" s="194"/>
      <c r="SRG26" s="194"/>
      <c r="SRH26" s="194"/>
      <c r="SRI26" s="194"/>
      <c r="SRJ26" s="194"/>
      <c r="SRK26" s="194"/>
      <c r="SRL26" s="194"/>
      <c r="SRM26" s="194"/>
      <c r="SRN26" s="194"/>
      <c r="SRO26" s="194"/>
      <c r="SRP26" s="194"/>
      <c r="SRQ26" s="194"/>
      <c r="SRR26" s="194"/>
      <c r="SRS26" s="194"/>
      <c r="SRT26" s="194"/>
      <c r="SRU26" s="194"/>
      <c r="SRV26" s="194"/>
      <c r="SRW26" s="194"/>
      <c r="SRX26" s="194"/>
      <c r="SRY26" s="194"/>
      <c r="SRZ26" s="194"/>
      <c r="SSA26" s="194"/>
      <c r="SSB26" s="194"/>
      <c r="SSC26" s="194"/>
      <c r="SSD26" s="194"/>
      <c r="SSE26" s="194"/>
      <c r="SSF26" s="194"/>
      <c r="SSG26" s="194"/>
      <c r="SSH26" s="194"/>
      <c r="SSI26" s="194"/>
      <c r="SSJ26" s="194"/>
      <c r="SSK26" s="194"/>
      <c r="SSL26" s="194"/>
      <c r="SSM26" s="194"/>
      <c r="SSN26" s="194"/>
      <c r="SSO26" s="194"/>
      <c r="SSP26" s="194"/>
      <c r="SSQ26" s="194"/>
      <c r="SSR26" s="194"/>
      <c r="SSS26" s="194"/>
      <c r="SST26" s="194"/>
      <c r="SSU26" s="194"/>
      <c r="SSV26" s="194"/>
      <c r="SSW26" s="194"/>
      <c r="SSX26" s="194"/>
      <c r="SSY26" s="194"/>
      <c r="SSZ26" s="194"/>
      <c r="STA26" s="194"/>
      <c r="STB26" s="194"/>
      <c r="STC26" s="194"/>
      <c r="STD26" s="194"/>
      <c r="STE26" s="194"/>
      <c r="STF26" s="194"/>
      <c r="STG26" s="194"/>
      <c r="STH26" s="194"/>
      <c r="STI26" s="194"/>
      <c r="STJ26" s="194"/>
      <c r="STK26" s="194"/>
      <c r="STL26" s="194"/>
      <c r="STM26" s="194"/>
      <c r="STN26" s="194"/>
      <c r="STO26" s="194"/>
      <c r="STP26" s="194"/>
      <c r="STQ26" s="194"/>
      <c r="STR26" s="194"/>
      <c r="STS26" s="194"/>
      <c r="STT26" s="194"/>
      <c r="STU26" s="194"/>
      <c r="STV26" s="194"/>
      <c r="STW26" s="194"/>
      <c r="STX26" s="194"/>
      <c r="STY26" s="194"/>
      <c r="STZ26" s="194"/>
      <c r="SUA26" s="194"/>
      <c r="SUB26" s="194"/>
      <c r="SUC26" s="194"/>
      <c r="SUD26" s="194"/>
      <c r="SUE26" s="194"/>
      <c r="SUF26" s="194"/>
      <c r="SUG26" s="194"/>
      <c r="SUH26" s="194"/>
      <c r="SUI26" s="194"/>
      <c r="SUJ26" s="194"/>
      <c r="SUK26" s="194"/>
      <c r="SUL26" s="194"/>
      <c r="SUM26" s="194"/>
      <c r="SUN26" s="194"/>
      <c r="SUO26" s="194"/>
      <c r="SUP26" s="194"/>
      <c r="SUQ26" s="194"/>
      <c r="SUR26" s="194"/>
      <c r="SUS26" s="194"/>
      <c r="SUT26" s="194"/>
      <c r="SUU26" s="194"/>
      <c r="SUV26" s="194"/>
      <c r="SUW26" s="194"/>
      <c r="SUX26" s="194"/>
      <c r="SUY26" s="194"/>
      <c r="SUZ26" s="194"/>
      <c r="SVA26" s="194"/>
      <c r="SVB26" s="194"/>
      <c r="SVC26" s="194"/>
      <c r="SVD26" s="194"/>
      <c r="SVE26" s="194"/>
      <c r="SVF26" s="194"/>
      <c r="SVG26" s="194"/>
      <c r="SVH26" s="194"/>
      <c r="SVI26" s="194"/>
      <c r="SVJ26" s="194"/>
      <c r="SVK26" s="194"/>
      <c r="SVL26" s="194"/>
      <c r="SVM26" s="194"/>
      <c r="SVN26" s="194"/>
      <c r="SVO26" s="194"/>
      <c r="SVP26" s="194"/>
      <c r="SVQ26" s="194"/>
      <c r="SVR26" s="194"/>
      <c r="SVS26" s="194"/>
      <c r="SVT26" s="194"/>
      <c r="SVU26" s="194"/>
      <c r="SVV26" s="194"/>
      <c r="SVW26" s="194"/>
      <c r="SVX26" s="194"/>
      <c r="SVY26" s="194"/>
      <c r="SVZ26" s="194"/>
      <c r="SWA26" s="194"/>
      <c r="SWB26" s="194"/>
      <c r="SWC26" s="194"/>
      <c r="SWD26" s="194"/>
      <c r="SWE26" s="194"/>
      <c r="SWF26" s="194"/>
      <c r="SWG26" s="194"/>
      <c r="SWH26" s="194"/>
      <c r="SWI26" s="194"/>
      <c r="SWJ26" s="194"/>
      <c r="SWK26" s="194"/>
      <c r="SWL26" s="194"/>
      <c r="SWM26" s="194"/>
      <c r="SWN26" s="194"/>
      <c r="SWO26" s="194"/>
      <c r="SWP26" s="194"/>
      <c r="SWQ26" s="194"/>
      <c r="SWR26" s="194"/>
      <c r="SWS26" s="194"/>
      <c r="SWT26" s="194"/>
      <c r="SWU26" s="194"/>
      <c r="SWV26" s="194"/>
      <c r="SWW26" s="194"/>
      <c r="SWX26" s="194"/>
      <c r="SWY26" s="194"/>
      <c r="SWZ26" s="194"/>
      <c r="SXA26" s="194"/>
      <c r="SXB26" s="194"/>
      <c r="SXC26" s="194"/>
      <c r="SXD26" s="194"/>
      <c r="SXE26" s="194"/>
      <c r="SXF26" s="194"/>
      <c r="SXG26" s="194"/>
      <c r="SXH26" s="194"/>
      <c r="SXI26" s="194"/>
      <c r="SXJ26" s="194"/>
      <c r="SXK26" s="194"/>
      <c r="SXL26" s="194"/>
      <c r="SXM26" s="194"/>
      <c r="SXN26" s="194"/>
      <c r="SXO26" s="194"/>
      <c r="SXP26" s="194"/>
      <c r="SXQ26" s="194"/>
      <c r="SXR26" s="194"/>
      <c r="SXS26" s="194"/>
      <c r="SXT26" s="194"/>
      <c r="SXU26" s="194"/>
      <c r="SXV26" s="194"/>
      <c r="SXW26" s="194"/>
      <c r="SXX26" s="194"/>
      <c r="SXY26" s="194"/>
      <c r="SXZ26" s="194"/>
      <c r="SYA26" s="194"/>
      <c r="SYB26" s="194"/>
      <c r="SYC26" s="194"/>
      <c r="SYD26" s="194"/>
      <c r="SYE26" s="194"/>
      <c r="SYF26" s="194"/>
      <c r="SYG26" s="194"/>
      <c r="SYH26" s="194"/>
      <c r="SYI26" s="194"/>
      <c r="SYJ26" s="194"/>
      <c r="SYK26" s="194"/>
      <c r="SYL26" s="194"/>
      <c r="SYM26" s="194"/>
      <c r="SYN26" s="194"/>
      <c r="SYO26" s="194"/>
      <c r="SYP26" s="194"/>
      <c r="SYQ26" s="194"/>
      <c r="SYR26" s="194"/>
      <c r="SYS26" s="194"/>
      <c r="SYT26" s="194"/>
      <c r="SYU26" s="194"/>
      <c r="SYV26" s="194"/>
      <c r="SYW26" s="194"/>
      <c r="SYX26" s="194"/>
      <c r="SYY26" s="194"/>
      <c r="SYZ26" s="194"/>
      <c r="SZA26" s="194"/>
      <c r="SZB26" s="194"/>
      <c r="SZC26" s="194"/>
      <c r="SZD26" s="194"/>
      <c r="SZE26" s="194"/>
      <c r="SZF26" s="194"/>
      <c r="SZG26" s="194"/>
      <c r="SZH26" s="194"/>
      <c r="SZI26" s="194"/>
      <c r="SZJ26" s="194"/>
      <c r="SZK26" s="194"/>
      <c r="SZL26" s="194"/>
      <c r="SZM26" s="194"/>
      <c r="SZN26" s="194"/>
      <c r="SZO26" s="194"/>
      <c r="SZP26" s="194"/>
      <c r="SZQ26" s="194"/>
      <c r="SZR26" s="194"/>
      <c r="SZS26" s="194"/>
      <c r="SZT26" s="194"/>
      <c r="SZU26" s="194"/>
      <c r="SZV26" s="194"/>
      <c r="SZW26" s="194"/>
      <c r="SZX26" s="194"/>
      <c r="SZY26" s="194"/>
      <c r="SZZ26" s="194"/>
      <c r="TAA26" s="194"/>
      <c r="TAB26" s="194"/>
      <c r="TAC26" s="194"/>
      <c r="TAD26" s="194"/>
      <c r="TAE26" s="194"/>
      <c r="TAF26" s="194"/>
      <c r="TAG26" s="194"/>
      <c r="TAH26" s="194"/>
      <c r="TAI26" s="194"/>
      <c r="TAJ26" s="194"/>
      <c r="TAK26" s="194"/>
      <c r="TAL26" s="194"/>
      <c r="TAM26" s="194"/>
      <c r="TAN26" s="194"/>
      <c r="TAO26" s="194"/>
      <c r="TAP26" s="194"/>
      <c r="TAQ26" s="194"/>
      <c r="TAR26" s="194"/>
      <c r="TAS26" s="194"/>
      <c r="TAT26" s="194"/>
      <c r="TAU26" s="194"/>
      <c r="TAV26" s="194"/>
      <c r="TAW26" s="194"/>
      <c r="TAX26" s="194"/>
      <c r="TAY26" s="194"/>
      <c r="TAZ26" s="194"/>
      <c r="TBA26" s="194"/>
      <c r="TBB26" s="194"/>
      <c r="TBC26" s="194"/>
      <c r="TBD26" s="194"/>
      <c r="TBE26" s="194"/>
      <c r="TBF26" s="194"/>
      <c r="TBG26" s="194"/>
      <c r="TBH26" s="194"/>
      <c r="TBI26" s="194"/>
      <c r="TBJ26" s="194"/>
      <c r="TBK26" s="194"/>
      <c r="TBL26" s="194"/>
      <c r="TBM26" s="194"/>
      <c r="TBN26" s="194"/>
      <c r="TBO26" s="194"/>
      <c r="TBP26" s="194"/>
      <c r="TBQ26" s="194"/>
      <c r="TBR26" s="194"/>
      <c r="TBS26" s="194"/>
      <c r="TBT26" s="194"/>
      <c r="TBU26" s="194"/>
      <c r="TBV26" s="194"/>
      <c r="TBW26" s="194"/>
      <c r="TBX26" s="194"/>
      <c r="TBY26" s="194"/>
      <c r="TBZ26" s="194"/>
      <c r="TCA26" s="194"/>
      <c r="TCB26" s="194"/>
      <c r="TCC26" s="194"/>
      <c r="TCD26" s="194"/>
      <c r="TCE26" s="194"/>
      <c r="TCF26" s="194"/>
      <c r="TCG26" s="194"/>
      <c r="TCH26" s="194"/>
      <c r="TCI26" s="194"/>
      <c r="TCJ26" s="194"/>
      <c r="TCK26" s="194"/>
      <c r="TCL26" s="194"/>
      <c r="TCM26" s="194"/>
      <c r="TCN26" s="194"/>
      <c r="TCO26" s="194"/>
      <c r="TCP26" s="194"/>
      <c r="TCQ26" s="194"/>
      <c r="TCR26" s="194"/>
      <c r="TCS26" s="194"/>
      <c r="TCT26" s="194"/>
      <c r="TCU26" s="194"/>
      <c r="TCV26" s="194"/>
      <c r="TCW26" s="194"/>
      <c r="TCX26" s="194"/>
      <c r="TCY26" s="194"/>
      <c r="TCZ26" s="194"/>
      <c r="TDA26" s="194"/>
      <c r="TDB26" s="194"/>
      <c r="TDC26" s="194"/>
      <c r="TDD26" s="194"/>
      <c r="TDE26" s="194"/>
      <c r="TDF26" s="194"/>
      <c r="TDG26" s="194"/>
      <c r="TDH26" s="194"/>
      <c r="TDI26" s="194"/>
      <c r="TDJ26" s="194"/>
      <c r="TDK26" s="194"/>
      <c r="TDL26" s="194"/>
      <c r="TDM26" s="194"/>
      <c r="TDN26" s="194"/>
      <c r="TDO26" s="194"/>
      <c r="TDP26" s="194"/>
      <c r="TDQ26" s="194"/>
      <c r="TDR26" s="194"/>
      <c r="TDS26" s="194"/>
      <c r="TDT26" s="194"/>
      <c r="TDU26" s="194"/>
      <c r="TDV26" s="194"/>
      <c r="TDW26" s="194"/>
      <c r="TDX26" s="194"/>
      <c r="TDY26" s="194"/>
      <c r="TDZ26" s="194"/>
      <c r="TEA26" s="194"/>
      <c r="TEB26" s="194"/>
      <c r="TEC26" s="194"/>
      <c r="TED26" s="194"/>
      <c r="TEE26" s="194"/>
      <c r="TEF26" s="194"/>
      <c r="TEG26" s="194"/>
      <c r="TEH26" s="194"/>
      <c r="TEI26" s="194"/>
      <c r="TEJ26" s="194"/>
      <c r="TEK26" s="194"/>
      <c r="TEL26" s="194"/>
      <c r="TEM26" s="194"/>
      <c r="TEN26" s="194"/>
      <c r="TEO26" s="194"/>
      <c r="TEP26" s="194"/>
      <c r="TEQ26" s="194"/>
      <c r="TER26" s="194"/>
      <c r="TES26" s="194"/>
      <c r="TET26" s="194"/>
      <c r="TEU26" s="194"/>
      <c r="TEV26" s="194"/>
      <c r="TEW26" s="194"/>
      <c r="TEX26" s="194"/>
      <c r="TEY26" s="194"/>
      <c r="TEZ26" s="194"/>
      <c r="TFA26" s="194"/>
      <c r="TFB26" s="194"/>
      <c r="TFC26" s="194"/>
      <c r="TFD26" s="194"/>
      <c r="TFE26" s="194"/>
      <c r="TFF26" s="194"/>
      <c r="TFG26" s="194"/>
      <c r="TFH26" s="194"/>
      <c r="TFI26" s="194"/>
      <c r="TFJ26" s="194"/>
      <c r="TFK26" s="194"/>
      <c r="TFL26" s="194"/>
      <c r="TFM26" s="194"/>
      <c r="TFN26" s="194"/>
      <c r="TFO26" s="194"/>
      <c r="TFP26" s="194"/>
      <c r="TFQ26" s="194"/>
      <c r="TFR26" s="194"/>
      <c r="TFS26" s="194"/>
      <c r="TFT26" s="194"/>
      <c r="TFU26" s="194"/>
      <c r="TFV26" s="194"/>
      <c r="TFW26" s="194"/>
      <c r="TFX26" s="194"/>
      <c r="TFY26" s="194"/>
      <c r="TFZ26" s="194"/>
      <c r="TGA26" s="194"/>
      <c r="TGB26" s="194"/>
      <c r="TGC26" s="194"/>
      <c r="TGD26" s="194"/>
      <c r="TGE26" s="194"/>
      <c r="TGF26" s="194"/>
      <c r="TGG26" s="194"/>
      <c r="TGH26" s="194"/>
      <c r="TGI26" s="194"/>
      <c r="TGJ26" s="194"/>
      <c r="TGK26" s="194"/>
      <c r="TGL26" s="194"/>
      <c r="TGM26" s="194"/>
      <c r="TGN26" s="194"/>
      <c r="TGO26" s="194"/>
      <c r="TGP26" s="194"/>
      <c r="TGQ26" s="194"/>
      <c r="TGR26" s="194"/>
      <c r="TGS26" s="194"/>
      <c r="TGT26" s="194"/>
      <c r="TGU26" s="194"/>
      <c r="TGV26" s="194"/>
      <c r="TGW26" s="194"/>
      <c r="TGX26" s="194"/>
      <c r="TGY26" s="194"/>
      <c r="TGZ26" s="194"/>
      <c r="THA26" s="194"/>
      <c r="THB26" s="194"/>
      <c r="THC26" s="194"/>
      <c r="THD26" s="194"/>
      <c r="THE26" s="194"/>
      <c r="THF26" s="194"/>
      <c r="THG26" s="194"/>
      <c r="THH26" s="194"/>
      <c r="THI26" s="194"/>
      <c r="THJ26" s="194"/>
      <c r="THK26" s="194"/>
      <c r="THL26" s="194"/>
      <c r="THM26" s="194"/>
      <c r="THN26" s="194"/>
      <c r="THO26" s="194"/>
      <c r="THP26" s="194"/>
      <c r="THQ26" s="194"/>
      <c r="THR26" s="194"/>
      <c r="THS26" s="194"/>
      <c r="THT26" s="194"/>
      <c r="THU26" s="194"/>
      <c r="THV26" s="194"/>
      <c r="THW26" s="194"/>
      <c r="THX26" s="194"/>
      <c r="THY26" s="194"/>
      <c r="THZ26" s="194"/>
      <c r="TIA26" s="194"/>
      <c r="TIB26" s="194"/>
      <c r="TIC26" s="194"/>
      <c r="TID26" s="194"/>
      <c r="TIE26" s="194"/>
      <c r="TIF26" s="194"/>
      <c r="TIG26" s="194"/>
      <c r="TIH26" s="194"/>
      <c r="TII26" s="194"/>
      <c r="TIJ26" s="194"/>
      <c r="TIK26" s="194"/>
      <c r="TIL26" s="194"/>
      <c r="TIM26" s="194"/>
      <c r="TIN26" s="194"/>
      <c r="TIO26" s="194"/>
      <c r="TIP26" s="194"/>
      <c r="TIQ26" s="194"/>
      <c r="TIR26" s="194"/>
      <c r="TIS26" s="194"/>
      <c r="TIT26" s="194"/>
      <c r="TIU26" s="194"/>
      <c r="TIV26" s="194"/>
      <c r="TIW26" s="194"/>
      <c r="TIX26" s="194"/>
      <c r="TIY26" s="194"/>
      <c r="TIZ26" s="194"/>
      <c r="TJA26" s="194"/>
      <c r="TJB26" s="194"/>
      <c r="TJC26" s="194"/>
      <c r="TJD26" s="194"/>
      <c r="TJE26" s="194"/>
      <c r="TJF26" s="194"/>
      <c r="TJG26" s="194"/>
      <c r="TJH26" s="194"/>
      <c r="TJI26" s="194"/>
      <c r="TJJ26" s="194"/>
      <c r="TJK26" s="194"/>
      <c r="TJL26" s="194"/>
      <c r="TJM26" s="194"/>
      <c r="TJN26" s="194"/>
      <c r="TJO26" s="194"/>
      <c r="TJP26" s="194"/>
      <c r="TJQ26" s="194"/>
      <c r="TJR26" s="194"/>
      <c r="TJS26" s="194"/>
      <c r="TJT26" s="194"/>
      <c r="TJU26" s="194"/>
      <c r="TJV26" s="194"/>
      <c r="TJW26" s="194"/>
      <c r="TJX26" s="194"/>
      <c r="TJY26" s="194"/>
      <c r="TJZ26" s="194"/>
      <c r="TKA26" s="194"/>
      <c r="TKB26" s="194"/>
      <c r="TKC26" s="194"/>
      <c r="TKD26" s="194"/>
      <c r="TKE26" s="194"/>
      <c r="TKF26" s="194"/>
      <c r="TKG26" s="194"/>
      <c r="TKH26" s="194"/>
      <c r="TKI26" s="194"/>
      <c r="TKJ26" s="194"/>
      <c r="TKK26" s="194"/>
      <c r="TKL26" s="194"/>
      <c r="TKM26" s="194"/>
      <c r="TKN26" s="194"/>
      <c r="TKO26" s="194"/>
      <c r="TKP26" s="194"/>
      <c r="TKQ26" s="194"/>
      <c r="TKR26" s="194"/>
      <c r="TKS26" s="194"/>
      <c r="TKT26" s="194"/>
      <c r="TKU26" s="194"/>
      <c r="TKV26" s="194"/>
      <c r="TKW26" s="194"/>
      <c r="TKX26" s="194"/>
      <c r="TKY26" s="194"/>
      <c r="TKZ26" s="194"/>
      <c r="TLA26" s="194"/>
      <c r="TLB26" s="194"/>
      <c r="TLC26" s="194"/>
      <c r="TLD26" s="194"/>
      <c r="TLE26" s="194"/>
      <c r="TLF26" s="194"/>
      <c r="TLG26" s="194"/>
      <c r="TLH26" s="194"/>
      <c r="TLI26" s="194"/>
      <c r="TLJ26" s="194"/>
      <c r="TLK26" s="194"/>
      <c r="TLL26" s="194"/>
      <c r="TLM26" s="194"/>
      <c r="TLN26" s="194"/>
      <c r="TLO26" s="194"/>
      <c r="TLP26" s="194"/>
      <c r="TLQ26" s="194"/>
      <c r="TLR26" s="194"/>
      <c r="TLS26" s="194"/>
      <c r="TLT26" s="194"/>
      <c r="TLU26" s="194"/>
      <c r="TLV26" s="194"/>
      <c r="TLW26" s="194"/>
      <c r="TLX26" s="194"/>
      <c r="TLY26" s="194"/>
      <c r="TLZ26" s="194"/>
      <c r="TMA26" s="194"/>
      <c r="TMB26" s="194"/>
      <c r="TMC26" s="194"/>
      <c r="TMD26" s="194"/>
      <c r="TME26" s="194"/>
      <c r="TMF26" s="194"/>
      <c r="TMG26" s="194"/>
      <c r="TMH26" s="194"/>
      <c r="TMI26" s="194"/>
      <c r="TMJ26" s="194"/>
      <c r="TMK26" s="194"/>
      <c r="TML26" s="194"/>
      <c r="TMM26" s="194"/>
      <c r="TMN26" s="194"/>
      <c r="TMO26" s="194"/>
      <c r="TMP26" s="194"/>
      <c r="TMQ26" s="194"/>
      <c r="TMR26" s="194"/>
      <c r="TMS26" s="194"/>
      <c r="TMT26" s="194"/>
      <c r="TMU26" s="194"/>
      <c r="TMV26" s="194"/>
      <c r="TMW26" s="194"/>
      <c r="TMX26" s="194"/>
      <c r="TMY26" s="194"/>
      <c r="TMZ26" s="194"/>
      <c r="TNA26" s="194"/>
      <c r="TNB26" s="194"/>
      <c r="TNC26" s="194"/>
      <c r="TND26" s="194"/>
      <c r="TNE26" s="194"/>
      <c r="TNF26" s="194"/>
      <c r="TNG26" s="194"/>
      <c r="TNH26" s="194"/>
      <c r="TNI26" s="194"/>
      <c r="TNJ26" s="194"/>
      <c r="TNK26" s="194"/>
      <c r="TNL26" s="194"/>
      <c r="TNM26" s="194"/>
      <c r="TNN26" s="194"/>
      <c r="TNO26" s="194"/>
      <c r="TNP26" s="194"/>
      <c r="TNQ26" s="194"/>
      <c r="TNR26" s="194"/>
      <c r="TNS26" s="194"/>
      <c r="TNT26" s="194"/>
      <c r="TNU26" s="194"/>
      <c r="TNV26" s="194"/>
      <c r="TNW26" s="194"/>
      <c r="TNX26" s="194"/>
      <c r="TNY26" s="194"/>
      <c r="TNZ26" s="194"/>
      <c r="TOA26" s="194"/>
      <c r="TOB26" s="194"/>
      <c r="TOC26" s="194"/>
      <c r="TOD26" s="194"/>
      <c r="TOE26" s="194"/>
      <c r="TOF26" s="194"/>
      <c r="TOG26" s="194"/>
      <c r="TOH26" s="194"/>
      <c r="TOI26" s="194"/>
      <c r="TOJ26" s="194"/>
      <c r="TOK26" s="194"/>
      <c r="TOL26" s="194"/>
      <c r="TOM26" s="194"/>
      <c r="TON26" s="194"/>
      <c r="TOO26" s="194"/>
      <c r="TOP26" s="194"/>
      <c r="TOQ26" s="194"/>
      <c r="TOR26" s="194"/>
      <c r="TOS26" s="194"/>
      <c r="TOT26" s="194"/>
      <c r="TOU26" s="194"/>
      <c r="TOV26" s="194"/>
      <c r="TOW26" s="194"/>
      <c r="TOX26" s="194"/>
      <c r="TOY26" s="194"/>
      <c r="TOZ26" s="194"/>
      <c r="TPA26" s="194"/>
      <c r="TPB26" s="194"/>
      <c r="TPC26" s="194"/>
      <c r="TPD26" s="194"/>
      <c r="TPE26" s="194"/>
      <c r="TPF26" s="194"/>
      <c r="TPG26" s="194"/>
      <c r="TPH26" s="194"/>
      <c r="TPI26" s="194"/>
      <c r="TPJ26" s="194"/>
      <c r="TPK26" s="194"/>
      <c r="TPL26" s="194"/>
      <c r="TPM26" s="194"/>
      <c r="TPN26" s="194"/>
      <c r="TPO26" s="194"/>
      <c r="TPP26" s="194"/>
      <c r="TPQ26" s="194"/>
      <c r="TPR26" s="194"/>
      <c r="TPS26" s="194"/>
      <c r="TPT26" s="194"/>
      <c r="TPU26" s="194"/>
      <c r="TPV26" s="194"/>
      <c r="TPW26" s="194"/>
      <c r="TPX26" s="194"/>
      <c r="TPY26" s="194"/>
      <c r="TPZ26" s="194"/>
      <c r="TQA26" s="194"/>
      <c r="TQB26" s="194"/>
      <c r="TQC26" s="194"/>
      <c r="TQD26" s="194"/>
      <c r="TQE26" s="194"/>
      <c r="TQF26" s="194"/>
      <c r="TQG26" s="194"/>
      <c r="TQH26" s="194"/>
      <c r="TQI26" s="194"/>
      <c r="TQJ26" s="194"/>
      <c r="TQK26" s="194"/>
      <c r="TQL26" s="194"/>
      <c r="TQM26" s="194"/>
      <c r="TQN26" s="194"/>
      <c r="TQO26" s="194"/>
      <c r="TQP26" s="194"/>
      <c r="TQQ26" s="194"/>
      <c r="TQR26" s="194"/>
      <c r="TQS26" s="194"/>
      <c r="TQT26" s="194"/>
      <c r="TQU26" s="194"/>
      <c r="TQV26" s="194"/>
      <c r="TQW26" s="194"/>
      <c r="TQX26" s="194"/>
      <c r="TQY26" s="194"/>
      <c r="TQZ26" s="194"/>
      <c r="TRA26" s="194"/>
      <c r="TRB26" s="194"/>
      <c r="TRC26" s="194"/>
      <c r="TRD26" s="194"/>
      <c r="TRE26" s="194"/>
      <c r="TRF26" s="194"/>
      <c r="TRG26" s="194"/>
      <c r="TRH26" s="194"/>
      <c r="TRI26" s="194"/>
      <c r="TRJ26" s="194"/>
      <c r="TRK26" s="194"/>
      <c r="TRL26" s="194"/>
      <c r="TRM26" s="194"/>
      <c r="TRN26" s="194"/>
      <c r="TRO26" s="194"/>
      <c r="TRP26" s="194"/>
      <c r="TRQ26" s="194"/>
      <c r="TRR26" s="194"/>
      <c r="TRS26" s="194"/>
      <c r="TRT26" s="194"/>
      <c r="TRU26" s="194"/>
      <c r="TRV26" s="194"/>
      <c r="TRW26" s="194"/>
      <c r="TRX26" s="194"/>
      <c r="TRY26" s="194"/>
      <c r="TRZ26" s="194"/>
      <c r="TSA26" s="194"/>
      <c r="TSB26" s="194"/>
      <c r="TSC26" s="194"/>
      <c r="TSD26" s="194"/>
      <c r="TSE26" s="194"/>
      <c r="TSF26" s="194"/>
      <c r="TSG26" s="194"/>
      <c r="TSH26" s="194"/>
      <c r="TSI26" s="194"/>
      <c r="TSJ26" s="194"/>
      <c r="TSK26" s="194"/>
      <c r="TSL26" s="194"/>
      <c r="TSM26" s="194"/>
      <c r="TSN26" s="194"/>
      <c r="TSO26" s="194"/>
      <c r="TSP26" s="194"/>
      <c r="TSQ26" s="194"/>
      <c r="TSR26" s="194"/>
      <c r="TSS26" s="194"/>
      <c r="TST26" s="194"/>
      <c r="TSU26" s="194"/>
      <c r="TSV26" s="194"/>
      <c r="TSW26" s="194"/>
      <c r="TSX26" s="194"/>
      <c r="TSY26" s="194"/>
      <c r="TSZ26" s="194"/>
      <c r="TTA26" s="194"/>
      <c r="TTB26" s="194"/>
      <c r="TTC26" s="194"/>
      <c r="TTD26" s="194"/>
      <c r="TTE26" s="194"/>
      <c r="TTF26" s="194"/>
      <c r="TTG26" s="194"/>
      <c r="TTH26" s="194"/>
      <c r="TTI26" s="194"/>
      <c r="TTJ26" s="194"/>
      <c r="TTK26" s="194"/>
      <c r="TTL26" s="194"/>
      <c r="TTM26" s="194"/>
      <c r="TTN26" s="194"/>
      <c r="TTO26" s="194"/>
      <c r="TTP26" s="194"/>
      <c r="TTQ26" s="194"/>
      <c r="TTR26" s="194"/>
      <c r="TTS26" s="194"/>
      <c r="TTT26" s="194"/>
      <c r="TTU26" s="194"/>
      <c r="TTV26" s="194"/>
      <c r="TTW26" s="194"/>
      <c r="TTX26" s="194"/>
      <c r="TTY26" s="194"/>
      <c r="TTZ26" s="194"/>
      <c r="TUA26" s="194"/>
      <c r="TUB26" s="194"/>
      <c r="TUC26" s="194"/>
      <c r="TUD26" s="194"/>
      <c r="TUE26" s="194"/>
      <c r="TUF26" s="194"/>
      <c r="TUG26" s="194"/>
      <c r="TUH26" s="194"/>
      <c r="TUI26" s="194"/>
      <c r="TUJ26" s="194"/>
      <c r="TUK26" s="194"/>
      <c r="TUL26" s="194"/>
      <c r="TUM26" s="194"/>
      <c r="TUN26" s="194"/>
      <c r="TUO26" s="194"/>
      <c r="TUP26" s="194"/>
      <c r="TUQ26" s="194"/>
      <c r="TUR26" s="194"/>
      <c r="TUS26" s="194"/>
      <c r="TUT26" s="194"/>
      <c r="TUU26" s="194"/>
      <c r="TUV26" s="194"/>
      <c r="TUW26" s="194"/>
      <c r="TUX26" s="194"/>
      <c r="TUY26" s="194"/>
      <c r="TUZ26" s="194"/>
      <c r="TVA26" s="194"/>
      <c r="TVB26" s="194"/>
      <c r="TVC26" s="194"/>
      <c r="TVD26" s="194"/>
      <c r="TVE26" s="194"/>
      <c r="TVF26" s="194"/>
      <c r="TVG26" s="194"/>
      <c r="TVH26" s="194"/>
      <c r="TVI26" s="194"/>
      <c r="TVJ26" s="194"/>
      <c r="TVK26" s="194"/>
      <c r="TVL26" s="194"/>
      <c r="TVM26" s="194"/>
      <c r="TVN26" s="194"/>
      <c r="TVO26" s="194"/>
      <c r="TVP26" s="194"/>
      <c r="TVQ26" s="194"/>
      <c r="TVR26" s="194"/>
      <c r="TVS26" s="194"/>
      <c r="TVT26" s="194"/>
      <c r="TVU26" s="194"/>
      <c r="TVV26" s="194"/>
      <c r="TVW26" s="194"/>
      <c r="TVX26" s="194"/>
      <c r="TVY26" s="194"/>
      <c r="TVZ26" s="194"/>
      <c r="TWA26" s="194"/>
      <c r="TWB26" s="194"/>
      <c r="TWC26" s="194"/>
      <c r="TWD26" s="194"/>
      <c r="TWE26" s="194"/>
      <c r="TWF26" s="194"/>
      <c r="TWG26" s="194"/>
      <c r="TWH26" s="194"/>
      <c r="TWI26" s="194"/>
      <c r="TWJ26" s="194"/>
      <c r="TWK26" s="194"/>
      <c r="TWL26" s="194"/>
      <c r="TWM26" s="194"/>
      <c r="TWN26" s="194"/>
      <c r="TWO26" s="194"/>
      <c r="TWP26" s="194"/>
      <c r="TWQ26" s="194"/>
      <c r="TWR26" s="194"/>
      <c r="TWS26" s="194"/>
      <c r="TWT26" s="194"/>
      <c r="TWU26" s="194"/>
      <c r="TWV26" s="194"/>
      <c r="TWW26" s="194"/>
      <c r="TWX26" s="194"/>
      <c r="TWY26" s="194"/>
      <c r="TWZ26" s="194"/>
      <c r="TXA26" s="194"/>
      <c r="TXB26" s="194"/>
      <c r="TXC26" s="194"/>
      <c r="TXD26" s="194"/>
      <c r="TXE26" s="194"/>
      <c r="TXF26" s="194"/>
      <c r="TXG26" s="194"/>
      <c r="TXH26" s="194"/>
      <c r="TXI26" s="194"/>
      <c r="TXJ26" s="194"/>
      <c r="TXK26" s="194"/>
      <c r="TXL26" s="194"/>
      <c r="TXM26" s="194"/>
      <c r="TXN26" s="194"/>
      <c r="TXO26" s="194"/>
      <c r="TXP26" s="194"/>
      <c r="TXQ26" s="194"/>
      <c r="TXR26" s="194"/>
      <c r="TXS26" s="194"/>
      <c r="TXT26" s="194"/>
      <c r="TXU26" s="194"/>
      <c r="TXV26" s="194"/>
      <c r="TXW26" s="194"/>
      <c r="TXX26" s="194"/>
      <c r="TXY26" s="194"/>
      <c r="TXZ26" s="194"/>
      <c r="TYA26" s="194"/>
      <c r="TYB26" s="194"/>
      <c r="TYC26" s="194"/>
      <c r="TYD26" s="194"/>
      <c r="TYE26" s="194"/>
      <c r="TYF26" s="194"/>
      <c r="TYG26" s="194"/>
      <c r="TYH26" s="194"/>
      <c r="TYI26" s="194"/>
      <c r="TYJ26" s="194"/>
      <c r="TYK26" s="194"/>
      <c r="TYL26" s="194"/>
      <c r="TYM26" s="194"/>
      <c r="TYN26" s="194"/>
      <c r="TYO26" s="194"/>
      <c r="TYP26" s="194"/>
      <c r="TYQ26" s="194"/>
      <c r="TYR26" s="194"/>
      <c r="TYS26" s="194"/>
      <c r="TYT26" s="194"/>
      <c r="TYU26" s="194"/>
      <c r="TYV26" s="194"/>
      <c r="TYW26" s="194"/>
      <c r="TYX26" s="194"/>
      <c r="TYY26" s="194"/>
      <c r="TYZ26" s="194"/>
      <c r="TZA26" s="194"/>
      <c r="TZB26" s="194"/>
      <c r="TZC26" s="194"/>
      <c r="TZD26" s="194"/>
      <c r="TZE26" s="194"/>
      <c r="TZF26" s="194"/>
      <c r="TZG26" s="194"/>
      <c r="TZH26" s="194"/>
      <c r="TZI26" s="194"/>
      <c r="TZJ26" s="194"/>
      <c r="TZK26" s="194"/>
      <c r="TZL26" s="194"/>
      <c r="TZM26" s="194"/>
      <c r="TZN26" s="194"/>
      <c r="TZO26" s="194"/>
      <c r="TZP26" s="194"/>
      <c r="TZQ26" s="194"/>
      <c r="TZR26" s="194"/>
      <c r="TZS26" s="194"/>
      <c r="TZT26" s="194"/>
      <c r="TZU26" s="194"/>
      <c r="TZV26" s="194"/>
      <c r="TZW26" s="194"/>
      <c r="TZX26" s="194"/>
      <c r="TZY26" s="194"/>
      <c r="TZZ26" s="194"/>
      <c r="UAA26" s="194"/>
      <c r="UAB26" s="194"/>
      <c r="UAC26" s="194"/>
      <c r="UAD26" s="194"/>
      <c r="UAE26" s="194"/>
      <c r="UAF26" s="194"/>
      <c r="UAG26" s="194"/>
      <c r="UAH26" s="194"/>
      <c r="UAI26" s="194"/>
      <c r="UAJ26" s="194"/>
      <c r="UAK26" s="194"/>
      <c r="UAL26" s="194"/>
      <c r="UAM26" s="194"/>
      <c r="UAN26" s="194"/>
      <c r="UAO26" s="194"/>
      <c r="UAP26" s="194"/>
      <c r="UAQ26" s="194"/>
      <c r="UAR26" s="194"/>
      <c r="UAS26" s="194"/>
      <c r="UAT26" s="194"/>
      <c r="UAU26" s="194"/>
      <c r="UAV26" s="194"/>
      <c r="UAW26" s="194"/>
      <c r="UAX26" s="194"/>
      <c r="UAY26" s="194"/>
      <c r="UAZ26" s="194"/>
      <c r="UBA26" s="194"/>
      <c r="UBB26" s="194"/>
      <c r="UBC26" s="194"/>
      <c r="UBD26" s="194"/>
      <c r="UBE26" s="194"/>
      <c r="UBF26" s="194"/>
      <c r="UBG26" s="194"/>
      <c r="UBH26" s="194"/>
      <c r="UBI26" s="194"/>
      <c r="UBJ26" s="194"/>
      <c r="UBK26" s="194"/>
      <c r="UBL26" s="194"/>
      <c r="UBM26" s="194"/>
      <c r="UBN26" s="194"/>
      <c r="UBO26" s="194"/>
      <c r="UBP26" s="194"/>
      <c r="UBQ26" s="194"/>
      <c r="UBR26" s="194"/>
      <c r="UBS26" s="194"/>
      <c r="UBT26" s="194"/>
      <c r="UBU26" s="194"/>
      <c r="UBV26" s="194"/>
      <c r="UBW26" s="194"/>
      <c r="UBX26" s="194"/>
      <c r="UBY26" s="194"/>
      <c r="UBZ26" s="194"/>
      <c r="UCA26" s="194"/>
      <c r="UCB26" s="194"/>
      <c r="UCC26" s="194"/>
      <c r="UCD26" s="194"/>
      <c r="UCE26" s="194"/>
      <c r="UCF26" s="194"/>
      <c r="UCG26" s="194"/>
      <c r="UCH26" s="194"/>
      <c r="UCI26" s="194"/>
      <c r="UCJ26" s="194"/>
      <c r="UCK26" s="194"/>
      <c r="UCL26" s="194"/>
      <c r="UCM26" s="194"/>
      <c r="UCN26" s="194"/>
      <c r="UCO26" s="194"/>
      <c r="UCP26" s="194"/>
      <c r="UCQ26" s="194"/>
      <c r="UCR26" s="194"/>
      <c r="UCS26" s="194"/>
      <c r="UCT26" s="194"/>
      <c r="UCU26" s="194"/>
      <c r="UCV26" s="194"/>
      <c r="UCW26" s="194"/>
      <c r="UCX26" s="194"/>
      <c r="UCY26" s="194"/>
      <c r="UCZ26" s="194"/>
      <c r="UDA26" s="194"/>
      <c r="UDB26" s="194"/>
      <c r="UDC26" s="194"/>
      <c r="UDD26" s="194"/>
      <c r="UDE26" s="194"/>
      <c r="UDF26" s="194"/>
      <c r="UDG26" s="194"/>
      <c r="UDH26" s="194"/>
      <c r="UDI26" s="194"/>
      <c r="UDJ26" s="194"/>
      <c r="UDK26" s="194"/>
      <c r="UDL26" s="194"/>
      <c r="UDM26" s="194"/>
      <c r="UDN26" s="194"/>
      <c r="UDO26" s="194"/>
      <c r="UDP26" s="194"/>
      <c r="UDQ26" s="194"/>
      <c r="UDR26" s="194"/>
      <c r="UDS26" s="194"/>
      <c r="UDT26" s="194"/>
      <c r="UDU26" s="194"/>
      <c r="UDV26" s="194"/>
      <c r="UDW26" s="194"/>
      <c r="UDX26" s="194"/>
      <c r="UDY26" s="194"/>
      <c r="UDZ26" s="194"/>
      <c r="UEA26" s="194"/>
      <c r="UEB26" s="194"/>
      <c r="UEC26" s="194"/>
      <c r="UED26" s="194"/>
      <c r="UEE26" s="194"/>
      <c r="UEF26" s="194"/>
      <c r="UEG26" s="194"/>
      <c r="UEH26" s="194"/>
      <c r="UEI26" s="194"/>
      <c r="UEJ26" s="194"/>
      <c r="UEK26" s="194"/>
      <c r="UEL26" s="194"/>
      <c r="UEM26" s="194"/>
      <c r="UEN26" s="194"/>
      <c r="UEO26" s="194"/>
      <c r="UEP26" s="194"/>
      <c r="UEQ26" s="194"/>
      <c r="UER26" s="194"/>
      <c r="UES26" s="194"/>
      <c r="UET26" s="194"/>
      <c r="UEU26" s="194"/>
      <c r="UEV26" s="194"/>
      <c r="UEW26" s="194"/>
      <c r="UEX26" s="194"/>
      <c r="UEY26" s="194"/>
      <c r="UEZ26" s="194"/>
      <c r="UFA26" s="194"/>
      <c r="UFB26" s="194"/>
      <c r="UFC26" s="194"/>
      <c r="UFD26" s="194"/>
      <c r="UFE26" s="194"/>
      <c r="UFF26" s="194"/>
      <c r="UFG26" s="194"/>
      <c r="UFH26" s="194"/>
      <c r="UFI26" s="194"/>
      <c r="UFJ26" s="194"/>
      <c r="UFK26" s="194"/>
      <c r="UFL26" s="194"/>
      <c r="UFM26" s="194"/>
      <c r="UFN26" s="194"/>
      <c r="UFO26" s="194"/>
      <c r="UFP26" s="194"/>
      <c r="UFQ26" s="194"/>
      <c r="UFR26" s="194"/>
      <c r="UFS26" s="194"/>
      <c r="UFT26" s="194"/>
      <c r="UFU26" s="194"/>
      <c r="UFV26" s="194"/>
      <c r="UFW26" s="194"/>
      <c r="UFX26" s="194"/>
      <c r="UFY26" s="194"/>
      <c r="UFZ26" s="194"/>
      <c r="UGA26" s="194"/>
      <c r="UGB26" s="194"/>
      <c r="UGC26" s="194"/>
      <c r="UGD26" s="194"/>
      <c r="UGE26" s="194"/>
      <c r="UGF26" s="194"/>
      <c r="UGG26" s="194"/>
      <c r="UGH26" s="194"/>
      <c r="UGI26" s="194"/>
      <c r="UGJ26" s="194"/>
      <c r="UGK26" s="194"/>
      <c r="UGL26" s="194"/>
      <c r="UGM26" s="194"/>
      <c r="UGN26" s="194"/>
      <c r="UGO26" s="194"/>
      <c r="UGP26" s="194"/>
      <c r="UGQ26" s="194"/>
      <c r="UGR26" s="194"/>
      <c r="UGS26" s="194"/>
      <c r="UGT26" s="194"/>
      <c r="UGU26" s="194"/>
      <c r="UGV26" s="194"/>
      <c r="UGW26" s="194"/>
      <c r="UGX26" s="194"/>
      <c r="UGY26" s="194"/>
      <c r="UGZ26" s="194"/>
      <c r="UHA26" s="194"/>
      <c r="UHB26" s="194"/>
      <c r="UHC26" s="194"/>
      <c r="UHD26" s="194"/>
      <c r="UHE26" s="194"/>
      <c r="UHF26" s="194"/>
      <c r="UHG26" s="194"/>
      <c r="UHH26" s="194"/>
      <c r="UHI26" s="194"/>
      <c r="UHJ26" s="194"/>
      <c r="UHK26" s="194"/>
      <c r="UHL26" s="194"/>
      <c r="UHM26" s="194"/>
      <c r="UHN26" s="194"/>
      <c r="UHO26" s="194"/>
      <c r="UHP26" s="194"/>
      <c r="UHQ26" s="194"/>
      <c r="UHR26" s="194"/>
      <c r="UHS26" s="194"/>
      <c r="UHT26" s="194"/>
      <c r="UHU26" s="194"/>
      <c r="UHV26" s="194"/>
      <c r="UHW26" s="194"/>
      <c r="UHX26" s="194"/>
      <c r="UHY26" s="194"/>
      <c r="UHZ26" s="194"/>
      <c r="UIA26" s="194"/>
      <c r="UIB26" s="194"/>
      <c r="UIC26" s="194"/>
      <c r="UID26" s="194"/>
      <c r="UIE26" s="194"/>
      <c r="UIF26" s="194"/>
      <c r="UIG26" s="194"/>
      <c r="UIH26" s="194"/>
      <c r="UII26" s="194"/>
      <c r="UIJ26" s="194"/>
      <c r="UIK26" s="194"/>
      <c r="UIL26" s="194"/>
      <c r="UIM26" s="194"/>
      <c r="UIN26" s="194"/>
      <c r="UIO26" s="194"/>
      <c r="UIP26" s="194"/>
      <c r="UIQ26" s="194"/>
      <c r="UIR26" s="194"/>
      <c r="UIS26" s="194"/>
      <c r="UIT26" s="194"/>
      <c r="UIU26" s="194"/>
      <c r="UIV26" s="194"/>
      <c r="UIW26" s="194"/>
      <c r="UIX26" s="194"/>
      <c r="UIY26" s="194"/>
      <c r="UIZ26" s="194"/>
      <c r="UJA26" s="194"/>
      <c r="UJB26" s="194"/>
      <c r="UJC26" s="194"/>
      <c r="UJD26" s="194"/>
      <c r="UJE26" s="194"/>
      <c r="UJF26" s="194"/>
      <c r="UJG26" s="194"/>
      <c r="UJH26" s="194"/>
      <c r="UJI26" s="194"/>
      <c r="UJJ26" s="194"/>
      <c r="UJK26" s="194"/>
      <c r="UJL26" s="194"/>
      <c r="UJM26" s="194"/>
      <c r="UJN26" s="194"/>
      <c r="UJO26" s="194"/>
      <c r="UJP26" s="194"/>
      <c r="UJQ26" s="194"/>
      <c r="UJR26" s="194"/>
      <c r="UJS26" s="194"/>
      <c r="UJT26" s="194"/>
      <c r="UJU26" s="194"/>
      <c r="UJV26" s="194"/>
      <c r="UJW26" s="194"/>
      <c r="UJX26" s="194"/>
      <c r="UJY26" s="194"/>
      <c r="UJZ26" s="194"/>
      <c r="UKA26" s="194"/>
      <c r="UKB26" s="194"/>
      <c r="UKC26" s="194"/>
      <c r="UKD26" s="194"/>
      <c r="UKE26" s="194"/>
      <c r="UKF26" s="194"/>
      <c r="UKG26" s="194"/>
      <c r="UKH26" s="194"/>
      <c r="UKI26" s="194"/>
      <c r="UKJ26" s="194"/>
      <c r="UKK26" s="194"/>
      <c r="UKL26" s="194"/>
      <c r="UKM26" s="194"/>
      <c r="UKN26" s="194"/>
      <c r="UKO26" s="194"/>
      <c r="UKP26" s="194"/>
      <c r="UKQ26" s="194"/>
      <c r="UKR26" s="194"/>
      <c r="UKS26" s="194"/>
      <c r="UKT26" s="194"/>
      <c r="UKU26" s="194"/>
      <c r="UKV26" s="194"/>
      <c r="UKW26" s="194"/>
      <c r="UKX26" s="194"/>
      <c r="UKY26" s="194"/>
      <c r="UKZ26" s="194"/>
      <c r="ULA26" s="194"/>
      <c r="ULB26" s="194"/>
      <c r="ULC26" s="194"/>
      <c r="ULD26" s="194"/>
      <c r="ULE26" s="194"/>
      <c r="ULF26" s="194"/>
      <c r="ULG26" s="194"/>
      <c r="ULH26" s="194"/>
      <c r="ULI26" s="194"/>
      <c r="ULJ26" s="194"/>
      <c r="ULK26" s="194"/>
      <c r="ULL26" s="194"/>
      <c r="ULM26" s="194"/>
      <c r="ULN26" s="194"/>
      <c r="ULO26" s="194"/>
      <c r="ULP26" s="194"/>
      <c r="ULQ26" s="194"/>
      <c r="ULR26" s="194"/>
      <c r="ULS26" s="194"/>
      <c r="ULT26" s="194"/>
      <c r="ULU26" s="194"/>
      <c r="ULV26" s="194"/>
      <c r="ULW26" s="194"/>
      <c r="ULX26" s="194"/>
      <c r="ULY26" s="194"/>
      <c r="ULZ26" s="194"/>
      <c r="UMA26" s="194"/>
      <c r="UMB26" s="194"/>
      <c r="UMC26" s="194"/>
      <c r="UMD26" s="194"/>
      <c r="UME26" s="194"/>
      <c r="UMF26" s="194"/>
      <c r="UMG26" s="194"/>
      <c r="UMH26" s="194"/>
      <c r="UMI26" s="194"/>
      <c r="UMJ26" s="194"/>
      <c r="UMK26" s="194"/>
      <c r="UML26" s="194"/>
      <c r="UMM26" s="194"/>
      <c r="UMN26" s="194"/>
      <c r="UMO26" s="194"/>
      <c r="UMP26" s="194"/>
      <c r="UMQ26" s="194"/>
      <c r="UMR26" s="194"/>
      <c r="UMS26" s="194"/>
      <c r="UMT26" s="194"/>
      <c r="UMU26" s="194"/>
      <c r="UMV26" s="194"/>
      <c r="UMW26" s="194"/>
      <c r="UMX26" s="194"/>
      <c r="UMY26" s="194"/>
      <c r="UMZ26" s="194"/>
      <c r="UNA26" s="194"/>
      <c r="UNB26" s="194"/>
      <c r="UNC26" s="194"/>
      <c r="UND26" s="194"/>
      <c r="UNE26" s="194"/>
      <c r="UNF26" s="194"/>
      <c r="UNG26" s="194"/>
      <c r="UNH26" s="194"/>
      <c r="UNI26" s="194"/>
      <c r="UNJ26" s="194"/>
      <c r="UNK26" s="194"/>
      <c r="UNL26" s="194"/>
      <c r="UNM26" s="194"/>
      <c r="UNN26" s="194"/>
      <c r="UNO26" s="194"/>
      <c r="UNP26" s="194"/>
      <c r="UNQ26" s="194"/>
      <c r="UNR26" s="194"/>
      <c r="UNS26" s="194"/>
      <c r="UNT26" s="194"/>
      <c r="UNU26" s="194"/>
      <c r="UNV26" s="194"/>
      <c r="UNW26" s="194"/>
      <c r="UNX26" s="194"/>
      <c r="UNY26" s="194"/>
      <c r="UNZ26" s="194"/>
      <c r="UOA26" s="194"/>
      <c r="UOB26" s="194"/>
      <c r="UOC26" s="194"/>
      <c r="UOD26" s="194"/>
      <c r="UOE26" s="194"/>
      <c r="UOF26" s="194"/>
      <c r="UOG26" s="194"/>
      <c r="UOH26" s="194"/>
      <c r="UOI26" s="194"/>
      <c r="UOJ26" s="194"/>
      <c r="UOK26" s="194"/>
      <c r="UOL26" s="194"/>
      <c r="UOM26" s="194"/>
      <c r="UON26" s="194"/>
      <c r="UOO26" s="194"/>
      <c r="UOP26" s="194"/>
      <c r="UOQ26" s="194"/>
      <c r="UOR26" s="194"/>
      <c r="UOS26" s="194"/>
      <c r="UOT26" s="194"/>
      <c r="UOU26" s="194"/>
      <c r="UOV26" s="194"/>
      <c r="UOW26" s="194"/>
      <c r="UOX26" s="194"/>
      <c r="UOY26" s="194"/>
      <c r="UOZ26" s="194"/>
      <c r="UPA26" s="194"/>
      <c r="UPB26" s="194"/>
      <c r="UPC26" s="194"/>
      <c r="UPD26" s="194"/>
      <c r="UPE26" s="194"/>
      <c r="UPF26" s="194"/>
      <c r="UPG26" s="194"/>
      <c r="UPH26" s="194"/>
      <c r="UPI26" s="194"/>
      <c r="UPJ26" s="194"/>
      <c r="UPK26" s="194"/>
      <c r="UPL26" s="194"/>
      <c r="UPM26" s="194"/>
      <c r="UPN26" s="194"/>
      <c r="UPO26" s="194"/>
      <c r="UPP26" s="194"/>
      <c r="UPQ26" s="194"/>
      <c r="UPR26" s="194"/>
      <c r="UPS26" s="194"/>
      <c r="UPT26" s="194"/>
      <c r="UPU26" s="194"/>
      <c r="UPV26" s="194"/>
      <c r="UPW26" s="194"/>
      <c r="UPX26" s="194"/>
      <c r="UPY26" s="194"/>
      <c r="UPZ26" s="194"/>
      <c r="UQA26" s="194"/>
      <c r="UQB26" s="194"/>
      <c r="UQC26" s="194"/>
      <c r="UQD26" s="194"/>
      <c r="UQE26" s="194"/>
      <c r="UQF26" s="194"/>
      <c r="UQG26" s="194"/>
      <c r="UQH26" s="194"/>
      <c r="UQI26" s="194"/>
      <c r="UQJ26" s="194"/>
      <c r="UQK26" s="194"/>
      <c r="UQL26" s="194"/>
      <c r="UQM26" s="194"/>
      <c r="UQN26" s="194"/>
      <c r="UQO26" s="194"/>
      <c r="UQP26" s="194"/>
      <c r="UQQ26" s="194"/>
      <c r="UQR26" s="194"/>
      <c r="UQS26" s="194"/>
      <c r="UQT26" s="194"/>
      <c r="UQU26" s="194"/>
      <c r="UQV26" s="194"/>
      <c r="UQW26" s="194"/>
      <c r="UQX26" s="194"/>
      <c r="UQY26" s="194"/>
      <c r="UQZ26" s="194"/>
      <c r="URA26" s="194"/>
      <c r="URB26" s="194"/>
      <c r="URC26" s="194"/>
      <c r="URD26" s="194"/>
      <c r="URE26" s="194"/>
      <c r="URF26" s="194"/>
      <c r="URG26" s="194"/>
      <c r="URH26" s="194"/>
      <c r="URI26" s="194"/>
      <c r="URJ26" s="194"/>
      <c r="URK26" s="194"/>
      <c r="URL26" s="194"/>
      <c r="URM26" s="194"/>
      <c r="URN26" s="194"/>
      <c r="URO26" s="194"/>
      <c r="URP26" s="194"/>
      <c r="URQ26" s="194"/>
      <c r="URR26" s="194"/>
      <c r="URS26" s="194"/>
      <c r="URT26" s="194"/>
      <c r="URU26" s="194"/>
      <c r="URV26" s="194"/>
      <c r="URW26" s="194"/>
      <c r="URX26" s="194"/>
      <c r="URY26" s="194"/>
      <c r="URZ26" s="194"/>
      <c r="USA26" s="194"/>
      <c r="USB26" s="194"/>
      <c r="USC26" s="194"/>
      <c r="USD26" s="194"/>
      <c r="USE26" s="194"/>
      <c r="USF26" s="194"/>
      <c r="USG26" s="194"/>
      <c r="USH26" s="194"/>
      <c r="USI26" s="194"/>
      <c r="USJ26" s="194"/>
      <c r="USK26" s="194"/>
      <c r="USL26" s="194"/>
      <c r="USM26" s="194"/>
      <c r="USN26" s="194"/>
      <c r="USO26" s="194"/>
      <c r="USP26" s="194"/>
      <c r="USQ26" s="194"/>
      <c r="USR26" s="194"/>
      <c r="USS26" s="194"/>
      <c r="UST26" s="194"/>
      <c r="USU26" s="194"/>
      <c r="USV26" s="194"/>
      <c r="USW26" s="194"/>
      <c r="USX26" s="194"/>
      <c r="USY26" s="194"/>
      <c r="USZ26" s="194"/>
      <c r="UTA26" s="194"/>
      <c r="UTB26" s="194"/>
      <c r="UTC26" s="194"/>
      <c r="UTD26" s="194"/>
      <c r="UTE26" s="194"/>
      <c r="UTF26" s="194"/>
      <c r="UTG26" s="194"/>
      <c r="UTH26" s="194"/>
      <c r="UTI26" s="194"/>
      <c r="UTJ26" s="194"/>
      <c r="UTK26" s="194"/>
      <c r="UTL26" s="194"/>
      <c r="UTM26" s="194"/>
      <c r="UTN26" s="194"/>
      <c r="UTO26" s="194"/>
      <c r="UTP26" s="194"/>
      <c r="UTQ26" s="194"/>
      <c r="UTR26" s="194"/>
      <c r="UTS26" s="194"/>
      <c r="UTT26" s="194"/>
      <c r="UTU26" s="194"/>
      <c r="UTV26" s="194"/>
      <c r="UTW26" s="194"/>
      <c r="UTX26" s="194"/>
      <c r="UTY26" s="194"/>
      <c r="UTZ26" s="194"/>
      <c r="UUA26" s="194"/>
      <c r="UUB26" s="194"/>
      <c r="UUC26" s="194"/>
      <c r="UUD26" s="194"/>
      <c r="UUE26" s="194"/>
      <c r="UUF26" s="194"/>
      <c r="UUG26" s="194"/>
      <c r="UUH26" s="194"/>
      <c r="UUI26" s="194"/>
      <c r="UUJ26" s="194"/>
      <c r="UUK26" s="194"/>
      <c r="UUL26" s="194"/>
      <c r="UUM26" s="194"/>
      <c r="UUN26" s="194"/>
      <c r="UUO26" s="194"/>
      <c r="UUP26" s="194"/>
      <c r="UUQ26" s="194"/>
      <c r="UUR26" s="194"/>
      <c r="UUS26" s="194"/>
      <c r="UUT26" s="194"/>
      <c r="UUU26" s="194"/>
      <c r="UUV26" s="194"/>
      <c r="UUW26" s="194"/>
      <c r="UUX26" s="194"/>
      <c r="UUY26" s="194"/>
      <c r="UUZ26" s="194"/>
      <c r="UVA26" s="194"/>
      <c r="UVB26" s="194"/>
      <c r="UVC26" s="194"/>
      <c r="UVD26" s="194"/>
      <c r="UVE26" s="194"/>
      <c r="UVF26" s="194"/>
      <c r="UVG26" s="194"/>
      <c r="UVH26" s="194"/>
      <c r="UVI26" s="194"/>
      <c r="UVJ26" s="194"/>
      <c r="UVK26" s="194"/>
      <c r="UVL26" s="194"/>
      <c r="UVM26" s="194"/>
      <c r="UVN26" s="194"/>
      <c r="UVO26" s="194"/>
      <c r="UVP26" s="194"/>
      <c r="UVQ26" s="194"/>
      <c r="UVR26" s="194"/>
      <c r="UVS26" s="194"/>
      <c r="UVT26" s="194"/>
      <c r="UVU26" s="194"/>
      <c r="UVV26" s="194"/>
      <c r="UVW26" s="194"/>
      <c r="UVX26" s="194"/>
      <c r="UVY26" s="194"/>
      <c r="UVZ26" s="194"/>
      <c r="UWA26" s="194"/>
      <c r="UWB26" s="194"/>
      <c r="UWC26" s="194"/>
      <c r="UWD26" s="194"/>
      <c r="UWE26" s="194"/>
      <c r="UWF26" s="194"/>
      <c r="UWG26" s="194"/>
      <c r="UWH26" s="194"/>
      <c r="UWI26" s="194"/>
      <c r="UWJ26" s="194"/>
      <c r="UWK26" s="194"/>
      <c r="UWL26" s="194"/>
      <c r="UWM26" s="194"/>
      <c r="UWN26" s="194"/>
      <c r="UWO26" s="194"/>
      <c r="UWP26" s="194"/>
      <c r="UWQ26" s="194"/>
      <c r="UWR26" s="194"/>
      <c r="UWS26" s="194"/>
      <c r="UWT26" s="194"/>
      <c r="UWU26" s="194"/>
      <c r="UWV26" s="194"/>
      <c r="UWW26" s="194"/>
      <c r="UWX26" s="194"/>
      <c r="UWY26" s="194"/>
      <c r="UWZ26" s="194"/>
      <c r="UXA26" s="194"/>
      <c r="UXB26" s="194"/>
      <c r="UXC26" s="194"/>
      <c r="UXD26" s="194"/>
      <c r="UXE26" s="194"/>
      <c r="UXF26" s="194"/>
      <c r="UXG26" s="194"/>
      <c r="UXH26" s="194"/>
      <c r="UXI26" s="194"/>
      <c r="UXJ26" s="194"/>
      <c r="UXK26" s="194"/>
      <c r="UXL26" s="194"/>
      <c r="UXM26" s="194"/>
      <c r="UXN26" s="194"/>
      <c r="UXO26" s="194"/>
      <c r="UXP26" s="194"/>
      <c r="UXQ26" s="194"/>
      <c r="UXR26" s="194"/>
      <c r="UXS26" s="194"/>
      <c r="UXT26" s="194"/>
      <c r="UXU26" s="194"/>
      <c r="UXV26" s="194"/>
      <c r="UXW26" s="194"/>
      <c r="UXX26" s="194"/>
      <c r="UXY26" s="194"/>
      <c r="UXZ26" s="194"/>
      <c r="UYA26" s="194"/>
      <c r="UYB26" s="194"/>
      <c r="UYC26" s="194"/>
      <c r="UYD26" s="194"/>
      <c r="UYE26" s="194"/>
      <c r="UYF26" s="194"/>
      <c r="UYG26" s="194"/>
      <c r="UYH26" s="194"/>
      <c r="UYI26" s="194"/>
      <c r="UYJ26" s="194"/>
      <c r="UYK26" s="194"/>
      <c r="UYL26" s="194"/>
      <c r="UYM26" s="194"/>
      <c r="UYN26" s="194"/>
      <c r="UYO26" s="194"/>
      <c r="UYP26" s="194"/>
      <c r="UYQ26" s="194"/>
      <c r="UYR26" s="194"/>
      <c r="UYS26" s="194"/>
      <c r="UYT26" s="194"/>
      <c r="UYU26" s="194"/>
      <c r="UYV26" s="194"/>
      <c r="UYW26" s="194"/>
      <c r="UYX26" s="194"/>
      <c r="UYY26" s="194"/>
      <c r="UYZ26" s="194"/>
      <c r="UZA26" s="194"/>
      <c r="UZB26" s="194"/>
      <c r="UZC26" s="194"/>
      <c r="UZD26" s="194"/>
      <c r="UZE26" s="194"/>
      <c r="UZF26" s="194"/>
      <c r="UZG26" s="194"/>
      <c r="UZH26" s="194"/>
      <c r="UZI26" s="194"/>
      <c r="UZJ26" s="194"/>
      <c r="UZK26" s="194"/>
      <c r="UZL26" s="194"/>
      <c r="UZM26" s="194"/>
      <c r="UZN26" s="194"/>
      <c r="UZO26" s="194"/>
      <c r="UZP26" s="194"/>
      <c r="UZQ26" s="194"/>
      <c r="UZR26" s="194"/>
      <c r="UZS26" s="194"/>
      <c r="UZT26" s="194"/>
      <c r="UZU26" s="194"/>
      <c r="UZV26" s="194"/>
      <c r="UZW26" s="194"/>
      <c r="UZX26" s="194"/>
      <c r="UZY26" s="194"/>
      <c r="UZZ26" s="194"/>
      <c r="VAA26" s="194"/>
      <c r="VAB26" s="194"/>
      <c r="VAC26" s="194"/>
      <c r="VAD26" s="194"/>
      <c r="VAE26" s="194"/>
      <c r="VAF26" s="194"/>
      <c r="VAG26" s="194"/>
      <c r="VAH26" s="194"/>
      <c r="VAI26" s="194"/>
      <c r="VAJ26" s="194"/>
      <c r="VAK26" s="194"/>
      <c r="VAL26" s="194"/>
      <c r="VAM26" s="194"/>
      <c r="VAN26" s="194"/>
      <c r="VAO26" s="194"/>
      <c r="VAP26" s="194"/>
      <c r="VAQ26" s="194"/>
      <c r="VAR26" s="194"/>
      <c r="VAS26" s="194"/>
      <c r="VAT26" s="194"/>
      <c r="VAU26" s="194"/>
      <c r="VAV26" s="194"/>
      <c r="VAW26" s="194"/>
      <c r="VAX26" s="194"/>
      <c r="VAY26" s="194"/>
      <c r="VAZ26" s="194"/>
      <c r="VBA26" s="194"/>
      <c r="VBB26" s="194"/>
      <c r="VBC26" s="194"/>
      <c r="VBD26" s="194"/>
      <c r="VBE26" s="194"/>
      <c r="VBF26" s="194"/>
      <c r="VBG26" s="194"/>
      <c r="VBH26" s="194"/>
      <c r="VBI26" s="194"/>
      <c r="VBJ26" s="194"/>
      <c r="VBK26" s="194"/>
      <c r="VBL26" s="194"/>
      <c r="VBM26" s="194"/>
      <c r="VBN26" s="194"/>
      <c r="VBO26" s="194"/>
      <c r="VBP26" s="194"/>
      <c r="VBQ26" s="194"/>
      <c r="VBR26" s="194"/>
      <c r="VBS26" s="194"/>
      <c r="VBT26" s="194"/>
      <c r="VBU26" s="194"/>
      <c r="VBV26" s="194"/>
      <c r="VBW26" s="194"/>
      <c r="VBX26" s="194"/>
      <c r="VBY26" s="194"/>
      <c r="VBZ26" s="194"/>
      <c r="VCA26" s="194"/>
      <c r="VCB26" s="194"/>
      <c r="VCC26" s="194"/>
      <c r="VCD26" s="194"/>
      <c r="VCE26" s="194"/>
      <c r="VCF26" s="194"/>
      <c r="VCG26" s="194"/>
      <c r="VCH26" s="194"/>
      <c r="VCI26" s="194"/>
      <c r="VCJ26" s="194"/>
      <c r="VCK26" s="194"/>
      <c r="VCL26" s="194"/>
      <c r="VCM26" s="194"/>
      <c r="VCN26" s="194"/>
      <c r="VCO26" s="194"/>
      <c r="VCP26" s="194"/>
      <c r="VCQ26" s="194"/>
      <c r="VCR26" s="194"/>
      <c r="VCS26" s="194"/>
      <c r="VCT26" s="194"/>
      <c r="VCU26" s="194"/>
      <c r="VCV26" s="194"/>
      <c r="VCW26" s="194"/>
      <c r="VCX26" s="194"/>
      <c r="VCY26" s="194"/>
      <c r="VCZ26" s="194"/>
      <c r="VDA26" s="194"/>
      <c r="VDB26" s="194"/>
      <c r="VDC26" s="194"/>
      <c r="VDD26" s="194"/>
      <c r="VDE26" s="194"/>
      <c r="VDF26" s="194"/>
      <c r="VDG26" s="194"/>
      <c r="VDH26" s="194"/>
      <c r="VDI26" s="194"/>
      <c r="VDJ26" s="194"/>
      <c r="VDK26" s="194"/>
      <c r="VDL26" s="194"/>
      <c r="VDM26" s="194"/>
      <c r="VDN26" s="194"/>
      <c r="VDO26" s="194"/>
      <c r="VDP26" s="194"/>
      <c r="VDQ26" s="194"/>
      <c r="VDR26" s="194"/>
      <c r="VDS26" s="194"/>
      <c r="VDT26" s="194"/>
      <c r="VDU26" s="194"/>
      <c r="VDV26" s="194"/>
      <c r="VDW26" s="194"/>
      <c r="VDX26" s="194"/>
      <c r="VDY26" s="194"/>
      <c r="VDZ26" s="194"/>
      <c r="VEA26" s="194"/>
      <c r="VEB26" s="194"/>
      <c r="VEC26" s="194"/>
      <c r="VED26" s="194"/>
      <c r="VEE26" s="194"/>
      <c r="VEF26" s="194"/>
      <c r="VEG26" s="194"/>
      <c r="VEH26" s="194"/>
      <c r="VEI26" s="194"/>
      <c r="VEJ26" s="194"/>
      <c r="VEK26" s="194"/>
      <c r="VEL26" s="194"/>
      <c r="VEM26" s="194"/>
      <c r="VEN26" s="194"/>
      <c r="VEO26" s="194"/>
      <c r="VEP26" s="194"/>
      <c r="VEQ26" s="194"/>
      <c r="VER26" s="194"/>
      <c r="VES26" s="194"/>
      <c r="VET26" s="194"/>
      <c r="VEU26" s="194"/>
      <c r="VEV26" s="194"/>
      <c r="VEW26" s="194"/>
      <c r="VEX26" s="194"/>
      <c r="VEY26" s="194"/>
      <c r="VEZ26" s="194"/>
      <c r="VFA26" s="194"/>
      <c r="VFB26" s="194"/>
      <c r="VFC26" s="194"/>
      <c r="VFD26" s="194"/>
      <c r="VFE26" s="194"/>
      <c r="VFF26" s="194"/>
      <c r="VFG26" s="194"/>
      <c r="VFH26" s="194"/>
      <c r="VFI26" s="194"/>
      <c r="VFJ26" s="194"/>
      <c r="VFK26" s="194"/>
      <c r="VFL26" s="194"/>
      <c r="VFM26" s="194"/>
      <c r="VFN26" s="194"/>
      <c r="VFO26" s="194"/>
      <c r="VFP26" s="194"/>
      <c r="VFQ26" s="194"/>
      <c r="VFR26" s="194"/>
      <c r="VFS26" s="194"/>
      <c r="VFT26" s="194"/>
      <c r="VFU26" s="194"/>
      <c r="VFV26" s="194"/>
      <c r="VFW26" s="194"/>
      <c r="VFX26" s="194"/>
      <c r="VFY26" s="194"/>
      <c r="VFZ26" s="194"/>
      <c r="VGA26" s="194"/>
      <c r="VGB26" s="194"/>
      <c r="VGC26" s="194"/>
      <c r="VGD26" s="194"/>
      <c r="VGE26" s="194"/>
      <c r="VGF26" s="194"/>
      <c r="VGG26" s="194"/>
      <c r="VGH26" s="194"/>
      <c r="VGI26" s="194"/>
      <c r="VGJ26" s="194"/>
      <c r="VGK26" s="194"/>
      <c r="VGL26" s="194"/>
      <c r="VGM26" s="194"/>
      <c r="VGN26" s="194"/>
      <c r="VGO26" s="194"/>
      <c r="VGP26" s="194"/>
      <c r="VGQ26" s="194"/>
      <c r="VGR26" s="194"/>
      <c r="VGS26" s="194"/>
      <c r="VGT26" s="194"/>
      <c r="VGU26" s="194"/>
      <c r="VGV26" s="194"/>
      <c r="VGW26" s="194"/>
      <c r="VGX26" s="194"/>
      <c r="VGY26" s="194"/>
      <c r="VGZ26" s="194"/>
      <c r="VHA26" s="194"/>
      <c r="VHB26" s="194"/>
      <c r="VHC26" s="194"/>
      <c r="VHD26" s="194"/>
      <c r="VHE26" s="194"/>
      <c r="VHF26" s="194"/>
      <c r="VHG26" s="194"/>
      <c r="VHH26" s="194"/>
      <c r="VHI26" s="194"/>
      <c r="VHJ26" s="194"/>
      <c r="VHK26" s="194"/>
      <c r="VHL26" s="194"/>
      <c r="VHM26" s="194"/>
      <c r="VHN26" s="194"/>
      <c r="VHO26" s="194"/>
      <c r="VHP26" s="194"/>
      <c r="VHQ26" s="194"/>
      <c r="VHR26" s="194"/>
      <c r="VHS26" s="194"/>
      <c r="VHT26" s="194"/>
      <c r="VHU26" s="194"/>
      <c r="VHV26" s="194"/>
      <c r="VHW26" s="194"/>
      <c r="VHX26" s="194"/>
      <c r="VHY26" s="194"/>
      <c r="VHZ26" s="194"/>
      <c r="VIA26" s="194"/>
      <c r="VIB26" s="194"/>
      <c r="VIC26" s="194"/>
      <c r="VID26" s="194"/>
      <c r="VIE26" s="194"/>
      <c r="VIF26" s="194"/>
      <c r="VIG26" s="194"/>
      <c r="VIH26" s="194"/>
      <c r="VII26" s="194"/>
      <c r="VIJ26" s="194"/>
      <c r="VIK26" s="194"/>
      <c r="VIL26" s="194"/>
      <c r="VIM26" s="194"/>
      <c r="VIN26" s="194"/>
      <c r="VIO26" s="194"/>
      <c r="VIP26" s="194"/>
      <c r="VIQ26" s="194"/>
      <c r="VIR26" s="194"/>
      <c r="VIS26" s="194"/>
      <c r="VIT26" s="194"/>
      <c r="VIU26" s="194"/>
      <c r="VIV26" s="194"/>
      <c r="VIW26" s="194"/>
      <c r="VIX26" s="194"/>
      <c r="VIY26" s="194"/>
      <c r="VIZ26" s="194"/>
      <c r="VJA26" s="194"/>
      <c r="VJB26" s="194"/>
      <c r="VJC26" s="194"/>
      <c r="VJD26" s="194"/>
      <c r="VJE26" s="194"/>
      <c r="VJF26" s="194"/>
      <c r="VJG26" s="194"/>
      <c r="VJH26" s="194"/>
      <c r="VJI26" s="194"/>
      <c r="VJJ26" s="194"/>
      <c r="VJK26" s="194"/>
      <c r="VJL26" s="194"/>
      <c r="VJM26" s="194"/>
      <c r="VJN26" s="194"/>
      <c r="VJO26" s="194"/>
      <c r="VJP26" s="194"/>
      <c r="VJQ26" s="194"/>
      <c r="VJR26" s="194"/>
      <c r="VJS26" s="194"/>
      <c r="VJT26" s="194"/>
      <c r="VJU26" s="194"/>
      <c r="VJV26" s="194"/>
      <c r="VJW26" s="194"/>
      <c r="VJX26" s="194"/>
      <c r="VJY26" s="194"/>
      <c r="VJZ26" s="194"/>
      <c r="VKA26" s="194"/>
      <c r="VKB26" s="194"/>
      <c r="VKC26" s="194"/>
      <c r="VKD26" s="194"/>
      <c r="VKE26" s="194"/>
      <c r="VKF26" s="194"/>
      <c r="VKG26" s="194"/>
      <c r="VKH26" s="194"/>
      <c r="VKI26" s="194"/>
      <c r="VKJ26" s="194"/>
      <c r="VKK26" s="194"/>
      <c r="VKL26" s="194"/>
      <c r="VKM26" s="194"/>
      <c r="VKN26" s="194"/>
      <c r="VKO26" s="194"/>
      <c r="VKP26" s="194"/>
      <c r="VKQ26" s="194"/>
      <c r="VKR26" s="194"/>
      <c r="VKS26" s="194"/>
      <c r="VKT26" s="194"/>
      <c r="VKU26" s="194"/>
      <c r="VKV26" s="194"/>
      <c r="VKW26" s="194"/>
      <c r="VKX26" s="194"/>
      <c r="VKY26" s="194"/>
      <c r="VKZ26" s="194"/>
      <c r="VLA26" s="194"/>
      <c r="VLB26" s="194"/>
      <c r="VLC26" s="194"/>
      <c r="VLD26" s="194"/>
      <c r="VLE26" s="194"/>
      <c r="VLF26" s="194"/>
      <c r="VLG26" s="194"/>
      <c r="VLH26" s="194"/>
      <c r="VLI26" s="194"/>
      <c r="VLJ26" s="194"/>
      <c r="VLK26" s="194"/>
      <c r="VLL26" s="194"/>
      <c r="VLM26" s="194"/>
      <c r="VLN26" s="194"/>
      <c r="VLO26" s="194"/>
      <c r="VLP26" s="194"/>
      <c r="VLQ26" s="194"/>
      <c r="VLR26" s="194"/>
      <c r="VLS26" s="194"/>
      <c r="VLT26" s="194"/>
      <c r="VLU26" s="194"/>
      <c r="VLV26" s="194"/>
      <c r="VLW26" s="194"/>
      <c r="VLX26" s="194"/>
      <c r="VLY26" s="194"/>
      <c r="VLZ26" s="194"/>
      <c r="VMA26" s="194"/>
      <c r="VMB26" s="194"/>
      <c r="VMC26" s="194"/>
      <c r="VMD26" s="194"/>
      <c r="VME26" s="194"/>
      <c r="VMF26" s="194"/>
      <c r="VMG26" s="194"/>
      <c r="VMH26" s="194"/>
      <c r="VMI26" s="194"/>
      <c r="VMJ26" s="194"/>
      <c r="VMK26" s="194"/>
      <c r="VML26" s="194"/>
      <c r="VMM26" s="194"/>
      <c r="VMN26" s="194"/>
      <c r="VMO26" s="194"/>
      <c r="VMP26" s="194"/>
      <c r="VMQ26" s="194"/>
      <c r="VMR26" s="194"/>
      <c r="VMS26" s="194"/>
      <c r="VMT26" s="194"/>
      <c r="VMU26" s="194"/>
      <c r="VMV26" s="194"/>
      <c r="VMW26" s="194"/>
      <c r="VMX26" s="194"/>
      <c r="VMY26" s="194"/>
      <c r="VMZ26" s="194"/>
      <c r="VNA26" s="194"/>
      <c r="VNB26" s="194"/>
      <c r="VNC26" s="194"/>
      <c r="VND26" s="194"/>
      <c r="VNE26" s="194"/>
      <c r="VNF26" s="194"/>
      <c r="VNG26" s="194"/>
      <c r="VNH26" s="194"/>
      <c r="VNI26" s="194"/>
      <c r="VNJ26" s="194"/>
      <c r="VNK26" s="194"/>
      <c r="VNL26" s="194"/>
      <c r="VNM26" s="194"/>
      <c r="VNN26" s="194"/>
      <c r="VNO26" s="194"/>
      <c r="VNP26" s="194"/>
      <c r="VNQ26" s="194"/>
      <c r="VNR26" s="194"/>
      <c r="VNS26" s="194"/>
      <c r="VNT26" s="194"/>
      <c r="VNU26" s="194"/>
      <c r="VNV26" s="194"/>
      <c r="VNW26" s="194"/>
      <c r="VNX26" s="194"/>
      <c r="VNY26" s="194"/>
      <c r="VNZ26" s="194"/>
      <c r="VOA26" s="194"/>
      <c r="VOB26" s="194"/>
      <c r="VOC26" s="194"/>
      <c r="VOD26" s="194"/>
      <c r="VOE26" s="194"/>
      <c r="VOF26" s="194"/>
      <c r="VOG26" s="194"/>
      <c r="VOH26" s="194"/>
      <c r="VOI26" s="194"/>
      <c r="VOJ26" s="194"/>
      <c r="VOK26" s="194"/>
      <c r="VOL26" s="194"/>
      <c r="VOM26" s="194"/>
      <c r="VON26" s="194"/>
      <c r="VOO26" s="194"/>
      <c r="VOP26" s="194"/>
      <c r="VOQ26" s="194"/>
      <c r="VOR26" s="194"/>
      <c r="VOS26" s="194"/>
      <c r="VOT26" s="194"/>
      <c r="VOU26" s="194"/>
      <c r="VOV26" s="194"/>
      <c r="VOW26" s="194"/>
      <c r="VOX26" s="194"/>
      <c r="VOY26" s="194"/>
      <c r="VOZ26" s="194"/>
      <c r="VPA26" s="194"/>
      <c r="VPB26" s="194"/>
      <c r="VPC26" s="194"/>
      <c r="VPD26" s="194"/>
      <c r="VPE26" s="194"/>
      <c r="VPF26" s="194"/>
      <c r="VPG26" s="194"/>
      <c r="VPH26" s="194"/>
      <c r="VPI26" s="194"/>
      <c r="VPJ26" s="194"/>
      <c r="VPK26" s="194"/>
      <c r="VPL26" s="194"/>
      <c r="VPM26" s="194"/>
      <c r="VPN26" s="194"/>
      <c r="VPO26" s="194"/>
      <c r="VPP26" s="194"/>
      <c r="VPQ26" s="194"/>
      <c r="VPR26" s="194"/>
      <c r="VPS26" s="194"/>
      <c r="VPT26" s="194"/>
      <c r="VPU26" s="194"/>
      <c r="VPV26" s="194"/>
      <c r="VPW26" s="194"/>
      <c r="VPX26" s="194"/>
      <c r="VPY26" s="194"/>
      <c r="VPZ26" s="194"/>
      <c r="VQA26" s="194"/>
      <c r="VQB26" s="194"/>
      <c r="VQC26" s="194"/>
      <c r="VQD26" s="194"/>
      <c r="VQE26" s="194"/>
      <c r="VQF26" s="194"/>
      <c r="VQG26" s="194"/>
      <c r="VQH26" s="194"/>
      <c r="VQI26" s="194"/>
      <c r="VQJ26" s="194"/>
      <c r="VQK26" s="194"/>
      <c r="VQL26" s="194"/>
      <c r="VQM26" s="194"/>
      <c r="VQN26" s="194"/>
      <c r="VQO26" s="194"/>
      <c r="VQP26" s="194"/>
      <c r="VQQ26" s="194"/>
      <c r="VQR26" s="194"/>
      <c r="VQS26" s="194"/>
      <c r="VQT26" s="194"/>
      <c r="VQU26" s="194"/>
      <c r="VQV26" s="194"/>
      <c r="VQW26" s="194"/>
      <c r="VQX26" s="194"/>
      <c r="VQY26" s="194"/>
      <c r="VQZ26" s="194"/>
      <c r="VRA26" s="194"/>
      <c r="VRB26" s="194"/>
      <c r="VRC26" s="194"/>
      <c r="VRD26" s="194"/>
      <c r="VRE26" s="194"/>
      <c r="VRF26" s="194"/>
      <c r="VRG26" s="194"/>
      <c r="VRH26" s="194"/>
      <c r="VRI26" s="194"/>
      <c r="VRJ26" s="194"/>
      <c r="VRK26" s="194"/>
      <c r="VRL26" s="194"/>
      <c r="VRM26" s="194"/>
      <c r="VRN26" s="194"/>
      <c r="VRO26" s="194"/>
      <c r="VRP26" s="194"/>
      <c r="VRQ26" s="194"/>
      <c r="VRR26" s="194"/>
      <c r="VRS26" s="194"/>
      <c r="VRT26" s="194"/>
      <c r="VRU26" s="194"/>
      <c r="VRV26" s="194"/>
      <c r="VRW26" s="194"/>
      <c r="VRX26" s="194"/>
      <c r="VRY26" s="194"/>
      <c r="VRZ26" s="194"/>
      <c r="VSA26" s="194"/>
      <c r="VSB26" s="194"/>
      <c r="VSC26" s="194"/>
      <c r="VSD26" s="194"/>
      <c r="VSE26" s="194"/>
      <c r="VSF26" s="194"/>
      <c r="VSG26" s="194"/>
      <c r="VSH26" s="194"/>
      <c r="VSI26" s="194"/>
      <c r="VSJ26" s="194"/>
      <c r="VSK26" s="194"/>
      <c r="VSL26" s="194"/>
      <c r="VSM26" s="194"/>
      <c r="VSN26" s="194"/>
      <c r="VSO26" s="194"/>
      <c r="VSP26" s="194"/>
      <c r="VSQ26" s="194"/>
      <c r="VSR26" s="194"/>
      <c r="VSS26" s="194"/>
      <c r="VST26" s="194"/>
      <c r="VSU26" s="194"/>
      <c r="VSV26" s="194"/>
      <c r="VSW26" s="194"/>
      <c r="VSX26" s="194"/>
      <c r="VSY26" s="194"/>
      <c r="VSZ26" s="194"/>
      <c r="VTA26" s="194"/>
      <c r="VTB26" s="194"/>
      <c r="VTC26" s="194"/>
      <c r="VTD26" s="194"/>
      <c r="VTE26" s="194"/>
      <c r="VTF26" s="194"/>
      <c r="VTG26" s="194"/>
      <c r="VTH26" s="194"/>
      <c r="VTI26" s="194"/>
      <c r="VTJ26" s="194"/>
      <c r="VTK26" s="194"/>
      <c r="VTL26" s="194"/>
      <c r="VTM26" s="194"/>
      <c r="VTN26" s="194"/>
      <c r="VTO26" s="194"/>
      <c r="VTP26" s="194"/>
      <c r="VTQ26" s="194"/>
      <c r="VTR26" s="194"/>
      <c r="VTS26" s="194"/>
      <c r="VTT26" s="194"/>
      <c r="VTU26" s="194"/>
      <c r="VTV26" s="194"/>
      <c r="VTW26" s="194"/>
      <c r="VTX26" s="194"/>
      <c r="VTY26" s="194"/>
      <c r="VTZ26" s="194"/>
      <c r="VUA26" s="194"/>
      <c r="VUB26" s="194"/>
      <c r="VUC26" s="194"/>
      <c r="VUD26" s="194"/>
      <c r="VUE26" s="194"/>
      <c r="VUF26" s="194"/>
      <c r="VUG26" s="194"/>
      <c r="VUH26" s="194"/>
      <c r="VUI26" s="194"/>
      <c r="VUJ26" s="194"/>
      <c r="VUK26" s="194"/>
      <c r="VUL26" s="194"/>
      <c r="VUM26" s="194"/>
      <c r="VUN26" s="194"/>
      <c r="VUO26" s="194"/>
      <c r="VUP26" s="194"/>
      <c r="VUQ26" s="194"/>
      <c r="VUR26" s="194"/>
      <c r="VUS26" s="194"/>
      <c r="VUT26" s="194"/>
      <c r="VUU26" s="194"/>
      <c r="VUV26" s="194"/>
      <c r="VUW26" s="194"/>
      <c r="VUX26" s="194"/>
      <c r="VUY26" s="194"/>
      <c r="VUZ26" s="194"/>
      <c r="VVA26" s="194"/>
      <c r="VVB26" s="194"/>
      <c r="VVC26" s="194"/>
      <c r="VVD26" s="194"/>
      <c r="VVE26" s="194"/>
      <c r="VVF26" s="194"/>
      <c r="VVG26" s="194"/>
      <c r="VVH26" s="194"/>
      <c r="VVI26" s="194"/>
      <c r="VVJ26" s="194"/>
      <c r="VVK26" s="194"/>
      <c r="VVL26" s="194"/>
      <c r="VVM26" s="194"/>
      <c r="VVN26" s="194"/>
      <c r="VVO26" s="194"/>
      <c r="VVP26" s="194"/>
      <c r="VVQ26" s="194"/>
      <c r="VVR26" s="194"/>
      <c r="VVS26" s="194"/>
      <c r="VVT26" s="194"/>
      <c r="VVU26" s="194"/>
      <c r="VVV26" s="194"/>
      <c r="VVW26" s="194"/>
      <c r="VVX26" s="194"/>
      <c r="VVY26" s="194"/>
      <c r="VVZ26" s="194"/>
      <c r="VWA26" s="194"/>
      <c r="VWB26" s="194"/>
      <c r="VWC26" s="194"/>
      <c r="VWD26" s="194"/>
      <c r="VWE26" s="194"/>
      <c r="VWF26" s="194"/>
      <c r="VWG26" s="194"/>
      <c r="VWH26" s="194"/>
      <c r="VWI26" s="194"/>
      <c r="VWJ26" s="194"/>
      <c r="VWK26" s="194"/>
      <c r="VWL26" s="194"/>
      <c r="VWM26" s="194"/>
      <c r="VWN26" s="194"/>
      <c r="VWO26" s="194"/>
      <c r="VWP26" s="194"/>
      <c r="VWQ26" s="194"/>
      <c r="VWR26" s="194"/>
      <c r="VWS26" s="194"/>
      <c r="VWT26" s="194"/>
      <c r="VWU26" s="194"/>
      <c r="VWV26" s="194"/>
      <c r="VWW26" s="194"/>
      <c r="VWX26" s="194"/>
      <c r="VWY26" s="194"/>
      <c r="VWZ26" s="194"/>
      <c r="VXA26" s="194"/>
      <c r="VXB26" s="194"/>
      <c r="VXC26" s="194"/>
      <c r="VXD26" s="194"/>
      <c r="VXE26" s="194"/>
      <c r="VXF26" s="194"/>
      <c r="VXG26" s="194"/>
      <c r="VXH26" s="194"/>
      <c r="VXI26" s="194"/>
      <c r="VXJ26" s="194"/>
      <c r="VXK26" s="194"/>
      <c r="VXL26" s="194"/>
      <c r="VXM26" s="194"/>
      <c r="VXN26" s="194"/>
      <c r="VXO26" s="194"/>
      <c r="VXP26" s="194"/>
      <c r="VXQ26" s="194"/>
      <c r="VXR26" s="194"/>
      <c r="VXS26" s="194"/>
      <c r="VXT26" s="194"/>
      <c r="VXU26" s="194"/>
      <c r="VXV26" s="194"/>
      <c r="VXW26" s="194"/>
      <c r="VXX26" s="194"/>
      <c r="VXY26" s="194"/>
      <c r="VXZ26" s="194"/>
      <c r="VYA26" s="194"/>
      <c r="VYB26" s="194"/>
      <c r="VYC26" s="194"/>
      <c r="VYD26" s="194"/>
      <c r="VYE26" s="194"/>
      <c r="VYF26" s="194"/>
      <c r="VYG26" s="194"/>
      <c r="VYH26" s="194"/>
      <c r="VYI26" s="194"/>
      <c r="VYJ26" s="194"/>
      <c r="VYK26" s="194"/>
      <c r="VYL26" s="194"/>
      <c r="VYM26" s="194"/>
      <c r="VYN26" s="194"/>
      <c r="VYO26" s="194"/>
      <c r="VYP26" s="194"/>
      <c r="VYQ26" s="194"/>
      <c r="VYR26" s="194"/>
      <c r="VYS26" s="194"/>
      <c r="VYT26" s="194"/>
      <c r="VYU26" s="194"/>
      <c r="VYV26" s="194"/>
      <c r="VYW26" s="194"/>
      <c r="VYX26" s="194"/>
      <c r="VYY26" s="194"/>
      <c r="VYZ26" s="194"/>
      <c r="VZA26" s="194"/>
      <c r="VZB26" s="194"/>
      <c r="VZC26" s="194"/>
      <c r="VZD26" s="194"/>
      <c r="VZE26" s="194"/>
      <c r="VZF26" s="194"/>
      <c r="VZG26" s="194"/>
      <c r="VZH26" s="194"/>
      <c r="VZI26" s="194"/>
      <c r="VZJ26" s="194"/>
      <c r="VZK26" s="194"/>
      <c r="VZL26" s="194"/>
      <c r="VZM26" s="194"/>
      <c r="VZN26" s="194"/>
      <c r="VZO26" s="194"/>
      <c r="VZP26" s="194"/>
      <c r="VZQ26" s="194"/>
      <c r="VZR26" s="194"/>
      <c r="VZS26" s="194"/>
      <c r="VZT26" s="194"/>
      <c r="VZU26" s="194"/>
      <c r="VZV26" s="194"/>
      <c r="VZW26" s="194"/>
      <c r="VZX26" s="194"/>
      <c r="VZY26" s="194"/>
      <c r="VZZ26" s="194"/>
      <c r="WAA26" s="194"/>
      <c r="WAB26" s="194"/>
      <c r="WAC26" s="194"/>
      <c r="WAD26" s="194"/>
      <c r="WAE26" s="194"/>
      <c r="WAF26" s="194"/>
      <c r="WAG26" s="194"/>
      <c r="WAH26" s="194"/>
      <c r="WAI26" s="194"/>
      <c r="WAJ26" s="194"/>
      <c r="WAK26" s="194"/>
      <c r="WAL26" s="194"/>
      <c r="WAM26" s="194"/>
      <c r="WAN26" s="194"/>
      <c r="WAO26" s="194"/>
      <c r="WAP26" s="194"/>
      <c r="WAQ26" s="194"/>
      <c r="WAR26" s="194"/>
      <c r="WAS26" s="194"/>
      <c r="WAT26" s="194"/>
      <c r="WAU26" s="194"/>
      <c r="WAV26" s="194"/>
      <c r="WAW26" s="194"/>
      <c r="WAX26" s="194"/>
      <c r="WAY26" s="194"/>
      <c r="WAZ26" s="194"/>
      <c r="WBA26" s="194"/>
      <c r="WBB26" s="194"/>
      <c r="WBC26" s="194"/>
      <c r="WBD26" s="194"/>
      <c r="WBE26" s="194"/>
      <c r="WBF26" s="194"/>
      <c r="WBG26" s="194"/>
      <c r="WBH26" s="194"/>
      <c r="WBI26" s="194"/>
      <c r="WBJ26" s="194"/>
      <c r="WBK26" s="194"/>
      <c r="WBL26" s="194"/>
      <c r="WBM26" s="194"/>
      <c r="WBN26" s="194"/>
      <c r="WBO26" s="194"/>
      <c r="WBP26" s="194"/>
      <c r="WBQ26" s="194"/>
      <c r="WBR26" s="194"/>
      <c r="WBS26" s="194"/>
      <c r="WBT26" s="194"/>
      <c r="WBU26" s="194"/>
      <c r="WBV26" s="194"/>
      <c r="WBW26" s="194"/>
      <c r="WBX26" s="194"/>
      <c r="WBY26" s="194"/>
      <c r="WBZ26" s="194"/>
      <c r="WCA26" s="194"/>
      <c r="WCB26" s="194"/>
      <c r="WCC26" s="194"/>
      <c r="WCD26" s="194"/>
      <c r="WCE26" s="194"/>
      <c r="WCF26" s="194"/>
      <c r="WCG26" s="194"/>
      <c r="WCH26" s="194"/>
      <c r="WCI26" s="194"/>
      <c r="WCJ26" s="194"/>
      <c r="WCK26" s="194"/>
      <c r="WCL26" s="194"/>
      <c r="WCM26" s="194"/>
      <c r="WCN26" s="194"/>
      <c r="WCO26" s="194"/>
      <c r="WCP26" s="194"/>
      <c r="WCQ26" s="194"/>
      <c r="WCR26" s="194"/>
      <c r="WCS26" s="194"/>
      <c r="WCT26" s="194"/>
      <c r="WCU26" s="194"/>
      <c r="WCV26" s="194"/>
      <c r="WCW26" s="194"/>
      <c r="WCX26" s="194"/>
      <c r="WCY26" s="194"/>
      <c r="WCZ26" s="194"/>
      <c r="WDA26" s="194"/>
      <c r="WDB26" s="194"/>
      <c r="WDC26" s="194"/>
      <c r="WDD26" s="194"/>
      <c r="WDE26" s="194"/>
      <c r="WDF26" s="194"/>
      <c r="WDG26" s="194"/>
      <c r="WDH26" s="194"/>
      <c r="WDI26" s="194"/>
      <c r="WDJ26" s="194"/>
      <c r="WDK26" s="194"/>
      <c r="WDL26" s="194"/>
      <c r="WDM26" s="194"/>
      <c r="WDN26" s="194"/>
      <c r="WDO26" s="194"/>
      <c r="WDP26" s="194"/>
      <c r="WDQ26" s="194"/>
      <c r="WDR26" s="194"/>
      <c r="WDS26" s="194"/>
      <c r="WDT26" s="194"/>
      <c r="WDU26" s="194"/>
      <c r="WDV26" s="194"/>
      <c r="WDW26" s="194"/>
      <c r="WDX26" s="194"/>
      <c r="WDY26" s="194"/>
      <c r="WDZ26" s="194"/>
      <c r="WEA26" s="194"/>
      <c r="WEB26" s="194"/>
      <c r="WEC26" s="194"/>
      <c r="WED26" s="194"/>
      <c r="WEE26" s="194"/>
      <c r="WEF26" s="194"/>
      <c r="WEG26" s="194"/>
      <c r="WEH26" s="194"/>
      <c r="WEI26" s="194"/>
      <c r="WEJ26" s="194"/>
      <c r="WEK26" s="194"/>
      <c r="WEL26" s="194"/>
      <c r="WEM26" s="194"/>
      <c r="WEN26" s="194"/>
      <c r="WEO26" s="194"/>
      <c r="WEP26" s="194"/>
      <c r="WEQ26" s="194"/>
      <c r="WER26" s="194"/>
      <c r="WES26" s="194"/>
      <c r="WET26" s="194"/>
      <c r="WEU26" s="194"/>
      <c r="WEV26" s="194"/>
      <c r="WEW26" s="194"/>
      <c r="WEX26" s="194"/>
      <c r="WEY26" s="194"/>
      <c r="WEZ26" s="194"/>
      <c r="WFA26" s="194"/>
      <c r="WFB26" s="194"/>
      <c r="WFC26" s="194"/>
      <c r="WFD26" s="194"/>
      <c r="WFE26" s="194"/>
      <c r="WFF26" s="194"/>
      <c r="WFG26" s="194"/>
      <c r="WFH26" s="194"/>
      <c r="WFI26" s="194"/>
      <c r="WFJ26" s="194"/>
      <c r="WFK26" s="194"/>
      <c r="WFL26" s="194"/>
      <c r="WFM26" s="194"/>
      <c r="WFN26" s="194"/>
      <c r="WFO26" s="194"/>
      <c r="WFP26" s="194"/>
      <c r="WFQ26" s="194"/>
      <c r="WFR26" s="194"/>
      <c r="WFS26" s="194"/>
      <c r="WFT26" s="194"/>
      <c r="WFU26" s="194"/>
      <c r="WFV26" s="194"/>
      <c r="WFW26" s="194"/>
      <c r="WFX26" s="194"/>
      <c r="WFY26" s="194"/>
      <c r="WFZ26" s="194"/>
      <c r="WGA26" s="194"/>
      <c r="WGB26" s="194"/>
      <c r="WGC26" s="194"/>
      <c r="WGD26" s="194"/>
      <c r="WGE26" s="194"/>
      <c r="WGF26" s="194"/>
      <c r="WGG26" s="194"/>
      <c r="WGH26" s="194"/>
      <c r="WGI26" s="194"/>
      <c r="WGJ26" s="194"/>
      <c r="WGK26" s="194"/>
      <c r="WGL26" s="194"/>
      <c r="WGM26" s="194"/>
      <c r="WGN26" s="194"/>
      <c r="WGO26" s="194"/>
      <c r="WGP26" s="194"/>
      <c r="WGQ26" s="194"/>
      <c r="WGR26" s="194"/>
      <c r="WGS26" s="194"/>
      <c r="WGT26" s="194"/>
      <c r="WGU26" s="194"/>
      <c r="WGV26" s="194"/>
      <c r="WGW26" s="194"/>
      <c r="WGX26" s="194"/>
      <c r="WGY26" s="194"/>
      <c r="WGZ26" s="194"/>
      <c r="WHA26" s="194"/>
      <c r="WHB26" s="194"/>
      <c r="WHC26" s="194"/>
      <c r="WHD26" s="194"/>
      <c r="WHE26" s="194"/>
      <c r="WHF26" s="194"/>
      <c r="WHG26" s="194"/>
      <c r="WHH26" s="194"/>
      <c r="WHI26" s="194"/>
      <c r="WHJ26" s="194"/>
      <c r="WHK26" s="194"/>
      <c r="WHL26" s="194"/>
      <c r="WHM26" s="194"/>
      <c r="WHN26" s="194"/>
      <c r="WHO26" s="194"/>
      <c r="WHP26" s="194"/>
      <c r="WHQ26" s="194"/>
      <c r="WHR26" s="194"/>
      <c r="WHS26" s="194"/>
      <c r="WHT26" s="194"/>
      <c r="WHU26" s="194"/>
      <c r="WHV26" s="194"/>
      <c r="WHW26" s="194"/>
      <c r="WHX26" s="194"/>
      <c r="WHY26" s="194"/>
      <c r="WHZ26" s="194"/>
      <c r="WIA26" s="194"/>
      <c r="WIB26" s="194"/>
      <c r="WIC26" s="194"/>
      <c r="WID26" s="194"/>
      <c r="WIE26" s="194"/>
      <c r="WIF26" s="194"/>
      <c r="WIG26" s="194"/>
      <c r="WIH26" s="194"/>
      <c r="WII26" s="194"/>
      <c r="WIJ26" s="194"/>
      <c r="WIK26" s="194"/>
      <c r="WIL26" s="194"/>
      <c r="WIM26" s="194"/>
      <c r="WIN26" s="194"/>
      <c r="WIO26" s="194"/>
      <c r="WIP26" s="194"/>
      <c r="WIQ26" s="194"/>
      <c r="WIR26" s="194"/>
      <c r="WIS26" s="194"/>
      <c r="WIT26" s="194"/>
      <c r="WIU26" s="194"/>
      <c r="WIV26" s="194"/>
      <c r="WIW26" s="194"/>
      <c r="WIX26" s="194"/>
      <c r="WIY26" s="194"/>
      <c r="WIZ26" s="194"/>
      <c r="WJA26" s="194"/>
      <c r="WJB26" s="194"/>
      <c r="WJC26" s="194"/>
      <c r="WJD26" s="194"/>
      <c r="WJE26" s="194"/>
      <c r="WJF26" s="194"/>
      <c r="WJG26" s="194"/>
      <c r="WJH26" s="194"/>
      <c r="WJI26" s="194"/>
      <c r="WJJ26" s="194"/>
      <c r="WJK26" s="194"/>
      <c r="WJL26" s="194"/>
      <c r="WJM26" s="194"/>
      <c r="WJN26" s="194"/>
      <c r="WJO26" s="194"/>
      <c r="WJP26" s="194"/>
      <c r="WJQ26" s="194"/>
      <c r="WJR26" s="194"/>
      <c r="WJS26" s="194"/>
      <c r="WJT26" s="194"/>
      <c r="WJU26" s="194"/>
      <c r="WJV26" s="194"/>
      <c r="WJW26" s="194"/>
      <c r="WJX26" s="194"/>
      <c r="WJY26" s="194"/>
      <c r="WJZ26" s="194"/>
      <c r="WKA26" s="194"/>
      <c r="WKB26" s="194"/>
      <c r="WKC26" s="194"/>
      <c r="WKD26" s="194"/>
      <c r="WKE26" s="194"/>
      <c r="WKF26" s="194"/>
      <c r="WKG26" s="194"/>
      <c r="WKH26" s="194"/>
      <c r="WKI26" s="194"/>
      <c r="WKJ26" s="194"/>
      <c r="WKK26" s="194"/>
      <c r="WKL26" s="194"/>
      <c r="WKM26" s="194"/>
      <c r="WKN26" s="194"/>
      <c r="WKO26" s="194"/>
      <c r="WKP26" s="194"/>
      <c r="WKQ26" s="194"/>
      <c r="WKR26" s="194"/>
      <c r="WKS26" s="194"/>
      <c r="WKT26" s="194"/>
      <c r="WKU26" s="194"/>
      <c r="WKV26" s="194"/>
      <c r="WKW26" s="194"/>
      <c r="WKX26" s="194"/>
      <c r="WKY26" s="194"/>
      <c r="WKZ26" s="194"/>
      <c r="WLA26" s="194"/>
      <c r="WLB26" s="194"/>
      <c r="WLC26" s="194"/>
      <c r="WLD26" s="194"/>
      <c r="WLE26" s="194"/>
      <c r="WLF26" s="194"/>
      <c r="WLG26" s="194"/>
      <c r="WLH26" s="194"/>
      <c r="WLI26" s="194"/>
      <c r="WLJ26" s="194"/>
      <c r="WLK26" s="194"/>
      <c r="WLL26" s="194"/>
      <c r="WLM26" s="194"/>
      <c r="WLN26" s="194"/>
      <c r="WLO26" s="194"/>
      <c r="WLP26" s="194"/>
      <c r="WLQ26" s="194"/>
      <c r="WLR26" s="194"/>
      <c r="WLS26" s="194"/>
      <c r="WLT26" s="194"/>
      <c r="WLU26" s="194"/>
      <c r="WLV26" s="194"/>
      <c r="WLW26" s="194"/>
      <c r="WLX26" s="194"/>
      <c r="WLY26" s="194"/>
      <c r="WLZ26" s="194"/>
      <c r="WMA26" s="194"/>
      <c r="WMB26" s="194"/>
      <c r="WMC26" s="194"/>
      <c r="WMD26" s="194"/>
      <c r="WME26" s="194"/>
      <c r="WMF26" s="194"/>
      <c r="WMG26" s="194"/>
      <c r="WMH26" s="194"/>
      <c r="WMI26" s="194"/>
      <c r="WMJ26" s="194"/>
      <c r="WMK26" s="194"/>
      <c r="WML26" s="194"/>
      <c r="WMM26" s="194"/>
      <c r="WMN26" s="194"/>
      <c r="WMO26" s="194"/>
      <c r="WMP26" s="194"/>
      <c r="WMQ26" s="194"/>
      <c r="WMR26" s="194"/>
      <c r="WMS26" s="194"/>
      <c r="WMT26" s="194"/>
      <c r="WMU26" s="194"/>
      <c r="WMV26" s="194"/>
      <c r="WMW26" s="194"/>
      <c r="WMX26" s="194"/>
      <c r="WMY26" s="194"/>
      <c r="WMZ26" s="194"/>
      <c r="WNA26" s="194"/>
      <c r="WNB26" s="194"/>
      <c r="WNC26" s="194"/>
      <c r="WND26" s="194"/>
      <c r="WNE26" s="194"/>
      <c r="WNF26" s="194"/>
      <c r="WNG26" s="194"/>
      <c r="WNH26" s="194"/>
      <c r="WNI26" s="194"/>
      <c r="WNJ26" s="194"/>
      <c r="WNK26" s="194"/>
      <c r="WNL26" s="194"/>
      <c r="WNM26" s="194"/>
      <c r="WNN26" s="194"/>
      <c r="WNO26" s="194"/>
      <c r="WNP26" s="194"/>
      <c r="WNQ26" s="194"/>
      <c r="WNR26" s="194"/>
      <c r="WNS26" s="194"/>
      <c r="WNT26" s="194"/>
      <c r="WNU26" s="194"/>
      <c r="WNV26" s="194"/>
      <c r="WNW26" s="194"/>
      <c r="WNX26" s="194"/>
      <c r="WNY26" s="194"/>
      <c r="WNZ26" s="194"/>
      <c r="WOA26" s="194"/>
      <c r="WOB26" s="194"/>
      <c r="WOC26" s="194"/>
      <c r="WOD26" s="194"/>
      <c r="WOE26" s="194"/>
      <c r="WOF26" s="194"/>
      <c r="WOG26" s="194"/>
      <c r="WOH26" s="194"/>
      <c r="WOI26" s="194"/>
      <c r="WOJ26" s="194"/>
      <c r="WOK26" s="194"/>
      <c r="WOL26" s="194"/>
      <c r="WOM26" s="194"/>
      <c r="WON26" s="194"/>
      <c r="WOO26" s="194"/>
      <c r="WOP26" s="194"/>
      <c r="WOQ26" s="194"/>
      <c r="WOR26" s="194"/>
      <c r="WOS26" s="194"/>
      <c r="WOT26" s="194"/>
      <c r="WOU26" s="194"/>
      <c r="WOV26" s="194"/>
      <c r="WOW26" s="194"/>
      <c r="WOX26" s="194"/>
      <c r="WOY26" s="194"/>
      <c r="WOZ26" s="194"/>
      <c r="WPA26" s="194"/>
      <c r="WPB26" s="194"/>
      <c r="WPC26" s="194"/>
      <c r="WPD26" s="194"/>
      <c r="WPE26" s="194"/>
      <c r="WPF26" s="194"/>
      <c r="WPG26" s="194"/>
      <c r="WPH26" s="194"/>
      <c r="WPI26" s="194"/>
      <c r="WPJ26" s="194"/>
      <c r="WPK26" s="194"/>
      <c r="WPL26" s="194"/>
      <c r="WPM26" s="194"/>
      <c r="WPN26" s="194"/>
      <c r="WPO26" s="194"/>
      <c r="WPP26" s="194"/>
      <c r="WPQ26" s="194"/>
      <c r="WPR26" s="194"/>
      <c r="WPS26" s="194"/>
      <c r="WPT26" s="194"/>
      <c r="WPU26" s="194"/>
      <c r="WPV26" s="194"/>
      <c r="WPW26" s="194"/>
      <c r="WPX26" s="194"/>
      <c r="WPY26" s="194"/>
      <c r="WPZ26" s="194"/>
      <c r="WQA26" s="194"/>
      <c r="WQB26" s="194"/>
      <c r="WQC26" s="194"/>
      <c r="WQD26" s="194"/>
      <c r="WQE26" s="194"/>
      <c r="WQF26" s="194"/>
      <c r="WQG26" s="194"/>
      <c r="WQH26" s="194"/>
      <c r="WQI26" s="194"/>
      <c r="WQJ26" s="194"/>
      <c r="WQK26" s="194"/>
      <c r="WQL26" s="194"/>
      <c r="WQM26" s="194"/>
      <c r="WQN26" s="194"/>
      <c r="WQO26" s="194"/>
      <c r="WQP26" s="194"/>
      <c r="WQQ26" s="194"/>
      <c r="WQR26" s="194"/>
      <c r="WQS26" s="194"/>
      <c r="WQT26" s="194"/>
      <c r="WQU26" s="194"/>
      <c r="WQV26" s="194"/>
      <c r="WQW26" s="194"/>
      <c r="WQX26" s="194"/>
      <c r="WQY26" s="194"/>
      <c r="WQZ26" s="194"/>
      <c r="WRA26" s="194"/>
      <c r="WRB26" s="194"/>
      <c r="WRC26" s="194"/>
      <c r="WRD26" s="194"/>
      <c r="WRE26" s="194"/>
      <c r="WRF26" s="194"/>
      <c r="WRG26" s="194"/>
      <c r="WRH26" s="194"/>
      <c r="WRI26" s="194"/>
      <c r="WRJ26" s="194"/>
      <c r="WRK26" s="194"/>
      <c r="WRL26" s="194"/>
      <c r="WRM26" s="194"/>
      <c r="WRN26" s="194"/>
      <c r="WRO26" s="194"/>
      <c r="WRP26" s="194"/>
      <c r="WRQ26" s="194"/>
      <c r="WRR26" s="194"/>
      <c r="WRS26" s="194"/>
      <c r="WRT26" s="194"/>
      <c r="WRU26" s="194"/>
      <c r="WRV26" s="194"/>
      <c r="WRW26" s="194"/>
      <c r="WRX26" s="194"/>
      <c r="WRY26" s="194"/>
      <c r="WRZ26" s="194"/>
      <c r="WSA26" s="194"/>
      <c r="WSB26" s="194"/>
      <c r="WSC26" s="194"/>
      <c r="WSD26" s="194"/>
      <c r="WSE26" s="194"/>
      <c r="WSF26" s="194"/>
      <c r="WSG26" s="194"/>
      <c r="WSH26" s="194"/>
      <c r="WSI26" s="194"/>
      <c r="WSJ26" s="194"/>
      <c r="WSK26" s="194"/>
      <c r="WSL26" s="194"/>
      <c r="WSM26" s="194"/>
      <c r="WSN26" s="194"/>
      <c r="WSO26" s="194"/>
      <c r="WSP26" s="194"/>
      <c r="WSQ26" s="194"/>
      <c r="WSR26" s="194"/>
      <c r="WSS26" s="194"/>
      <c r="WST26" s="194"/>
      <c r="WSU26" s="194"/>
      <c r="WSV26" s="194"/>
      <c r="WSW26" s="194"/>
      <c r="WSX26" s="194"/>
      <c r="WSY26" s="194"/>
      <c r="WSZ26" s="194"/>
      <c r="WTA26" s="194"/>
      <c r="WTB26" s="194"/>
      <c r="WTC26" s="194"/>
      <c r="WTD26" s="194"/>
      <c r="WTE26" s="194"/>
      <c r="WTF26" s="194"/>
      <c r="WTG26" s="194"/>
      <c r="WTH26" s="194"/>
      <c r="WTI26" s="194"/>
      <c r="WTJ26" s="194"/>
      <c r="WTK26" s="194"/>
      <c r="WTL26" s="194"/>
      <c r="WTM26" s="194"/>
      <c r="WTN26" s="194"/>
      <c r="WTO26" s="194"/>
      <c r="WTP26" s="194"/>
      <c r="WTQ26" s="194"/>
      <c r="WTR26" s="194"/>
      <c r="WTS26" s="194"/>
      <c r="WTT26" s="194"/>
      <c r="WTU26" s="194"/>
      <c r="WTV26" s="194"/>
      <c r="WTW26" s="194"/>
      <c r="WTX26" s="194"/>
      <c r="WTY26" s="194"/>
      <c r="WTZ26" s="194"/>
      <c r="WUA26" s="194"/>
      <c r="WUB26" s="194"/>
      <c r="WUC26" s="194"/>
      <c r="WUD26" s="194"/>
      <c r="WUE26" s="194"/>
      <c r="WUF26" s="194"/>
      <c r="WUG26" s="194"/>
      <c r="WUH26" s="194"/>
      <c r="WUI26" s="194"/>
      <c r="WUJ26" s="194"/>
      <c r="WUK26" s="194"/>
      <c r="WUL26" s="194"/>
      <c r="WUM26" s="194"/>
      <c r="WUN26" s="194"/>
      <c r="WUO26" s="194"/>
      <c r="WUP26" s="194"/>
      <c r="WUQ26" s="194"/>
      <c r="WUR26" s="194"/>
      <c r="WUS26" s="194"/>
      <c r="WUT26" s="194"/>
      <c r="WUU26" s="194"/>
      <c r="WUV26" s="194"/>
      <c r="WUW26" s="194"/>
      <c r="WUX26" s="194"/>
      <c r="WUY26" s="194"/>
      <c r="WUZ26" s="194"/>
      <c r="WVA26" s="194"/>
      <c r="WVB26" s="194"/>
      <c r="WVC26" s="194"/>
      <c r="WVD26" s="194"/>
      <c r="WVE26" s="194"/>
      <c r="WVF26" s="194"/>
      <c r="WVG26" s="194"/>
      <c r="WVH26" s="194"/>
      <c r="WVI26" s="194"/>
      <c r="WVJ26" s="194"/>
      <c r="WVK26" s="194"/>
      <c r="WVL26" s="194"/>
      <c r="WVM26" s="194"/>
      <c r="WVN26" s="194"/>
      <c r="WVO26" s="194"/>
      <c r="WVP26" s="194"/>
      <c r="WVQ26" s="194"/>
      <c r="WVR26" s="194"/>
      <c r="WVS26" s="194"/>
      <c r="WVT26" s="194"/>
      <c r="WVU26" s="194"/>
      <c r="WVV26" s="194"/>
      <c r="WVW26" s="194"/>
      <c r="WVX26" s="194"/>
      <c r="WVY26" s="194"/>
      <c r="WVZ26" s="194"/>
      <c r="WWA26" s="194"/>
      <c r="WWB26" s="194"/>
      <c r="WWC26" s="194"/>
      <c r="WWD26" s="194"/>
      <c r="WWE26" s="194"/>
      <c r="WWF26" s="194"/>
      <c r="WWG26" s="194"/>
      <c r="WWH26" s="194"/>
      <c r="WWI26" s="194"/>
      <c r="WWJ26" s="194"/>
      <c r="WWK26" s="194"/>
      <c r="WWL26" s="194"/>
      <c r="WWM26" s="194"/>
      <c r="WWN26" s="194"/>
      <c r="WWO26" s="194"/>
      <c r="WWP26" s="194"/>
      <c r="WWQ26" s="194"/>
      <c r="WWR26" s="194"/>
      <c r="WWS26" s="194"/>
      <c r="WWT26" s="194"/>
      <c r="WWU26" s="194"/>
      <c r="WWV26" s="194"/>
      <c r="WWW26" s="194"/>
      <c r="WWX26" s="194"/>
      <c r="WWY26" s="194"/>
      <c r="WWZ26" s="194"/>
      <c r="WXA26" s="194"/>
      <c r="WXB26" s="194"/>
      <c r="WXC26" s="194"/>
      <c r="WXD26" s="194"/>
      <c r="WXE26" s="194"/>
      <c r="WXF26" s="194"/>
      <c r="WXG26" s="194"/>
      <c r="WXH26" s="194"/>
      <c r="WXI26" s="194"/>
      <c r="WXJ26" s="194"/>
      <c r="WXK26" s="194"/>
      <c r="WXL26" s="194"/>
      <c r="WXM26" s="194"/>
      <c r="WXN26" s="194"/>
      <c r="WXO26" s="194"/>
      <c r="WXP26" s="194"/>
      <c r="WXQ26" s="194"/>
      <c r="WXR26" s="194"/>
      <c r="WXS26" s="194"/>
      <c r="WXT26" s="194"/>
      <c r="WXU26" s="194"/>
      <c r="WXV26" s="194"/>
      <c r="WXW26" s="194"/>
      <c r="WXX26" s="194"/>
      <c r="WXY26" s="194"/>
      <c r="WXZ26" s="194"/>
      <c r="WYA26" s="194"/>
      <c r="WYB26" s="194"/>
      <c r="WYC26" s="194"/>
      <c r="WYD26" s="194"/>
      <c r="WYE26" s="194"/>
      <c r="WYF26" s="194"/>
      <c r="WYG26" s="194"/>
      <c r="WYH26" s="194"/>
      <c r="WYI26" s="194"/>
      <c r="WYJ26" s="194"/>
      <c r="WYK26" s="194"/>
      <c r="WYL26" s="194"/>
      <c r="WYM26" s="194"/>
      <c r="WYN26" s="194"/>
      <c r="WYO26" s="194"/>
      <c r="WYP26" s="194"/>
      <c r="WYQ26" s="194"/>
      <c r="WYR26" s="194"/>
      <c r="WYS26" s="194"/>
      <c r="WYT26" s="194"/>
      <c r="WYU26" s="194"/>
      <c r="WYV26" s="194"/>
      <c r="WYW26" s="194"/>
      <c r="WYX26" s="194"/>
      <c r="WYY26" s="194"/>
      <c r="WYZ26" s="194"/>
      <c r="WZA26" s="194"/>
      <c r="WZB26" s="194"/>
      <c r="WZC26" s="194"/>
      <c r="WZD26" s="194"/>
      <c r="WZE26" s="194"/>
      <c r="WZF26" s="194"/>
      <c r="WZG26" s="194"/>
      <c r="WZH26" s="194"/>
      <c r="WZI26" s="194"/>
      <c r="WZJ26" s="194"/>
      <c r="WZK26" s="194"/>
      <c r="WZL26" s="194"/>
      <c r="WZM26" s="194"/>
      <c r="WZN26" s="194"/>
      <c r="WZO26" s="194"/>
      <c r="WZP26" s="194"/>
      <c r="WZQ26" s="194"/>
      <c r="WZR26" s="194"/>
      <c r="WZS26" s="194"/>
      <c r="WZT26" s="194"/>
      <c r="WZU26" s="194"/>
      <c r="WZV26" s="194"/>
      <c r="WZW26" s="194"/>
      <c r="WZX26" s="194"/>
      <c r="WZY26" s="194"/>
      <c r="WZZ26" s="194"/>
      <c r="XAA26" s="194"/>
      <c r="XAB26" s="194"/>
      <c r="XAC26" s="194"/>
      <c r="XAD26" s="194"/>
      <c r="XAE26" s="194"/>
      <c r="XAF26" s="194"/>
      <c r="XAG26" s="194"/>
      <c r="XAH26" s="194"/>
      <c r="XAI26" s="194"/>
      <c r="XAJ26" s="194"/>
      <c r="XAK26" s="194"/>
      <c r="XAL26" s="194"/>
      <c r="XAM26" s="194"/>
      <c r="XAN26" s="194"/>
      <c r="XAO26" s="194"/>
      <c r="XAP26" s="194"/>
      <c r="XAQ26" s="194"/>
      <c r="XAR26" s="194"/>
      <c r="XAS26" s="194"/>
      <c r="XAT26" s="194"/>
      <c r="XAU26" s="194"/>
      <c r="XAV26" s="194"/>
      <c r="XAW26" s="194"/>
      <c r="XAX26" s="194"/>
      <c r="XAY26" s="194"/>
      <c r="XAZ26" s="194"/>
      <c r="XBA26" s="194"/>
      <c r="XBB26" s="194"/>
      <c r="XBC26" s="194"/>
      <c r="XBD26" s="194"/>
      <c r="XBE26" s="194"/>
      <c r="XBF26" s="194"/>
      <c r="XBG26" s="194"/>
      <c r="XBH26" s="194"/>
      <c r="XBI26" s="194"/>
      <c r="XBJ26" s="194"/>
      <c r="XBK26" s="194"/>
      <c r="XBL26" s="194"/>
      <c r="XBM26" s="194"/>
      <c r="XBN26" s="194"/>
      <c r="XBO26" s="194"/>
      <c r="XBP26" s="194"/>
      <c r="XBQ26" s="194"/>
      <c r="XBR26" s="194"/>
      <c r="XBS26" s="194"/>
      <c r="XBT26" s="194"/>
      <c r="XBU26" s="194"/>
      <c r="XBV26" s="194"/>
      <c r="XBW26" s="194"/>
      <c r="XBX26" s="194"/>
      <c r="XBY26" s="194"/>
      <c r="XBZ26" s="194"/>
      <c r="XCA26" s="194"/>
      <c r="XCB26" s="194"/>
      <c r="XCC26" s="194"/>
      <c r="XCD26" s="194"/>
      <c r="XCE26" s="194"/>
      <c r="XCF26" s="194"/>
      <c r="XCG26" s="194"/>
      <c r="XCH26" s="194"/>
      <c r="XCI26" s="194"/>
      <c r="XCJ26" s="194"/>
      <c r="XCK26" s="194"/>
      <c r="XCL26" s="194"/>
      <c r="XCM26" s="194"/>
      <c r="XCN26" s="194"/>
      <c r="XCO26" s="194"/>
      <c r="XCP26" s="194"/>
      <c r="XCQ26" s="194"/>
      <c r="XCR26" s="194"/>
      <c r="XCS26" s="194"/>
      <c r="XCT26" s="194"/>
      <c r="XCU26" s="194"/>
      <c r="XCV26" s="194"/>
      <c r="XCW26" s="194"/>
      <c r="XCX26" s="194"/>
      <c r="XCY26" s="194"/>
      <c r="XCZ26" s="194"/>
      <c r="XDA26" s="194"/>
      <c r="XDB26" s="194"/>
      <c r="XDC26" s="194"/>
      <c r="XDD26" s="194"/>
      <c r="XDE26" s="194"/>
      <c r="XDF26" s="194"/>
      <c r="XDG26" s="194"/>
      <c r="XDH26" s="194"/>
      <c r="XDI26" s="194"/>
      <c r="XDJ26" s="194"/>
      <c r="XDK26" s="194"/>
      <c r="XDL26" s="194"/>
      <c r="XDM26" s="194"/>
      <c r="XDN26" s="194"/>
      <c r="XDO26" s="194"/>
      <c r="XDP26" s="194"/>
      <c r="XDQ26" s="194"/>
      <c r="XDR26" s="194"/>
      <c r="XDS26" s="194"/>
      <c r="XDT26" s="194"/>
      <c r="XDU26" s="194"/>
      <c r="XDV26" s="194"/>
      <c r="XDW26" s="194"/>
      <c r="XDX26" s="194"/>
      <c r="XDY26" s="194"/>
      <c r="XDZ26" s="194"/>
      <c r="XEA26" s="194"/>
      <c r="XEB26" s="194"/>
      <c r="XEC26" s="194"/>
      <c r="XED26" s="194"/>
      <c r="XEE26" s="194"/>
      <c r="XEF26" s="194"/>
      <c r="XEG26" s="194"/>
      <c r="XEH26" s="194"/>
      <c r="XEI26" s="194"/>
      <c r="XEJ26" s="194"/>
      <c r="XEK26" s="194"/>
      <c r="XEL26" s="194"/>
      <c r="XEM26" s="194"/>
      <c r="XEN26" s="194"/>
      <c r="XEO26" s="194"/>
      <c r="XEP26" s="194"/>
      <c r="XEQ26" s="194"/>
      <c r="XER26" s="194"/>
      <c r="XES26" s="194"/>
      <c r="XET26" s="194"/>
      <c r="XEU26" s="194"/>
      <c r="XEV26" s="194"/>
      <c r="XEW26" s="194"/>
      <c r="XEX26" s="194"/>
      <c r="XEY26" s="194"/>
      <c r="XEZ26" s="194"/>
      <c r="XFA26" s="194"/>
      <c r="XFB26" s="194"/>
      <c r="XFC26" s="194"/>
    </row>
    <row r="27" spans="1:16383" ht="11.25" customHeight="1" x14ac:dyDescent="0.15">
      <c r="A27" s="2729" t="s">
        <v>21</v>
      </c>
      <c r="B27" s="2729"/>
      <c r="C27" s="2729"/>
      <c r="D27" s="2729"/>
      <c r="E27" s="2729"/>
      <c r="F27" s="2729"/>
      <c r="G27" s="2729"/>
      <c r="H27" s="2729"/>
      <c r="I27" s="2729"/>
      <c r="J27" s="2729"/>
      <c r="K27" s="2729"/>
      <c r="L27" s="2729"/>
      <c r="M27" s="2729"/>
      <c r="N27" s="2729"/>
      <c r="O27" s="2729"/>
      <c r="P27" s="2729"/>
    </row>
    <row r="28" spans="1:16383" ht="10.5" customHeight="1" x14ac:dyDescent="0.15">
      <c r="A28" s="2726" t="s">
        <v>1406</v>
      </c>
      <c r="B28" s="2727"/>
      <c r="C28" s="2727"/>
      <c r="D28" s="2727"/>
      <c r="E28" s="2727"/>
      <c r="F28" s="2727"/>
      <c r="G28" s="2727"/>
      <c r="H28" s="2727"/>
      <c r="I28" s="2727"/>
      <c r="J28" s="2727"/>
      <c r="K28" s="2727"/>
      <c r="L28" s="2727"/>
      <c r="M28" s="2727"/>
      <c r="N28" s="2727"/>
      <c r="O28" s="2727"/>
      <c r="P28" s="2727"/>
    </row>
    <row r="31" spans="1:16383" x14ac:dyDescent="0.15">
      <c r="A31" s="141"/>
      <c r="B31" s="141"/>
      <c r="C31" s="141"/>
      <c r="D31" s="141"/>
      <c r="E31" s="141"/>
      <c r="F31" s="141"/>
      <c r="G31" s="141"/>
      <c r="H31" s="141"/>
      <c r="I31" s="141"/>
      <c r="J31" s="141"/>
      <c r="K31" s="141"/>
      <c r="L31" s="141"/>
      <c r="M31" s="141"/>
      <c r="N31" s="141"/>
      <c r="O31" s="141"/>
      <c r="P31" s="141"/>
    </row>
  </sheetData>
  <mergeCells count="15">
    <mergeCell ref="A2:P2"/>
    <mergeCell ref="A3:P3"/>
    <mergeCell ref="A4:A5"/>
    <mergeCell ref="B4:D4"/>
    <mergeCell ref="E4:G4"/>
    <mergeCell ref="H4:J4"/>
    <mergeCell ref="K4:M4"/>
    <mergeCell ref="N4:P4"/>
    <mergeCell ref="A28:P28"/>
    <mergeCell ref="A22:E22"/>
    <mergeCell ref="A23:P23"/>
    <mergeCell ref="A24:P24"/>
    <mergeCell ref="A25:P25"/>
    <mergeCell ref="A26:P26"/>
    <mergeCell ref="A27:P27"/>
  </mergeCells>
  <pageMargins left="0.78740157480314965" right="0.78740157480314965" top="0.78740157480314965" bottom="0.78740157480314965" header="0.78740157480314965" footer="0.78740157480314965"/>
  <pageSetup paperSize="9" orientation="portrait" verticalDpi="0" r:id="rId1"/>
  <headerFooter alignWithMargins="0">
    <oddFooter>&amp;L&amp;C&amp;R</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dimension ref="A2:S42"/>
  <sheetViews>
    <sheetView zoomScaleNormal="100" workbookViewId="0"/>
  </sheetViews>
  <sheetFormatPr baseColWidth="10" defaultRowHeight="10.5" x14ac:dyDescent="0.15"/>
  <cols>
    <col min="1" max="1" width="25" style="618" customWidth="1"/>
    <col min="2" max="16" width="10" style="618" customWidth="1"/>
    <col min="17" max="16384" width="11.42578125" style="618"/>
  </cols>
  <sheetData>
    <row r="2" spans="1:16" s="529" customFormat="1" ht="15" customHeight="1" x14ac:dyDescent="0.15">
      <c r="A2" s="2734" t="s">
        <v>1407</v>
      </c>
      <c r="B2" s="2734"/>
      <c r="C2" s="2734"/>
      <c r="D2" s="2734"/>
      <c r="E2" s="2734"/>
      <c r="F2" s="2734"/>
      <c r="G2" s="2734"/>
      <c r="H2" s="2734"/>
      <c r="I2" s="2734"/>
      <c r="J2" s="2734"/>
      <c r="K2" s="2734"/>
      <c r="L2" s="2734"/>
      <c r="M2" s="2734"/>
      <c r="N2" s="2734"/>
      <c r="O2" s="2734"/>
      <c r="P2" s="2734"/>
    </row>
    <row r="3" spans="1:16" s="529" customFormat="1" x14ac:dyDescent="0.15">
      <c r="A3" s="605"/>
      <c r="B3" s="605"/>
      <c r="C3" s="605"/>
      <c r="D3" s="605"/>
      <c r="E3" s="605"/>
      <c r="F3" s="605"/>
      <c r="G3" s="605"/>
      <c r="H3" s="605"/>
      <c r="I3" s="605"/>
      <c r="J3" s="605"/>
      <c r="K3" s="605"/>
      <c r="L3" s="605"/>
      <c r="M3" s="605"/>
      <c r="N3" s="605"/>
      <c r="O3" s="605"/>
      <c r="P3" s="605"/>
    </row>
    <row r="4" spans="1:16" s="529" customFormat="1" ht="16.5" customHeight="1" x14ac:dyDescent="0.15">
      <c r="A4" s="2735" t="s">
        <v>1</v>
      </c>
      <c r="B4" s="2737">
        <v>2012</v>
      </c>
      <c r="C4" s="2737"/>
      <c r="D4" s="2737"/>
      <c r="E4" s="2737">
        <v>2013</v>
      </c>
      <c r="F4" s="2737"/>
      <c r="G4" s="2737"/>
      <c r="H4" s="2737">
        <v>2014</v>
      </c>
      <c r="I4" s="2737"/>
      <c r="J4" s="2737"/>
      <c r="K4" s="2737">
        <v>2015</v>
      </c>
      <c r="L4" s="2737"/>
      <c r="M4" s="2737"/>
      <c r="N4" s="2738">
        <v>2016</v>
      </c>
      <c r="O4" s="2425"/>
      <c r="P4" s="2426"/>
    </row>
    <row r="5" spans="1:16" s="529" customFormat="1" ht="18.75" customHeight="1" x14ac:dyDescent="0.15">
      <c r="A5" s="2736"/>
      <c r="B5" s="606" t="s">
        <v>89</v>
      </c>
      <c r="C5" s="606" t="s">
        <v>1028</v>
      </c>
      <c r="D5" s="606" t="s">
        <v>1029</v>
      </c>
      <c r="E5" s="606" t="s">
        <v>89</v>
      </c>
      <c r="F5" s="606" t="s">
        <v>1028</v>
      </c>
      <c r="G5" s="606" t="s">
        <v>1029</v>
      </c>
      <c r="H5" s="606" t="s">
        <v>89</v>
      </c>
      <c r="I5" s="606" t="s">
        <v>1028</v>
      </c>
      <c r="J5" s="606" t="s">
        <v>1029</v>
      </c>
      <c r="K5" s="606" t="s">
        <v>89</v>
      </c>
      <c r="L5" s="606" t="s">
        <v>1028</v>
      </c>
      <c r="M5" s="606" t="s">
        <v>1029</v>
      </c>
      <c r="N5" s="607" t="s">
        <v>89</v>
      </c>
      <c r="O5" s="607" t="s">
        <v>1028</v>
      </c>
      <c r="P5" s="607" t="s">
        <v>1029</v>
      </c>
    </row>
    <row r="6" spans="1:16" s="529" customFormat="1" x14ac:dyDescent="0.15">
      <c r="A6" s="608" t="s">
        <v>71</v>
      </c>
      <c r="B6" s="609">
        <v>1489</v>
      </c>
      <c r="C6" s="609">
        <v>682</v>
      </c>
      <c r="D6" s="609">
        <v>807</v>
      </c>
      <c r="E6" s="609">
        <v>1546</v>
      </c>
      <c r="F6" s="609">
        <v>708</v>
      </c>
      <c r="G6" s="609">
        <v>838</v>
      </c>
      <c r="H6" s="609">
        <v>1718</v>
      </c>
      <c r="I6" s="609">
        <v>796</v>
      </c>
      <c r="J6" s="609">
        <v>922</v>
      </c>
      <c r="K6" s="609">
        <v>1854</v>
      </c>
      <c r="L6" s="609">
        <v>863</v>
      </c>
      <c r="M6" s="609">
        <v>991</v>
      </c>
      <c r="N6" s="610">
        <v>1987</v>
      </c>
      <c r="O6" s="610">
        <v>912</v>
      </c>
      <c r="P6" s="610">
        <v>1075</v>
      </c>
    </row>
    <row r="7" spans="1:16" s="529" customFormat="1" x14ac:dyDescent="0.15">
      <c r="A7" s="611" t="s">
        <v>5</v>
      </c>
      <c r="B7" s="609">
        <v>0</v>
      </c>
      <c r="C7" s="612">
        <v>0</v>
      </c>
      <c r="D7" s="612">
        <v>0</v>
      </c>
      <c r="E7" s="609">
        <v>0</v>
      </c>
      <c r="F7" s="612">
        <v>0</v>
      </c>
      <c r="G7" s="612">
        <v>0</v>
      </c>
      <c r="H7" s="609">
        <v>1</v>
      </c>
      <c r="I7" s="612">
        <v>0</v>
      </c>
      <c r="J7" s="612">
        <v>1</v>
      </c>
      <c r="K7" s="609">
        <v>1</v>
      </c>
      <c r="L7" s="612">
        <v>0</v>
      </c>
      <c r="M7" s="612">
        <v>1</v>
      </c>
      <c r="N7" s="610">
        <v>1</v>
      </c>
      <c r="O7" s="613">
        <v>0</v>
      </c>
      <c r="P7" s="613">
        <v>1</v>
      </c>
    </row>
    <row r="8" spans="1:16" s="529" customFormat="1" x14ac:dyDescent="0.15">
      <c r="A8" s="611" t="s">
        <v>7</v>
      </c>
      <c r="B8" s="609">
        <v>0</v>
      </c>
      <c r="C8" s="612">
        <v>0</v>
      </c>
      <c r="D8" s="612">
        <v>0</v>
      </c>
      <c r="E8" s="609">
        <v>0</v>
      </c>
      <c r="F8" s="612">
        <v>0</v>
      </c>
      <c r="G8" s="612">
        <v>0</v>
      </c>
      <c r="H8" s="609">
        <v>11</v>
      </c>
      <c r="I8" s="612">
        <v>9</v>
      </c>
      <c r="J8" s="612">
        <v>2</v>
      </c>
      <c r="K8" s="609">
        <v>11</v>
      </c>
      <c r="L8" s="612">
        <v>9</v>
      </c>
      <c r="M8" s="612">
        <v>2</v>
      </c>
      <c r="N8" s="610">
        <v>11</v>
      </c>
      <c r="O8" s="613">
        <v>9</v>
      </c>
      <c r="P8" s="613">
        <v>2</v>
      </c>
    </row>
    <row r="9" spans="1:16" s="529" customFormat="1" x14ac:dyDescent="0.15">
      <c r="A9" s="611" t="s">
        <v>8</v>
      </c>
      <c r="B9" s="609">
        <v>2</v>
      </c>
      <c r="C9" s="612">
        <v>0</v>
      </c>
      <c r="D9" s="612">
        <v>2</v>
      </c>
      <c r="E9" s="609">
        <v>2</v>
      </c>
      <c r="F9" s="612">
        <v>0</v>
      </c>
      <c r="G9" s="612">
        <v>2</v>
      </c>
      <c r="H9" s="609">
        <v>8</v>
      </c>
      <c r="I9" s="612">
        <v>0</v>
      </c>
      <c r="J9" s="612">
        <v>8</v>
      </c>
      <c r="K9" s="609">
        <v>13</v>
      </c>
      <c r="L9" s="612">
        <v>5</v>
      </c>
      <c r="M9" s="612">
        <v>8</v>
      </c>
      <c r="N9" s="610">
        <v>13</v>
      </c>
      <c r="O9" s="613">
        <v>5</v>
      </c>
      <c r="P9" s="613">
        <v>8</v>
      </c>
    </row>
    <row r="10" spans="1:16" s="529" customFormat="1" x14ac:dyDescent="0.15">
      <c r="A10" s="611" t="s">
        <v>9</v>
      </c>
      <c r="B10" s="609">
        <v>3</v>
      </c>
      <c r="C10" s="612">
        <v>3</v>
      </c>
      <c r="D10" s="612">
        <v>0</v>
      </c>
      <c r="E10" s="609">
        <v>3</v>
      </c>
      <c r="F10" s="612">
        <v>3</v>
      </c>
      <c r="G10" s="612">
        <v>0</v>
      </c>
      <c r="H10" s="609">
        <v>3</v>
      </c>
      <c r="I10" s="612">
        <v>3</v>
      </c>
      <c r="J10" s="612">
        <v>0</v>
      </c>
      <c r="K10" s="609">
        <v>7</v>
      </c>
      <c r="L10" s="612">
        <v>4</v>
      </c>
      <c r="M10" s="612">
        <v>3</v>
      </c>
      <c r="N10" s="610">
        <v>8</v>
      </c>
      <c r="O10" s="613">
        <v>5</v>
      </c>
      <c r="P10" s="613">
        <v>3</v>
      </c>
    </row>
    <row r="11" spans="1:16" s="529" customFormat="1" x14ac:dyDescent="0.15">
      <c r="A11" s="611" t="s">
        <v>10</v>
      </c>
      <c r="B11" s="609">
        <v>1</v>
      </c>
      <c r="C11" s="612">
        <v>0</v>
      </c>
      <c r="D11" s="612">
        <v>1</v>
      </c>
      <c r="E11" s="609">
        <v>1</v>
      </c>
      <c r="F11" s="612">
        <v>0</v>
      </c>
      <c r="G11" s="612">
        <v>1</v>
      </c>
      <c r="H11" s="609">
        <v>1</v>
      </c>
      <c r="I11" s="612">
        <v>0</v>
      </c>
      <c r="J11" s="612">
        <v>1</v>
      </c>
      <c r="K11" s="609">
        <v>1</v>
      </c>
      <c r="L11" s="612">
        <v>0</v>
      </c>
      <c r="M11" s="612">
        <v>1</v>
      </c>
      <c r="N11" s="610">
        <v>25</v>
      </c>
      <c r="O11" s="613">
        <v>8</v>
      </c>
      <c r="P11" s="613">
        <v>17</v>
      </c>
    </row>
    <row r="12" spans="1:16" s="529" customFormat="1" x14ac:dyDescent="0.15">
      <c r="A12" s="611" t="s">
        <v>11</v>
      </c>
      <c r="B12" s="609">
        <v>20</v>
      </c>
      <c r="C12" s="612">
        <v>14</v>
      </c>
      <c r="D12" s="612">
        <v>6</v>
      </c>
      <c r="E12" s="609">
        <v>22</v>
      </c>
      <c r="F12" s="612">
        <v>15</v>
      </c>
      <c r="G12" s="612">
        <v>7</v>
      </c>
      <c r="H12" s="609">
        <v>25</v>
      </c>
      <c r="I12" s="612">
        <v>17</v>
      </c>
      <c r="J12" s="612">
        <v>8</v>
      </c>
      <c r="K12" s="609">
        <v>26</v>
      </c>
      <c r="L12" s="612">
        <v>18</v>
      </c>
      <c r="M12" s="612">
        <v>8</v>
      </c>
      <c r="N12" s="610">
        <v>68</v>
      </c>
      <c r="O12" s="613">
        <v>30</v>
      </c>
      <c r="P12" s="613">
        <v>38</v>
      </c>
    </row>
    <row r="13" spans="1:16" s="529" customFormat="1" x14ac:dyDescent="0.15">
      <c r="A13" s="611" t="s">
        <v>12</v>
      </c>
      <c r="B13" s="609">
        <v>1072</v>
      </c>
      <c r="C13" s="612">
        <v>474</v>
      </c>
      <c r="D13" s="612">
        <v>598</v>
      </c>
      <c r="E13" s="609">
        <v>1123</v>
      </c>
      <c r="F13" s="612">
        <v>498</v>
      </c>
      <c r="G13" s="612">
        <v>625</v>
      </c>
      <c r="H13" s="609">
        <v>1223</v>
      </c>
      <c r="I13" s="612">
        <v>552</v>
      </c>
      <c r="J13" s="612">
        <v>671</v>
      </c>
      <c r="K13" s="609">
        <v>1323</v>
      </c>
      <c r="L13" s="612">
        <v>600</v>
      </c>
      <c r="M13" s="612">
        <v>723</v>
      </c>
      <c r="N13" s="610">
        <v>1386</v>
      </c>
      <c r="O13" s="613">
        <v>626</v>
      </c>
      <c r="P13" s="613">
        <v>760</v>
      </c>
    </row>
    <row r="14" spans="1:16" s="529" customFormat="1" x14ac:dyDescent="0.15">
      <c r="A14" s="611" t="s">
        <v>13</v>
      </c>
      <c r="B14" s="609">
        <v>5</v>
      </c>
      <c r="C14" s="612">
        <v>4</v>
      </c>
      <c r="D14" s="612">
        <v>1</v>
      </c>
      <c r="E14" s="609">
        <v>6</v>
      </c>
      <c r="F14" s="612">
        <v>4</v>
      </c>
      <c r="G14" s="612">
        <v>2</v>
      </c>
      <c r="H14" s="609">
        <v>6</v>
      </c>
      <c r="I14" s="612">
        <v>4</v>
      </c>
      <c r="J14" s="612">
        <v>2</v>
      </c>
      <c r="K14" s="609">
        <v>7</v>
      </c>
      <c r="L14" s="612">
        <v>4</v>
      </c>
      <c r="M14" s="612">
        <v>3</v>
      </c>
      <c r="N14" s="610">
        <v>7</v>
      </c>
      <c r="O14" s="613">
        <v>4</v>
      </c>
      <c r="P14" s="613">
        <v>3</v>
      </c>
    </row>
    <row r="15" spans="1:16" s="529" customFormat="1" x14ac:dyDescent="0.15">
      <c r="A15" s="611" t="s">
        <v>14</v>
      </c>
      <c r="B15" s="609">
        <v>12</v>
      </c>
      <c r="C15" s="612">
        <v>6</v>
      </c>
      <c r="D15" s="612">
        <v>6</v>
      </c>
      <c r="E15" s="609">
        <v>12</v>
      </c>
      <c r="F15" s="612">
        <v>6</v>
      </c>
      <c r="G15" s="612">
        <v>6</v>
      </c>
      <c r="H15" s="609">
        <v>20</v>
      </c>
      <c r="I15" s="612">
        <v>7</v>
      </c>
      <c r="J15" s="612">
        <v>13</v>
      </c>
      <c r="K15" s="609">
        <v>20</v>
      </c>
      <c r="L15" s="612">
        <v>7</v>
      </c>
      <c r="M15" s="612">
        <v>13</v>
      </c>
      <c r="N15" s="610">
        <v>20</v>
      </c>
      <c r="O15" s="613">
        <v>7</v>
      </c>
      <c r="P15" s="613">
        <v>13</v>
      </c>
    </row>
    <row r="16" spans="1:16" s="529" customFormat="1" x14ac:dyDescent="0.15">
      <c r="A16" s="611" t="s">
        <v>15</v>
      </c>
      <c r="B16" s="609">
        <v>2</v>
      </c>
      <c r="C16" s="612">
        <v>1</v>
      </c>
      <c r="D16" s="612">
        <v>1</v>
      </c>
      <c r="E16" s="609">
        <v>2</v>
      </c>
      <c r="F16" s="612">
        <v>1</v>
      </c>
      <c r="G16" s="612">
        <v>1</v>
      </c>
      <c r="H16" s="609">
        <v>21</v>
      </c>
      <c r="I16" s="612">
        <v>9</v>
      </c>
      <c r="J16" s="612">
        <v>12</v>
      </c>
      <c r="K16" s="609">
        <v>37</v>
      </c>
      <c r="L16" s="612">
        <v>17</v>
      </c>
      <c r="M16" s="612">
        <v>20</v>
      </c>
      <c r="N16" s="610">
        <v>38</v>
      </c>
      <c r="O16" s="613">
        <v>17</v>
      </c>
      <c r="P16" s="613">
        <v>21</v>
      </c>
    </row>
    <row r="17" spans="1:19" s="529" customFormat="1" x14ac:dyDescent="0.15">
      <c r="A17" s="611" t="s">
        <v>16</v>
      </c>
      <c r="B17" s="609">
        <v>3</v>
      </c>
      <c r="C17" s="612">
        <v>2</v>
      </c>
      <c r="D17" s="612">
        <v>1</v>
      </c>
      <c r="E17" s="609">
        <v>4</v>
      </c>
      <c r="F17" s="612">
        <v>2</v>
      </c>
      <c r="G17" s="612">
        <v>2</v>
      </c>
      <c r="H17" s="609">
        <v>21</v>
      </c>
      <c r="I17" s="612">
        <v>13</v>
      </c>
      <c r="J17" s="612">
        <v>8</v>
      </c>
      <c r="K17" s="609">
        <v>30</v>
      </c>
      <c r="L17" s="612">
        <v>17</v>
      </c>
      <c r="M17" s="612">
        <v>13</v>
      </c>
      <c r="N17" s="610">
        <v>30</v>
      </c>
      <c r="O17" s="613">
        <v>17</v>
      </c>
      <c r="P17" s="613">
        <v>13</v>
      </c>
    </row>
    <row r="18" spans="1:19" s="529" customFormat="1" x14ac:dyDescent="0.15">
      <c r="A18" s="611" t="s">
        <v>17</v>
      </c>
      <c r="B18" s="609">
        <v>0</v>
      </c>
      <c r="C18" s="612">
        <v>0</v>
      </c>
      <c r="D18" s="612">
        <v>0</v>
      </c>
      <c r="E18" s="609">
        <v>0</v>
      </c>
      <c r="F18" s="612">
        <v>0</v>
      </c>
      <c r="G18" s="612">
        <v>0</v>
      </c>
      <c r="H18" s="609">
        <v>0</v>
      </c>
      <c r="I18" s="612">
        <v>0</v>
      </c>
      <c r="J18" s="612">
        <v>0</v>
      </c>
      <c r="K18" s="609">
        <v>0</v>
      </c>
      <c r="L18" s="612">
        <v>0</v>
      </c>
      <c r="M18" s="612">
        <v>0</v>
      </c>
      <c r="N18" s="610">
        <v>0</v>
      </c>
      <c r="O18" s="613">
        <v>0</v>
      </c>
      <c r="P18" s="613">
        <v>0</v>
      </c>
    </row>
    <row r="19" spans="1:19" s="529" customFormat="1" x14ac:dyDescent="0.15">
      <c r="A19" s="611" t="s">
        <v>18</v>
      </c>
      <c r="B19" s="609">
        <v>3</v>
      </c>
      <c r="C19" s="612">
        <v>0</v>
      </c>
      <c r="D19" s="612">
        <v>3</v>
      </c>
      <c r="E19" s="609">
        <v>3</v>
      </c>
      <c r="F19" s="612">
        <v>0</v>
      </c>
      <c r="G19" s="612">
        <v>3</v>
      </c>
      <c r="H19" s="609">
        <v>7</v>
      </c>
      <c r="I19" s="612">
        <v>1</v>
      </c>
      <c r="J19" s="612">
        <v>6</v>
      </c>
      <c r="K19" s="609">
        <v>7</v>
      </c>
      <c r="L19" s="612">
        <v>1</v>
      </c>
      <c r="M19" s="612">
        <v>6</v>
      </c>
      <c r="N19" s="610">
        <v>7</v>
      </c>
      <c r="O19" s="613">
        <v>1</v>
      </c>
      <c r="P19" s="613">
        <v>6</v>
      </c>
    </row>
    <row r="20" spans="1:19" s="529" customFormat="1" x14ac:dyDescent="0.15">
      <c r="A20" s="611" t="s">
        <v>19</v>
      </c>
      <c r="B20" s="609">
        <v>0</v>
      </c>
      <c r="C20" s="612">
        <v>0</v>
      </c>
      <c r="D20" s="612">
        <v>0</v>
      </c>
      <c r="E20" s="609">
        <v>0</v>
      </c>
      <c r="F20" s="612">
        <v>0</v>
      </c>
      <c r="G20" s="612">
        <v>0</v>
      </c>
      <c r="H20" s="609">
        <v>0</v>
      </c>
      <c r="I20" s="612">
        <v>0</v>
      </c>
      <c r="J20" s="612">
        <v>0</v>
      </c>
      <c r="K20" s="609">
        <v>0</v>
      </c>
      <c r="L20" s="612">
        <v>0</v>
      </c>
      <c r="M20" s="612">
        <v>0</v>
      </c>
      <c r="N20" s="610">
        <v>0</v>
      </c>
      <c r="O20" s="613">
        <v>0</v>
      </c>
      <c r="P20" s="613">
        <v>0</v>
      </c>
    </row>
    <row r="21" spans="1:19" s="529" customFormat="1" x14ac:dyDescent="0.15">
      <c r="A21" s="611" t="s">
        <v>20</v>
      </c>
      <c r="B21" s="609">
        <v>0</v>
      </c>
      <c r="C21" s="612">
        <v>0</v>
      </c>
      <c r="D21" s="612">
        <v>0</v>
      </c>
      <c r="E21" s="609">
        <v>0</v>
      </c>
      <c r="F21" s="612">
        <v>0</v>
      </c>
      <c r="G21" s="612">
        <v>0</v>
      </c>
      <c r="H21" s="609">
        <v>0</v>
      </c>
      <c r="I21" s="612">
        <v>0</v>
      </c>
      <c r="J21" s="612">
        <v>0</v>
      </c>
      <c r="K21" s="609">
        <v>0</v>
      </c>
      <c r="L21" s="612">
        <v>0</v>
      </c>
      <c r="M21" s="612">
        <v>0</v>
      </c>
      <c r="N21" s="610">
        <v>0</v>
      </c>
      <c r="O21" s="613">
        <v>0</v>
      </c>
      <c r="P21" s="613">
        <v>0</v>
      </c>
    </row>
    <row r="22" spans="1:19" s="529" customFormat="1" ht="11.25" x14ac:dyDescent="0.15">
      <c r="A22" s="529" t="s">
        <v>1408</v>
      </c>
      <c r="B22" s="609">
        <v>366</v>
      </c>
      <c r="C22" s="612">
        <v>178</v>
      </c>
      <c r="D22" s="612">
        <v>188</v>
      </c>
      <c r="E22" s="609">
        <v>368</v>
      </c>
      <c r="F22" s="612">
        <v>179</v>
      </c>
      <c r="G22" s="612">
        <v>189</v>
      </c>
      <c r="H22" s="609">
        <v>370</v>
      </c>
      <c r="I22" s="612">
        <v>180</v>
      </c>
      <c r="J22" s="612">
        <v>190</v>
      </c>
      <c r="K22" s="609">
        <v>370</v>
      </c>
      <c r="L22" s="612">
        <v>180</v>
      </c>
      <c r="M22" s="612">
        <v>190</v>
      </c>
      <c r="N22" s="610">
        <v>370</v>
      </c>
      <c r="O22" s="613">
        <v>180</v>
      </c>
      <c r="P22" s="613">
        <v>190</v>
      </c>
    </row>
    <row r="23" spans="1:19" s="529" customFormat="1" ht="12" customHeight="1" x14ac:dyDescent="0.15">
      <c r="A23" s="614" t="s">
        <v>1409</v>
      </c>
      <c r="B23" s="609">
        <v>0</v>
      </c>
      <c r="C23" s="612">
        <v>0</v>
      </c>
      <c r="D23" s="612">
        <v>0</v>
      </c>
      <c r="E23" s="609">
        <v>0</v>
      </c>
      <c r="F23" s="612">
        <v>0</v>
      </c>
      <c r="G23" s="612">
        <v>0</v>
      </c>
      <c r="H23" s="609">
        <v>1</v>
      </c>
      <c r="I23" s="615">
        <v>1</v>
      </c>
      <c r="J23" s="612">
        <v>0</v>
      </c>
      <c r="K23" s="609">
        <v>1</v>
      </c>
      <c r="L23" s="612">
        <v>1</v>
      </c>
      <c r="M23" s="612">
        <v>0</v>
      </c>
      <c r="N23" s="610">
        <v>3</v>
      </c>
      <c r="O23" s="613">
        <v>3</v>
      </c>
      <c r="P23" s="613">
        <v>0</v>
      </c>
    </row>
    <row r="24" spans="1:19" s="529" customFormat="1" ht="12" customHeight="1" x14ac:dyDescent="0.15">
      <c r="B24" s="536"/>
      <c r="C24" s="536"/>
      <c r="D24" s="536"/>
      <c r="E24" s="536"/>
      <c r="F24" s="536"/>
      <c r="G24" s="536"/>
      <c r="H24" s="536"/>
      <c r="I24" s="536"/>
      <c r="J24" s="536"/>
      <c r="K24" s="536"/>
      <c r="L24" s="536"/>
      <c r="M24" s="536"/>
      <c r="N24" s="536"/>
      <c r="O24" s="536"/>
      <c r="P24" s="536"/>
      <c r="Q24" s="143"/>
      <c r="R24" s="143"/>
      <c r="S24" s="143"/>
    </row>
    <row r="25" spans="1:19" s="529" customFormat="1" ht="12" customHeight="1" x14ac:dyDescent="0.15">
      <c r="A25" s="161" t="s">
        <v>1410</v>
      </c>
      <c r="B25" s="161"/>
      <c r="C25" s="161"/>
      <c r="D25" s="161"/>
      <c r="E25" s="161"/>
      <c r="F25" s="161"/>
      <c r="G25" s="161"/>
      <c r="H25" s="161"/>
      <c r="I25" s="161"/>
      <c r="J25" s="161"/>
      <c r="K25" s="161"/>
      <c r="L25" s="161"/>
      <c r="M25" s="161"/>
      <c r="N25" s="616"/>
      <c r="O25" s="616"/>
      <c r="P25" s="616"/>
    </row>
    <row r="26" spans="1:19" s="529" customFormat="1" ht="12" customHeight="1" x14ac:dyDescent="0.15">
      <c r="A26" s="617" t="s">
        <v>62</v>
      </c>
      <c r="B26" s="617"/>
      <c r="C26" s="617"/>
      <c r="D26" s="617"/>
      <c r="E26" s="617"/>
      <c r="F26" s="617"/>
      <c r="G26" s="617"/>
      <c r="H26" s="617"/>
      <c r="I26" s="617"/>
      <c r="J26" s="617"/>
      <c r="K26" s="617"/>
      <c r="L26" s="617"/>
      <c r="M26" s="617"/>
      <c r="N26" s="617"/>
      <c r="O26" s="617"/>
      <c r="P26" s="617"/>
    </row>
    <row r="27" spans="1:19" s="529" customFormat="1" ht="12" customHeight="1" x14ac:dyDescent="0.15">
      <c r="A27" s="617" t="s">
        <v>1411</v>
      </c>
      <c r="B27" s="617"/>
      <c r="C27" s="617"/>
      <c r="D27" s="617"/>
      <c r="E27" s="617"/>
      <c r="F27" s="617"/>
      <c r="G27" s="617"/>
      <c r="H27" s="617"/>
      <c r="I27" s="617"/>
      <c r="J27" s="617"/>
      <c r="K27" s="617"/>
      <c r="L27" s="617"/>
      <c r="M27" s="617"/>
      <c r="N27" s="617"/>
      <c r="O27" s="617"/>
      <c r="P27" s="617"/>
    </row>
    <row r="28" spans="1:19" x14ac:dyDescent="0.15">
      <c r="D28" s="619"/>
      <c r="E28" s="619"/>
      <c r="F28" s="619"/>
      <c r="G28" s="619"/>
      <c r="H28" s="619"/>
      <c r="I28" s="619"/>
      <c r="J28" s="619"/>
      <c r="K28" s="619"/>
      <c r="L28" s="619"/>
      <c r="M28" s="619"/>
      <c r="N28" s="619"/>
      <c r="O28" s="619"/>
      <c r="P28" s="619"/>
      <c r="Q28" s="619"/>
      <c r="R28" s="619"/>
      <c r="S28" s="619"/>
    </row>
    <row r="29" spans="1:19" x14ac:dyDescent="0.15">
      <c r="D29" s="619"/>
      <c r="E29" s="619"/>
      <c r="F29" s="619"/>
      <c r="G29" s="619"/>
      <c r="H29" s="619"/>
      <c r="I29" s="619"/>
      <c r="J29" s="619"/>
      <c r="K29" s="619"/>
      <c r="L29" s="619"/>
      <c r="M29" s="619"/>
      <c r="N29" s="619"/>
      <c r="O29" s="619"/>
      <c r="P29" s="619"/>
      <c r="Q29" s="619"/>
      <c r="R29" s="619"/>
      <c r="S29" s="619"/>
    </row>
    <row r="30" spans="1:19" x14ac:dyDescent="0.15">
      <c r="D30" s="619"/>
      <c r="E30" s="619"/>
      <c r="F30" s="619"/>
      <c r="G30" s="619"/>
      <c r="H30" s="619"/>
      <c r="I30" s="619"/>
      <c r="J30" s="619"/>
      <c r="K30" s="619"/>
      <c r="L30" s="619"/>
      <c r="M30" s="619"/>
      <c r="N30" s="619"/>
      <c r="O30" s="619"/>
      <c r="P30" s="619"/>
      <c r="Q30" s="619"/>
      <c r="R30" s="619"/>
      <c r="S30" s="619"/>
    </row>
    <row r="31" spans="1:19" x14ac:dyDescent="0.15">
      <c r="D31" s="619"/>
      <c r="E31" s="619"/>
      <c r="F31" s="619"/>
      <c r="G31" s="619"/>
      <c r="H31" s="619"/>
      <c r="I31" s="619"/>
      <c r="J31" s="619"/>
      <c r="K31" s="619"/>
      <c r="L31" s="619"/>
      <c r="M31" s="619"/>
      <c r="N31" s="619"/>
      <c r="O31" s="619"/>
      <c r="P31" s="619"/>
      <c r="Q31" s="619"/>
      <c r="R31" s="619"/>
      <c r="S31" s="619"/>
    </row>
    <row r="32" spans="1:19" x14ac:dyDescent="0.15">
      <c r="D32" s="619"/>
      <c r="E32" s="619"/>
      <c r="F32" s="619"/>
      <c r="G32" s="619"/>
      <c r="H32" s="619"/>
      <c r="I32" s="619"/>
      <c r="J32" s="619"/>
      <c r="K32" s="619"/>
      <c r="L32" s="619"/>
      <c r="M32" s="619"/>
      <c r="N32" s="619"/>
      <c r="O32" s="619"/>
      <c r="P32" s="619"/>
      <c r="Q32" s="619"/>
      <c r="R32" s="619"/>
      <c r="S32" s="619"/>
    </row>
    <row r="33" spans="4:19" x14ac:dyDescent="0.15">
      <c r="D33" s="619"/>
      <c r="E33" s="619"/>
      <c r="F33" s="619"/>
      <c r="G33" s="619"/>
      <c r="H33" s="619"/>
      <c r="I33" s="619"/>
      <c r="J33" s="619"/>
      <c r="K33" s="619"/>
      <c r="L33" s="619"/>
      <c r="M33" s="619"/>
      <c r="N33" s="619"/>
      <c r="O33" s="619"/>
      <c r="P33" s="619"/>
      <c r="Q33" s="619"/>
      <c r="R33" s="619"/>
      <c r="S33" s="619"/>
    </row>
    <row r="34" spans="4:19" x14ac:dyDescent="0.15">
      <c r="D34" s="619"/>
      <c r="E34" s="619"/>
      <c r="F34" s="619"/>
      <c r="G34" s="619"/>
      <c r="H34" s="619"/>
      <c r="I34" s="619"/>
      <c r="J34" s="619"/>
      <c r="K34" s="619"/>
      <c r="L34" s="619"/>
      <c r="M34" s="619"/>
      <c r="N34" s="619"/>
      <c r="O34" s="619"/>
      <c r="P34" s="619"/>
      <c r="Q34" s="619"/>
      <c r="R34" s="619"/>
      <c r="S34" s="619"/>
    </row>
    <row r="35" spans="4:19" x14ac:dyDescent="0.15">
      <c r="D35" s="619"/>
      <c r="E35" s="619"/>
      <c r="F35" s="619"/>
      <c r="G35" s="619"/>
      <c r="H35" s="619"/>
      <c r="I35" s="619"/>
      <c r="J35" s="619"/>
      <c r="K35" s="619"/>
      <c r="L35" s="619"/>
      <c r="M35" s="619"/>
      <c r="N35" s="619"/>
      <c r="O35" s="619"/>
      <c r="P35" s="619"/>
      <c r="Q35" s="619"/>
      <c r="R35" s="619"/>
      <c r="S35" s="619"/>
    </row>
    <row r="36" spans="4:19" x14ac:dyDescent="0.15">
      <c r="D36" s="619"/>
      <c r="E36" s="619"/>
      <c r="F36" s="619"/>
      <c r="G36" s="619"/>
      <c r="H36" s="619"/>
      <c r="I36" s="619"/>
      <c r="J36" s="619"/>
      <c r="K36" s="619"/>
      <c r="L36" s="619"/>
      <c r="M36" s="619"/>
      <c r="N36" s="619"/>
      <c r="O36" s="619"/>
      <c r="P36" s="619"/>
      <c r="Q36" s="619"/>
      <c r="R36" s="619"/>
      <c r="S36" s="619"/>
    </row>
    <row r="37" spans="4:19" x14ac:dyDescent="0.15">
      <c r="D37" s="619"/>
      <c r="E37" s="619"/>
      <c r="F37" s="619"/>
      <c r="G37" s="619"/>
      <c r="H37" s="619"/>
      <c r="I37" s="619"/>
      <c r="J37" s="619"/>
      <c r="K37" s="619"/>
      <c r="L37" s="619"/>
      <c r="M37" s="619"/>
      <c r="N37" s="619"/>
      <c r="O37" s="619"/>
      <c r="P37" s="619"/>
      <c r="Q37" s="619"/>
      <c r="R37" s="619"/>
      <c r="S37" s="619"/>
    </row>
    <row r="38" spans="4:19" x14ac:dyDescent="0.15">
      <c r="D38" s="619"/>
      <c r="E38" s="619"/>
      <c r="F38" s="619"/>
      <c r="G38" s="619"/>
      <c r="H38" s="619"/>
      <c r="I38" s="619"/>
      <c r="J38" s="619"/>
      <c r="K38" s="619"/>
      <c r="L38" s="619"/>
      <c r="M38" s="619"/>
      <c r="N38" s="619"/>
      <c r="O38" s="619"/>
      <c r="P38" s="619"/>
      <c r="Q38" s="619"/>
      <c r="R38" s="619"/>
      <c r="S38" s="619"/>
    </row>
    <row r="39" spans="4:19" x14ac:dyDescent="0.15">
      <c r="D39" s="619"/>
      <c r="E39" s="619"/>
      <c r="F39" s="619"/>
      <c r="G39" s="619"/>
      <c r="H39" s="619"/>
      <c r="I39" s="619"/>
      <c r="J39" s="619"/>
      <c r="K39" s="619"/>
      <c r="L39" s="619"/>
      <c r="M39" s="619"/>
      <c r="N39" s="619"/>
      <c r="O39" s="619"/>
      <c r="P39" s="619"/>
      <c r="Q39" s="619"/>
      <c r="R39" s="619"/>
      <c r="S39" s="619"/>
    </row>
    <row r="40" spans="4:19" x14ac:dyDescent="0.15">
      <c r="D40" s="619"/>
      <c r="E40" s="619"/>
      <c r="F40" s="619"/>
      <c r="G40" s="619"/>
      <c r="H40" s="619"/>
      <c r="I40" s="619"/>
      <c r="J40" s="619"/>
      <c r="K40" s="619"/>
      <c r="L40" s="619"/>
      <c r="M40" s="619"/>
      <c r="N40" s="619"/>
      <c r="O40" s="619"/>
      <c r="P40" s="619"/>
      <c r="Q40" s="619"/>
      <c r="R40" s="619"/>
      <c r="S40" s="619"/>
    </row>
    <row r="41" spans="4:19" x14ac:dyDescent="0.15">
      <c r="D41" s="619"/>
      <c r="E41" s="619"/>
      <c r="F41" s="619"/>
      <c r="G41" s="619"/>
      <c r="H41" s="619"/>
      <c r="I41" s="619"/>
      <c r="J41" s="619"/>
      <c r="K41" s="619"/>
      <c r="L41" s="619"/>
      <c r="M41" s="619"/>
      <c r="N41" s="619"/>
      <c r="O41" s="619"/>
      <c r="P41" s="619"/>
      <c r="Q41" s="619"/>
      <c r="R41" s="619"/>
      <c r="S41" s="619"/>
    </row>
    <row r="42" spans="4:19" x14ac:dyDescent="0.15">
      <c r="D42" s="619"/>
      <c r="E42" s="619"/>
      <c r="F42" s="619"/>
      <c r="G42" s="619"/>
      <c r="H42" s="619"/>
      <c r="I42" s="619"/>
      <c r="J42" s="619"/>
      <c r="K42" s="619"/>
      <c r="L42" s="619"/>
      <c r="M42" s="619"/>
      <c r="N42" s="619"/>
      <c r="O42" s="619"/>
      <c r="P42" s="619"/>
      <c r="Q42" s="619"/>
      <c r="R42" s="619"/>
      <c r="S42" s="619"/>
    </row>
  </sheetData>
  <mergeCells count="7">
    <mergeCell ref="A2:P2"/>
    <mergeCell ref="A4:A5"/>
    <mergeCell ref="B4:D4"/>
    <mergeCell ref="E4:G4"/>
    <mergeCell ref="H4:J4"/>
    <mergeCell ref="K4:M4"/>
    <mergeCell ref="N4:P4"/>
  </mergeCells>
  <pageMargins left="0.7" right="0.7" top="0.75" bottom="0.75" header="0.3" footer="0.3"/>
  <pageSetup paperSize="14"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dimension ref="A2:S37"/>
  <sheetViews>
    <sheetView zoomScaleNormal="100" workbookViewId="0"/>
  </sheetViews>
  <sheetFormatPr baseColWidth="10" defaultRowHeight="10.5" x14ac:dyDescent="0.15"/>
  <cols>
    <col min="1" max="1" width="27.42578125" style="618" customWidth="1"/>
    <col min="2" max="16" width="10" style="618" customWidth="1"/>
    <col min="17" max="19" width="11.42578125" style="618"/>
    <col min="20" max="20" width="5.42578125" style="618" customWidth="1"/>
    <col min="21" max="16384" width="11.42578125" style="618"/>
  </cols>
  <sheetData>
    <row r="2" spans="1:19" s="529" customFormat="1" ht="15" customHeight="1" x14ac:dyDescent="0.15">
      <c r="A2" s="2739" t="s">
        <v>1412</v>
      </c>
      <c r="B2" s="2739"/>
      <c r="C2" s="2739"/>
      <c r="D2" s="2739"/>
      <c r="E2" s="2739"/>
      <c r="F2" s="2739"/>
      <c r="G2" s="2739"/>
      <c r="H2" s="2739"/>
      <c r="I2" s="2739"/>
      <c r="J2" s="2739"/>
      <c r="K2" s="2739"/>
      <c r="L2" s="2739"/>
      <c r="M2" s="2739"/>
      <c r="N2" s="2739"/>
      <c r="O2" s="2739"/>
      <c r="P2" s="2739"/>
      <c r="Q2" s="620"/>
      <c r="R2" s="620"/>
      <c r="S2" s="620"/>
    </row>
    <row r="3" spans="1:19" s="529" customFormat="1" ht="9" customHeight="1" x14ac:dyDescent="0.15">
      <c r="A3" s="621"/>
      <c r="B3" s="621"/>
      <c r="C3" s="621"/>
      <c r="D3" s="621"/>
      <c r="E3" s="621"/>
      <c r="F3" s="621"/>
      <c r="G3" s="621"/>
      <c r="H3" s="621"/>
      <c r="I3" s="621"/>
      <c r="J3" s="621"/>
      <c r="K3" s="621"/>
      <c r="L3" s="621"/>
      <c r="M3" s="621"/>
      <c r="N3" s="621"/>
      <c r="O3" s="621"/>
      <c r="P3" s="621"/>
    </row>
    <row r="4" spans="1:19" s="529" customFormat="1" ht="17.25" customHeight="1" x14ac:dyDescent="0.15">
      <c r="A4" s="2736" t="s">
        <v>1</v>
      </c>
      <c r="B4" s="2740">
        <v>2012</v>
      </c>
      <c r="C4" s="2740"/>
      <c r="D4" s="2740"/>
      <c r="E4" s="2740">
        <v>2013</v>
      </c>
      <c r="F4" s="2740"/>
      <c r="G4" s="2740"/>
      <c r="H4" s="2740">
        <v>2014</v>
      </c>
      <c r="I4" s="2740"/>
      <c r="J4" s="2740"/>
      <c r="K4" s="2740">
        <v>2015</v>
      </c>
      <c r="L4" s="2740"/>
      <c r="M4" s="2740"/>
      <c r="N4" s="2738">
        <v>2016</v>
      </c>
      <c r="O4" s="2425"/>
      <c r="P4" s="2426"/>
    </row>
    <row r="5" spans="1:19" s="529" customFormat="1" ht="18.75" customHeight="1" x14ac:dyDescent="0.15">
      <c r="A5" s="2736"/>
      <c r="B5" s="606" t="s">
        <v>89</v>
      </c>
      <c r="C5" s="606" t="s">
        <v>1028</v>
      </c>
      <c r="D5" s="606" t="s">
        <v>1029</v>
      </c>
      <c r="E5" s="606" t="s">
        <v>89</v>
      </c>
      <c r="F5" s="606" t="s">
        <v>1028</v>
      </c>
      <c r="G5" s="606" t="s">
        <v>1029</v>
      </c>
      <c r="H5" s="606" t="s">
        <v>89</v>
      </c>
      <c r="I5" s="606" t="s">
        <v>1028</v>
      </c>
      <c r="J5" s="606" t="s">
        <v>1029</v>
      </c>
      <c r="K5" s="606" t="s">
        <v>89</v>
      </c>
      <c r="L5" s="606" t="s">
        <v>1028</v>
      </c>
      <c r="M5" s="606" t="s">
        <v>1029</v>
      </c>
      <c r="N5" s="607" t="s">
        <v>89</v>
      </c>
      <c r="O5" s="607" t="s">
        <v>1028</v>
      </c>
      <c r="P5" s="607" t="s">
        <v>1029</v>
      </c>
    </row>
    <row r="6" spans="1:19" s="529" customFormat="1" x14ac:dyDescent="0.15">
      <c r="A6" s="608" t="s">
        <v>71</v>
      </c>
      <c r="B6" s="622">
        <v>872</v>
      </c>
      <c r="C6" s="622">
        <v>377</v>
      </c>
      <c r="D6" s="622">
        <v>495</v>
      </c>
      <c r="E6" s="622">
        <v>913</v>
      </c>
      <c r="F6" s="622">
        <v>395</v>
      </c>
      <c r="G6" s="622">
        <v>518</v>
      </c>
      <c r="H6" s="622">
        <v>1040</v>
      </c>
      <c r="I6" s="622">
        <v>460</v>
      </c>
      <c r="J6" s="622">
        <v>580</v>
      </c>
      <c r="K6" s="622">
        <v>1100</v>
      </c>
      <c r="L6" s="622">
        <v>489</v>
      </c>
      <c r="M6" s="622">
        <v>611</v>
      </c>
      <c r="N6" s="623">
        <v>1221</v>
      </c>
      <c r="O6" s="623">
        <v>533</v>
      </c>
      <c r="P6" s="623">
        <v>688</v>
      </c>
      <c r="Q6" s="624"/>
      <c r="R6" s="622"/>
    </row>
    <row r="7" spans="1:19" s="529" customFormat="1" x14ac:dyDescent="0.15">
      <c r="A7" s="625" t="s">
        <v>5</v>
      </c>
      <c r="B7" s="622">
        <v>0</v>
      </c>
      <c r="C7" s="624">
        <v>0</v>
      </c>
      <c r="D7" s="624">
        <v>0</v>
      </c>
      <c r="E7" s="622">
        <v>0</v>
      </c>
      <c r="F7" s="624">
        <v>0</v>
      </c>
      <c r="G7" s="624">
        <v>0</v>
      </c>
      <c r="H7" s="622">
        <v>0</v>
      </c>
      <c r="I7" s="624">
        <v>0</v>
      </c>
      <c r="J7" s="624">
        <v>0</v>
      </c>
      <c r="K7" s="622">
        <v>0</v>
      </c>
      <c r="L7" s="624">
        <v>0</v>
      </c>
      <c r="M7" s="624">
        <v>0</v>
      </c>
      <c r="N7" s="623">
        <v>0</v>
      </c>
      <c r="O7" s="626">
        <v>0</v>
      </c>
      <c r="P7" s="626">
        <v>0</v>
      </c>
      <c r="Q7" s="624"/>
      <c r="R7" s="624"/>
    </row>
    <row r="8" spans="1:19" s="529" customFormat="1" x14ac:dyDescent="0.15">
      <c r="A8" s="625" t="s">
        <v>7</v>
      </c>
      <c r="B8" s="622">
        <v>0</v>
      </c>
      <c r="C8" s="624">
        <v>0</v>
      </c>
      <c r="D8" s="624">
        <v>0</v>
      </c>
      <c r="E8" s="622">
        <v>0</v>
      </c>
      <c r="F8" s="624">
        <v>0</v>
      </c>
      <c r="G8" s="624">
        <v>0</v>
      </c>
      <c r="H8" s="622">
        <v>8</v>
      </c>
      <c r="I8" s="624">
        <v>6</v>
      </c>
      <c r="J8" s="624">
        <v>2</v>
      </c>
      <c r="K8" s="622">
        <v>8</v>
      </c>
      <c r="L8" s="624">
        <v>6</v>
      </c>
      <c r="M8" s="624">
        <v>2</v>
      </c>
      <c r="N8" s="623">
        <v>8</v>
      </c>
      <c r="O8" s="626">
        <v>6</v>
      </c>
      <c r="P8" s="626">
        <v>2</v>
      </c>
      <c r="Q8" s="624"/>
      <c r="R8" s="624"/>
    </row>
    <row r="9" spans="1:19" s="529" customFormat="1" x14ac:dyDescent="0.15">
      <c r="A9" s="625" t="s">
        <v>8</v>
      </c>
      <c r="B9" s="622">
        <v>0</v>
      </c>
      <c r="C9" s="624">
        <v>0</v>
      </c>
      <c r="D9" s="624">
        <v>0</v>
      </c>
      <c r="E9" s="622">
        <v>0</v>
      </c>
      <c r="F9" s="624">
        <v>0</v>
      </c>
      <c r="G9" s="624">
        <v>0</v>
      </c>
      <c r="H9" s="622">
        <v>6</v>
      </c>
      <c r="I9" s="624">
        <v>0</v>
      </c>
      <c r="J9" s="624">
        <v>6</v>
      </c>
      <c r="K9" s="622">
        <v>8</v>
      </c>
      <c r="L9" s="624">
        <v>2</v>
      </c>
      <c r="M9" s="624">
        <v>6</v>
      </c>
      <c r="N9" s="623">
        <v>8</v>
      </c>
      <c r="O9" s="626">
        <v>2</v>
      </c>
      <c r="P9" s="626">
        <v>6</v>
      </c>
      <c r="Q9" s="624"/>
      <c r="R9" s="624"/>
    </row>
    <row r="10" spans="1:19" s="529" customFormat="1" x14ac:dyDescent="0.15">
      <c r="A10" s="625" t="s">
        <v>9</v>
      </c>
      <c r="B10" s="622">
        <v>1</v>
      </c>
      <c r="C10" s="624">
        <v>1</v>
      </c>
      <c r="D10" s="624">
        <v>0</v>
      </c>
      <c r="E10" s="622">
        <v>1</v>
      </c>
      <c r="F10" s="624">
        <v>1</v>
      </c>
      <c r="G10" s="624">
        <v>0</v>
      </c>
      <c r="H10" s="622">
        <v>1</v>
      </c>
      <c r="I10" s="624">
        <v>1</v>
      </c>
      <c r="J10" s="624">
        <v>0</v>
      </c>
      <c r="K10" s="622">
        <v>4</v>
      </c>
      <c r="L10" s="624">
        <v>2</v>
      </c>
      <c r="M10" s="624">
        <v>2</v>
      </c>
      <c r="N10" s="623">
        <v>4</v>
      </c>
      <c r="O10" s="626">
        <v>2</v>
      </c>
      <c r="P10" s="626">
        <v>2</v>
      </c>
      <c r="Q10" s="624"/>
      <c r="R10" s="624"/>
    </row>
    <row r="11" spans="1:19" s="529" customFormat="1" x14ac:dyDescent="0.15">
      <c r="A11" s="625" t="s">
        <v>10</v>
      </c>
      <c r="B11" s="622">
        <v>1</v>
      </c>
      <c r="C11" s="624">
        <v>0</v>
      </c>
      <c r="D11" s="624">
        <v>1</v>
      </c>
      <c r="E11" s="622">
        <v>1</v>
      </c>
      <c r="F11" s="624">
        <v>0</v>
      </c>
      <c r="G11" s="624">
        <v>1</v>
      </c>
      <c r="H11" s="622">
        <v>1</v>
      </c>
      <c r="I11" s="624">
        <v>0</v>
      </c>
      <c r="J11" s="624">
        <v>1</v>
      </c>
      <c r="K11" s="622">
        <v>1</v>
      </c>
      <c r="L11" s="624">
        <v>0</v>
      </c>
      <c r="M11" s="624">
        <v>1</v>
      </c>
      <c r="N11" s="623">
        <v>13</v>
      </c>
      <c r="O11" s="626">
        <v>3</v>
      </c>
      <c r="P11" s="626">
        <v>10</v>
      </c>
      <c r="Q11" s="624"/>
      <c r="R11" s="624"/>
    </row>
    <row r="12" spans="1:19" s="529" customFormat="1" x14ac:dyDescent="0.15">
      <c r="A12" s="625" t="s">
        <v>11</v>
      </c>
      <c r="B12" s="622">
        <v>13</v>
      </c>
      <c r="C12" s="624">
        <v>9</v>
      </c>
      <c r="D12" s="624">
        <v>4</v>
      </c>
      <c r="E12" s="622">
        <v>14</v>
      </c>
      <c r="F12" s="624">
        <v>9</v>
      </c>
      <c r="G12" s="624">
        <v>5</v>
      </c>
      <c r="H12" s="622">
        <v>16</v>
      </c>
      <c r="I12" s="624">
        <v>11</v>
      </c>
      <c r="J12" s="624">
        <v>5</v>
      </c>
      <c r="K12" s="622">
        <v>16</v>
      </c>
      <c r="L12" s="624">
        <v>11</v>
      </c>
      <c r="M12" s="624">
        <v>5</v>
      </c>
      <c r="N12" s="623">
        <v>54</v>
      </c>
      <c r="O12" s="626">
        <v>23</v>
      </c>
      <c r="P12" s="626">
        <v>31</v>
      </c>
      <c r="Q12" s="624"/>
      <c r="R12" s="624"/>
    </row>
    <row r="13" spans="1:19" s="529" customFormat="1" x14ac:dyDescent="0.15">
      <c r="A13" s="625" t="s">
        <v>12</v>
      </c>
      <c r="B13" s="622">
        <v>846</v>
      </c>
      <c r="C13" s="624">
        <v>361</v>
      </c>
      <c r="D13" s="624">
        <v>485</v>
      </c>
      <c r="E13" s="622">
        <v>884</v>
      </c>
      <c r="F13" s="624">
        <v>379</v>
      </c>
      <c r="G13" s="624">
        <v>505</v>
      </c>
      <c r="H13" s="622">
        <v>955</v>
      </c>
      <c r="I13" s="624">
        <v>417</v>
      </c>
      <c r="J13" s="624">
        <v>538</v>
      </c>
      <c r="K13" s="622">
        <v>1003</v>
      </c>
      <c r="L13" s="624">
        <v>441</v>
      </c>
      <c r="M13" s="624">
        <v>562</v>
      </c>
      <c r="N13" s="623">
        <v>1053</v>
      </c>
      <c r="O13" s="626">
        <v>459</v>
      </c>
      <c r="P13" s="626">
        <v>594</v>
      </c>
      <c r="Q13" s="624"/>
      <c r="R13" s="624"/>
    </row>
    <row r="14" spans="1:19" s="529" customFormat="1" x14ac:dyDescent="0.15">
      <c r="A14" s="625" t="s">
        <v>13</v>
      </c>
      <c r="B14" s="622">
        <v>4</v>
      </c>
      <c r="C14" s="624">
        <v>4</v>
      </c>
      <c r="D14" s="624">
        <v>0</v>
      </c>
      <c r="E14" s="622">
        <v>5</v>
      </c>
      <c r="F14" s="624">
        <v>4</v>
      </c>
      <c r="G14" s="624">
        <v>1</v>
      </c>
      <c r="H14" s="622">
        <v>5</v>
      </c>
      <c r="I14" s="624">
        <v>4</v>
      </c>
      <c r="J14" s="624">
        <v>1</v>
      </c>
      <c r="K14" s="622">
        <v>5</v>
      </c>
      <c r="L14" s="624">
        <v>4</v>
      </c>
      <c r="M14" s="624">
        <v>1</v>
      </c>
      <c r="N14" s="623">
        <v>5</v>
      </c>
      <c r="O14" s="626">
        <v>4</v>
      </c>
      <c r="P14" s="626">
        <v>1</v>
      </c>
      <c r="Q14" s="624"/>
      <c r="R14" s="624"/>
    </row>
    <row r="15" spans="1:19" s="529" customFormat="1" x14ac:dyDescent="0.15">
      <c r="A15" s="625" t="s">
        <v>14</v>
      </c>
      <c r="B15" s="622">
        <v>0</v>
      </c>
      <c r="C15" s="624">
        <v>0</v>
      </c>
      <c r="D15" s="624">
        <v>0</v>
      </c>
      <c r="E15" s="622">
        <v>0</v>
      </c>
      <c r="F15" s="624">
        <v>0</v>
      </c>
      <c r="G15" s="624">
        <v>0</v>
      </c>
      <c r="H15" s="622">
        <v>7</v>
      </c>
      <c r="I15" s="624">
        <v>1</v>
      </c>
      <c r="J15" s="624">
        <v>6</v>
      </c>
      <c r="K15" s="622">
        <v>7</v>
      </c>
      <c r="L15" s="624">
        <v>1</v>
      </c>
      <c r="M15" s="624">
        <v>6</v>
      </c>
      <c r="N15" s="623">
        <v>7</v>
      </c>
      <c r="O15" s="626">
        <v>1</v>
      </c>
      <c r="P15" s="626">
        <v>6</v>
      </c>
      <c r="Q15" s="624"/>
      <c r="R15" s="624"/>
    </row>
    <row r="16" spans="1:19" s="529" customFormat="1" x14ac:dyDescent="0.15">
      <c r="A16" s="625" t="s">
        <v>15</v>
      </c>
      <c r="B16" s="622">
        <v>1</v>
      </c>
      <c r="C16" s="624">
        <v>0</v>
      </c>
      <c r="D16" s="624">
        <v>1</v>
      </c>
      <c r="E16" s="622">
        <v>1</v>
      </c>
      <c r="F16" s="624">
        <v>0</v>
      </c>
      <c r="G16" s="624">
        <v>1</v>
      </c>
      <c r="H16" s="622">
        <v>19</v>
      </c>
      <c r="I16" s="624">
        <v>7</v>
      </c>
      <c r="J16" s="624">
        <v>12</v>
      </c>
      <c r="K16" s="622">
        <v>22</v>
      </c>
      <c r="L16" s="624">
        <v>9</v>
      </c>
      <c r="M16" s="624">
        <v>13</v>
      </c>
      <c r="N16" s="623">
        <v>22</v>
      </c>
      <c r="O16" s="626">
        <v>9</v>
      </c>
      <c r="P16" s="626">
        <v>13</v>
      </c>
      <c r="Q16" s="624"/>
      <c r="R16" s="624"/>
    </row>
    <row r="17" spans="1:19" s="529" customFormat="1" x14ac:dyDescent="0.15">
      <c r="A17" s="625" t="s">
        <v>16</v>
      </c>
      <c r="B17" s="622">
        <v>1</v>
      </c>
      <c r="C17" s="624">
        <v>0</v>
      </c>
      <c r="D17" s="624">
        <v>1</v>
      </c>
      <c r="E17" s="622">
        <v>2</v>
      </c>
      <c r="F17" s="624">
        <v>0</v>
      </c>
      <c r="G17" s="624">
        <v>2</v>
      </c>
      <c r="H17" s="622">
        <v>12</v>
      </c>
      <c r="I17" s="624">
        <v>9</v>
      </c>
      <c r="J17" s="624">
        <v>3</v>
      </c>
      <c r="K17" s="622">
        <v>16</v>
      </c>
      <c r="L17" s="624">
        <v>9</v>
      </c>
      <c r="M17" s="624">
        <v>7</v>
      </c>
      <c r="N17" s="623">
        <v>16</v>
      </c>
      <c r="O17" s="626">
        <v>9</v>
      </c>
      <c r="P17" s="626">
        <v>7</v>
      </c>
      <c r="Q17" s="624"/>
      <c r="R17" s="624"/>
    </row>
    <row r="18" spans="1:19" s="529" customFormat="1" x14ac:dyDescent="0.15">
      <c r="A18" s="625" t="s">
        <v>17</v>
      </c>
      <c r="B18" s="622">
        <v>0</v>
      </c>
      <c r="C18" s="624">
        <v>0</v>
      </c>
      <c r="D18" s="624">
        <v>0</v>
      </c>
      <c r="E18" s="622">
        <v>0</v>
      </c>
      <c r="F18" s="624">
        <v>0</v>
      </c>
      <c r="G18" s="624">
        <v>0</v>
      </c>
      <c r="H18" s="622">
        <v>0</v>
      </c>
      <c r="I18" s="624">
        <v>0</v>
      </c>
      <c r="J18" s="624">
        <v>0</v>
      </c>
      <c r="K18" s="622">
        <v>0</v>
      </c>
      <c r="L18" s="624">
        <v>0</v>
      </c>
      <c r="M18" s="624">
        <v>0</v>
      </c>
      <c r="N18" s="623">
        <v>0</v>
      </c>
      <c r="O18" s="626">
        <v>0</v>
      </c>
      <c r="P18" s="626">
        <v>0</v>
      </c>
      <c r="Q18" s="624"/>
      <c r="R18" s="624"/>
    </row>
    <row r="19" spans="1:19" s="529" customFormat="1" x14ac:dyDescent="0.15">
      <c r="A19" s="625" t="s">
        <v>18</v>
      </c>
      <c r="B19" s="622">
        <v>2</v>
      </c>
      <c r="C19" s="624">
        <v>0</v>
      </c>
      <c r="D19" s="624">
        <v>2</v>
      </c>
      <c r="E19" s="622">
        <v>2</v>
      </c>
      <c r="F19" s="624">
        <v>0</v>
      </c>
      <c r="G19" s="624">
        <v>2</v>
      </c>
      <c r="H19" s="622">
        <v>6</v>
      </c>
      <c r="I19" s="624">
        <v>1</v>
      </c>
      <c r="J19" s="624">
        <v>5</v>
      </c>
      <c r="K19" s="622">
        <v>6</v>
      </c>
      <c r="L19" s="624">
        <v>1</v>
      </c>
      <c r="M19" s="624">
        <v>5</v>
      </c>
      <c r="N19" s="623">
        <v>6</v>
      </c>
      <c r="O19" s="626">
        <v>1</v>
      </c>
      <c r="P19" s="626">
        <v>5</v>
      </c>
      <c r="Q19" s="624"/>
      <c r="R19" s="624"/>
    </row>
    <row r="20" spans="1:19" s="529" customFormat="1" x14ac:dyDescent="0.15">
      <c r="A20" s="625" t="s">
        <v>19</v>
      </c>
      <c r="B20" s="622">
        <v>0</v>
      </c>
      <c r="C20" s="624">
        <v>0</v>
      </c>
      <c r="D20" s="624">
        <v>0</v>
      </c>
      <c r="E20" s="622">
        <v>0</v>
      </c>
      <c r="F20" s="624">
        <v>0</v>
      </c>
      <c r="G20" s="624">
        <v>0</v>
      </c>
      <c r="H20" s="622">
        <v>0</v>
      </c>
      <c r="I20" s="624">
        <v>0</v>
      </c>
      <c r="J20" s="624">
        <v>0</v>
      </c>
      <c r="K20" s="622">
        <v>0</v>
      </c>
      <c r="L20" s="624">
        <v>0</v>
      </c>
      <c r="M20" s="624">
        <v>0</v>
      </c>
      <c r="N20" s="623">
        <v>0</v>
      </c>
      <c r="O20" s="626">
        <v>0</v>
      </c>
      <c r="P20" s="626">
        <v>0</v>
      </c>
      <c r="Q20" s="624"/>
      <c r="R20" s="624"/>
    </row>
    <row r="21" spans="1:19" s="529" customFormat="1" x14ac:dyDescent="0.15">
      <c r="A21" s="625" t="s">
        <v>20</v>
      </c>
      <c r="B21" s="622">
        <v>0</v>
      </c>
      <c r="C21" s="624">
        <v>0</v>
      </c>
      <c r="D21" s="624">
        <v>0</v>
      </c>
      <c r="E21" s="622">
        <v>0</v>
      </c>
      <c r="F21" s="624">
        <v>0</v>
      </c>
      <c r="G21" s="624">
        <v>0</v>
      </c>
      <c r="H21" s="622">
        <v>0</v>
      </c>
      <c r="I21" s="624">
        <v>0</v>
      </c>
      <c r="J21" s="624">
        <v>0</v>
      </c>
      <c r="K21" s="622">
        <v>0</v>
      </c>
      <c r="L21" s="624">
        <v>0</v>
      </c>
      <c r="M21" s="624">
        <v>0</v>
      </c>
      <c r="N21" s="623">
        <v>0</v>
      </c>
      <c r="O21" s="626">
        <v>0</v>
      </c>
      <c r="P21" s="626">
        <v>0</v>
      </c>
      <c r="Q21" s="624"/>
      <c r="R21" s="624"/>
    </row>
    <row r="22" spans="1:19" s="529" customFormat="1" ht="11.25" x14ac:dyDescent="0.15">
      <c r="A22" s="614" t="s">
        <v>1413</v>
      </c>
      <c r="B22" s="622">
        <v>3</v>
      </c>
      <c r="C22" s="624">
        <v>2</v>
      </c>
      <c r="D22" s="624">
        <v>1</v>
      </c>
      <c r="E22" s="622">
        <v>3</v>
      </c>
      <c r="F22" s="624">
        <v>2</v>
      </c>
      <c r="G22" s="624">
        <v>1</v>
      </c>
      <c r="H22" s="622">
        <v>3</v>
      </c>
      <c r="I22" s="624">
        <v>2</v>
      </c>
      <c r="J22" s="624">
        <v>1</v>
      </c>
      <c r="K22" s="622">
        <v>3</v>
      </c>
      <c r="L22" s="624">
        <v>2</v>
      </c>
      <c r="M22" s="624">
        <v>1</v>
      </c>
      <c r="N22" s="623">
        <v>23</v>
      </c>
      <c r="O22" s="626">
        <v>12</v>
      </c>
      <c r="P22" s="626">
        <v>11</v>
      </c>
      <c r="Q22" s="624"/>
      <c r="R22" s="624"/>
    </row>
    <row r="23" spans="1:19" s="529" customFormat="1" x14ac:dyDescent="0.15">
      <c r="A23" s="614" t="s">
        <v>1409</v>
      </c>
      <c r="B23" s="622">
        <v>0</v>
      </c>
      <c r="C23" s="624">
        <v>0</v>
      </c>
      <c r="D23" s="624">
        <v>0</v>
      </c>
      <c r="E23" s="622">
        <v>0</v>
      </c>
      <c r="F23" s="624">
        <v>0</v>
      </c>
      <c r="G23" s="624">
        <v>0</v>
      </c>
      <c r="H23" s="622">
        <v>1</v>
      </c>
      <c r="I23" s="624">
        <v>1</v>
      </c>
      <c r="J23" s="624">
        <v>0</v>
      </c>
      <c r="K23" s="622">
        <v>1</v>
      </c>
      <c r="L23" s="624">
        <v>1</v>
      </c>
      <c r="M23" s="624">
        <v>0</v>
      </c>
      <c r="N23" s="623">
        <v>2</v>
      </c>
      <c r="O23" s="626">
        <v>2</v>
      </c>
      <c r="P23" s="626">
        <v>0</v>
      </c>
      <c r="Q23" s="624"/>
      <c r="R23" s="624"/>
    </row>
    <row r="24" spans="1:19" s="529" customFormat="1" ht="10.5" customHeight="1" x14ac:dyDescent="0.15">
      <c r="A24" s="627"/>
      <c r="B24" s="627"/>
      <c r="C24" s="627"/>
      <c r="D24" s="627"/>
      <c r="E24" s="627"/>
      <c r="F24" s="627"/>
      <c r="G24" s="627"/>
      <c r="H24" s="627"/>
      <c r="I24" s="627"/>
      <c r="J24" s="627"/>
      <c r="K24" s="627"/>
      <c r="L24" s="627"/>
      <c r="M24" s="627"/>
      <c r="N24" s="627"/>
      <c r="O24" s="627"/>
      <c r="P24" s="627"/>
      <c r="R24" s="628"/>
    </row>
    <row r="25" spans="1:19" s="529" customFormat="1" x14ac:dyDescent="0.15">
      <c r="A25" s="161" t="s">
        <v>1410</v>
      </c>
      <c r="B25" s="161"/>
      <c r="C25" s="161"/>
      <c r="D25" s="161"/>
      <c r="E25" s="161"/>
      <c r="F25" s="161"/>
      <c r="G25" s="161"/>
      <c r="H25" s="161"/>
      <c r="I25" s="161"/>
      <c r="J25" s="161"/>
      <c r="K25" s="161"/>
      <c r="L25" s="161"/>
      <c r="M25" s="161"/>
      <c r="N25" s="617"/>
      <c r="O25" s="617"/>
      <c r="P25" s="617"/>
    </row>
    <row r="26" spans="1:19" s="529" customFormat="1" x14ac:dyDescent="0.15">
      <c r="A26" s="617" t="s">
        <v>62</v>
      </c>
      <c r="B26" s="617"/>
      <c r="C26" s="617"/>
      <c r="D26" s="617"/>
      <c r="E26" s="617"/>
      <c r="F26" s="617"/>
      <c r="G26" s="617"/>
      <c r="H26" s="617"/>
      <c r="I26" s="617"/>
      <c r="J26" s="617"/>
      <c r="K26" s="617"/>
      <c r="L26" s="617"/>
      <c r="M26" s="617"/>
      <c r="N26" s="627"/>
      <c r="O26" s="627"/>
      <c r="P26" s="627"/>
    </row>
    <row r="27" spans="1:19" s="529" customFormat="1" x14ac:dyDescent="0.15">
      <c r="A27" s="617" t="s">
        <v>1411</v>
      </c>
      <c r="B27" s="617"/>
      <c r="C27" s="617"/>
      <c r="D27" s="617"/>
      <c r="E27" s="617"/>
      <c r="F27" s="617"/>
      <c r="G27" s="617"/>
      <c r="H27" s="617"/>
      <c r="I27" s="617"/>
      <c r="J27" s="617"/>
      <c r="K27" s="617"/>
      <c r="L27" s="617"/>
      <c r="M27" s="617"/>
    </row>
    <row r="28" spans="1:19" x14ac:dyDescent="0.15">
      <c r="E28" s="629"/>
      <c r="F28" s="629"/>
      <c r="G28" s="629"/>
      <c r="H28" s="629"/>
      <c r="I28" s="629"/>
      <c r="J28" s="629"/>
      <c r="K28" s="629"/>
      <c r="L28" s="629"/>
      <c r="M28" s="629"/>
      <c r="N28" s="629"/>
      <c r="O28" s="629"/>
      <c r="P28" s="629"/>
      <c r="Q28" s="629"/>
      <c r="R28" s="629"/>
      <c r="S28" s="629"/>
    </row>
    <row r="29" spans="1:19" x14ac:dyDescent="0.15">
      <c r="E29" s="629"/>
      <c r="F29" s="629"/>
      <c r="G29" s="629"/>
      <c r="H29" s="629"/>
      <c r="I29" s="629"/>
      <c r="J29" s="629"/>
      <c r="K29" s="629"/>
      <c r="L29" s="629"/>
      <c r="M29" s="629"/>
      <c r="N29" s="629"/>
      <c r="O29" s="629"/>
      <c r="P29" s="629"/>
      <c r="Q29" s="629"/>
      <c r="R29" s="629"/>
      <c r="S29" s="629"/>
    </row>
    <row r="30" spans="1:19" x14ac:dyDescent="0.15">
      <c r="E30" s="629"/>
      <c r="F30" s="629"/>
      <c r="G30" s="629"/>
      <c r="H30" s="629"/>
      <c r="I30" s="629"/>
      <c r="J30" s="629"/>
      <c r="K30" s="629"/>
      <c r="L30" s="629"/>
      <c r="M30" s="629"/>
      <c r="N30" s="629"/>
      <c r="O30" s="629"/>
      <c r="P30" s="629"/>
      <c r="Q30" s="629"/>
      <c r="R30" s="629"/>
      <c r="S30" s="629"/>
    </row>
    <row r="31" spans="1:19" x14ac:dyDescent="0.15">
      <c r="E31" s="629"/>
      <c r="F31" s="629"/>
      <c r="G31" s="629"/>
      <c r="H31" s="629"/>
      <c r="I31" s="629"/>
      <c r="J31" s="629"/>
      <c r="K31" s="629"/>
      <c r="L31" s="629"/>
      <c r="M31" s="629"/>
      <c r="N31" s="629"/>
      <c r="O31" s="629"/>
      <c r="P31" s="629"/>
      <c r="Q31" s="629"/>
      <c r="R31" s="629"/>
      <c r="S31" s="629"/>
    </row>
    <row r="32" spans="1:19" x14ac:dyDescent="0.15">
      <c r="E32" s="629"/>
      <c r="F32" s="629"/>
      <c r="G32" s="629"/>
      <c r="H32" s="629"/>
      <c r="I32" s="629"/>
      <c r="J32" s="629"/>
      <c r="K32" s="629"/>
      <c r="L32" s="629"/>
      <c r="M32" s="629"/>
      <c r="N32" s="629"/>
      <c r="O32" s="629"/>
      <c r="P32" s="629"/>
      <c r="Q32" s="629"/>
      <c r="R32" s="629"/>
      <c r="S32" s="629"/>
    </row>
    <row r="33" spans="5:19" x14ac:dyDescent="0.15">
      <c r="E33" s="629"/>
      <c r="F33" s="629"/>
      <c r="G33" s="629"/>
      <c r="H33" s="629"/>
      <c r="I33" s="629"/>
      <c r="J33" s="629"/>
      <c r="K33" s="629"/>
      <c r="L33" s="629"/>
      <c r="M33" s="629"/>
      <c r="N33" s="629"/>
      <c r="O33" s="629"/>
      <c r="P33" s="629"/>
      <c r="Q33" s="629"/>
      <c r="R33" s="629"/>
      <c r="S33" s="629"/>
    </row>
    <row r="34" spans="5:19" x14ac:dyDescent="0.15">
      <c r="E34" s="629"/>
      <c r="F34" s="629"/>
      <c r="G34" s="629"/>
      <c r="H34" s="629"/>
      <c r="I34" s="629"/>
      <c r="J34" s="629"/>
      <c r="K34" s="629"/>
      <c r="L34" s="629"/>
      <c r="M34" s="629"/>
      <c r="N34" s="629"/>
      <c r="O34" s="629"/>
      <c r="P34" s="629"/>
      <c r="Q34" s="629"/>
      <c r="R34" s="629"/>
      <c r="S34" s="629"/>
    </row>
    <row r="35" spans="5:19" x14ac:dyDescent="0.15">
      <c r="E35" s="629"/>
      <c r="F35" s="629"/>
      <c r="G35" s="629"/>
      <c r="H35" s="629"/>
      <c r="I35" s="629"/>
      <c r="J35" s="629"/>
      <c r="K35" s="629"/>
      <c r="L35" s="629"/>
      <c r="M35" s="629"/>
      <c r="N35" s="629"/>
      <c r="O35" s="629"/>
      <c r="P35" s="629"/>
      <c r="Q35" s="629"/>
      <c r="R35" s="629"/>
      <c r="S35" s="629"/>
    </row>
    <row r="36" spans="5:19" x14ac:dyDescent="0.15">
      <c r="E36" s="629"/>
      <c r="F36" s="629"/>
      <c r="G36" s="629"/>
      <c r="H36" s="629"/>
      <c r="I36" s="629"/>
      <c r="J36" s="629"/>
      <c r="K36" s="629"/>
      <c r="L36" s="629"/>
      <c r="M36" s="629"/>
      <c r="N36" s="629"/>
      <c r="O36" s="629"/>
      <c r="P36" s="629"/>
      <c r="Q36" s="629"/>
      <c r="R36" s="629"/>
      <c r="S36" s="629"/>
    </row>
    <row r="37" spans="5:19" x14ac:dyDescent="0.15">
      <c r="E37" s="629"/>
      <c r="F37" s="629"/>
      <c r="G37" s="629"/>
      <c r="H37" s="629"/>
      <c r="I37" s="629"/>
      <c r="J37" s="629"/>
      <c r="K37" s="629"/>
      <c r="L37" s="629"/>
      <c r="M37" s="629"/>
      <c r="N37" s="629"/>
      <c r="O37" s="629"/>
      <c r="P37" s="629"/>
      <c r="Q37" s="629"/>
      <c r="R37" s="629"/>
      <c r="S37" s="629"/>
    </row>
  </sheetData>
  <mergeCells count="7">
    <mergeCell ref="A2:P2"/>
    <mergeCell ref="A4:A5"/>
    <mergeCell ref="B4:D4"/>
    <mergeCell ref="E4:G4"/>
    <mergeCell ref="H4:J4"/>
    <mergeCell ref="K4:M4"/>
    <mergeCell ref="N4:P4"/>
  </mergeCells>
  <pageMargins left="0.7" right="0.7" top="0.75" bottom="0.75" header="0.3" footer="0.3"/>
  <pageSetup paperSize="14" scale="96"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0"/>
  <dimension ref="A1:V27"/>
  <sheetViews>
    <sheetView zoomScaleNormal="100" workbookViewId="0"/>
  </sheetViews>
  <sheetFormatPr baseColWidth="10" defaultRowHeight="10.5" x14ac:dyDescent="0.15"/>
  <cols>
    <col min="1" max="1" width="25.7109375" style="618" customWidth="1"/>
    <col min="2" max="16" width="10" style="618" customWidth="1"/>
    <col min="17" max="20" width="11.42578125" style="618"/>
    <col min="21" max="22" width="7.42578125" style="618" customWidth="1"/>
    <col min="23" max="16384" width="11.42578125" style="618"/>
  </cols>
  <sheetData>
    <row r="1" spans="1:19" x14ac:dyDescent="0.15">
      <c r="A1" s="630"/>
      <c r="B1" s="630"/>
      <c r="C1" s="630"/>
      <c r="D1" s="630"/>
    </row>
    <row r="2" spans="1:19" s="631" customFormat="1" ht="15" customHeight="1" x14ac:dyDescent="0.15">
      <c r="A2" s="2741" t="s">
        <v>1414</v>
      </c>
      <c r="B2" s="2741"/>
      <c r="C2" s="2741"/>
      <c r="D2" s="2741"/>
      <c r="E2" s="2741"/>
      <c r="F2" s="2741"/>
      <c r="G2" s="2741"/>
      <c r="H2" s="2741"/>
      <c r="I2" s="2741"/>
      <c r="J2" s="2741"/>
      <c r="K2" s="2741"/>
      <c r="L2" s="2741"/>
      <c r="M2" s="2741"/>
      <c r="N2" s="2741"/>
      <c r="O2" s="2741"/>
      <c r="P2" s="2741"/>
      <c r="Q2" s="620"/>
      <c r="R2" s="620"/>
      <c r="S2" s="620"/>
    </row>
    <row r="3" spans="1:19" s="633" customFormat="1" x14ac:dyDescent="0.15">
      <c r="A3" s="614"/>
      <c r="B3" s="614"/>
      <c r="C3" s="614"/>
      <c r="D3" s="614"/>
      <c r="E3" s="614"/>
      <c r="F3" s="614"/>
      <c r="G3" s="614"/>
      <c r="H3" s="632"/>
    </row>
    <row r="4" spans="1:19" s="529" customFormat="1" ht="15" customHeight="1" x14ac:dyDescent="0.15">
      <c r="A4" s="2736" t="s">
        <v>1</v>
      </c>
      <c r="B4" s="2740">
        <v>2012</v>
      </c>
      <c r="C4" s="2740"/>
      <c r="D4" s="2740"/>
      <c r="E4" s="2743">
        <v>2013</v>
      </c>
      <c r="F4" s="2743"/>
      <c r="G4" s="2743"/>
      <c r="H4" s="2743">
        <v>2014</v>
      </c>
      <c r="I4" s="2743"/>
      <c r="J4" s="2743"/>
      <c r="K4" s="2743">
        <v>2015</v>
      </c>
      <c r="L4" s="2743"/>
      <c r="M4" s="2744"/>
      <c r="N4" s="2745">
        <v>2016</v>
      </c>
      <c r="O4" s="2746"/>
      <c r="P4" s="2746"/>
    </row>
    <row r="5" spans="1:19" s="529" customFormat="1" ht="16.5" customHeight="1" x14ac:dyDescent="0.15">
      <c r="A5" s="2742"/>
      <c r="B5" s="606" t="s">
        <v>89</v>
      </c>
      <c r="C5" s="606" t="s">
        <v>1028</v>
      </c>
      <c r="D5" s="606" t="s">
        <v>1029</v>
      </c>
      <c r="E5" s="606" t="s">
        <v>89</v>
      </c>
      <c r="F5" s="606" t="s">
        <v>1028</v>
      </c>
      <c r="G5" s="606" t="s">
        <v>1029</v>
      </c>
      <c r="H5" s="606" t="s">
        <v>89</v>
      </c>
      <c r="I5" s="606" t="s">
        <v>1028</v>
      </c>
      <c r="J5" s="606" t="s">
        <v>1029</v>
      </c>
      <c r="K5" s="606" t="s">
        <v>89</v>
      </c>
      <c r="L5" s="606" t="s">
        <v>1028</v>
      </c>
      <c r="M5" s="634" t="s">
        <v>1029</v>
      </c>
      <c r="N5" s="635" t="s">
        <v>89</v>
      </c>
      <c r="O5" s="635" t="s">
        <v>1028</v>
      </c>
      <c r="P5" s="635" t="s">
        <v>1029</v>
      </c>
    </row>
    <row r="6" spans="1:19" s="633" customFormat="1" x14ac:dyDescent="0.15">
      <c r="A6" s="608" t="s">
        <v>71</v>
      </c>
      <c r="B6" s="636">
        <v>17</v>
      </c>
      <c r="C6" s="636">
        <v>8</v>
      </c>
      <c r="D6" s="636">
        <v>9</v>
      </c>
      <c r="E6" s="636">
        <v>18</v>
      </c>
      <c r="F6" s="636">
        <v>8</v>
      </c>
      <c r="G6" s="636">
        <v>10</v>
      </c>
      <c r="H6" s="636">
        <v>38</v>
      </c>
      <c r="I6" s="636">
        <v>16</v>
      </c>
      <c r="J6" s="636">
        <v>22</v>
      </c>
      <c r="K6" s="636">
        <v>92</v>
      </c>
      <c r="L6" s="636">
        <v>43</v>
      </c>
      <c r="M6" s="636">
        <v>49</v>
      </c>
      <c r="N6" s="637">
        <v>182</v>
      </c>
      <c r="O6" s="637">
        <v>77</v>
      </c>
      <c r="P6" s="592">
        <v>105</v>
      </c>
      <c r="Q6" s="622"/>
      <c r="R6" s="622"/>
      <c r="S6" s="622"/>
    </row>
    <row r="7" spans="1:19" s="633" customFormat="1" x14ac:dyDescent="0.15">
      <c r="A7" s="638" t="s">
        <v>5</v>
      </c>
      <c r="B7" s="636">
        <v>0</v>
      </c>
      <c r="C7" s="639">
        <v>0</v>
      </c>
      <c r="D7" s="639">
        <v>0</v>
      </c>
      <c r="E7" s="636">
        <v>0</v>
      </c>
      <c r="F7" s="639">
        <v>0</v>
      </c>
      <c r="G7" s="639">
        <v>0</v>
      </c>
      <c r="H7" s="636">
        <v>0</v>
      </c>
      <c r="I7" s="639">
        <v>0</v>
      </c>
      <c r="J7" s="639">
        <v>0</v>
      </c>
      <c r="K7" s="636">
        <v>0</v>
      </c>
      <c r="L7" s="636">
        <v>0</v>
      </c>
      <c r="M7" s="636">
        <v>0</v>
      </c>
      <c r="N7" s="637">
        <v>0</v>
      </c>
      <c r="O7" s="593">
        <v>0</v>
      </c>
      <c r="P7" s="593">
        <v>0</v>
      </c>
      <c r="Q7" s="622"/>
      <c r="R7" s="624"/>
      <c r="S7" s="624"/>
    </row>
    <row r="8" spans="1:19" s="633" customFormat="1" x14ac:dyDescent="0.15">
      <c r="A8" s="638" t="s">
        <v>7</v>
      </c>
      <c r="B8" s="636">
        <v>0</v>
      </c>
      <c r="C8" s="639">
        <v>0</v>
      </c>
      <c r="D8" s="639">
        <v>0</v>
      </c>
      <c r="E8" s="636">
        <v>0</v>
      </c>
      <c r="F8" s="639">
        <v>0</v>
      </c>
      <c r="G8" s="639">
        <v>0</v>
      </c>
      <c r="H8" s="636">
        <v>0</v>
      </c>
      <c r="I8" s="639">
        <v>0</v>
      </c>
      <c r="J8" s="639">
        <v>0</v>
      </c>
      <c r="K8" s="636">
        <v>0</v>
      </c>
      <c r="L8" s="639">
        <v>0</v>
      </c>
      <c r="M8" s="639">
        <v>0</v>
      </c>
      <c r="N8" s="637">
        <v>0</v>
      </c>
      <c r="O8" s="593">
        <v>0</v>
      </c>
      <c r="P8" s="593">
        <v>0</v>
      </c>
      <c r="Q8" s="622"/>
      <c r="R8" s="624"/>
      <c r="S8" s="624"/>
    </row>
    <row r="9" spans="1:19" s="633" customFormat="1" x14ac:dyDescent="0.15">
      <c r="A9" s="638" t="s">
        <v>8</v>
      </c>
      <c r="B9" s="636">
        <v>1</v>
      </c>
      <c r="C9" s="639">
        <v>0</v>
      </c>
      <c r="D9" s="639">
        <v>1</v>
      </c>
      <c r="E9" s="636">
        <v>1</v>
      </c>
      <c r="F9" s="639">
        <v>0</v>
      </c>
      <c r="G9" s="639">
        <v>1</v>
      </c>
      <c r="H9" s="636">
        <v>1</v>
      </c>
      <c r="I9" s="639">
        <v>0</v>
      </c>
      <c r="J9" s="639">
        <v>1</v>
      </c>
      <c r="K9" s="636">
        <v>1</v>
      </c>
      <c r="L9" s="639">
        <v>0</v>
      </c>
      <c r="M9" s="639">
        <v>1</v>
      </c>
      <c r="N9" s="637">
        <v>1</v>
      </c>
      <c r="O9" s="593">
        <v>0</v>
      </c>
      <c r="P9" s="593">
        <v>1</v>
      </c>
      <c r="Q9" s="622"/>
      <c r="R9" s="624"/>
      <c r="S9" s="624"/>
    </row>
    <row r="10" spans="1:19" s="633" customFormat="1" x14ac:dyDescent="0.15">
      <c r="A10" s="638" t="s">
        <v>9</v>
      </c>
      <c r="B10" s="636">
        <v>0</v>
      </c>
      <c r="C10" s="639">
        <v>0</v>
      </c>
      <c r="D10" s="639">
        <v>0</v>
      </c>
      <c r="E10" s="636">
        <v>0</v>
      </c>
      <c r="F10" s="639">
        <v>0</v>
      </c>
      <c r="G10" s="639">
        <v>0</v>
      </c>
      <c r="H10" s="636">
        <v>0</v>
      </c>
      <c r="I10" s="639">
        <v>0</v>
      </c>
      <c r="J10" s="639">
        <v>0</v>
      </c>
      <c r="K10" s="636">
        <v>0</v>
      </c>
      <c r="L10" s="639">
        <v>0</v>
      </c>
      <c r="M10" s="639">
        <v>0</v>
      </c>
      <c r="N10" s="637">
        <v>0</v>
      </c>
      <c r="O10" s="593">
        <v>0</v>
      </c>
      <c r="P10" s="593">
        <v>0</v>
      </c>
      <c r="Q10" s="622"/>
      <c r="R10" s="624"/>
      <c r="S10" s="624"/>
    </row>
    <row r="11" spans="1:19" s="633" customFormat="1" x14ac:dyDescent="0.15">
      <c r="A11" s="638" t="s">
        <v>10</v>
      </c>
      <c r="B11" s="636">
        <v>0</v>
      </c>
      <c r="C11" s="639">
        <v>0</v>
      </c>
      <c r="D11" s="639">
        <v>0</v>
      </c>
      <c r="E11" s="636">
        <v>0</v>
      </c>
      <c r="F11" s="639">
        <v>0</v>
      </c>
      <c r="G11" s="639">
        <v>0</v>
      </c>
      <c r="H11" s="636">
        <v>0</v>
      </c>
      <c r="I11" s="639">
        <v>0</v>
      </c>
      <c r="J11" s="639">
        <v>0</v>
      </c>
      <c r="K11" s="636">
        <v>0</v>
      </c>
      <c r="L11" s="639">
        <v>0</v>
      </c>
      <c r="M11" s="639">
        <v>0</v>
      </c>
      <c r="N11" s="637">
        <v>7</v>
      </c>
      <c r="O11" s="593">
        <v>2</v>
      </c>
      <c r="P11" s="593">
        <v>5</v>
      </c>
      <c r="Q11" s="622"/>
      <c r="R11" s="624"/>
      <c r="S11" s="624"/>
    </row>
    <row r="12" spans="1:19" s="633" customFormat="1" x14ac:dyDescent="0.15">
      <c r="A12" s="638" t="s">
        <v>11</v>
      </c>
      <c r="B12" s="636">
        <v>0</v>
      </c>
      <c r="C12" s="639">
        <v>0</v>
      </c>
      <c r="D12" s="639">
        <v>0</v>
      </c>
      <c r="E12" s="636">
        <v>0</v>
      </c>
      <c r="F12" s="639">
        <v>0</v>
      </c>
      <c r="G12" s="639">
        <v>0</v>
      </c>
      <c r="H12" s="636">
        <v>0</v>
      </c>
      <c r="I12" s="639">
        <v>0</v>
      </c>
      <c r="J12" s="639">
        <v>0</v>
      </c>
      <c r="K12" s="636">
        <v>0</v>
      </c>
      <c r="L12" s="639">
        <v>0</v>
      </c>
      <c r="M12" s="639">
        <v>0</v>
      </c>
      <c r="N12" s="637">
        <v>30</v>
      </c>
      <c r="O12" s="593">
        <v>11</v>
      </c>
      <c r="P12" s="593">
        <v>19</v>
      </c>
      <c r="Q12" s="622"/>
      <c r="R12" s="624"/>
      <c r="S12" s="624"/>
    </row>
    <row r="13" spans="1:19" s="633" customFormat="1" x14ac:dyDescent="0.15">
      <c r="A13" s="638" t="s">
        <v>12</v>
      </c>
      <c r="B13" s="636">
        <v>14</v>
      </c>
      <c r="C13" s="639">
        <v>7</v>
      </c>
      <c r="D13" s="639">
        <v>7</v>
      </c>
      <c r="E13" s="636">
        <v>15</v>
      </c>
      <c r="F13" s="639">
        <v>7</v>
      </c>
      <c r="G13" s="639">
        <v>8</v>
      </c>
      <c r="H13" s="636">
        <v>34</v>
      </c>
      <c r="I13" s="639">
        <v>15</v>
      </c>
      <c r="J13" s="639">
        <v>19</v>
      </c>
      <c r="K13" s="636">
        <v>76</v>
      </c>
      <c r="L13" s="639">
        <v>35</v>
      </c>
      <c r="M13" s="639">
        <v>41</v>
      </c>
      <c r="N13" s="637">
        <v>128</v>
      </c>
      <c r="O13" s="593">
        <v>55</v>
      </c>
      <c r="P13" s="593">
        <v>73</v>
      </c>
      <c r="Q13" s="622"/>
      <c r="R13" s="624"/>
      <c r="S13" s="624"/>
    </row>
    <row r="14" spans="1:19" s="633" customFormat="1" x14ac:dyDescent="0.15">
      <c r="A14" s="638" t="s">
        <v>13</v>
      </c>
      <c r="B14" s="636">
        <v>0</v>
      </c>
      <c r="C14" s="639">
        <v>0</v>
      </c>
      <c r="D14" s="639">
        <v>0</v>
      </c>
      <c r="E14" s="636">
        <v>0</v>
      </c>
      <c r="F14" s="639">
        <v>0</v>
      </c>
      <c r="G14" s="639">
        <v>0</v>
      </c>
      <c r="H14" s="636">
        <v>0</v>
      </c>
      <c r="I14" s="639">
        <v>0</v>
      </c>
      <c r="J14" s="639">
        <v>0</v>
      </c>
      <c r="K14" s="636">
        <v>0</v>
      </c>
      <c r="L14" s="639">
        <v>0</v>
      </c>
      <c r="M14" s="639">
        <v>0</v>
      </c>
      <c r="N14" s="637">
        <v>0</v>
      </c>
      <c r="O14" s="593">
        <v>0</v>
      </c>
      <c r="P14" s="593">
        <v>0</v>
      </c>
      <c r="Q14" s="622"/>
      <c r="R14" s="624"/>
      <c r="S14" s="624"/>
    </row>
    <row r="15" spans="1:19" s="633" customFormat="1" x14ac:dyDescent="0.15">
      <c r="A15" s="638" t="s">
        <v>14</v>
      </c>
      <c r="B15" s="636">
        <v>0</v>
      </c>
      <c r="C15" s="639">
        <v>0</v>
      </c>
      <c r="D15" s="639">
        <v>0</v>
      </c>
      <c r="E15" s="636">
        <v>0</v>
      </c>
      <c r="F15" s="639">
        <v>0</v>
      </c>
      <c r="G15" s="639">
        <v>0</v>
      </c>
      <c r="H15" s="636">
        <v>0</v>
      </c>
      <c r="I15" s="639">
        <v>0</v>
      </c>
      <c r="J15" s="639">
        <v>0</v>
      </c>
      <c r="K15" s="636">
        <v>0</v>
      </c>
      <c r="L15" s="639">
        <v>0</v>
      </c>
      <c r="M15" s="639">
        <v>0</v>
      </c>
      <c r="N15" s="637">
        <v>0</v>
      </c>
      <c r="O15" s="593">
        <v>0</v>
      </c>
      <c r="P15" s="593">
        <v>0</v>
      </c>
      <c r="Q15" s="622"/>
      <c r="R15" s="624"/>
      <c r="S15" s="624"/>
    </row>
    <row r="16" spans="1:19" s="633" customFormat="1" x14ac:dyDescent="0.15">
      <c r="A16" s="638" t="s">
        <v>15</v>
      </c>
      <c r="B16" s="636">
        <v>1</v>
      </c>
      <c r="C16" s="639">
        <v>1</v>
      </c>
      <c r="D16" s="639">
        <v>0</v>
      </c>
      <c r="E16" s="636">
        <v>1</v>
      </c>
      <c r="F16" s="639">
        <v>1</v>
      </c>
      <c r="G16" s="639">
        <v>0</v>
      </c>
      <c r="H16" s="636">
        <v>1</v>
      </c>
      <c r="I16" s="639">
        <v>1</v>
      </c>
      <c r="J16" s="639">
        <v>0</v>
      </c>
      <c r="K16" s="636">
        <v>11</v>
      </c>
      <c r="L16" s="639">
        <v>7</v>
      </c>
      <c r="M16" s="639">
        <v>4</v>
      </c>
      <c r="N16" s="637">
        <v>11</v>
      </c>
      <c r="O16" s="593">
        <v>7</v>
      </c>
      <c r="P16" s="593">
        <v>4</v>
      </c>
      <c r="Q16" s="622"/>
      <c r="R16" s="624"/>
      <c r="S16" s="624"/>
    </row>
    <row r="17" spans="1:22" s="633" customFormat="1" x14ac:dyDescent="0.15">
      <c r="A17" s="638" t="s">
        <v>16</v>
      </c>
      <c r="B17" s="636">
        <v>0</v>
      </c>
      <c r="C17" s="639">
        <v>0</v>
      </c>
      <c r="D17" s="639">
        <v>0</v>
      </c>
      <c r="E17" s="636">
        <v>0</v>
      </c>
      <c r="F17" s="639">
        <v>0</v>
      </c>
      <c r="G17" s="639">
        <v>0</v>
      </c>
      <c r="H17" s="636">
        <v>1</v>
      </c>
      <c r="I17" s="639">
        <v>0</v>
      </c>
      <c r="J17" s="639">
        <v>1</v>
      </c>
      <c r="K17" s="636">
        <v>3</v>
      </c>
      <c r="L17" s="639">
        <v>1</v>
      </c>
      <c r="M17" s="639">
        <v>2</v>
      </c>
      <c r="N17" s="637">
        <v>3</v>
      </c>
      <c r="O17" s="593">
        <v>1</v>
      </c>
      <c r="P17" s="593">
        <v>2</v>
      </c>
      <c r="Q17" s="622"/>
      <c r="R17" s="624"/>
      <c r="S17" s="624"/>
    </row>
    <row r="18" spans="1:22" s="633" customFormat="1" x14ac:dyDescent="0.15">
      <c r="A18" s="638" t="s">
        <v>17</v>
      </c>
      <c r="B18" s="636">
        <v>0</v>
      </c>
      <c r="C18" s="639">
        <v>0</v>
      </c>
      <c r="D18" s="639">
        <v>0</v>
      </c>
      <c r="E18" s="636">
        <v>0</v>
      </c>
      <c r="F18" s="639">
        <v>0</v>
      </c>
      <c r="G18" s="639">
        <v>0</v>
      </c>
      <c r="H18" s="636">
        <v>0</v>
      </c>
      <c r="I18" s="639">
        <v>0</v>
      </c>
      <c r="J18" s="639">
        <v>0</v>
      </c>
      <c r="K18" s="636">
        <v>0</v>
      </c>
      <c r="L18" s="639">
        <v>0</v>
      </c>
      <c r="M18" s="639">
        <v>0</v>
      </c>
      <c r="N18" s="637">
        <v>0</v>
      </c>
      <c r="O18" s="593">
        <v>0</v>
      </c>
      <c r="P18" s="593">
        <v>0</v>
      </c>
      <c r="Q18" s="622"/>
      <c r="R18" s="624"/>
      <c r="S18" s="624"/>
    </row>
    <row r="19" spans="1:22" s="633" customFormat="1" x14ac:dyDescent="0.15">
      <c r="A19" s="638" t="s">
        <v>18</v>
      </c>
      <c r="B19" s="636">
        <v>1</v>
      </c>
      <c r="C19" s="639">
        <v>0</v>
      </c>
      <c r="D19" s="639">
        <v>1</v>
      </c>
      <c r="E19" s="636">
        <v>1</v>
      </c>
      <c r="F19" s="639">
        <v>0</v>
      </c>
      <c r="G19" s="639">
        <v>1</v>
      </c>
      <c r="H19" s="636">
        <v>1</v>
      </c>
      <c r="I19" s="639">
        <v>0</v>
      </c>
      <c r="J19" s="639">
        <v>1</v>
      </c>
      <c r="K19" s="636">
        <v>1</v>
      </c>
      <c r="L19" s="639">
        <v>0</v>
      </c>
      <c r="M19" s="639">
        <v>1</v>
      </c>
      <c r="N19" s="637">
        <v>1</v>
      </c>
      <c r="O19" s="593">
        <v>0</v>
      </c>
      <c r="P19" s="593">
        <v>1</v>
      </c>
      <c r="Q19" s="622"/>
      <c r="R19" s="624"/>
      <c r="S19" s="624"/>
    </row>
    <row r="20" spans="1:22" s="633" customFormat="1" x14ac:dyDescent="0.15">
      <c r="A20" s="638" t="s">
        <v>19</v>
      </c>
      <c r="B20" s="636">
        <v>0</v>
      </c>
      <c r="C20" s="639">
        <v>0</v>
      </c>
      <c r="D20" s="639">
        <v>0</v>
      </c>
      <c r="E20" s="636">
        <v>0</v>
      </c>
      <c r="F20" s="639">
        <v>0</v>
      </c>
      <c r="G20" s="639">
        <v>0</v>
      </c>
      <c r="H20" s="636">
        <v>0</v>
      </c>
      <c r="I20" s="639">
        <v>0</v>
      </c>
      <c r="J20" s="639">
        <v>0</v>
      </c>
      <c r="K20" s="636">
        <v>0</v>
      </c>
      <c r="L20" s="639">
        <v>0</v>
      </c>
      <c r="M20" s="639">
        <v>0</v>
      </c>
      <c r="N20" s="637">
        <v>0</v>
      </c>
      <c r="O20" s="593">
        <v>0</v>
      </c>
      <c r="P20" s="593">
        <v>0</v>
      </c>
      <c r="Q20" s="622"/>
      <c r="R20" s="624"/>
      <c r="S20" s="624"/>
    </row>
    <row r="21" spans="1:22" s="633" customFormat="1" x14ac:dyDescent="0.15">
      <c r="A21" s="638" t="s">
        <v>20</v>
      </c>
      <c r="B21" s="636">
        <v>0</v>
      </c>
      <c r="C21" s="639">
        <v>0</v>
      </c>
      <c r="D21" s="639">
        <v>0</v>
      </c>
      <c r="E21" s="636">
        <v>0</v>
      </c>
      <c r="F21" s="639">
        <v>0</v>
      </c>
      <c r="G21" s="639">
        <v>0</v>
      </c>
      <c r="H21" s="636">
        <v>0</v>
      </c>
      <c r="I21" s="639">
        <v>0</v>
      </c>
      <c r="J21" s="639">
        <v>0</v>
      </c>
      <c r="K21" s="636">
        <v>0</v>
      </c>
      <c r="L21" s="639">
        <v>0</v>
      </c>
      <c r="M21" s="639">
        <v>0</v>
      </c>
      <c r="N21" s="637">
        <v>0</v>
      </c>
      <c r="O21" s="593">
        <v>0</v>
      </c>
      <c r="P21" s="593">
        <v>0</v>
      </c>
      <c r="Q21" s="622"/>
      <c r="R21" s="624"/>
      <c r="S21" s="624"/>
    </row>
    <row r="22" spans="1:22" s="633" customFormat="1" ht="11.25" x14ac:dyDescent="0.15">
      <c r="A22" s="614" t="s">
        <v>1413</v>
      </c>
      <c r="B22" s="636">
        <v>0</v>
      </c>
      <c r="C22" s="639">
        <v>0</v>
      </c>
      <c r="D22" s="639">
        <v>0</v>
      </c>
      <c r="E22" s="636">
        <v>0</v>
      </c>
      <c r="F22" s="639">
        <v>0</v>
      </c>
      <c r="G22" s="639">
        <v>0</v>
      </c>
      <c r="H22" s="636">
        <v>0</v>
      </c>
      <c r="I22" s="639">
        <v>0</v>
      </c>
      <c r="J22" s="639">
        <v>0</v>
      </c>
      <c r="K22" s="636">
        <v>0</v>
      </c>
      <c r="L22" s="639">
        <v>0</v>
      </c>
      <c r="M22" s="639">
        <v>0</v>
      </c>
      <c r="N22" s="637">
        <v>0</v>
      </c>
      <c r="O22" s="593">
        <v>0</v>
      </c>
      <c r="P22" s="593">
        <v>0</v>
      </c>
      <c r="Q22" s="622"/>
      <c r="R22" s="624"/>
      <c r="S22" s="624"/>
    </row>
    <row r="23" spans="1:22" s="633" customFormat="1" x14ac:dyDescent="0.15">
      <c r="A23" s="614" t="s">
        <v>1409</v>
      </c>
      <c r="B23" s="636">
        <v>0</v>
      </c>
      <c r="C23" s="639">
        <v>0</v>
      </c>
      <c r="D23" s="639">
        <v>0</v>
      </c>
      <c r="E23" s="636">
        <v>0</v>
      </c>
      <c r="F23" s="639">
        <v>0</v>
      </c>
      <c r="G23" s="639">
        <v>0</v>
      </c>
      <c r="H23" s="636">
        <v>0</v>
      </c>
      <c r="I23" s="639">
        <v>0</v>
      </c>
      <c r="J23" s="639">
        <v>0</v>
      </c>
      <c r="K23" s="636">
        <v>0</v>
      </c>
      <c r="L23" s="639">
        <v>0</v>
      </c>
      <c r="M23" s="639">
        <v>0</v>
      </c>
      <c r="N23" s="637">
        <v>1</v>
      </c>
      <c r="O23" s="593">
        <v>1</v>
      </c>
      <c r="P23" s="593">
        <v>0</v>
      </c>
      <c r="Q23" s="622"/>
      <c r="R23" s="624"/>
      <c r="S23" s="624"/>
    </row>
    <row r="24" spans="1:22" s="633" customFormat="1" x14ac:dyDescent="0.15">
      <c r="A24" s="614"/>
      <c r="B24" s="636"/>
      <c r="C24" s="636"/>
      <c r="D24" s="636"/>
      <c r="E24" s="636"/>
      <c r="F24" s="636"/>
      <c r="G24" s="636"/>
      <c r="H24" s="636"/>
      <c r="I24" s="636"/>
      <c r="J24" s="636"/>
      <c r="K24" s="636"/>
      <c r="L24" s="636"/>
      <c r="M24" s="636"/>
      <c r="N24" s="636"/>
      <c r="O24" s="639"/>
      <c r="P24" s="639"/>
      <c r="Q24" s="640"/>
      <c r="R24" s="641"/>
      <c r="S24" s="641"/>
      <c r="T24" s="622"/>
      <c r="U24" s="624"/>
      <c r="V24" s="624"/>
    </row>
    <row r="25" spans="1:22" s="633" customFormat="1" x14ac:dyDescent="0.15">
      <c r="A25" s="161" t="s">
        <v>1410</v>
      </c>
      <c r="B25" s="161"/>
      <c r="C25" s="161"/>
      <c r="D25" s="161"/>
      <c r="E25" s="161"/>
      <c r="F25" s="161"/>
      <c r="G25" s="161"/>
      <c r="H25" s="161"/>
      <c r="I25" s="161"/>
      <c r="J25" s="161"/>
      <c r="K25" s="161"/>
      <c r="L25" s="161"/>
      <c r="M25" s="161"/>
      <c r="N25" s="617"/>
      <c r="O25" s="617"/>
      <c r="P25" s="617"/>
      <c r="Q25" s="640"/>
      <c r="R25" s="641"/>
      <c r="S25" s="641"/>
      <c r="T25" s="622"/>
      <c r="U25" s="624"/>
      <c r="V25" s="624"/>
    </row>
    <row r="26" spans="1:22" s="633" customFormat="1" x14ac:dyDescent="0.15">
      <c r="A26" s="617" t="s">
        <v>62</v>
      </c>
      <c r="B26" s="617"/>
      <c r="C26" s="617"/>
      <c r="D26" s="617"/>
      <c r="E26" s="617"/>
      <c r="F26" s="617"/>
      <c r="G26" s="617"/>
      <c r="H26" s="617"/>
      <c r="I26" s="617"/>
      <c r="J26" s="617"/>
      <c r="K26" s="617"/>
      <c r="L26" s="617"/>
      <c r="M26" s="617"/>
      <c r="N26" s="617"/>
      <c r="O26" s="617"/>
      <c r="P26" s="617"/>
      <c r="Q26" s="640"/>
      <c r="R26" s="641"/>
      <c r="S26" s="641"/>
      <c r="T26" s="622"/>
      <c r="U26" s="624"/>
      <c r="V26" s="624"/>
    </row>
    <row r="27" spans="1:22" s="633" customFormat="1" x14ac:dyDescent="0.15">
      <c r="A27" s="617" t="s">
        <v>1411</v>
      </c>
      <c r="B27" s="617"/>
      <c r="C27" s="617"/>
      <c r="D27" s="617"/>
      <c r="E27" s="617"/>
      <c r="F27" s="617"/>
      <c r="G27" s="617"/>
      <c r="H27" s="617"/>
      <c r="I27" s="617"/>
      <c r="J27" s="617"/>
      <c r="K27" s="617"/>
      <c r="L27" s="617"/>
      <c r="M27" s="617"/>
      <c r="N27" s="617"/>
      <c r="O27" s="617"/>
      <c r="P27" s="617"/>
      <c r="Q27" s="640"/>
      <c r="R27" s="641"/>
      <c r="S27" s="641"/>
      <c r="T27" s="622"/>
      <c r="U27" s="624"/>
      <c r="V27" s="624"/>
    </row>
  </sheetData>
  <mergeCells count="7">
    <mergeCell ref="A2:P2"/>
    <mergeCell ref="A4:A5"/>
    <mergeCell ref="B4:D4"/>
    <mergeCell ref="E4:G4"/>
    <mergeCell ref="H4:J4"/>
    <mergeCell ref="K4:M4"/>
    <mergeCell ref="N4:P4"/>
  </mergeCells>
  <pageMargins left="0.7" right="0.7" top="0.75" bottom="0.75" header="0.3" footer="0.3"/>
  <pageSetup paperSize="1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353</vt:i4>
      </vt:variant>
      <vt:variant>
        <vt:lpstr>Rangos con nombre</vt:lpstr>
      </vt:variant>
      <vt:variant>
        <vt:i4>21</vt:i4>
      </vt:variant>
    </vt:vector>
  </HeadingPairs>
  <TitlesOfParts>
    <vt:vector size="374" baseType="lpstr">
      <vt:lpstr>ÍNDICE</vt:lpstr>
      <vt:lpstr>10.1</vt:lpstr>
      <vt:lpstr>10.2</vt:lpstr>
      <vt:lpstr>10.3</vt:lpstr>
      <vt:lpstr>10.4</vt:lpstr>
      <vt:lpstr>10.5</vt:lpstr>
      <vt:lpstr>10.6</vt:lpstr>
      <vt:lpstr>10.7</vt:lpstr>
      <vt:lpstr>10.8</vt:lpstr>
      <vt:lpstr>10.9</vt:lpstr>
      <vt:lpstr>10.10</vt:lpstr>
      <vt:lpstr>10.11</vt:lpstr>
      <vt:lpstr>10.12</vt:lpstr>
      <vt:lpstr>10.13</vt:lpstr>
      <vt:lpstr>10.14</vt:lpstr>
      <vt:lpstr>10.15</vt:lpstr>
      <vt:lpstr>10.16</vt:lpstr>
      <vt:lpstr>10.17</vt:lpstr>
      <vt:lpstr>10.18</vt:lpstr>
      <vt:lpstr>10.19</vt:lpstr>
      <vt:lpstr>10.20</vt:lpstr>
      <vt:lpstr>10.21</vt:lpstr>
      <vt:lpstr>10.22_R</vt:lpstr>
      <vt:lpstr>10.22</vt:lpstr>
      <vt:lpstr>10.23_R</vt:lpstr>
      <vt:lpstr>10.23</vt:lpstr>
      <vt:lpstr>10.24</vt:lpstr>
      <vt:lpstr>10.24_R</vt:lpstr>
      <vt:lpstr>10.25</vt:lpstr>
      <vt:lpstr>10.26</vt:lpstr>
      <vt:lpstr>10.27</vt:lpstr>
      <vt:lpstr>10.28</vt:lpstr>
      <vt:lpstr>10.29</vt:lpstr>
      <vt:lpstr>10.30</vt:lpstr>
      <vt:lpstr>10.31</vt:lpstr>
      <vt:lpstr>10.32</vt:lpstr>
      <vt:lpstr>10.33</vt:lpstr>
      <vt:lpstr>10.34</vt:lpstr>
      <vt:lpstr>10.35</vt:lpstr>
      <vt:lpstr>10.36</vt:lpstr>
      <vt:lpstr>10.37</vt:lpstr>
      <vt:lpstr>10.38</vt:lpstr>
      <vt:lpstr>10.39_R</vt:lpstr>
      <vt:lpstr>10.39</vt:lpstr>
      <vt:lpstr>10.40_R</vt:lpstr>
      <vt:lpstr>10.40</vt:lpstr>
      <vt:lpstr>10.41</vt:lpstr>
      <vt:lpstr>10.41_R</vt:lpstr>
      <vt:lpstr>10.42</vt:lpstr>
      <vt:lpstr>10.43</vt:lpstr>
      <vt:lpstr>10.44</vt:lpstr>
      <vt:lpstr>10.45</vt:lpstr>
      <vt:lpstr>10.46</vt:lpstr>
      <vt:lpstr>10.47</vt:lpstr>
      <vt:lpstr>10.48</vt:lpstr>
      <vt:lpstr>10.49</vt:lpstr>
      <vt:lpstr>10.50</vt:lpstr>
      <vt:lpstr>10.51</vt:lpstr>
      <vt:lpstr>10.52</vt:lpstr>
      <vt:lpstr>10.53</vt:lpstr>
      <vt:lpstr>10.54</vt:lpstr>
      <vt:lpstr>10.55</vt:lpstr>
      <vt:lpstr>10.56</vt:lpstr>
      <vt:lpstr>10.57</vt:lpstr>
      <vt:lpstr>10.58</vt:lpstr>
      <vt:lpstr>10.59</vt:lpstr>
      <vt:lpstr>10.60</vt:lpstr>
      <vt:lpstr>10.61</vt:lpstr>
      <vt:lpstr>10.62</vt:lpstr>
      <vt:lpstr>10.63</vt:lpstr>
      <vt:lpstr>10.64</vt:lpstr>
      <vt:lpstr>10.65</vt:lpstr>
      <vt:lpstr>10.66</vt:lpstr>
      <vt:lpstr>10.67</vt:lpstr>
      <vt:lpstr>10.68</vt:lpstr>
      <vt:lpstr>10.69</vt:lpstr>
      <vt:lpstr>10.70</vt:lpstr>
      <vt:lpstr>10.71</vt:lpstr>
      <vt:lpstr>10.72</vt:lpstr>
      <vt:lpstr>10.73</vt:lpstr>
      <vt:lpstr>10.74</vt:lpstr>
      <vt:lpstr>10.75</vt:lpstr>
      <vt:lpstr>10.76</vt:lpstr>
      <vt:lpstr>11.1</vt:lpstr>
      <vt:lpstr>11.2</vt:lpstr>
      <vt:lpstr>11.3</vt:lpstr>
      <vt:lpstr>11.4</vt:lpstr>
      <vt:lpstr>11.5</vt:lpstr>
      <vt:lpstr>12.1</vt:lpstr>
      <vt:lpstr>12.2</vt:lpstr>
      <vt:lpstr>12.3</vt:lpstr>
      <vt:lpstr>12.4</vt:lpstr>
      <vt:lpstr>12.5</vt:lpstr>
      <vt:lpstr>12.6</vt:lpstr>
      <vt:lpstr>12.7</vt:lpstr>
      <vt:lpstr>12.8</vt:lpstr>
      <vt:lpstr>13.1</vt:lpstr>
      <vt:lpstr>13.2</vt:lpstr>
      <vt:lpstr>13.3</vt:lpstr>
      <vt:lpstr>13.4</vt:lpstr>
      <vt:lpstr>13.5</vt:lpstr>
      <vt:lpstr>13.6</vt:lpstr>
      <vt:lpstr>13.7</vt:lpstr>
      <vt:lpstr>13.8</vt:lpstr>
      <vt:lpstr>13.9</vt:lpstr>
      <vt:lpstr>13.10</vt:lpstr>
      <vt:lpstr>13.11</vt:lpstr>
      <vt:lpstr>13.12</vt:lpstr>
      <vt:lpstr>13.13</vt:lpstr>
      <vt:lpstr>13.14</vt:lpstr>
      <vt:lpstr>13.15</vt:lpstr>
      <vt:lpstr>13.16</vt:lpstr>
      <vt:lpstr>13.17</vt:lpstr>
      <vt:lpstr>13.18</vt:lpstr>
      <vt:lpstr>13.19</vt:lpstr>
      <vt:lpstr>13.20</vt:lpstr>
      <vt:lpstr>13.21</vt:lpstr>
      <vt:lpstr>14.1</vt:lpstr>
      <vt:lpstr>14.2</vt:lpstr>
      <vt:lpstr>14.3</vt:lpstr>
      <vt:lpstr>14.4</vt:lpstr>
      <vt:lpstr>14.5</vt:lpstr>
      <vt:lpstr>14.6</vt:lpstr>
      <vt:lpstr>14.7</vt:lpstr>
      <vt:lpstr>14.8</vt:lpstr>
      <vt:lpstr>14.9</vt:lpstr>
      <vt:lpstr>14.10</vt:lpstr>
      <vt:lpstr>14.11</vt:lpstr>
      <vt:lpstr>14.12</vt:lpstr>
      <vt:lpstr>14.13</vt:lpstr>
      <vt:lpstr>14.14</vt:lpstr>
      <vt:lpstr>14.15</vt:lpstr>
      <vt:lpstr>14.16</vt:lpstr>
      <vt:lpstr>14.17</vt:lpstr>
      <vt:lpstr>14.18</vt:lpstr>
      <vt:lpstr>14.19</vt:lpstr>
      <vt:lpstr>14.20</vt:lpstr>
      <vt:lpstr>14.21</vt:lpstr>
      <vt:lpstr>14.22</vt:lpstr>
      <vt:lpstr>14.23</vt:lpstr>
      <vt:lpstr>14.24</vt:lpstr>
      <vt:lpstr>14.25</vt:lpstr>
      <vt:lpstr>14.26</vt:lpstr>
      <vt:lpstr>14.27</vt:lpstr>
      <vt:lpstr>14.28</vt:lpstr>
      <vt:lpstr>14.29</vt:lpstr>
      <vt:lpstr>14.30</vt:lpstr>
      <vt:lpstr>14.31</vt:lpstr>
      <vt:lpstr>14.32</vt:lpstr>
      <vt:lpstr>14.33</vt:lpstr>
      <vt:lpstr>14.34</vt:lpstr>
      <vt:lpstr>14.35</vt:lpstr>
      <vt:lpstr>14.36</vt:lpstr>
      <vt:lpstr>15.1</vt:lpstr>
      <vt:lpstr>15.2</vt:lpstr>
      <vt:lpstr>15.3</vt:lpstr>
      <vt:lpstr>15.4</vt:lpstr>
      <vt:lpstr>15.5</vt:lpstr>
      <vt:lpstr>15.6</vt:lpstr>
      <vt:lpstr>15.7</vt:lpstr>
      <vt:lpstr>15.8</vt:lpstr>
      <vt:lpstr>15.9</vt:lpstr>
      <vt:lpstr>15.10</vt:lpstr>
      <vt:lpstr>15.11</vt:lpstr>
      <vt:lpstr>15.12</vt:lpstr>
      <vt:lpstr>15.13</vt:lpstr>
      <vt:lpstr>15.14</vt:lpstr>
      <vt:lpstr>15.15</vt:lpstr>
      <vt:lpstr>15.16</vt:lpstr>
      <vt:lpstr>15.17</vt:lpstr>
      <vt:lpstr>15.18</vt:lpstr>
      <vt:lpstr>15.19</vt:lpstr>
      <vt:lpstr>15.20</vt:lpstr>
      <vt:lpstr>15.21</vt:lpstr>
      <vt:lpstr>15.22</vt:lpstr>
      <vt:lpstr>15.23</vt:lpstr>
      <vt:lpstr>15.24</vt:lpstr>
      <vt:lpstr>15.25</vt:lpstr>
      <vt:lpstr>15.26</vt:lpstr>
      <vt:lpstr>15.27</vt:lpstr>
      <vt:lpstr>15.28</vt:lpstr>
      <vt:lpstr>15.29</vt:lpstr>
      <vt:lpstr>15.30</vt:lpstr>
      <vt:lpstr>15.31</vt:lpstr>
      <vt:lpstr>15.32</vt:lpstr>
      <vt:lpstr>15.33</vt:lpstr>
      <vt:lpstr>15.34</vt:lpstr>
      <vt:lpstr>15.35</vt:lpstr>
      <vt:lpstr>15.36</vt:lpstr>
      <vt:lpstr>15.37</vt:lpstr>
      <vt:lpstr>15.38</vt:lpstr>
      <vt:lpstr>15.39</vt:lpstr>
      <vt:lpstr>15.40</vt:lpstr>
      <vt:lpstr>15.41</vt:lpstr>
      <vt:lpstr>15.42</vt:lpstr>
      <vt:lpstr>15.43</vt:lpstr>
      <vt:lpstr>15.44</vt:lpstr>
      <vt:lpstr>15.45</vt:lpstr>
      <vt:lpstr>15.46</vt:lpstr>
      <vt:lpstr>15.47</vt:lpstr>
      <vt:lpstr>15.48</vt:lpstr>
      <vt:lpstr>15.49</vt:lpstr>
      <vt:lpstr>15.50</vt:lpstr>
      <vt:lpstr>16.1</vt:lpstr>
      <vt:lpstr>16.2</vt:lpstr>
      <vt:lpstr>16.3</vt:lpstr>
      <vt:lpstr>16.4</vt:lpstr>
      <vt:lpstr>16.5</vt:lpstr>
      <vt:lpstr>16.6</vt:lpstr>
      <vt:lpstr>16.7</vt:lpstr>
      <vt:lpstr>16.8</vt:lpstr>
      <vt:lpstr>16.9</vt:lpstr>
      <vt:lpstr>16.10</vt:lpstr>
      <vt:lpstr>16.11</vt:lpstr>
      <vt:lpstr>16.12</vt:lpstr>
      <vt:lpstr>16.13</vt:lpstr>
      <vt:lpstr>16.14</vt:lpstr>
      <vt:lpstr>16.15</vt:lpstr>
      <vt:lpstr>16.16</vt:lpstr>
      <vt:lpstr>16.17</vt:lpstr>
      <vt:lpstr>16.18</vt:lpstr>
      <vt:lpstr>16.19</vt:lpstr>
      <vt:lpstr>16.20</vt:lpstr>
      <vt:lpstr>16.21</vt:lpstr>
      <vt:lpstr>16.22</vt:lpstr>
      <vt:lpstr>16.23</vt:lpstr>
      <vt:lpstr>16.24</vt:lpstr>
      <vt:lpstr>16.25</vt:lpstr>
      <vt:lpstr>16.26</vt:lpstr>
      <vt:lpstr>16.27</vt:lpstr>
      <vt:lpstr>16.28</vt:lpstr>
      <vt:lpstr>16.29</vt:lpstr>
      <vt:lpstr>16.30</vt:lpstr>
      <vt:lpstr>16.31</vt:lpstr>
      <vt:lpstr>16.32</vt:lpstr>
      <vt:lpstr>16.33</vt:lpstr>
      <vt:lpstr>16.34</vt:lpstr>
      <vt:lpstr>16.35</vt:lpstr>
      <vt:lpstr>16.36</vt:lpstr>
      <vt:lpstr>16.37</vt:lpstr>
      <vt:lpstr>16.38</vt:lpstr>
      <vt:lpstr>16.39</vt:lpstr>
      <vt:lpstr>16.40</vt:lpstr>
      <vt:lpstr>16.41</vt:lpstr>
      <vt:lpstr>16.42</vt:lpstr>
      <vt:lpstr>16.43</vt:lpstr>
      <vt:lpstr>16.44</vt:lpstr>
      <vt:lpstr>16.45</vt:lpstr>
      <vt:lpstr>17.1</vt:lpstr>
      <vt:lpstr>17.1_R</vt:lpstr>
      <vt:lpstr>17.2</vt:lpstr>
      <vt:lpstr>17.3</vt:lpstr>
      <vt:lpstr>17.4</vt:lpstr>
      <vt:lpstr>17.5</vt:lpstr>
      <vt:lpstr>17.6</vt:lpstr>
      <vt:lpstr>17.7</vt:lpstr>
      <vt:lpstr>17.8</vt:lpstr>
      <vt:lpstr>17.9</vt:lpstr>
      <vt:lpstr>18.1</vt:lpstr>
      <vt:lpstr>18.2</vt:lpstr>
      <vt:lpstr>18.3</vt:lpstr>
      <vt:lpstr>18.4</vt:lpstr>
      <vt:lpstr>18.5</vt:lpstr>
      <vt:lpstr>18.6</vt:lpstr>
      <vt:lpstr>18.7</vt:lpstr>
      <vt:lpstr>19.1</vt:lpstr>
      <vt:lpstr>19.2</vt:lpstr>
      <vt:lpstr>19.3</vt:lpstr>
      <vt:lpstr>19.4</vt:lpstr>
      <vt:lpstr>19.5</vt:lpstr>
      <vt:lpstr>19.6</vt:lpstr>
      <vt:lpstr>19.7</vt:lpstr>
      <vt:lpstr>19.8</vt:lpstr>
      <vt:lpstr>19.9</vt:lpstr>
      <vt:lpstr>19.10</vt:lpstr>
      <vt:lpstr>19.11</vt:lpstr>
      <vt:lpstr>20.1</vt:lpstr>
      <vt:lpstr>20.2</vt:lpstr>
      <vt:lpstr>20.3</vt:lpstr>
      <vt:lpstr>20.4</vt:lpstr>
      <vt:lpstr>20.5</vt:lpstr>
      <vt:lpstr>20.6</vt:lpstr>
      <vt:lpstr>20.7</vt:lpstr>
      <vt:lpstr>20.8</vt:lpstr>
      <vt:lpstr>20.9</vt:lpstr>
      <vt:lpstr>20.10</vt:lpstr>
      <vt:lpstr>20.11</vt:lpstr>
      <vt:lpstr>20.12</vt:lpstr>
      <vt:lpstr>20.13</vt:lpstr>
      <vt:lpstr>20.14</vt:lpstr>
      <vt:lpstr>20.15</vt:lpstr>
      <vt:lpstr>20.16</vt:lpstr>
      <vt:lpstr>20.17</vt:lpstr>
      <vt:lpstr>20.18</vt:lpstr>
      <vt:lpstr>20.19</vt:lpstr>
      <vt:lpstr>21.1</vt:lpstr>
      <vt:lpstr>21.2</vt:lpstr>
      <vt:lpstr>21.3</vt:lpstr>
      <vt:lpstr>21.4</vt:lpstr>
      <vt:lpstr>22.1</vt:lpstr>
      <vt:lpstr>22.2</vt:lpstr>
      <vt:lpstr>22.3</vt:lpstr>
      <vt:lpstr>22.4</vt:lpstr>
      <vt:lpstr>22.5</vt:lpstr>
      <vt:lpstr>23.1</vt:lpstr>
      <vt:lpstr>23.2</vt:lpstr>
      <vt:lpstr>23.3</vt:lpstr>
      <vt:lpstr>23.4</vt:lpstr>
      <vt:lpstr>24.1</vt:lpstr>
      <vt:lpstr>24.2</vt:lpstr>
      <vt:lpstr>24.3</vt:lpstr>
      <vt:lpstr>24.4</vt:lpstr>
      <vt:lpstr>24.5</vt:lpstr>
      <vt:lpstr>24.6</vt:lpstr>
      <vt:lpstr>24.7</vt:lpstr>
      <vt:lpstr>24.8</vt:lpstr>
      <vt:lpstr>24.9</vt:lpstr>
      <vt:lpstr>24.10</vt:lpstr>
      <vt:lpstr>24.11</vt:lpstr>
      <vt:lpstr>24.12</vt:lpstr>
      <vt:lpstr>24.13</vt:lpstr>
      <vt:lpstr>24.14</vt:lpstr>
      <vt:lpstr>24.15</vt:lpstr>
      <vt:lpstr>24.16</vt:lpstr>
      <vt:lpstr>24.17</vt:lpstr>
      <vt:lpstr>24.18</vt:lpstr>
      <vt:lpstr>25.1</vt:lpstr>
      <vt:lpstr>25.2</vt:lpstr>
      <vt:lpstr>25.3</vt:lpstr>
      <vt:lpstr>25.4</vt:lpstr>
      <vt:lpstr>25.5</vt:lpstr>
      <vt:lpstr>26.1</vt:lpstr>
      <vt:lpstr>26.2</vt:lpstr>
      <vt:lpstr>26.3</vt:lpstr>
      <vt:lpstr>26.4</vt:lpstr>
      <vt:lpstr>26.5</vt:lpstr>
      <vt:lpstr>26.6</vt:lpstr>
      <vt:lpstr>26.7</vt:lpstr>
      <vt:lpstr>26.8</vt:lpstr>
      <vt:lpstr>26.9</vt:lpstr>
      <vt:lpstr>26.10</vt:lpstr>
      <vt:lpstr>26.11</vt:lpstr>
      <vt:lpstr>26.12</vt:lpstr>
      <vt:lpstr>26.13</vt:lpstr>
      <vt:lpstr>26.14</vt:lpstr>
      <vt:lpstr>26.15</vt:lpstr>
      <vt:lpstr>26.16</vt:lpstr>
      <vt:lpstr>26.17</vt:lpstr>
      <vt:lpstr>26.18</vt:lpstr>
      <vt:lpstr>26.19</vt:lpstr>
      <vt:lpstr>26.20</vt:lpstr>
      <vt:lpstr>26.21</vt:lpstr>
      <vt:lpstr>26.22</vt:lpstr>
      <vt:lpstr>'10.22'!Área_de_impresión</vt:lpstr>
      <vt:lpstr>'11.4'!Área_de_impresión</vt:lpstr>
      <vt:lpstr>'11.5'!Área_de_impresión</vt:lpstr>
      <vt:lpstr>'12.2'!Área_de_impresión</vt:lpstr>
      <vt:lpstr>'13.2'!Área_de_impresión</vt:lpstr>
      <vt:lpstr>'13.3'!Área_de_impresión</vt:lpstr>
      <vt:lpstr>'13.8'!Área_de_impresión</vt:lpstr>
      <vt:lpstr>'14.11'!Área_de_impresión</vt:lpstr>
      <vt:lpstr>'16.23'!Área_de_impresión</vt:lpstr>
      <vt:lpstr>'16.24'!Área_de_impresión</vt:lpstr>
      <vt:lpstr>'16.36'!Área_de_impresión</vt:lpstr>
      <vt:lpstr>'16.43'!Área_de_impresión</vt:lpstr>
      <vt:lpstr>'17.4'!Área_de_impresión</vt:lpstr>
      <vt:lpstr>'17.6'!Área_de_impresión</vt:lpstr>
      <vt:lpstr>'19.1'!Área_de_impresión</vt:lpstr>
      <vt:lpstr>'23.1'!Área_de_impresión</vt:lpstr>
      <vt:lpstr>'23.2'!Área_de_impresión</vt:lpstr>
      <vt:lpstr>'23.3'!Área_de_impresión</vt:lpstr>
      <vt:lpstr>'23.4'!Área_de_impresión</vt:lpstr>
      <vt:lpstr>'26.19'!Área_de_impresión</vt:lpstr>
      <vt:lpstr>'16.43'!Títulos_a_imprimir</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Damaris Carvallo Barahona</dc:creator>
  <cp:lastModifiedBy>Loreto Cisternas Natho</cp:lastModifiedBy>
  <dcterms:created xsi:type="dcterms:W3CDTF">2017-12-26T11:46:43Z</dcterms:created>
  <dcterms:modified xsi:type="dcterms:W3CDTF">2018-03-05T12:27:29Z</dcterms:modified>
</cp:coreProperties>
</file>